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hidePivotFieldList="1" showPivotChartFilter="1" defaultThemeVersion="124226"/>
  <bookViews>
    <workbookView xWindow="0" yWindow="90" windowWidth="7890" windowHeight="8310" activeTab="9"/>
  </bookViews>
  <sheets>
    <sheet name="神仙道" sheetId="1" r:id="rId1"/>
    <sheet name="人物成长表" sheetId="2" r:id="rId2"/>
    <sheet name="转化表" sheetId="3" r:id="rId3"/>
    <sheet name="人物属性查看" sheetId="4" r:id="rId4"/>
    <sheet name="装备属性" sheetId="6" r:id="rId5"/>
    <sheet name="命格属性" sheetId="7" r:id="rId6"/>
    <sheet name="奇术属性" sheetId="9" r:id="rId7"/>
    <sheet name="人物培养" sheetId="10" r:id="rId8"/>
    <sheet name="丹药属性" sheetId="11" r:id="rId9"/>
    <sheet name="猎命花费" sheetId="12" r:id="rId10"/>
    <sheet name="封灵属性" sheetId="13" r:id="rId11"/>
  </sheets>
  <definedNames>
    <definedName name="_xlnm._FilterDatabase" localSheetId="5" hidden="1">命格属性!$A$1:$R$401</definedName>
    <definedName name="_xlnm._FilterDatabase" localSheetId="1" hidden="1">人物成长表!$A$1:$S$601</definedName>
    <definedName name="_xlnm._FilterDatabase" localSheetId="3" hidden="1">人物属性查看!$A$1:$S$8</definedName>
    <definedName name="_xlnm._FilterDatabase" localSheetId="4" hidden="1">装备属性!$A$1:$K$4081</definedName>
  </definedNames>
  <calcPr calcId="124519"/>
</workbook>
</file>

<file path=xl/calcChain.xml><?xml version="1.0" encoding="utf-8"?>
<calcChain xmlns="http://schemas.openxmlformats.org/spreadsheetml/2006/main">
  <c r="T3" i="2"/>
  <c r="T4"/>
  <c r="T5"/>
  <c r="T6"/>
  <c r="T7"/>
  <c r="T8"/>
  <c r="T9"/>
  <c r="T10"/>
  <c r="T11"/>
  <c r="T12"/>
  <c r="T2"/>
  <c r="U8"/>
  <c r="G4" i="4"/>
  <c r="D572" i="6"/>
  <c r="H572"/>
  <c r="D573"/>
  <c r="H573"/>
  <c r="D574"/>
  <c r="H574"/>
  <c r="D575"/>
  <c r="H575"/>
  <c r="D576"/>
  <c r="H576"/>
  <c r="D577"/>
  <c r="H577"/>
  <c r="D578"/>
  <c r="H578"/>
  <c r="D579"/>
  <c r="H579"/>
  <c r="D580"/>
  <c r="H580"/>
  <c r="D581"/>
  <c r="H581"/>
  <c r="D582"/>
  <c r="H582"/>
  <c r="D583"/>
  <c r="H583"/>
  <c r="D584"/>
  <c r="H584"/>
  <c r="D585"/>
  <c r="H585"/>
  <c r="D586"/>
  <c r="H586"/>
  <c r="D587"/>
  <c r="H587"/>
  <c r="D588"/>
  <c r="H588"/>
  <c r="D589"/>
  <c r="H589"/>
  <c r="D590"/>
  <c r="H590"/>
  <c r="D591"/>
  <c r="H591"/>
  <c r="D592"/>
  <c r="H592"/>
  <c r="D593"/>
  <c r="H593"/>
  <c r="D594"/>
  <c r="H594"/>
  <c r="D595"/>
  <c r="H595"/>
  <c r="D596"/>
  <c r="H596"/>
  <c r="D597"/>
  <c r="H597"/>
  <c r="D598"/>
  <c r="H598"/>
  <c r="D599"/>
  <c r="H599"/>
  <c r="D600"/>
  <c r="H600"/>
  <c r="D601"/>
  <c r="H601"/>
  <c r="D602"/>
  <c r="H602"/>
  <c r="D603"/>
  <c r="H603"/>
  <c r="D604"/>
  <c r="H604"/>
  <c r="D605"/>
  <c r="H605"/>
  <c r="D606"/>
  <c r="H606"/>
  <c r="D607"/>
  <c r="H607"/>
  <c r="D608"/>
  <c r="H608"/>
  <c r="D609"/>
  <c r="H609"/>
  <c r="D610"/>
  <c r="H610"/>
  <c r="D611"/>
  <c r="H611"/>
  <c r="D612"/>
  <c r="H612"/>
  <c r="D613"/>
  <c r="H613"/>
  <c r="D614"/>
  <c r="H614"/>
  <c r="D615"/>
  <c r="H615"/>
  <c r="D616"/>
  <c r="H616"/>
  <c r="D617"/>
  <c r="H617"/>
  <c r="D618"/>
  <c r="H618"/>
  <c r="D619"/>
  <c r="H619"/>
  <c r="D620"/>
  <c r="H620"/>
  <c r="D621"/>
  <c r="H621"/>
  <c r="D622"/>
  <c r="H622"/>
  <c r="D623"/>
  <c r="H623"/>
  <c r="D624"/>
  <c r="H624"/>
  <c r="D625"/>
  <c r="H625"/>
  <c r="D626"/>
  <c r="H626"/>
  <c r="D627"/>
  <c r="H627"/>
  <c r="D628"/>
  <c r="H628"/>
  <c r="D629"/>
  <c r="H629"/>
  <c r="D630"/>
  <c r="H630"/>
  <c r="D631"/>
  <c r="H631"/>
  <c r="D632"/>
  <c r="H632"/>
  <c r="D633"/>
  <c r="H633"/>
  <c r="D634"/>
  <c r="H634"/>
  <c r="D635"/>
  <c r="H635"/>
  <c r="D636"/>
  <c r="H636"/>
  <c r="D637"/>
  <c r="H637"/>
  <c r="D638"/>
  <c r="H638"/>
  <c r="D639"/>
  <c r="H639"/>
  <c r="D640"/>
  <c r="H640"/>
  <c r="D641"/>
  <c r="H641"/>
  <c r="D642"/>
  <c r="H642"/>
  <c r="D643"/>
  <c r="H643"/>
  <c r="D644"/>
  <c r="H644"/>
  <c r="D645"/>
  <c r="H645"/>
  <c r="D646"/>
  <c r="H646"/>
  <c r="D647"/>
  <c r="H647"/>
  <c r="D648"/>
  <c r="H648"/>
  <c r="D649"/>
  <c r="H649"/>
  <c r="D650"/>
  <c r="H650"/>
  <c r="D651"/>
  <c r="H651"/>
  <c r="D652"/>
  <c r="H652"/>
  <c r="D653"/>
  <c r="H653"/>
  <c r="D654"/>
  <c r="H654"/>
  <c r="D655"/>
  <c r="H655"/>
  <c r="D656"/>
  <c r="H656"/>
  <c r="D657"/>
  <c r="H657"/>
  <c r="D658"/>
  <c r="H658"/>
  <c r="D659"/>
  <c r="H659"/>
  <c r="D660"/>
  <c r="H660"/>
  <c r="D661"/>
  <c r="H661"/>
  <c r="D662"/>
  <c r="H662"/>
  <c r="D663"/>
  <c r="H663"/>
  <c r="D664"/>
  <c r="H664"/>
  <c r="D665"/>
  <c r="H665"/>
  <c r="D666"/>
  <c r="H666"/>
  <c r="D667"/>
  <c r="H667"/>
  <c r="D668"/>
  <c r="H668"/>
  <c r="D669"/>
  <c r="H669"/>
  <c r="D670"/>
  <c r="H670"/>
  <c r="D671"/>
  <c r="H671"/>
  <c r="D672"/>
  <c r="H672"/>
  <c r="D673"/>
  <c r="H673"/>
  <c r="D674"/>
  <c r="H674"/>
  <c r="D675"/>
  <c r="H675"/>
  <c r="D676"/>
  <c r="H676"/>
  <c r="D677"/>
  <c r="H677"/>
  <c r="D678"/>
  <c r="H678"/>
  <c r="D679"/>
  <c r="H679"/>
  <c r="D680"/>
  <c r="H680"/>
  <c r="D681"/>
  <c r="H681"/>
  <c r="D682"/>
  <c r="H682"/>
  <c r="D683"/>
  <c r="H683"/>
  <c r="D684"/>
  <c r="H684"/>
  <c r="D685"/>
  <c r="H685"/>
  <c r="D686"/>
  <c r="H686"/>
  <c r="D687"/>
  <c r="H687"/>
  <c r="D688"/>
  <c r="H688"/>
  <c r="D689"/>
  <c r="H689"/>
  <c r="D690"/>
  <c r="H690"/>
  <c r="D691"/>
  <c r="H691"/>
  <c r="D692"/>
  <c r="H692"/>
  <c r="D693"/>
  <c r="H693"/>
  <c r="D694"/>
  <c r="H694"/>
  <c r="D695"/>
  <c r="H695"/>
  <c r="D696"/>
  <c r="H696"/>
  <c r="D697"/>
  <c r="H697"/>
  <c r="D698"/>
  <c r="H698"/>
  <c r="D699"/>
  <c r="H699"/>
  <c r="D700"/>
  <c r="H700"/>
  <c r="D701"/>
  <c r="H701"/>
  <c r="D702"/>
  <c r="H702"/>
  <c r="D703"/>
  <c r="H703"/>
  <c r="D704"/>
  <c r="H704"/>
  <c r="D705"/>
  <c r="H705"/>
  <c r="D706"/>
  <c r="H706"/>
  <c r="D707"/>
  <c r="H707"/>
  <c r="D708"/>
  <c r="H708"/>
  <c r="D709"/>
  <c r="H709"/>
  <c r="D710"/>
  <c r="H710"/>
  <c r="D711"/>
  <c r="H711"/>
  <c r="D712"/>
  <c r="H712"/>
  <c r="D713"/>
  <c r="H713"/>
  <c r="D714"/>
  <c r="H714"/>
  <c r="D715"/>
  <c r="H715"/>
  <c r="D716"/>
  <c r="H716"/>
  <c r="D717"/>
  <c r="H717"/>
  <c r="D718"/>
  <c r="H718"/>
  <c r="D719"/>
  <c r="H719"/>
  <c r="D720"/>
  <c r="H720"/>
  <c r="D721"/>
  <c r="H721"/>
  <c r="D722"/>
  <c r="H722"/>
  <c r="D723"/>
  <c r="H723"/>
  <c r="D724"/>
  <c r="H724"/>
  <c r="D725"/>
  <c r="H725"/>
  <c r="D726"/>
  <c r="H726"/>
  <c r="D727"/>
  <c r="H727"/>
  <c r="D728"/>
  <c r="H728"/>
  <c r="D729"/>
  <c r="H729"/>
  <c r="D730"/>
  <c r="H730"/>
  <c r="D731"/>
  <c r="H731"/>
  <c r="D732"/>
  <c r="H732"/>
  <c r="D733"/>
  <c r="H733"/>
  <c r="D734"/>
  <c r="H734"/>
  <c r="D735"/>
  <c r="H735"/>
  <c r="D736"/>
  <c r="H736"/>
  <c r="D737"/>
  <c r="H737"/>
  <c r="D738"/>
  <c r="H738"/>
  <c r="D739"/>
  <c r="H739"/>
  <c r="D740"/>
  <c r="H740"/>
  <c r="D741"/>
  <c r="H741"/>
  <c r="D742"/>
  <c r="H742"/>
  <c r="D743"/>
  <c r="H743"/>
  <c r="D744"/>
  <c r="H744"/>
  <c r="D745"/>
  <c r="H745"/>
  <c r="D746"/>
  <c r="H746"/>
  <c r="D747"/>
  <c r="H747"/>
  <c r="D748"/>
  <c r="H748"/>
  <c r="D749"/>
  <c r="H749"/>
  <c r="D750"/>
  <c r="H750"/>
  <c r="D751"/>
  <c r="H751"/>
  <c r="D752"/>
  <c r="H752"/>
  <c r="D753"/>
  <c r="H753"/>
  <c r="D754"/>
  <c r="H754"/>
  <c r="D755"/>
  <c r="H755"/>
  <c r="D756"/>
  <c r="H756"/>
  <c r="D757"/>
  <c r="H757"/>
  <c r="D758"/>
  <c r="H758"/>
  <c r="D759"/>
  <c r="H759"/>
  <c r="D760"/>
  <c r="H760"/>
  <c r="D761"/>
  <c r="H761"/>
  <c r="D762"/>
  <c r="H762"/>
  <c r="D763"/>
  <c r="H763"/>
  <c r="D764"/>
  <c r="H764"/>
  <c r="D765"/>
  <c r="H765"/>
  <c r="D766"/>
  <c r="H766"/>
  <c r="D767"/>
  <c r="H767"/>
  <c r="D768"/>
  <c r="H768"/>
  <c r="D769"/>
  <c r="H769"/>
  <c r="D770"/>
  <c r="H770"/>
  <c r="D771"/>
  <c r="H771"/>
  <c r="D772"/>
  <c r="H772"/>
  <c r="D773"/>
  <c r="H773"/>
  <c r="D774"/>
  <c r="H774"/>
  <c r="D775"/>
  <c r="H775"/>
  <c r="D776"/>
  <c r="H776"/>
  <c r="D777"/>
  <c r="H777"/>
  <c r="D778"/>
  <c r="H778"/>
  <c r="D779"/>
  <c r="H779"/>
  <c r="D780"/>
  <c r="H780"/>
  <c r="D781"/>
  <c r="H781"/>
  <c r="D782"/>
  <c r="H782"/>
  <c r="D783"/>
  <c r="H783"/>
  <c r="D784"/>
  <c r="H784"/>
  <c r="D785"/>
  <c r="H785"/>
  <c r="D786"/>
  <c r="H786"/>
  <c r="D787"/>
  <c r="H787"/>
  <c r="D788"/>
  <c r="H788"/>
  <c r="D789"/>
  <c r="H789"/>
  <c r="D790"/>
  <c r="H790"/>
  <c r="D791"/>
  <c r="H791"/>
  <c r="D792"/>
  <c r="H792"/>
  <c r="D793"/>
  <c r="H793"/>
  <c r="D794"/>
  <c r="H794"/>
  <c r="D795"/>
  <c r="H795"/>
  <c r="D796"/>
  <c r="H796"/>
  <c r="D797"/>
  <c r="H797"/>
  <c r="D798"/>
  <c r="H798"/>
  <c r="D799"/>
  <c r="H799"/>
  <c r="D800"/>
  <c r="H800"/>
  <c r="D801"/>
  <c r="H801"/>
  <c r="D802"/>
  <c r="H802"/>
  <c r="D803"/>
  <c r="H803"/>
  <c r="D804"/>
  <c r="H804"/>
  <c r="D805"/>
  <c r="H805"/>
  <c r="D806"/>
  <c r="H806"/>
  <c r="D807"/>
  <c r="H807"/>
  <c r="D808"/>
  <c r="H808"/>
  <c r="D809"/>
  <c r="H809"/>
  <c r="D810"/>
  <c r="H810"/>
  <c r="D811"/>
  <c r="H811"/>
  <c r="D812"/>
  <c r="H812"/>
  <c r="D813"/>
  <c r="H813"/>
  <c r="D814"/>
  <c r="H814"/>
  <c r="D815"/>
  <c r="H815"/>
  <c r="D816"/>
  <c r="H816"/>
  <c r="D817"/>
  <c r="H817"/>
  <c r="D818"/>
  <c r="H818"/>
  <c r="D819"/>
  <c r="H819"/>
  <c r="D820"/>
  <c r="H820"/>
  <c r="D821"/>
  <c r="H821"/>
  <c r="D822"/>
  <c r="H822"/>
  <c r="D823"/>
  <c r="H823"/>
  <c r="D824"/>
  <c r="H824"/>
  <c r="D825"/>
  <c r="H825"/>
  <c r="D826"/>
  <c r="H826"/>
  <c r="D827"/>
  <c r="H827"/>
  <c r="D828"/>
  <c r="H828"/>
  <c r="D829"/>
  <c r="H829"/>
  <c r="D830"/>
  <c r="H830"/>
  <c r="D831"/>
  <c r="H831"/>
  <c r="D832"/>
  <c r="H832"/>
  <c r="D833"/>
  <c r="H833"/>
  <c r="D834"/>
  <c r="H834"/>
  <c r="D835"/>
  <c r="H835"/>
  <c r="D836"/>
  <c r="H836"/>
  <c r="D837"/>
  <c r="H837"/>
  <c r="D838"/>
  <c r="H838"/>
  <c r="D839"/>
  <c r="H839"/>
  <c r="D840"/>
  <c r="H840"/>
  <c r="D841"/>
  <c r="H841"/>
  <c r="D842"/>
  <c r="H842"/>
  <c r="D843"/>
  <c r="H843"/>
  <c r="D844"/>
  <c r="H844"/>
  <c r="D845"/>
  <c r="H845"/>
  <c r="D846"/>
  <c r="H846"/>
  <c r="D847"/>
  <c r="H847"/>
  <c r="D848"/>
  <c r="H848"/>
  <c r="D849"/>
  <c r="H849"/>
  <c r="D850"/>
  <c r="H850"/>
  <c r="D851"/>
  <c r="H851"/>
  <c r="D852"/>
  <c r="H852"/>
  <c r="D853"/>
  <c r="H853"/>
  <c r="D854"/>
  <c r="H854"/>
  <c r="D855"/>
  <c r="H855"/>
  <c r="D856"/>
  <c r="H856"/>
  <c r="D857"/>
  <c r="H857"/>
  <c r="D858"/>
  <c r="H858"/>
  <c r="D859"/>
  <c r="H859"/>
  <c r="D860"/>
  <c r="H860"/>
  <c r="D861"/>
  <c r="H861"/>
  <c r="D862"/>
  <c r="H862"/>
  <c r="D863"/>
  <c r="H863"/>
  <c r="D864"/>
  <c r="H864"/>
  <c r="D865"/>
  <c r="H865"/>
  <c r="D866"/>
  <c r="H866"/>
  <c r="D867"/>
  <c r="H867"/>
  <c r="D868"/>
  <c r="H868"/>
  <c r="D869"/>
  <c r="H869"/>
  <c r="D870"/>
  <c r="H870"/>
  <c r="D871"/>
  <c r="H871"/>
  <c r="D872"/>
  <c r="H872"/>
  <c r="D873"/>
  <c r="H873"/>
  <c r="D874"/>
  <c r="H874"/>
  <c r="D875"/>
  <c r="H875"/>
  <c r="D876"/>
  <c r="H876"/>
  <c r="D877"/>
  <c r="H877"/>
  <c r="D878"/>
  <c r="H878"/>
  <c r="D879"/>
  <c r="H879"/>
  <c r="D880"/>
  <c r="H880"/>
  <c r="D881"/>
  <c r="H881"/>
  <c r="D882"/>
  <c r="H882"/>
  <c r="D883"/>
  <c r="H883"/>
  <c r="D884"/>
  <c r="H884"/>
  <c r="D885"/>
  <c r="H885"/>
  <c r="D886"/>
  <c r="H886"/>
  <c r="D887"/>
  <c r="H887"/>
  <c r="D888"/>
  <c r="H888"/>
  <c r="D889"/>
  <c r="H889"/>
  <c r="D890"/>
  <c r="H890"/>
  <c r="D891"/>
  <c r="H891"/>
  <c r="D892"/>
  <c r="H892"/>
  <c r="D893"/>
  <c r="H893"/>
  <c r="D894"/>
  <c r="H894"/>
  <c r="D895"/>
  <c r="H895"/>
  <c r="D896"/>
  <c r="H896"/>
  <c r="D897"/>
  <c r="H897"/>
  <c r="D898"/>
  <c r="H898"/>
  <c r="D899"/>
  <c r="H899"/>
  <c r="D900"/>
  <c r="H900"/>
  <c r="D901"/>
  <c r="H901"/>
  <c r="D902"/>
  <c r="H902"/>
  <c r="D903"/>
  <c r="H903"/>
  <c r="D904"/>
  <c r="H904"/>
  <c r="D905"/>
  <c r="H905"/>
  <c r="D906"/>
  <c r="H906"/>
  <c r="D907"/>
  <c r="H907"/>
  <c r="D908"/>
  <c r="H908"/>
  <c r="D909"/>
  <c r="H909"/>
  <c r="D910"/>
  <c r="H910"/>
  <c r="D911"/>
  <c r="H911"/>
  <c r="D912"/>
  <c r="H912"/>
  <c r="D913"/>
  <c r="H913"/>
  <c r="D914"/>
  <c r="H914"/>
  <c r="D915"/>
  <c r="H915"/>
  <c r="D916"/>
  <c r="H916"/>
  <c r="D917"/>
  <c r="H917"/>
  <c r="D918"/>
  <c r="H918"/>
  <c r="D919"/>
  <c r="H919"/>
  <c r="D920"/>
  <c r="H920"/>
  <c r="D921"/>
  <c r="H921"/>
  <c r="D922"/>
  <c r="H922"/>
  <c r="D923"/>
  <c r="H923"/>
  <c r="D924"/>
  <c r="H924"/>
  <c r="D925"/>
  <c r="H925"/>
  <c r="D926"/>
  <c r="H926"/>
  <c r="D927"/>
  <c r="H927"/>
  <c r="D928"/>
  <c r="H928"/>
  <c r="D929"/>
  <c r="H929"/>
  <c r="D930"/>
  <c r="H930"/>
  <c r="D931"/>
  <c r="H931"/>
  <c r="D932"/>
  <c r="H932"/>
  <c r="D933"/>
  <c r="H933"/>
  <c r="D934"/>
  <c r="H934"/>
  <c r="D935"/>
  <c r="H935"/>
  <c r="D936"/>
  <c r="H936"/>
  <c r="D937"/>
  <c r="H937"/>
  <c r="D938"/>
  <c r="H938"/>
  <c r="D939"/>
  <c r="H939"/>
  <c r="D940"/>
  <c r="H940"/>
  <c r="D941"/>
  <c r="H941"/>
  <c r="D942"/>
  <c r="H942"/>
  <c r="D943"/>
  <c r="H943"/>
  <c r="D944"/>
  <c r="H944"/>
  <c r="D945"/>
  <c r="H945"/>
  <c r="D946"/>
  <c r="H946"/>
  <c r="D947"/>
  <c r="H947"/>
  <c r="D948"/>
  <c r="H948"/>
  <c r="D949"/>
  <c r="H949"/>
  <c r="D950"/>
  <c r="H950"/>
  <c r="D951"/>
  <c r="H951"/>
  <c r="D952"/>
  <c r="H952"/>
  <c r="D953"/>
  <c r="H953"/>
  <c r="D954"/>
  <c r="H954"/>
  <c r="D955"/>
  <c r="H955"/>
  <c r="D956"/>
  <c r="H956"/>
  <c r="D957"/>
  <c r="H957"/>
  <c r="D958"/>
  <c r="H958"/>
  <c r="D959"/>
  <c r="H959"/>
  <c r="D960"/>
  <c r="H960"/>
  <c r="D961"/>
  <c r="H961"/>
  <c r="D962"/>
  <c r="H962"/>
  <c r="D963"/>
  <c r="H963"/>
  <c r="D964"/>
  <c r="H964"/>
  <c r="D965"/>
  <c r="H965"/>
  <c r="D966"/>
  <c r="H966"/>
  <c r="D967"/>
  <c r="H967"/>
  <c r="D968"/>
  <c r="H968"/>
  <c r="D969"/>
  <c r="H969"/>
  <c r="D970"/>
  <c r="H970"/>
  <c r="D971"/>
  <c r="H971"/>
  <c r="D972"/>
  <c r="H972"/>
  <c r="D973"/>
  <c r="H973"/>
  <c r="D974"/>
  <c r="H974"/>
  <c r="D975"/>
  <c r="H975"/>
  <c r="D976"/>
  <c r="H976"/>
  <c r="D977"/>
  <c r="H977"/>
  <c r="D978"/>
  <c r="H978"/>
  <c r="D979"/>
  <c r="H979"/>
  <c r="D980"/>
  <c r="H980"/>
  <c r="D981"/>
  <c r="H981"/>
  <c r="D982"/>
  <c r="H982"/>
  <c r="D983"/>
  <c r="H983"/>
  <c r="D984"/>
  <c r="H984"/>
  <c r="D985"/>
  <c r="H985"/>
  <c r="D986"/>
  <c r="H986"/>
  <c r="D987"/>
  <c r="H987"/>
  <c r="D988"/>
  <c r="H988"/>
  <c r="D989"/>
  <c r="H989"/>
  <c r="D990"/>
  <c r="H990"/>
  <c r="D991"/>
  <c r="H991"/>
  <c r="D992"/>
  <c r="H992"/>
  <c r="D993"/>
  <c r="H993"/>
  <c r="D994"/>
  <c r="H994"/>
  <c r="D995"/>
  <c r="H995"/>
  <c r="D996"/>
  <c r="H996"/>
  <c r="D997"/>
  <c r="H997"/>
  <c r="D998"/>
  <c r="H998"/>
  <c r="D999"/>
  <c r="H999"/>
  <c r="D1000"/>
  <c r="H1000"/>
  <c r="D1001"/>
  <c r="H1001"/>
  <c r="D1002"/>
  <c r="H1002"/>
  <c r="D1003"/>
  <c r="H1003"/>
  <c r="D1004"/>
  <c r="H1004"/>
  <c r="D1005"/>
  <c r="H1005"/>
  <c r="D1006"/>
  <c r="H1006"/>
  <c r="D1007"/>
  <c r="H1007"/>
  <c r="D1008"/>
  <c r="H1008"/>
  <c r="D1009"/>
  <c r="H1009"/>
  <c r="D1010"/>
  <c r="H1010"/>
  <c r="D1011"/>
  <c r="H1011"/>
  <c r="D1012"/>
  <c r="H1012"/>
  <c r="D1013"/>
  <c r="H1013"/>
  <c r="D1014"/>
  <c r="H1014"/>
  <c r="D1015"/>
  <c r="H1015"/>
  <c r="D1016"/>
  <c r="H1016"/>
  <c r="D1017"/>
  <c r="H1017"/>
  <c r="D1018"/>
  <c r="H1018"/>
  <c r="D1019"/>
  <c r="H1019"/>
  <c r="D1020"/>
  <c r="H1020"/>
  <c r="D1021"/>
  <c r="H1021"/>
  <c r="D1022"/>
  <c r="H1022"/>
  <c r="D1023"/>
  <c r="H1023"/>
  <c r="D1024"/>
  <c r="H1024"/>
  <c r="D1025"/>
  <c r="H1025"/>
  <c r="D1026"/>
  <c r="H1026"/>
  <c r="D1027"/>
  <c r="H1027"/>
  <c r="D1028"/>
  <c r="H1028"/>
  <c r="D1029"/>
  <c r="H1029"/>
  <c r="D1030"/>
  <c r="H1030"/>
  <c r="D1031"/>
  <c r="H1031"/>
  <c r="D1032"/>
  <c r="H1032"/>
  <c r="D1033"/>
  <c r="H1033"/>
  <c r="D1034"/>
  <c r="H1034"/>
  <c r="D1035"/>
  <c r="H1035"/>
  <c r="D1036"/>
  <c r="H1036"/>
  <c r="D1037"/>
  <c r="H1037"/>
  <c r="D1038"/>
  <c r="H1038"/>
  <c r="D1039"/>
  <c r="H1039"/>
  <c r="D1040"/>
  <c r="H1040"/>
  <c r="D1041"/>
  <c r="H1041"/>
  <c r="D1042"/>
  <c r="H1042"/>
  <c r="D1043"/>
  <c r="H1043"/>
  <c r="D1044"/>
  <c r="H1044"/>
  <c r="D1045"/>
  <c r="H1045"/>
  <c r="D1046"/>
  <c r="H1046"/>
  <c r="D1047"/>
  <c r="H1047"/>
  <c r="D1048"/>
  <c r="H1048"/>
  <c r="D1049"/>
  <c r="H1049"/>
  <c r="D1050"/>
  <c r="H1050"/>
  <c r="D1051"/>
  <c r="H1051"/>
  <c r="D1052"/>
  <c r="H1052"/>
  <c r="D1053"/>
  <c r="H1053"/>
  <c r="D1054"/>
  <c r="H1054"/>
  <c r="D1055"/>
  <c r="H1055"/>
  <c r="D1056"/>
  <c r="H1056"/>
  <c r="D1057"/>
  <c r="H1057"/>
  <c r="D1058"/>
  <c r="H1058"/>
  <c r="D1059"/>
  <c r="H1059"/>
  <c r="D1060"/>
  <c r="H1060"/>
  <c r="D1061"/>
  <c r="H1061"/>
  <c r="D1062"/>
  <c r="H1062"/>
  <c r="D1063"/>
  <c r="H1063"/>
  <c r="D1064"/>
  <c r="H1064"/>
  <c r="D1065"/>
  <c r="H1065"/>
  <c r="D1066"/>
  <c r="H1066"/>
  <c r="D1067"/>
  <c r="H1067"/>
  <c r="D1068"/>
  <c r="H1068"/>
  <c r="D1069"/>
  <c r="H1069"/>
  <c r="D1070"/>
  <c r="H1070"/>
  <c r="D1071"/>
  <c r="H1071"/>
  <c r="D1072"/>
  <c r="H1072"/>
  <c r="D1073"/>
  <c r="H1073"/>
  <c r="D1074"/>
  <c r="H1074"/>
  <c r="D1075"/>
  <c r="H1075"/>
  <c r="D1076"/>
  <c r="H1076"/>
  <c r="D1077"/>
  <c r="H1077"/>
  <c r="D1078"/>
  <c r="H1078"/>
  <c r="D1079"/>
  <c r="H1079"/>
  <c r="D1080"/>
  <c r="H1080"/>
  <c r="D1081"/>
  <c r="H1081"/>
  <c r="D1082"/>
  <c r="H1082"/>
  <c r="D1083"/>
  <c r="H1083"/>
  <c r="D1084"/>
  <c r="H1084"/>
  <c r="D1085"/>
  <c r="H1085"/>
  <c r="D1086"/>
  <c r="H1086"/>
  <c r="D1087"/>
  <c r="H1087"/>
  <c r="D1088"/>
  <c r="H1088"/>
  <c r="D1089"/>
  <c r="H1089"/>
  <c r="D1090"/>
  <c r="H1090"/>
  <c r="D1091"/>
  <c r="H1091"/>
  <c r="D1092"/>
  <c r="H1092"/>
  <c r="D1093"/>
  <c r="H1093"/>
  <c r="D1094"/>
  <c r="H1094"/>
  <c r="D1095"/>
  <c r="H1095"/>
  <c r="D1096"/>
  <c r="H1096"/>
  <c r="D1097"/>
  <c r="H1097"/>
  <c r="D1098"/>
  <c r="H1098"/>
  <c r="D1099"/>
  <c r="H1099"/>
  <c r="D1100"/>
  <c r="H1100"/>
  <c r="D1101"/>
  <c r="H1101"/>
  <c r="D1102"/>
  <c r="H1102"/>
  <c r="D1103"/>
  <c r="H1103"/>
  <c r="D1104"/>
  <c r="H1104"/>
  <c r="D1105"/>
  <c r="H1105"/>
  <c r="D1106"/>
  <c r="H1106"/>
  <c r="D1107"/>
  <c r="H1107"/>
  <c r="D1108"/>
  <c r="H1108"/>
  <c r="D1109"/>
  <c r="H1109"/>
  <c r="D1110"/>
  <c r="H1110"/>
  <c r="D1111"/>
  <c r="H1111"/>
  <c r="D1112"/>
  <c r="H1112"/>
  <c r="D1113"/>
  <c r="H1113"/>
  <c r="D1114"/>
  <c r="H1114"/>
  <c r="D1115"/>
  <c r="H1115"/>
  <c r="D1116"/>
  <c r="H1116"/>
  <c r="D1117"/>
  <c r="H1117"/>
  <c r="D1118"/>
  <c r="H1118"/>
  <c r="D1119"/>
  <c r="H1119"/>
  <c r="D1120"/>
  <c r="H1120"/>
  <c r="D1121"/>
  <c r="H1121"/>
  <c r="D1122"/>
  <c r="H1122"/>
  <c r="D1123"/>
  <c r="H1123"/>
  <c r="D1124"/>
  <c r="H1124"/>
  <c r="D1125"/>
  <c r="H1125"/>
  <c r="D1126"/>
  <c r="H1126"/>
  <c r="D1127"/>
  <c r="H1127"/>
  <c r="D1128"/>
  <c r="H1128"/>
  <c r="D1129"/>
  <c r="H1129"/>
  <c r="D1130"/>
  <c r="H1130"/>
  <c r="D1131"/>
  <c r="H1131"/>
  <c r="D1132"/>
  <c r="H1132"/>
  <c r="D1133"/>
  <c r="H1133"/>
  <c r="D1134"/>
  <c r="H1134"/>
  <c r="D1135"/>
  <c r="H1135"/>
  <c r="D1136"/>
  <c r="H1136"/>
  <c r="D1137"/>
  <c r="H1137"/>
  <c r="D1138"/>
  <c r="H1138"/>
  <c r="D1139"/>
  <c r="H1139"/>
  <c r="D1140"/>
  <c r="H1140"/>
  <c r="D1141"/>
  <c r="H1141"/>
  <c r="D1142"/>
  <c r="H1142"/>
  <c r="D1143"/>
  <c r="H1143"/>
  <c r="D1144"/>
  <c r="H1144"/>
  <c r="D1145"/>
  <c r="H1145"/>
  <c r="D1146"/>
  <c r="H1146"/>
  <c r="D1147"/>
  <c r="H1147"/>
  <c r="D1148"/>
  <c r="H1148"/>
  <c r="D1149"/>
  <c r="H1149"/>
  <c r="D1150"/>
  <c r="H1150"/>
  <c r="D1151"/>
  <c r="H1151"/>
  <c r="D1152"/>
  <c r="H1152"/>
  <c r="D1153"/>
  <c r="H1153"/>
  <c r="D1154"/>
  <c r="H1154"/>
  <c r="D1155"/>
  <c r="H1155"/>
  <c r="D1156"/>
  <c r="H1156"/>
  <c r="D1157"/>
  <c r="H1157"/>
  <c r="D1158"/>
  <c r="H1158"/>
  <c r="D1159"/>
  <c r="H1159"/>
  <c r="D1160"/>
  <c r="H1160"/>
  <c r="D1161"/>
  <c r="H1161"/>
  <c r="D1162"/>
  <c r="H1162"/>
  <c r="D1163"/>
  <c r="H1163"/>
  <c r="D1164"/>
  <c r="H1164"/>
  <c r="D1165"/>
  <c r="H1165"/>
  <c r="D1166"/>
  <c r="H1166"/>
  <c r="D1167"/>
  <c r="H1167"/>
  <c r="D1168"/>
  <c r="H1168"/>
  <c r="D1169"/>
  <c r="H1169"/>
  <c r="D1170"/>
  <c r="H1170"/>
  <c r="D1171"/>
  <c r="H1171"/>
  <c r="D1172"/>
  <c r="H1172"/>
  <c r="D1173"/>
  <c r="H1173"/>
  <c r="D1174"/>
  <c r="H1174"/>
  <c r="D1175"/>
  <c r="H1175"/>
  <c r="D1176"/>
  <c r="H1176"/>
  <c r="D1177"/>
  <c r="H1177"/>
  <c r="D1178"/>
  <c r="H1178"/>
  <c r="D1179"/>
  <c r="H1179"/>
  <c r="D1180"/>
  <c r="H1180"/>
  <c r="D1181"/>
  <c r="H1181"/>
  <c r="D1182"/>
  <c r="H1182"/>
  <c r="D1183"/>
  <c r="H1183"/>
  <c r="D1184"/>
  <c r="H1184"/>
  <c r="D1185"/>
  <c r="H1185"/>
  <c r="D1186"/>
  <c r="H1186"/>
  <c r="D1187"/>
  <c r="H1187"/>
  <c r="D1188"/>
  <c r="H1188"/>
  <c r="D1189"/>
  <c r="H1189"/>
  <c r="D1190"/>
  <c r="H1190"/>
  <c r="D1191"/>
  <c r="H1191"/>
  <c r="D1192"/>
  <c r="H1192"/>
  <c r="D1193"/>
  <c r="H1193"/>
  <c r="D1194"/>
  <c r="H1194"/>
  <c r="D1195"/>
  <c r="H1195"/>
  <c r="D1196"/>
  <c r="H1196"/>
  <c r="D1197"/>
  <c r="H1197"/>
  <c r="D1198"/>
  <c r="H1198"/>
  <c r="D1199"/>
  <c r="H1199"/>
  <c r="D1200"/>
  <c r="H1200"/>
  <c r="D1201"/>
  <c r="H1201"/>
  <c r="D1202"/>
  <c r="H1202"/>
  <c r="D1203"/>
  <c r="H1203"/>
  <c r="D1204"/>
  <c r="H1204"/>
  <c r="D1205"/>
  <c r="H1205"/>
  <c r="D1206"/>
  <c r="H1206"/>
  <c r="D1207"/>
  <c r="H1207"/>
  <c r="D1208"/>
  <c r="H1208"/>
  <c r="D1209"/>
  <c r="H1209"/>
  <c r="D1210"/>
  <c r="H1210"/>
  <c r="D1211"/>
  <c r="H1211"/>
  <c r="D1212"/>
  <c r="H1212"/>
  <c r="D1213"/>
  <c r="H1213"/>
  <c r="D1214"/>
  <c r="H1214"/>
  <c r="D1215"/>
  <c r="H1215"/>
  <c r="D1216"/>
  <c r="H1216"/>
  <c r="D1217"/>
  <c r="H1217"/>
  <c r="D1218"/>
  <c r="H1218"/>
  <c r="D1219"/>
  <c r="H1219"/>
  <c r="D1220"/>
  <c r="H1220"/>
  <c r="D1221"/>
  <c r="H1221"/>
  <c r="D1222"/>
  <c r="H1222"/>
  <c r="D1223"/>
  <c r="H1223"/>
  <c r="D1224"/>
  <c r="H1224"/>
  <c r="D1225"/>
  <c r="H1225"/>
  <c r="D1226"/>
  <c r="H1226"/>
  <c r="D1227"/>
  <c r="H1227"/>
  <c r="D1228"/>
  <c r="H1228"/>
  <c r="D1229"/>
  <c r="H1229"/>
  <c r="D1230"/>
  <c r="H1230"/>
  <c r="D1231"/>
  <c r="H1231"/>
  <c r="D1232"/>
  <c r="H1232"/>
  <c r="D1233"/>
  <c r="H1233"/>
  <c r="D1234"/>
  <c r="H1234"/>
  <c r="D1235"/>
  <c r="H1235"/>
  <c r="D1236"/>
  <c r="H1236"/>
  <c r="D1237"/>
  <c r="H1237"/>
  <c r="D1238"/>
  <c r="H1238"/>
  <c r="D1239"/>
  <c r="H1239"/>
  <c r="D1240"/>
  <c r="H1240"/>
  <c r="D1241"/>
  <c r="H1241"/>
  <c r="D1242"/>
  <c r="H1242"/>
  <c r="D1243"/>
  <c r="H1243"/>
  <c r="D1244"/>
  <c r="H1244"/>
  <c r="D1245"/>
  <c r="H1245"/>
  <c r="D1246"/>
  <c r="H1246"/>
  <c r="D1247"/>
  <c r="H1247"/>
  <c r="D1248"/>
  <c r="H1248"/>
  <c r="D1249"/>
  <c r="H1249"/>
  <c r="D1250"/>
  <c r="H1250"/>
  <c r="D1251"/>
  <c r="H1251"/>
  <c r="D1252"/>
  <c r="H1252"/>
  <c r="D1253"/>
  <c r="H1253"/>
  <c r="D1254"/>
  <c r="H1254"/>
  <c r="D1255"/>
  <c r="H1255"/>
  <c r="D1256"/>
  <c r="H1256"/>
  <c r="D1257"/>
  <c r="H1257"/>
  <c r="D1258"/>
  <c r="H1258"/>
  <c r="D1259"/>
  <c r="H1259"/>
  <c r="D1260"/>
  <c r="H1260"/>
  <c r="D1261"/>
  <c r="H1261"/>
  <c r="D1262"/>
  <c r="H1262"/>
  <c r="D1263"/>
  <c r="H1263"/>
  <c r="D1264"/>
  <c r="H1264"/>
  <c r="D1265"/>
  <c r="H1265"/>
  <c r="D1266"/>
  <c r="H1266"/>
  <c r="D1267"/>
  <c r="H1267"/>
  <c r="D1268"/>
  <c r="H1268"/>
  <c r="D1269"/>
  <c r="H1269"/>
  <c r="D1270"/>
  <c r="H1270"/>
  <c r="D1271"/>
  <c r="H1271"/>
  <c r="D1272"/>
  <c r="H1272"/>
  <c r="D1273"/>
  <c r="H1273"/>
  <c r="D1274"/>
  <c r="H1274"/>
  <c r="D1275"/>
  <c r="H1275"/>
  <c r="D1276"/>
  <c r="H1276"/>
  <c r="D1277"/>
  <c r="H1277"/>
  <c r="D1278"/>
  <c r="H1278"/>
  <c r="D1279"/>
  <c r="H1279"/>
  <c r="D1280"/>
  <c r="H1280"/>
  <c r="D1281"/>
  <c r="H1281"/>
  <c r="D1282"/>
  <c r="H1282"/>
  <c r="D1283"/>
  <c r="H1283"/>
  <c r="D1284"/>
  <c r="H1284"/>
  <c r="D1285"/>
  <c r="H1285"/>
  <c r="D1286"/>
  <c r="H1286"/>
  <c r="D1287"/>
  <c r="H1287"/>
  <c r="D1288"/>
  <c r="H1288"/>
  <c r="D1289"/>
  <c r="H1289"/>
  <c r="D1290"/>
  <c r="H1290"/>
  <c r="D1291"/>
  <c r="H1291"/>
  <c r="D1292"/>
  <c r="H1292"/>
  <c r="D1293"/>
  <c r="H1293"/>
  <c r="D1294"/>
  <c r="H1294"/>
  <c r="D1295"/>
  <c r="H1295"/>
  <c r="D1296"/>
  <c r="H1296"/>
  <c r="D1297"/>
  <c r="H1297"/>
  <c r="D1298"/>
  <c r="H1298"/>
  <c r="D1299"/>
  <c r="H1299"/>
  <c r="D1300"/>
  <c r="H1300"/>
  <c r="D1301"/>
  <c r="H1301"/>
  <c r="D1302"/>
  <c r="H1302"/>
  <c r="D1303"/>
  <c r="H1303"/>
  <c r="D1304"/>
  <c r="H1304"/>
  <c r="D1305"/>
  <c r="H1305"/>
  <c r="D1306"/>
  <c r="H1306"/>
  <c r="D1307"/>
  <c r="H1307"/>
  <c r="D1308"/>
  <c r="H1308"/>
  <c r="D1309"/>
  <c r="H1309"/>
  <c r="D1310"/>
  <c r="H1310"/>
  <c r="D1311"/>
  <c r="H1311"/>
  <c r="D1312"/>
  <c r="H1312"/>
  <c r="D1313"/>
  <c r="H1313"/>
  <c r="D1314"/>
  <c r="H1314"/>
  <c r="D1315"/>
  <c r="H1315"/>
  <c r="D1316"/>
  <c r="H1316"/>
  <c r="D1317"/>
  <c r="H1317"/>
  <c r="D1318"/>
  <c r="H1318"/>
  <c r="D1319"/>
  <c r="H1319"/>
  <c r="D1320"/>
  <c r="H1320"/>
  <c r="D1321"/>
  <c r="H1321"/>
  <c r="D1322"/>
  <c r="H1322"/>
  <c r="D1323"/>
  <c r="H1323"/>
  <c r="D1324"/>
  <c r="H1324"/>
  <c r="D1325"/>
  <c r="H1325"/>
  <c r="D1326"/>
  <c r="H1326"/>
  <c r="D1327"/>
  <c r="H1327"/>
  <c r="D1328"/>
  <c r="H1328"/>
  <c r="D1329"/>
  <c r="H1329"/>
  <c r="D1330"/>
  <c r="H1330"/>
  <c r="D1331"/>
  <c r="H1331"/>
  <c r="D1332"/>
  <c r="H1332"/>
  <c r="D1333"/>
  <c r="H1333"/>
  <c r="D1334"/>
  <c r="H1334"/>
  <c r="D1335"/>
  <c r="H1335"/>
  <c r="D1336"/>
  <c r="H1336"/>
  <c r="D1337"/>
  <c r="H1337"/>
  <c r="D1338"/>
  <c r="H1338"/>
  <c r="D1339"/>
  <c r="H1339"/>
  <c r="D1340"/>
  <c r="H1340"/>
  <c r="D1341"/>
  <c r="H1341"/>
  <c r="D1342"/>
  <c r="H1342"/>
  <c r="D1343"/>
  <c r="H1343"/>
  <c r="D1344"/>
  <c r="H1344"/>
  <c r="D1345"/>
  <c r="H1345"/>
  <c r="D1346"/>
  <c r="H1346"/>
  <c r="D1347"/>
  <c r="H1347"/>
  <c r="D1348"/>
  <c r="H1348"/>
  <c r="D1349"/>
  <c r="H1349"/>
  <c r="D1350"/>
  <c r="H1350"/>
  <c r="D1351"/>
  <c r="H1351"/>
  <c r="D1352"/>
  <c r="H1352"/>
  <c r="D1353"/>
  <c r="H1353"/>
  <c r="D1354"/>
  <c r="H1354"/>
  <c r="D1355"/>
  <c r="H1355"/>
  <c r="D1356"/>
  <c r="H1356"/>
  <c r="D1357"/>
  <c r="H1357"/>
  <c r="D1358"/>
  <c r="H1358"/>
  <c r="D1359"/>
  <c r="H1359"/>
  <c r="D1360"/>
  <c r="H1360"/>
  <c r="D1361"/>
  <c r="H1361"/>
  <c r="D1362"/>
  <c r="H1362"/>
  <c r="D1363"/>
  <c r="H1363"/>
  <c r="D1364"/>
  <c r="H1364"/>
  <c r="D1365"/>
  <c r="H1365"/>
  <c r="D1366"/>
  <c r="H1366"/>
  <c r="D1367"/>
  <c r="H1367"/>
  <c r="D1368"/>
  <c r="H1368"/>
  <c r="D1369"/>
  <c r="H1369"/>
  <c r="D1370"/>
  <c r="H1370"/>
  <c r="D1371"/>
  <c r="H1371"/>
  <c r="D1372"/>
  <c r="H1372"/>
  <c r="D1373"/>
  <c r="H1373"/>
  <c r="D1374"/>
  <c r="H1374"/>
  <c r="D1375"/>
  <c r="H1375"/>
  <c r="D1376"/>
  <c r="H1376"/>
  <c r="D1377"/>
  <c r="H1377"/>
  <c r="D1378"/>
  <c r="H1378"/>
  <c r="D1379"/>
  <c r="H1379"/>
  <c r="D1380"/>
  <c r="H1380"/>
  <c r="D1381"/>
  <c r="H1381"/>
  <c r="D1382"/>
  <c r="H1382"/>
  <c r="D1383"/>
  <c r="H1383"/>
  <c r="D1384"/>
  <c r="H1384"/>
  <c r="D1385"/>
  <c r="H1385"/>
  <c r="D1386"/>
  <c r="H1386"/>
  <c r="D1387"/>
  <c r="H1387"/>
  <c r="D1388"/>
  <c r="H1388"/>
  <c r="D1389"/>
  <c r="H1389"/>
  <c r="D1390"/>
  <c r="H1390"/>
  <c r="D1391"/>
  <c r="H1391"/>
  <c r="D1392"/>
  <c r="H1392"/>
  <c r="D1393"/>
  <c r="H1393"/>
  <c r="D1394"/>
  <c r="H1394"/>
  <c r="D1395"/>
  <c r="H1395"/>
  <c r="D1396"/>
  <c r="H1396"/>
  <c r="D1397"/>
  <c r="H1397"/>
  <c r="D1398"/>
  <c r="H1398"/>
  <c r="D1399"/>
  <c r="H1399"/>
  <c r="D1400"/>
  <c r="H1400"/>
  <c r="D1401"/>
  <c r="H1401"/>
  <c r="D1402"/>
  <c r="H1402"/>
  <c r="D1403"/>
  <c r="H1403"/>
  <c r="D1404"/>
  <c r="H1404"/>
  <c r="D1405"/>
  <c r="H1405"/>
  <c r="D1406"/>
  <c r="H1406"/>
  <c r="D1407"/>
  <c r="H1407"/>
  <c r="D1408"/>
  <c r="H1408"/>
  <c r="D1409"/>
  <c r="H1409"/>
  <c r="D1410"/>
  <c r="H1410"/>
  <c r="D1411"/>
  <c r="H1411"/>
  <c r="D1412"/>
  <c r="H1412"/>
  <c r="D1413"/>
  <c r="H1413"/>
  <c r="D1414"/>
  <c r="H1414"/>
  <c r="D1415"/>
  <c r="H1415"/>
  <c r="D1416"/>
  <c r="H1416"/>
  <c r="D1417"/>
  <c r="H1417"/>
  <c r="D1418"/>
  <c r="H1418"/>
  <c r="D1419"/>
  <c r="H1419"/>
  <c r="D1420"/>
  <c r="H1420"/>
  <c r="D1421"/>
  <c r="H1421"/>
  <c r="D1422"/>
  <c r="H1422"/>
  <c r="D1423"/>
  <c r="H1423"/>
  <c r="D1424"/>
  <c r="H1424"/>
  <c r="D1425"/>
  <c r="H1425"/>
  <c r="D1426"/>
  <c r="H1426"/>
  <c r="D1427"/>
  <c r="H1427"/>
  <c r="D1428"/>
  <c r="H1428"/>
  <c r="D1429"/>
  <c r="H1429"/>
  <c r="D1430"/>
  <c r="H1430"/>
  <c r="D1431"/>
  <c r="H1431"/>
  <c r="D1432"/>
  <c r="H1432"/>
  <c r="D1433"/>
  <c r="H1433"/>
  <c r="D1434"/>
  <c r="H1434"/>
  <c r="D1435"/>
  <c r="H1435"/>
  <c r="D1436"/>
  <c r="H1436"/>
  <c r="D1437"/>
  <c r="H1437"/>
  <c r="D1438"/>
  <c r="H1438"/>
  <c r="D1439"/>
  <c r="H1439"/>
  <c r="D1440"/>
  <c r="H1440"/>
  <c r="D1441"/>
  <c r="H1441"/>
  <c r="D1442"/>
  <c r="H1442"/>
  <c r="D1443"/>
  <c r="H1443"/>
  <c r="D1444"/>
  <c r="H1444"/>
  <c r="D1445"/>
  <c r="H1445"/>
  <c r="D1446"/>
  <c r="H1446"/>
  <c r="D1447"/>
  <c r="H1447"/>
  <c r="D1448"/>
  <c r="H1448"/>
  <c r="D1449"/>
  <c r="H1449"/>
  <c r="D1450"/>
  <c r="H1450"/>
  <c r="D1451"/>
  <c r="H1451"/>
  <c r="D1452"/>
  <c r="H1452"/>
  <c r="D1453"/>
  <c r="H1453"/>
  <c r="D1454"/>
  <c r="H1454"/>
  <c r="D1455"/>
  <c r="H1455"/>
  <c r="D1456"/>
  <c r="H1456"/>
  <c r="D1457"/>
  <c r="H1457"/>
  <c r="D1458"/>
  <c r="H1458"/>
  <c r="D1459"/>
  <c r="H1459"/>
  <c r="D1460"/>
  <c r="H1460"/>
  <c r="D1461"/>
  <c r="H1461"/>
  <c r="D1462"/>
  <c r="H1462"/>
  <c r="D1463"/>
  <c r="H1463"/>
  <c r="D1464"/>
  <c r="H1464"/>
  <c r="D1465"/>
  <c r="H1465"/>
  <c r="D1466"/>
  <c r="H1466"/>
  <c r="D1467"/>
  <c r="H1467"/>
  <c r="D1468"/>
  <c r="H1468"/>
  <c r="D1469"/>
  <c r="H1469"/>
  <c r="D1470"/>
  <c r="H1470"/>
  <c r="D1471"/>
  <c r="H1471"/>
  <c r="D1472"/>
  <c r="H1472"/>
  <c r="D1473"/>
  <c r="H1473"/>
  <c r="D1474"/>
  <c r="H1474"/>
  <c r="D1475"/>
  <c r="H1475"/>
  <c r="D1476"/>
  <c r="H1476"/>
  <c r="D1477"/>
  <c r="H1477"/>
  <c r="D1478"/>
  <c r="H1478"/>
  <c r="D1479"/>
  <c r="H1479"/>
  <c r="D1480"/>
  <c r="H1480"/>
  <c r="D1481"/>
  <c r="H1481"/>
  <c r="D1482"/>
  <c r="H1482"/>
  <c r="D1483"/>
  <c r="H1483"/>
  <c r="D1484"/>
  <c r="H1484"/>
  <c r="D1485"/>
  <c r="H1485"/>
  <c r="D1486"/>
  <c r="H1486"/>
  <c r="D1487"/>
  <c r="H1487"/>
  <c r="D1488"/>
  <c r="H1488"/>
  <c r="D1489"/>
  <c r="H1489"/>
  <c r="D1490"/>
  <c r="H1490"/>
  <c r="D1491"/>
  <c r="H1491"/>
  <c r="D1492"/>
  <c r="H1492"/>
  <c r="D1493"/>
  <c r="H1493"/>
  <c r="D1494"/>
  <c r="H1494"/>
  <c r="D1495"/>
  <c r="H1495"/>
  <c r="D1496"/>
  <c r="H1496"/>
  <c r="D1497"/>
  <c r="H1497"/>
  <c r="D1498"/>
  <c r="H1498"/>
  <c r="D1499"/>
  <c r="H1499"/>
  <c r="D1500"/>
  <c r="H1500"/>
  <c r="D1501"/>
  <c r="H1501"/>
  <c r="D1502"/>
  <c r="H1502"/>
  <c r="D1503"/>
  <c r="H1503"/>
  <c r="D1504"/>
  <c r="H1504"/>
  <c r="D1505"/>
  <c r="H1505"/>
  <c r="D1506"/>
  <c r="H1506"/>
  <c r="D1507"/>
  <c r="H1507"/>
  <c r="D1508"/>
  <c r="H1508"/>
  <c r="D1509"/>
  <c r="H1509"/>
  <c r="D1510"/>
  <c r="H1510"/>
  <c r="D1511"/>
  <c r="H1511"/>
  <c r="D1512"/>
  <c r="H1512"/>
  <c r="D1513"/>
  <c r="H1513"/>
  <c r="D1514"/>
  <c r="H1514"/>
  <c r="D1515"/>
  <c r="H1515"/>
  <c r="D1516"/>
  <c r="H1516"/>
  <c r="D1517"/>
  <c r="H1517"/>
  <c r="D1518"/>
  <c r="H1518"/>
  <c r="D1519"/>
  <c r="H1519"/>
  <c r="D1520"/>
  <c r="H1520"/>
  <c r="D1521"/>
  <c r="H1521"/>
  <c r="D1522"/>
  <c r="H1522"/>
  <c r="D1523"/>
  <c r="H1523"/>
  <c r="D1524"/>
  <c r="H1524"/>
  <c r="D1525"/>
  <c r="H1525"/>
  <c r="D1526"/>
  <c r="H1526"/>
  <c r="D1527"/>
  <c r="H1527"/>
  <c r="D1528"/>
  <c r="H1528"/>
  <c r="D1529"/>
  <c r="H1529"/>
  <c r="D1530"/>
  <c r="H1530"/>
  <c r="D1531"/>
  <c r="H1531"/>
  <c r="D1532"/>
  <c r="H1532"/>
  <c r="D1533"/>
  <c r="H1533"/>
  <c r="D1534"/>
  <c r="H1534"/>
  <c r="D1535"/>
  <c r="H1535"/>
  <c r="D1536"/>
  <c r="H1536"/>
  <c r="D1537"/>
  <c r="H1537"/>
  <c r="D1538"/>
  <c r="H1538"/>
  <c r="D1539"/>
  <c r="H1539"/>
  <c r="D1540"/>
  <c r="H1540"/>
  <c r="D1541"/>
  <c r="H1541"/>
  <c r="D1542"/>
  <c r="H1542"/>
  <c r="D1543"/>
  <c r="H1543"/>
  <c r="D1544"/>
  <c r="H1544"/>
  <c r="D1545"/>
  <c r="H1545"/>
  <c r="D1546"/>
  <c r="H1546"/>
  <c r="D1547"/>
  <c r="H1547"/>
  <c r="D1548"/>
  <c r="H1548"/>
  <c r="D1549"/>
  <c r="H1549"/>
  <c r="D1550"/>
  <c r="H1550"/>
  <c r="D1551"/>
  <c r="H1551"/>
  <c r="D1552"/>
  <c r="H1552"/>
  <c r="D1553"/>
  <c r="H1553"/>
  <c r="D1554"/>
  <c r="H1554"/>
  <c r="D1555"/>
  <c r="H1555"/>
  <c r="D1556"/>
  <c r="H1556"/>
  <c r="D1557"/>
  <c r="H1557"/>
  <c r="D1558"/>
  <c r="H1558"/>
  <c r="D1559"/>
  <c r="H1559"/>
  <c r="D1560"/>
  <c r="H1560"/>
  <c r="D1561"/>
  <c r="H1561"/>
  <c r="D1562"/>
  <c r="H1562"/>
  <c r="D1563"/>
  <c r="H1563"/>
  <c r="D1564"/>
  <c r="H1564"/>
  <c r="D1565"/>
  <c r="H1565"/>
  <c r="D1566"/>
  <c r="H1566"/>
  <c r="D1567"/>
  <c r="H1567"/>
  <c r="D1568"/>
  <c r="H1568"/>
  <c r="D1569"/>
  <c r="H1569"/>
  <c r="D1570"/>
  <c r="H1570"/>
  <c r="D1571"/>
  <c r="H1571"/>
  <c r="D1572"/>
  <c r="H1572"/>
  <c r="D1573"/>
  <c r="H1573"/>
  <c r="D1574"/>
  <c r="H1574"/>
  <c r="D1575"/>
  <c r="H1575"/>
  <c r="D1576"/>
  <c r="H1576"/>
  <c r="D1577"/>
  <c r="H1577"/>
  <c r="D1578"/>
  <c r="H1578"/>
  <c r="D1579"/>
  <c r="H1579"/>
  <c r="D1580"/>
  <c r="H1580"/>
  <c r="D1581"/>
  <c r="H1581"/>
  <c r="D1582"/>
  <c r="H1582"/>
  <c r="D1583"/>
  <c r="H1583"/>
  <c r="D1584"/>
  <c r="H1584"/>
  <c r="D1585"/>
  <c r="H1585"/>
  <c r="D1586"/>
  <c r="H1586"/>
  <c r="D1587"/>
  <c r="H1587"/>
  <c r="D1588"/>
  <c r="H1588"/>
  <c r="D1589"/>
  <c r="H1589"/>
  <c r="D1590"/>
  <c r="H1590"/>
  <c r="D1591"/>
  <c r="H1591"/>
  <c r="D1592"/>
  <c r="H1592"/>
  <c r="D1593"/>
  <c r="H1593"/>
  <c r="D1594"/>
  <c r="H1594"/>
  <c r="D1595"/>
  <c r="H1595"/>
  <c r="D1596"/>
  <c r="H1596"/>
  <c r="D1597"/>
  <c r="H1597"/>
  <c r="D1598"/>
  <c r="H1598"/>
  <c r="D1599"/>
  <c r="H1599"/>
  <c r="D1600"/>
  <c r="H1600"/>
  <c r="D1601"/>
  <c r="H1601"/>
  <c r="F1602"/>
  <c r="H1602"/>
  <c r="F1603"/>
  <c r="H1603"/>
  <c r="F1604"/>
  <c r="H1604"/>
  <c r="F1605"/>
  <c r="H1605"/>
  <c r="F1606"/>
  <c r="H1606"/>
  <c r="F1607"/>
  <c r="H1607"/>
  <c r="F1608"/>
  <c r="H1608"/>
  <c r="F1609"/>
  <c r="H1609"/>
  <c r="F1610"/>
  <c r="H1610"/>
  <c r="F1611"/>
  <c r="H1611"/>
  <c r="F1612"/>
  <c r="H1612"/>
  <c r="F1613"/>
  <c r="H1613"/>
  <c r="F1614"/>
  <c r="H1614"/>
  <c r="F1615"/>
  <c r="H1615"/>
  <c r="F1616"/>
  <c r="H1616"/>
  <c r="F1617"/>
  <c r="H1617"/>
  <c r="F1618"/>
  <c r="H1618"/>
  <c r="F1619"/>
  <c r="H1619"/>
  <c r="F1620"/>
  <c r="H1620"/>
  <c r="F1621"/>
  <c r="H1621"/>
  <c r="F1622"/>
  <c r="H1622"/>
  <c r="F1623"/>
  <c r="H1623"/>
  <c r="F1624"/>
  <c r="H1624"/>
  <c r="F1625"/>
  <c r="H1625"/>
  <c r="F1626"/>
  <c r="H1626"/>
  <c r="F1627"/>
  <c r="H1627"/>
  <c r="F1628"/>
  <c r="H1628"/>
  <c r="F1629"/>
  <c r="H1629"/>
  <c r="F1630"/>
  <c r="H1630"/>
  <c r="F1631"/>
  <c r="H1631"/>
  <c r="F1632"/>
  <c r="H1632"/>
  <c r="F1633"/>
  <c r="H1633"/>
  <c r="F1634"/>
  <c r="H1634"/>
  <c r="F1635"/>
  <c r="H1635"/>
  <c r="F1636"/>
  <c r="H1636"/>
  <c r="F1637"/>
  <c r="H1637"/>
  <c r="F1638"/>
  <c r="H1638"/>
  <c r="F1639"/>
  <c r="H1639"/>
  <c r="F1640"/>
  <c r="H1640"/>
  <c r="F1641"/>
  <c r="H1641"/>
  <c r="F1642"/>
  <c r="H1642"/>
  <c r="F1643"/>
  <c r="H1643"/>
  <c r="F1644"/>
  <c r="H1644"/>
  <c r="F1645"/>
  <c r="H1645"/>
  <c r="F1646"/>
  <c r="H1646"/>
  <c r="F1647"/>
  <c r="H1647"/>
  <c r="F1648"/>
  <c r="H1648"/>
  <c r="F1649"/>
  <c r="H1649"/>
  <c r="F1650"/>
  <c r="H1650"/>
  <c r="F1651"/>
  <c r="H1651"/>
  <c r="F1652"/>
  <c r="H1652"/>
  <c r="F1653"/>
  <c r="H1653"/>
  <c r="F1654"/>
  <c r="H1654"/>
  <c r="F1655"/>
  <c r="H1655"/>
  <c r="F1656"/>
  <c r="H1656"/>
  <c r="F1657"/>
  <c r="H1657"/>
  <c r="F1658"/>
  <c r="H1658"/>
  <c r="F1659"/>
  <c r="H1659"/>
  <c r="F1660"/>
  <c r="H1660"/>
  <c r="F1661"/>
  <c r="H1661"/>
  <c r="F1662"/>
  <c r="H1662"/>
  <c r="F1663"/>
  <c r="H1663"/>
  <c r="F1664"/>
  <c r="H1664"/>
  <c r="F1665"/>
  <c r="H1665"/>
  <c r="F1666"/>
  <c r="H1666"/>
  <c r="F1667"/>
  <c r="H1667"/>
  <c r="F1668"/>
  <c r="H1668"/>
  <c r="F1669"/>
  <c r="H1669"/>
  <c r="F1670"/>
  <c r="H1670"/>
  <c r="F1671"/>
  <c r="H1671"/>
  <c r="F1672"/>
  <c r="H1672"/>
  <c r="F1673"/>
  <c r="H1673"/>
  <c r="F1674"/>
  <c r="H1674"/>
  <c r="F1675"/>
  <c r="H1675"/>
  <c r="F1676"/>
  <c r="H1676"/>
  <c r="F1677"/>
  <c r="H1677"/>
  <c r="F1678"/>
  <c r="H1678"/>
  <c r="F1679"/>
  <c r="H1679"/>
  <c r="F1680"/>
  <c r="H1680"/>
  <c r="F1681"/>
  <c r="H1681"/>
  <c r="F1682"/>
  <c r="H1682"/>
  <c r="F1683"/>
  <c r="H1683"/>
  <c r="F1684"/>
  <c r="H1684"/>
  <c r="F1685"/>
  <c r="H1685"/>
  <c r="F1686"/>
  <c r="H1686"/>
  <c r="F1687"/>
  <c r="H1687"/>
  <c r="F1688"/>
  <c r="H1688"/>
  <c r="F1689"/>
  <c r="H1689"/>
  <c r="F1690"/>
  <c r="H1690"/>
  <c r="F1691"/>
  <c r="H1691"/>
  <c r="F1692"/>
  <c r="H1692"/>
  <c r="F1693"/>
  <c r="H1693"/>
  <c r="F1694"/>
  <c r="H1694"/>
  <c r="F1695"/>
  <c r="H1695"/>
  <c r="F1696"/>
  <c r="H1696"/>
  <c r="F1697"/>
  <c r="H1697"/>
  <c r="F1698"/>
  <c r="H1698"/>
  <c r="F1699"/>
  <c r="H1699"/>
  <c r="F1700"/>
  <c r="H1700"/>
  <c r="F1701"/>
  <c r="H1701"/>
  <c r="F1702"/>
  <c r="H1702"/>
  <c r="F1703"/>
  <c r="H1703"/>
  <c r="F1704"/>
  <c r="H1704"/>
  <c r="F1705"/>
  <c r="H1705"/>
  <c r="F1706"/>
  <c r="H1706"/>
  <c r="F1707"/>
  <c r="H1707"/>
  <c r="F1708"/>
  <c r="H1708"/>
  <c r="F1709"/>
  <c r="H1709"/>
  <c r="F1710"/>
  <c r="H1710"/>
  <c r="F1711"/>
  <c r="H1711"/>
  <c r="F1712"/>
  <c r="H1712"/>
  <c r="F1713"/>
  <c r="H1713"/>
  <c r="F1714"/>
  <c r="H1714"/>
  <c r="F1715"/>
  <c r="H1715"/>
  <c r="F1716"/>
  <c r="H1716"/>
  <c r="F1717"/>
  <c r="H1717"/>
  <c r="F1718"/>
  <c r="H1718"/>
  <c r="F1719"/>
  <c r="H1719"/>
  <c r="F1720"/>
  <c r="H1720"/>
  <c r="F1721"/>
  <c r="H1721"/>
  <c r="F1722"/>
  <c r="H1722"/>
  <c r="F1723"/>
  <c r="H1723"/>
  <c r="F1724"/>
  <c r="H1724"/>
  <c r="F1725"/>
  <c r="H1725"/>
  <c r="F1726"/>
  <c r="H1726"/>
  <c r="F1727"/>
  <c r="H1727"/>
  <c r="F1728"/>
  <c r="H1728"/>
  <c r="F1729"/>
  <c r="H1729"/>
  <c r="F1730"/>
  <c r="H1730"/>
  <c r="F1731"/>
  <c r="H1731"/>
  <c r="F1732"/>
  <c r="H1732"/>
  <c r="F1733"/>
  <c r="H1733"/>
  <c r="F1734"/>
  <c r="H1734"/>
  <c r="F1735"/>
  <c r="H1735"/>
  <c r="F1736"/>
  <c r="H1736"/>
  <c r="F1737"/>
  <c r="H1737"/>
  <c r="F1738"/>
  <c r="H1738"/>
  <c r="F1739"/>
  <c r="H1739"/>
  <c r="F1740"/>
  <c r="H1740"/>
  <c r="F1741"/>
  <c r="H1741"/>
  <c r="F1742"/>
  <c r="H1742"/>
  <c r="F1743"/>
  <c r="H1743"/>
  <c r="F1744"/>
  <c r="H1744"/>
  <c r="F1745"/>
  <c r="H1745"/>
  <c r="F1746"/>
  <c r="H1746"/>
  <c r="F1747"/>
  <c r="H1747"/>
  <c r="F1748"/>
  <c r="H1748"/>
  <c r="F1749"/>
  <c r="H1749"/>
  <c r="F1750"/>
  <c r="H1750"/>
  <c r="F1751"/>
  <c r="H1751"/>
  <c r="F1752"/>
  <c r="H1752"/>
  <c r="F1753"/>
  <c r="H1753"/>
  <c r="F1754"/>
  <c r="H1754"/>
  <c r="F1755"/>
  <c r="H1755"/>
  <c r="F1756"/>
  <c r="H1756"/>
  <c r="F1757"/>
  <c r="H1757"/>
  <c r="F1758"/>
  <c r="H1758"/>
  <c r="F1759"/>
  <c r="H1759"/>
  <c r="F1760"/>
  <c r="H1760"/>
  <c r="F1761"/>
  <c r="H1761"/>
  <c r="F1762"/>
  <c r="H1762"/>
  <c r="F1763"/>
  <c r="H1763"/>
  <c r="F1764"/>
  <c r="H1764"/>
  <c r="F1765"/>
  <c r="H1765"/>
  <c r="F1766"/>
  <c r="H1766"/>
  <c r="F1767"/>
  <c r="H1767"/>
  <c r="F1768"/>
  <c r="H1768"/>
  <c r="F1769"/>
  <c r="H1769"/>
  <c r="F1770"/>
  <c r="H1770"/>
  <c r="F1771"/>
  <c r="H1771"/>
  <c r="F1772"/>
  <c r="H1772"/>
  <c r="F1773"/>
  <c r="H1773"/>
  <c r="F1774"/>
  <c r="H1774"/>
  <c r="F1775"/>
  <c r="H1775"/>
  <c r="F1776"/>
  <c r="H1776"/>
  <c r="F1777"/>
  <c r="H1777"/>
  <c r="F1778"/>
  <c r="H1778"/>
  <c r="F1779"/>
  <c r="H1779"/>
  <c r="F1780"/>
  <c r="H1780"/>
  <c r="F1781"/>
  <c r="H1781"/>
  <c r="F1782"/>
  <c r="H1782"/>
  <c r="F1783"/>
  <c r="H1783"/>
  <c r="F1784"/>
  <c r="H1784"/>
  <c r="F1785"/>
  <c r="H1785"/>
  <c r="F1786"/>
  <c r="H1786"/>
  <c r="F1787"/>
  <c r="H1787"/>
  <c r="F1788"/>
  <c r="H1788"/>
  <c r="F1789"/>
  <c r="H1789"/>
  <c r="F1790"/>
  <c r="H1790"/>
  <c r="F1791"/>
  <c r="H1791"/>
  <c r="F1792"/>
  <c r="H1792"/>
  <c r="F1793"/>
  <c r="H1793"/>
  <c r="F1794"/>
  <c r="H1794"/>
  <c r="F1795"/>
  <c r="H1795"/>
  <c r="F1796"/>
  <c r="H1796"/>
  <c r="F1797"/>
  <c r="H1797"/>
  <c r="F1798"/>
  <c r="H1798"/>
  <c r="F1799"/>
  <c r="H1799"/>
  <c r="F1800"/>
  <c r="H1800"/>
  <c r="F1801"/>
  <c r="H1801"/>
  <c r="F1802"/>
  <c r="H1802"/>
  <c r="F1803"/>
  <c r="H1803"/>
  <c r="F1804"/>
  <c r="H1804"/>
  <c r="F1805"/>
  <c r="H1805"/>
  <c r="F1806"/>
  <c r="H1806"/>
  <c r="F1807"/>
  <c r="H1807"/>
  <c r="F1808"/>
  <c r="H1808"/>
  <c r="F1809"/>
  <c r="H1809"/>
  <c r="F1810"/>
  <c r="H1810"/>
  <c r="F1811"/>
  <c r="H1811"/>
  <c r="F1812"/>
  <c r="H1812"/>
  <c r="F1813"/>
  <c r="H1813"/>
  <c r="F1814"/>
  <c r="H1814"/>
  <c r="F1815"/>
  <c r="H1815"/>
  <c r="F1816"/>
  <c r="H1816"/>
  <c r="F1817"/>
  <c r="H1817"/>
  <c r="F1818"/>
  <c r="H1818"/>
  <c r="F1819"/>
  <c r="H1819"/>
  <c r="F1820"/>
  <c r="H1820"/>
  <c r="F1821"/>
  <c r="H1821"/>
  <c r="F1822"/>
  <c r="H1822"/>
  <c r="F1823"/>
  <c r="H1823"/>
  <c r="F1824"/>
  <c r="H1824"/>
  <c r="F1825"/>
  <c r="H1825"/>
  <c r="F1826"/>
  <c r="H1826"/>
  <c r="F1827"/>
  <c r="H1827"/>
  <c r="F1828"/>
  <c r="H1828"/>
  <c r="F1829"/>
  <c r="H1829"/>
  <c r="F1830"/>
  <c r="H1830"/>
  <c r="F1831"/>
  <c r="H1831"/>
  <c r="F1832"/>
  <c r="H1832"/>
  <c r="F1833"/>
  <c r="H1833"/>
  <c r="F1834"/>
  <c r="H1834"/>
  <c r="F1835"/>
  <c r="H1835"/>
  <c r="F1836"/>
  <c r="H1836"/>
  <c r="F1837"/>
  <c r="H1837"/>
  <c r="F1838"/>
  <c r="H1838"/>
  <c r="F1839"/>
  <c r="H1839"/>
  <c r="F1840"/>
  <c r="H1840"/>
  <c r="F1841"/>
  <c r="H1841"/>
  <c r="F1842"/>
  <c r="H1842"/>
  <c r="F1843"/>
  <c r="H1843"/>
  <c r="F1844"/>
  <c r="H1844"/>
  <c r="F1845"/>
  <c r="H1845"/>
  <c r="F1846"/>
  <c r="H1846"/>
  <c r="F1847"/>
  <c r="H1847"/>
  <c r="F1848"/>
  <c r="H1848"/>
  <c r="F1849"/>
  <c r="H1849"/>
  <c r="F1850"/>
  <c r="H1850"/>
  <c r="F1851"/>
  <c r="H1851"/>
  <c r="F1852"/>
  <c r="H1852"/>
  <c r="F1853"/>
  <c r="H1853"/>
  <c r="F1854"/>
  <c r="H1854"/>
  <c r="F1855"/>
  <c r="H1855"/>
  <c r="F1856"/>
  <c r="H1856"/>
  <c r="F1857"/>
  <c r="H1857"/>
  <c r="F1858"/>
  <c r="H1858"/>
  <c r="F1859"/>
  <c r="H1859"/>
  <c r="F1860"/>
  <c r="H1860"/>
  <c r="F1861"/>
  <c r="H1861"/>
  <c r="F1862"/>
  <c r="H1862"/>
  <c r="F1863"/>
  <c r="H1863"/>
  <c r="F1864"/>
  <c r="H1864"/>
  <c r="F1865"/>
  <c r="H1865"/>
  <c r="F1866"/>
  <c r="H1866"/>
  <c r="F1867"/>
  <c r="H1867"/>
  <c r="F1868"/>
  <c r="H1868"/>
  <c r="F1869"/>
  <c r="H1869"/>
  <c r="F1870"/>
  <c r="H1870"/>
  <c r="F1871"/>
  <c r="H1871"/>
  <c r="F1872"/>
  <c r="H1872"/>
  <c r="F1873"/>
  <c r="H1873"/>
  <c r="F1874"/>
  <c r="H1874"/>
  <c r="F1875"/>
  <c r="H1875"/>
  <c r="F1876"/>
  <c r="H1876"/>
  <c r="F1877"/>
  <c r="H1877"/>
  <c r="F1878"/>
  <c r="H1878"/>
  <c r="F1879"/>
  <c r="H1879"/>
  <c r="F1880"/>
  <c r="H1880"/>
  <c r="F1881"/>
  <c r="H1881"/>
  <c r="F1882"/>
  <c r="H1882"/>
  <c r="F1883"/>
  <c r="H1883"/>
  <c r="F1884"/>
  <c r="H1884"/>
  <c r="F1885"/>
  <c r="H1885"/>
  <c r="F1886"/>
  <c r="H1886"/>
  <c r="F1887"/>
  <c r="H1887"/>
  <c r="F1888"/>
  <c r="H1888"/>
  <c r="F1889"/>
  <c r="H1889"/>
  <c r="F1890"/>
  <c r="H1890"/>
  <c r="F1891"/>
  <c r="H1891"/>
  <c r="F1892"/>
  <c r="H1892"/>
  <c r="F1893"/>
  <c r="H1893"/>
  <c r="F1894"/>
  <c r="H1894"/>
  <c r="F1895"/>
  <c r="H1895"/>
  <c r="F1896"/>
  <c r="H1896"/>
  <c r="F1897"/>
  <c r="H1897"/>
  <c r="F1898"/>
  <c r="H1898"/>
  <c r="F1899"/>
  <c r="H1899"/>
  <c r="F1900"/>
  <c r="H1900"/>
  <c r="F1901"/>
  <c r="H1901"/>
  <c r="F1902"/>
  <c r="H1902"/>
  <c r="F1903"/>
  <c r="H1903"/>
  <c r="F1904"/>
  <c r="H1904"/>
  <c r="F1905"/>
  <c r="H1905"/>
  <c r="F1906"/>
  <c r="H1906"/>
  <c r="F1907"/>
  <c r="H1907"/>
  <c r="F1908"/>
  <c r="H1908"/>
  <c r="F1909"/>
  <c r="H1909"/>
  <c r="F1910"/>
  <c r="H1910"/>
  <c r="F1911"/>
  <c r="H1911"/>
  <c r="F1912"/>
  <c r="H1912"/>
  <c r="F1913"/>
  <c r="H1913"/>
  <c r="F1914"/>
  <c r="H1914"/>
  <c r="F1915"/>
  <c r="H1915"/>
  <c r="F1916"/>
  <c r="H1916"/>
  <c r="F1917"/>
  <c r="H1917"/>
  <c r="F1918"/>
  <c r="H1918"/>
  <c r="F1919"/>
  <c r="H1919"/>
  <c r="F1920"/>
  <c r="H1920"/>
  <c r="F1921"/>
  <c r="H1921"/>
  <c r="F1922"/>
  <c r="H1922"/>
  <c r="F1923"/>
  <c r="H1923"/>
  <c r="F1924"/>
  <c r="H1924"/>
  <c r="F1925"/>
  <c r="H1925"/>
  <c r="F1926"/>
  <c r="H1926"/>
  <c r="F1927"/>
  <c r="H1927"/>
  <c r="F1928"/>
  <c r="H1928"/>
  <c r="F1929"/>
  <c r="H1929"/>
  <c r="F1930"/>
  <c r="H1930"/>
  <c r="F1931"/>
  <c r="H1931"/>
  <c r="F1932"/>
  <c r="H1932"/>
  <c r="F1933"/>
  <c r="H1933"/>
  <c r="F1934"/>
  <c r="H1934"/>
  <c r="F1935"/>
  <c r="H1935"/>
  <c r="F1936"/>
  <c r="H1936"/>
  <c r="F1937"/>
  <c r="H1937"/>
  <c r="F1938"/>
  <c r="H1938"/>
  <c r="F1939"/>
  <c r="H1939"/>
  <c r="F1940"/>
  <c r="H1940"/>
  <c r="F1941"/>
  <c r="H1941"/>
  <c r="F1942"/>
  <c r="H1942"/>
  <c r="F1943"/>
  <c r="H1943"/>
  <c r="F1944"/>
  <c r="H1944"/>
  <c r="F1945"/>
  <c r="H1945"/>
  <c r="F1946"/>
  <c r="H1946"/>
  <c r="F1947"/>
  <c r="H1947"/>
  <c r="F1948"/>
  <c r="H1948"/>
  <c r="F1949"/>
  <c r="H1949"/>
  <c r="F1950"/>
  <c r="H1950"/>
  <c r="F1951"/>
  <c r="H1951"/>
  <c r="F1952"/>
  <c r="H1952"/>
  <c r="F1953"/>
  <c r="H1953"/>
  <c r="F1954"/>
  <c r="H1954"/>
  <c r="F1955"/>
  <c r="H1955"/>
  <c r="F1956"/>
  <c r="H1956"/>
  <c r="F1957"/>
  <c r="H1957"/>
  <c r="F1958"/>
  <c r="H1958"/>
  <c r="F1959"/>
  <c r="H1959"/>
  <c r="F1960"/>
  <c r="H1960"/>
  <c r="F1961"/>
  <c r="H1961"/>
  <c r="F1962"/>
  <c r="H1962"/>
  <c r="F1963"/>
  <c r="H1963"/>
  <c r="F1964"/>
  <c r="H1964"/>
  <c r="F1965"/>
  <c r="H1965"/>
  <c r="F1966"/>
  <c r="H1966"/>
  <c r="F1967"/>
  <c r="H1967"/>
  <c r="F1968"/>
  <c r="H1968"/>
  <c r="F1969"/>
  <c r="H1969"/>
  <c r="F1970"/>
  <c r="H1970"/>
  <c r="F1971"/>
  <c r="H1971"/>
  <c r="F1972"/>
  <c r="H1972"/>
  <c r="F1973"/>
  <c r="H1973"/>
  <c r="F1974"/>
  <c r="H1974"/>
  <c r="F1975"/>
  <c r="H1975"/>
  <c r="F1976"/>
  <c r="H1976"/>
  <c r="F1977"/>
  <c r="H1977"/>
  <c r="F1978"/>
  <c r="H1978"/>
  <c r="F1979"/>
  <c r="H1979"/>
  <c r="F1980"/>
  <c r="H1980"/>
  <c r="F1981"/>
  <c r="H1981"/>
  <c r="F1982"/>
  <c r="H1982"/>
  <c r="F1983"/>
  <c r="H1983"/>
  <c r="F1984"/>
  <c r="H1984"/>
  <c r="F1985"/>
  <c r="H1985"/>
  <c r="F1986"/>
  <c r="H1986"/>
  <c r="F1987"/>
  <c r="H1987"/>
  <c r="F1988"/>
  <c r="H1988"/>
  <c r="F1989"/>
  <c r="H1989"/>
  <c r="F1990"/>
  <c r="H1990"/>
  <c r="F1991"/>
  <c r="H1991"/>
  <c r="F1992"/>
  <c r="H1992"/>
  <c r="F1993"/>
  <c r="H1993"/>
  <c r="F1994"/>
  <c r="H1994"/>
  <c r="F1995"/>
  <c r="H1995"/>
  <c r="F1996"/>
  <c r="H1996"/>
  <c r="F1997"/>
  <c r="H1997"/>
  <c r="F1998"/>
  <c r="H1998"/>
  <c r="F1999"/>
  <c r="H1999"/>
  <c r="F2000"/>
  <c r="H2000"/>
  <c r="F2001"/>
  <c r="H2001"/>
  <c r="E2002"/>
  <c r="I2002"/>
  <c r="E2003"/>
  <c r="I2003"/>
  <c r="E2004"/>
  <c r="I2004"/>
  <c r="E2005"/>
  <c r="I2005"/>
  <c r="E2006"/>
  <c r="I2006"/>
  <c r="E2007"/>
  <c r="I2007"/>
  <c r="E2008"/>
  <c r="I2008"/>
  <c r="E2009"/>
  <c r="I2009"/>
  <c r="E2010"/>
  <c r="I2010"/>
  <c r="E2011"/>
  <c r="I2011"/>
  <c r="E2012"/>
  <c r="I2012"/>
  <c r="E2013"/>
  <c r="I2013"/>
  <c r="E2014"/>
  <c r="I2014"/>
  <c r="E2015"/>
  <c r="I2015"/>
  <c r="E2016"/>
  <c r="I2016"/>
  <c r="E2017"/>
  <c r="I2017"/>
  <c r="E2018"/>
  <c r="I2018"/>
  <c r="E2019"/>
  <c r="I2019"/>
  <c r="E2020"/>
  <c r="I2020"/>
  <c r="E2021"/>
  <c r="I2021"/>
  <c r="E2022"/>
  <c r="I2022"/>
  <c r="E2023"/>
  <c r="I2023"/>
  <c r="E2024"/>
  <c r="I2024"/>
  <c r="E2025"/>
  <c r="I2025"/>
  <c r="E2026"/>
  <c r="I2026"/>
  <c r="E2027"/>
  <c r="I2027"/>
  <c r="E2028"/>
  <c r="I2028"/>
  <c r="E2029"/>
  <c r="I2029"/>
  <c r="E2030"/>
  <c r="I2030"/>
  <c r="E2031"/>
  <c r="I2031"/>
  <c r="E2032"/>
  <c r="I2032"/>
  <c r="E2033"/>
  <c r="I2033"/>
  <c r="E2034"/>
  <c r="I2034"/>
  <c r="E2035"/>
  <c r="I2035"/>
  <c r="E2036"/>
  <c r="I2036"/>
  <c r="E2037"/>
  <c r="I2037"/>
  <c r="E2038"/>
  <c r="I2038"/>
  <c r="E2039"/>
  <c r="I2039"/>
  <c r="E2040"/>
  <c r="I2040"/>
  <c r="E2041"/>
  <c r="I2041"/>
  <c r="E2042"/>
  <c r="I2042"/>
  <c r="E2043"/>
  <c r="I2043"/>
  <c r="E2044"/>
  <c r="I2044"/>
  <c r="E2045"/>
  <c r="I2045"/>
  <c r="E2046"/>
  <c r="I2046"/>
  <c r="E2047"/>
  <c r="I2047"/>
  <c r="E2048"/>
  <c r="I2048"/>
  <c r="E2049"/>
  <c r="I2049"/>
  <c r="E2050"/>
  <c r="I2050"/>
  <c r="E2051"/>
  <c r="I2051"/>
  <c r="E2052"/>
  <c r="I2052"/>
  <c r="E2053"/>
  <c r="I2053"/>
  <c r="E2054"/>
  <c r="I2054"/>
  <c r="E2055"/>
  <c r="I2055"/>
  <c r="E2056"/>
  <c r="I2056"/>
  <c r="E2057"/>
  <c r="I2057"/>
  <c r="E2058"/>
  <c r="I2058"/>
  <c r="E2059"/>
  <c r="I2059"/>
  <c r="E2060"/>
  <c r="I2060"/>
  <c r="E2061"/>
  <c r="I2061"/>
  <c r="E2062"/>
  <c r="I2062"/>
  <c r="E2063"/>
  <c r="I2063"/>
  <c r="E2064"/>
  <c r="I2064"/>
  <c r="E2065"/>
  <c r="I2065"/>
  <c r="E2066"/>
  <c r="I2066"/>
  <c r="E2067"/>
  <c r="I2067"/>
  <c r="E2068"/>
  <c r="I2068"/>
  <c r="E2069"/>
  <c r="I2069"/>
  <c r="E2070"/>
  <c r="I2070"/>
  <c r="E2071"/>
  <c r="I2071"/>
  <c r="E2072"/>
  <c r="I2072"/>
  <c r="E2073"/>
  <c r="I2073"/>
  <c r="E2074"/>
  <c r="I2074"/>
  <c r="E2075"/>
  <c r="I2075"/>
  <c r="E2076"/>
  <c r="I2076"/>
  <c r="E2077"/>
  <c r="I2077"/>
  <c r="E2078"/>
  <c r="I2078"/>
  <c r="E2079"/>
  <c r="I2079"/>
  <c r="E2080"/>
  <c r="I2080"/>
  <c r="E2081"/>
  <c r="I2081"/>
  <c r="E2082"/>
  <c r="I2082"/>
  <c r="E2083"/>
  <c r="I2083"/>
  <c r="E2084"/>
  <c r="I2084"/>
  <c r="E2085"/>
  <c r="I2085"/>
  <c r="E2086"/>
  <c r="I2086"/>
  <c r="E2087"/>
  <c r="I2087"/>
  <c r="E2088"/>
  <c r="I2088"/>
  <c r="E2089"/>
  <c r="I2089"/>
  <c r="E2090"/>
  <c r="I2090"/>
  <c r="E2091"/>
  <c r="I2091"/>
  <c r="E2092"/>
  <c r="I2092"/>
  <c r="E2093"/>
  <c r="I2093"/>
  <c r="E2094"/>
  <c r="I2094"/>
  <c r="E2095"/>
  <c r="I2095"/>
  <c r="E2096"/>
  <c r="I2096"/>
  <c r="E2097"/>
  <c r="I2097"/>
  <c r="E2098"/>
  <c r="I2098"/>
  <c r="E2099"/>
  <c r="I2099"/>
  <c r="E2100"/>
  <c r="I2100"/>
  <c r="E2101"/>
  <c r="I2101"/>
  <c r="E2102"/>
  <c r="I2102"/>
  <c r="E2103"/>
  <c r="I2103"/>
  <c r="E2104"/>
  <c r="I2104"/>
  <c r="E2105"/>
  <c r="I2105"/>
  <c r="E2106"/>
  <c r="I2106"/>
  <c r="E2107"/>
  <c r="I2107"/>
  <c r="E2108"/>
  <c r="I2108"/>
  <c r="E2109"/>
  <c r="I2109"/>
  <c r="E2110"/>
  <c r="I2110"/>
  <c r="E2111"/>
  <c r="I2111"/>
  <c r="E2112"/>
  <c r="I2112"/>
  <c r="E2113"/>
  <c r="I2113"/>
  <c r="E2114"/>
  <c r="I2114"/>
  <c r="E2115"/>
  <c r="I2115"/>
  <c r="E2116"/>
  <c r="I2116"/>
  <c r="E2117"/>
  <c r="I2117"/>
  <c r="E2118"/>
  <c r="I2118"/>
  <c r="E2119"/>
  <c r="I2119"/>
  <c r="E2120"/>
  <c r="I2120"/>
  <c r="E2121"/>
  <c r="I2121"/>
  <c r="E2122"/>
  <c r="I2122"/>
  <c r="E2123"/>
  <c r="I2123"/>
  <c r="E2124"/>
  <c r="I2124"/>
  <c r="E2125"/>
  <c r="I2125"/>
  <c r="E2126"/>
  <c r="I2126"/>
  <c r="E2127"/>
  <c r="I2127"/>
  <c r="E2128"/>
  <c r="I2128"/>
  <c r="E2129"/>
  <c r="I2129"/>
  <c r="E2130"/>
  <c r="I2130"/>
  <c r="E2131"/>
  <c r="I2131"/>
  <c r="E2132"/>
  <c r="I2132"/>
  <c r="E2133"/>
  <c r="I2133"/>
  <c r="E2134"/>
  <c r="I2134"/>
  <c r="E2135"/>
  <c r="I2135"/>
  <c r="E2136"/>
  <c r="I2136"/>
  <c r="E2137"/>
  <c r="I2137"/>
  <c r="E2138"/>
  <c r="I2138"/>
  <c r="E2139"/>
  <c r="I2139"/>
  <c r="E2140"/>
  <c r="I2140"/>
  <c r="E2141"/>
  <c r="I2141"/>
  <c r="E2142"/>
  <c r="I2142"/>
  <c r="E2143"/>
  <c r="I2143"/>
  <c r="E2144"/>
  <c r="I2144"/>
  <c r="E2145"/>
  <c r="I2145"/>
  <c r="E2146"/>
  <c r="I2146"/>
  <c r="E2147"/>
  <c r="I2147"/>
  <c r="E2148"/>
  <c r="I2148"/>
  <c r="E2149"/>
  <c r="I2149"/>
  <c r="E2150"/>
  <c r="I2150"/>
  <c r="E2151"/>
  <c r="I2151"/>
  <c r="E2152"/>
  <c r="I2152"/>
  <c r="E2153"/>
  <c r="I2153"/>
  <c r="E2154"/>
  <c r="I2154"/>
  <c r="E2155"/>
  <c r="I2155"/>
  <c r="E2156"/>
  <c r="I2156"/>
  <c r="E2157"/>
  <c r="I2157"/>
  <c r="E2158"/>
  <c r="I2158"/>
  <c r="E2159"/>
  <c r="I2159"/>
  <c r="E2160"/>
  <c r="I2160"/>
  <c r="E2161"/>
  <c r="I2161"/>
  <c r="E2162"/>
  <c r="I2162"/>
  <c r="E2163"/>
  <c r="I2163"/>
  <c r="E2164"/>
  <c r="I2164"/>
  <c r="E2165"/>
  <c r="I2165"/>
  <c r="E2166"/>
  <c r="I2166"/>
  <c r="E2167"/>
  <c r="I2167"/>
  <c r="E2168"/>
  <c r="I2168"/>
  <c r="E2169"/>
  <c r="I2169"/>
  <c r="E2170"/>
  <c r="I2170"/>
  <c r="E2171"/>
  <c r="I2171"/>
  <c r="E2172"/>
  <c r="I2172"/>
  <c r="E2173"/>
  <c r="I2173"/>
  <c r="E2174"/>
  <c r="I2174"/>
  <c r="E2175"/>
  <c r="I2175"/>
  <c r="E2176"/>
  <c r="I2176"/>
  <c r="E2177"/>
  <c r="I2177"/>
  <c r="E2178"/>
  <c r="I2178"/>
  <c r="E2179"/>
  <c r="I2179"/>
  <c r="E2180"/>
  <c r="I2180"/>
  <c r="E2181"/>
  <c r="I2181"/>
  <c r="E2182"/>
  <c r="I2182"/>
  <c r="E2183"/>
  <c r="I2183"/>
  <c r="E2184"/>
  <c r="I2184"/>
  <c r="E2185"/>
  <c r="I2185"/>
  <c r="E2186"/>
  <c r="I2186"/>
  <c r="E2187"/>
  <c r="I2187"/>
  <c r="E2188"/>
  <c r="I2188"/>
  <c r="E2189"/>
  <c r="I2189"/>
  <c r="E2190"/>
  <c r="I2190"/>
  <c r="E2191"/>
  <c r="I2191"/>
  <c r="E2192"/>
  <c r="I2192"/>
  <c r="E2193"/>
  <c r="I2193"/>
  <c r="E2194"/>
  <c r="I2194"/>
  <c r="E2195"/>
  <c r="I2195"/>
  <c r="E2196"/>
  <c r="I2196"/>
  <c r="E2197"/>
  <c r="I2197"/>
  <c r="E2198"/>
  <c r="I2198"/>
  <c r="E2199"/>
  <c r="I2199"/>
  <c r="E2200"/>
  <c r="I2200"/>
  <c r="E2201"/>
  <c r="I2201"/>
  <c r="E2202"/>
  <c r="I2202"/>
  <c r="E2203"/>
  <c r="I2203"/>
  <c r="E2204"/>
  <c r="I2204"/>
  <c r="E2205"/>
  <c r="I2205"/>
  <c r="E2206"/>
  <c r="I2206"/>
  <c r="E2207"/>
  <c r="I2207"/>
  <c r="E2208"/>
  <c r="I2208"/>
  <c r="E2209"/>
  <c r="I2209"/>
  <c r="E2210"/>
  <c r="I2210"/>
  <c r="E2211"/>
  <c r="I2211"/>
  <c r="E2212"/>
  <c r="I2212"/>
  <c r="E2213"/>
  <c r="I2213"/>
  <c r="E2214"/>
  <c r="I2214"/>
  <c r="E2215"/>
  <c r="I2215"/>
  <c r="E2216"/>
  <c r="I2216"/>
  <c r="E2217"/>
  <c r="I2217"/>
  <c r="E2218"/>
  <c r="I2218"/>
  <c r="E2219"/>
  <c r="I2219"/>
  <c r="E2220"/>
  <c r="I2220"/>
  <c r="E2221"/>
  <c r="I2221"/>
  <c r="E2222"/>
  <c r="I2222"/>
  <c r="E2223"/>
  <c r="I2223"/>
  <c r="E2224"/>
  <c r="I2224"/>
  <c r="E2225"/>
  <c r="I2225"/>
  <c r="E2226"/>
  <c r="I2226"/>
  <c r="E2227"/>
  <c r="I2227"/>
  <c r="E2228"/>
  <c r="I2228"/>
  <c r="E2229"/>
  <c r="I2229"/>
  <c r="E2230"/>
  <c r="I2230"/>
  <c r="E2231"/>
  <c r="I2231"/>
  <c r="E2232"/>
  <c r="I2232"/>
  <c r="E2233"/>
  <c r="I2233"/>
  <c r="E2234"/>
  <c r="I2234"/>
  <c r="E2235"/>
  <c r="I2235"/>
  <c r="E2236"/>
  <c r="I2236"/>
  <c r="E2237"/>
  <c r="I2237"/>
  <c r="E2238"/>
  <c r="I2238"/>
  <c r="E2239"/>
  <c r="I2239"/>
  <c r="E2240"/>
  <c r="I2240"/>
  <c r="E2241"/>
  <c r="I2241"/>
  <c r="E2242"/>
  <c r="I2242"/>
  <c r="E2243"/>
  <c r="I2243"/>
  <c r="E2244"/>
  <c r="I2244"/>
  <c r="E2245"/>
  <c r="I2245"/>
  <c r="E2246"/>
  <c r="I2246"/>
  <c r="E2247"/>
  <c r="I2247"/>
  <c r="E2248"/>
  <c r="I2248"/>
  <c r="E2249"/>
  <c r="I2249"/>
  <c r="E2250"/>
  <c r="I2250"/>
  <c r="E2251"/>
  <c r="I2251"/>
  <c r="E2252"/>
  <c r="I2252"/>
  <c r="E2253"/>
  <c r="I2253"/>
  <c r="E2254"/>
  <c r="I2254"/>
  <c r="E2255"/>
  <c r="I2255"/>
  <c r="E2256"/>
  <c r="I2256"/>
  <c r="E2257"/>
  <c r="I2257"/>
  <c r="E2258"/>
  <c r="I2258"/>
  <c r="E2259"/>
  <c r="I2259"/>
  <c r="E2260"/>
  <c r="I2260"/>
  <c r="E2261"/>
  <c r="I2261"/>
  <c r="E2262"/>
  <c r="I2262"/>
  <c r="E2263"/>
  <c r="I2263"/>
  <c r="E2264"/>
  <c r="I2264"/>
  <c r="E2265"/>
  <c r="I2265"/>
  <c r="E2266"/>
  <c r="I2266"/>
  <c r="E2267"/>
  <c r="I2267"/>
  <c r="E2268"/>
  <c r="I2268"/>
  <c r="E2269"/>
  <c r="I2269"/>
  <c r="E2270"/>
  <c r="I2270"/>
  <c r="E2271"/>
  <c r="I2271"/>
  <c r="E2272"/>
  <c r="I2272"/>
  <c r="E2273"/>
  <c r="I2273"/>
  <c r="E2274"/>
  <c r="I2274"/>
  <c r="E2275"/>
  <c r="I2275"/>
  <c r="E2276"/>
  <c r="I2276"/>
  <c r="E2277"/>
  <c r="I2277"/>
  <c r="E2278"/>
  <c r="I2278"/>
  <c r="E2279"/>
  <c r="I2279"/>
  <c r="E2280"/>
  <c r="I2280"/>
  <c r="E2281"/>
  <c r="I2281"/>
  <c r="E2282"/>
  <c r="I2282"/>
  <c r="E2283"/>
  <c r="I2283"/>
  <c r="E2284"/>
  <c r="I2284"/>
  <c r="E2285"/>
  <c r="I2285"/>
  <c r="E2286"/>
  <c r="I2286"/>
  <c r="E2287"/>
  <c r="I2287"/>
  <c r="E2288"/>
  <c r="I2288"/>
  <c r="E2289"/>
  <c r="I2289"/>
  <c r="E2290"/>
  <c r="I2290"/>
  <c r="E2291"/>
  <c r="I2291"/>
  <c r="E2292"/>
  <c r="I2292"/>
  <c r="E2293"/>
  <c r="I2293"/>
  <c r="E2294"/>
  <c r="I2294"/>
  <c r="E2295"/>
  <c r="I2295"/>
  <c r="E2296"/>
  <c r="I2296"/>
  <c r="E2297"/>
  <c r="I2297"/>
  <c r="E2298"/>
  <c r="I2298"/>
  <c r="E2299"/>
  <c r="I2299"/>
  <c r="E2300"/>
  <c r="I2300"/>
  <c r="E2301"/>
  <c r="I2301"/>
  <c r="E2302"/>
  <c r="I2302"/>
  <c r="E2303"/>
  <c r="I2303"/>
  <c r="E2304"/>
  <c r="I2304"/>
  <c r="E2305"/>
  <c r="I2305"/>
  <c r="E2306"/>
  <c r="I2306"/>
  <c r="E2307"/>
  <c r="I2307"/>
  <c r="E2308"/>
  <c r="I2308"/>
  <c r="E2309"/>
  <c r="I2309"/>
  <c r="E2310"/>
  <c r="I2310"/>
  <c r="E2311"/>
  <c r="I2311"/>
  <c r="E2312"/>
  <c r="I2312"/>
  <c r="E2313"/>
  <c r="I2313"/>
  <c r="E2314"/>
  <c r="I2314"/>
  <c r="E2315"/>
  <c r="I2315"/>
  <c r="E2316"/>
  <c r="I2316"/>
  <c r="E2317"/>
  <c r="I2317"/>
  <c r="E2318"/>
  <c r="I2318"/>
  <c r="E2319"/>
  <c r="I2319"/>
  <c r="E2320"/>
  <c r="I2320"/>
  <c r="E2321"/>
  <c r="I2321"/>
  <c r="E2322"/>
  <c r="I2322"/>
  <c r="E2323"/>
  <c r="I2323"/>
  <c r="E2324"/>
  <c r="I2324"/>
  <c r="E2325"/>
  <c r="I2325"/>
  <c r="E2326"/>
  <c r="I2326"/>
  <c r="E2327"/>
  <c r="I2327"/>
  <c r="E2328"/>
  <c r="I2328"/>
  <c r="E2329"/>
  <c r="I2329"/>
  <c r="E2330"/>
  <c r="I2330"/>
  <c r="E2331"/>
  <c r="I2331"/>
  <c r="E2332"/>
  <c r="I2332"/>
  <c r="E2333"/>
  <c r="I2333"/>
  <c r="E2334"/>
  <c r="I2334"/>
  <c r="E2335"/>
  <c r="I2335"/>
  <c r="E2336"/>
  <c r="I2336"/>
  <c r="E2337"/>
  <c r="I2337"/>
  <c r="E2338"/>
  <c r="I2338"/>
  <c r="E2339"/>
  <c r="I2339"/>
  <c r="E2340"/>
  <c r="I2340"/>
  <c r="E2341"/>
  <c r="I2341"/>
  <c r="E2342"/>
  <c r="I2342"/>
  <c r="E2343"/>
  <c r="I2343"/>
  <c r="E2344"/>
  <c r="I2344"/>
  <c r="E2345"/>
  <c r="I2345"/>
  <c r="E2346"/>
  <c r="I2346"/>
  <c r="E2347"/>
  <c r="I2347"/>
  <c r="E2348"/>
  <c r="I2348"/>
  <c r="E2349"/>
  <c r="I2349"/>
  <c r="E2350"/>
  <c r="I2350"/>
  <c r="E2351"/>
  <c r="I2351"/>
  <c r="E2352"/>
  <c r="I2352"/>
  <c r="E2353"/>
  <c r="I2353"/>
  <c r="E2354"/>
  <c r="I2354"/>
  <c r="E2355"/>
  <c r="I2355"/>
  <c r="E2356"/>
  <c r="I2356"/>
  <c r="E2357"/>
  <c r="I2357"/>
  <c r="E2358"/>
  <c r="I2358"/>
  <c r="E2359"/>
  <c r="I2359"/>
  <c r="E2360"/>
  <c r="I2360"/>
  <c r="E2361"/>
  <c r="I2361"/>
  <c r="E2362"/>
  <c r="I2362"/>
  <c r="E2363"/>
  <c r="I2363"/>
  <c r="E2364"/>
  <c r="I2364"/>
  <c r="E2365"/>
  <c r="I2365"/>
  <c r="E2366"/>
  <c r="I2366"/>
  <c r="E2367"/>
  <c r="I2367"/>
  <c r="E2368"/>
  <c r="I2368"/>
  <c r="E2369"/>
  <c r="I2369"/>
  <c r="E2370"/>
  <c r="I2370"/>
  <c r="E2371"/>
  <c r="I2371"/>
  <c r="E2372"/>
  <c r="I2372"/>
  <c r="E2373"/>
  <c r="I2373"/>
  <c r="E2374"/>
  <c r="I2374"/>
  <c r="E2375"/>
  <c r="I2375"/>
  <c r="E2376"/>
  <c r="I2376"/>
  <c r="E2377"/>
  <c r="I2377"/>
  <c r="E2378"/>
  <c r="I2378"/>
  <c r="E2379"/>
  <c r="I2379"/>
  <c r="E2380"/>
  <c r="I2380"/>
  <c r="E2381"/>
  <c r="I2381"/>
  <c r="E2382"/>
  <c r="I2382"/>
  <c r="E2383"/>
  <c r="I2383"/>
  <c r="E2384"/>
  <c r="I2384"/>
  <c r="E2385"/>
  <c r="I2385"/>
  <c r="E2386"/>
  <c r="I2386"/>
  <c r="E2387"/>
  <c r="I2387"/>
  <c r="E2388"/>
  <c r="I2388"/>
  <c r="E2389"/>
  <c r="I2389"/>
  <c r="E2390"/>
  <c r="I2390"/>
  <c r="E2391"/>
  <c r="I2391"/>
  <c r="E2392"/>
  <c r="I2392"/>
  <c r="E2393"/>
  <c r="I2393"/>
  <c r="E2394"/>
  <c r="I2394"/>
  <c r="E2395"/>
  <c r="I2395"/>
  <c r="E2396"/>
  <c r="I2396"/>
  <c r="E2397"/>
  <c r="I2397"/>
  <c r="E2398"/>
  <c r="I2398"/>
  <c r="E2399"/>
  <c r="I2399"/>
  <c r="E2400"/>
  <c r="I2400"/>
  <c r="E2401"/>
  <c r="I2401"/>
  <c r="E2402"/>
  <c r="E2403"/>
  <c r="E2404"/>
  <c r="E2405"/>
  <c r="E2406"/>
  <c r="E2407"/>
  <c r="E2408"/>
  <c r="E2409"/>
  <c r="E2410"/>
  <c r="E2411"/>
  <c r="E2412"/>
  <c r="E2413"/>
  <c r="E2414"/>
  <c r="E2415"/>
  <c r="E2416"/>
  <c r="E2417"/>
  <c r="E2418"/>
  <c r="E2419"/>
  <c r="E2420"/>
  <c r="E2421"/>
  <c r="E2422"/>
  <c r="E2423"/>
  <c r="E2424"/>
  <c r="E2425"/>
  <c r="E2426"/>
  <c r="E2427"/>
  <c r="E2428"/>
  <c r="E2429"/>
  <c r="E2430"/>
  <c r="E2431"/>
  <c r="E2432"/>
  <c r="E2433"/>
  <c r="E2434"/>
  <c r="E2435"/>
  <c r="E2436"/>
  <c r="E2437"/>
  <c r="E2438"/>
  <c r="E2439"/>
  <c r="E2440"/>
  <c r="E2441"/>
  <c r="E2442"/>
  <c r="E2443"/>
  <c r="E2444"/>
  <c r="E2445"/>
  <c r="E2446"/>
  <c r="E2447"/>
  <c r="E2448"/>
  <c r="E2449"/>
  <c r="E2450"/>
  <c r="E2451"/>
  <c r="E2452"/>
  <c r="E2453"/>
  <c r="E2454"/>
  <c r="E2455"/>
  <c r="E2456"/>
  <c r="E2457"/>
  <c r="E2458"/>
  <c r="E2459"/>
  <c r="E2460"/>
  <c r="E2461"/>
  <c r="E2462"/>
  <c r="E2463"/>
  <c r="E2464"/>
  <c r="E2465"/>
  <c r="E2466"/>
  <c r="E2467"/>
  <c r="E2468"/>
  <c r="E2469"/>
  <c r="E2470"/>
  <c r="E2471"/>
  <c r="E2472"/>
  <c r="E2473"/>
  <c r="E2474"/>
  <c r="E2475"/>
  <c r="E2476"/>
  <c r="E2477"/>
  <c r="E2478"/>
  <c r="E2479"/>
  <c r="E2480"/>
  <c r="E2481"/>
  <c r="E2482"/>
  <c r="E2483"/>
  <c r="E2484"/>
  <c r="E2485"/>
  <c r="E2486"/>
  <c r="E2487"/>
  <c r="E2488"/>
  <c r="E2489"/>
  <c r="E2490"/>
  <c r="E2491"/>
  <c r="E2492"/>
  <c r="E2493"/>
  <c r="E2494"/>
  <c r="E2495"/>
  <c r="E2496"/>
  <c r="E2497"/>
  <c r="E2498"/>
  <c r="E2499"/>
  <c r="E2500"/>
  <c r="E2501"/>
  <c r="E2502"/>
  <c r="E2503"/>
  <c r="E2504"/>
  <c r="E2505"/>
  <c r="E2506"/>
  <c r="E2507"/>
  <c r="E2508"/>
  <c r="E2509"/>
  <c r="E2510"/>
  <c r="E2511"/>
  <c r="E2512"/>
  <c r="E2513"/>
  <c r="E2514"/>
  <c r="E2515"/>
  <c r="E2516"/>
  <c r="E2517"/>
  <c r="E2518"/>
  <c r="E2519"/>
  <c r="E2520"/>
  <c r="E2521"/>
  <c r="E2522"/>
  <c r="E2523"/>
  <c r="E2524"/>
  <c r="E2525"/>
  <c r="E2526"/>
  <c r="E2527"/>
  <c r="E2528"/>
  <c r="E2529"/>
  <c r="E2530"/>
  <c r="E2531"/>
  <c r="E2532"/>
  <c r="E2533"/>
  <c r="E2534"/>
  <c r="E2535"/>
  <c r="E2536"/>
  <c r="E2537"/>
  <c r="E2538"/>
  <c r="E2539"/>
  <c r="E2540"/>
  <c r="E2541"/>
  <c r="E2542"/>
  <c r="E2543"/>
  <c r="E2544"/>
  <c r="E2545"/>
  <c r="E2546"/>
  <c r="E2547"/>
  <c r="E2548"/>
  <c r="E2549"/>
  <c r="E2550"/>
  <c r="E2551"/>
  <c r="E2552"/>
  <c r="E2553"/>
  <c r="E2554"/>
  <c r="E2555"/>
  <c r="E2556"/>
  <c r="E2557"/>
  <c r="E2558"/>
  <c r="E2559"/>
  <c r="E2560"/>
  <c r="E2561"/>
  <c r="E2562"/>
  <c r="E2563"/>
  <c r="E2564"/>
  <c r="E2565"/>
  <c r="E2566"/>
  <c r="E2567"/>
  <c r="E2568"/>
  <c r="E2569"/>
  <c r="E2570"/>
  <c r="E2571"/>
  <c r="E2572"/>
  <c r="E2573"/>
  <c r="E2574"/>
  <c r="E2575"/>
  <c r="E2576"/>
  <c r="E2577"/>
  <c r="E2578"/>
  <c r="E2579"/>
  <c r="E2580"/>
  <c r="E2581"/>
  <c r="E2582"/>
  <c r="E2583"/>
  <c r="E2584"/>
  <c r="E2585"/>
  <c r="E2586"/>
  <c r="E2587"/>
  <c r="E2588"/>
  <c r="E2589"/>
  <c r="E2590"/>
  <c r="E2591"/>
  <c r="E2592"/>
  <c r="E2593"/>
  <c r="E2594"/>
  <c r="E2595"/>
  <c r="E2596"/>
  <c r="E2597"/>
  <c r="E2598"/>
  <c r="E2599"/>
  <c r="E2600"/>
  <c r="E2601"/>
  <c r="E2602"/>
  <c r="E2603"/>
  <c r="E2604"/>
  <c r="E2605"/>
  <c r="E2606"/>
  <c r="E2607"/>
  <c r="E2608"/>
  <c r="E2609"/>
  <c r="E2610"/>
  <c r="E2611"/>
  <c r="E2612"/>
  <c r="E2613"/>
  <c r="E2614"/>
  <c r="E2615"/>
  <c r="E2616"/>
  <c r="E2617"/>
  <c r="E2618"/>
  <c r="E2619"/>
  <c r="E2620"/>
  <c r="E2621"/>
  <c r="E2622"/>
  <c r="E2623"/>
  <c r="E2624"/>
  <c r="E2625"/>
  <c r="E2626"/>
  <c r="E2627"/>
  <c r="E2628"/>
  <c r="E2629"/>
  <c r="E2630"/>
  <c r="E2631"/>
  <c r="E2632"/>
  <c r="E2633"/>
  <c r="E2634"/>
  <c r="E2635"/>
  <c r="E2636"/>
  <c r="E2637"/>
  <c r="E2638"/>
  <c r="E2639"/>
  <c r="E2640"/>
  <c r="E2641"/>
  <c r="E2642"/>
  <c r="E2643"/>
  <c r="E2644"/>
  <c r="E2645"/>
  <c r="E2646"/>
  <c r="E2647"/>
  <c r="E2648"/>
  <c r="E2649"/>
  <c r="E2650"/>
  <c r="E2651"/>
  <c r="E2652"/>
  <c r="E2653"/>
  <c r="E2654"/>
  <c r="E2655"/>
  <c r="E2656"/>
  <c r="E2657"/>
  <c r="E2658"/>
  <c r="E2659"/>
  <c r="E2660"/>
  <c r="E2661"/>
  <c r="E2662"/>
  <c r="E2663"/>
  <c r="E2664"/>
  <c r="E2665"/>
  <c r="E2666"/>
  <c r="E2667"/>
  <c r="E2668"/>
  <c r="E2669"/>
  <c r="E2670"/>
  <c r="E2671"/>
  <c r="E2672"/>
  <c r="E2673"/>
  <c r="E2674"/>
  <c r="E2675"/>
  <c r="E2676"/>
  <c r="E2677"/>
  <c r="E2678"/>
  <c r="E2679"/>
  <c r="E2680"/>
  <c r="E2681"/>
  <c r="E2682"/>
  <c r="E2683"/>
  <c r="E2684"/>
  <c r="E2685"/>
  <c r="E2686"/>
  <c r="E2687"/>
  <c r="E2688"/>
  <c r="E2689"/>
  <c r="E2690"/>
  <c r="E2691"/>
  <c r="E2692"/>
  <c r="E2693"/>
  <c r="E2694"/>
  <c r="E2695"/>
  <c r="E2696"/>
  <c r="E2697"/>
  <c r="E2698"/>
  <c r="E2699"/>
  <c r="E2700"/>
  <c r="E2701"/>
  <c r="E2702"/>
  <c r="E2703"/>
  <c r="E2704"/>
  <c r="E2705"/>
  <c r="E2706"/>
  <c r="E2707"/>
  <c r="E2708"/>
  <c r="E2709"/>
  <c r="E2710"/>
  <c r="E2711"/>
  <c r="E2712"/>
  <c r="E2713"/>
  <c r="E2714"/>
  <c r="E2715"/>
  <c r="E2716"/>
  <c r="E2717"/>
  <c r="E2718"/>
  <c r="E2719"/>
  <c r="E2720"/>
  <c r="E2721"/>
  <c r="E2722"/>
  <c r="E2723"/>
  <c r="E2724"/>
  <c r="E2725"/>
  <c r="E2726"/>
  <c r="E2727"/>
  <c r="E2728"/>
  <c r="E2729"/>
  <c r="E2730"/>
  <c r="E2731"/>
  <c r="E2732"/>
  <c r="E2733"/>
  <c r="E2734"/>
  <c r="E2735"/>
  <c r="E2736"/>
  <c r="E2737"/>
  <c r="E2738"/>
  <c r="E2739"/>
  <c r="E2740"/>
  <c r="E2741"/>
  <c r="E2742"/>
  <c r="E2743"/>
  <c r="E2744"/>
  <c r="E2745"/>
  <c r="E2746"/>
  <c r="E2747"/>
  <c r="E2748"/>
  <c r="E2749"/>
  <c r="E2750"/>
  <c r="E2751"/>
  <c r="E2752"/>
  <c r="E2753"/>
  <c r="E2754"/>
  <c r="E2755"/>
  <c r="E2756"/>
  <c r="E2757"/>
  <c r="E2758"/>
  <c r="E2759"/>
  <c r="E2760"/>
  <c r="E2761"/>
  <c r="E2762"/>
  <c r="E2763"/>
  <c r="E2764"/>
  <c r="E2765"/>
  <c r="E2766"/>
  <c r="E2767"/>
  <c r="E2768"/>
  <c r="E2769"/>
  <c r="E2770"/>
  <c r="E2771"/>
  <c r="E2772"/>
  <c r="E2773"/>
  <c r="E2774"/>
  <c r="E2775"/>
  <c r="E2776"/>
  <c r="E2777"/>
  <c r="E2778"/>
  <c r="E2779"/>
  <c r="E2780"/>
  <c r="E2781"/>
  <c r="E2782"/>
  <c r="E2783"/>
  <c r="E2784"/>
  <c r="E2785"/>
  <c r="E2786"/>
  <c r="E2787"/>
  <c r="E2788"/>
  <c r="E2789"/>
  <c r="E2790"/>
  <c r="E2791"/>
  <c r="E2792"/>
  <c r="E2793"/>
  <c r="E2794"/>
  <c r="E2795"/>
  <c r="E2796"/>
  <c r="E2797"/>
  <c r="E2798"/>
  <c r="E2799"/>
  <c r="E2800"/>
  <c r="E2801"/>
  <c r="E2802"/>
  <c r="E2803"/>
  <c r="E2804"/>
  <c r="E2805"/>
  <c r="E2806"/>
  <c r="E2807"/>
  <c r="E2808"/>
  <c r="E2809"/>
  <c r="E2810"/>
  <c r="E2811"/>
  <c r="E2812"/>
  <c r="E2813"/>
  <c r="E2814"/>
  <c r="E2815"/>
  <c r="E2816"/>
  <c r="E2817"/>
  <c r="E2818"/>
  <c r="E2819"/>
  <c r="E2820"/>
  <c r="E2821"/>
  <c r="E2822"/>
  <c r="E2823"/>
  <c r="E2824"/>
  <c r="E2825"/>
  <c r="E2826"/>
  <c r="E2827"/>
  <c r="E2828"/>
  <c r="E2829"/>
  <c r="E2830"/>
  <c r="E2831"/>
  <c r="E2832"/>
  <c r="E2833"/>
  <c r="E2834"/>
  <c r="E2835"/>
  <c r="E2836"/>
  <c r="E2837"/>
  <c r="E2838"/>
  <c r="E2839"/>
  <c r="E2840"/>
  <c r="E2841"/>
  <c r="E2842"/>
  <c r="E2843"/>
  <c r="E2844"/>
  <c r="E2845"/>
  <c r="E2846"/>
  <c r="E2847"/>
  <c r="E2848"/>
  <c r="E2849"/>
  <c r="E2850"/>
  <c r="E2851"/>
  <c r="E2852"/>
  <c r="E2853"/>
  <c r="E2854"/>
  <c r="E2855"/>
  <c r="E2856"/>
  <c r="E2857"/>
  <c r="E2858"/>
  <c r="E2859"/>
  <c r="E2860"/>
  <c r="E2861"/>
  <c r="E2862"/>
  <c r="E2863"/>
  <c r="E2864"/>
  <c r="E2865"/>
  <c r="E2866"/>
  <c r="E2867"/>
  <c r="E2868"/>
  <c r="E2869"/>
  <c r="E2870"/>
  <c r="E2871"/>
  <c r="E2872"/>
  <c r="E2873"/>
  <c r="E2874"/>
  <c r="E2875"/>
  <c r="E2876"/>
  <c r="E2877"/>
  <c r="E2878"/>
  <c r="E2879"/>
  <c r="E2880"/>
  <c r="E2881"/>
  <c r="I2882"/>
  <c r="K2882"/>
  <c r="I2883"/>
  <c r="K2883"/>
  <c r="I2884"/>
  <c r="K2884"/>
  <c r="I2885"/>
  <c r="K2885"/>
  <c r="I2886"/>
  <c r="K2886"/>
  <c r="I2887"/>
  <c r="K2887"/>
  <c r="I2888"/>
  <c r="K2888"/>
  <c r="I2889"/>
  <c r="K2889"/>
  <c r="I2890"/>
  <c r="K2890"/>
  <c r="I2891"/>
  <c r="K2891"/>
  <c r="I2892"/>
  <c r="K2892"/>
  <c r="I2893"/>
  <c r="K2893"/>
  <c r="I2894"/>
  <c r="K2894"/>
  <c r="I2895"/>
  <c r="K2895"/>
  <c r="I2896"/>
  <c r="K2896"/>
  <c r="I2897"/>
  <c r="K2897"/>
  <c r="I2898"/>
  <c r="K2898"/>
  <c r="I2899"/>
  <c r="K2899"/>
  <c r="I2900"/>
  <c r="K2900"/>
  <c r="I2901"/>
  <c r="K2901"/>
  <c r="I2902"/>
  <c r="K2902"/>
  <c r="I2903"/>
  <c r="K2903"/>
  <c r="I2904"/>
  <c r="K2904"/>
  <c r="I2905"/>
  <c r="K2905"/>
  <c r="I2906"/>
  <c r="K2906"/>
  <c r="I2907"/>
  <c r="K2907"/>
  <c r="I2908"/>
  <c r="K2908"/>
  <c r="I2909"/>
  <c r="K2909"/>
  <c r="I2910"/>
  <c r="K2910"/>
  <c r="I2911"/>
  <c r="K2911"/>
  <c r="I2912"/>
  <c r="K2912"/>
  <c r="I2913"/>
  <c r="K2913"/>
  <c r="I2914"/>
  <c r="K2914"/>
  <c r="I2915"/>
  <c r="K2915"/>
  <c r="I2916"/>
  <c r="K2916"/>
  <c r="I2917"/>
  <c r="K2917"/>
  <c r="I2918"/>
  <c r="K2918"/>
  <c r="I2919"/>
  <c r="K2919"/>
  <c r="I2920"/>
  <c r="K2920"/>
  <c r="I2921"/>
  <c r="K2921"/>
  <c r="I2922"/>
  <c r="K2922"/>
  <c r="I2923"/>
  <c r="K2923"/>
  <c r="I2924"/>
  <c r="K2924"/>
  <c r="I2925"/>
  <c r="K2925"/>
  <c r="I2926"/>
  <c r="K2926"/>
  <c r="I2927"/>
  <c r="K2927"/>
  <c r="I2928"/>
  <c r="K2928"/>
  <c r="I2929"/>
  <c r="K2929"/>
  <c r="I2930"/>
  <c r="K2930"/>
  <c r="I2931"/>
  <c r="K2931"/>
  <c r="I2932"/>
  <c r="K2932"/>
  <c r="I2933"/>
  <c r="K2933"/>
  <c r="I2934"/>
  <c r="K2934"/>
  <c r="I2935"/>
  <c r="K2935"/>
  <c r="I2936"/>
  <c r="K2936"/>
  <c r="I2937"/>
  <c r="K2937"/>
  <c r="I2938"/>
  <c r="K2938"/>
  <c r="I2939"/>
  <c r="K2939"/>
  <c r="I2940"/>
  <c r="K2940"/>
  <c r="I2941"/>
  <c r="K2941"/>
  <c r="I2942"/>
  <c r="K2942"/>
  <c r="I2943"/>
  <c r="K2943"/>
  <c r="I2944"/>
  <c r="K2944"/>
  <c r="I2945"/>
  <c r="K2945"/>
  <c r="I2946"/>
  <c r="K2946"/>
  <c r="I2947"/>
  <c r="K2947"/>
  <c r="I2948"/>
  <c r="K2948"/>
  <c r="I2949"/>
  <c r="K2949"/>
  <c r="I2950"/>
  <c r="K2950"/>
  <c r="I2951"/>
  <c r="K2951"/>
  <c r="I2952"/>
  <c r="K2952"/>
  <c r="I2953"/>
  <c r="K2953"/>
  <c r="I2954"/>
  <c r="K2954"/>
  <c r="I2955"/>
  <c r="K2955"/>
  <c r="I2956"/>
  <c r="K2956"/>
  <c r="I2957"/>
  <c r="K2957"/>
  <c r="I2958"/>
  <c r="K2958"/>
  <c r="I2959"/>
  <c r="K2959"/>
  <c r="I2960"/>
  <c r="K2960"/>
  <c r="I2961"/>
  <c r="K2961"/>
  <c r="I2962"/>
  <c r="I2963"/>
  <c r="I2964"/>
  <c r="I2965"/>
  <c r="I2966"/>
  <c r="I2967"/>
  <c r="I2968"/>
  <c r="I2969"/>
  <c r="I2970"/>
  <c r="I2971"/>
  <c r="I2972"/>
  <c r="I2973"/>
  <c r="I2974"/>
  <c r="I2975"/>
  <c r="I2976"/>
  <c r="I2977"/>
  <c r="I2978"/>
  <c r="I2979"/>
  <c r="I2980"/>
  <c r="I2981"/>
  <c r="I2982"/>
  <c r="I2983"/>
  <c r="I2984"/>
  <c r="I2985"/>
  <c r="I2986"/>
  <c r="I2987"/>
  <c r="I2988"/>
  <c r="I2989"/>
  <c r="I2990"/>
  <c r="I2991"/>
  <c r="I2992"/>
  <c r="I2993"/>
  <c r="I2994"/>
  <c r="I2995"/>
  <c r="I2996"/>
  <c r="I2997"/>
  <c r="I2998"/>
  <c r="I2999"/>
  <c r="I3000"/>
  <c r="I3001"/>
  <c r="I3002"/>
  <c r="I3003"/>
  <c r="I3004"/>
  <c r="I3005"/>
  <c r="I3006"/>
  <c r="I3007"/>
  <c r="I3008"/>
  <c r="I3009"/>
  <c r="I3010"/>
  <c r="I3011"/>
  <c r="I3012"/>
  <c r="I3013"/>
  <c r="I3014"/>
  <c r="I3015"/>
  <c r="I3016"/>
  <c r="I3017"/>
  <c r="I3018"/>
  <c r="I3019"/>
  <c r="I3020"/>
  <c r="I3021"/>
  <c r="I3022"/>
  <c r="I3023"/>
  <c r="I3024"/>
  <c r="I3025"/>
  <c r="I3026"/>
  <c r="I3027"/>
  <c r="I3028"/>
  <c r="I3029"/>
  <c r="I3030"/>
  <c r="I3031"/>
  <c r="I3032"/>
  <c r="I3033"/>
  <c r="I3034"/>
  <c r="I3035"/>
  <c r="I3036"/>
  <c r="I3037"/>
  <c r="I3038"/>
  <c r="I3039"/>
  <c r="I3040"/>
  <c r="I3041"/>
  <c r="I3042"/>
  <c r="I3043"/>
  <c r="I3044"/>
  <c r="I3045"/>
  <c r="I3046"/>
  <c r="I3047"/>
  <c r="I3048"/>
  <c r="I3049"/>
  <c r="I3050"/>
  <c r="I3051"/>
  <c r="I3052"/>
  <c r="I3053"/>
  <c r="I3054"/>
  <c r="I3055"/>
  <c r="I3056"/>
  <c r="I3057"/>
  <c r="I3058"/>
  <c r="I3059"/>
  <c r="I3060"/>
  <c r="I3061"/>
  <c r="I3062"/>
  <c r="I3063"/>
  <c r="I3064"/>
  <c r="I3065"/>
  <c r="I3066"/>
  <c r="I3067"/>
  <c r="I3068"/>
  <c r="I3069"/>
  <c r="I3070"/>
  <c r="I3071"/>
  <c r="I3072"/>
  <c r="I3073"/>
  <c r="I3074"/>
  <c r="I3075"/>
  <c r="I3076"/>
  <c r="I3077"/>
  <c r="I3078"/>
  <c r="I3079"/>
  <c r="I3080"/>
  <c r="I3081"/>
  <c r="I3082"/>
  <c r="I3083"/>
  <c r="I3084"/>
  <c r="I3085"/>
  <c r="I3086"/>
  <c r="I3087"/>
  <c r="I3088"/>
  <c r="I3089"/>
  <c r="I3090"/>
  <c r="I3091"/>
  <c r="I3092"/>
  <c r="I3093"/>
  <c r="I3094"/>
  <c r="I3095"/>
  <c r="I3096"/>
  <c r="I3097"/>
  <c r="I3098"/>
  <c r="I3099"/>
  <c r="I3100"/>
  <c r="I3101"/>
  <c r="I3102"/>
  <c r="I3103"/>
  <c r="I3104"/>
  <c r="I3105"/>
  <c r="I3106"/>
  <c r="I3107"/>
  <c r="I3108"/>
  <c r="I3109"/>
  <c r="I3110"/>
  <c r="I3111"/>
  <c r="I3112"/>
  <c r="I3113"/>
  <c r="I3114"/>
  <c r="I3115"/>
  <c r="I3116"/>
  <c r="I3117"/>
  <c r="I3118"/>
  <c r="I3119"/>
  <c r="I3120"/>
  <c r="I3121"/>
  <c r="I3122"/>
  <c r="I3123"/>
  <c r="I3124"/>
  <c r="I3125"/>
  <c r="I3126"/>
  <c r="I3127"/>
  <c r="I3128"/>
  <c r="I3129"/>
  <c r="I3130"/>
  <c r="I3131"/>
  <c r="I3132"/>
  <c r="I3133"/>
  <c r="I3134"/>
  <c r="I3135"/>
  <c r="I3136"/>
  <c r="I3137"/>
  <c r="I3138"/>
  <c r="I3139"/>
  <c r="I3140"/>
  <c r="I3141"/>
  <c r="I3142"/>
  <c r="I3143"/>
  <c r="I3144"/>
  <c r="I3145"/>
  <c r="I3146"/>
  <c r="I3147"/>
  <c r="I3148"/>
  <c r="I3149"/>
  <c r="I3150"/>
  <c r="I3151"/>
  <c r="I3152"/>
  <c r="I3153"/>
  <c r="I3154"/>
  <c r="I3155"/>
  <c r="I3156"/>
  <c r="I3157"/>
  <c r="I3158"/>
  <c r="I3159"/>
  <c r="I3160"/>
  <c r="I3161"/>
  <c r="I3162"/>
  <c r="I3163"/>
  <c r="I3164"/>
  <c r="I3165"/>
  <c r="I3166"/>
  <c r="I3167"/>
  <c r="I3168"/>
  <c r="I3169"/>
  <c r="I3170"/>
  <c r="I3171"/>
  <c r="I3172"/>
  <c r="I3173"/>
  <c r="I3174"/>
  <c r="I3175"/>
  <c r="I3176"/>
  <c r="I3177"/>
  <c r="I3178"/>
  <c r="I3179"/>
  <c r="I3180"/>
  <c r="I3181"/>
  <c r="I3182"/>
  <c r="I3183"/>
  <c r="I3184"/>
  <c r="I3185"/>
  <c r="I3186"/>
  <c r="I3187"/>
  <c r="I3188"/>
  <c r="I3189"/>
  <c r="I3190"/>
  <c r="I3191"/>
  <c r="I3192"/>
  <c r="I3193"/>
  <c r="I3194"/>
  <c r="I3195"/>
  <c r="I3196"/>
  <c r="I3197"/>
  <c r="I3198"/>
  <c r="I3199"/>
  <c r="I3200"/>
  <c r="I3201"/>
  <c r="I3202"/>
  <c r="I3203"/>
  <c r="I3204"/>
  <c r="I3205"/>
  <c r="I3206"/>
  <c r="I3207"/>
  <c r="I3208"/>
  <c r="I3209"/>
  <c r="I3210"/>
  <c r="I3211"/>
  <c r="I3212"/>
  <c r="I3213"/>
  <c r="I3214"/>
  <c r="I3215"/>
  <c r="I3216"/>
  <c r="I3217"/>
  <c r="I3218"/>
  <c r="I3219"/>
  <c r="I3220"/>
  <c r="I3221"/>
  <c r="I3222"/>
  <c r="I3223"/>
  <c r="I3224"/>
  <c r="I3225"/>
  <c r="I3226"/>
  <c r="I3227"/>
  <c r="I3228"/>
  <c r="I3229"/>
  <c r="I3230"/>
  <c r="I3231"/>
  <c r="I3232"/>
  <c r="I3233"/>
  <c r="I3234"/>
  <c r="I3235"/>
  <c r="I3236"/>
  <c r="I3237"/>
  <c r="I3238"/>
  <c r="I3239"/>
  <c r="I3240"/>
  <c r="I3241"/>
  <c r="I3242"/>
  <c r="I3243"/>
  <c r="I3244"/>
  <c r="I3245"/>
  <c r="I3246"/>
  <c r="I3247"/>
  <c r="I3248"/>
  <c r="I3249"/>
  <c r="I3250"/>
  <c r="I3251"/>
  <c r="I3252"/>
  <c r="I3253"/>
  <c r="I3254"/>
  <c r="I3255"/>
  <c r="I3256"/>
  <c r="I3257"/>
  <c r="I3258"/>
  <c r="I3259"/>
  <c r="I3260"/>
  <c r="I3261"/>
  <c r="I3262"/>
  <c r="I3263"/>
  <c r="I3264"/>
  <c r="I3265"/>
  <c r="I3266"/>
  <c r="I3267"/>
  <c r="I3268"/>
  <c r="I3269"/>
  <c r="I3270"/>
  <c r="I3271"/>
  <c r="I3272"/>
  <c r="I3273"/>
  <c r="I3274"/>
  <c r="I3275"/>
  <c r="I3276"/>
  <c r="I3277"/>
  <c r="I3278"/>
  <c r="I3279"/>
  <c r="I3280"/>
  <c r="I3281"/>
  <c r="C3282"/>
  <c r="K3282"/>
  <c r="C3283"/>
  <c r="K3283"/>
  <c r="C3284"/>
  <c r="K3284"/>
  <c r="C3285"/>
  <c r="K3285"/>
  <c r="C3286"/>
  <c r="K3286"/>
  <c r="C3287"/>
  <c r="K3287"/>
  <c r="C3288"/>
  <c r="K3288"/>
  <c r="C3289"/>
  <c r="K3289"/>
  <c r="C3290"/>
  <c r="K3290"/>
  <c r="C3291"/>
  <c r="K3291"/>
  <c r="C3292"/>
  <c r="K3292"/>
  <c r="C3293"/>
  <c r="K3293"/>
  <c r="C3294"/>
  <c r="K3294"/>
  <c r="C3295"/>
  <c r="K3295"/>
  <c r="C3296"/>
  <c r="K3296"/>
  <c r="C3297"/>
  <c r="K3297"/>
  <c r="C3298"/>
  <c r="K3298"/>
  <c r="C3299"/>
  <c r="K3299"/>
  <c r="C3300"/>
  <c r="K3300"/>
  <c r="C3301"/>
  <c r="K3301"/>
  <c r="C3302"/>
  <c r="K3302"/>
  <c r="C3303"/>
  <c r="K3303"/>
  <c r="C3304"/>
  <c r="K3304"/>
  <c r="C3305"/>
  <c r="K3305"/>
  <c r="C3306"/>
  <c r="K3306"/>
  <c r="C3307"/>
  <c r="K3307"/>
  <c r="C3308"/>
  <c r="K3308"/>
  <c r="C3309"/>
  <c r="K3309"/>
  <c r="C3310"/>
  <c r="K3310"/>
  <c r="C3311"/>
  <c r="K3311"/>
  <c r="C3312"/>
  <c r="K3312"/>
  <c r="C3313"/>
  <c r="K3313"/>
  <c r="C3314"/>
  <c r="K3314"/>
  <c r="C3315"/>
  <c r="K3315"/>
  <c r="C3316"/>
  <c r="K3316"/>
  <c r="C3317"/>
  <c r="K3317"/>
  <c r="C3318"/>
  <c r="K3318"/>
  <c r="C3319"/>
  <c r="K3319"/>
  <c r="C3320"/>
  <c r="K3320"/>
  <c r="C3321"/>
  <c r="K3321"/>
  <c r="C3322"/>
  <c r="K3322"/>
  <c r="C3323"/>
  <c r="K3323"/>
  <c r="C3324"/>
  <c r="K3324"/>
  <c r="C3325"/>
  <c r="K3325"/>
  <c r="C3326"/>
  <c r="K3326"/>
  <c r="C3327"/>
  <c r="K3327"/>
  <c r="C3328"/>
  <c r="K3328"/>
  <c r="C3329"/>
  <c r="K3329"/>
  <c r="C3330"/>
  <c r="K3330"/>
  <c r="C3331"/>
  <c r="K3331"/>
  <c r="C3332"/>
  <c r="K3332"/>
  <c r="C3333"/>
  <c r="K3333"/>
  <c r="C3334"/>
  <c r="K3334"/>
  <c r="C3335"/>
  <c r="K3335"/>
  <c r="C3336"/>
  <c r="K3336"/>
  <c r="C3337"/>
  <c r="K3337"/>
  <c r="C3338"/>
  <c r="K3338"/>
  <c r="C3339"/>
  <c r="K3339"/>
  <c r="C3340"/>
  <c r="K3340"/>
  <c r="C3341"/>
  <c r="K3341"/>
  <c r="C3342"/>
  <c r="K3342"/>
  <c r="C3343"/>
  <c r="K3343"/>
  <c r="C3344"/>
  <c r="K3344"/>
  <c r="C3345"/>
  <c r="K3345"/>
  <c r="C3346"/>
  <c r="K3346"/>
  <c r="C3347"/>
  <c r="K3347"/>
  <c r="C3348"/>
  <c r="K3348"/>
  <c r="C3349"/>
  <c r="K3349"/>
  <c r="C3350"/>
  <c r="K3350"/>
  <c r="C3351"/>
  <c r="K3351"/>
  <c r="C3352"/>
  <c r="K3352"/>
  <c r="C3353"/>
  <c r="K3353"/>
  <c r="C3354"/>
  <c r="K3354"/>
  <c r="C3355"/>
  <c r="K3355"/>
  <c r="C3356"/>
  <c r="K3356"/>
  <c r="C3357"/>
  <c r="K3357"/>
  <c r="C3358"/>
  <c r="K3358"/>
  <c r="C3359"/>
  <c r="K3359"/>
  <c r="C3360"/>
  <c r="K3360"/>
  <c r="C3361"/>
  <c r="K3361"/>
  <c r="C3362"/>
  <c r="C3363"/>
  <c r="C3364"/>
  <c r="C3365"/>
  <c r="C3366"/>
  <c r="C3367"/>
  <c r="C3368"/>
  <c r="C3369"/>
  <c r="C3370"/>
  <c r="C3371"/>
  <c r="C3372"/>
  <c r="C3373"/>
  <c r="C3374"/>
  <c r="C3375"/>
  <c r="C3376"/>
  <c r="C3377"/>
  <c r="C3378"/>
  <c r="C3379"/>
  <c r="C3380"/>
  <c r="C3381"/>
  <c r="C3382"/>
  <c r="C3383"/>
  <c r="C3384"/>
  <c r="C3385"/>
  <c r="C3386"/>
  <c r="C3387"/>
  <c r="C3388"/>
  <c r="C3389"/>
  <c r="C3390"/>
  <c r="C3391"/>
  <c r="C3392"/>
  <c r="C3393"/>
  <c r="C3394"/>
  <c r="C3395"/>
  <c r="C3396"/>
  <c r="C3397"/>
  <c r="C3398"/>
  <c r="C3399"/>
  <c r="C3400"/>
  <c r="C3401"/>
  <c r="C3402"/>
  <c r="C3403"/>
  <c r="C3404"/>
  <c r="C3405"/>
  <c r="C3406"/>
  <c r="C3407"/>
  <c r="C3408"/>
  <c r="C3409"/>
  <c r="C3410"/>
  <c r="C3411"/>
  <c r="C3412"/>
  <c r="C3413"/>
  <c r="C3414"/>
  <c r="C3415"/>
  <c r="C3416"/>
  <c r="C3417"/>
  <c r="C3418"/>
  <c r="C3419"/>
  <c r="C3420"/>
  <c r="C3421"/>
  <c r="C3422"/>
  <c r="C3423"/>
  <c r="C3424"/>
  <c r="C3425"/>
  <c r="C3426"/>
  <c r="C3427"/>
  <c r="C3428"/>
  <c r="C3429"/>
  <c r="C3430"/>
  <c r="C3431"/>
  <c r="C3432"/>
  <c r="C3433"/>
  <c r="C3434"/>
  <c r="C3435"/>
  <c r="C3436"/>
  <c r="C3437"/>
  <c r="C3438"/>
  <c r="C3439"/>
  <c r="C3440"/>
  <c r="C3441"/>
  <c r="C3442"/>
  <c r="C3443"/>
  <c r="C3444"/>
  <c r="C3445"/>
  <c r="C3446"/>
  <c r="C3447"/>
  <c r="C3448"/>
  <c r="C3449"/>
  <c r="C3450"/>
  <c r="C3451"/>
  <c r="C3452"/>
  <c r="C3453"/>
  <c r="C3454"/>
  <c r="C3455"/>
  <c r="C3456"/>
  <c r="C3457"/>
  <c r="C3458"/>
  <c r="C3459"/>
  <c r="C3460"/>
  <c r="C3461"/>
  <c r="C3462"/>
  <c r="C3463"/>
  <c r="C3464"/>
  <c r="C3465"/>
  <c r="C3466"/>
  <c r="C3467"/>
  <c r="C3468"/>
  <c r="C3469"/>
  <c r="C3470"/>
  <c r="C3471"/>
  <c r="C3472"/>
  <c r="C3473"/>
  <c r="C3474"/>
  <c r="C3475"/>
  <c r="C3476"/>
  <c r="C3477"/>
  <c r="C3478"/>
  <c r="C3479"/>
  <c r="C3480"/>
  <c r="C3481"/>
  <c r="C3482"/>
  <c r="C3483"/>
  <c r="C3484"/>
  <c r="C3485"/>
  <c r="C3486"/>
  <c r="C3487"/>
  <c r="C3488"/>
  <c r="C3489"/>
  <c r="C3490"/>
  <c r="C3491"/>
  <c r="C3492"/>
  <c r="C3493"/>
  <c r="C3494"/>
  <c r="C3495"/>
  <c r="C3496"/>
  <c r="C3497"/>
  <c r="C3498"/>
  <c r="C3499"/>
  <c r="C3500"/>
  <c r="C3501"/>
  <c r="C3502"/>
  <c r="C3503"/>
  <c r="C3504"/>
  <c r="C3505"/>
  <c r="C3506"/>
  <c r="C3507"/>
  <c r="C3508"/>
  <c r="C3509"/>
  <c r="C3510"/>
  <c r="C3511"/>
  <c r="C3512"/>
  <c r="C3513"/>
  <c r="C3514"/>
  <c r="C3515"/>
  <c r="C3516"/>
  <c r="C3517"/>
  <c r="C3518"/>
  <c r="C3519"/>
  <c r="C3520"/>
  <c r="C3521"/>
  <c r="C3522"/>
  <c r="C3523"/>
  <c r="C3524"/>
  <c r="C3525"/>
  <c r="C3526"/>
  <c r="C3527"/>
  <c r="C3528"/>
  <c r="C3529"/>
  <c r="C3530"/>
  <c r="C3531"/>
  <c r="C3532"/>
  <c r="C3533"/>
  <c r="C3534"/>
  <c r="C3535"/>
  <c r="C3536"/>
  <c r="C3537"/>
  <c r="C3538"/>
  <c r="C3539"/>
  <c r="C3540"/>
  <c r="C3541"/>
  <c r="C3542"/>
  <c r="C3543"/>
  <c r="C3544"/>
  <c r="C3545"/>
  <c r="C3546"/>
  <c r="C3547"/>
  <c r="C3548"/>
  <c r="C3549"/>
  <c r="C3550"/>
  <c r="C3551"/>
  <c r="C3552"/>
  <c r="C3553"/>
  <c r="C3554"/>
  <c r="C3555"/>
  <c r="C3556"/>
  <c r="C3557"/>
  <c r="C3558"/>
  <c r="C3559"/>
  <c r="C3560"/>
  <c r="C3561"/>
  <c r="C3562"/>
  <c r="C3563"/>
  <c r="C3564"/>
  <c r="C3565"/>
  <c r="C3566"/>
  <c r="C3567"/>
  <c r="C3568"/>
  <c r="C3569"/>
  <c r="C3570"/>
  <c r="C3571"/>
  <c r="C3572"/>
  <c r="C3573"/>
  <c r="C3574"/>
  <c r="C3575"/>
  <c r="C3576"/>
  <c r="C3577"/>
  <c r="C3578"/>
  <c r="C3579"/>
  <c r="C3580"/>
  <c r="C3581"/>
  <c r="C3582"/>
  <c r="C3583"/>
  <c r="C3584"/>
  <c r="C3585"/>
  <c r="C3586"/>
  <c r="C3587"/>
  <c r="C3588"/>
  <c r="C3589"/>
  <c r="C3590"/>
  <c r="C3591"/>
  <c r="C3592"/>
  <c r="C3593"/>
  <c r="C3594"/>
  <c r="C3595"/>
  <c r="C3596"/>
  <c r="C3597"/>
  <c r="C3598"/>
  <c r="C3599"/>
  <c r="C3600"/>
  <c r="C3601"/>
  <c r="C3602"/>
  <c r="C3603"/>
  <c r="C3604"/>
  <c r="C3605"/>
  <c r="C3606"/>
  <c r="C3607"/>
  <c r="C3608"/>
  <c r="C3609"/>
  <c r="C3610"/>
  <c r="C3611"/>
  <c r="C3612"/>
  <c r="C3613"/>
  <c r="C3614"/>
  <c r="C3615"/>
  <c r="C3616"/>
  <c r="C3617"/>
  <c r="C3618"/>
  <c r="C3619"/>
  <c r="C3620"/>
  <c r="C3621"/>
  <c r="C3622"/>
  <c r="C3623"/>
  <c r="C3624"/>
  <c r="C3625"/>
  <c r="C3626"/>
  <c r="C3627"/>
  <c r="C3628"/>
  <c r="C3629"/>
  <c r="C3630"/>
  <c r="C3631"/>
  <c r="C3632"/>
  <c r="C3633"/>
  <c r="C3634"/>
  <c r="C3635"/>
  <c r="C3636"/>
  <c r="C3637"/>
  <c r="C3638"/>
  <c r="C3639"/>
  <c r="C3640"/>
  <c r="C3641"/>
  <c r="C3642"/>
  <c r="C3643"/>
  <c r="C3644"/>
  <c r="C3645"/>
  <c r="C3646"/>
  <c r="C3647"/>
  <c r="C3648"/>
  <c r="C3649"/>
  <c r="C3650"/>
  <c r="C3651"/>
  <c r="C3652"/>
  <c r="C3653"/>
  <c r="C3654"/>
  <c r="C3655"/>
  <c r="C3656"/>
  <c r="C3657"/>
  <c r="C3658"/>
  <c r="C3659"/>
  <c r="C3660"/>
  <c r="C3661"/>
  <c r="C3662"/>
  <c r="C3663"/>
  <c r="C3664"/>
  <c r="C3665"/>
  <c r="C3666"/>
  <c r="C3667"/>
  <c r="C3668"/>
  <c r="C3669"/>
  <c r="C3670"/>
  <c r="C3671"/>
  <c r="C3672"/>
  <c r="C3673"/>
  <c r="C3674"/>
  <c r="C3675"/>
  <c r="C3676"/>
  <c r="C3677"/>
  <c r="C3678"/>
  <c r="C3679"/>
  <c r="C3680"/>
  <c r="C3681"/>
  <c r="H3682"/>
  <c r="K3682"/>
  <c r="H3683"/>
  <c r="K3683"/>
  <c r="H3684"/>
  <c r="K3684"/>
  <c r="H3685"/>
  <c r="K3685"/>
  <c r="H3686"/>
  <c r="K3686"/>
  <c r="H3687"/>
  <c r="K3687"/>
  <c r="H3688"/>
  <c r="K3688"/>
  <c r="H3689"/>
  <c r="K3689"/>
  <c r="H3690"/>
  <c r="K3690"/>
  <c r="H3691"/>
  <c r="K3691"/>
  <c r="H3692"/>
  <c r="K3692"/>
  <c r="H3693"/>
  <c r="K3693"/>
  <c r="H3694"/>
  <c r="K3694"/>
  <c r="H3695"/>
  <c r="K3695"/>
  <c r="H3696"/>
  <c r="K3696"/>
  <c r="H3697"/>
  <c r="K3697"/>
  <c r="H3698"/>
  <c r="K3698"/>
  <c r="H3699"/>
  <c r="K3699"/>
  <c r="H3700"/>
  <c r="K3700"/>
  <c r="H3701"/>
  <c r="K3701"/>
  <c r="H3702"/>
  <c r="K3702"/>
  <c r="H3703"/>
  <c r="K3703"/>
  <c r="H3704"/>
  <c r="K3704"/>
  <c r="H3705"/>
  <c r="K3705"/>
  <c r="H3706"/>
  <c r="K3706"/>
  <c r="H3707"/>
  <c r="K3707"/>
  <c r="H3708"/>
  <c r="K3708"/>
  <c r="H3709"/>
  <c r="K3709"/>
  <c r="H3710"/>
  <c r="K3710"/>
  <c r="H3711"/>
  <c r="K3711"/>
  <c r="H3712"/>
  <c r="K3712"/>
  <c r="H3713"/>
  <c r="K3713"/>
  <c r="H3714"/>
  <c r="K3714"/>
  <c r="H3715"/>
  <c r="K3715"/>
  <c r="H3716"/>
  <c r="K3716"/>
  <c r="H3717"/>
  <c r="K3717"/>
  <c r="H3718"/>
  <c r="K3718"/>
  <c r="H3719"/>
  <c r="K3719"/>
  <c r="H3720"/>
  <c r="K3720"/>
  <c r="H3721"/>
  <c r="K3721"/>
  <c r="H3722"/>
  <c r="K3722"/>
  <c r="H3723"/>
  <c r="K3723"/>
  <c r="H3724"/>
  <c r="K3724"/>
  <c r="H3725"/>
  <c r="K3725"/>
  <c r="H3726"/>
  <c r="K3726"/>
  <c r="H3727"/>
  <c r="K3727"/>
  <c r="H3728"/>
  <c r="K3728"/>
  <c r="H3729"/>
  <c r="K3729"/>
  <c r="H3730"/>
  <c r="K3730"/>
  <c r="H3731"/>
  <c r="K3731"/>
  <c r="H3732"/>
  <c r="K3732"/>
  <c r="H3733"/>
  <c r="K3733"/>
  <c r="H3734"/>
  <c r="K3734"/>
  <c r="H3735"/>
  <c r="K3735"/>
  <c r="H3736"/>
  <c r="K3736"/>
  <c r="H3737"/>
  <c r="K3737"/>
  <c r="H3738"/>
  <c r="K3738"/>
  <c r="H3739"/>
  <c r="K3739"/>
  <c r="H3740"/>
  <c r="K3740"/>
  <c r="H3741"/>
  <c r="K3741"/>
  <c r="H3742"/>
  <c r="K3742"/>
  <c r="H3743"/>
  <c r="K3743"/>
  <c r="H3744"/>
  <c r="K3744"/>
  <c r="H3745"/>
  <c r="K3745"/>
  <c r="H3746"/>
  <c r="K3746"/>
  <c r="H3747"/>
  <c r="K3747"/>
  <c r="H3748"/>
  <c r="K3748"/>
  <c r="H3749"/>
  <c r="K3749"/>
  <c r="H3750"/>
  <c r="K3750"/>
  <c r="H3751"/>
  <c r="K3751"/>
  <c r="H3752"/>
  <c r="K3752"/>
  <c r="H3753"/>
  <c r="K3753"/>
  <c r="H3754"/>
  <c r="K3754"/>
  <c r="H3755"/>
  <c r="K3755"/>
  <c r="H3756"/>
  <c r="K3756"/>
  <c r="H3757"/>
  <c r="K3757"/>
  <c r="H3758"/>
  <c r="K3758"/>
  <c r="H3759"/>
  <c r="K3759"/>
  <c r="H3760"/>
  <c r="K3760"/>
  <c r="H3761"/>
  <c r="K3761"/>
  <c r="H3762"/>
  <c r="H3763"/>
  <c r="H3764"/>
  <c r="H3765"/>
  <c r="H3766"/>
  <c r="H3767"/>
  <c r="H3768"/>
  <c r="H3769"/>
  <c r="H3770"/>
  <c r="H3771"/>
  <c r="H3772"/>
  <c r="H3773"/>
  <c r="H3774"/>
  <c r="H3775"/>
  <c r="H3776"/>
  <c r="H3777"/>
  <c r="H3778"/>
  <c r="H3779"/>
  <c r="H3780"/>
  <c r="H3781"/>
  <c r="H3782"/>
  <c r="H3783"/>
  <c r="H3784"/>
  <c r="H3785"/>
  <c r="H3786"/>
  <c r="H3787"/>
  <c r="H3788"/>
  <c r="H3789"/>
  <c r="H3790"/>
  <c r="H3791"/>
  <c r="H3792"/>
  <c r="H3793"/>
  <c r="H3794"/>
  <c r="H3795"/>
  <c r="H3796"/>
  <c r="H3797"/>
  <c r="H3798"/>
  <c r="H3799"/>
  <c r="H3800"/>
  <c r="H3801"/>
  <c r="H3802"/>
  <c r="H3803"/>
  <c r="H3804"/>
  <c r="H3805"/>
  <c r="H3806"/>
  <c r="H3807"/>
  <c r="H3808"/>
  <c r="H3809"/>
  <c r="H3810"/>
  <c r="H3811"/>
  <c r="H3812"/>
  <c r="H3813"/>
  <c r="H3814"/>
  <c r="H3815"/>
  <c r="H3816"/>
  <c r="H3817"/>
  <c r="H3818"/>
  <c r="H3819"/>
  <c r="H3820"/>
  <c r="H3821"/>
  <c r="H3822"/>
  <c r="H3823"/>
  <c r="H3824"/>
  <c r="H3825"/>
  <c r="H3826"/>
  <c r="H3827"/>
  <c r="H3828"/>
  <c r="H3829"/>
  <c r="H3830"/>
  <c r="H3831"/>
  <c r="H3832"/>
  <c r="H3833"/>
  <c r="H3834"/>
  <c r="H3835"/>
  <c r="H3836"/>
  <c r="H3837"/>
  <c r="H3838"/>
  <c r="H3839"/>
  <c r="H3840"/>
  <c r="H3841"/>
  <c r="H3842"/>
  <c r="H3843"/>
  <c r="H3844"/>
  <c r="H3845"/>
  <c r="H3846"/>
  <c r="H3847"/>
  <c r="H3848"/>
  <c r="H3849"/>
  <c r="H3850"/>
  <c r="H3851"/>
  <c r="H3852"/>
  <c r="H3853"/>
  <c r="H3854"/>
  <c r="H3855"/>
  <c r="H3856"/>
  <c r="H3857"/>
  <c r="H3858"/>
  <c r="H3859"/>
  <c r="H3860"/>
  <c r="H3861"/>
  <c r="H3862"/>
  <c r="H3863"/>
  <c r="H3864"/>
  <c r="H3865"/>
  <c r="H3866"/>
  <c r="H3867"/>
  <c r="H3868"/>
  <c r="H3869"/>
  <c r="H3870"/>
  <c r="H3871"/>
  <c r="H3872"/>
  <c r="H3873"/>
  <c r="H3874"/>
  <c r="H3875"/>
  <c r="H3876"/>
  <c r="H3877"/>
  <c r="H3878"/>
  <c r="H3879"/>
  <c r="H3880"/>
  <c r="H3881"/>
  <c r="H3882"/>
  <c r="H3883"/>
  <c r="H3884"/>
  <c r="H3885"/>
  <c r="H3886"/>
  <c r="H3887"/>
  <c r="H3888"/>
  <c r="H3889"/>
  <c r="H3890"/>
  <c r="H3891"/>
  <c r="H3892"/>
  <c r="H3893"/>
  <c r="H3894"/>
  <c r="H3895"/>
  <c r="H3896"/>
  <c r="H3897"/>
  <c r="H3898"/>
  <c r="H3899"/>
  <c r="H3900"/>
  <c r="H3901"/>
  <c r="H3902"/>
  <c r="H3903"/>
  <c r="H3904"/>
  <c r="H3905"/>
  <c r="H3906"/>
  <c r="H3907"/>
  <c r="H3908"/>
  <c r="H3909"/>
  <c r="H3910"/>
  <c r="H3911"/>
  <c r="H3912"/>
  <c r="H3913"/>
  <c r="H3914"/>
  <c r="H3915"/>
  <c r="H3916"/>
  <c r="H3917"/>
  <c r="H3918"/>
  <c r="H3919"/>
  <c r="H3920"/>
  <c r="H3921"/>
  <c r="H3922"/>
  <c r="H3923"/>
  <c r="H3924"/>
  <c r="H3925"/>
  <c r="H3926"/>
  <c r="H3927"/>
  <c r="H3928"/>
  <c r="H3929"/>
  <c r="H3930"/>
  <c r="H3931"/>
  <c r="H3932"/>
  <c r="H3933"/>
  <c r="H3934"/>
  <c r="H3935"/>
  <c r="H3936"/>
  <c r="H3937"/>
  <c r="H3938"/>
  <c r="H3939"/>
  <c r="H3940"/>
  <c r="H3941"/>
  <c r="H3942"/>
  <c r="H3943"/>
  <c r="H3944"/>
  <c r="H3945"/>
  <c r="H3946"/>
  <c r="H3947"/>
  <c r="H3948"/>
  <c r="H3949"/>
  <c r="H3950"/>
  <c r="H3951"/>
  <c r="H3952"/>
  <c r="H3953"/>
  <c r="H3954"/>
  <c r="H3955"/>
  <c r="H3956"/>
  <c r="H3957"/>
  <c r="H3958"/>
  <c r="H3959"/>
  <c r="H3960"/>
  <c r="H3961"/>
  <c r="H3962"/>
  <c r="H3963"/>
  <c r="H3964"/>
  <c r="H3965"/>
  <c r="H3966"/>
  <c r="H3967"/>
  <c r="H3968"/>
  <c r="H3969"/>
  <c r="H3970"/>
  <c r="H3971"/>
  <c r="H3972"/>
  <c r="H3973"/>
  <c r="H3974"/>
  <c r="H3975"/>
  <c r="H3976"/>
  <c r="H3977"/>
  <c r="H3978"/>
  <c r="H3979"/>
  <c r="H3980"/>
  <c r="H3981"/>
  <c r="H3982"/>
  <c r="H3983"/>
  <c r="H3984"/>
  <c r="H3985"/>
  <c r="H3986"/>
  <c r="H3987"/>
  <c r="H3988"/>
  <c r="H3989"/>
  <c r="H3990"/>
  <c r="H3991"/>
  <c r="H3992"/>
  <c r="H3993"/>
  <c r="H3994"/>
  <c r="H3995"/>
  <c r="H3996"/>
  <c r="H3997"/>
  <c r="H3998"/>
  <c r="H3999"/>
  <c r="H4000"/>
  <c r="H4001"/>
  <c r="H4002"/>
  <c r="H4003"/>
  <c r="H4004"/>
  <c r="H4005"/>
  <c r="H4006"/>
  <c r="H4007"/>
  <c r="H4008"/>
  <c r="H4009"/>
  <c r="H4010"/>
  <c r="H4011"/>
  <c r="H4012"/>
  <c r="H4013"/>
  <c r="H4014"/>
  <c r="H4015"/>
  <c r="H4016"/>
  <c r="H4017"/>
  <c r="H4018"/>
  <c r="H4019"/>
  <c r="H4020"/>
  <c r="H4021"/>
  <c r="H4022"/>
  <c r="H4023"/>
  <c r="H4024"/>
  <c r="H4025"/>
  <c r="H4026"/>
  <c r="H4027"/>
  <c r="H4028"/>
  <c r="H4029"/>
  <c r="H4030"/>
  <c r="H4031"/>
  <c r="H4032"/>
  <c r="H4033"/>
  <c r="H4034"/>
  <c r="H4035"/>
  <c r="H4036"/>
  <c r="H4037"/>
  <c r="H4038"/>
  <c r="H4039"/>
  <c r="H4040"/>
  <c r="H4041"/>
  <c r="H4042"/>
  <c r="H4043"/>
  <c r="H4044"/>
  <c r="H4045"/>
  <c r="H4046"/>
  <c r="H4047"/>
  <c r="H4048"/>
  <c r="H4049"/>
  <c r="H4050"/>
  <c r="H4051"/>
  <c r="H4052"/>
  <c r="H4053"/>
  <c r="H4054"/>
  <c r="H4055"/>
  <c r="H4056"/>
  <c r="H4057"/>
  <c r="H4058"/>
  <c r="H4059"/>
  <c r="H4060"/>
  <c r="H4061"/>
  <c r="H4062"/>
  <c r="H4063"/>
  <c r="H4064"/>
  <c r="H4065"/>
  <c r="H4066"/>
  <c r="H4067"/>
  <c r="H4068"/>
  <c r="H4069"/>
  <c r="H4070"/>
  <c r="H4071"/>
  <c r="H4072"/>
  <c r="H4073"/>
  <c r="H4074"/>
  <c r="H4075"/>
  <c r="H4076"/>
  <c r="H4077"/>
  <c r="H4078"/>
  <c r="H4079"/>
  <c r="H4080"/>
  <c r="H4081"/>
  <c r="L363" i="2" l="1"/>
  <c r="L364"/>
  <c r="L365"/>
  <c r="L366"/>
  <c r="L367"/>
  <c r="L368"/>
  <c r="L369"/>
  <c r="L370"/>
  <c r="L371"/>
  <c r="L372"/>
  <c r="L373"/>
  <c r="L374"/>
  <c r="L375"/>
  <c r="L376"/>
  <c r="L377"/>
  <c r="L378"/>
  <c r="L379"/>
  <c r="L380"/>
  <c r="L381"/>
  <c r="L382"/>
  <c r="L383"/>
  <c r="L384"/>
  <c r="L385"/>
  <c r="L386"/>
  <c r="L387"/>
  <c r="L388"/>
  <c r="L389"/>
  <c r="L390"/>
  <c r="L391"/>
  <c r="L392"/>
  <c r="L393"/>
  <c r="L394"/>
  <c r="L395"/>
  <c r="L396"/>
  <c r="L397"/>
  <c r="L398"/>
  <c r="L399"/>
  <c r="L400"/>
  <c r="L401"/>
  <c r="L402"/>
  <c r="L403"/>
  <c r="L404"/>
  <c r="L405"/>
  <c r="L406"/>
  <c r="L407"/>
  <c r="L408"/>
  <c r="L409"/>
  <c r="L410"/>
  <c r="L411"/>
  <c r="L412"/>
  <c r="L413"/>
  <c r="L414"/>
  <c r="L415"/>
  <c r="L416"/>
  <c r="L417"/>
  <c r="L418"/>
  <c r="L419"/>
  <c r="L420"/>
  <c r="L421"/>
  <c r="L422"/>
  <c r="L423"/>
  <c r="L424"/>
  <c r="L425"/>
  <c r="L426"/>
  <c r="L427"/>
  <c r="L428"/>
  <c r="L429"/>
  <c r="L430"/>
  <c r="L431"/>
  <c r="L432"/>
  <c r="L433"/>
  <c r="L434"/>
  <c r="L435"/>
  <c r="L436"/>
  <c r="L437"/>
  <c r="L438"/>
  <c r="L439"/>
  <c r="L440"/>
  <c r="L441"/>
  <c r="L442"/>
  <c r="L443"/>
  <c r="L444"/>
  <c r="L445"/>
  <c r="L446"/>
  <c r="L447"/>
  <c r="L448"/>
  <c r="L449"/>
  <c r="L450"/>
  <c r="L451"/>
  <c r="L452"/>
  <c r="L453"/>
  <c r="L454"/>
  <c r="L455"/>
  <c r="L456"/>
  <c r="L457"/>
  <c r="L458"/>
  <c r="L459"/>
  <c r="L460"/>
  <c r="L461"/>
  <c r="L462"/>
  <c r="L463"/>
  <c r="L464"/>
  <c r="L465"/>
  <c r="L466"/>
  <c r="L467"/>
  <c r="L468"/>
  <c r="L469"/>
  <c r="L470"/>
  <c r="L471"/>
  <c r="L472"/>
  <c r="L473"/>
  <c r="L474"/>
  <c r="L475"/>
  <c r="L476"/>
  <c r="L477"/>
  <c r="L478"/>
  <c r="L479"/>
  <c r="L480"/>
  <c r="L481"/>
  <c r="L362"/>
  <c r="K363"/>
  <c r="K364"/>
  <c r="K365"/>
  <c r="K366"/>
  <c r="K367"/>
  <c r="K368"/>
  <c r="K369"/>
  <c r="K370"/>
  <c r="K371"/>
  <c r="K372"/>
  <c r="K373"/>
  <c r="K374"/>
  <c r="K375"/>
  <c r="K376"/>
  <c r="K377"/>
  <c r="K378"/>
  <c r="K379"/>
  <c r="K380"/>
  <c r="K381"/>
  <c r="K382"/>
  <c r="K383"/>
  <c r="K384"/>
  <c r="K385"/>
  <c r="K386"/>
  <c r="K387"/>
  <c r="K388"/>
  <c r="K389"/>
  <c r="K390"/>
  <c r="K391"/>
  <c r="K392"/>
  <c r="K393"/>
  <c r="K394"/>
  <c r="K395"/>
  <c r="K396"/>
  <c r="K397"/>
  <c r="K398"/>
  <c r="K399"/>
  <c r="K400"/>
  <c r="K401"/>
  <c r="K402"/>
  <c r="K403"/>
  <c r="K404"/>
  <c r="K405"/>
  <c r="K406"/>
  <c r="K407"/>
  <c r="K408"/>
  <c r="K409"/>
  <c r="K410"/>
  <c r="K411"/>
  <c r="K412"/>
  <c r="K413"/>
  <c r="K414"/>
  <c r="K415"/>
  <c r="K416"/>
  <c r="K417"/>
  <c r="K418"/>
  <c r="K419"/>
  <c r="K420"/>
  <c r="K421"/>
  <c r="K422"/>
  <c r="K423"/>
  <c r="K424"/>
  <c r="K425"/>
  <c r="K426"/>
  <c r="K427"/>
  <c r="K428"/>
  <c r="K429"/>
  <c r="K430"/>
  <c r="K431"/>
  <c r="K432"/>
  <c r="K433"/>
  <c r="K434"/>
  <c r="K435"/>
  <c r="K436"/>
  <c r="K437"/>
  <c r="K438"/>
  <c r="K439"/>
  <c r="K440"/>
  <c r="K441"/>
  <c r="K442"/>
  <c r="K443"/>
  <c r="K444"/>
  <c r="K445"/>
  <c r="K446"/>
  <c r="K447"/>
  <c r="K448"/>
  <c r="K449"/>
  <c r="K450"/>
  <c r="K451"/>
  <c r="K452"/>
  <c r="K453"/>
  <c r="K454"/>
  <c r="K455"/>
  <c r="K456"/>
  <c r="K457"/>
  <c r="K458"/>
  <c r="K459"/>
  <c r="K460"/>
  <c r="K461"/>
  <c r="K462"/>
  <c r="K463"/>
  <c r="K464"/>
  <c r="K465"/>
  <c r="K466"/>
  <c r="K467"/>
  <c r="K468"/>
  <c r="K469"/>
  <c r="K470"/>
  <c r="K471"/>
  <c r="K472"/>
  <c r="K473"/>
  <c r="K474"/>
  <c r="K475"/>
  <c r="K476"/>
  <c r="K477"/>
  <c r="K478"/>
  <c r="K479"/>
  <c r="K480"/>
  <c r="K481"/>
  <c r="K362"/>
  <c r="J363"/>
  <c r="J364"/>
  <c r="J365"/>
  <c r="J366"/>
  <c r="J367"/>
  <c r="J368"/>
  <c r="J369"/>
  <c r="J370"/>
  <c r="J371"/>
  <c r="J372"/>
  <c r="J373"/>
  <c r="J374"/>
  <c r="J375"/>
  <c r="J376"/>
  <c r="J377"/>
  <c r="J378"/>
  <c r="J379"/>
  <c r="J380"/>
  <c r="J381"/>
  <c r="J382"/>
  <c r="J383"/>
  <c r="J384"/>
  <c r="J385"/>
  <c r="J386"/>
  <c r="J387"/>
  <c r="J388"/>
  <c r="J389"/>
  <c r="J390"/>
  <c r="J391"/>
  <c r="J392"/>
  <c r="J393"/>
  <c r="J394"/>
  <c r="J395"/>
  <c r="J396"/>
  <c r="J397"/>
  <c r="J398"/>
  <c r="J399"/>
  <c r="J400"/>
  <c r="J401"/>
  <c r="J402"/>
  <c r="J403"/>
  <c r="J404"/>
  <c r="J405"/>
  <c r="J406"/>
  <c r="J407"/>
  <c r="J408"/>
  <c r="J409"/>
  <c r="J410"/>
  <c r="J411"/>
  <c r="J412"/>
  <c r="J413"/>
  <c r="J414"/>
  <c r="J415"/>
  <c r="J416"/>
  <c r="J417"/>
  <c r="J418"/>
  <c r="J419"/>
  <c r="J420"/>
  <c r="J421"/>
  <c r="J422"/>
  <c r="J423"/>
  <c r="J424"/>
  <c r="J425"/>
  <c r="J426"/>
  <c r="J427"/>
  <c r="J428"/>
  <c r="J429"/>
  <c r="J430"/>
  <c r="J431"/>
  <c r="J432"/>
  <c r="J433"/>
  <c r="J434"/>
  <c r="J435"/>
  <c r="J436"/>
  <c r="J437"/>
  <c r="J438"/>
  <c r="J439"/>
  <c r="J440"/>
  <c r="J441"/>
  <c r="J442"/>
  <c r="J443"/>
  <c r="J444"/>
  <c r="J445"/>
  <c r="J446"/>
  <c r="J447"/>
  <c r="J448"/>
  <c r="J449"/>
  <c r="J450"/>
  <c r="J451"/>
  <c r="J452"/>
  <c r="J453"/>
  <c r="J454"/>
  <c r="J455"/>
  <c r="J456"/>
  <c r="J457"/>
  <c r="J458"/>
  <c r="J459"/>
  <c r="J460"/>
  <c r="J461"/>
  <c r="J462"/>
  <c r="J463"/>
  <c r="J464"/>
  <c r="J465"/>
  <c r="J466"/>
  <c r="J467"/>
  <c r="J468"/>
  <c r="J469"/>
  <c r="J470"/>
  <c r="J471"/>
  <c r="J472"/>
  <c r="J473"/>
  <c r="J474"/>
  <c r="J475"/>
  <c r="J476"/>
  <c r="J477"/>
  <c r="J478"/>
  <c r="J479"/>
  <c r="J480"/>
  <c r="J481"/>
  <c r="J362"/>
  <c r="I363"/>
  <c r="I364"/>
  <c r="I365"/>
  <c r="I366"/>
  <c r="I367"/>
  <c r="I368"/>
  <c r="I369"/>
  <c r="I370"/>
  <c r="I371"/>
  <c r="I372"/>
  <c r="I373"/>
  <c r="I374"/>
  <c r="I375"/>
  <c r="I376"/>
  <c r="I377"/>
  <c r="I378"/>
  <c r="I379"/>
  <c r="I380"/>
  <c r="I381"/>
  <c r="I382"/>
  <c r="I383"/>
  <c r="I384"/>
  <c r="I385"/>
  <c r="I386"/>
  <c r="I387"/>
  <c r="I388"/>
  <c r="I389"/>
  <c r="I390"/>
  <c r="I391"/>
  <c r="I392"/>
  <c r="I393"/>
  <c r="I394"/>
  <c r="I395"/>
  <c r="I396"/>
  <c r="I397"/>
  <c r="I398"/>
  <c r="I399"/>
  <c r="I400"/>
  <c r="I401"/>
  <c r="I402"/>
  <c r="I403"/>
  <c r="I404"/>
  <c r="I405"/>
  <c r="I406"/>
  <c r="I407"/>
  <c r="I408"/>
  <c r="I409"/>
  <c r="I410"/>
  <c r="I411"/>
  <c r="I412"/>
  <c r="I413"/>
  <c r="I414"/>
  <c r="I415"/>
  <c r="I416"/>
  <c r="I417"/>
  <c r="I418"/>
  <c r="I419"/>
  <c r="I420"/>
  <c r="I421"/>
  <c r="I422"/>
  <c r="I423"/>
  <c r="I424"/>
  <c r="I425"/>
  <c r="I426"/>
  <c r="I427"/>
  <c r="I428"/>
  <c r="I429"/>
  <c r="I430"/>
  <c r="I431"/>
  <c r="I432"/>
  <c r="I433"/>
  <c r="I434"/>
  <c r="I435"/>
  <c r="I436"/>
  <c r="I437"/>
  <c r="I438"/>
  <c r="I439"/>
  <c r="I440"/>
  <c r="I441"/>
  <c r="I442"/>
  <c r="I443"/>
  <c r="I444"/>
  <c r="I445"/>
  <c r="I446"/>
  <c r="I447"/>
  <c r="I448"/>
  <c r="I449"/>
  <c r="I450"/>
  <c r="I451"/>
  <c r="I452"/>
  <c r="I453"/>
  <c r="I454"/>
  <c r="I455"/>
  <c r="I456"/>
  <c r="I457"/>
  <c r="I458"/>
  <c r="I459"/>
  <c r="I460"/>
  <c r="I461"/>
  <c r="I462"/>
  <c r="I463"/>
  <c r="I464"/>
  <c r="I465"/>
  <c r="I466"/>
  <c r="I467"/>
  <c r="I468"/>
  <c r="I469"/>
  <c r="I470"/>
  <c r="I471"/>
  <c r="I472"/>
  <c r="I473"/>
  <c r="I474"/>
  <c r="I475"/>
  <c r="I476"/>
  <c r="I477"/>
  <c r="I478"/>
  <c r="I479"/>
  <c r="I480"/>
  <c r="I481"/>
  <c r="I362"/>
  <c r="H363"/>
  <c r="H364"/>
  <c r="H365"/>
  <c r="H366"/>
  <c r="H367"/>
  <c r="H368"/>
  <c r="H369"/>
  <c r="H370"/>
  <c r="H371"/>
  <c r="H372"/>
  <c r="H373"/>
  <c r="H374"/>
  <c r="H375"/>
  <c r="H376"/>
  <c r="H377"/>
  <c r="H378"/>
  <c r="H379"/>
  <c r="H380"/>
  <c r="H381"/>
  <c r="H382"/>
  <c r="H383"/>
  <c r="H384"/>
  <c r="H385"/>
  <c r="H386"/>
  <c r="H387"/>
  <c r="H388"/>
  <c r="H389"/>
  <c r="H390"/>
  <c r="H391"/>
  <c r="H392"/>
  <c r="H393"/>
  <c r="H394"/>
  <c r="H395"/>
  <c r="H396"/>
  <c r="H397"/>
  <c r="H398"/>
  <c r="H399"/>
  <c r="H400"/>
  <c r="H401"/>
  <c r="H402"/>
  <c r="H403"/>
  <c r="H404"/>
  <c r="H405"/>
  <c r="H406"/>
  <c r="H407"/>
  <c r="H408"/>
  <c r="H409"/>
  <c r="H410"/>
  <c r="H411"/>
  <c r="H412"/>
  <c r="H413"/>
  <c r="H414"/>
  <c r="H415"/>
  <c r="H416"/>
  <c r="H417"/>
  <c r="H418"/>
  <c r="H419"/>
  <c r="H420"/>
  <c r="H421"/>
  <c r="H422"/>
  <c r="H423"/>
  <c r="H424"/>
  <c r="H425"/>
  <c r="H426"/>
  <c r="H427"/>
  <c r="H428"/>
  <c r="H429"/>
  <c r="H430"/>
  <c r="H431"/>
  <c r="H432"/>
  <c r="H433"/>
  <c r="H434"/>
  <c r="H435"/>
  <c r="H436"/>
  <c r="H437"/>
  <c r="H438"/>
  <c r="H439"/>
  <c r="H440"/>
  <c r="H441"/>
  <c r="H442"/>
  <c r="H443"/>
  <c r="H444"/>
  <c r="H445"/>
  <c r="H446"/>
  <c r="H447"/>
  <c r="H448"/>
  <c r="H449"/>
  <c r="H450"/>
  <c r="H451"/>
  <c r="H452"/>
  <c r="H453"/>
  <c r="H454"/>
  <c r="H455"/>
  <c r="H456"/>
  <c r="H457"/>
  <c r="H458"/>
  <c r="H459"/>
  <c r="H460"/>
  <c r="H461"/>
  <c r="H462"/>
  <c r="H463"/>
  <c r="H464"/>
  <c r="H465"/>
  <c r="H466"/>
  <c r="H467"/>
  <c r="H468"/>
  <c r="H469"/>
  <c r="H470"/>
  <c r="H471"/>
  <c r="H472"/>
  <c r="H473"/>
  <c r="H474"/>
  <c r="H475"/>
  <c r="H476"/>
  <c r="H477"/>
  <c r="H478"/>
  <c r="H479"/>
  <c r="H480"/>
  <c r="H481"/>
  <c r="H362"/>
  <c r="G363"/>
  <c r="G364"/>
  <c r="G365"/>
  <c r="G366"/>
  <c r="G367"/>
  <c r="G368"/>
  <c r="G369"/>
  <c r="G370"/>
  <c r="G371"/>
  <c r="G372"/>
  <c r="G373"/>
  <c r="G374"/>
  <c r="G375"/>
  <c r="G376"/>
  <c r="G377"/>
  <c r="G378"/>
  <c r="G379"/>
  <c r="G380"/>
  <c r="G381"/>
  <c r="G382"/>
  <c r="G383"/>
  <c r="G384"/>
  <c r="G385"/>
  <c r="G386"/>
  <c r="G387"/>
  <c r="G388"/>
  <c r="G389"/>
  <c r="G390"/>
  <c r="G391"/>
  <c r="G392"/>
  <c r="G393"/>
  <c r="G394"/>
  <c r="G395"/>
  <c r="G396"/>
  <c r="G397"/>
  <c r="G398"/>
  <c r="G399"/>
  <c r="G400"/>
  <c r="G401"/>
  <c r="G402"/>
  <c r="G403"/>
  <c r="G404"/>
  <c r="G405"/>
  <c r="G406"/>
  <c r="G407"/>
  <c r="G408"/>
  <c r="G409"/>
  <c r="G410"/>
  <c r="G411"/>
  <c r="G412"/>
  <c r="G413"/>
  <c r="G414"/>
  <c r="G415"/>
  <c r="G416"/>
  <c r="G417"/>
  <c r="G418"/>
  <c r="G419"/>
  <c r="G420"/>
  <c r="G421"/>
  <c r="G422"/>
  <c r="G423"/>
  <c r="G424"/>
  <c r="G425"/>
  <c r="G426"/>
  <c r="G427"/>
  <c r="G428"/>
  <c r="G429"/>
  <c r="G430"/>
  <c r="G431"/>
  <c r="G432"/>
  <c r="G433"/>
  <c r="G434"/>
  <c r="G435"/>
  <c r="G436"/>
  <c r="G437"/>
  <c r="G438"/>
  <c r="G439"/>
  <c r="G440"/>
  <c r="G441"/>
  <c r="G442"/>
  <c r="G443"/>
  <c r="G444"/>
  <c r="G445"/>
  <c r="G446"/>
  <c r="G447"/>
  <c r="G448"/>
  <c r="G449"/>
  <c r="G450"/>
  <c r="G451"/>
  <c r="G452"/>
  <c r="G453"/>
  <c r="G454"/>
  <c r="G455"/>
  <c r="G456"/>
  <c r="G457"/>
  <c r="G458"/>
  <c r="G459"/>
  <c r="G460"/>
  <c r="G461"/>
  <c r="G462"/>
  <c r="G463"/>
  <c r="G464"/>
  <c r="G465"/>
  <c r="G466"/>
  <c r="G467"/>
  <c r="G468"/>
  <c r="G469"/>
  <c r="G470"/>
  <c r="G471"/>
  <c r="G472"/>
  <c r="G473"/>
  <c r="G474"/>
  <c r="G475"/>
  <c r="G476"/>
  <c r="G477"/>
  <c r="G478"/>
  <c r="G479"/>
  <c r="G480"/>
  <c r="G481"/>
  <c r="G362"/>
  <c r="C363"/>
  <c r="C364"/>
  <c r="C365"/>
  <c r="C366"/>
  <c r="C367"/>
  <c r="C368"/>
  <c r="C369"/>
  <c r="C370"/>
  <c r="C371"/>
  <c r="C372"/>
  <c r="C373"/>
  <c r="C374"/>
  <c r="C375"/>
  <c r="C376"/>
  <c r="C377"/>
  <c r="C378"/>
  <c r="C379"/>
  <c r="C380"/>
  <c r="C381"/>
  <c r="C382"/>
  <c r="C383"/>
  <c r="C384"/>
  <c r="C385"/>
  <c r="C386"/>
  <c r="C387"/>
  <c r="C388"/>
  <c r="C389"/>
  <c r="C390"/>
  <c r="C391"/>
  <c r="C392"/>
  <c r="C393"/>
  <c r="C394"/>
  <c r="C395"/>
  <c r="C396"/>
  <c r="C397"/>
  <c r="C398"/>
  <c r="C399"/>
  <c r="C400"/>
  <c r="C401"/>
  <c r="C402"/>
  <c r="C403"/>
  <c r="C404"/>
  <c r="C405"/>
  <c r="C406"/>
  <c r="C407"/>
  <c r="C408"/>
  <c r="C409"/>
  <c r="C410"/>
  <c r="C411"/>
  <c r="C412"/>
  <c r="C413"/>
  <c r="C414"/>
  <c r="C415"/>
  <c r="C416"/>
  <c r="C417"/>
  <c r="C418"/>
  <c r="C419"/>
  <c r="C420"/>
  <c r="C421"/>
  <c r="C422"/>
  <c r="C423"/>
  <c r="C424"/>
  <c r="C425"/>
  <c r="C426"/>
  <c r="C427"/>
  <c r="C428"/>
  <c r="C429"/>
  <c r="C430"/>
  <c r="C431"/>
  <c r="C432"/>
  <c r="C433"/>
  <c r="C434"/>
  <c r="C435"/>
  <c r="C436"/>
  <c r="C437"/>
  <c r="C438"/>
  <c r="C439"/>
  <c r="C440"/>
  <c r="C441"/>
  <c r="C442"/>
  <c r="C443"/>
  <c r="C444"/>
  <c r="C445"/>
  <c r="C446"/>
  <c r="C447"/>
  <c r="C448"/>
  <c r="C449"/>
  <c r="C450"/>
  <c r="C451"/>
  <c r="C452"/>
  <c r="C453"/>
  <c r="C454"/>
  <c r="C455"/>
  <c r="C456"/>
  <c r="C457"/>
  <c r="C458"/>
  <c r="C459"/>
  <c r="C460"/>
  <c r="C461"/>
  <c r="C462"/>
  <c r="C463"/>
  <c r="C464"/>
  <c r="C465"/>
  <c r="C466"/>
  <c r="C467"/>
  <c r="C468"/>
  <c r="C469"/>
  <c r="C470"/>
  <c r="C471"/>
  <c r="C472"/>
  <c r="C473"/>
  <c r="C474"/>
  <c r="C475"/>
  <c r="C476"/>
  <c r="C477"/>
  <c r="C478"/>
  <c r="C479"/>
  <c r="C480"/>
  <c r="C481"/>
  <c r="C362"/>
  <c r="D4" i="4"/>
  <c r="L243" i="2"/>
  <c r="L244"/>
  <c r="L245"/>
  <c r="L246"/>
  <c r="L247"/>
  <c r="L248"/>
  <c r="L249"/>
  <c r="L250"/>
  <c r="L251"/>
  <c r="L252"/>
  <c r="L253"/>
  <c r="L254"/>
  <c r="L255"/>
  <c r="L256"/>
  <c r="L257"/>
  <c r="L258"/>
  <c r="L259"/>
  <c r="L260"/>
  <c r="L261"/>
  <c r="L262"/>
  <c r="L263"/>
  <c r="L264"/>
  <c r="L265"/>
  <c r="L266"/>
  <c r="L267"/>
  <c r="L268"/>
  <c r="L269"/>
  <c r="L270"/>
  <c r="L271"/>
  <c r="L272"/>
  <c r="L273"/>
  <c r="L274"/>
  <c r="L275"/>
  <c r="L276"/>
  <c r="L277"/>
  <c r="L278"/>
  <c r="L279"/>
  <c r="L280"/>
  <c r="L281"/>
  <c r="L282"/>
  <c r="L283"/>
  <c r="L284"/>
  <c r="L285"/>
  <c r="L286"/>
  <c r="L287"/>
  <c r="L288"/>
  <c r="L289"/>
  <c r="L290"/>
  <c r="L291"/>
  <c r="L292"/>
  <c r="L293"/>
  <c r="L294"/>
  <c r="L295"/>
  <c r="L296"/>
  <c r="L297"/>
  <c r="L298"/>
  <c r="L299"/>
  <c r="L300"/>
  <c r="L301"/>
  <c r="L302"/>
  <c r="L303"/>
  <c r="L304"/>
  <c r="L305"/>
  <c r="L306"/>
  <c r="L307"/>
  <c r="L308"/>
  <c r="L309"/>
  <c r="L310"/>
  <c r="L311"/>
  <c r="L312"/>
  <c r="L313"/>
  <c r="L314"/>
  <c r="L315"/>
  <c r="L316"/>
  <c r="L317"/>
  <c r="L318"/>
  <c r="L319"/>
  <c r="L320"/>
  <c r="L321"/>
  <c r="L322"/>
  <c r="L323"/>
  <c r="L324"/>
  <c r="L325"/>
  <c r="L326"/>
  <c r="L327"/>
  <c r="L328"/>
  <c r="L329"/>
  <c r="L330"/>
  <c r="L331"/>
  <c r="L332"/>
  <c r="L333"/>
  <c r="L334"/>
  <c r="L335"/>
  <c r="L336"/>
  <c r="L337"/>
  <c r="L338"/>
  <c r="L339"/>
  <c r="L340"/>
  <c r="L341"/>
  <c r="L342"/>
  <c r="L343"/>
  <c r="L344"/>
  <c r="L345"/>
  <c r="L346"/>
  <c r="L347"/>
  <c r="L348"/>
  <c r="L349"/>
  <c r="L350"/>
  <c r="L351"/>
  <c r="L352"/>
  <c r="L353"/>
  <c r="L354"/>
  <c r="L355"/>
  <c r="L356"/>
  <c r="L357"/>
  <c r="L358"/>
  <c r="L359"/>
  <c r="L360"/>
  <c r="L361"/>
  <c r="L242"/>
  <c r="K243"/>
  <c r="K244"/>
  <c r="K245"/>
  <c r="K246"/>
  <c r="K247"/>
  <c r="K248"/>
  <c r="K249"/>
  <c r="K250"/>
  <c r="K251"/>
  <c r="K252"/>
  <c r="K253"/>
  <c r="K254"/>
  <c r="K255"/>
  <c r="K256"/>
  <c r="K257"/>
  <c r="K258"/>
  <c r="K259"/>
  <c r="K260"/>
  <c r="K261"/>
  <c r="K262"/>
  <c r="K263"/>
  <c r="K264"/>
  <c r="K265"/>
  <c r="K266"/>
  <c r="K267"/>
  <c r="K268"/>
  <c r="K269"/>
  <c r="K270"/>
  <c r="K271"/>
  <c r="K272"/>
  <c r="K273"/>
  <c r="K274"/>
  <c r="K275"/>
  <c r="K276"/>
  <c r="K277"/>
  <c r="K278"/>
  <c r="K279"/>
  <c r="K280"/>
  <c r="K281"/>
  <c r="K282"/>
  <c r="K283"/>
  <c r="K284"/>
  <c r="K285"/>
  <c r="K286"/>
  <c r="K287"/>
  <c r="K288"/>
  <c r="K289"/>
  <c r="K290"/>
  <c r="K291"/>
  <c r="K292"/>
  <c r="K293"/>
  <c r="K294"/>
  <c r="K295"/>
  <c r="K296"/>
  <c r="K297"/>
  <c r="K298"/>
  <c r="K299"/>
  <c r="K300"/>
  <c r="K301"/>
  <c r="K302"/>
  <c r="K303"/>
  <c r="K304"/>
  <c r="K305"/>
  <c r="K306"/>
  <c r="K307"/>
  <c r="K308"/>
  <c r="K309"/>
  <c r="K310"/>
  <c r="K311"/>
  <c r="K312"/>
  <c r="K313"/>
  <c r="K314"/>
  <c r="K315"/>
  <c r="K316"/>
  <c r="K317"/>
  <c r="K318"/>
  <c r="K319"/>
  <c r="K320"/>
  <c r="K321"/>
  <c r="K322"/>
  <c r="K323"/>
  <c r="K324"/>
  <c r="K325"/>
  <c r="K326"/>
  <c r="K327"/>
  <c r="K328"/>
  <c r="K329"/>
  <c r="K330"/>
  <c r="K331"/>
  <c r="K332"/>
  <c r="K333"/>
  <c r="K334"/>
  <c r="K335"/>
  <c r="K336"/>
  <c r="K337"/>
  <c r="K338"/>
  <c r="K339"/>
  <c r="K340"/>
  <c r="K341"/>
  <c r="K342"/>
  <c r="K343"/>
  <c r="K344"/>
  <c r="K345"/>
  <c r="K346"/>
  <c r="K347"/>
  <c r="K348"/>
  <c r="K349"/>
  <c r="K350"/>
  <c r="K351"/>
  <c r="K352"/>
  <c r="K353"/>
  <c r="K354"/>
  <c r="K355"/>
  <c r="K356"/>
  <c r="K357"/>
  <c r="K358"/>
  <c r="K359"/>
  <c r="K360"/>
  <c r="K361"/>
  <c r="K242"/>
  <c r="K130"/>
  <c r="K123"/>
  <c r="K124"/>
  <c r="K125"/>
  <c r="K126"/>
  <c r="K127"/>
  <c r="K128"/>
  <c r="K129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8"/>
  <c r="K199"/>
  <c r="K200"/>
  <c r="K201"/>
  <c r="K202"/>
  <c r="K203"/>
  <c r="K204"/>
  <c r="K205"/>
  <c r="K206"/>
  <c r="K207"/>
  <c r="K208"/>
  <c r="K209"/>
  <c r="K210"/>
  <c r="K211"/>
  <c r="K212"/>
  <c r="K213"/>
  <c r="K214"/>
  <c r="K215"/>
  <c r="K216"/>
  <c r="K217"/>
  <c r="K218"/>
  <c r="K219"/>
  <c r="K220"/>
  <c r="K221"/>
  <c r="K222"/>
  <c r="K223"/>
  <c r="K224"/>
  <c r="K225"/>
  <c r="K226"/>
  <c r="K227"/>
  <c r="K228"/>
  <c r="K229"/>
  <c r="K230"/>
  <c r="K231"/>
  <c r="K232"/>
  <c r="K233"/>
  <c r="K234"/>
  <c r="K235"/>
  <c r="K236"/>
  <c r="K237"/>
  <c r="K238"/>
  <c r="K239"/>
  <c r="K240"/>
  <c r="K241"/>
  <c r="K122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264"/>
  <c r="I265"/>
  <c r="I266"/>
  <c r="I267"/>
  <c r="I268"/>
  <c r="I269"/>
  <c r="I270"/>
  <c r="I271"/>
  <c r="I272"/>
  <c r="I273"/>
  <c r="I274"/>
  <c r="I275"/>
  <c r="I276"/>
  <c r="I277"/>
  <c r="I278"/>
  <c r="I279"/>
  <c r="I280"/>
  <c r="I281"/>
  <c r="I282"/>
  <c r="I283"/>
  <c r="I284"/>
  <c r="I285"/>
  <c r="I286"/>
  <c r="I287"/>
  <c r="I288"/>
  <c r="I289"/>
  <c r="I290"/>
  <c r="I291"/>
  <c r="I292"/>
  <c r="I293"/>
  <c r="I294"/>
  <c r="I295"/>
  <c r="I296"/>
  <c r="I297"/>
  <c r="I298"/>
  <c r="I299"/>
  <c r="I300"/>
  <c r="I301"/>
  <c r="I302"/>
  <c r="I303"/>
  <c r="I304"/>
  <c r="I305"/>
  <c r="I306"/>
  <c r="I307"/>
  <c r="I308"/>
  <c r="I309"/>
  <c r="I310"/>
  <c r="I311"/>
  <c r="I312"/>
  <c r="I313"/>
  <c r="I314"/>
  <c r="I315"/>
  <c r="I316"/>
  <c r="I317"/>
  <c r="I318"/>
  <c r="I319"/>
  <c r="I320"/>
  <c r="I321"/>
  <c r="I322"/>
  <c r="I323"/>
  <c r="I324"/>
  <c r="I325"/>
  <c r="I326"/>
  <c r="I327"/>
  <c r="I328"/>
  <c r="I329"/>
  <c r="I330"/>
  <c r="I331"/>
  <c r="I332"/>
  <c r="I333"/>
  <c r="I334"/>
  <c r="I335"/>
  <c r="I336"/>
  <c r="I337"/>
  <c r="I338"/>
  <c r="I339"/>
  <c r="I340"/>
  <c r="I341"/>
  <c r="I342"/>
  <c r="I343"/>
  <c r="I344"/>
  <c r="I345"/>
  <c r="I346"/>
  <c r="I347"/>
  <c r="I348"/>
  <c r="I349"/>
  <c r="I350"/>
  <c r="I351"/>
  <c r="I352"/>
  <c r="I353"/>
  <c r="I354"/>
  <c r="I355"/>
  <c r="I356"/>
  <c r="I357"/>
  <c r="I358"/>
  <c r="I359"/>
  <c r="I360"/>
  <c r="I361"/>
  <c r="I242"/>
  <c r="J243"/>
  <c r="J244"/>
  <c r="J245"/>
  <c r="J246"/>
  <c r="J247"/>
  <c r="J248"/>
  <c r="J249"/>
  <c r="J250"/>
  <c r="J251"/>
  <c r="J252"/>
  <c r="J253"/>
  <c r="J254"/>
  <c r="J255"/>
  <c r="J256"/>
  <c r="J257"/>
  <c r="J258"/>
  <c r="J259"/>
  <c r="J260"/>
  <c r="J261"/>
  <c r="J262"/>
  <c r="J263"/>
  <c r="J264"/>
  <c r="J265"/>
  <c r="J266"/>
  <c r="J267"/>
  <c r="J268"/>
  <c r="J269"/>
  <c r="J270"/>
  <c r="J271"/>
  <c r="J272"/>
  <c r="J273"/>
  <c r="J274"/>
  <c r="J275"/>
  <c r="J276"/>
  <c r="J277"/>
  <c r="J278"/>
  <c r="J279"/>
  <c r="J280"/>
  <c r="J281"/>
  <c r="J282"/>
  <c r="J283"/>
  <c r="J284"/>
  <c r="J285"/>
  <c r="J286"/>
  <c r="J287"/>
  <c r="J288"/>
  <c r="J289"/>
  <c r="J290"/>
  <c r="J291"/>
  <c r="J292"/>
  <c r="J293"/>
  <c r="J294"/>
  <c r="J295"/>
  <c r="J296"/>
  <c r="J297"/>
  <c r="J298"/>
  <c r="J299"/>
  <c r="J300"/>
  <c r="J301"/>
  <c r="J302"/>
  <c r="J303"/>
  <c r="J304"/>
  <c r="J305"/>
  <c r="J306"/>
  <c r="J307"/>
  <c r="J308"/>
  <c r="J309"/>
  <c r="J310"/>
  <c r="J311"/>
  <c r="J312"/>
  <c r="J313"/>
  <c r="J314"/>
  <c r="J315"/>
  <c r="J316"/>
  <c r="J317"/>
  <c r="J318"/>
  <c r="J319"/>
  <c r="J320"/>
  <c r="J321"/>
  <c r="J322"/>
  <c r="J323"/>
  <c r="J324"/>
  <c r="J325"/>
  <c r="J326"/>
  <c r="J327"/>
  <c r="J328"/>
  <c r="J329"/>
  <c r="J330"/>
  <c r="J331"/>
  <c r="J332"/>
  <c r="J333"/>
  <c r="J334"/>
  <c r="J335"/>
  <c r="J336"/>
  <c r="J337"/>
  <c r="J338"/>
  <c r="J339"/>
  <c r="J340"/>
  <c r="J341"/>
  <c r="J342"/>
  <c r="J343"/>
  <c r="J344"/>
  <c r="J345"/>
  <c r="J346"/>
  <c r="J347"/>
  <c r="J348"/>
  <c r="J349"/>
  <c r="J350"/>
  <c r="J351"/>
  <c r="J352"/>
  <c r="J353"/>
  <c r="J354"/>
  <c r="J355"/>
  <c r="J356"/>
  <c r="J357"/>
  <c r="J358"/>
  <c r="J359"/>
  <c r="J360"/>
  <c r="J361"/>
  <c r="J24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L181"/>
  <c r="L182"/>
  <c r="L183"/>
  <c r="L184"/>
  <c r="L185"/>
  <c r="L186"/>
  <c r="L187"/>
  <c r="L188"/>
  <c r="L189"/>
  <c r="L190"/>
  <c r="L191"/>
  <c r="L192"/>
  <c r="L193"/>
  <c r="L194"/>
  <c r="L195"/>
  <c r="L196"/>
  <c r="L197"/>
  <c r="L198"/>
  <c r="L199"/>
  <c r="L200"/>
  <c r="L201"/>
  <c r="L202"/>
  <c r="L203"/>
  <c r="L204"/>
  <c r="L205"/>
  <c r="L206"/>
  <c r="L207"/>
  <c r="L208"/>
  <c r="L209"/>
  <c r="L210"/>
  <c r="L211"/>
  <c r="L212"/>
  <c r="L213"/>
  <c r="L214"/>
  <c r="L215"/>
  <c r="L216"/>
  <c r="L217"/>
  <c r="L218"/>
  <c r="L219"/>
  <c r="L220"/>
  <c r="L221"/>
  <c r="L222"/>
  <c r="L223"/>
  <c r="L224"/>
  <c r="L225"/>
  <c r="L226"/>
  <c r="L227"/>
  <c r="L228"/>
  <c r="L229"/>
  <c r="L230"/>
  <c r="L231"/>
  <c r="L232"/>
  <c r="L233"/>
  <c r="L234"/>
  <c r="L235"/>
  <c r="L236"/>
  <c r="L237"/>
  <c r="L238"/>
  <c r="L239"/>
  <c r="L240"/>
  <c r="L241"/>
  <c r="L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J181"/>
  <c r="J182"/>
  <c r="J183"/>
  <c r="J184"/>
  <c r="J185"/>
  <c r="J186"/>
  <c r="J187"/>
  <c r="J188"/>
  <c r="J189"/>
  <c r="J190"/>
  <c r="J191"/>
  <c r="J192"/>
  <c r="J193"/>
  <c r="J194"/>
  <c r="J195"/>
  <c r="J196"/>
  <c r="J197"/>
  <c r="J198"/>
  <c r="J199"/>
  <c r="J200"/>
  <c r="J201"/>
  <c r="J202"/>
  <c r="J203"/>
  <c r="J204"/>
  <c r="J205"/>
  <c r="J206"/>
  <c r="J207"/>
  <c r="J208"/>
  <c r="J209"/>
  <c r="J210"/>
  <c r="J211"/>
  <c r="J212"/>
  <c r="J213"/>
  <c r="J214"/>
  <c r="J215"/>
  <c r="J216"/>
  <c r="J217"/>
  <c r="J218"/>
  <c r="J219"/>
  <c r="J220"/>
  <c r="J221"/>
  <c r="J222"/>
  <c r="J223"/>
  <c r="J224"/>
  <c r="J225"/>
  <c r="J226"/>
  <c r="J227"/>
  <c r="J228"/>
  <c r="J229"/>
  <c r="J230"/>
  <c r="J231"/>
  <c r="J232"/>
  <c r="J233"/>
  <c r="J234"/>
  <c r="J235"/>
  <c r="J236"/>
  <c r="J237"/>
  <c r="J238"/>
  <c r="J239"/>
  <c r="J240"/>
  <c r="J241"/>
  <c r="J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37"/>
  <c r="I238"/>
  <c r="I239"/>
  <c r="I240"/>
  <c r="I241"/>
  <c r="I122"/>
  <c r="H243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70"/>
  <c r="H271"/>
  <c r="H272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H307"/>
  <c r="H308"/>
  <c r="H309"/>
  <c r="H310"/>
  <c r="H311"/>
  <c r="H312"/>
  <c r="H313"/>
  <c r="H314"/>
  <c r="H315"/>
  <c r="H316"/>
  <c r="H317"/>
  <c r="H318"/>
  <c r="H319"/>
  <c r="H320"/>
  <c r="H321"/>
  <c r="H322"/>
  <c r="H323"/>
  <c r="H324"/>
  <c r="H325"/>
  <c r="H326"/>
  <c r="H327"/>
  <c r="H328"/>
  <c r="H329"/>
  <c r="H330"/>
  <c r="H331"/>
  <c r="H332"/>
  <c r="H333"/>
  <c r="H334"/>
  <c r="H335"/>
  <c r="H336"/>
  <c r="H337"/>
  <c r="H338"/>
  <c r="H339"/>
  <c r="H340"/>
  <c r="H341"/>
  <c r="H342"/>
  <c r="H343"/>
  <c r="H344"/>
  <c r="H345"/>
  <c r="H346"/>
  <c r="H347"/>
  <c r="H348"/>
  <c r="H349"/>
  <c r="H350"/>
  <c r="H351"/>
  <c r="H352"/>
  <c r="H353"/>
  <c r="H354"/>
  <c r="H355"/>
  <c r="H356"/>
  <c r="H357"/>
  <c r="H358"/>
  <c r="H359"/>
  <c r="H360"/>
  <c r="H361"/>
  <c r="H242"/>
  <c r="G243"/>
  <c r="G244"/>
  <c r="G245"/>
  <c r="G246"/>
  <c r="G247"/>
  <c r="G248"/>
  <c r="G249"/>
  <c r="G250"/>
  <c r="G251"/>
  <c r="G252"/>
  <c r="G253"/>
  <c r="G254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73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G301"/>
  <c r="G302"/>
  <c r="G303"/>
  <c r="G304"/>
  <c r="G305"/>
  <c r="G306"/>
  <c r="G307"/>
  <c r="G308"/>
  <c r="G309"/>
  <c r="G310"/>
  <c r="G311"/>
  <c r="G312"/>
  <c r="G313"/>
  <c r="G314"/>
  <c r="G315"/>
  <c r="G316"/>
  <c r="G317"/>
  <c r="G318"/>
  <c r="G319"/>
  <c r="G320"/>
  <c r="G321"/>
  <c r="G322"/>
  <c r="G323"/>
  <c r="G324"/>
  <c r="G325"/>
  <c r="G326"/>
  <c r="G327"/>
  <c r="G328"/>
  <c r="G329"/>
  <c r="G330"/>
  <c r="G331"/>
  <c r="G332"/>
  <c r="G333"/>
  <c r="G334"/>
  <c r="G335"/>
  <c r="G336"/>
  <c r="G337"/>
  <c r="G338"/>
  <c r="G339"/>
  <c r="G340"/>
  <c r="G341"/>
  <c r="G342"/>
  <c r="G343"/>
  <c r="G344"/>
  <c r="G345"/>
  <c r="G346"/>
  <c r="G347"/>
  <c r="G348"/>
  <c r="G349"/>
  <c r="G350"/>
  <c r="G351"/>
  <c r="G352"/>
  <c r="G353"/>
  <c r="G354"/>
  <c r="G355"/>
  <c r="G356"/>
  <c r="G357"/>
  <c r="G358"/>
  <c r="G359"/>
  <c r="G360"/>
  <c r="G361"/>
  <c r="G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C335"/>
  <c r="C336"/>
  <c r="C337"/>
  <c r="C338"/>
  <c r="C339"/>
  <c r="C340"/>
  <c r="C341"/>
  <c r="C342"/>
  <c r="C343"/>
  <c r="C344"/>
  <c r="C345"/>
  <c r="C346"/>
  <c r="C347"/>
  <c r="C348"/>
  <c r="C349"/>
  <c r="C350"/>
  <c r="C351"/>
  <c r="C352"/>
  <c r="C353"/>
  <c r="C354"/>
  <c r="C355"/>
  <c r="C356"/>
  <c r="C357"/>
  <c r="C358"/>
  <c r="C359"/>
  <c r="C360"/>
  <c r="C361"/>
  <c r="C242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2"/>
  <c r="C122"/>
  <c r="K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2"/>
  <c r="L3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2"/>
  <c r="H37" i="1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36"/>
  <c r="J3" i="2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2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2"/>
  <c r="I482"/>
  <c r="I483"/>
  <c r="I484"/>
  <c r="I485"/>
  <c r="I486"/>
  <c r="I487"/>
  <c r="I488"/>
  <c r="I489"/>
  <c r="I490"/>
  <c r="I491"/>
  <c r="I492"/>
  <c r="I493"/>
  <c r="I494"/>
  <c r="I495"/>
  <c r="I496"/>
  <c r="I497"/>
  <c r="I498"/>
  <c r="I499"/>
  <c r="I500"/>
  <c r="I501"/>
  <c r="I502"/>
  <c r="I503"/>
  <c r="I504"/>
  <c r="I505"/>
  <c r="I506"/>
  <c r="I507"/>
  <c r="I508"/>
  <c r="I509"/>
  <c r="I510"/>
  <c r="I511"/>
  <c r="I512"/>
  <c r="I513"/>
  <c r="I514"/>
  <c r="I515"/>
  <c r="I516"/>
  <c r="I517"/>
  <c r="I518"/>
  <c r="I519"/>
  <c r="I520"/>
  <c r="I521"/>
  <c r="I522"/>
  <c r="I523"/>
  <c r="I524"/>
  <c r="I525"/>
  <c r="I526"/>
  <c r="I527"/>
  <c r="I528"/>
  <c r="I529"/>
  <c r="I530"/>
  <c r="I531"/>
  <c r="I532"/>
  <c r="I533"/>
  <c r="I534"/>
  <c r="I535"/>
  <c r="I536"/>
  <c r="I537"/>
  <c r="I538"/>
  <c r="I539"/>
  <c r="I540"/>
  <c r="I541"/>
  <c r="I542"/>
  <c r="I543"/>
  <c r="I544"/>
  <c r="I545"/>
  <c r="I546"/>
  <c r="I547"/>
  <c r="I548"/>
  <c r="I549"/>
  <c r="I550"/>
  <c r="I551"/>
  <c r="I552"/>
  <c r="I553"/>
  <c r="I554"/>
  <c r="I555"/>
  <c r="I556"/>
  <c r="I557"/>
  <c r="I558"/>
  <c r="I559"/>
  <c r="I560"/>
  <c r="I561"/>
  <c r="I562"/>
  <c r="I563"/>
  <c r="I564"/>
  <c r="I565"/>
  <c r="I566"/>
  <c r="I567"/>
  <c r="I568"/>
  <c r="I569"/>
  <c r="I570"/>
  <c r="I571"/>
  <c r="I572"/>
  <c r="I573"/>
  <c r="I574"/>
  <c r="I575"/>
  <c r="I576"/>
  <c r="I577"/>
  <c r="I578"/>
  <c r="I579"/>
  <c r="I580"/>
  <c r="I581"/>
  <c r="I582"/>
  <c r="I583"/>
  <c r="I584"/>
  <c r="I585"/>
  <c r="I586"/>
  <c r="I587"/>
  <c r="I588"/>
  <c r="I589"/>
  <c r="I590"/>
  <c r="I591"/>
  <c r="I592"/>
  <c r="I593"/>
  <c r="I594"/>
  <c r="I595"/>
  <c r="I596"/>
  <c r="I597"/>
  <c r="I598"/>
  <c r="I599"/>
  <c r="I600"/>
  <c r="I601"/>
  <c r="J482"/>
  <c r="J483"/>
  <c r="J484"/>
  <c r="J485"/>
  <c r="J486"/>
  <c r="J487"/>
  <c r="J488"/>
  <c r="J489"/>
  <c r="J490"/>
  <c r="J491"/>
  <c r="J492"/>
  <c r="J493"/>
  <c r="J494"/>
  <c r="J495"/>
  <c r="J496"/>
  <c r="J497"/>
  <c r="J498"/>
  <c r="J499"/>
  <c r="J500"/>
  <c r="J501"/>
  <c r="J502"/>
  <c r="J503"/>
  <c r="J504"/>
  <c r="J505"/>
  <c r="J506"/>
  <c r="J507"/>
  <c r="J508"/>
  <c r="J509"/>
  <c r="J510"/>
  <c r="J511"/>
  <c r="J512"/>
  <c r="J513"/>
  <c r="J514"/>
  <c r="J515"/>
  <c r="J516"/>
  <c r="J517"/>
  <c r="J518"/>
  <c r="J519"/>
  <c r="J520"/>
  <c r="J521"/>
  <c r="J522"/>
  <c r="J523"/>
  <c r="J524"/>
  <c r="J525"/>
  <c r="J526"/>
  <c r="J527"/>
  <c r="J528"/>
  <c r="J529"/>
  <c r="J530"/>
  <c r="J531"/>
  <c r="J532"/>
  <c r="J533"/>
  <c r="J534"/>
  <c r="J535"/>
  <c r="J536"/>
  <c r="J537"/>
  <c r="J538"/>
  <c r="J539"/>
  <c r="J540"/>
  <c r="J541"/>
  <c r="J542"/>
  <c r="J543"/>
  <c r="J544"/>
  <c r="J545"/>
  <c r="J546"/>
  <c r="J547"/>
  <c r="J548"/>
  <c r="J549"/>
  <c r="J550"/>
  <c r="J551"/>
  <c r="J552"/>
  <c r="J553"/>
  <c r="J554"/>
  <c r="J555"/>
  <c r="J556"/>
  <c r="J557"/>
  <c r="J558"/>
  <c r="J559"/>
  <c r="J560"/>
  <c r="J561"/>
  <c r="J562"/>
  <c r="J563"/>
  <c r="J564"/>
  <c r="J565"/>
  <c r="J566"/>
  <c r="J567"/>
  <c r="J568"/>
  <c r="J569"/>
  <c r="J570"/>
  <c r="J571"/>
  <c r="J572"/>
  <c r="J573"/>
  <c r="J574"/>
  <c r="J575"/>
  <c r="J576"/>
  <c r="J577"/>
  <c r="J578"/>
  <c r="J579"/>
  <c r="J580"/>
  <c r="J581"/>
  <c r="J582"/>
  <c r="J583"/>
  <c r="J584"/>
  <c r="J585"/>
  <c r="J586"/>
  <c r="J587"/>
  <c r="J588"/>
  <c r="J589"/>
  <c r="J590"/>
  <c r="J591"/>
  <c r="J592"/>
  <c r="J593"/>
  <c r="J594"/>
  <c r="J595"/>
  <c r="J596"/>
  <c r="J597"/>
  <c r="J598"/>
  <c r="J599"/>
  <c r="J600"/>
  <c r="J601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I70" i="1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69"/>
  <c r="L482" i="2"/>
  <c r="L483"/>
  <c r="L484"/>
  <c r="L485"/>
  <c r="L486"/>
  <c r="L487"/>
  <c r="L488"/>
  <c r="L489"/>
  <c r="L490"/>
  <c r="L491"/>
  <c r="L492"/>
  <c r="L493"/>
  <c r="L494"/>
  <c r="L495"/>
  <c r="L496"/>
  <c r="L497"/>
  <c r="L498"/>
  <c r="L499"/>
  <c r="L500"/>
  <c r="L501"/>
  <c r="L502"/>
  <c r="L503"/>
  <c r="L504"/>
  <c r="L505"/>
  <c r="L506"/>
  <c r="L507"/>
  <c r="L508"/>
  <c r="L509"/>
  <c r="L510"/>
  <c r="L511"/>
  <c r="L512"/>
  <c r="L513"/>
  <c r="L514"/>
  <c r="L515"/>
  <c r="L516"/>
  <c r="L517"/>
  <c r="L518"/>
  <c r="L519"/>
  <c r="L520"/>
  <c r="L521"/>
  <c r="L522"/>
  <c r="L523"/>
  <c r="L524"/>
  <c r="L525"/>
  <c r="L526"/>
  <c r="L527"/>
  <c r="L528"/>
  <c r="L529"/>
  <c r="L530"/>
  <c r="L531"/>
  <c r="L532"/>
  <c r="L533"/>
  <c r="L534"/>
  <c r="L535"/>
  <c r="L536"/>
  <c r="L537"/>
  <c r="L538"/>
  <c r="L539"/>
  <c r="L540"/>
  <c r="L541"/>
  <c r="L542"/>
  <c r="L543"/>
  <c r="L544"/>
  <c r="L545"/>
  <c r="L546"/>
  <c r="L547"/>
  <c r="L548"/>
  <c r="L549"/>
  <c r="L550"/>
  <c r="L551"/>
  <c r="L552"/>
  <c r="L553"/>
  <c r="L554"/>
  <c r="L555"/>
  <c r="L556"/>
  <c r="L557"/>
  <c r="L558"/>
  <c r="L559"/>
  <c r="L560"/>
  <c r="L561"/>
  <c r="L562"/>
  <c r="L563"/>
  <c r="L564"/>
  <c r="L565"/>
  <c r="L566"/>
  <c r="L567"/>
  <c r="L568"/>
  <c r="L569"/>
  <c r="L570"/>
  <c r="L571"/>
  <c r="L572"/>
  <c r="L573"/>
  <c r="L574"/>
  <c r="L575"/>
  <c r="L576"/>
  <c r="L577"/>
  <c r="L578"/>
  <c r="L579"/>
  <c r="L580"/>
  <c r="L581"/>
  <c r="L582"/>
  <c r="L583"/>
  <c r="L584"/>
  <c r="L585"/>
  <c r="L586"/>
  <c r="L587"/>
  <c r="L588"/>
  <c r="L589"/>
  <c r="L590"/>
  <c r="L591"/>
  <c r="L592"/>
  <c r="L593"/>
  <c r="L594"/>
  <c r="L595"/>
  <c r="L596"/>
  <c r="L597"/>
  <c r="L598"/>
  <c r="L599"/>
  <c r="L600"/>
  <c r="L601"/>
  <c r="H2"/>
  <c r="K482"/>
  <c r="K483"/>
  <c r="K484"/>
  <c r="K485"/>
  <c r="K486"/>
  <c r="K487"/>
  <c r="K488"/>
  <c r="K489"/>
  <c r="K490"/>
  <c r="K491"/>
  <c r="K492"/>
  <c r="K493"/>
  <c r="K494"/>
  <c r="K495"/>
  <c r="K496"/>
  <c r="K497"/>
  <c r="K498"/>
  <c r="K499"/>
  <c r="K500"/>
  <c r="K501"/>
  <c r="K502"/>
  <c r="K503"/>
  <c r="K504"/>
  <c r="K505"/>
  <c r="K506"/>
  <c r="K507"/>
  <c r="K508"/>
  <c r="K509"/>
  <c r="K510"/>
  <c r="K511"/>
  <c r="K512"/>
  <c r="K513"/>
  <c r="K514"/>
  <c r="K515"/>
  <c r="K516"/>
  <c r="K517"/>
  <c r="K518"/>
  <c r="K519"/>
  <c r="K520"/>
  <c r="K521"/>
  <c r="K522"/>
  <c r="K523"/>
  <c r="K524"/>
  <c r="K525"/>
  <c r="K526"/>
  <c r="K527"/>
  <c r="K528"/>
  <c r="K529"/>
  <c r="K530"/>
  <c r="K531"/>
  <c r="K532"/>
  <c r="K533"/>
  <c r="K534"/>
  <c r="K535"/>
  <c r="K536"/>
  <c r="K537"/>
  <c r="K538"/>
  <c r="K539"/>
  <c r="K540"/>
  <c r="K541"/>
  <c r="K542"/>
  <c r="K543"/>
  <c r="K544"/>
  <c r="K545"/>
  <c r="K546"/>
  <c r="K547"/>
  <c r="K548"/>
  <c r="K549"/>
  <c r="K550"/>
  <c r="K551"/>
  <c r="K552"/>
  <c r="K553"/>
  <c r="K554"/>
  <c r="K555"/>
  <c r="K556"/>
  <c r="K557"/>
  <c r="K558"/>
  <c r="K559"/>
  <c r="K560"/>
  <c r="K561"/>
  <c r="K562"/>
  <c r="K563"/>
  <c r="K564"/>
  <c r="K565"/>
  <c r="K566"/>
  <c r="K567"/>
  <c r="K568"/>
  <c r="K569"/>
  <c r="K570"/>
  <c r="K571"/>
  <c r="K572"/>
  <c r="K573"/>
  <c r="K574"/>
  <c r="K575"/>
  <c r="K576"/>
  <c r="K577"/>
  <c r="K578"/>
  <c r="K579"/>
  <c r="K580"/>
  <c r="K581"/>
  <c r="K582"/>
  <c r="K583"/>
  <c r="K584"/>
  <c r="K585"/>
  <c r="K586"/>
  <c r="K587"/>
  <c r="K588"/>
  <c r="K589"/>
  <c r="K590"/>
  <c r="K591"/>
  <c r="K592"/>
  <c r="K593"/>
  <c r="K594"/>
  <c r="K595"/>
  <c r="K596"/>
  <c r="K597"/>
  <c r="K598"/>
  <c r="K599"/>
  <c r="K600"/>
  <c r="K601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2"/>
  <c r="I37" i="1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36"/>
  <c r="H182" i="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122"/>
  <c r="G123"/>
  <c r="G124"/>
  <c r="G125"/>
  <c r="G126"/>
  <c r="G127"/>
  <c r="G128"/>
  <c r="G129"/>
  <c r="G130"/>
  <c r="G131"/>
  <c r="G12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132"/>
  <c r="G482"/>
  <c r="G483"/>
  <c r="G484"/>
  <c r="G485"/>
  <c r="G486"/>
  <c r="G487"/>
  <c r="G488"/>
  <c r="G489"/>
  <c r="G490"/>
  <c r="G491"/>
  <c r="G492"/>
  <c r="G493"/>
  <c r="G494"/>
  <c r="G495"/>
  <c r="G496"/>
  <c r="G497"/>
  <c r="G498"/>
  <c r="G499"/>
  <c r="G500"/>
  <c r="G501"/>
  <c r="G502"/>
  <c r="G503"/>
  <c r="G504"/>
  <c r="G505"/>
  <c r="G506"/>
  <c r="G507"/>
  <c r="G508"/>
  <c r="G509"/>
  <c r="G510"/>
  <c r="G511"/>
  <c r="G512"/>
  <c r="G513"/>
  <c r="G514"/>
  <c r="G515"/>
  <c r="G516"/>
  <c r="G517"/>
  <c r="G518"/>
  <c r="G519"/>
  <c r="G520"/>
  <c r="G521"/>
  <c r="G522"/>
  <c r="G523"/>
  <c r="G524"/>
  <c r="G525"/>
  <c r="G526"/>
  <c r="G527"/>
  <c r="G528"/>
  <c r="G529"/>
  <c r="G530"/>
  <c r="G531"/>
  <c r="G532"/>
  <c r="G533"/>
  <c r="G534"/>
  <c r="G535"/>
  <c r="G536"/>
  <c r="G537"/>
  <c r="G538"/>
  <c r="G539"/>
  <c r="G540"/>
  <c r="G541"/>
  <c r="G542"/>
  <c r="G543"/>
  <c r="G544"/>
  <c r="G545"/>
  <c r="G546"/>
  <c r="G547"/>
  <c r="G548"/>
  <c r="G549"/>
  <c r="G550"/>
  <c r="G551"/>
  <c r="G552"/>
  <c r="G553"/>
  <c r="G554"/>
  <c r="G555"/>
  <c r="G556"/>
  <c r="G557"/>
  <c r="G558"/>
  <c r="G559"/>
  <c r="G560"/>
  <c r="G561"/>
  <c r="G562"/>
  <c r="G563"/>
  <c r="G564"/>
  <c r="G565"/>
  <c r="G566"/>
  <c r="G567"/>
  <c r="G568"/>
  <c r="G569"/>
  <c r="G570"/>
  <c r="G571"/>
  <c r="G572"/>
  <c r="G573"/>
  <c r="G574"/>
  <c r="G575"/>
  <c r="G576"/>
  <c r="G577"/>
  <c r="G578"/>
  <c r="G579"/>
  <c r="G580"/>
  <c r="G581"/>
  <c r="G582"/>
  <c r="G583"/>
  <c r="G584"/>
  <c r="G585"/>
  <c r="G586"/>
  <c r="G587"/>
  <c r="G588"/>
  <c r="G589"/>
  <c r="G590"/>
  <c r="G591"/>
  <c r="G592"/>
  <c r="G593"/>
  <c r="G594"/>
  <c r="G595"/>
  <c r="G596"/>
  <c r="G597"/>
  <c r="G598"/>
  <c r="G599"/>
  <c r="G600"/>
  <c r="G601"/>
  <c r="D5" i="4"/>
  <c r="B5"/>
  <c r="C5" s="1"/>
  <c r="G5"/>
  <c r="G6"/>
  <c r="G8"/>
  <c r="G7"/>
  <c r="I5"/>
  <c r="I6"/>
  <c r="I7"/>
  <c r="I8"/>
  <c r="I4"/>
  <c r="H5"/>
  <c r="H6"/>
  <c r="H7"/>
  <c r="H8"/>
  <c r="H4"/>
  <c r="J5"/>
  <c r="J6"/>
  <c r="J7"/>
  <c r="J8"/>
  <c r="J4"/>
  <c r="W103"/>
  <c r="V102"/>
  <c r="U101"/>
  <c r="I91"/>
  <c r="I81"/>
  <c r="I70"/>
  <c r="S98"/>
  <c r="S82"/>
  <c r="R97"/>
  <c r="R88"/>
  <c r="Q99"/>
  <c r="Q86"/>
  <c r="Q78"/>
  <c r="P100"/>
  <c r="O96"/>
  <c r="O87"/>
  <c r="O77"/>
  <c r="N95"/>
  <c r="M94"/>
  <c r="M85"/>
  <c r="M76"/>
  <c r="L93"/>
  <c r="L84"/>
  <c r="L75"/>
  <c r="K92"/>
  <c r="K83"/>
  <c r="K74"/>
  <c r="I51"/>
  <c r="E46"/>
  <c r="J73"/>
  <c r="H72"/>
  <c r="I67"/>
  <c r="G90"/>
  <c r="G80"/>
  <c r="G69"/>
  <c r="G66"/>
  <c r="F71"/>
  <c r="E89"/>
  <c r="E79"/>
  <c r="E68"/>
  <c r="E65"/>
  <c r="H36" l="1"/>
  <c r="F36"/>
  <c r="H35"/>
  <c r="F35"/>
  <c r="H34"/>
  <c r="F34"/>
  <c r="H33"/>
  <c r="F33"/>
  <c r="H32"/>
  <c r="F32"/>
  <c r="H25"/>
  <c r="D25"/>
  <c r="H24"/>
  <c r="D24"/>
  <c r="H23"/>
  <c r="D23"/>
  <c r="H22"/>
  <c r="D22"/>
  <c r="D563" i="6"/>
  <c r="H563"/>
  <c r="D564"/>
  <c r="H564"/>
  <c r="D565"/>
  <c r="H565"/>
  <c r="D566"/>
  <c r="H566"/>
  <c r="D567"/>
  <c r="H567"/>
  <c r="D568"/>
  <c r="H568"/>
  <c r="D569"/>
  <c r="H569"/>
  <c r="D570"/>
  <c r="H570"/>
  <c r="D571"/>
  <c r="H571"/>
  <c r="D483"/>
  <c r="H483"/>
  <c r="D484"/>
  <c r="H484"/>
  <c r="D485"/>
  <c r="H485"/>
  <c r="D486"/>
  <c r="H486"/>
  <c r="D487"/>
  <c r="H487"/>
  <c r="D488"/>
  <c r="H488"/>
  <c r="D489"/>
  <c r="H489"/>
  <c r="D490"/>
  <c r="H490"/>
  <c r="D491"/>
  <c r="H491"/>
  <c r="D492"/>
  <c r="H492"/>
  <c r="D493"/>
  <c r="H493"/>
  <c r="D494"/>
  <c r="H494"/>
  <c r="D495"/>
  <c r="H495"/>
  <c r="D496"/>
  <c r="H496"/>
  <c r="D497"/>
  <c r="H497"/>
  <c r="D498"/>
  <c r="H498"/>
  <c r="D499"/>
  <c r="H499"/>
  <c r="D500"/>
  <c r="H500"/>
  <c r="D501"/>
  <c r="H501"/>
  <c r="D502"/>
  <c r="H502"/>
  <c r="D503"/>
  <c r="H503"/>
  <c r="D504"/>
  <c r="H504"/>
  <c r="D505"/>
  <c r="H505"/>
  <c r="D506"/>
  <c r="H506"/>
  <c r="D507"/>
  <c r="H507"/>
  <c r="D508"/>
  <c r="H508"/>
  <c r="D509"/>
  <c r="H509"/>
  <c r="D510"/>
  <c r="H510"/>
  <c r="D511"/>
  <c r="H511"/>
  <c r="D512"/>
  <c r="H512"/>
  <c r="D513"/>
  <c r="H513"/>
  <c r="D514"/>
  <c r="H514"/>
  <c r="D515"/>
  <c r="H515"/>
  <c r="D516"/>
  <c r="H516"/>
  <c r="D517"/>
  <c r="H517"/>
  <c r="D518"/>
  <c r="H518"/>
  <c r="D519"/>
  <c r="H519"/>
  <c r="D520"/>
  <c r="H520"/>
  <c r="D521"/>
  <c r="H521"/>
  <c r="D522"/>
  <c r="H522"/>
  <c r="D523"/>
  <c r="H523"/>
  <c r="D524"/>
  <c r="H524"/>
  <c r="D525"/>
  <c r="H525"/>
  <c r="D526"/>
  <c r="H526"/>
  <c r="D527"/>
  <c r="H527"/>
  <c r="D528"/>
  <c r="H528"/>
  <c r="D529"/>
  <c r="H529"/>
  <c r="D530"/>
  <c r="H530"/>
  <c r="D531"/>
  <c r="H531"/>
  <c r="D532"/>
  <c r="H532"/>
  <c r="D533"/>
  <c r="H533"/>
  <c r="D534"/>
  <c r="H534"/>
  <c r="D535"/>
  <c r="H535"/>
  <c r="D536"/>
  <c r="H536"/>
  <c r="D537"/>
  <c r="H537"/>
  <c r="D538"/>
  <c r="H538"/>
  <c r="D539"/>
  <c r="H539"/>
  <c r="D540"/>
  <c r="H540"/>
  <c r="D541"/>
  <c r="H541"/>
  <c r="D542"/>
  <c r="H542"/>
  <c r="D543"/>
  <c r="H543"/>
  <c r="D544"/>
  <c r="H544"/>
  <c r="D545"/>
  <c r="H545"/>
  <c r="D546"/>
  <c r="H546"/>
  <c r="D547"/>
  <c r="H547"/>
  <c r="D548"/>
  <c r="H548"/>
  <c r="D549"/>
  <c r="H549"/>
  <c r="D550"/>
  <c r="H550"/>
  <c r="D551"/>
  <c r="H551"/>
  <c r="D552"/>
  <c r="H552"/>
  <c r="D553"/>
  <c r="H553"/>
  <c r="D554"/>
  <c r="H554"/>
  <c r="D555"/>
  <c r="H555"/>
  <c r="D556"/>
  <c r="H556"/>
  <c r="D557"/>
  <c r="H557"/>
  <c r="D558"/>
  <c r="H558"/>
  <c r="D559"/>
  <c r="H559"/>
  <c r="D560"/>
  <c r="H560"/>
  <c r="D561"/>
  <c r="H561"/>
  <c r="D403"/>
  <c r="H403"/>
  <c r="D404"/>
  <c r="H404"/>
  <c r="D405"/>
  <c r="H405"/>
  <c r="D406"/>
  <c r="H406"/>
  <c r="D407"/>
  <c r="H407"/>
  <c r="D408"/>
  <c r="H408"/>
  <c r="D409"/>
  <c r="H409"/>
  <c r="D410"/>
  <c r="H410"/>
  <c r="D411"/>
  <c r="H411"/>
  <c r="D412"/>
  <c r="H412"/>
  <c r="D413"/>
  <c r="H413"/>
  <c r="D414"/>
  <c r="H414"/>
  <c r="D415"/>
  <c r="H415"/>
  <c r="D416"/>
  <c r="H416"/>
  <c r="D417"/>
  <c r="H417"/>
  <c r="D418"/>
  <c r="H418"/>
  <c r="D419"/>
  <c r="H419"/>
  <c r="D420"/>
  <c r="H420"/>
  <c r="D421"/>
  <c r="H421"/>
  <c r="D422"/>
  <c r="H422"/>
  <c r="D423"/>
  <c r="H423"/>
  <c r="D424"/>
  <c r="H424"/>
  <c r="D425"/>
  <c r="H425"/>
  <c r="D426"/>
  <c r="H426"/>
  <c r="D427"/>
  <c r="H427"/>
  <c r="D428"/>
  <c r="H428"/>
  <c r="D429"/>
  <c r="H429"/>
  <c r="D430"/>
  <c r="H430"/>
  <c r="D431"/>
  <c r="H431"/>
  <c r="D432"/>
  <c r="H432"/>
  <c r="D433"/>
  <c r="H433"/>
  <c r="D434"/>
  <c r="H434"/>
  <c r="D435"/>
  <c r="H435"/>
  <c r="D436"/>
  <c r="H436"/>
  <c r="D437"/>
  <c r="H437"/>
  <c r="D438"/>
  <c r="H438"/>
  <c r="D439"/>
  <c r="H439"/>
  <c r="D440"/>
  <c r="H440"/>
  <c r="D441"/>
  <c r="H441"/>
  <c r="D442"/>
  <c r="H442"/>
  <c r="D443"/>
  <c r="H443"/>
  <c r="D444"/>
  <c r="H444"/>
  <c r="D445"/>
  <c r="H445"/>
  <c r="D446"/>
  <c r="H446"/>
  <c r="D447"/>
  <c r="H447"/>
  <c r="D448"/>
  <c r="H448"/>
  <c r="D449"/>
  <c r="H449"/>
  <c r="D450"/>
  <c r="H450"/>
  <c r="D451"/>
  <c r="H451"/>
  <c r="D452"/>
  <c r="H452"/>
  <c r="D453"/>
  <c r="H453"/>
  <c r="D454"/>
  <c r="H454"/>
  <c r="D455"/>
  <c r="H455"/>
  <c r="D456"/>
  <c r="H456"/>
  <c r="D457"/>
  <c r="H457"/>
  <c r="D458"/>
  <c r="H458"/>
  <c r="D459"/>
  <c r="H459"/>
  <c r="D460"/>
  <c r="H460"/>
  <c r="D461"/>
  <c r="H461"/>
  <c r="D462"/>
  <c r="H462"/>
  <c r="D463"/>
  <c r="H463"/>
  <c r="D464"/>
  <c r="H464"/>
  <c r="D465"/>
  <c r="H465"/>
  <c r="D466"/>
  <c r="H466"/>
  <c r="D467"/>
  <c r="H467"/>
  <c r="D468"/>
  <c r="H468"/>
  <c r="D469"/>
  <c r="H469"/>
  <c r="D470"/>
  <c r="H470"/>
  <c r="D471"/>
  <c r="H471"/>
  <c r="D472"/>
  <c r="H472"/>
  <c r="D473"/>
  <c r="H473"/>
  <c r="D474"/>
  <c r="H474"/>
  <c r="D475"/>
  <c r="H475"/>
  <c r="D476"/>
  <c r="H476"/>
  <c r="D477"/>
  <c r="H477"/>
  <c r="D478"/>
  <c r="H478"/>
  <c r="D479"/>
  <c r="H479"/>
  <c r="D480"/>
  <c r="H480"/>
  <c r="D481"/>
  <c r="H481"/>
  <c r="D323"/>
  <c r="H323"/>
  <c r="D324"/>
  <c r="H324"/>
  <c r="D325"/>
  <c r="H325"/>
  <c r="D326"/>
  <c r="H326"/>
  <c r="D327"/>
  <c r="H327"/>
  <c r="D328"/>
  <c r="H328"/>
  <c r="D329"/>
  <c r="H329"/>
  <c r="D330"/>
  <c r="H330"/>
  <c r="D331"/>
  <c r="H331"/>
  <c r="D332"/>
  <c r="H332"/>
  <c r="D333"/>
  <c r="H333"/>
  <c r="D334"/>
  <c r="H334"/>
  <c r="D335"/>
  <c r="H335"/>
  <c r="D336"/>
  <c r="H336"/>
  <c r="D337"/>
  <c r="H337"/>
  <c r="D338"/>
  <c r="H338"/>
  <c r="D339"/>
  <c r="H339"/>
  <c r="D340"/>
  <c r="H340"/>
  <c r="D341"/>
  <c r="H341"/>
  <c r="D342"/>
  <c r="H342"/>
  <c r="D343"/>
  <c r="H343"/>
  <c r="D344"/>
  <c r="H344"/>
  <c r="D345"/>
  <c r="H345"/>
  <c r="D346"/>
  <c r="H346"/>
  <c r="D347"/>
  <c r="H347"/>
  <c r="D348"/>
  <c r="H348"/>
  <c r="D349"/>
  <c r="H349"/>
  <c r="D350"/>
  <c r="H350"/>
  <c r="D351"/>
  <c r="H351"/>
  <c r="D352"/>
  <c r="H352"/>
  <c r="D353"/>
  <c r="H353"/>
  <c r="D354"/>
  <c r="H354"/>
  <c r="D355"/>
  <c r="H355"/>
  <c r="D356"/>
  <c r="H356"/>
  <c r="D357"/>
  <c r="H357"/>
  <c r="D358"/>
  <c r="H358"/>
  <c r="D359"/>
  <c r="H359"/>
  <c r="D360"/>
  <c r="H360"/>
  <c r="D361"/>
  <c r="H361"/>
  <c r="D362"/>
  <c r="H362"/>
  <c r="D363"/>
  <c r="H363"/>
  <c r="D364"/>
  <c r="H364"/>
  <c r="D365"/>
  <c r="H365"/>
  <c r="D366"/>
  <c r="H366"/>
  <c r="D367"/>
  <c r="H367"/>
  <c r="D368"/>
  <c r="H368"/>
  <c r="D369"/>
  <c r="H369"/>
  <c r="D370"/>
  <c r="H370"/>
  <c r="D371"/>
  <c r="H371"/>
  <c r="D372"/>
  <c r="H372"/>
  <c r="D373"/>
  <c r="H373"/>
  <c r="D374"/>
  <c r="H374"/>
  <c r="D375"/>
  <c r="H375"/>
  <c r="D376"/>
  <c r="H376"/>
  <c r="D377"/>
  <c r="H377"/>
  <c r="D378"/>
  <c r="H378"/>
  <c r="D379"/>
  <c r="H379"/>
  <c r="D380"/>
  <c r="H380"/>
  <c r="D381"/>
  <c r="H381"/>
  <c r="D382"/>
  <c r="H382"/>
  <c r="D383"/>
  <c r="H383"/>
  <c r="D384"/>
  <c r="H384"/>
  <c r="D385"/>
  <c r="H385"/>
  <c r="D386"/>
  <c r="H386"/>
  <c r="D387"/>
  <c r="H387"/>
  <c r="D388"/>
  <c r="H388"/>
  <c r="D389"/>
  <c r="H389"/>
  <c r="D390"/>
  <c r="H390"/>
  <c r="D391"/>
  <c r="H391"/>
  <c r="D392"/>
  <c r="H392"/>
  <c r="D393"/>
  <c r="H393"/>
  <c r="D394"/>
  <c r="H394"/>
  <c r="D395"/>
  <c r="H395"/>
  <c r="D396"/>
  <c r="H396"/>
  <c r="D397"/>
  <c r="H397"/>
  <c r="D398"/>
  <c r="H398"/>
  <c r="D399"/>
  <c r="H399"/>
  <c r="D400"/>
  <c r="H400"/>
  <c r="D401"/>
  <c r="H401"/>
  <c r="D243"/>
  <c r="H243"/>
  <c r="D244"/>
  <c r="H244"/>
  <c r="D245"/>
  <c r="H245"/>
  <c r="D246"/>
  <c r="H246"/>
  <c r="D247"/>
  <c r="H247"/>
  <c r="D248"/>
  <c r="H248"/>
  <c r="D249"/>
  <c r="H249"/>
  <c r="D250"/>
  <c r="H250"/>
  <c r="D251"/>
  <c r="H251"/>
  <c r="D252"/>
  <c r="H252"/>
  <c r="D253"/>
  <c r="H253"/>
  <c r="D254"/>
  <c r="H254"/>
  <c r="D255"/>
  <c r="H255"/>
  <c r="D256"/>
  <c r="H256"/>
  <c r="D257"/>
  <c r="H257"/>
  <c r="D258"/>
  <c r="H258"/>
  <c r="D259"/>
  <c r="H259"/>
  <c r="D260"/>
  <c r="H260"/>
  <c r="D261"/>
  <c r="H261"/>
  <c r="D262"/>
  <c r="H262"/>
  <c r="D263"/>
  <c r="H263"/>
  <c r="D264"/>
  <c r="H264"/>
  <c r="D265"/>
  <c r="H265"/>
  <c r="D266"/>
  <c r="H266"/>
  <c r="D267"/>
  <c r="H267"/>
  <c r="D268"/>
  <c r="H268"/>
  <c r="D269"/>
  <c r="H269"/>
  <c r="D270"/>
  <c r="H270"/>
  <c r="D271"/>
  <c r="H271"/>
  <c r="D272"/>
  <c r="H272"/>
  <c r="D273"/>
  <c r="H273"/>
  <c r="D274"/>
  <c r="H274"/>
  <c r="D275"/>
  <c r="H275"/>
  <c r="D276"/>
  <c r="H276"/>
  <c r="D277"/>
  <c r="H277"/>
  <c r="D278"/>
  <c r="H278"/>
  <c r="D279"/>
  <c r="H279"/>
  <c r="D280"/>
  <c r="H280"/>
  <c r="D281"/>
  <c r="H281"/>
  <c r="D282"/>
  <c r="H282"/>
  <c r="D283"/>
  <c r="H283"/>
  <c r="D284"/>
  <c r="H284"/>
  <c r="D285"/>
  <c r="H285"/>
  <c r="D286"/>
  <c r="H286"/>
  <c r="D287"/>
  <c r="H287"/>
  <c r="D288"/>
  <c r="H288"/>
  <c r="D289"/>
  <c r="H289"/>
  <c r="D290"/>
  <c r="H290"/>
  <c r="D291"/>
  <c r="H291"/>
  <c r="D292"/>
  <c r="H292"/>
  <c r="D293"/>
  <c r="H293"/>
  <c r="D294"/>
  <c r="H294"/>
  <c r="D295"/>
  <c r="H295"/>
  <c r="D296"/>
  <c r="H296"/>
  <c r="D297"/>
  <c r="H297"/>
  <c r="D298"/>
  <c r="H298"/>
  <c r="D299"/>
  <c r="H299"/>
  <c r="D300"/>
  <c r="H300"/>
  <c r="D301"/>
  <c r="H301"/>
  <c r="D302"/>
  <c r="H302"/>
  <c r="D303"/>
  <c r="H303"/>
  <c r="D304"/>
  <c r="H304"/>
  <c r="D305"/>
  <c r="H305"/>
  <c r="D306"/>
  <c r="H306"/>
  <c r="D307"/>
  <c r="H307"/>
  <c r="D308"/>
  <c r="H308"/>
  <c r="D309"/>
  <c r="H309"/>
  <c r="D310"/>
  <c r="H310"/>
  <c r="D311"/>
  <c r="H311"/>
  <c r="D312"/>
  <c r="H312"/>
  <c r="D313"/>
  <c r="H313"/>
  <c r="D314"/>
  <c r="H314"/>
  <c r="D315"/>
  <c r="H315"/>
  <c r="D316"/>
  <c r="H316"/>
  <c r="D317"/>
  <c r="H317"/>
  <c r="D318"/>
  <c r="H318"/>
  <c r="D319"/>
  <c r="H319"/>
  <c r="D320"/>
  <c r="H320"/>
  <c r="D321"/>
  <c r="H321"/>
  <c r="D163"/>
  <c r="H163"/>
  <c r="D164"/>
  <c r="H164"/>
  <c r="D165"/>
  <c r="H165"/>
  <c r="D166"/>
  <c r="H166"/>
  <c r="D167"/>
  <c r="H167"/>
  <c r="D168"/>
  <c r="H168"/>
  <c r="D169"/>
  <c r="H169"/>
  <c r="D170"/>
  <c r="H170"/>
  <c r="D171"/>
  <c r="H171"/>
  <c r="D172"/>
  <c r="H172"/>
  <c r="D173"/>
  <c r="H173"/>
  <c r="D174"/>
  <c r="H174"/>
  <c r="D175"/>
  <c r="H175"/>
  <c r="D176"/>
  <c r="H176"/>
  <c r="D177"/>
  <c r="H177"/>
  <c r="D178"/>
  <c r="H178"/>
  <c r="D179"/>
  <c r="H179"/>
  <c r="D180"/>
  <c r="H180"/>
  <c r="D181"/>
  <c r="H181"/>
  <c r="D182"/>
  <c r="H182"/>
  <c r="D183"/>
  <c r="H183"/>
  <c r="D184"/>
  <c r="H184"/>
  <c r="D185"/>
  <c r="H185"/>
  <c r="D186"/>
  <c r="H186"/>
  <c r="D187"/>
  <c r="H187"/>
  <c r="D188"/>
  <c r="H188"/>
  <c r="D189"/>
  <c r="H189"/>
  <c r="D190"/>
  <c r="H190"/>
  <c r="D191"/>
  <c r="H191"/>
  <c r="D192"/>
  <c r="H192"/>
  <c r="D193"/>
  <c r="H193"/>
  <c r="D194"/>
  <c r="H194"/>
  <c r="D195"/>
  <c r="H195"/>
  <c r="D196"/>
  <c r="H196"/>
  <c r="D197"/>
  <c r="H197"/>
  <c r="D198"/>
  <c r="H198"/>
  <c r="D199"/>
  <c r="H199"/>
  <c r="D200"/>
  <c r="H200"/>
  <c r="D201"/>
  <c r="H201"/>
  <c r="D202"/>
  <c r="H202"/>
  <c r="D203"/>
  <c r="H203"/>
  <c r="D204"/>
  <c r="H204"/>
  <c r="D205"/>
  <c r="H205"/>
  <c r="D206"/>
  <c r="H206"/>
  <c r="D207"/>
  <c r="H207"/>
  <c r="D208"/>
  <c r="H208"/>
  <c r="D209"/>
  <c r="H209"/>
  <c r="D210"/>
  <c r="H210"/>
  <c r="D211"/>
  <c r="H211"/>
  <c r="D212"/>
  <c r="H212"/>
  <c r="D213"/>
  <c r="H213"/>
  <c r="D214"/>
  <c r="H214"/>
  <c r="D215"/>
  <c r="H215"/>
  <c r="D216"/>
  <c r="H216"/>
  <c r="D217"/>
  <c r="H217"/>
  <c r="D218"/>
  <c r="H218"/>
  <c r="D219"/>
  <c r="H219"/>
  <c r="D220"/>
  <c r="H220"/>
  <c r="D221"/>
  <c r="H221"/>
  <c r="D222"/>
  <c r="H222"/>
  <c r="D223"/>
  <c r="H223"/>
  <c r="D224"/>
  <c r="H224"/>
  <c r="D225"/>
  <c r="H225"/>
  <c r="D226"/>
  <c r="H226"/>
  <c r="D227"/>
  <c r="H227"/>
  <c r="D228"/>
  <c r="H228"/>
  <c r="D229"/>
  <c r="H229"/>
  <c r="D230"/>
  <c r="H230"/>
  <c r="D231"/>
  <c r="H231"/>
  <c r="D232"/>
  <c r="H232"/>
  <c r="D233"/>
  <c r="H233"/>
  <c r="D234"/>
  <c r="H234"/>
  <c r="D235"/>
  <c r="H235"/>
  <c r="D236"/>
  <c r="H236"/>
  <c r="D237"/>
  <c r="H237"/>
  <c r="D238"/>
  <c r="H238"/>
  <c r="D239"/>
  <c r="H239"/>
  <c r="D240"/>
  <c r="H240"/>
  <c r="D241"/>
  <c r="H241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3"/>
  <c r="H3"/>
  <c r="D4"/>
  <c r="H4"/>
  <c r="D5"/>
  <c r="H5"/>
  <c r="D6"/>
  <c r="H6"/>
  <c r="D7"/>
  <c r="H7"/>
  <c r="D8"/>
  <c r="H8"/>
  <c r="D9"/>
  <c r="H9"/>
  <c r="D10"/>
  <c r="H10"/>
  <c r="D11"/>
  <c r="H11"/>
  <c r="D12"/>
  <c r="H12"/>
  <c r="D13"/>
  <c r="H13"/>
  <c r="D14"/>
  <c r="H14"/>
  <c r="D15"/>
  <c r="H15"/>
  <c r="D16"/>
  <c r="H16"/>
  <c r="D17"/>
  <c r="H17"/>
  <c r="D18"/>
  <c r="H18"/>
  <c r="D19"/>
  <c r="H19"/>
  <c r="D20"/>
  <c r="H20"/>
  <c r="D21"/>
  <c r="H21"/>
  <c r="D22"/>
  <c r="H22"/>
  <c r="D23"/>
  <c r="H23"/>
  <c r="D24"/>
  <c r="H24"/>
  <c r="D25"/>
  <c r="H25"/>
  <c r="D26"/>
  <c r="H26"/>
  <c r="D27"/>
  <c r="H27"/>
  <c r="D28"/>
  <c r="H28"/>
  <c r="D29"/>
  <c r="H29"/>
  <c r="D30"/>
  <c r="H30"/>
  <c r="D31"/>
  <c r="H31"/>
  <c r="D32"/>
  <c r="H32"/>
  <c r="D33"/>
  <c r="H33"/>
  <c r="D34"/>
  <c r="H34"/>
  <c r="D35"/>
  <c r="H35"/>
  <c r="D36"/>
  <c r="H36"/>
  <c r="D37"/>
  <c r="H37"/>
  <c r="D38"/>
  <c r="H38"/>
  <c r="D39"/>
  <c r="H39"/>
  <c r="D40"/>
  <c r="H40"/>
  <c r="D41"/>
  <c r="H41"/>
  <c r="D42"/>
  <c r="H42"/>
  <c r="D43"/>
  <c r="H43"/>
  <c r="D44"/>
  <c r="H44"/>
  <c r="D45"/>
  <c r="H45"/>
  <c r="D46"/>
  <c r="H46"/>
  <c r="D47"/>
  <c r="H47"/>
  <c r="D48"/>
  <c r="H48"/>
  <c r="D49"/>
  <c r="H49"/>
  <c r="D50"/>
  <c r="H50"/>
  <c r="D51"/>
  <c r="H51"/>
  <c r="D52"/>
  <c r="H52"/>
  <c r="D53"/>
  <c r="H53"/>
  <c r="D54"/>
  <c r="H54"/>
  <c r="D55"/>
  <c r="H55"/>
  <c r="D56"/>
  <c r="H56"/>
  <c r="D57"/>
  <c r="H57"/>
  <c r="D58"/>
  <c r="H58"/>
  <c r="D59"/>
  <c r="H59"/>
  <c r="D60"/>
  <c r="H60"/>
  <c r="D61"/>
  <c r="H61"/>
  <c r="D62"/>
  <c r="H62"/>
  <c r="D63"/>
  <c r="H63"/>
  <c r="D64"/>
  <c r="H64"/>
  <c r="D65"/>
  <c r="H65"/>
  <c r="D66"/>
  <c r="H66"/>
  <c r="D67"/>
  <c r="H67"/>
  <c r="D68"/>
  <c r="H68"/>
  <c r="D69"/>
  <c r="H69"/>
  <c r="D70"/>
  <c r="H70"/>
  <c r="D71"/>
  <c r="H71"/>
  <c r="D72"/>
  <c r="H72"/>
  <c r="D73"/>
  <c r="H73"/>
  <c r="D74"/>
  <c r="H74"/>
  <c r="D75"/>
  <c r="H75"/>
  <c r="D76"/>
  <c r="H76"/>
  <c r="D77"/>
  <c r="H77"/>
  <c r="D78"/>
  <c r="H78"/>
  <c r="D79"/>
  <c r="H79"/>
  <c r="D80"/>
  <c r="H80"/>
  <c r="D81"/>
  <c r="H81"/>
  <c r="H61" i="4"/>
  <c r="H60"/>
  <c r="H59"/>
  <c r="H58"/>
  <c r="H57"/>
  <c r="C56"/>
  <c r="C55"/>
  <c r="C54"/>
  <c r="C53"/>
  <c r="C52"/>
  <c r="I50"/>
  <c r="I49"/>
  <c r="I48"/>
  <c r="I47"/>
  <c r="E45"/>
  <c r="E44"/>
  <c r="E43"/>
  <c r="E42"/>
  <c r="S35"/>
  <c r="S34"/>
  <c r="S33"/>
  <c r="S32"/>
  <c r="S31"/>
  <c r="S30"/>
  <c r="S29"/>
  <c r="S28"/>
  <c r="R27"/>
  <c r="R26"/>
  <c r="R25"/>
  <c r="R24"/>
  <c r="R23"/>
  <c r="R22"/>
  <c r="R21"/>
  <c r="R20"/>
  <c r="Q19"/>
  <c r="Q18"/>
  <c r="Q17"/>
  <c r="Q16"/>
  <c r="Q15"/>
  <c r="Q14"/>
  <c r="Q13"/>
  <c r="Q12"/>
  <c r="I41"/>
  <c r="E41"/>
  <c r="I40"/>
  <c r="E40"/>
  <c r="I39"/>
  <c r="E39"/>
  <c r="I38"/>
  <c r="E38"/>
  <c r="I37"/>
  <c r="E37"/>
  <c r="H31"/>
  <c r="D31"/>
  <c r="H30"/>
  <c r="D30"/>
  <c r="H29"/>
  <c r="D29"/>
  <c r="H28"/>
  <c r="D28"/>
  <c r="H27"/>
  <c r="D27"/>
  <c r="H26"/>
  <c r="D26"/>
  <c r="H21"/>
  <c r="D21"/>
  <c r="H20"/>
  <c r="D20"/>
  <c r="H19"/>
  <c r="D19"/>
  <c r="H18"/>
  <c r="D18"/>
  <c r="H17"/>
  <c r="D17"/>
  <c r="H16"/>
  <c r="D16"/>
  <c r="H15"/>
  <c r="D15"/>
  <c r="H14"/>
  <c r="D14"/>
  <c r="H13"/>
  <c r="D13"/>
  <c r="H12"/>
  <c r="D12"/>
  <c r="B4"/>
  <c r="C4" s="1"/>
  <c r="E4"/>
  <c r="F4"/>
  <c r="K4"/>
  <c r="L4"/>
  <c r="E5"/>
  <c r="F5"/>
  <c r="K5"/>
  <c r="L5"/>
  <c r="B6"/>
  <c r="C6" s="1"/>
  <c r="D6"/>
  <c r="E6"/>
  <c r="F6"/>
  <c r="K6"/>
  <c r="L6"/>
  <c r="B7"/>
  <c r="C7"/>
  <c r="D7"/>
  <c r="E7"/>
  <c r="F7"/>
  <c r="K7"/>
  <c r="L7"/>
  <c r="B8"/>
  <c r="C8"/>
  <c r="D8"/>
  <c r="E8"/>
  <c r="F8"/>
  <c r="K8"/>
  <c r="L8"/>
  <c r="H402" i="6"/>
  <c r="H482"/>
  <c r="H562"/>
  <c r="D562"/>
  <c r="D482"/>
  <c r="D402"/>
  <c r="D322"/>
  <c r="H322"/>
  <c r="D242"/>
  <c r="D162"/>
  <c r="D82"/>
  <c r="D2"/>
  <c r="H242"/>
  <c r="H162"/>
  <c r="H82"/>
  <c r="H2"/>
  <c r="H482" i="2" l="1"/>
  <c r="H483"/>
  <c r="H484"/>
  <c r="H485"/>
  <c r="H486"/>
  <c r="H487"/>
  <c r="H488"/>
  <c r="H489"/>
  <c r="H490"/>
  <c r="H491"/>
  <c r="H492"/>
  <c r="H493"/>
  <c r="H494"/>
  <c r="H495"/>
  <c r="H496"/>
  <c r="H497"/>
  <c r="H498"/>
  <c r="H499"/>
  <c r="H500"/>
  <c r="H501"/>
  <c r="H502"/>
  <c r="H503"/>
  <c r="H504"/>
  <c r="H505"/>
  <c r="H506"/>
  <c r="H507"/>
  <c r="H508"/>
  <c r="H509"/>
  <c r="H510"/>
  <c r="H511"/>
  <c r="H512"/>
  <c r="H513"/>
  <c r="H514"/>
  <c r="H515"/>
  <c r="H516"/>
  <c r="H517"/>
  <c r="H518"/>
  <c r="H519"/>
  <c r="H520"/>
  <c r="H521"/>
  <c r="H522"/>
  <c r="H523"/>
  <c r="H524"/>
  <c r="H525"/>
  <c r="H526"/>
  <c r="H527"/>
  <c r="H528"/>
  <c r="H529"/>
  <c r="H530"/>
  <c r="H531"/>
  <c r="H532"/>
  <c r="H533"/>
  <c r="H534"/>
  <c r="H535"/>
  <c r="H536"/>
  <c r="H537"/>
  <c r="H538"/>
  <c r="H539"/>
  <c r="H540"/>
  <c r="H541"/>
  <c r="H542"/>
  <c r="H543"/>
  <c r="H544"/>
  <c r="H545"/>
  <c r="H546"/>
  <c r="H547"/>
  <c r="H548"/>
  <c r="H549"/>
  <c r="H550"/>
  <c r="H551"/>
  <c r="H552"/>
  <c r="H553"/>
  <c r="H554"/>
  <c r="H555"/>
  <c r="H556"/>
  <c r="H557"/>
  <c r="H558"/>
  <c r="H559"/>
  <c r="H560"/>
  <c r="H561"/>
  <c r="H562"/>
  <c r="H563"/>
  <c r="H564"/>
  <c r="H565"/>
  <c r="H566"/>
  <c r="H567"/>
  <c r="H568"/>
  <c r="H569"/>
  <c r="H570"/>
  <c r="H571"/>
  <c r="H572"/>
  <c r="H573"/>
  <c r="H574"/>
  <c r="H575"/>
  <c r="H576"/>
  <c r="H577"/>
  <c r="H578"/>
  <c r="H579"/>
  <c r="H580"/>
  <c r="H581"/>
  <c r="H582"/>
  <c r="H583"/>
  <c r="H584"/>
  <c r="H585"/>
  <c r="H586"/>
  <c r="H587"/>
  <c r="H588"/>
  <c r="H589"/>
  <c r="H590"/>
  <c r="H591"/>
  <c r="H592"/>
  <c r="H593"/>
  <c r="H594"/>
  <c r="H595"/>
  <c r="H596"/>
  <c r="H597"/>
  <c r="H598"/>
  <c r="H599"/>
  <c r="H600"/>
  <c r="H601"/>
  <c r="C482"/>
  <c r="C483"/>
  <c r="C484"/>
  <c r="C485"/>
  <c r="C486"/>
  <c r="C487"/>
  <c r="C488"/>
  <c r="C489"/>
  <c r="C490"/>
  <c r="C491"/>
  <c r="C492"/>
  <c r="C493"/>
  <c r="C494"/>
  <c r="C495"/>
  <c r="C496"/>
  <c r="C497"/>
  <c r="C498"/>
  <c r="C499"/>
  <c r="C500"/>
  <c r="C501"/>
  <c r="C502"/>
  <c r="C503"/>
  <c r="C504"/>
  <c r="C505"/>
  <c r="C506"/>
  <c r="C507"/>
  <c r="C508"/>
  <c r="C509"/>
  <c r="C510"/>
  <c r="C511"/>
  <c r="C512"/>
  <c r="C513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33"/>
  <c r="C534"/>
  <c r="C535"/>
  <c r="C536"/>
  <c r="C537"/>
  <c r="C538"/>
  <c r="C539"/>
  <c r="C540"/>
  <c r="C541"/>
  <c r="C542"/>
  <c r="C543"/>
  <c r="C544"/>
  <c r="C545"/>
  <c r="C546"/>
  <c r="C547"/>
  <c r="C548"/>
  <c r="C549"/>
  <c r="C550"/>
  <c r="C551"/>
  <c r="C552"/>
  <c r="C553"/>
  <c r="C554"/>
  <c r="C555"/>
  <c r="C556"/>
  <c r="C557"/>
  <c r="C558"/>
  <c r="C559"/>
  <c r="C560"/>
  <c r="C561"/>
  <c r="C562"/>
  <c r="C563"/>
  <c r="C564"/>
  <c r="C565"/>
  <c r="C566"/>
  <c r="C567"/>
  <c r="C568"/>
  <c r="C569"/>
  <c r="C570"/>
  <c r="C571"/>
  <c r="C572"/>
  <c r="C573"/>
  <c r="C574"/>
  <c r="C575"/>
  <c r="C576"/>
  <c r="C577"/>
  <c r="C578"/>
  <c r="C579"/>
  <c r="C580"/>
  <c r="C581"/>
  <c r="C582"/>
  <c r="C583"/>
  <c r="C584"/>
  <c r="C585"/>
  <c r="C586"/>
  <c r="C587"/>
  <c r="C588"/>
  <c r="C589"/>
  <c r="C590"/>
  <c r="C591"/>
  <c r="C592"/>
  <c r="C593"/>
  <c r="C594"/>
  <c r="C595"/>
  <c r="C596"/>
  <c r="C597"/>
  <c r="C598"/>
  <c r="C599"/>
  <c r="C600"/>
  <c r="C601"/>
</calcChain>
</file>

<file path=xl/sharedStrings.xml><?xml version="1.0" encoding="utf-8"?>
<sst xmlns="http://schemas.openxmlformats.org/spreadsheetml/2006/main" count="6655" uniqueCount="522">
  <si>
    <t>人物属性</t>
    <phoneticPr fontId="1" type="noConversion"/>
  </si>
  <si>
    <t>等级</t>
    <phoneticPr fontId="1" type="noConversion"/>
  </si>
  <si>
    <t>生命</t>
    <phoneticPr fontId="1" type="noConversion"/>
  </si>
  <si>
    <t>武力</t>
    <phoneticPr fontId="1" type="noConversion"/>
  </si>
  <si>
    <t>法术</t>
    <phoneticPr fontId="1" type="noConversion"/>
  </si>
  <si>
    <t>绝技</t>
    <phoneticPr fontId="1" type="noConversion"/>
  </si>
  <si>
    <t>普通攻击</t>
    <phoneticPr fontId="1" type="noConversion"/>
  </si>
  <si>
    <t>普通防御</t>
    <phoneticPr fontId="1" type="noConversion"/>
  </si>
  <si>
    <t>法术攻击</t>
    <phoneticPr fontId="1" type="noConversion"/>
  </si>
  <si>
    <t>法术防御</t>
    <phoneticPr fontId="1" type="noConversion"/>
  </si>
  <si>
    <t>绝技攻击</t>
    <phoneticPr fontId="1" type="noConversion"/>
  </si>
  <si>
    <t>绝技防御</t>
    <phoneticPr fontId="1" type="noConversion"/>
  </si>
  <si>
    <t>暴击</t>
    <phoneticPr fontId="1" type="noConversion"/>
  </si>
  <si>
    <t>韧性</t>
    <phoneticPr fontId="1" type="noConversion"/>
  </si>
  <si>
    <t>命中</t>
    <phoneticPr fontId="1" type="noConversion"/>
  </si>
  <si>
    <t>闪避</t>
    <phoneticPr fontId="1" type="noConversion"/>
  </si>
  <si>
    <t>破击</t>
    <phoneticPr fontId="1" type="noConversion"/>
  </si>
  <si>
    <t>格挡</t>
    <phoneticPr fontId="1" type="noConversion"/>
  </si>
  <si>
    <t>必杀</t>
    <phoneticPr fontId="1" type="noConversion"/>
  </si>
  <si>
    <t>职业</t>
    <phoneticPr fontId="1" type="noConversion"/>
  </si>
  <si>
    <t>剑灵</t>
    <phoneticPr fontId="1" type="noConversion"/>
  </si>
  <si>
    <t>战士</t>
    <phoneticPr fontId="1" type="noConversion"/>
  </si>
  <si>
    <t>圣骑士</t>
    <phoneticPr fontId="1" type="noConversion"/>
  </si>
  <si>
    <t>盗贼</t>
    <phoneticPr fontId="1" type="noConversion"/>
  </si>
  <si>
    <t>射手</t>
    <phoneticPr fontId="1" type="noConversion"/>
  </si>
  <si>
    <t>法师</t>
    <phoneticPr fontId="1" type="noConversion"/>
  </si>
  <si>
    <t>武力攻击转化率</t>
    <phoneticPr fontId="1" type="noConversion"/>
  </si>
  <si>
    <t>武力防御转化率</t>
    <phoneticPr fontId="1" type="noConversion"/>
  </si>
  <si>
    <t>法术攻击转化率</t>
    <phoneticPr fontId="1" type="noConversion"/>
  </si>
  <si>
    <t>法术防御转化率</t>
    <phoneticPr fontId="1" type="noConversion"/>
  </si>
  <si>
    <t>技能攻击转化率</t>
    <phoneticPr fontId="1" type="noConversion"/>
  </si>
  <si>
    <t>技能防御转化率</t>
    <phoneticPr fontId="1" type="noConversion"/>
  </si>
  <si>
    <t>生命转换系数</t>
    <phoneticPr fontId="1" type="noConversion"/>
  </si>
  <si>
    <t>弓手</t>
    <phoneticPr fontId="1" type="noConversion"/>
  </si>
  <si>
    <t>服用等级</t>
    <phoneticPr fontId="1" type="noConversion"/>
  </si>
  <si>
    <t>增加武力</t>
    <phoneticPr fontId="1" type="noConversion"/>
  </si>
  <si>
    <t>增加法术</t>
    <phoneticPr fontId="1" type="noConversion"/>
  </si>
  <si>
    <t>增加绝技</t>
    <phoneticPr fontId="1" type="noConversion"/>
  </si>
  <si>
    <t>一级战神药水</t>
    <phoneticPr fontId="1" type="noConversion"/>
  </si>
  <si>
    <t>二级战神药水</t>
    <phoneticPr fontId="1" type="noConversion"/>
  </si>
  <si>
    <t>三级战神药水</t>
    <phoneticPr fontId="1" type="noConversion"/>
  </si>
  <si>
    <t>四级战神药水</t>
    <phoneticPr fontId="1" type="noConversion"/>
  </si>
  <si>
    <t>五级战神药水</t>
    <phoneticPr fontId="1" type="noConversion"/>
  </si>
  <si>
    <t>六级战神药水</t>
    <phoneticPr fontId="1" type="noConversion"/>
  </si>
  <si>
    <t>七级战神药水</t>
    <phoneticPr fontId="1" type="noConversion"/>
  </si>
  <si>
    <t>八级战神药水</t>
    <phoneticPr fontId="1" type="noConversion"/>
  </si>
  <si>
    <t>一级智慧药水</t>
    <phoneticPr fontId="1" type="noConversion"/>
  </si>
  <si>
    <t>二级智慧药水</t>
  </si>
  <si>
    <t>三级智慧药水</t>
  </si>
  <si>
    <t>四级智慧药水</t>
  </si>
  <si>
    <t>五级智慧药水</t>
  </si>
  <si>
    <t>六级智慧药水</t>
  </si>
  <si>
    <t>七级智慧药水</t>
  </si>
  <si>
    <t>八级智慧药水</t>
  </si>
  <si>
    <t>一级技能药水</t>
  </si>
  <si>
    <t>二级技能药水</t>
  </si>
  <si>
    <t>三级技能药水</t>
  </si>
  <si>
    <t>四级技能药水</t>
  </si>
  <si>
    <t>五级技能药水</t>
  </si>
  <si>
    <t>六级技能药水</t>
  </si>
  <si>
    <t>七级技能药水</t>
  </si>
  <si>
    <t>八级技能药水</t>
  </si>
  <si>
    <t>服用次数</t>
    <phoneticPr fontId="1" type="noConversion"/>
  </si>
  <si>
    <t>药水等级</t>
    <phoneticPr fontId="1" type="noConversion"/>
  </si>
  <si>
    <t>锤子</t>
  </si>
  <si>
    <t>装备名称</t>
    <phoneticPr fontId="1" type="noConversion"/>
  </si>
  <si>
    <t>技能攻击</t>
    <phoneticPr fontId="1" type="noConversion"/>
  </si>
  <si>
    <t>技能防御</t>
    <phoneticPr fontId="1" type="noConversion"/>
  </si>
  <si>
    <t>技能</t>
    <phoneticPr fontId="1" type="noConversion"/>
  </si>
  <si>
    <t>强化等级</t>
    <phoneticPr fontId="1" type="noConversion"/>
  </si>
  <si>
    <t>穿戴等级</t>
    <phoneticPr fontId="1" type="noConversion"/>
  </si>
  <si>
    <t>斯塔纳战锤</t>
    <phoneticPr fontId="1" type="noConversion"/>
  </si>
  <si>
    <t>艾尔特战锤</t>
  </si>
  <si>
    <t>阿维卡战锤</t>
  </si>
  <si>
    <t>波士顿战锤</t>
  </si>
  <si>
    <t>木弓</t>
    <phoneticPr fontId="1" type="noConversion"/>
  </si>
  <si>
    <t>斯塔纳之弓</t>
  </si>
  <si>
    <t>艾尔特之弓</t>
  </si>
  <si>
    <t>阿维卡之弓</t>
  </si>
  <si>
    <t>波士顿之弓</t>
  </si>
  <si>
    <t>大斧</t>
    <phoneticPr fontId="1" type="noConversion"/>
  </si>
  <si>
    <t>斯塔纳战斧</t>
  </si>
  <si>
    <t>艾尔特战斧</t>
  </si>
  <si>
    <t>阿维卡战斧</t>
  </si>
  <si>
    <t>波士顿战斧</t>
  </si>
  <si>
    <t>匕首</t>
    <phoneticPr fontId="1" type="noConversion"/>
  </si>
  <si>
    <t>斯塔纳之刃</t>
  </si>
  <si>
    <t>艾尔特之刃</t>
  </si>
  <si>
    <t>阿维卡之刃</t>
  </si>
  <si>
    <t>波士顿之刃</t>
  </si>
  <si>
    <t>木杖</t>
    <phoneticPr fontId="1" type="noConversion"/>
  </si>
  <si>
    <t>斯塔纳权杖</t>
  </si>
  <si>
    <t>艾尔特权杖</t>
  </si>
  <si>
    <t>阿维卡权杖</t>
  </si>
  <si>
    <t>波士顿权杖</t>
  </si>
  <si>
    <t>佣兵头盔</t>
  </si>
  <si>
    <t>斯塔纳头盔</t>
  </si>
  <si>
    <t>艾尔特头盔</t>
    <phoneticPr fontId="1" type="noConversion"/>
  </si>
  <si>
    <t>阿维卡头盔</t>
  </si>
  <si>
    <t>波士顿头盔</t>
  </si>
  <si>
    <t>佣兵胸甲</t>
  </si>
  <si>
    <t>斯塔纳胸甲</t>
  </si>
  <si>
    <t>艾尔特胸甲</t>
  </si>
  <si>
    <t>阿维卡胸甲</t>
  </si>
  <si>
    <t>波士顿胸甲</t>
  </si>
  <si>
    <t>佣兵之靴</t>
  </si>
  <si>
    <t>斯塔纳之靴</t>
  </si>
  <si>
    <t>艾尔特之靴</t>
  </si>
  <si>
    <t>阿维卡之靴</t>
  </si>
  <si>
    <t>波士顿之靴</t>
  </si>
  <si>
    <t>佣兵披风</t>
  </si>
  <si>
    <t>斯塔纳披风</t>
  </si>
  <si>
    <t>艾尔特披风</t>
  </si>
  <si>
    <t>阿维卡披风</t>
  </si>
  <si>
    <t>波士顿披风</t>
  </si>
  <si>
    <t>佣兵项链</t>
  </si>
  <si>
    <t>斯塔纳项链</t>
  </si>
  <si>
    <t>艾尔特项链</t>
  </si>
  <si>
    <t>阿维卡项链</t>
  </si>
  <si>
    <t>波士顿项链</t>
  </si>
  <si>
    <t>人物属性</t>
    <phoneticPr fontId="1" type="noConversion"/>
  </si>
  <si>
    <t>药水名称</t>
    <phoneticPr fontId="1" type="noConversion"/>
  </si>
  <si>
    <t>宝石等级</t>
    <phoneticPr fontId="1" type="noConversion"/>
  </si>
  <si>
    <t>气势</t>
    <phoneticPr fontId="1" type="noConversion"/>
  </si>
  <si>
    <t>振奋水晶</t>
  </si>
  <si>
    <t>普通</t>
    <phoneticPr fontId="1" type="noConversion"/>
  </si>
  <si>
    <t>幽光水晶</t>
  </si>
  <si>
    <t>闪亮水晶</t>
  </si>
  <si>
    <t>振奋龙眼晶</t>
  </si>
  <si>
    <t>幽光龙眼晶</t>
  </si>
  <si>
    <t>柔光龙眼晶</t>
  </si>
  <si>
    <t>技能</t>
    <phoneticPr fontId="1" type="noConversion"/>
  </si>
  <si>
    <t>坚韧龙眼晶</t>
  </si>
  <si>
    <t>优质</t>
    <phoneticPr fontId="1" type="noConversion"/>
  </si>
  <si>
    <t>秘法龙眼晶</t>
    <phoneticPr fontId="1" type="noConversion"/>
  </si>
  <si>
    <t>刚硬龙眼晶</t>
  </si>
  <si>
    <t>振奋碧玺</t>
  </si>
  <si>
    <t>幽光碧玺</t>
  </si>
  <si>
    <t>闪亮碧玺</t>
  </si>
  <si>
    <t>不凡</t>
    <phoneticPr fontId="1" type="noConversion"/>
  </si>
  <si>
    <t>神秘诺兰祝福</t>
  </si>
  <si>
    <t>闪耀诺兰祝福</t>
  </si>
  <si>
    <t>折光诺兰祝福</t>
  </si>
  <si>
    <t>致命诺兰祝福</t>
  </si>
  <si>
    <t>激励诺兰祝福</t>
  </si>
  <si>
    <t>振奋玉晶</t>
  </si>
  <si>
    <t>精致</t>
    <phoneticPr fontId="1" type="noConversion"/>
  </si>
  <si>
    <t>幽光玉晶</t>
  </si>
  <si>
    <t>闪亮玉晶</t>
  </si>
  <si>
    <t>闪耀埃希之光</t>
  </si>
  <si>
    <t>折光埃希之光</t>
  </si>
  <si>
    <t>致命埃希之光</t>
  </si>
  <si>
    <t>韧性</t>
    <phoneticPr fontId="1" type="noConversion"/>
  </si>
  <si>
    <t>格挡</t>
    <phoneticPr fontId="1" type="noConversion"/>
  </si>
  <si>
    <t>破击</t>
    <phoneticPr fontId="1" type="noConversion"/>
  </si>
  <si>
    <t>神秘埃希之光</t>
  </si>
  <si>
    <t>激励埃希之光</t>
  </si>
  <si>
    <t>璀璨埃希之光</t>
  </si>
  <si>
    <t>命中</t>
    <phoneticPr fontId="1" type="noConversion"/>
  </si>
  <si>
    <t>闪避</t>
    <phoneticPr fontId="1" type="noConversion"/>
  </si>
  <si>
    <t>暴击</t>
    <phoneticPr fontId="1" type="noConversion"/>
  </si>
  <si>
    <t>气势</t>
    <phoneticPr fontId="1" type="noConversion"/>
  </si>
  <si>
    <t>宝石名称</t>
    <phoneticPr fontId="1" type="noConversion"/>
  </si>
  <si>
    <t>宝石品质</t>
    <phoneticPr fontId="1" type="noConversion"/>
  </si>
  <si>
    <t>普通攻击</t>
    <phoneticPr fontId="1" type="noConversion"/>
  </si>
  <si>
    <t>普通防御</t>
    <phoneticPr fontId="1" type="noConversion"/>
  </si>
  <si>
    <t>法术攻击</t>
    <phoneticPr fontId="1" type="noConversion"/>
  </si>
  <si>
    <t>法术防御</t>
    <phoneticPr fontId="1" type="noConversion"/>
  </si>
  <si>
    <t>技能攻击</t>
    <phoneticPr fontId="1" type="noConversion"/>
  </si>
  <si>
    <t>技能防御</t>
    <phoneticPr fontId="1" type="noConversion"/>
  </si>
  <si>
    <t>命中</t>
    <phoneticPr fontId="1" type="noConversion"/>
  </si>
  <si>
    <t>闪避</t>
    <phoneticPr fontId="1" type="noConversion"/>
  </si>
  <si>
    <t>暴击</t>
    <phoneticPr fontId="1" type="noConversion"/>
  </si>
  <si>
    <t>韧性</t>
    <phoneticPr fontId="1" type="noConversion"/>
  </si>
  <si>
    <t>暴击伤害</t>
    <phoneticPr fontId="1" type="noConversion"/>
  </si>
  <si>
    <t>破击</t>
    <phoneticPr fontId="1" type="noConversion"/>
  </si>
  <si>
    <t>生命</t>
    <phoneticPr fontId="1" type="noConversion"/>
  </si>
  <si>
    <t>武力</t>
    <phoneticPr fontId="1" type="noConversion"/>
  </si>
  <si>
    <t>法术</t>
    <phoneticPr fontId="1" type="noConversion"/>
  </si>
  <si>
    <t>技能</t>
    <phoneticPr fontId="1" type="noConversion"/>
  </si>
  <si>
    <t>武力</t>
    <phoneticPr fontId="1" type="noConversion"/>
  </si>
  <si>
    <t>法术</t>
    <phoneticPr fontId="1" type="noConversion"/>
  </si>
  <si>
    <t>名称</t>
    <phoneticPr fontId="1" type="noConversion"/>
  </si>
  <si>
    <t>普通攻击</t>
    <phoneticPr fontId="1" type="noConversion"/>
  </si>
  <si>
    <t>法术防御</t>
    <phoneticPr fontId="1" type="noConversion"/>
  </si>
  <si>
    <t>武圣</t>
    <phoneticPr fontId="1" type="noConversion"/>
  </si>
  <si>
    <t>经验</t>
    <phoneticPr fontId="1" type="noConversion"/>
  </si>
  <si>
    <t>将星</t>
    <phoneticPr fontId="1" type="noConversion"/>
  </si>
  <si>
    <t>职业</t>
    <phoneticPr fontId="1" type="noConversion"/>
  </si>
  <si>
    <t>等级段</t>
    <phoneticPr fontId="1" type="noConversion"/>
  </si>
  <si>
    <t>等级增长的普通攻击</t>
    <phoneticPr fontId="1" type="noConversion"/>
  </si>
  <si>
    <t>等级增长的普通防御</t>
    <phoneticPr fontId="1" type="noConversion"/>
  </si>
  <si>
    <t>等级增长的法术攻击</t>
    <phoneticPr fontId="1" type="noConversion"/>
  </si>
  <si>
    <t>等级增长的法术防御</t>
    <phoneticPr fontId="1" type="noConversion"/>
  </si>
  <si>
    <t>等级增长的绝技攻击</t>
    <phoneticPr fontId="1" type="noConversion"/>
  </si>
  <si>
    <t>等级增长的绝技防御</t>
    <phoneticPr fontId="1" type="noConversion"/>
  </si>
  <si>
    <t>职业</t>
    <phoneticPr fontId="1" type="noConversion"/>
  </si>
  <si>
    <t>等级</t>
    <phoneticPr fontId="1" type="noConversion"/>
  </si>
  <si>
    <t>生命</t>
    <phoneticPr fontId="1" type="noConversion"/>
  </si>
  <si>
    <t>武力</t>
    <phoneticPr fontId="1" type="noConversion"/>
  </si>
  <si>
    <t>法术</t>
    <phoneticPr fontId="1" type="noConversion"/>
  </si>
  <si>
    <t>技能</t>
    <phoneticPr fontId="1" type="noConversion"/>
  </si>
  <si>
    <t>普通攻击</t>
    <phoneticPr fontId="1" type="noConversion"/>
  </si>
  <si>
    <t>普通防御</t>
    <phoneticPr fontId="1" type="noConversion"/>
  </si>
  <si>
    <t>法术攻击</t>
    <phoneticPr fontId="1" type="noConversion"/>
  </si>
  <si>
    <t>法术防御</t>
    <phoneticPr fontId="1" type="noConversion"/>
  </si>
  <si>
    <t>技能攻击</t>
    <phoneticPr fontId="1" type="noConversion"/>
  </si>
  <si>
    <t>技能防御</t>
    <phoneticPr fontId="1" type="noConversion"/>
  </si>
  <si>
    <t>暴击</t>
    <phoneticPr fontId="1" type="noConversion"/>
  </si>
  <si>
    <t>韧性</t>
    <phoneticPr fontId="1" type="noConversion"/>
  </si>
  <si>
    <t>命中</t>
    <phoneticPr fontId="1" type="noConversion"/>
  </si>
  <si>
    <t>闪避</t>
    <phoneticPr fontId="1" type="noConversion"/>
  </si>
  <si>
    <t>破击</t>
    <phoneticPr fontId="1" type="noConversion"/>
  </si>
  <si>
    <t>格挡</t>
    <phoneticPr fontId="1" type="noConversion"/>
  </si>
  <si>
    <t>必杀</t>
    <phoneticPr fontId="1" type="noConversion"/>
  </si>
  <si>
    <t>武圣</t>
    <phoneticPr fontId="1" type="noConversion"/>
  </si>
  <si>
    <t>剑灵</t>
    <phoneticPr fontId="1" type="noConversion"/>
  </si>
  <si>
    <t>装备等级</t>
    <phoneticPr fontId="1" type="noConversion"/>
  </si>
  <si>
    <t>飞羽</t>
    <phoneticPr fontId="1" type="noConversion"/>
  </si>
  <si>
    <t>弓手</t>
    <phoneticPr fontId="1" type="noConversion"/>
  </si>
  <si>
    <t>法师</t>
    <phoneticPr fontId="1" type="noConversion"/>
  </si>
  <si>
    <t>生命值1</t>
    <phoneticPr fontId="1" type="noConversion"/>
  </si>
  <si>
    <t>生命值2</t>
    <phoneticPr fontId="1" type="noConversion"/>
  </si>
  <si>
    <t>攻击力1</t>
    <phoneticPr fontId="1" type="noConversion"/>
  </si>
  <si>
    <t>攻击力2</t>
    <phoneticPr fontId="1" type="noConversion"/>
  </si>
  <si>
    <t>法术攻击1</t>
    <phoneticPr fontId="1" type="noConversion"/>
  </si>
  <si>
    <t>法术攻击2</t>
    <phoneticPr fontId="1" type="noConversion"/>
  </si>
  <si>
    <t>法术防御1</t>
    <phoneticPr fontId="1" type="noConversion"/>
  </si>
  <si>
    <t>法术防御2</t>
    <phoneticPr fontId="1" type="noConversion"/>
  </si>
  <si>
    <t>绝技攻击1</t>
    <phoneticPr fontId="1" type="noConversion"/>
  </si>
  <si>
    <t>绝技攻击2</t>
    <phoneticPr fontId="1" type="noConversion"/>
  </si>
  <si>
    <t>绝技防御1</t>
    <phoneticPr fontId="1" type="noConversion"/>
  </si>
  <si>
    <t>绝技防御2</t>
    <phoneticPr fontId="1" type="noConversion"/>
  </si>
  <si>
    <t>防御力1</t>
    <phoneticPr fontId="1" type="noConversion"/>
  </si>
  <si>
    <t>防御力2</t>
    <phoneticPr fontId="1" type="noConversion"/>
  </si>
  <si>
    <t>命中</t>
    <phoneticPr fontId="1" type="noConversion"/>
  </si>
  <si>
    <t>闪避</t>
    <phoneticPr fontId="1" type="noConversion"/>
  </si>
  <si>
    <t>暴击</t>
    <phoneticPr fontId="1" type="noConversion"/>
  </si>
  <si>
    <t>韧性</t>
    <phoneticPr fontId="1" type="noConversion"/>
  </si>
  <si>
    <t>破击</t>
    <phoneticPr fontId="1" type="noConversion"/>
  </si>
  <si>
    <t>格挡</t>
    <phoneticPr fontId="1" type="noConversion"/>
  </si>
  <si>
    <t>每级增加20</t>
    <phoneticPr fontId="1" type="noConversion"/>
  </si>
  <si>
    <t>每级增加50</t>
    <phoneticPr fontId="1" type="noConversion"/>
  </si>
  <si>
    <t>每级增加10</t>
    <phoneticPr fontId="1" type="noConversion"/>
  </si>
  <si>
    <t>每级增加15</t>
    <phoneticPr fontId="1" type="noConversion"/>
  </si>
  <si>
    <t>每级增加7</t>
    <phoneticPr fontId="1" type="noConversion"/>
  </si>
  <si>
    <t>每级增加12</t>
    <phoneticPr fontId="1" type="noConversion"/>
  </si>
  <si>
    <t>每级增加8</t>
    <phoneticPr fontId="1" type="noConversion"/>
  </si>
  <si>
    <t>每级增加30</t>
    <phoneticPr fontId="1" type="noConversion"/>
  </si>
  <si>
    <t>每级增加25</t>
    <phoneticPr fontId="1" type="noConversion"/>
  </si>
  <si>
    <t>每级增加0.1%</t>
    <phoneticPr fontId="1" type="noConversion"/>
  </si>
  <si>
    <t>增加属性</t>
    <phoneticPr fontId="1" type="noConversion"/>
  </si>
  <si>
    <t>每级花费=上一级花费+891</t>
    <phoneticPr fontId="1" type="noConversion"/>
  </si>
  <si>
    <t>每级花费=上一级花费+8</t>
    <phoneticPr fontId="1" type="noConversion"/>
  </si>
  <si>
    <t>每级花费=上一级花费+981</t>
    <phoneticPr fontId="1" type="noConversion"/>
  </si>
  <si>
    <t>每级花费=上一级花费+14</t>
    <phoneticPr fontId="1" type="noConversion"/>
  </si>
  <si>
    <t>每级花费=上一级花费+528</t>
    <phoneticPr fontId="1" type="noConversion"/>
  </si>
  <si>
    <t>每级花费=上一级花费+10</t>
    <phoneticPr fontId="1" type="noConversion"/>
  </si>
  <si>
    <t>每级花费=上一级花费+12</t>
    <phoneticPr fontId="1" type="noConversion"/>
  </si>
  <si>
    <t>每级花费=上一级花费+254</t>
    <phoneticPr fontId="1" type="noConversion"/>
  </si>
  <si>
    <t>每级花费=上一级花费+30</t>
    <phoneticPr fontId="1" type="noConversion"/>
  </si>
  <si>
    <t>每级花费=上一级花费+1679</t>
    <phoneticPr fontId="1" type="noConversion"/>
  </si>
  <si>
    <t>每级花费=上一级花费+22</t>
    <phoneticPr fontId="1" type="noConversion"/>
  </si>
  <si>
    <t>阵型</t>
    <phoneticPr fontId="1" type="noConversion"/>
  </si>
  <si>
    <t>每级花费=上一级花费+1000</t>
    <phoneticPr fontId="1" type="noConversion"/>
  </si>
  <si>
    <t>每级增加先攻4000</t>
    <phoneticPr fontId="1" type="noConversion"/>
  </si>
  <si>
    <t>每级花费=上一级花费+640</t>
    <phoneticPr fontId="1" type="noConversion"/>
  </si>
  <si>
    <t>增长属性</t>
    <phoneticPr fontId="1" type="noConversion"/>
  </si>
  <si>
    <t>花费</t>
    <phoneticPr fontId="1" type="noConversion"/>
  </si>
  <si>
    <t>培养类型</t>
    <phoneticPr fontId="1" type="noConversion"/>
  </si>
  <si>
    <t>等级*100/次，最低1000</t>
    <phoneticPr fontId="1" type="noConversion"/>
  </si>
  <si>
    <r>
      <t>2</t>
    </r>
    <r>
      <rPr>
        <sz val="10"/>
        <color rgb="FF333333"/>
        <rFont val="宋体"/>
        <family val="3"/>
        <charset val="134"/>
      </rPr>
      <t>元宝</t>
    </r>
    <r>
      <rPr>
        <sz val="10"/>
        <color rgb="FF333333"/>
        <rFont val="ˎ̥"/>
        <family val="2"/>
      </rPr>
      <t>/</t>
    </r>
    <r>
      <rPr>
        <sz val="10"/>
        <color rgb="FF333333"/>
        <rFont val="宋体"/>
        <family val="3"/>
        <charset val="134"/>
      </rPr>
      <t>次</t>
    </r>
    <phoneticPr fontId="1" type="noConversion"/>
  </si>
  <si>
    <t>白金培养</t>
    <phoneticPr fontId="1" type="noConversion"/>
  </si>
  <si>
    <t>钻石培养</t>
    <phoneticPr fontId="1" type="noConversion"/>
  </si>
  <si>
    <t>至尊培养</t>
    <phoneticPr fontId="1" type="noConversion"/>
  </si>
  <si>
    <t>加强培养</t>
    <phoneticPr fontId="1" type="noConversion"/>
  </si>
  <si>
    <t>10元宝/次</t>
    <phoneticPr fontId="1" type="noConversion"/>
  </si>
  <si>
    <t>20元宝/次</t>
    <phoneticPr fontId="1" type="noConversion"/>
  </si>
  <si>
    <t>100元宝/次</t>
    <phoneticPr fontId="1" type="noConversion"/>
  </si>
  <si>
    <t>限制</t>
    <phoneticPr fontId="1" type="noConversion"/>
  </si>
  <si>
    <t>无</t>
    <phoneticPr fontId="1" type="noConversion"/>
  </si>
  <si>
    <t>VIP3</t>
    <phoneticPr fontId="1" type="noConversion"/>
  </si>
  <si>
    <t>VIP5</t>
    <phoneticPr fontId="1" type="noConversion"/>
  </si>
  <si>
    <t>VIP6</t>
    <phoneticPr fontId="1" type="noConversion"/>
  </si>
  <si>
    <t>等级*2+20(最大值)</t>
    <phoneticPr fontId="1" type="noConversion"/>
  </si>
  <si>
    <t>随即1到10（不超过最大值）</t>
    <phoneticPr fontId="1" type="noConversion"/>
  </si>
  <si>
    <t>随机10到20（不超过最大值）</t>
    <phoneticPr fontId="1" type="noConversion"/>
  </si>
  <si>
    <t>随机20到30（不超过最大值）</t>
    <phoneticPr fontId="1" type="noConversion"/>
  </si>
  <si>
    <t>随机30到40（不超过最大值）</t>
    <phoneticPr fontId="1" type="noConversion"/>
  </si>
  <si>
    <t>等级开启</t>
    <phoneticPr fontId="1" type="noConversion"/>
  </si>
  <si>
    <t>阅历花费</t>
    <phoneticPr fontId="1" type="noConversion"/>
  </si>
  <si>
    <t>每个奇术的最高级数是人物的等级-1</t>
    <phoneticPr fontId="1" type="noConversion"/>
  </si>
  <si>
    <t>等级*2+20(最大值)</t>
    <phoneticPr fontId="1" type="noConversion"/>
  </si>
  <si>
    <t>一品武力丹</t>
    <phoneticPr fontId="1" type="noConversion"/>
  </si>
  <si>
    <t>二品武力丹</t>
    <phoneticPr fontId="1" type="noConversion"/>
  </si>
  <si>
    <t>三品武力丹</t>
    <phoneticPr fontId="1" type="noConversion"/>
  </si>
  <si>
    <t>四品武力丹</t>
    <phoneticPr fontId="1" type="noConversion"/>
  </si>
  <si>
    <t>五品武力丹</t>
    <phoneticPr fontId="1" type="noConversion"/>
  </si>
  <si>
    <t>六品武力丹</t>
    <phoneticPr fontId="1" type="noConversion"/>
  </si>
  <si>
    <t>一品法术丹</t>
  </si>
  <si>
    <t>二品法术丹</t>
  </si>
  <si>
    <t>三品法术丹</t>
  </si>
  <si>
    <t>四品法术丹</t>
  </si>
  <si>
    <t>五品法术丹</t>
  </si>
  <si>
    <t>六品法术丹</t>
  </si>
  <si>
    <t>一品绝技丹</t>
  </si>
  <si>
    <t>二品绝技丹</t>
  </si>
  <si>
    <t>三品绝技丹</t>
  </si>
  <si>
    <t>四品绝技丹</t>
  </si>
  <si>
    <t>五品绝技丹</t>
  </si>
  <si>
    <t>六品绝技丹</t>
  </si>
  <si>
    <t>丹药名称</t>
    <phoneticPr fontId="1" type="noConversion"/>
  </si>
  <si>
    <t>第一次服用</t>
    <phoneticPr fontId="1" type="noConversion"/>
  </si>
  <si>
    <t>第二次服用</t>
    <phoneticPr fontId="1" type="noConversion"/>
  </si>
  <si>
    <t>第三次服用</t>
    <phoneticPr fontId="1" type="noConversion"/>
  </si>
  <si>
    <t>第四次服用</t>
    <phoneticPr fontId="1" type="noConversion"/>
  </si>
  <si>
    <t>第五次服用</t>
    <phoneticPr fontId="1" type="noConversion"/>
  </si>
  <si>
    <t>第六次服用</t>
    <phoneticPr fontId="1" type="noConversion"/>
  </si>
  <si>
    <t>第七次服用</t>
    <phoneticPr fontId="1" type="noConversion"/>
  </si>
  <si>
    <t>增加武力</t>
    <phoneticPr fontId="1" type="noConversion"/>
  </si>
  <si>
    <t>增加法术</t>
    <phoneticPr fontId="1" type="noConversion"/>
  </si>
  <si>
    <t>增加绝技</t>
    <phoneticPr fontId="1" type="noConversion"/>
  </si>
  <si>
    <t>强化花费</t>
    <phoneticPr fontId="1" type="noConversion"/>
  </si>
  <si>
    <t>强化等级</t>
    <phoneticPr fontId="1" type="noConversion"/>
  </si>
  <si>
    <t>装备名称</t>
    <phoneticPr fontId="1" type="noConversion"/>
  </si>
  <si>
    <t>斯塔纳战锤</t>
    <phoneticPr fontId="1" type="noConversion"/>
  </si>
  <si>
    <t>木弓</t>
    <phoneticPr fontId="1" type="noConversion"/>
  </si>
  <si>
    <t>匕首</t>
    <phoneticPr fontId="1" type="noConversion"/>
  </si>
  <si>
    <t>大斧</t>
    <phoneticPr fontId="1" type="noConversion"/>
  </si>
  <si>
    <t>斯塔纳战斧</t>
    <phoneticPr fontId="1" type="noConversion"/>
  </si>
  <si>
    <t>木杖</t>
    <phoneticPr fontId="1" type="noConversion"/>
  </si>
  <si>
    <t>艾尔特头盔</t>
    <phoneticPr fontId="1" type="noConversion"/>
  </si>
  <si>
    <t>每级花费=上一级花费+751</t>
    <phoneticPr fontId="1" type="noConversion"/>
  </si>
  <si>
    <t>每级花费=上一级花费+502</t>
    <phoneticPr fontId="1" type="noConversion"/>
  </si>
  <si>
    <t>每级花费=上一级花费+668</t>
    <phoneticPr fontId="1" type="noConversion"/>
  </si>
  <si>
    <t>周一仙</t>
    <phoneticPr fontId="1" type="noConversion"/>
  </si>
  <si>
    <t>铜钱培养</t>
    <phoneticPr fontId="1" type="noConversion"/>
  </si>
  <si>
    <t>1%%</t>
  </si>
  <si>
    <t>万寿无疆</t>
    <phoneticPr fontId="1" type="noConversion"/>
  </si>
  <si>
    <t>真逢龙遇虎</t>
    <phoneticPr fontId="1" type="noConversion"/>
  </si>
  <si>
    <t>真大破坏神</t>
    <phoneticPr fontId="1" type="noConversion"/>
  </si>
  <si>
    <t>真轩辕剑体</t>
    <phoneticPr fontId="1" type="noConversion"/>
  </si>
  <si>
    <t>百步穿杨</t>
    <phoneticPr fontId="1" type="noConversion"/>
  </si>
  <si>
    <t>真千惊万喜</t>
    <phoneticPr fontId="1" type="noConversion"/>
  </si>
  <si>
    <t>真霸者横栏</t>
    <phoneticPr fontId="1" type="noConversion"/>
  </si>
  <si>
    <t>斗转星移</t>
    <phoneticPr fontId="1" type="noConversion"/>
  </si>
  <si>
    <t>真天地无用</t>
    <phoneticPr fontId="1" type="noConversion"/>
  </si>
  <si>
    <t>破碎虚空</t>
    <phoneticPr fontId="1" type="noConversion"/>
  </si>
  <si>
    <t>诛仙</t>
    <phoneticPr fontId="1" type="noConversion"/>
  </si>
  <si>
    <t>飞仙</t>
    <phoneticPr fontId="1" type="noConversion"/>
  </si>
  <si>
    <t>天命圣</t>
    <phoneticPr fontId="1" type="noConversion"/>
  </si>
  <si>
    <t>天命破</t>
    <phoneticPr fontId="1" type="noConversion"/>
  </si>
  <si>
    <t>天命斗</t>
    <phoneticPr fontId="1" type="noConversion"/>
  </si>
  <si>
    <t>天命诛</t>
    <phoneticPr fontId="1" type="noConversion"/>
  </si>
  <si>
    <t>商人</t>
    <phoneticPr fontId="1" type="noConversion"/>
  </si>
  <si>
    <t>猎命费用</t>
    <phoneticPr fontId="1" type="noConversion"/>
  </si>
  <si>
    <t>升级几率</t>
    <phoneticPr fontId="1" type="noConversion"/>
  </si>
  <si>
    <t>灰命格几率</t>
    <phoneticPr fontId="1" type="noConversion"/>
  </si>
  <si>
    <t>绿命格几率</t>
    <phoneticPr fontId="1" type="noConversion"/>
  </si>
  <si>
    <t>蓝命格几率</t>
    <phoneticPr fontId="1" type="noConversion"/>
  </si>
  <si>
    <t>紫命格几率</t>
    <phoneticPr fontId="1" type="noConversion"/>
  </si>
  <si>
    <t>黄命格几率</t>
    <phoneticPr fontId="1" type="noConversion"/>
  </si>
  <si>
    <t>太初几率</t>
    <phoneticPr fontId="1" type="noConversion"/>
  </si>
  <si>
    <t>8000/次</t>
    <phoneticPr fontId="1" type="noConversion"/>
  </si>
  <si>
    <t>小仙女</t>
    <phoneticPr fontId="1" type="noConversion"/>
  </si>
  <si>
    <t>10000/次</t>
    <phoneticPr fontId="1" type="noConversion"/>
  </si>
  <si>
    <t>左慈</t>
    <phoneticPr fontId="1" type="noConversion"/>
  </si>
  <si>
    <t>20000/次</t>
    <phoneticPr fontId="1" type="noConversion"/>
  </si>
  <si>
    <t>张道陵</t>
    <phoneticPr fontId="1" type="noConversion"/>
  </si>
  <si>
    <t>40000/次</t>
    <phoneticPr fontId="1" type="noConversion"/>
  </si>
  <si>
    <t>姜子牙</t>
    <phoneticPr fontId="1" type="noConversion"/>
  </si>
  <si>
    <t>60000/次</t>
    <phoneticPr fontId="1" type="noConversion"/>
  </si>
  <si>
    <t>张道陵（召唤）</t>
    <phoneticPr fontId="1" type="noConversion"/>
  </si>
  <si>
    <t>姜子牙（召唤）</t>
    <phoneticPr fontId="1" type="noConversion"/>
  </si>
  <si>
    <t>命格碎片获得几率</t>
    <phoneticPr fontId="1" type="noConversion"/>
  </si>
  <si>
    <t>等级限制</t>
    <phoneticPr fontId="1" type="noConversion"/>
  </si>
  <si>
    <t>有10%的几率额外获得命格碎片，不与命格概率冲突</t>
    <phoneticPr fontId="1" type="noConversion"/>
  </si>
  <si>
    <t>当主角等级达到60级</t>
    <phoneticPr fontId="1" type="noConversion"/>
  </si>
  <si>
    <t>VIP5级可以使用200元宝直接开启张道陵</t>
    <phoneticPr fontId="1" type="noConversion"/>
  </si>
  <si>
    <t>命格种类</t>
    <phoneticPr fontId="1" type="noConversion"/>
  </si>
  <si>
    <t>需要命格碎片数量</t>
    <phoneticPr fontId="1" type="noConversion"/>
  </si>
  <si>
    <t>紫色命格</t>
    <phoneticPr fontId="1" type="noConversion"/>
  </si>
  <si>
    <t>一阶黄色命格</t>
    <phoneticPr fontId="1" type="noConversion"/>
  </si>
  <si>
    <t>二阶黄色命格</t>
    <phoneticPr fontId="1" type="noConversion"/>
  </si>
  <si>
    <t>序号</t>
    <phoneticPr fontId="1" type="noConversion"/>
  </si>
  <si>
    <t>服用效力</t>
    <phoneticPr fontId="1" type="noConversion"/>
  </si>
  <si>
    <t>序号</t>
    <phoneticPr fontId="1" type="noConversion"/>
  </si>
  <si>
    <t>丹药名称</t>
    <phoneticPr fontId="1" type="noConversion"/>
  </si>
  <si>
    <t>增加属性</t>
    <phoneticPr fontId="1" type="noConversion"/>
  </si>
  <si>
    <t>服用效力</t>
    <phoneticPr fontId="1" type="noConversion"/>
  </si>
  <si>
    <t>合成1</t>
    <phoneticPr fontId="1" type="noConversion"/>
  </si>
  <si>
    <t>个数</t>
    <phoneticPr fontId="1" type="noConversion"/>
  </si>
  <si>
    <t>合成2</t>
    <phoneticPr fontId="1" type="noConversion"/>
  </si>
  <si>
    <t>合成3</t>
    <phoneticPr fontId="1" type="noConversion"/>
  </si>
  <si>
    <t>合成4</t>
    <phoneticPr fontId="1" type="noConversion"/>
  </si>
  <si>
    <t>合成5</t>
    <phoneticPr fontId="1" type="noConversion"/>
  </si>
  <si>
    <t>第一次服用</t>
    <phoneticPr fontId="1" type="noConversion"/>
  </si>
  <si>
    <t>第二次服用</t>
    <phoneticPr fontId="1" type="noConversion"/>
  </si>
  <si>
    <t>第三次服用</t>
    <phoneticPr fontId="1" type="noConversion"/>
  </si>
  <si>
    <t>第四次服用</t>
    <phoneticPr fontId="1" type="noConversion"/>
  </si>
  <si>
    <t>第五次服用</t>
    <phoneticPr fontId="1" type="noConversion"/>
  </si>
  <si>
    <t>第六次服用</t>
    <phoneticPr fontId="1" type="noConversion"/>
  </si>
  <si>
    <t>第七次服用</t>
    <phoneticPr fontId="1" type="noConversion"/>
  </si>
  <si>
    <t>一品武力丹</t>
    <phoneticPr fontId="1" type="noConversion"/>
  </si>
  <si>
    <t>增加武力</t>
    <phoneticPr fontId="1" type="noConversion"/>
  </si>
  <si>
    <t>落英花</t>
    <phoneticPr fontId="1" type="noConversion"/>
  </si>
  <si>
    <t>二品武力丹</t>
    <phoneticPr fontId="1" type="noConversion"/>
  </si>
  <si>
    <t>胭脂</t>
    <phoneticPr fontId="1" type="noConversion"/>
  </si>
  <si>
    <t>三品武力丹</t>
    <phoneticPr fontId="1" type="noConversion"/>
  </si>
  <si>
    <t>绿珠</t>
    <phoneticPr fontId="1" type="noConversion"/>
  </si>
  <si>
    <t>象龙角</t>
    <phoneticPr fontId="1" type="noConversion"/>
  </si>
  <si>
    <t>四品武力丹</t>
    <phoneticPr fontId="1" type="noConversion"/>
  </si>
  <si>
    <t>凝露草</t>
    <phoneticPr fontId="1" type="noConversion"/>
  </si>
  <si>
    <t>乌舌兰</t>
    <phoneticPr fontId="1" type="noConversion"/>
  </si>
  <si>
    <t>炎石</t>
    <phoneticPr fontId="1" type="noConversion"/>
  </si>
  <si>
    <t>雪莲花</t>
    <phoneticPr fontId="1" type="noConversion"/>
  </si>
  <si>
    <t>五品武力丹</t>
    <phoneticPr fontId="1" type="noConversion"/>
  </si>
  <si>
    <t>冰魄珠</t>
    <phoneticPr fontId="1" type="noConversion"/>
  </si>
  <si>
    <t>魔木鼎</t>
    <phoneticPr fontId="1" type="noConversion"/>
  </si>
  <si>
    <t>六品武力丹</t>
    <phoneticPr fontId="1" type="noConversion"/>
  </si>
  <si>
    <t>玉珊瑚</t>
    <phoneticPr fontId="1" type="noConversion"/>
  </si>
  <si>
    <t>黑白珠</t>
    <phoneticPr fontId="1" type="noConversion"/>
  </si>
  <si>
    <t>天魔果</t>
    <phoneticPr fontId="1" type="noConversion"/>
  </si>
  <si>
    <t>太阴鼎</t>
    <phoneticPr fontId="1" type="noConversion"/>
  </si>
  <si>
    <t>地府风灯</t>
    <phoneticPr fontId="1" type="noConversion"/>
  </si>
  <si>
    <t>天雷珠</t>
    <phoneticPr fontId="1" type="noConversion"/>
  </si>
  <si>
    <t>增加法术</t>
    <phoneticPr fontId="1" type="noConversion"/>
  </si>
  <si>
    <t>念珠</t>
    <phoneticPr fontId="1" type="noConversion"/>
  </si>
  <si>
    <t>玄阴石</t>
    <phoneticPr fontId="1" type="noConversion"/>
  </si>
  <si>
    <t>太阳鼎</t>
    <phoneticPr fontId="1" type="noConversion"/>
  </si>
  <si>
    <t>黑水珠</t>
    <phoneticPr fontId="1" type="noConversion"/>
  </si>
  <si>
    <t>增加绝技</t>
    <phoneticPr fontId="1" type="noConversion"/>
  </si>
  <si>
    <t>仙树枝</t>
    <phoneticPr fontId="1" type="noConversion"/>
  </si>
  <si>
    <t>品质</t>
  </si>
  <si>
    <t>附加属性</t>
  </si>
  <si>
    <t>最小值</t>
  </si>
  <si>
    <t>最大值</t>
  </si>
  <si>
    <t>紫色</t>
  </si>
  <si>
    <t>生命</t>
  </si>
  <si>
    <t>蓝色</t>
  </si>
  <si>
    <t>绝技攻击</t>
  </si>
  <si>
    <t>绝技防御</t>
  </si>
  <si>
    <t>普通攻击</t>
  </si>
  <si>
    <t>普通防御</t>
  </si>
  <si>
    <t>法术攻击</t>
  </si>
  <si>
    <t>法术防御</t>
  </si>
  <si>
    <t>命中</t>
  </si>
  <si>
    <t>闪避</t>
  </si>
  <si>
    <t>韧性</t>
  </si>
  <si>
    <t>暴击</t>
  </si>
  <si>
    <t>破击</t>
  </si>
  <si>
    <t>格挡</t>
  </si>
  <si>
    <t>位置</t>
    <phoneticPr fontId="1" type="noConversion"/>
  </si>
  <si>
    <t>名称</t>
    <phoneticPr fontId="1" type="noConversion"/>
  </si>
  <si>
    <t>兑换值</t>
    <phoneticPr fontId="1" type="noConversion"/>
  </si>
  <si>
    <t>NA1</t>
    <phoneticPr fontId="1" type="noConversion"/>
  </si>
  <si>
    <t>NA2</t>
  </si>
  <si>
    <t>NA3</t>
  </si>
  <si>
    <t>NA4</t>
  </si>
  <si>
    <t>NA5</t>
  </si>
  <si>
    <t>NA6</t>
  </si>
  <si>
    <t>封灵洗练每天免费3次</t>
    <phoneticPr fontId="1" type="noConversion"/>
  </si>
  <si>
    <t>锁定属性</t>
    <phoneticPr fontId="1" type="noConversion"/>
  </si>
  <si>
    <t>消费灵石</t>
    <phoneticPr fontId="1" type="noConversion"/>
  </si>
  <si>
    <t>消费铜钱</t>
    <phoneticPr fontId="1" type="noConversion"/>
  </si>
  <si>
    <t>剑灵</t>
    <phoneticPr fontId="1" type="noConversion"/>
  </si>
  <si>
    <t>飞羽</t>
    <phoneticPr fontId="1" type="noConversion"/>
  </si>
  <si>
    <t>命格名称</t>
    <phoneticPr fontId="1" type="noConversion"/>
  </si>
  <si>
    <t>命格等级</t>
    <phoneticPr fontId="1" type="noConversion"/>
  </si>
  <si>
    <t>命格经验</t>
    <phoneticPr fontId="1" type="noConversion"/>
  </si>
  <si>
    <t>普通攻击</t>
    <phoneticPr fontId="1" type="noConversion"/>
  </si>
  <si>
    <t>普通防御</t>
    <phoneticPr fontId="1" type="noConversion"/>
  </si>
  <si>
    <t>法术攻击</t>
    <phoneticPr fontId="1" type="noConversion"/>
  </si>
  <si>
    <t>法术防御</t>
    <phoneticPr fontId="1" type="noConversion"/>
  </si>
  <si>
    <t>技能攻击</t>
    <phoneticPr fontId="1" type="noConversion"/>
  </si>
  <si>
    <t>技能防御</t>
    <phoneticPr fontId="1" type="noConversion"/>
  </si>
  <si>
    <t>命中</t>
    <phoneticPr fontId="1" type="noConversion"/>
  </si>
  <si>
    <t>闪避</t>
    <phoneticPr fontId="1" type="noConversion"/>
  </si>
  <si>
    <t>暴击</t>
    <phoneticPr fontId="1" type="noConversion"/>
  </si>
  <si>
    <t>韧性</t>
    <phoneticPr fontId="1" type="noConversion"/>
  </si>
  <si>
    <t>格挡</t>
    <phoneticPr fontId="1" type="noConversion"/>
  </si>
  <si>
    <t>暴击伤害</t>
    <phoneticPr fontId="1" type="noConversion"/>
  </si>
  <si>
    <t>气势</t>
    <phoneticPr fontId="1" type="noConversion"/>
  </si>
  <si>
    <t>破击</t>
    <phoneticPr fontId="1" type="noConversion"/>
  </si>
  <si>
    <t>生命</t>
    <phoneticPr fontId="1" type="noConversion"/>
  </si>
  <si>
    <t>兑换需要命格碎片数量</t>
    <phoneticPr fontId="1" type="noConversion"/>
  </si>
  <si>
    <t>吞噬经验</t>
    <phoneticPr fontId="1" type="noConversion"/>
  </si>
  <si>
    <t>兽腾</t>
    <phoneticPr fontId="1" type="noConversion"/>
  </si>
  <si>
    <t>无</t>
    <phoneticPr fontId="1" type="noConversion"/>
  </si>
  <si>
    <t>30+当前经验值</t>
    <phoneticPr fontId="1" type="noConversion"/>
  </si>
  <si>
    <t>30+当前经验值</t>
  </si>
  <si>
    <t>辉煌</t>
    <phoneticPr fontId="1" type="noConversion"/>
  </si>
  <si>
    <t>战狂</t>
    <phoneticPr fontId="1" type="noConversion"/>
  </si>
  <si>
    <t>贪狼</t>
    <phoneticPr fontId="1" type="noConversion"/>
  </si>
  <si>
    <t>60+当前经验值</t>
    <phoneticPr fontId="1" type="noConversion"/>
  </si>
  <si>
    <t>60+当前经验值</t>
  </si>
  <si>
    <t>夜叉</t>
    <phoneticPr fontId="1" type="noConversion"/>
  </si>
  <si>
    <t>破军</t>
    <phoneticPr fontId="1" type="noConversion"/>
  </si>
  <si>
    <t>岩打</t>
    <phoneticPr fontId="1" type="noConversion"/>
  </si>
  <si>
    <t>散花</t>
    <phoneticPr fontId="1" type="noConversion"/>
  </si>
  <si>
    <t>虎贲</t>
    <phoneticPr fontId="1" type="noConversion"/>
  </si>
  <si>
    <t>信牢</t>
    <phoneticPr fontId="1" type="noConversion"/>
  </si>
  <si>
    <t>吉星</t>
    <phoneticPr fontId="1" type="noConversion"/>
  </si>
  <si>
    <t>斩铁</t>
    <phoneticPr fontId="1" type="noConversion"/>
  </si>
  <si>
    <t>无惧</t>
    <phoneticPr fontId="1" type="noConversion"/>
  </si>
  <si>
    <t>热血</t>
    <phoneticPr fontId="1" type="noConversion"/>
  </si>
  <si>
    <t>逢龙遇虎</t>
    <phoneticPr fontId="1" type="noConversion"/>
  </si>
  <si>
    <t>120+当前经验值</t>
    <phoneticPr fontId="1" type="noConversion"/>
  </si>
  <si>
    <t>120+当前经验值</t>
  </si>
  <si>
    <t>大破坏神</t>
    <phoneticPr fontId="1" type="noConversion"/>
  </si>
  <si>
    <t>轩辕剑体</t>
    <phoneticPr fontId="1" type="noConversion"/>
  </si>
  <si>
    <t>不死鸟</t>
    <phoneticPr fontId="1" type="noConversion"/>
  </si>
  <si>
    <t>一元复始</t>
    <phoneticPr fontId="1" type="noConversion"/>
  </si>
  <si>
    <t>千惊万喜</t>
    <phoneticPr fontId="1" type="noConversion"/>
  </si>
  <si>
    <t>霸者横栏</t>
    <phoneticPr fontId="1" type="noConversion"/>
  </si>
  <si>
    <t>叱咤风云</t>
    <phoneticPr fontId="1" type="noConversion"/>
  </si>
  <si>
    <t>天地无用</t>
    <phoneticPr fontId="1" type="noConversion"/>
  </si>
  <si>
    <t>快刀乱麻</t>
    <phoneticPr fontId="1" type="noConversion"/>
  </si>
  <si>
    <t>真逢龙遇虎</t>
    <phoneticPr fontId="1" type="noConversion"/>
  </si>
  <si>
    <t>240+当前经验值</t>
    <phoneticPr fontId="1" type="noConversion"/>
  </si>
  <si>
    <t>240+当前经验值</t>
    <phoneticPr fontId="1" type="noConversion"/>
  </si>
  <si>
    <t>240+当前经验值</t>
  </si>
</sst>
</file>

<file path=xl/styles.xml><?xml version="1.0" encoding="utf-8"?>
<styleSheet xmlns="http://schemas.openxmlformats.org/spreadsheetml/2006/main">
  <fonts count="1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2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name val="宋体"/>
      <family val="2"/>
      <charset val="134"/>
      <scheme val="minor"/>
    </font>
    <font>
      <sz val="10"/>
      <name val="宋体"/>
      <family val="3"/>
      <charset val="134"/>
      <scheme val="minor"/>
    </font>
    <font>
      <sz val="10"/>
      <color rgb="FF333333"/>
      <name val="ˎ̥"/>
      <family val="2"/>
    </font>
    <font>
      <sz val="10"/>
      <color rgb="FF333333"/>
      <name val="宋体"/>
      <family val="3"/>
      <charset val="134"/>
    </font>
    <font>
      <sz val="10"/>
      <color rgb="FF333333"/>
      <name val="宋体"/>
      <family val="3"/>
      <charset val="134"/>
      <scheme val="major"/>
    </font>
    <font>
      <sz val="9"/>
      <color indexed="8"/>
      <name val="宋体"/>
      <family val="3"/>
      <charset val="134"/>
    </font>
    <font>
      <sz val="9"/>
      <color theme="1"/>
      <name val="宋体"/>
      <family val="2"/>
      <charset val="134"/>
      <scheme val="minor"/>
    </font>
    <font>
      <b/>
      <sz val="9"/>
      <color theme="0"/>
      <name val="宋体"/>
      <family val="2"/>
      <charset val="134"/>
      <scheme val="minor"/>
    </font>
    <font>
      <b/>
      <sz val="9"/>
      <color theme="0"/>
      <name val="宋体"/>
      <family val="3"/>
      <charset val="134"/>
      <scheme val="minor"/>
    </font>
    <font>
      <b/>
      <sz val="11"/>
      <color rgb="FF7030A0"/>
      <name val="宋体"/>
      <family val="3"/>
      <charset val="134"/>
    </font>
    <font>
      <b/>
      <sz val="11"/>
      <color rgb="FF00B0F0"/>
      <name val="宋体"/>
      <family val="3"/>
      <charset val="134"/>
    </font>
  </fonts>
  <fills count="22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E5E0EC"/>
        <bgColor indexed="64"/>
      </patternFill>
    </fill>
    <fill>
      <patternFill patternType="solid">
        <fgColor rgb="FFDBEEF3"/>
        <bgColor indexed="64"/>
      </patternFill>
    </fill>
    <fill>
      <patternFill patternType="solid">
        <fgColor theme="6" tint="0.39997558519241921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rgb="FF000000"/>
      </left>
      <right style="double">
        <color rgb="FF000000"/>
      </right>
      <top style="double">
        <color rgb="FF000000"/>
      </top>
      <bottom style="double">
        <color rgb="FF000000"/>
      </bottom>
      <diagonal/>
    </border>
    <border>
      <left/>
      <right style="double">
        <color rgb="FF000000"/>
      </right>
      <top style="double">
        <color rgb="FF000000"/>
      </top>
      <bottom style="double">
        <color rgb="FF000000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rgb="FF000000"/>
      </left>
      <right style="double">
        <color rgb="FF000000"/>
      </right>
      <top/>
      <bottom style="double">
        <color rgb="FF000000"/>
      </bottom>
      <diagonal/>
    </border>
    <border>
      <left/>
      <right style="double">
        <color rgb="FF000000"/>
      </right>
      <top/>
      <bottom style="double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44">
    <xf numFmtId="0" fontId="0" fillId="0" borderId="0" xfId="0">
      <alignment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5" fillId="13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top"/>
    </xf>
    <xf numFmtId="0" fontId="5" fillId="0" borderId="0" xfId="0" applyFont="1" applyFill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5" borderId="1" xfId="0" applyNumberFormat="1" applyFont="1" applyFill="1" applyBorder="1" applyAlignment="1">
      <alignment horizontal="center" vertical="center" wrapText="1"/>
    </xf>
    <xf numFmtId="9" fontId="3" fillId="5" borderId="1" xfId="0" applyNumberFormat="1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3" fillId="10" borderId="1" xfId="0" applyNumberFormat="1" applyFont="1" applyFill="1" applyBorder="1" applyAlignment="1">
      <alignment horizontal="center" vertical="center" wrapText="1"/>
    </xf>
    <xf numFmtId="9" fontId="3" fillId="10" borderId="1" xfId="0" applyNumberFormat="1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horizontal="center" vertical="top"/>
    </xf>
    <xf numFmtId="0" fontId="3" fillId="6" borderId="1" xfId="0" applyFont="1" applyFill="1" applyBorder="1" applyAlignment="1">
      <alignment horizontal="center" vertical="top"/>
    </xf>
    <xf numFmtId="0" fontId="6" fillId="5" borderId="1" xfId="0" applyFont="1" applyFill="1" applyBorder="1" applyAlignment="1">
      <alignment horizontal="center" vertical="top"/>
    </xf>
    <xf numFmtId="0" fontId="6" fillId="10" borderId="1" xfId="0" applyFont="1" applyFill="1" applyBorder="1" applyAlignment="1">
      <alignment horizontal="center" vertical="top"/>
    </xf>
    <xf numFmtId="0" fontId="5" fillId="12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8" fillId="15" borderId="1" xfId="0" applyFont="1" applyFill="1" applyBorder="1" applyAlignment="1">
      <alignment horizontal="center" vertical="center" wrapText="1"/>
    </xf>
    <xf numFmtId="0" fontId="9" fillId="15" borderId="1" xfId="0" applyFont="1" applyFill="1" applyBorder="1" applyAlignment="1">
      <alignment horizontal="center" vertical="center" wrapText="1"/>
    </xf>
    <xf numFmtId="0" fontId="2" fillId="15" borderId="1" xfId="0" applyFont="1" applyFill="1" applyBorder="1" applyAlignment="1">
      <alignment horizontal="center" vertical="center" wrapText="1"/>
    </xf>
    <xf numFmtId="0" fontId="9" fillId="5" borderId="1" xfId="0" applyFont="1" applyFill="1" applyBorder="1" applyAlignment="1">
      <alignment horizontal="center" vertical="center" wrapText="1"/>
    </xf>
    <xf numFmtId="0" fontId="9" fillId="10" borderId="1" xfId="0" applyFont="1" applyFill="1" applyBorder="1" applyAlignment="1">
      <alignment horizontal="center" vertical="center" wrapText="1"/>
    </xf>
    <xf numFmtId="1" fontId="4" fillId="8" borderId="1" xfId="0" applyNumberFormat="1" applyFont="1" applyFill="1" applyBorder="1" applyAlignment="1">
      <alignment horizontal="center" vertical="center" wrapText="1"/>
    </xf>
    <xf numFmtId="1" fontId="2" fillId="5" borderId="1" xfId="0" applyNumberFormat="1" applyFont="1" applyFill="1" applyBorder="1" applyAlignment="1">
      <alignment horizontal="center" vertical="center" wrapText="1"/>
    </xf>
    <xf numFmtId="1" fontId="3" fillId="5" borderId="1" xfId="0" applyNumberFormat="1" applyFont="1" applyFill="1" applyBorder="1" applyAlignment="1">
      <alignment horizontal="center" vertical="center" wrapText="1"/>
    </xf>
    <xf numFmtId="1" fontId="2" fillId="10" borderId="1" xfId="0" applyNumberFormat="1" applyFont="1" applyFill="1" applyBorder="1" applyAlignment="1">
      <alignment horizontal="center" vertical="center" wrapText="1"/>
    </xf>
    <xf numFmtId="1" fontId="3" fillId="10" borderId="1" xfId="0" applyNumberFormat="1" applyFont="1" applyFill="1" applyBorder="1" applyAlignment="1">
      <alignment horizontal="center" vertical="center" wrapText="1"/>
    </xf>
    <xf numFmtId="1" fontId="3" fillId="0" borderId="1" xfId="0" applyNumberFormat="1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NumberFormat="1" applyFont="1" applyFill="1" applyBorder="1" applyAlignment="1">
      <alignment horizontal="center" vertical="center" wrapText="1"/>
    </xf>
    <xf numFmtId="0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top"/>
    </xf>
    <xf numFmtId="0" fontId="2" fillId="0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 wrapText="1"/>
    </xf>
    <xf numFmtId="0" fontId="15" fillId="8" borderId="1" xfId="0" applyFont="1" applyFill="1" applyBorder="1" applyAlignment="1">
      <alignment horizontal="center" vertical="center" wrapText="1"/>
    </xf>
    <xf numFmtId="0" fontId="16" fillId="8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top" wrapText="1"/>
    </xf>
    <xf numFmtId="0" fontId="14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5" fillId="16" borderId="1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0" fillId="0" borderId="1" xfId="0" applyBorder="1">
      <alignment vertical="center"/>
    </xf>
    <xf numFmtId="0" fontId="2" fillId="14" borderId="1" xfId="0" applyFont="1" applyFill="1" applyBorder="1" applyAlignment="1">
      <alignment horizontal="center" vertical="center" wrapText="1"/>
    </xf>
    <xf numFmtId="0" fontId="2" fillId="14" borderId="1" xfId="0" applyNumberFormat="1" applyFont="1" applyFill="1" applyBorder="1" applyAlignment="1">
      <alignment horizontal="center" vertical="center" wrapText="1"/>
    </xf>
    <xf numFmtId="1" fontId="2" fillId="14" borderId="1" xfId="0" applyNumberFormat="1" applyFont="1" applyFill="1" applyBorder="1" applyAlignment="1">
      <alignment horizontal="center" vertical="center" wrapText="1"/>
    </xf>
    <xf numFmtId="1" fontId="3" fillId="14" borderId="1" xfId="0" applyNumberFormat="1" applyFont="1" applyFill="1" applyBorder="1" applyAlignment="1">
      <alignment horizontal="center" vertical="center" wrapText="1"/>
    </xf>
    <xf numFmtId="9" fontId="3" fillId="14" borderId="1" xfId="0" applyNumberFormat="1" applyFont="1" applyFill="1" applyBorder="1" applyAlignment="1">
      <alignment horizontal="center" vertical="center" wrapText="1"/>
    </xf>
    <xf numFmtId="0" fontId="3" fillId="1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4" borderId="1" xfId="0" applyNumberFormat="1" applyFont="1" applyFill="1" applyBorder="1" applyAlignment="1">
      <alignment horizontal="center" vertical="center" wrapText="1"/>
    </xf>
    <xf numFmtId="1" fontId="3" fillId="4" borderId="1" xfId="0" applyNumberFormat="1" applyFont="1" applyFill="1" applyBorder="1" applyAlignment="1">
      <alignment horizontal="center" vertical="center" wrapText="1"/>
    </xf>
    <xf numFmtId="1" fontId="2" fillId="4" borderId="1" xfId="0" applyNumberFormat="1" applyFont="1" applyFill="1" applyBorder="1" applyAlignment="1">
      <alignment horizontal="center" vertical="center" wrapText="1"/>
    </xf>
    <xf numFmtId="9" fontId="3" fillId="4" borderId="1" xfId="0" applyNumberFormat="1" applyFont="1" applyFill="1" applyBorder="1" applyAlignment="1">
      <alignment horizontal="center" vertical="center" wrapText="1"/>
    </xf>
    <xf numFmtId="0" fontId="3" fillId="15" borderId="1" xfId="0" applyFont="1" applyFill="1" applyBorder="1" applyAlignment="1">
      <alignment horizontal="center" vertical="center" wrapText="1"/>
    </xf>
    <xf numFmtId="0" fontId="3" fillId="15" borderId="1" xfId="0" applyNumberFormat="1" applyFont="1" applyFill="1" applyBorder="1" applyAlignment="1">
      <alignment horizontal="center" vertical="center" wrapText="1"/>
    </xf>
    <xf numFmtId="1" fontId="3" fillId="15" borderId="1" xfId="0" applyNumberFormat="1" applyFont="1" applyFill="1" applyBorder="1" applyAlignment="1">
      <alignment horizontal="center" vertical="center" wrapText="1"/>
    </xf>
    <xf numFmtId="1" fontId="2" fillId="15" borderId="1" xfId="0" applyNumberFormat="1" applyFont="1" applyFill="1" applyBorder="1" applyAlignment="1">
      <alignment horizontal="center" vertical="center" wrapText="1"/>
    </xf>
    <xf numFmtId="9" fontId="3" fillId="15" borderId="1" xfId="0" applyNumberFormat="1" applyFont="1" applyFill="1" applyBorder="1" applyAlignment="1">
      <alignment horizontal="center" vertical="center" wrapText="1"/>
    </xf>
    <xf numFmtId="0" fontId="2" fillId="17" borderId="1" xfId="0" applyFont="1" applyFill="1" applyBorder="1" applyAlignment="1">
      <alignment horizontal="center" vertical="center" wrapText="1"/>
    </xf>
    <xf numFmtId="10" fontId="2" fillId="0" borderId="1" xfId="0" applyNumberFormat="1" applyFont="1" applyBorder="1" applyAlignment="1">
      <alignment horizontal="center" vertical="center" wrapText="1"/>
    </xf>
    <xf numFmtId="0" fontId="2" fillId="18" borderId="1" xfId="0" applyFont="1" applyFill="1" applyBorder="1" applyAlignment="1">
      <alignment horizontal="center" vertical="center" wrapText="1"/>
    </xf>
    <xf numFmtId="0" fontId="17" fillId="19" borderId="11" xfId="0" applyFont="1" applyFill="1" applyBorder="1" applyAlignment="1">
      <alignment vertical="center" wrapText="1"/>
    </xf>
    <xf numFmtId="0" fontId="17" fillId="19" borderId="12" xfId="0" applyFont="1" applyFill="1" applyBorder="1" applyAlignment="1">
      <alignment vertical="center" wrapText="1"/>
    </xf>
    <xf numFmtId="0" fontId="18" fillId="20" borderId="13" xfId="0" applyFont="1" applyFill="1" applyBorder="1" applyAlignment="1">
      <alignment vertical="center" wrapText="1"/>
    </xf>
    <xf numFmtId="0" fontId="18" fillId="20" borderId="14" xfId="0" applyFont="1" applyFill="1" applyBorder="1" applyAlignment="1">
      <alignment vertical="center" wrapText="1"/>
    </xf>
    <xf numFmtId="0" fontId="17" fillId="19" borderId="15" xfId="0" applyFont="1" applyFill="1" applyBorder="1" applyAlignment="1">
      <alignment vertical="center" wrapText="1"/>
    </xf>
    <xf numFmtId="0" fontId="17" fillId="19" borderId="16" xfId="0" applyFont="1" applyFill="1" applyBorder="1" applyAlignment="1">
      <alignment vertical="center" wrapText="1"/>
    </xf>
    <xf numFmtId="0" fontId="18" fillId="20" borderId="17" xfId="0" applyFont="1" applyFill="1" applyBorder="1" applyAlignment="1">
      <alignment vertical="center" wrapText="1"/>
    </xf>
    <xf numFmtId="0" fontId="18" fillId="20" borderId="18" xfId="0" applyFont="1" applyFill="1" applyBorder="1" applyAlignment="1">
      <alignment vertical="center" wrapText="1"/>
    </xf>
    <xf numFmtId="10" fontId="17" fillId="19" borderId="16" xfId="0" applyNumberFormat="1" applyFont="1" applyFill="1" applyBorder="1" applyAlignment="1">
      <alignment vertical="center" wrapText="1"/>
    </xf>
    <xf numFmtId="10" fontId="18" fillId="20" borderId="18" xfId="0" applyNumberFormat="1" applyFont="1" applyFill="1" applyBorder="1" applyAlignment="1">
      <alignment vertical="center" wrapText="1"/>
    </xf>
    <xf numFmtId="0" fontId="0" fillId="21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" fontId="3" fillId="0" borderId="0" xfId="0" applyNumberFormat="1" applyFont="1" applyFill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/>
    </xf>
    <xf numFmtId="0" fontId="5" fillId="13" borderId="2" xfId="0" applyFont="1" applyFill="1" applyBorder="1" applyAlignment="1">
      <alignment horizontal="center" vertical="center"/>
    </xf>
    <xf numFmtId="0" fontId="5" fillId="13" borderId="19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9" fontId="2" fillId="6" borderId="1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9" fontId="2" fillId="5" borderId="1" xfId="0" applyNumberFormat="1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9" fontId="2" fillId="10" borderId="1" xfId="0" applyNumberFormat="1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horizontal="center" vertical="center" wrapText="1"/>
    </xf>
    <xf numFmtId="0" fontId="5" fillId="13" borderId="0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0" fillId="21" borderId="4" xfId="0" applyFill="1" applyBorder="1" applyAlignment="1">
      <alignment horizontal="left" vertical="center"/>
    </xf>
    <xf numFmtId="0" fontId="0" fillId="21" borderId="5" xfId="0" applyFill="1" applyBorder="1" applyAlignment="1">
      <alignment horizontal="left" vertical="center"/>
    </xf>
    <xf numFmtId="0" fontId="0" fillId="21" borderId="6" xfId="0" applyFill="1" applyBorder="1" applyAlignment="1">
      <alignment horizontal="left" vertical="center"/>
    </xf>
  </cellXfs>
  <cellStyles count="1">
    <cellStyle name="常规" xfId="0" builtinId="0"/>
  </cellStyles>
  <dxfs count="35"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alignment horizontal="center" vertical="center" textRotation="0" wrapText="1" indent="0" relativeIndent="255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alignment horizontal="center" vertical="center" textRotation="0" wrapText="1" indent="0" relativeIndent="255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alignment horizontal="center" vertical="center" textRotation="0" wrapText="1" indent="0" relativeIndent="255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alignment horizontal="center" vertical="center" textRotation="0" wrapText="1" indent="0" relativeIndent="255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alignment horizontal="center" vertical="center" textRotation="0" wrapText="1" indent="0" relativeIndent="255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alignment horizontal="center" vertical="center" textRotation="0" wrapText="1" indent="0" relativeIndent="255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alignment horizontal="center" vertical="center" textRotation="0" wrapText="1" indent="0" relativeIndent="255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alignment horizontal="center" vertical="center" textRotation="0" wrapText="1" indent="0" relativeIndent="255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alignment horizontal="center" vertical="center" textRotation="0" wrapText="1" indent="0" relativeIndent="255" justifyLastLine="0" shrinkToFit="0" mergeCell="0" readingOrder="0"/>
    </dxf>
    <dxf>
      <border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alignment horizontal="center" vertical="center" textRotation="0" wrapText="1" indent="0" relativeIndent="255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alignment horizontal="center" vertical="center" textRotation="0" wrapText="1" indent="0" relativeIndent="255" justifyLastLine="0" shrinkToFit="0" mergeCell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alignment horizontal="center" vertical="center" textRotation="0" wrapText="1" indent="0" relativeIndent="255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alignment horizontal="center" vertical="center" textRotation="0" wrapText="1" indent="0" relativeIndent="255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alignment horizontal="center" vertical="center" textRotation="0" wrapText="1" indent="0" relativeIndent="255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alignment horizontal="center" vertical="center" textRotation="0" wrapText="1" indent="0" relativeIndent="255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alignment horizontal="center" vertical="center" textRotation="0" wrapText="1" indent="0" relativeIndent="255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alignment horizontal="center" vertical="center" textRotation="0" wrapText="1" indent="0" relativeIndent="255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alignment horizontal="center" vertical="center" textRotation="0" wrapText="1" indent="0" relativeIndent="255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alignment horizontal="center" vertical="center" textRotation="0" wrapText="1" indent="0" relativeIndent="255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alignment horizontal="center" vertical="center" textRotation="0" wrapText="1" indent="0" relativeIndent="255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alignment horizontal="center" vertical="center" textRotation="0" wrapText="1" indent="0" relativeIndent="255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alignment horizontal="center" vertical="center" textRotation="0" wrapText="1" indent="0" relativeIndent="255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alignment horizontal="center" vertical="center" textRotation="0" wrapText="1" indent="0" relativeIndent="255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alignment horizontal="center" vertical="center" textRotation="0" wrapText="1" indent="0" relativeIndent="255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alignment horizontal="center" vertical="center" textRotation="0" wrapText="1" indent="0" relativeIndent="255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alignment horizontal="center" vertical="center" textRotation="0" wrapText="1" indent="0" relativeIndent="255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alignment horizontal="center" vertical="center" textRotation="0" wrapText="1" indent="0" relativeIndent="255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alignment horizontal="center" vertical="center" textRotation="0" wrapText="1" indent="0" relativeIndent="255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alignment horizontal="center" vertical="center" textRotation="0" wrapText="1" indent="0" relativeIndent="255" justifyLastLine="0" shrinkToFit="0" mergeCell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alignment horizontal="center" vertical="center" textRotation="0" wrapText="1" indent="0" relativeIndent="255" justifyLastLine="0" shrinkToFit="0" mergeCell="0" readingOrder="0"/>
    </dxf>
    <dxf>
      <border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alignment horizontal="center" vertical="center" textRotation="0" wrapText="1" indent="0" relativeIndent="255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1" displayName="表1" ref="A2:S32" totalsRowShown="0" headerRowDxfId="34" dataDxfId="32" headerRowBorderDxfId="33" tableBorderDxfId="31" totalsRowBorderDxfId="30">
  <autoFilter ref="A2:S32">
    <filterColumn colId="13"/>
    <filterColumn colId="14"/>
    <filterColumn colId="15"/>
    <filterColumn colId="16"/>
    <filterColumn colId="17"/>
    <filterColumn colId="18"/>
  </autoFilter>
  <tableColumns count="19">
    <tableColumn id="1" name="职业" dataDxfId="29"/>
    <tableColumn id="2" name="等级" dataDxfId="28"/>
    <tableColumn id="3" name="生命" dataDxfId="27"/>
    <tableColumn id="4" name="武力" dataDxfId="26"/>
    <tableColumn id="5" name="法术" dataDxfId="25"/>
    <tableColumn id="6" name="绝技" dataDxfId="24"/>
    <tableColumn id="7" name="普通攻击" dataDxfId="23"/>
    <tableColumn id="8" name="普通防御" dataDxfId="22"/>
    <tableColumn id="9" name="法术攻击" dataDxfId="21"/>
    <tableColumn id="10" name="法术防御" dataDxfId="20"/>
    <tableColumn id="11" name="绝技攻击" dataDxfId="19"/>
    <tableColumn id="12" name="绝技防御" dataDxfId="18"/>
    <tableColumn id="13" name="暴击" dataDxfId="17"/>
    <tableColumn id="14" name="韧性" dataDxfId="16"/>
    <tableColumn id="15" name="命中" dataDxfId="15"/>
    <tableColumn id="16" name="闪避" dataDxfId="14"/>
    <tableColumn id="17" name="破击" dataDxfId="13"/>
    <tableColumn id="18" name="格挡" dataDxfId="12"/>
    <tableColumn id="19" name="必杀" dataDxfId="1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5" name="表5" displayName="表5" ref="A1:H6" totalsRowShown="0" headerRowDxfId="10" dataDxfId="8" headerRowBorderDxfId="9">
  <autoFilter ref="A1:H6">
    <filterColumn colId="5"/>
    <filterColumn colId="6"/>
    <filterColumn colId="7"/>
  </autoFilter>
  <tableColumns count="8">
    <tableColumn id="1" name="职业" dataDxfId="7"/>
    <tableColumn id="2" name="武力攻击转化率" dataDxfId="6"/>
    <tableColumn id="3" name="武力防御转化率" dataDxfId="5"/>
    <tableColumn id="4" name="法术攻击转化率" dataDxfId="4"/>
    <tableColumn id="5" name="法术防御转化率" dataDxfId="3"/>
    <tableColumn id="6" name="技能攻击转化率" dataDxfId="2"/>
    <tableColumn id="7" name="技能防御转化率" dataDxfId="1"/>
    <tableColumn id="8" name="生命转换系数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151"/>
  <sheetViews>
    <sheetView workbookViewId="0">
      <selection activeCell="G10" sqref="G10"/>
    </sheetView>
  </sheetViews>
  <sheetFormatPr defaultRowHeight="12"/>
  <cols>
    <col min="1" max="6" width="9" style="1"/>
    <col min="7" max="7" width="12.5" style="1" bestFit="1" customWidth="1"/>
    <col min="8" max="9" width="12.5" style="5" customWidth="1"/>
    <col min="10" max="14" width="12.5" style="1" bestFit="1" customWidth="1"/>
    <col min="15" max="16384" width="9" style="1"/>
  </cols>
  <sheetData>
    <row r="1" spans="1:19">
      <c r="A1" s="1" t="s">
        <v>0</v>
      </c>
    </row>
    <row r="2" spans="1:19">
      <c r="A2" s="52" t="s">
        <v>19</v>
      </c>
      <c r="B2" s="53" t="s">
        <v>1</v>
      </c>
      <c r="C2" s="53" t="s">
        <v>2</v>
      </c>
      <c r="D2" s="53" t="s">
        <v>3</v>
      </c>
      <c r="E2" s="53" t="s">
        <v>4</v>
      </c>
      <c r="F2" s="53" t="s">
        <v>5</v>
      </c>
      <c r="G2" s="53" t="s">
        <v>6</v>
      </c>
      <c r="H2" s="53" t="s">
        <v>7</v>
      </c>
      <c r="I2" s="53" t="s">
        <v>8</v>
      </c>
      <c r="J2" s="53" t="s">
        <v>9</v>
      </c>
      <c r="K2" s="53" t="s">
        <v>10</v>
      </c>
      <c r="L2" s="53" t="s">
        <v>11</v>
      </c>
      <c r="M2" s="53" t="s">
        <v>12</v>
      </c>
      <c r="N2" s="54" t="s">
        <v>13</v>
      </c>
      <c r="O2" s="54" t="s">
        <v>14</v>
      </c>
      <c r="P2" s="54" t="s">
        <v>15</v>
      </c>
      <c r="Q2" s="54" t="s">
        <v>16</v>
      </c>
      <c r="R2" s="54" t="s">
        <v>17</v>
      </c>
      <c r="S2" s="55" t="s">
        <v>18</v>
      </c>
    </row>
    <row r="3" spans="1:19">
      <c r="A3" s="56" t="s">
        <v>20</v>
      </c>
      <c r="B3" s="37">
        <v>1</v>
      </c>
      <c r="C3" s="37">
        <v>50</v>
      </c>
      <c r="D3" s="37">
        <v>60</v>
      </c>
      <c r="E3" s="37">
        <v>50</v>
      </c>
      <c r="F3" s="37">
        <v>50</v>
      </c>
      <c r="G3" s="37">
        <v>13</v>
      </c>
      <c r="H3" s="37">
        <v>9</v>
      </c>
      <c r="I3" s="37">
        <v>0</v>
      </c>
      <c r="J3" s="37">
        <v>0</v>
      </c>
      <c r="K3" s="37">
        <v>1</v>
      </c>
      <c r="L3" s="37">
        <v>0</v>
      </c>
      <c r="M3" s="37">
        <v>150</v>
      </c>
      <c r="N3" s="57">
        <v>0</v>
      </c>
      <c r="O3" s="57">
        <v>150</v>
      </c>
      <c r="P3" s="57">
        <v>150</v>
      </c>
      <c r="Q3" s="57">
        <v>0</v>
      </c>
      <c r="R3" s="57">
        <v>0</v>
      </c>
      <c r="S3" s="58">
        <v>0</v>
      </c>
    </row>
    <row r="4" spans="1:19">
      <c r="A4" s="56" t="s">
        <v>20</v>
      </c>
      <c r="B4" s="37">
        <v>2</v>
      </c>
      <c r="C4" s="57">
        <v>66</v>
      </c>
      <c r="D4" s="57">
        <v>60</v>
      </c>
      <c r="E4" s="57">
        <v>50</v>
      </c>
      <c r="F4" s="57">
        <v>50</v>
      </c>
      <c r="G4" s="57">
        <v>17</v>
      </c>
      <c r="H4" s="57">
        <v>10</v>
      </c>
      <c r="I4" s="57">
        <v>0</v>
      </c>
      <c r="J4" s="57">
        <v>0</v>
      </c>
      <c r="K4" s="57">
        <v>2</v>
      </c>
      <c r="L4" s="57">
        <v>0</v>
      </c>
      <c r="M4" s="37">
        <v>150</v>
      </c>
      <c r="N4" s="57">
        <v>0</v>
      </c>
      <c r="O4" s="57">
        <v>150</v>
      </c>
      <c r="P4" s="57">
        <v>150</v>
      </c>
      <c r="Q4" s="57">
        <v>0</v>
      </c>
      <c r="R4" s="57">
        <v>0</v>
      </c>
      <c r="S4" s="58">
        <v>0</v>
      </c>
    </row>
    <row r="5" spans="1:19">
      <c r="A5" s="56" t="s">
        <v>20</v>
      </c>
      <c r="B5" s="37">
        <v>3</v>
      </c>
      <c r="C5" s="57">
        <v>82</v>
      </c>
      <c r="D5" s="37">
        <v>60</v>
      </c>
      <c r="E5" s="37">
        <v>50</v>
      </c>
      <c r="F5" s="37">
        <v>50</v>
      </c>
      <c r="G5" s="57">
        <v>21</v>
      </c>
      <c r="H5" s="57">
        <v>11</v>
      </c>
      <c r="I5" s="57">
        <v>0</v>
      </c>
      <c r="J5" s="57">
        <v>0</v>
      </c>
      <c r="K5" s="57">
        <v>3</v>
      </c>
      <c r="L5" s="57">
        <v>0</v>
      </c>
      <c r="M5" s="37">
        <v>150</v>
      </c>
      <c r="N5" s="57">
        <v>0</v>
      </c>
      <c r="O5" s="57">
        <v>150</v>
      </c>
      <c r="P5" s="57">
        <v>150</v>
      </c>
      <c r="Q5" s="57">
        <v>0</v>
      </c>
      <c r="R5" s="57">
        <v>0</v>
      </c>
      <c r="S5" s="58">
        <v>0</v>
      </c>
    </row>
    <row r="6" spans="1:19">
      <c r="A6" s="56" t="s">
        <v>20</v>
      </c>
      <c r="B6" s="37">
        <v>4</v>
      </c>
      <c r="C6" s="57">
        <v>98</v>
      </c>
      <c r="D6" s="57">
        <v>60</v>
      </c>
      <c r="E6" s="57">
        <v>50</v>
      </c>
      <c r="F6" s="57">
        <v>50</v>
      </c>
      <c r="G6" s="57">
        <v>25</v>
      </c>
      <c r="H6" s="57">
        <v>12</v>
      </c>
      <c r="I6" s="57">
        <v>0</v>
      </c>
      <c r="J6" s="57">
        <v>0</v>
      </c>
      <c r="K6" s="57">
        <v>4</v>
      </c>
      <c r="L6" s="57">
        <v>0</v>
      </c>
      <c r="M6" s="37">
        <v>150</v>
      </c>
      <c r="N6" s="57">
        <v>0</v>
      </c>
      <c r="O6" s="57">
        <v>150</v>
      </c>
      <c r="P6" s="57">
        <v>150</v>
      </c>
      <c r="Q6" s="57">
        <v>0</v>
      </c>
      <c r="R6" s="57">
        <v>0</v>
      </c>
      <c r="S6" s="58">
        <v>0</v>
      </c>
    </row>
    <row r="7" spans="1:19">
      <c r="A7" s="56" t="s">
        <v>20</v>
      </c>
      <c r="B7" s="37">
        <v>5</v>
      </c>
      <c r="C7" s="57">
        <v>114</v>
      </c>
      <c r="D7" s="37">
        <v>60</v>
      </c>
      <c r="E7" s="37">
        <v>50</v>
      </c>
      <c r="F7" s="37">
        <v>50</v>
      </c>
      <c r="G7" s="57">
        <v>29</v>
      </c>
      <c r="H7" s="57">
        <v>13</v>
      </c>
      <c r="I7" s="57">
        <v>0</v>
      </c>
      <c r="J7" s="57">
        <v>0</v>
      </c>
      <c r="K7" s="57">
        <v>5</v>
      </c>
      <c r="L7" s="57">
        <v>0</v>
      </c>
      <c r="M7" s="37">
        <v>150</v>
      </c>
      <c r="N7" s="57">
        <v>0</v>
      </c>
      <c r="O7" s="57">
        <v>150</v>
      </c>
      <c r="P7" s="57">
        <v>150</v>
      </c>
      <c r="Q7" s="57">
        <v>0</v>
      </c>
      <c r="R7" s="57">
        <v>0</v>
      </c>
      <c r="S7" s="58">
        <v>0</v>
      </c>
    </row>
    <row r="8" spans="1:19">
      <c r="A8" s="56" t="s">
        <v>20</v>
      </c>
      <c r="B8" s="37">
        <v>6</v>
      </c>
      <c r="C8" s="57">
        <v>130</v>
      </c>
      <c r="D8" s="57">
        <v>60</v>
      </c>
      <c r="E8" s="57">
        <v>50</v>
      </c>
      <c r="F8" s="57">
        <v>50</v>
      </c>
      <c r="G8" s="57">
        <v>33</v>
      </c>
      <c r="H8" s="57">
        <v>14</v>
      </c>
      <c r="I8" s="57">
        <v>0</v>
      </c>
      <c r="J8" s="57">
        <v>0</v>
      </c>
      <c r="K8" s="57">
        <v>6</v>
      </c>
      <c r="L8" s="57">
        <v>0</v>
      </c>
      <c r="M8" s="37">
        <v>150</v>
      </c>
      <c r="N8" s="57">
        <v>0</v>
      </c>
      <c r="O8" s="57">
        <v>150</v>
      </c>
      <c r="P8" s="57">
        <v>150</v>
      </c>
      <c r="Q8" s="57">
        <v>0</v>
      </c>
      <c r="R8" s="57">
        <v>0</v>
      </c>
      <c r="S8" s="58">
        <v>0</v>
      </c>
    </row>
    <row r="9" spans="1:19">
      <c r="A9" s="56" t="s">
        <v>20</v>
      </c>
      <c r="B9" s="37">
        <v>7</v>
      </c>
      <c r="C9" s="57">
        <v>146</v>
      </c>
      <c r="D9" s="37">
        <v>60</v>
      </c>
      <c r="E9" s="37">
        <v>50</v>
      </c>
      <c r="F9" s="37">
        <v>50</v>
      </c>
      <c r="G9" s="57">
        <v>37</v>
      </c>
      <c r="H9" s="57">
        <v>15</v>
      </c>
      <c r="I9" s="57">
        <v>0</v>
      </c>
      <c r="J9" s="57">
        <v>0</v>
      </c>
      <c r="K9" s="57">
        <v>7</v>
      </c>
      <c r="L9" s="57">
        <v>0</v>
      </c>
      <c r="M9" s="37">
        <v>150</v>
      </c>
      <c r="N9" s="57">
        <v>0</v>
      </c>
      <c r="O9" s="57">
        <v>150</v>
      </c>
      <c r="P9" s="57">
        <v>150</v>
      </c>
      <c r="Q9" s="57">
        <v>0</v>
      </c>
      <c r="R9" s="57">
        <v>0</v>
      </c>
      <c r="S9" s="58">
        <v>0</v>
      </c>
    </row>
    <row r="10" spans="1:19">
      <c r="A10" s="56" t="s">
        <v>20</v>
      </c>
      <c r="B10" s="37">
        <v>8</v>
      </c>
      <c r="C10" s="57">
        <v>162</v>
      </c>
      <c r="D10" s="57">
        <v>60</v>
      </c>
      <c r="E10" s="57">
        <v>50</v>
      </c>
      <c r="F10" s="57">
        <v>50</v>
      </c>
      <c r="G10" s="57">
        <v>41</v>
      </c>
      <c r="H10" s="57">
        <v>16</v>
      </c>
      <c r="I10" s="57">
        <v>0</v>
      </c>
      <c r="J10" s="57">
        <v>0</v>
      </c>
      <c r="K10" s="57">
        <v>8</v>
      </c>
      <c r="L10" s="57">
        <v>0</v>
      </c>
      <c r="M10" s="37">
        <v>150</v>
      </c>
      <c r="N10" s="57">
        <v>0</v>
      </c>
      <c r="O10" s="57">
        <v>150</v>
      </c>
      <c r="P10" s="57">
        <v>150</v>
      </c>
      <c r="Q10" s="57">
        <v>0</v>
      </c>
      <c r="R10" s="57">
        <v>0</v>
      </c>
      <c r="S10" s="58">
        <v>0</v>
      </c>
    </row>
    <row r="11" spans="1:19">
      <c r="A11" s="56" t="s">
        <v>20</v>
      </c>
      <c r="B11" s="37">
        <v>9</v>
      </c>
      <c r="C11" s="57">
        <v>178</v>
      </c>
      <c r="D11" s="37">
        <v>60</v>
      </c>
      <c r="E11" s="37">
        <v>50</v>
      </c>
      <c r="F11" s="37">
        <v>50</v>
      </c>
      <c r="G11" s="57">
        <v>45</v>
      </c>
      <c r="H11" s="57">
        <v>17</v>
      </c>
      <c r="I11" s="57">
        <v>0</v>
      </c>
      <c r="J11" s="57">
        <v>0</v>
      </c>
      <c r="K11" s="57">
        <v>9</v>
      </c>
      <c r="L11" s="57">
        <v>0</v>
      </c>
      <c r="M11" s="37">
        <v>150</v>
      </c>
      <c r="N11" s="57">
        <v>0</v>
      </c>
      <c r="O11" s="57">
        <v>150</v>
      </c>
      <c r="P11" s="57">
        <v>150</v>
      </c>
      <c r="Q11" s="57">
        <v>0</v>
      </c>
      <c r="R11" s="57">
        <v>0</v>
      </c>
      <c r="S11" s="58">
        <v>0</v>
      </c>
    </row>
    <row r="12" spans="1:19">
      <c r="A12" s="56" t="s">
        <v>20</v>
      </c>
      <c r="B12" s="37">
        <v>10</v>
      </c>
      <c r="C12" s="57">
        <v>194</v>
      </c>
      <c r="D12" s="57">
        <v>60</v>
      </c>
      <c r="E12" s="57">
        <v>50</v>
      </c>
      <c r="F12" s="57">
        <v>50</v>
      </c>
      <c r="G12" s="57">
        <v>49</v>
      </c>
      <c r="H12" s="57">
        <v>18</v>
      </c>
      <c r="I12" s="57">
        <v>0</v>
      </c>
      <c r="J12" s="57">
        <v>0</v>
      </c>
      <c r="K12" s="57">
        <v>10</v>
      </c>
      <c r="L12" s="57">
        <v>0</v>
      </c>
      <c r="M12" s="37">
        <v>150</v>
      </c>
      <c r="N12" s="57">
        <v>0</v>
      </c>
      <c r="O12" s="57">
        <v>150</v>
      </c>
      <c r="P12" s="57">
        <v>150</v>
      </c>
      <c r="Q12" s="57">
        <v>0</v>
      </c>
      <c r="R12" s="57">
        <v>0</v>
      </c>
      <c r="S12" s="58">
        <v>0</v>
      </c>
    </row>
    <row r="13" spans="1:19">
      <c r="A13" s="56" t="s">
        <v>20</v>
      </c>
      <c r="B13" s="37">
        <v>11</v>
      </c>
      <c r="C13" s="57">
        <v>226</v>
      </c>
      <c r="D13" s="57">
        <v>60</v>
      </c>
      <c r="E13" s="57">
        <v>50</v>
      </c>
      <c r="F13" s="57">
        <v>50</v>
      </c>
      <c r="G13" s="57">
        <v>58</v>
      </c>
      <c r="H13" s="57">
        <v>21</v>
      </c>
      <c r="I13" s="57">
        <v>0</v>
      </c>
      <c r="J13" s="57">
        <v>0</v>
      </c>
      <c r="K13" s="57">
        <v>12</v>
      </c>
      <c r="L13" s="57">
        <v>0</v>
      </c>
      <c r="M13" s="37">
        <v>150</v>
      </c>
      <c r="N13" s="57">
        <v>0</v>
      </c>
      <c r="O13" s="57">
        <v>150</v>
      </c>
      <c r="P13" s="57">
        <v>150</v>
      </c>
      <c r="Q13" s="57">
        <v>0</v>
      </c>
      <c r="R13" s="57">
        <v>0</v>
      </c>
      <c r="S13" s="58">
        <v>0</v>
      </c>
    </row>
    <row r="14" spans="1:19">
      <c r="A14" s="56" t="s">
        <v>20</v>
      </c>
      <c r="B14" s="37">
        <v>12</v>
      </c>
      <c r="C14" s="57">
        <v>258</v>
      </c>
      <c r="D14" s="57">
        <v>60</v>
      </c>
      <c r="E14" s="57">
        <v>50</v>
      </c>
      <c r="F14" s="57">
        <v>50</v>
      </c>
      <c r="G14" s="57">
        <v>67</v>
      </c>
      <c r="H14" s="57">
        <v>24</v>
      </c>
      <c r="I14" s="57">
        <v>0</v>
      </c>
      <c r="J14" s="57">
        <v>0</v>
      </c>
      <c r="K14" s="57">
        <v>14</v>
      </c>
      <c r="L14" s="57">
        <v>0</v>
      </c>
      <c r="M14" s="37">
        <v>150</v>
      </c>
      <c r="N14" s="57">
        <v>0</v>
      </c>
      <c r="O14" s="57">
        <v>150</v>
      </c>
      <c r="P14" s="57">
        <v>150</v>
      </c>
      <c r="Q14" s="57">
        <v>0</v>
      </c>
      <c r="R14" s="57">
        <v>0</v>
      </c>
      <c r="S14" s="58">
        <v>0</v>
      </c>
    </row>
    <row r="15" spans="1:19">
      <c r="A15" s="56" t="s">
        <v>20</v>
      </c>
      <c r="B15" s="37">
        <v>13</v>
      </c>
      <c r="C15" s="57">
        <v>290</v>
      </c>
      <c r="D15" s="57">
        <v>60</v>
      </c>
      <c r="E15" s="57">
        <v>50</v>
      </c>
      <c r="F15" s="57">
        <v>50</v>
      </c>
      <c r="G15" s="57">
        <v>76</v>
      </c>
      <c r="H15" s="57">
        <v>27</v>
      </c>
      <c r="I15" s="57">
        <v>0</v>
      </c>
      <c r="J15" s="57">
        <v>0</v>
      </c>
      <c r="K15" s="57">
        <v>16</v>
      </c>
      <c r="L15" s="57">
        <v>0</v>
      </c>
      <c r="M15" s="37">
        <v>150</v>
      </c>
      <c r="N15" s="57">
        <v>0</v>
      </c>
      <c r="O15" s="57">
        <v>150</v>
      </c>
      <c r="P15" s="57">
        <v>150</v>
      </c>
      <c r="Q15" s="57">
        <v>0</v>
      </c>
      <c r="R15" s="57">
        <v>0</v>
      </c>
      <c r="S15" s="58">
        <v>0</v>
      </c>
    </row>
    <row r="16" spans="1:19">
      <c r="A16" s="56" t="s">
        <v>20</v>
      </c>
      <c r="B16" s="37">
        <v>14</v>
      </c>
      <c r="C16" s="57">
        <v>322</v>
      </c>
      <c r="D16" s="57">
        <v>60</v>
      </c>
      <c r="E16" s="57">
        <v>50</v>
      </c>
      <c r="F16" s="57">
        <v>50</v>
      </c>
      <c r="G16" s="57">
        <v>85</v>
      </c>
      <c r="H16" s="57">
        <v>29</v>
      </c>
      <c r="I16" s="57">
        <v>0</v>
      </c>
      <c r="J16" s="57">
        <v>0</v>
      </c>
      <c r="K16" s="57">
        <v>18</v>
      </c>
      <c r="L16" s="57">
        <v>0</v>
      </c>
      <c r="M16" s="37">
        <v>150</v>
      </c>
      <c r="N16" s="57">
        <v>0</v>
      </c>
      <c r="O16" s="57">
        <v>150</v>
      </c>
      <c r="P16" s="57">
        <v>150</v>
      </c>
      <c r="Q16" s="57">
        <v>0</v>
      </c>
      <c r="R16" s="57">
        <v>0</v>
      </c>
      <c r="S16" s="58">
        <v>0</v>
      </c>
    </row>
    <row r="17" spans="1:19">
      <c r="A17" s="56" t="s">
        <v>20</v>
      </c>
      <c r="B17" s="37">
        <v>15</v>
      </c>
      <c r="C17" s="57">
        <v>354</v>
      </c>
      <c r="D17" s="57">
        <v>60</v>
      </c>
      <c r="E17" s="57">
        <v>50</v>
      </c>
      <c r="F17" s="57">
        <v>50</v>
      </c>
      <c r="G17" s="57">
        <v>94</v>
      </c>
      <c r="H17" s="57">
        <v>32</v>
      </c>
      <c r="I17" s="57">
        <v>0</v>
      </c>
      <c r="J17" s="57">
        <v>0</v>
      </c>
      <c r="K17" s="57">
        <v>20</v>
      </c>
      <c r="L17" s="57">
        <v>0</v>
      </c>
      <c r="M17" s="37">
        <v>150</v>
      </c>
      <c r="N17" s="57">
        <v>0</v>
      </c>
      <c r="O17" s="57">
        <v>150</v>
      </c>
      <c r="P17" s="57">
        <v>150</v>
      </c>
      <c r="Q17" s="57">
        <v>0</v>
      </c>
      <c r="R17" s="57">
        <v>0</v>
      </c>
      <c r="S17" s="58">
        <v>0</v>
      </c>
    </row>
    <row r="18" spans="1:19">
      <c r="A18" s="56" t="s">
        <v>20</v>
      </c>
      <c r="B18" s="37">
        <v>16</v>
      </c>
      <c r="C18" s="57">
        <v>386</v>
      </c>
      <c r="D18" s="57">
        <v>60</v>
      </c>
      <c r="E18" s="57">
        <v>50</v>
      </c>
      <c r="F18" s="57">
        <v>50</v>
      </c>
      <c r="G18" s="57">
        <v>103</v>
      </c>
      <c r="H18" s="57">
        <v>35</v>
      </c>
      <c r="I18" s="57">
        <v>0</v>
      </c>
      <c r="J18" s="57">
        <v>0</v>
      </c>
      <c r="K18" s="57">
        <v>22</v>
      </c>
      <c r="L18" s="57">
        <v>0</v>
      </c>
      <c r="M18" s="57"/>
      <c r="N18" s="57"/>
      <c r="O18" s="57"/>
      <c r="P18" s="57"/>
      <c r="Q18" s="57"/>
      <c r="R18" s="57"/>
      <c r="S18" s="58"/>
    </row>
    <row r="19" spans="1:19">
      <c r="A19" s="56" t="s">
        <v>20</v>
      </c>
      <c r="B19" s="37">
        <v>17</v>
      </c>
      <c r="C19" s="57">
        <v>418</v>
      </c>
      <c r="D19" s="57">
        <v>60</v>
      </c>
      <c r="E19" s="57">
        <v>50</v>
      </c>
      <c r="F19" s="57">
        <v>50</v>
      </c>
      <c r="G19" s="57">
        <v>112</v>
      </c>
      <c r="H19" s="57">
        <v>38</v>
      </c>
      <c r="I19" s="57">
        <v>0</v>
      </c>
      <c r="J19" s="57">
        <v>0</v>
      </c>
      <c r="K19" s="57">
        <v>24</v>
      </c>
      <c r="L19" s="57">
        <v>0</v>
      </c>
      <c r="M19" s="57"/>
      <c r="N19" s="57"/>
      <c r="O19" s="57"/>
      <c r="P19" s="57"/>
      <c r="Q19" s="57"/>
      <c r="R19" s="57"/>
      <c r="S19" s="58"/>
    </row>
    <row r="20" spans="1:19">
      <c r="A20" s="56" t="s">
        <v>20</v>
      </c>
      <c r="B20" s="37">
        <v>18</v>
      </c>
      <c r="C20" s="57">
        <v>450</v>
      </c>
      <c r="D20" s="57">
        <v>60</v>
      </c>
      <c r="E20" s="57">
        <v>50</v>
      </c>
      <c r="F20" s="57">
        <v>50</v>
      </c>
      <c r="G20" s="57">
        <v>121</v>
      </c>
      <c r="H20" s="57">
        <v>41</v>
      </c>
      <c r="I20" s="57">
        <v>0</v>
      </c>
      <c r="J20" s="57">
        <v>0</v>
      </c>
      <c r="K20" s="57">
        <v>26</v>
      </c>
      <c r="L20" s="57">
        <v>0</v>
      </c>
      <c r="M20" s="57"/>
      <c r="N20" s="57"/>
      <c r="O20" s="57"/>
      <c r="P20" s="57"/>
      <c r="Q20" s="57"/>
      <c r="R20" s="57"/>
      <c r="S20" s="58"/>
    </row>
    <row r="21" spans="1:19">
      <c r="A21" s="56" t="s">
        <v>20</v>
      </c>
      <c r="B21" s="37">
        <v>19</v>
      </c>
      <c r="C21" s="57">
        <v>482</v>
      </c>
      <c r="D21" s="57">
        <v>60</v>
      </c>
      <c r="E21" s="57">
        <v>50</v>
      </c>
      <c r="F21" s="57">
        <v>50</v>
      </c>
      <c r="G21" s="57">
        <v>130</v>
      </c>
      <c r="H21" s="57">
        <v>44</v>
      </c>
      <c r="I21" s="57">
        <v>0</v>
      </c>
      <c r="J21" s="57">
        <v>0</v>
      </c>
      <c r="K21" s="57">
        <v>28</v>
      </c>
      <c r="L21" s="57">
        <v>0</v>
      </c>
      <c r="M21" s="59"/>
      <c r="N21" s="59"/>
      <c r="O21" s="59"/>
      <c r="P21" s="59"/>
      <c r="Q21" s="59"/>
      <c r="R21" s="59"/>
      <c r="S21" s="60"/>
    </row>
    <row r="22" spans="1:19">
      <c r="A22" s="56" t="s">
        <v>20</v>
      </c>
      <c r="B22" s="37">
        <v>20</v>
      </c>
      <c r="C22" s="57">
        <v>514</v>
      </c>
      <c r="D22" s="57">
        <v>60</v>
      </c>
      <c r="E22" s="57">
        <v>50</v>
      </c>
      <c r="F22" s="57">
        <v>50</v>
      </c>
      <c r="G22" s="57">
        <v>139</v>
      </c>
      <c r="H22" s="57">
        <v>47</v>
      </c>
      <c r="I22" s="57">
        <v>0</v>
      </c>
      <c r="J22" s="57">
        <v>0</v>
      </c>
      <c r="K22" s="57">
        <v>30</v>
      </c>
      <c r="L22" s="57">
        <v>0</v>
      </c>
      <c r="M22" s="59"/>
      <c r="N22" s="59"/>
      <c r="O22" s="59"/>
      <c r="P22" s="59"/>
      <c r="Q22" s="59"/>
      <c r="R22" s="59"/>
      <c r="S22" s="60"/>
    </row>
    <row r="23" spans="1:19">
      <c r="A23" s="56" t="s">
        <v>20</v>
      </c>
      <c r="B23" s="37">
        <v>21</v>
      </c>
      <c r="C23" s="59">
        <v>562</v>
      </c>
      <c r="D23" s="57">
        <v>60</v>
      </c>
      <c r="E23" s="57">
        <v>50</v>
      </c>
      <c r="F23" s="57">
        <v>50</v>
      </c>
      <c r="G23" s="59">
        <v>152</v>
      </c>
      <c r="H23" s="59">
        <v>49</v>
      </c>
      <c r="I23" s="57">
        <v>0</v>
      </c>
      <c r="J23" s="57">
        <v>0</v>
      </c>
      <c r="K23" s="59">
        <v>33</v>
      </c>
      <c r="L23" s="57">
        <v>0</v>
      </c>
      <c r="M23" s="59"/>
      <c r="N23" s="59"/>
      <c r="O23" s="59"/>
      <c r="P23" s="59"/>
      <c r="Q23" s="59"/>
      <c r="R23" s="59"/>
      <c r="S23" s="60"/>
    </row>
    <row r="24" spans="1:19">
      <c r="A24" s="56" t="s">
        <v>20</v>
      </c>
      <c r="B24" s="37">
        <v>22</v>
      </c>
      <c r="C24" s="57">
        <v>610</v>
      </c>
      <c r="D24" s="57">
        <v>60</v>
      </c>
      <c r="E24" s="57">
        <v>50</v>
      </c>
      <c r="F24" s="57">
        <v>50</v>
      </c>
      <c r="G24" s="57">
        <v>165</v>
      </c>
      <c r="H24" s="57">
        <v>53</v>
      </c>
      <c r="I24" s="57">
        <v>0</v>
      </c>
      <c r="J24" s="57">
        <v>0</v>
      </c>
      <c r="K24" s="57">
        <v>36</v>
      </c>
      <c r="L24" s="57">
        <v>0</v>
      </c>
      <c r="M24" s="59"/>
      <c r="N24" s="59"/>
      <c r="O24" s="59"/>
      <c r="P24" s="59"/>
      <c r="Q24" s="59"/>
      <c r="R24" s="59"/>
      <c r="S24" s="60"/>
    </row>
    <row r="25" spans="1:19">
      <c r="A25" s="56" t="s">
        <v>20</v>
      </c>
      <c r="B25" s="37">
        <v>23</v>
      </c>
      <c r="C25" s="59">
        <v>658</v>
      </c>
      <c r="D25" s="57">
        <v>60</v>
      </c>
      <c r="E25" s="57">
        <v>50</v>
      </c>
      <c r="F25" s="57">
        <v>50</v>
      </c>
      <c r="G25" s="59">
        <v>178</v>
      </c>
      <c r="H25" s="59">
        <v>57</v>
      </c>
      <c r="I25" s="57">
        <v>0</v>
      </c>
      <c r="J25" s="57">
        <v>0</v>
      </c>
      <c r="K25" s="59">
        <v>39</v>
      </c>
      <c r="L25" s="57">
        <v>0</v>
      </c>
      <c r="M25" s="59"/>
      <c r="N25" s="59"/>
      <c r="O25" s="59"/>
      <c r="P25" s="59"/>
      <c r="Q25" s="59"/>
      <c r="R25" s="59"/>
      <c r="S25" s="60"/>
    </row>
    <row r="26" spans="1:19">
      <c r="A26" s="56" t="s">
        <v>20</v>
      </c>
      <c r="B26" s="37">
        <v>24</v>
      </c>
      <c r="C26" s="57">
        <v>706</v>
      </c>
      <c r="D26" s="57">
        <v>60</v>
      </c>
      <c r="E26" s="57">
        <v>50</v>
      </c>
      <c r="F26" s="57">
        <v>50</v>
      </c>
      <c r="G26" s="57">
        <v>191</v>
      </c>
      <c r="H26" s="57">
        <v>60</v>
      </c>
      <c r="I26" s="57">
        <v>0</v>
      </c>
      <c r="J26" s="57">
        <v>0</v>
      </c>
      <c r="K26" s="57">
        <v>42</v>
      </c>
      <c r="L26" s="57">
        <v>0</v>
      </c>
      <c r="M26" s="59"/>
      <c r="N26" s="59"/>
      <c r="O26" s="59"/>
      <c r="P26" s="59"/>
      <c r="Q26" s="59"/>
      <c r="R26" s="59"/>
      <c r="S26" s="60"/>
    </row>
    <row r="27" spans="1:19">
      <c r="A27" s="56" t="s">
        <v>20</v>
      </c>
      <c r="B27" s="37">
        <v>25</v>
      </c>
      <c r="C27" s="59">
        <v>754</v>
      </c>
      <c r="D27" s="57">
        <v>60</v>
      </c>
      <c r="E27" s="57">
        <v>50</v>
      </c>
      <c r="F27" s="57">
        <v>50</v>
      </c>
      <c r="G27" s="59">
        <v>204</v>
      </c>
      <c r="H27" s="59">
        <v>64</v>
      </c>
      <c r="I27" s="57">
        <v>0</v>
      </c>
      <c r="J27" s="57">
        <v>0</v>
      </c>
      <c r="K27" s="59">
        <v>45</v>
      </c>
      <c r="L27" s="57">
        <v>0</v>
      </c>
      <c r="M27" s="59"/>
      <c r="N27" s="59"/>
      <c r="O27" s="59"/>
      <c r="P27" s="59"/>
      <c r="Q27" s="59"/>
      <c r="R27" s="59"/>
      <c r="S27" s="60"/>
    </row>
    <row r="28" spans="1:19">
      <c r="A28" s="56" t="s">
        <v>20</v>
      </c>
      <c r="B28" s="37">
        <v>26</v>
      </c>
      <c r="C28" s="59">
        <v>802</v>
      </c>
      <c r="D28" s="57">
        <v>60</v>
      </c>
      <c r="E28" s="57">
        <v>50</v>
      </c>
      <c r="F28" s="57">
        <v>50</v>
      </c>
      <c r="G28" s="59">
        <v>217</v>
      </c>
      <c r="H28" s="59">
        <v>68</v>
      </c>
      <c r="I28" s="57">
        <v>0</v>
      </c>
      <c r="J28" s="57">
        <v>0</v>
      </c>
      <c r="K28" s="59">
        <v>48</v>
      </c>
      <c r="L28" s="57">
        <v>0</v>
      </c>
      <c r="M28" s="59"/>
      <c r="N28" s="59"/>
      <c r="O28" s="59"/>
      <c r="P28" s="59"/>
      <c r="Q28" s="59"/>
      <c r="R28" s="59"/>
      <c r="S28" s="60"/>
    </row>
    <row r="29" spans="1:19">
      <c r="A29" s="56" t="s">
        <v>20</v>
      </c>
      <c r="B29" s="37">
        <v>27</v>
      </c>
      <c r="C29" s="59">
        <v>850</v>
      </c>
      <c r="D29" s="57">
        <v>60</v>
      </c>
      <c r="E29" s="57">
        <v>50</v>
      </c>
      <c r="F29" s="57">
        <v>50</v>
      </c>
      <c r="G29" s="59">
        <v>230</v>
      </c>
      <c r="H29" s="59">
        <v>71</v>
      </c>
      <c r="I29" s="57">
        <v>0</v>
      </c>
      <c r="J29" s="57">
        <v>0</v>
      </c>
      <c r="K29" s="59">
        <v>51</v>
      </c>
      <c r="L29" s="57">
        <v>0</v>
      </c>
      <c r="M29" s="59"/>
      <c r="N29" s="59"/>
      <c r="O29" s="59"/>
      <c r="P29" s="59"/>
      <c r="Q29" s="59"/>
      <c r="R29" s="59"/>
      <c r="S29" s="60"/>
    </row>
    <row r="30" spans="1:19">
      <c r="A30" s="56" t="s">
        <v>20</v>
      </c>
      <c r="B30" s="37">
        <v>28</v>
      </c>
      <c r="C30" s="59">
        <v>898</v>
      </c>
      <c r="D30" s="57">
        <v>60</v>
      </c>
      <c r="E30" s="57">
        <v>50</v>
      </c>
      <c r="F30" s="57">
        <v>50</v>
      </c>
      <c r="G30" s="59">
        <v>243</v>
      </c>
      <c r="H30" s="59">
        <v>75</v>
      </c>
      <c r="I30" s="57">
        <v>0</v>
      </c>
      <c r="J30" s="57">
        <v>0</v>
      </c>
      <c r="K30" s="59">
        <v>54</v>
      </c>
      <c r="L30" s="57">
        <v>0</v>
      </c>
      <c r="M30" s="59"/>
      <c r="N30" s="59"/>
      <c r="O30" s="59"/>
      <c r="P30" s="59"/>
      <c r="Q30" s="59"/>
      <c r="R30" s="59"/>
      <c r="S30" s="60"/>
    </row>
    <row r="31" spans="1:19">
      <c r="A31" s="56" t="s">
        <v>20</v>
      </c>
      <c r="B31" s="37">
        <v>29</v>
      </c>
      <c r="C31" s="59">
        <v>946</v>
      </c>
      <c r="D31" s="57">
        <v>60</v>
      </c>
      <c r="E31" s="57">
        <v>50</v>
      </c>
      <c r="F31" s="57">
        <v>50</v>
      </c>
      <c r="G31" s="59">
        <v>256</v>
      </c>
      <c r="H31" s="59">
        <v>79</v>
      </c>
      <c r="I31" s="57">
        <v>0</v>
      </c>
      <c r="J31" s="57">
        <v>0</v>
      </c>
      <c r="K31" s="59">
        <v>57</v>
      </c>
      <c r="L31" s="57">
        <v>0</v>
      </c>
      <c r="M31" s="59"/>
      <c r="N31" s="59"/>
      <c r="O31" s="59"/>
      <c r="P31" s="59"/>
      <c r="Q31" s="59"/>
      <c r="R31" s="59"/>
      <c r="S31" s="60"/>
    </row>
    <row r="32" spans="1:19">
      <c r="A32" s="61" t="s">
        <v>20</v>
      </c>
      <c r="B32" s="62">
        <v>30</v>
      </c>
      <c r="C32" s="63">
        <v>994</v>
      </c>
      <c r="D32" s="64">
        <v>60</v>
      </c>
      <c r="E32" s="64">
        <v>50</v>
      </c>
      <c r="F32" s="64">
        <v>50</v>
      </c>
      <c r="G32" s="63">
        <v>269</v>
      </c>
      <c r="H32" s="63">
        <v>83</v>
      </c>
      <c r="I32" s="64">
        <v>0</v>
      </c>
      <c r="J32" s="64">
        <v>0</v>
      </c>
      <c r="K32" s="63">
        <v>60</v>
      </c>
      <c r="L32" s="64">
        <v>0</v>
      </c>
      <c r="M32" s="63"/>
      <c r="N32" s="63"/>
      <c r="O32" s="63"/>
      <c r="P32" s="63"/>
      <c r="Q32" s="63"/>
      <c r="R32" s="63"/>
      <c r="S32" s="65"/>
    </row>
    <row r="35" spans="1:15">
      <c r="A35" s="51" t="s">
        <v>19</v>
      </c>
      <c r="B35" s="51" t="s">
        <v>1</v>
      </c>
      <c r="C35" s="51" t="s">
        <v>2</v>
      </c>
      <c r="D35" s="51" t="s">
        <v>3</v>
      </c>
      <c r="E35" s="51" t="s">
        <v>4</v>
      </c>
      <c r="F35" s="51" t="s">
        <v>5</v>
      </c>
      <c r="G35" s="51" t="s">
        <v>6</v>
      </c>
      <c r="H35" s="51"/>
      <c r="I35" s="51"/>
      <c r="J35" s="51" t="s">
        <v>7</v>
      </c>
      <c r="K35" s="51" t="s">
        <v>8</v>
      </c>
      <c r="L35" s="51" t="s">
        <v>9</v>
      </c>
      <c r="M35" s="51" t="s">
        <v>10</v>
      </c>
      <c r="N35" s="51" t="s">
        <v>11</v>
      </c>
      <c r="O35" s="37" t="s">
        <v>186</v>
      </c>
    </row>
    <row r="36" spans="1:15">
      <c r="A36" s="37" t="s">
        <v>185</v>
      </c>
      <c r="B36" s="37">
        <v>1</v>
      </c>
      <c r="C36" s="37">
        <v>50</v>
      </c>
      <c r="D36" s="37">
        <v>60</v>
      </c>
      <c r="E36" s="37">
        <v>50</v>
      </c>
      <c r="F36" s="37">
        <v>50</v>
      </c>
      <c r="G36" s="37">
        <v>13</v>
      </c>
      <c r="H36" s="37">
        <f>F36*B36*0.1</f>
        <v>5</v>
      </c>
      <c r="I36" s="37">
        <f>J36-H36</f>
        <v>4</v>
      </c>
      <c r="J36" s="37">
        <v>9</v>
      </c>
      <c r="K36" s="37">
        <v>0</v>
      </c>
      <c r="L36" s="37">
        <v>0</v>
      </c>
      <c r="M36" s="37">
        <v>1</v>
      </c>
      <c r="N36" s="37">
        <v>0</v>
      </c>
      <c r="O36" s="37"/>
    </row>
    <row r="37" spans="1:15">
      <c r="A37" s="37" t="s">
        <v>185</v>
      </c>
      <c r="B37" s="37">
        <v>2</v>
      </c>
      <c r="C37" s="37">
        <v>72</v>
      </c>
      <c r="D37" s="37">
        <v>60</v>
      </c>
      <c r="E37" s="37">
        <v>50</v>
      </c>
      <c r="F37" s="37">
        <v>50</v>
      </c>
      <c r="G37" s="37">
        <v>16</v>
      </c>
      <c r="H37" s="37">
        <f t="shared" ref="H37:H65" si="0">F37*B37*0.1</f>
        <v>10</v>
      </c>
      <c r="I37" s="37">
        <f t="shared" ref="I37:I65" si="1">J37-H37</f>
        <v>1</v>
      </c>
      <c r="J37" s="37">
        <v>11</v>
      </c>
      <c r="K37" s="37">
        <v>0</v>
      </c>
      <c r="L37" s="37">
        <v>0</v>
      </c>
      <c r="M37" s="37">
        <v>2</v>
      </c>
      <c r="N37" s="37">
        <v>0</v>
      </c>
      <c r="O37" s="37"/>
    </row>
    <row r="38" spans="1:15">
      <c r="A38" s="37" t="s">
        <v>185</v>
      </c>
      <c r="B38" s="37">
        <v>3</v>
      </c>
      <c r="C38" s="37">
        <v>94</v>
      </c>
      <c r="D38" s="37">
        <v>60</v>
      </c>
      <c r="E38" s="37">
        <v>50</v>
      </c>
      <c r="F38" s="37">
        <v>50</v>
      </c>
      <c r="G38" s="37">
        <v>19</v>
      </c>
      <c r="H38" s="37">
        <f t="shared" si="0"/>
        <v>15</v>
      </c>
      <c r="I38" s="37">
        <f t="shared" si="1"/>
        <v>-2</v>
      </c>
      <c r="J38" s="37">
        <v>13</v>
      </c>
      <c r="K38" s="37">
        <v>0</v>
      </c>
      <c r="L38" s="37">
        <v>0</v>
      </c>
      <c r="M38" s="37">
        <v>3</v>
      </c>
      <c r="N38" s="37">
        <v>0</v>
      </c>
      <c r="O38" s="37"/>
    </row>
    <row r="39" spans="1:15">
      <c r="A39" s="37" t="s">
        <v>185</v>
      </c>
      <c r="B39" s="37">
        <v>4</v>
      </c>
      <c r="C39" s="37">
        <v>116</v>
      </c>
      <c r="D39" s="37">
        <v>60</v>
      </c>
      <c r="E39" s="37">
        <v>50</v>
      </c>
      <c r="F39" s="37">
        <v>50</v>
      </c>
      <c r="G39" s="37">
        <v>22</v>
      </c>
      <c r="H39" s="37">
        <f t="shared" si="0"/>
        <v>20</v>
      </c>
      <c r="I39" s="37">
        <f t="shared" si="1"/>
        <v>-5</v>
      </c>
      <c r="J39" s="37">
        <v>15</v>
      </c>
      <c r="K39" s="37">
        <v>0</v>
      </c>
      <c r="L39" s="37">
        <v>0</v>
      </c>
      <c r="M39" s="37">
        <v>4</v>
      </c>
      <c r="N39" s="37">
        <v>0</v>
      </c>
      <c r="O39" s="37"/>
    </row>
    <row r="40" spans="1:15">
      <c r="A40" s="37" t="s">
        <v>185</v>
      </c>
      <c r="B40" s="37">
        <v>5</v>
      </c>
      <c r="C40" s="37">
        <v>138</v>
      </c>
      <c r="D40" s="37">
        <v>60</v>
      </c>
      <c r="E40" s="37">
        <v>50</v>
      </c>
      <c r="F40" s="37">
        <v>50</v>
      </c>
      <c r="G40" s="37">
        <v>25</v>
      </c>
      <c r="H40" s="37">
        <f t="shared" si="0"/>
        <v>25</v>
      </c>
      <c r="I40" s="37">
        <f t="shared" si="1"/>
        <v>-8</v>
      </c>
      <c r="J40" s="37">
        <v>17</v>
      </c>
      <c r="K40" s="37">
        <v>0</v>
      </c>
      <c r="L40" s="37">
        <v>0</v>
      </c>
      <c r="M40" s="37">
        <v>5</v>
      </c>
      <c r="N40" s="37">
        <v>0</v>
      </c>
      <c r="O40" s="37"/>
    </row>
    <row r="41" spans="1:15">
      <c r="A41" s="37" t="s">
        <v>185</v>
      </c>
      <c r="B41" s="37">
        <v>6</v>
      </c>
      <c r="C41" s="37">
        <v>160</v>
      </c>
      <c r="D41" s="37">
        <v>60</v>
      </c>
      <c r="E41" s="37">
        <v>50</v>
      </c>
      <c r="F41" s="37">
        <v>50</v>
      </c>
      <c r="G41" s="37">
        <v>28</v>
      </c>
      <c r="H41" s="37">
        <f t="shared" si="0"/>
        <v>30</v>
      </c>
      <c r="I41" s="37">
        <f t="shared" si="1"/>
        <v>-11</v>
      </c>
      <c r="J41" s="37">
        <v>19</v>
      </c>
      <c r="K41" s="37">
        <v>0</v>
      </c>
      <c r="L41" s="37">
        <v>0</v>
      </c>
      <c r="M41" s="37">
        <v>6</v>
      </c>
      <c r="N41" s="37">
        <v>0</v>
      </c>
      <c r="O41" s="37"/>
    </row>
    <row r="42" spans="1:15">
      <c r="A42" s="37" t="s">
        <v>185</v>
      </c>
      <c r="B42" s="37">
        <v>7</v>
      </c>
      <c r="C42" s="37">
        <v>182</v>
      </c>
      <c r="D42" s="37">
        <v>60</v>
      </c>
      <c r="E42" s="37">
        <v>50</v>
      </c>
      <c r="F42" s="37">
        <v>50</v>
      </c>
      <c r="G42" s="37">
        <v>31</v>
      </c>
      <c r="H42" s="37">
        <f t="shared" si="0"/>
        <v>35</v>
      </c>
      <c r="I42" s="37">
        <f t="shared" si="1"/>
        <v>-14</v>
      </c>
      <c r="J42" s="37">
        <v>21</v>
      </c>
      <c r="K42" s="37">
        <v>0</v>
      </c>
      <c r="L42" s="37">
        <v>0</v>
      </c>
      <c r="M42" s="37">
        <v>7</v>
      </c>
      <c r="N42" s="37">
        <v>0</v>
      </c>
      <c r="O42" s="37"/>
    </row>
    <row r="43" spans="1:15">
      <c r="A43" s="37" t="s">
        <v>185</v>
      </c>
      <c r="B43" s="37">
        <v>8</v>
      </c>
      <c r="C43" s="37">
        <v>204</v>
      </c>
      <c r="D43" s="37">
        <v>60</v>
      </c>
      <c r="E43" s="37">
        <v>50</v>
      </c>
      <c r="F43" s="37">
        <v>50</v>
      </c>
      <c r="G43" s="37">
        <v>34</v>
      </c>
      <c r="H43" s="37">
        <f t="shared" si="0"/>
        <v>40</v>
      </c>
      <c r="I43" s="37">
        <f t="shared" si="1"/>
        <v>-17</v>
      </c>
      <c r="J43" s="37">
        <v>23</v>
      </c>
      <c r="K43" s="37">
        <v>0</v>
      </c>
      <c r="L43" s="37">
        <v>0</v>
      </c>
      <c r="M43" s="37">
        <v>8</v>
      </c>
      <c r="N43" s="37">
        <v>0</v>
      </c>
      <c r="O43" s="37">
        <v>1520</v>
      </c>
    </row>
    <row r="44" spans="1:15">
      <c r="A44" s="37" t="s">
        <v>185</v>
      </c>
      <c r="B44" s="37">
        <v>9</v>
      </c>
      <c r="C44" s="37">
        <v>226</v>
      </c>
      <c r="D44" s="37">
        <v>60</v>
      </c>
      <c r="E44" s="37">
        <v>50</v>
      </c>
      <c r="F44" s="37">
        <v>50</v>
      </c>
      <c r="G44" s="37">
        <v>37</v>
      </c>
      <c r="H44" s="37">
        <f t="shared" si="0"/>
        <v>45</v>
      </c>
      <c r="I44" s="37">
        <f t="shared" si="1"/>
        <v>-20</v>
      </c>
      <c r="J44" s="37">
        <v>25</v>
      </c>
      <c r="K44" s="37">
        <v>0</v>
      </c>
      <c r="L44" s="37">
        <v>0</v>
      </c>
      <c r="M44" s="37">
        <v>9</v>
      </c>
      <c r="N44" s="37">
        <v>0</v>
      </c>
      <c r="O44" s="37">
        <v>2346</v>
      </c>
    </row>
    <row r="45" spans="1:15">
      <c r="A45" s="37" t="s">
        <v>185</v>
      </c>
      <c r="B45" s="37">
        <v>10</v>
      </c>
      <c r="C45" s="37">
        <v>248</v>
      </c>
      <c r="D45" s="37">
        <v>60</v>
      </c>
      <c r="E45" s="37">
        <v>50</v>
      </c>
      <c r="F45" s="37">
        <v>50</v>
      </c>
      <c r="G45" s="37">
        <v>40</v>
      </c>
      <c r="H45" s="37">
        <f t="shared" si="0"/>
        <v>50</v>
      </c>
      <c r="I45" s="37">
        <f t="shared" si="1"/>
        <v>-23</v>
      </c>
      <c r="J45" s="37">
        <v>27</v>
      </c>
      <c r="K45" s="37">
        <v>0</v>
      </c>
      <c r="L45" s="37">
        <v>0</v>
      </c>
      <c r="M45" s="37">
        <v>10</v>
      </c>
      <c r="N45" s="37">
        <v>0</v>
      </c>
      <c r="O45" s="37">
        <v>3332</v>
      </c>
    </row>
    <row r="46" spans="1:15">
      <c r="A46" s="37" t="s">
        <v>185</v>
      </c>
      <c r="B46" s="37">
        <v>11</v>
      </c>
      <c r="C46" s="37">
        <v>292</v>
      </c>
      <c r="D46" s="37">
        <v>60</v>
      </c>
      <c r="E46" s="37">
        <v>50</v>
      </c>
      <c r="F46" s="37">
        <v>50</v>
      </c>
      <c r="G46" s="37">
        <v>47</v>
      </c>
      <c r="H46" s="37">
        <f t="shared" si="0"/>
        <v>55</v>
      </c>
      <c r="I46" s="37">
        <f t="shared" si="1"/>
        <v>-23</v>
      </c>
      <c r="J46" s="37">
        <v>32</v>
      </c>
      <c r="K46" s="37">
        <v>0</v>
      </c>
      <c r="L46" s="37">
        <v>0</v>
      </c>
      <c r="M46" s="37">
        <v>12</v>
      </c>
      <c r="N46" s="37">
        <v>0</v>
      </c>
      <c r="O46" s="37">
        <v>4560</v>
      </c>
    </row>
    <row r="47" spans="1:15">
      <c r="A47" s="37" t="s">
        <v>185</v>
      </c>
      <c r="B47" s="37">
        <v>12</v>
      </c>
      <c r="C47" s="37">
        <v>336</v>
      </c>
      <c r="D47" s="37">
        <v>60</v>
      </c>
      <c r="E47" s="37">
        <v>50</v>
      </c>
      <c r="F47" s="37">
        <v>50</v>
      </c>
      <c r="G47" s="37">
        <v>54</v>
      </c>
      <c r="H47" s="37">
        <f t="shared" si="0"/>
        <v>60</v>
      </c>
      <c r="I47" s="37">
        <f t="shared" si="1"/>
        <v>-23</v>
      </c>
      <c r="J47" s="37">
        <v>37</v>
      </c>
      <c r="K47" s="37">
        <v>0</v>
      </c>
      <c r="L47" s="37">
        <v>0</v>
      </c>
      <c r="M47" s="37">
        <v>14</v>
      </c>
      <c r="N47" s="37">
        <v>0</v>
      </c>
      <c r="O47" s="37"/>
    </row>
    <row r="48" spans="1:15">
      <c r="A48" s="37" t="s">
        <v>185</v>
      </c>
      <c r="B48" s="37">
        <v>13</v>
      </c>
      <c r="C48" s="37">
        <v>380</v>
      </c>
      <c r="D48" s="37">
        <v>60</v>
      </c>
      <c r="E48" s="37">
        <v>50</v>
      </c>
      <c r="F48" s="37">
        <v>50</v>
      </c>
      <c r="G48" s="37">
        <v>61</v>
      </c>
      <c r="H48" s="37">
        <f t="shared" si="0"/>
        <v>65</v>
      </c>
      <c r="I48" s="37">
        <f t="shared" si="1"/>
        <v>-23</v>
      </c>
      <c r="J48" s="37">
        <v>42</v>
      </c>
      <c r="K48" s="37">
        <v>0</v>
      </c>
      <c r="L48" s="37">
        <v>0</v>
      </c>
      <c r="M48" s="37">
        <v>16</v>
      </c>
      <c r="N48" s="37">
        <v>0</v>
      </c>
      <c r="O48" s="37">
        <v>7680</v>
      </c>
    </row>
    <row r="49" spans="1:15">
      <c r="A49" s="37" t="s">
        <v>185</v>
      </c>
      <c r="B49" s="37">
        <v>14</v>
      </c>
      <c r="C49" s="37">
        <v>424</v>
      </c>
      <c r="D49" s="37">
        <v>60</v>
      </c>
      <c r="E49" s="37">
        <v>50</v>
      </c>
      <c r="F49" s="37">
        <v>50</v>
      </c>
      <c r="G49" s="37">
        <v>68</v>
      </c>
      <c r="H49" s="37">
        <f t="shared" si="0"/>
        <v>70</v>
      </c>
      <c r="I49" s="37">
        <f t="shared" si="1"/>
        <v>-24</v>
      </c>
      <c r="J49" s="37">
        <v>46</v>
      </c>
      <c r="K49" s="37">
        <v>0</v>
      </c>
      <c r="L49" s="37">
        <v>0</v>
      </c>
      <c r="M49" s="37">
        <v>18</v>
      </c>
      <c r="N49" s="37">
        <v>0</v>
      </c>
      <c r="O49" s="37">
        <v>10132</v>
      </c>
    </row>
    <row r="50" spans="1:15">
      <c r="A50" s="37" t="s">
        <v>185</v>
      </c>
      <c r="B50" s="37">
        <v>15</v>
      </c>
      <c r="C50" s="37">
        <v>468</v>
      </c>
      <c r="D50" s="37">
        <v>60</v>
      </c>
      <c r="E50" s="37">
        <v>50</v>
      </c>
      <c r="F50" s="37">
        <v>50</v>
      </c>
      <c r="G50" s="37">
        <v>75</v>
      </c>
      <c r="H50" s="37">
        <f t="shared" si="0"/>
        <v>75</v>
      </c>
      <c r="I50" s="37">
        <f t="shared" si="1"/>
        <v>-24</v>
      </c>
      <c r="J50" s="37">
        <v>51</v>
      </c>
      <c r="K50" s="37">
        <v>0</v>
      </c>
      <c r="L50" s="37">
        <v>0</v>
      </c>
      <c r="M50" s="37">
        <v>20</v>
      </c>
      <c r="N50" s="37">
        <v>0</v>
      </c>
      <c r="O50" s="37">
        <v>13646</v>
      </c>
    </row>
    <row r="51" spans="1:15">
      <c r="A51" s="37" t="s">
        <v>185</v>
      </c>
      <c r="B51" s="37">
        <v>16</v>
      </c>
      <c r="C51" s="37">
        <v>512</v>
      </c>
      <c r="D51" s="37">
        <v>60</v>
      </c>
      <c r="E51" s="37">
        <v>50</v>
      </c>
      <c r="F51" s="37">
        <v>50</v>
      </c>
      <c r="G51" s="37">
        <v>82</v>
      </c>
      <c r="H51" s="37">
        <f t="shared" si="0"/>
        <v>80</v>
      </c>
      <c r="I51" s="37">
        <f t="shared" si="1"/>
        <v>-24</v>
      </c>
      <c r="J51" s="37">
        <v>56</v>
      </c>
      <c r="K51" s="37">
        <v>0</v>
      </c>
      <c r="L51" s="37">
        <v>0</v>
      </c>
      <c r="M51" s="37">
        <v>22</v>
      </c>
      <c r="N51" s="37">
        <v>0</v>
      </c>
      <c r="O51" s="37">
        <v>17820</v>
      </c>
    </row>
    <row r="52" spans="1:15">
      <c r="A52" s="37" t="s">
        <v>185</v>
      </c>
      <c r="B52" s="37">
        <v>17</v>
      </c>
      <c r="C52" s="37">
        <v>556</v>
      </c>
      <c r="D52" s="37">
        <v>60</v>
      </c>
      <c r="E52" s="37">
        <v>50</v>
      </c>
      <c r="F52" s="37">
        <v>50</v>
      </c>
      <c r="G52" s="37">
        <v>89</v>
      </c>
      <c r="H52" s="37">
        <f t="shared" si="0"/>
        <v>85</v>
      </c>
      <c r="I52" s="37">
        <f t="shared" si="1"/>
        <v>-25</v>
      </c>
      <c r="J52" s="37">
        <v>60</v>
      </c>
      <c r="K52" s="37">
        <v>0</v>
      </c>
      <c r="L52" s="37">
        <v>0</v>
      </c>
      <c r="M52" s="37">
        <v>24</v>
      </c>
      <c r="N52" s="37">
        <v>0</v>
      </c>
      <c r="O52" s="37">
        <v>22526</v>
      </c>
    </row>
    <row r="53" spans="1:15">
      <c r="A53" s="37" t="s">
        <v>185</v>
      </c>
      <c r="B53" s="37">
        <v>18</v>
      </c>
      <c r="C53" s="37">
        <v>600</v>
      </c>
      <c r="D53" s="37">
        <v>60</v>
      </c>
      <c r="E53" s="37">
        <v>50</v>
      </c>
      <c r="F53" s="37">
        <v>50</v>
      </c>
      <c r="G53" s="37">
        <v>96</v>
      </c>
      <c r="H53" s="37">
        <f t="shared" si="0"/>
        <v>90</v>
      </c>
      <c r="I53" s="37">
        <f t="shared" si="1"/>
        <v>-25</v>
      </c>
      <c r="J53" s="37">
        <v>65</v>
      </c>
      <c r="K53" s="37">
        <v>0</v>
      </c>
      <c r="L53" s="37">
        <v>0</v>
      </c>
      <c r="M53" s="37">
        <v>26</v>
      </c>
      <c r="N53" s="37">
        <v>0</v>
      </c>
      <c r="O53" s="37">
        <v>28000</v>
      </c>
    </row>
    <row r="54" spans="1:15">
      <c r="A54" s="37" t="s">
        <v>185</v>
      </c>
      <c r="B54" s="37">
        <v>19</v>
      </c>
      <c r="C54" s="37">
        <v>644</v>
      </c>
      <c r="D54" s="37">
        <v>60</v>
      </c>
      <c r="E54" s="37">
        <v>50</v>
      </c>
      <c r="F54" s="37">
        <v>50</v>
      </c>
      <c r="G54" s="37">
        <v>103</v>
      </c>
      <c r="H54" s="37">
        <f t="shared" si="0"/>
        <v>95</v>
      </c>
      <c r="I54" s="37">
        <f t="shared" si="1"/>
        <v>-25</v>
      </c>
      <c r="J54" s="37">
        <v>70</v>
      </c>
      <c r="K54" s="37">
        <v>0</v>
      </c>
      <c r="L54" s="37">
        <v>0</v>
      </c>
      <c r="M54" s="37">
        <v>28</v>
      </c>
      <c r="N54" s="37">
        <v>0</v>
      </c>
      <c r="O54" s="37">
        <v>34932</v>
      </c>
    </row>
    <row r="55" spans="1:15">
      <c r="A55" s="37" t="s">
        <v>185</v>
      </c>
      <c r="B55" s="37">
        <v>20</v>
      </c>
      <c r="C55" s="37">
        <v>688</v>
      </c>
      <c r="D55" s="37">
        <v>60</v>
      </c>
      <c r="E55" s="37">
        <v>50</v>
      </c>
      <c r="F55" s="37">
        <v>50</v>
      </c>
      <c r="G55" s="37">
        <v>110</v>
      </c>
      <c r="H55" s="37">
        <f t="shared" si="0"/>
        <v>100</v>
      </c>
      <c r="I55" s="37">
        <f t="shared" si="1"/>
        <v>-26</v>
      </c>
      <c r="J55" s="37">
        <v>74</v>
      </c>
      <c r="K55" s="37">
        <v>0</v>
      </c>
      <c r="L55" s="37">
        <v>0</v>
      </c>
      <c r="M55" s="37">
        <v>30</v>
      </c>
      <c r="N55" s="37">
        <v>0</v>
      </c>
      <c r="O55" s="37">
        <v>43852</v>
      </c>
    </row>
    <row r="56" spans="1:15">
      <c r="A56" s="37" t="s">
        <v>185</v>
      </c>
      <c r="B56" s="37">
        <v>21</v>
      </c>
      <c r="C56" s="37">
        <v>754</v>
      </c>
      <c r="D56" s="37">
        <v>60</v>
      </c>
      <c r="E56" s="37">
        <v>50</v>
      </c>
      <c r="F56" s="37">
        <v>50</v>
      </c>
      <c r="G56" s="37">
        <v>120</v>
      </c>
      <c r="H56" s="37">
        <f t="shared" si="0"/>
        <v>105</v>
      </c>
      <c r="I56" s="37">
        <f t="shared" si="1"/>
        <v>-24</v>
      </c>
      <c r="J56" s="37">
        <v>81</v>
      </c>
      <c r="K56" s="37">
        <v>0</v>
      </c>
      <c r="L56" s="37">
        <v>0</v>
      </c>
      <c r="M56" s="37">
        <v>33</v>
      </c>
      <c r="N56" s="37">
        <v>0</v>
      </c>
      <c r="O56" s="37">
        <v>52700</v>
      </c>
    </row>
    <row r="57" spans="1:15">
      <c r="A57" s="37" t="s">
        <v>185</v>
      </c>
      <c r="B57" s="37">
        <v>22</v>
      </c>
      <c r="C57" s="37">
        <v>820</v>
      </c>
      <c r="D57" s="37">
        <v>60</v>
      </c>
      <c r="E57" s="37">
        <v>50</v>
      </c>
      <c r="F57" s="37">
        <v>50</v>
      </c>
      <c r="G57" s="37">
        <v>130</v>
      </c>
      <c r="H57" s="37">
        <f t="shared" si="0"/>
        <v>110</v>
      </c>
      <c r="I57" s="37">
        <f t="shared" si="1"/>
        <v>-22</v>
      </c>
      <c r="J57" s="37">
        <v>88</v>
      </c>
      <c r="K57" s="37">
        <v>0</v>
      </c>
      <c r="L57" s="37">
        <v>0</v>
      </c>
      <c r="M57" s="37">
        <v>36</v>
      </c>
      <c r="N57" s="37">
        <v>0</v>
      </c>
      <c r="O57" s="37">
        <v>64960</v>
      </c>
    </row>
    <row r="58" spans="1:15">
      <c r="A58" s="37" t="s">
        <v>185</v>
      </c>
      <c r="B58" s="37">
        <v>23</v>
      </c>
      <c r="C58" s="37">
        <v>886</v>
      </c>
      <c r="D58" s="37">
        <v>60</v>
      </c>
      <c r="E58" s="37">
        <v>50</v>
      </c>
      <c r="F58" s="37">
        <v>50</v>
      </c>
      <c r="G58" s="37">
        <v>140</v>
      </c>
      <c r="H58" s="37">
        <f t="shared" si="0"/>
        <v>115</v>
      </c>
      <c r="I58" s="37">
        <f t="shared" si="1"/>
        <v>-20</v>
      </c>
      <c r="J58" s="37">
        <v>95</v>
      </c>
      <c r="K58" s="37">
        <v>0</v>
      </c>
      <c r="L58" s="37">
        <v>0</v>
      </c>
      <c r="M58" s="37">
        <v>39</v>
      </c>
      <c r="N58" s="37">
        <v>0</v>
      </c>
      <c r="O58" s="37">
        <v>77652</v>
      </c>
    </row>
    <row r="59" spans="1:15">
      <c r="A59" s="37" t="s">
        <v>185</v>
      </c>
      <c r="B59" s="37">
        <v>24</v>
      </c>
      <c r="C59" s="37">
        <v>952</v>
      </c>
      <c r="D59" s="37">
        <v>60</v>
      </c>
      <c r="E59" s="37">
        <v>50</v>
      </c>
      <c r="F59" s="37">
        <v>50</v>
      </c>
      <c r="G59" s="37">
        <v>150</v>
      </c>
      <c r="H59" s="37">
        <f t="shared" si="0"/>
        <v>120</v>
      </c>
      <c r="I59" s="37">
        <f t="shared" si="1"/>
        <v>-19</v>
      </c>
      <c r="J59" s="37">
        <v>101</v>
      </c>
      <c r="K59" s="37">
        <v>0</v>
      </c>
      <c r="L59" s="37">
        <v>0</v>
      </c>
      <c r="M59" s="37">
        <v>42</v>
      </c>
      <c r="N59" s="37">
        <v>0</v>
      </c>
      <c r="O59" s="37">
        <v>94080</v>
      </c>
    </row>
    <row r="60" spans="1:15">
      <c r="A60" s="37" t="s">
        <v>185</v>
      </c>
      <c r="B60" s="37">
        <v>25</v>
      </c>
      <c r="C60" s="37">
        <v>1018</v>
      </c>
      <c r="D60" s="37">
        <v>60</v>
      </c>
      <c r="E60" s="37">
        <v>50</v>
      </c>
      <c r="F60" s="37">
        <v>50</v>
      </c>
      <c r="G60" s="37">
        <v>160</v>
      </c>
      <c r="H60" s="37">
        <f t="shared" si="0"/>
        <v>125</v>
      </c>
      <c r="I60" s="37">
        <f t="shared" si="1"/>
        <v>-17</v>
      </c>
      <c r="J60" s="37">
        <v>108</v>
      </c>
      <c r="K60" s="37">
        <v>0</v>
      </c>
      <c r="L60" s="37">
        <v>0</v>
      </c>
      <c r="M60" s="37">
        <v>45</v>
      </c>
      <c r="N60" s="37">
        <v>0</v>
      </c>
      <c r="O60" s="37">
        <v>111126</v>
      </c>
    </row>
    <row r="61" spans="1:15">
      <c r="A61" s="37" t="s">
        <v>185</v>
      </c>
      <c r="B61" s="37">
        <v>26</v>
      </c>
      <c r="C61" s="37">
        <v>1084</v>
      </c>
      <c r="D61" s="37">
        <v>60</v>
      </c>
      <c r="E61" s="37">
        <v>50</v>
      </c>
      <c r="F61" s="37">
        <v>50</v>
      </c>
      <c r="G61" s="37">
        <v>170</v>
      </c>
      <c r="H61" s="37">
        <f t="shared" si="0"/>
        <v>130</v>
      </c>
      <c r="I61" s="37">
        <f t="shared" si="1"/>
        <v>-15</v>
      </c>
      <c r="J61" s="37">
        <v>115</v>
      </c>
      <c r="K61" s="37">
        <v>0</v>
      </c>
      <c r="L61" s="37">
        <v>0</v>
      </c>
      <c r="M61" s="37">
        <v>48</v>
      </c>
      <c r="N61" s="37">
        <v>0</v>
      </c>
      <c r="O61" s="37">
        <v>132586</v>
      </c>
    </row>
    <row r="62" spans="1:15">
      <c r="A62" s="37" t="s">
        <v>185</v>
      </c>
      <c r="B62" s="37">
        <v>27</v>
      </c>
      <c r="C62" s="37">
        <v>1150</v>
      </c>
      <c r="D62" s="37">
        <v>60</v>
      </c>
      <c r="E62" s="37">
        <v>50</v>
      </c>
      <c r="F62" s="37">
        <v>50</v>
      </c>
      <c r="G62" s="37">
        <v>180</v>
      </c>
      <c r="H62" s="37">
        <f t="shared" si="0"/>
        <v>135</v>
      </c>
      <c r="I62" s="37">
        <f t="shared" si="1"/>
        <v>-14</v>
      </c>
      <c r="J62" s="37">
        <v>121</v>
      </c>
      <c r="K62" s="37">
        <v>0</v>
      </c>
      <c r="L62" s="37">
        <v>0</v>
      </c>
      <c r="M62" s="37">
        <v>51</v>
      </c>
      <c r="N62" s="37">
        <v>0</v>
      </c>
      <c r="O62" s="37">
        <v>154880</v>
      </c>
    </row>
    <row r="63" spans="1:15">
      <c r="A63" s="37" t="s">
        <v>185</v>
      </c>
      <c r="B63" s="37">
        <v>28</v>
      </c>
      <c r="C63" s="37">
        <v>1216</v>
      </c>
      <c r="D63" s="37">
        <v>60</v>
      </c>
      <c r="E63" s="37">
        <v>50</v>
      </c>
      <c r="F63" s="37">
        <v>50</v>
      </c>
      <c r="G63" s="37">
        <v>190</v>
      </c>
      <c r="H63" s="37">
        <f t="shared" si="0"/>
        <v>140</v>
      </c>
      <c r="I63" s="37">
        <f t="shared" si="1"/>
        <v>-12</v>
      </c>
      <c r="J63" s="37">
        <v>128</v>
      </c>
      <c r="K63" s="37">
        <v>0</v>
      </c>
      <c r="L63" s="37">
        <v>0</v>
      </c>
      <c r="M63" s="37">
        <v>54</v>
      </c>
      <c r="N63" s="37">
        <v>0</v>
      </c>
      <c r="O63" s="37"/>
    </row>
    <row r="64" spans="1:15">
      <c r="A64" s="37" t="s">
        <v>185</v>
      </c>
      <c r="B64" s="37">
        <v>29</v>
      </c>
      <c r="C64" s="37">
        <v>1282</v>
      </c>
      <c r="D64" s="37">
        <v>60</v>
      </c>
      <c r="E64" s="37">
        <v>50</v>
      </c>
      <c r="F64" s="37">
        <v>50</v>
      </c>
      <c r="G64" s="37">
        <v>200</v>
      </c>
      <c r="H64" s="37">
        <f t="shared" si="0"/>
        <v>145</v>
      </c>
      <c r="I64" s="37">
        <f t="shared" si="1"/>
        <v>-10</v>
      </c>
      <c r="J64" s="37">
        <v>135</v>
      </c>
      <c r="K64" s="37">
        <v>0</v>
      </c>
      <c r="L64" s="37">
        <v>0</v>
      </c>
      <c r="M64" s="37">
        <v>57</v>
      </c>
      <c r="N64" s="37">
        <v>0</v>
      </c>
      <c r="O64" s="37"/>
    </row>
    <row r="65" spans="1:15">
      <c r="A65" s="37" t="s">
        <v>185</v>
      </c>
      <c r="B65" s="37">
        <v>30</v>
      </c>
      <c r="C65" s="37">
        <v>1348</v>
      </c>
      <c r="D65" s="37">
        <v>60</v>
      </c>
      <c r="E65" s="37">
        <v>50</v>
      </c>
      <c r="F65" s="37">
        <v>50</v>
      </c>
      <c r="G65" s="37">
        <v>210</v>
      </c>
      <c r="H65" s="37">
        <f t="shared" si="0"/>
        <v>150</v>
      </c>
      <c r="I65" s="37">
        <f t="shared" si="1"/>
        <v>-8</v>
      </c>
      <c r="J65" s="37">
        <v>142</v>
      </c>
      <c r="K65" s="37">
        <v>0</v>
      </c>
      <c r="L65" s="37">
        <v>0</v>
      </c>
      <c r="M65" s="37">
        <v>60</v>
      </c>
      <c r="N65" s="37">
        <v>0</v>
      </c>
      <c r="O65" s="37"/>
    </row>
    <row r="66" spans="1:15">
      <c r="A66" s="5"/>
      <c r="B66" s="5"/>
    </row>
    <row r="68" spans="1:15">
      <c r="A68" s="51" t="s">
        <v>19</v>
      </c>
      <c r="B68" s="51" t="s">
        <v>1</v>
      </c>
      <c r="C68" s="51" t="s">
        <v>2</v>
      </c>
      <c r="D68" s="51" t="s">
        <v>3</v>
      </c>
      <c r="E68" s="51" t="s">
        <v>4</v>
      </c>
      <c r="F68" s="51" t="s">
        <v>5</v>
      </c>
      <c r="G68" s="51" t="s">
        <v>6</v>
      </c>
      <c r="H68" s="51"/>
      <c r="I68" s="51"/>
      <c r="J68" s="51" t="s">
        <v>7</v>
      </c>
      <c r="K68" s="51" t="s">
        <v>8</v>
      </c>
      <c r="L68" s="51" t="s">
        <v>9</v>
      </c>
      <c r="M68" s="51" t="s">
        <v>10</v>
      </c>
      <c r="N68" s="51" t="s">
        <v>11</v>
      </c>
    </row>
    <row r="69" spans="1:15">
      <c r="A69" s="37" t="s">
        <v>187</v>
      </c>
      <c r="B69" s="37">
        <v>1</v>
      </c>
      <c r="C69" s="37">
        <v>30</v>
      </c>
      <c r="D69" s="37">
        <v>70</v>
      </c>
      <c r="E69" s="37">
        <v>50</v>
      </c>
      <c r="F69" s="37">
        <v>50</v>
      </c>
      <c r="G69" s="37">
        <v>23</v>
      </c>
      <c r="H69" s="37">
        <f>F69*B69*0.1</f>
        <v>5</v>
      </c>
      <c r="I69" s="37">
        <f>M69-H69</f>
        <v>-4</v>
      </c>
      <c r="J69" s="37">
        <v>16</v>
      </c>
      <c r="K69" s="37">
        <v>0</v>
      </c>
      <c r="L69" s="37">
        <v>0</v>
      </c>
      <c r="M69" s="37">
        <v>1</v>
      </c>
      <c r="N69" s="37">
        <v>0</v>
      </c>
    </row>
    <row r="70" spans="1:15">
      <c r="A70" s="37" t="s">
        <v>187</v>
      </c>
      <c r="B70" s="37">
        <v>2</v>
      </c>
      <c r="C70" s="37">
        <v>60</v>
      </c>
      <c r="D70" s="37">
        <v>70</v>
      </c>
      <c r="E70" s="37">
        <v>50</v>
      </c>
      <c r="F70" s="37">
        <v>50</v>
      </c>
      <c r="G70" s="37">
        <v>27</v>
      </c>
      <c r="H70" s="37">
        <f t="shared" ref="H70:H98" si="2">F70*B70*0.1</f>
        <v>10</v>
      </c>
      <c r="I70" s="37">
        <f t="shared" ref="I70:I98" si="3">M70-H70</f>
        <v>-8</v>
      </c>
      <c r="J70" s="37">
        <v>17</v>
      </c>
      <c r="K70" s="37">
        <v>0</v>
      </c>
      <c r="L70" s="37">
        <v>0</v>
      </c>
      <c r="M70" s="37">
        <v>2</v>
      </c>
      <c r="N70" s="37">
        <v>0</v>
      </c>
    </row>
    <row r="71" spans="1:15">
      <c r="A71" s="37" t="s">
        <v>187</v>
      </c>
      <c r="B71" s="37">
        <v>3</v>
      </c>
      <c r="C71" s="37">
        <v>90</v>
      </c>
      <c r="D71" s="37">
        <v>70</v>
      </c>
      <c r="E71" s="37">
        <v>50</v>
      </c>
      <c r="F71" s="37">
        <v>50</v>
      </c>
      <c r="G71" s="37">
        <v>31</v>
      </c>
      <c r="H71" s="37">
        <f t="shared" si="2"/>
        <v>15</v>
      </c>
      <c r="I71" s="37">
        <f t="shared" si="3"/>
        <v>-12</v>
      </c>
      <c r="J71" s="37">
        <v>18</v>
      </c>
      <c r="K71" s="37">
        <v>0</v>
      </c>
      <c r="L71" s="37">
        <v>0</v>
      </c>
      <c r="M71" s="37">
        <v>3</v>
      </c>
      <c r="N71" s="37">
        <v>0</v>
      </c>
    </row>
    <row r="72" spans="1:15">
      <c r="A72" s="37" t="s">
        <v>187</v>
      </c>
      <c r="B72" s="37">
        <v>4</v>
      </c>
      <c r="C72" s="37">
        <v>120</v>
      </c>
      <c r="D72" s="37">
        <v>70</v>
      </c>
      <c r="E72" s="37">
        <v>50</v>
      </c>
      <c r="F72" s="37">
        <v>50</v>
      </c>
      <c r="G72" s="37">
        <v>35</v>
      </c>
      <c r="H72" s="37">
        <f t="shared" si="2"/>
        <v>20</v>
      </c>
      <c r="I72" s="37">
        <f t="shared" si="3"/>
        <v>-16</v>
      </c>
      <c r="J72" s="37">
        <v>19</v>
      </c>
      <c r="K72" s="37">
        <v>0</v>
      </c>
      <c r="L72" s="37">
        <v>0</v>
      </c>
      <c r="M72" s="37">
        <v>4</v>
      </c>
      <c r="N72" s="37">
        <v>0</v>
      </c>
    </row>
    <row r="73" spans="1:15">
      <c r="A73" s="37" t="s">
        <v>187</v>
      </c>
      <c r="B73" s="37">
        <v>5</v>
      </c>
      <c r="C73" s="37">
        <v>150</v>
      </c>
      <c r="D73" s="37">
        <v>70</v>
      </c>
      <c r="E73" s="37">
        <v>50</v>
      </c>
      <c r="F73" s="37">
        <v>50</v>
      </c>
      <c r="G73" s="37">
        <v>39</v>
      </c>
      <c r="H73" s="37">
        <f t="shared" si="2"/>
        <v>25</v>
      </c>
      <c r="I73" s="37">
        <f t="shared" si="3"/>
        <v>-20</v>
      </c>
      <c r="J73" s="37">
        <v>20</v>
      </c>
      <c r="K73" s="37">
        <v>0</v>
      </c>
      <c r="L73" s="37">
        <v>0</v>
      </c>
      <c r="M73" s="37">
        <v>5</v>
      </c>
      <c r="N73" s="37">
        <v>0</v>
      </c>
    </row>
    <row r="74" spans="1:15">
      <c r="A74" s="37" t="s">
        <v>187</v>
      </c>
      <c r="B74" s="37">
        <v>6</v>
      </c>
      <c r="C74" s="37">
        <v>180</v>
      </c>
      <c r="D74" s="37">
        <v>70</v>
      </c>
      <c r="E74" s="37">
        <v>50</v>
      </c>
      <c r="F74" s="37">
        <v>50</v>
      </c>
      <c r="G74" s="37">
        <v>43</v>
      </c>
      <c r="H74" s="37">
        <f t="shared" si="2"/>
        <v>30</v>
      </c>
      <c r="I74" s="37">
        <f t="shared" si="3"/>
        <v>-24</v>
      </c>
      <c r="J74" s="37">
        <v>21</v>
      </c>
      <c r="K74" s="37">
        <v>0</v>
      </c>
      <c r="L74" s="37">
        <v>0</v>
      </c>
      <c r="M74" s="37">
        <v>6</v>
      </c>
      <c r="N74" s="37">
        <v>0</v>
      </c>
    </row>
    <row r="75" spans="1:15">
      <c r="A75" s="37" t="s">
        <v>187</v>
      </c>
      <c r="B75" s="37">
        <v>7</v>
      </c>
      <c r="C75" s="37">
        <v>210</v>
      </c>
      <c r="D75" s="37">
        <v>70</v>
      </c>
      <c r="E75" s="37">
        <v>50</v>
      </c>
      <c r="F75" s="37">
        <v>50</v>
      </c>
      <c r="G75" s="37">
        <v>47</v>
      </c>
      <c r="H75" s="37">
        <f t="shared" si="2"/>
        <v>35</v>
      </c>
      <c r="I75" s="37">
        <f t="shared" si="3"/>
        <v>-28</v>
      </c>
      <c r="J75" s="37">
        <v>22</v>
      </c>
      <c r="K75" s="37">
        <v>0</v>
      </c>
      <c r="L75" s="37">
        <v>0</v>
      </c>
      <c r="M75" s="37">
        <v>7</v>
      </c>
      <c r="N75" s="37">
        <v>0</v>
      </c>
    </row>
    <row r="76" spans="1:15">
      <c r="A76" s="37" t="s">
        <v>187</v>
      </c>
      <c r="B76" s="37">
        <v>8</v>
      </c>
      <c r="C76" s="37">
        <v>240</v>
      </c>
      <c r="D76" s="37">
        <v>70</v>
      </c>
      <c r="E76" s="37">
        <v>50</v>
      </c>
      <c r="F76" s="37">
        <v>50</v>
      </c>
      <c r="G76" s="37">
        <v>51</v>
      </c>
      <c r="H76" s="37">
        <f t="shared" si="2"/>
        <v>40</v>
      </c>
      <c r="I76" s="37">
        <f t="shared" si="3"/>
        <v>-32</v>
      </c>
      <c r="J76" s="37">
        <v>23</v>
      </c>
      <c r="K76" s="37">
        <v>0</v>
      </c>
      <c r="L76" s="37">
        <v>0</v>
      </c>
      <c r="M76" s="37">
        <v>8</v>
      </c>
      <c r="N76" s="37">
        <v>0</v>
      </c>
    </row>
    <row r="77" spans="1:15">
      <c r="A77" s="37" t="s">
        <v>187</v>
      </c>
      <c r="B77" s="37">
        <v>9</v>
      </c>
      <c r="C77" s="37">
        <v>270</v>
      </c>
      <c r="D77" s="37">
        <v>70</v>
      </c>
      <c r="E77" s="37">
        <v>50</v>
      </c>
      <c r="F77" s="37">
        <v>50</v>
      </c>
      <c r="G77" s="37">
        <v>55</v>
      </c>
      <c r="H77" s="37">
        <f t="shared" si="2"/>
        <v>45</v>
      </c>
      <c r="I77" s="37">
        <f t="shared" si="3"/>
        <v>-36</v>
      </c>
      <c r="J77" s="37">
        <v>24</v>
      </c>
      <c r="K77" s="37">
        <v>0</v>
      </c>
      <c r="L77" s="37">
        <v>0</v>
      </c>
      <c r="M77" s="37">
        <v>9</v>
      </c>
      <c r="N77" s="37">
        <v>0</v>
      </c>
    </row>
    <row r="78" spans="1:15">
      <c r="A78" s="37" t="s">
        <v>187</v>
      </c>
      <c r="B78" s="37">
        <v>10</v>
      </c>
      <c r="C78" s="37">
        <v>300</v>
      </c>
      <c r="D78" s="37">
        <v>70</v>
      </c>
      <c r="E78" s="37">
        <v>50</v>
      </c>
      <c r="F78" s="37">
        <v>50</v>
      </c>
      <c r="G78" s="37">
        <v>59</v>
      </c>
      <c r="H78" s="37">
        <f t="shared" si="2"/>
        <v>50</v>
      </c>
      <c r="I78" s="37">
        <f t="shared" si="3"/>
        <v>-40</v>
      </c>
      <c r="J78" s="37">
        <v>25</v>
      </c>
      <c r="K78" s="37">
        <v>0</v>
      </c>
      <c r="L78" s="37">
        <v>0</v>
      </c>
      <c r="M78" s="37">
        <v>10</v>
      </c>
      <c r="N78" s="37">
        <v>0</v>
      </c>
    </row>
    <row r="79" spans="1:15">
      <c r="A79" s="37" t="s">
        <v>187</v>
      </c>
      <c r="B79" s="37">
        <v>11</v>
      </c>
      <c r="C79" s="37">
        <v>360</v>
      </c>
      <c r="D79" s="37">
        <v>70</v>
      </c>
      <c r="E79" s="37">
        <v>50</v>
      </c>
      <c r="F79" s="37">
        <v>50</v>
      </c>
      <c r="G79" s="37">
        <v>69</v>
      </c>
      <c r="H79" s="37">
        <f t="shared" si="2"/>
        <v>55</v>
      </c>
      <c r="I79" s="37">
        <f t="shared" si="3"/>
        <v>-43</v>
      </c>
      <c r="J79" s="37">
        <v>29</v>
      </c>
      <c r="K79" s="37">
        <v>0</v>
      </c>
      <c r="L79" s="37">
        <v>0</v>
      </c>
      <c r="M79" s="37">
        <v>12</v>
      </c>
      <c r="N79" s="37">
        <v>0</v>
      </c>
    </row>
    <row r="80" spans="1:15">
      <c r="A80" s="37" t="s">
        <v>187</v>
      </c>
      <c r="B80" s="37">
        <v>12</v>
      </c>
      <c r="C80" s="37">
        <v>420</v>
      </c>
      <c r="D80" s="37">
        <v>70</v>
      </c>
      <c r="E80" s="37">
        <v>50</v>
      </c>
      <c r="F80" s="37">
        <v>50</v>
      </c>
      <c r="G80" s="37">
        <v>79</v>
      </c>
      <c r="H80" s="37">
        <f t="shared" si="2"/>
        <v>60</v>
      </c>
      <c r="I80" s="37">
        <f t="shared" si="3"/>
        <v>-46</v>
      </c>
      <c r="J80" s="37">
        <v>32</v>
      </c>
      <c r="K80" s="37">
        <v>0</v>
      </c>
      <c r="L80" s="37">
        <v>0</v>
      </c>
      <c r="M80" s="37">
        <v>14</v>
      </c>
      <c r="N80" s="37">
        <v>0</v>
      </c>
    </row>
    <row r="81" spans="1:14">
      <c r="A81" s="37" t="s">
        <v>187</v>
      </c>
      <c r="B81" s="37">
        <v>13</v>
      </c>
      <c r="C81" s="37">
        <v>480</v>
      </c>
      <c r="D81" s="37">
        <v>70</v>
      </c>
      <c r="E81" s="37">
        <v>50</v>
      </c>
      <c r="F81" s="37">
        <v>50</v>
      </c>
      <c r="G81" s="37">
        <v>89</v>
      </c>
      <c r="H81" s="37">
        <f t="shared" si="2"/>
        <v>65</v>
      </c>
      <c r="I81" s="37">
        <f t="shared" si="3"/>
        <v>-49</v>
      </c>
      <c r="J81" s="37">
        <v>36</v>
      </c>
      <c r="K81" s="37">
        <v>0</v>
      </c>
      <c r="L81" s="37">
        <v>0</v>
      </c>
      <c r="M81" s="37">
        <v>16</v>
      </c>
      <c r="N81" s="37">
        <v>0</v>
      </c>
    </row>
    <row r="82" spans="1:14">
      <c r="A82" s="37" t="s">
        <v>187</v>
      </c>
      <c r="B82" s="37">
        <v>14</v>
      </c>
      <c r="C82" s="37">
        <v>540</v>
      </c>
      <c r="D82" s="37">
        <v>70</v>
      </c>
      <c r="E82" s="37">
        <v>50</v>
      </c>
      <c r="F82" s="37">
        <v>50</v>
      </c>
      <c r="G82" s="37">
        <v>99</v>
      </c>
      <c r="H82" s="37">
        <f t="shared" si="2"/>
        <v>70</v>
      </c>
      <c r="I82" s="37">
        <f t="shared" si="3"/>
        <v>-52</v>
      </c>
      <c r="J82" s="37">
        <v>39</v>
      </c>
      <c r="K82" s="37">
        <v>0</v>
      </c>
      <c r="L82" s="37">
        <v>0</v>
      </c>
      <c r="M82" s="37">
        <v>18</v>
      </c>
      <c r="N82" s="37">
        <v>0</v>
      </c>
    </row>
    <row r="83" spans="1:14">
      <c r="A83" s="37" t="s">
        <v>187</v>
      </c>
      <c r="B83" s="37">
        <v>15</v>
      </c>
      <c r="C83" s="37">
        <v>600</v>
      </c>
      <c r="D83" s="37">
        <v>70</v>
      </c>
      <c r="E83" s="37">
        <v>50</v>
      </c>
      <c r="F83" s="37">
        <v>50</v>
      </c>
      <c r="G83" s="37">
        <v>109</v>
      </c>
      <c r="H83" s="37">
        <f t="shared" si="2"/>
        <v>75</v>
      </c>
      <c r="I83" s="37">
        <f t="shared" si="3"/>
        <v>-55</v>
      </c>
      <c r="J83" s="37">
        <v>43</v>
      </c>
      <c r="K83" s="37">
        <v>0</v>
      </c>
      <c r="L83" s="37">
        <v>0</v>
      </c>
      <c r="M83" s="37">
        <v>20</v>
      </c>
      <c r="N83" s="37">
        <v>0</v>
      </c>
    </row>
    <row r="84" spans="1:14">
      <c r="A84" s="37" t="s">
        <v>187</v>
      </c>
      <c r="B84" s="37">
        <v>16</v>
      </c>
      <c r="C84" s="37">
        <v>660</v>
      </c>
      <c r="D84" s="37">
        <v>70</v>
      </c>
      <c r="E84" s="37">
        <v>50</v>
      </c>
      <c r="F84" s="37">
        <v>50</v>
      </c>
      <c r="G84" s="37">
        <v>119</v>
      </c>
      <c r="H84" s="37">
        <f t="shared" si="2"/>
        <v>80</v>
      </c>
      <c r="I84" s="37">
        <f t="shared" si="3"/>
        <v>-58</v>
      </c>
      <c r="J84" s="37">
        <v>46</v>
      </c>
      <c r="K84" s="37">
        <v>0</v>
      </c>
      <c r="L84" s="37">
        <v>0</v>
      </c>
      <c r="M84" s="37">
        <v>22</v>
      </c>
      <c r="N84" s="37">
        <v>0</v>
      </c>
    </row>
    <row r="85" spans="1:14">
      <c r="A85" s="37" t="s">
        <v>187</v>
      </c>
      <c r="B85" s="37">
        <v>17</v>
      </c>
      <c r="C85" s="37">
        <v>720</v>
      </c>
      <c r="D85" s="37">
        <v>70</v>
      </c>
      <c r="E85" s="37">
        <v>50</v>
      </c>
      <c r="F85" s="37">
        <v>50</v>
      </c>
      <c r="G85" s="37">
        <v>129</v>
      </c>
      <c r="H85" s="37">
        <f t="shared" si="2"/>
        <v>85</v>
      </c>
      <c r="I85" s="37">
        <f t="shared" si="3"/>
        <v>-61</v>
      </c>
      <c r="J85" s="37">
        <v>49</v>
      </c>
      <c r="K85" s="37">
        <v>0</v>
      </c>
      <c r="L85" s="37">
        <v>0</v>
      </c>
      <c r="M85" s="37">
        <v>24</v>
      </c>
      <c r="N85" s="37">
        <v>0</v>
      </c>
    </row>
    <row r="86" spans="1:14">
      <c r="A86" s="37" t="s">
        <v>187</v>
      </c>
      <c r="B86" s="37">
        <v>18</v>
      </c>
      <c r="C86" s="37">
        <v>780</v>
      </c>
      <c r="D86" s="37">
        <v>70</v>
      </c>
      <c r="E86" s="37">
        <v>50</v>
      </c>
      <c r="F86" s="37">
        <v>50</v>
      </c>
      <c r="G86" s="37">
        <v>139</v>
      </c>
      <c r="H86" s="37">
        <f t="shared" si="2"/>
        <v>90</v>
      </c>
      <c r="I86" s="37">
        <f t="shared" si="3"/>
        <v>-64</v>
      </c>
      <c r="J86" s="37">
        <v>53</v>
      </c>
      <c r="K86" s="37">
        <v>0</v>
      </c>
      <c r="L86" s="37">
        <v>0</v>
      </c>
      <c r="M86" s="37">
        <v>26</v>
      </c>
      <c r="N86" s="37">
        <v>0</v>
      </c>
    </row>
    <row r="87" spans="1:14">
      <c r="A87" s="37" t="s">
        <v>187</v>
      </c>
      <c r="B87" s="37">
        <v>19</v>
      </c>
      <c r="C87" s="37">
        <v>840</v>
      </c>
      <c r="D87" s="37">
        <v>70</v>
      </c>
      <c r="E87" s="37">
        <v>50</v>
      </c>
      <c r="F87" s="37">
        <v>50</v>
      </c>
      <c r="G87" s="37">
        <v>149</v>
      </c>
      <c r="H87" s="37">
        <f t="shared" si="2"/>
        <v>95</v>
      </c>
      <c r="I87" s="37">
        <f t="shared" si="3"/>
        <v>-67</v>
      </c>
      <c r="J87" s="37">
        <v>56</v>
      </c>
      <c r="K87" s="37">
        <v>0</v>
      </c>
      <c r="L87" s="37">
        <v>0</v>
      </c>
      <c r="M87" s="37">
        <v>28</v>
      </c>
      <c r="N87" s="37">
        <v>0</v>
      </c>
    </row>
    <row r="88" spans="1:14">
      <c r="A88" s="37" t="s">
        <v>187</v>
      </c>
      <c r="B88" s="37">
        <v>20</v>
      </c>
      <c r="C88" s="37">
        <v>900</v>
      </c>
      <c r="D88" s="37">
        <v>70</v>
      </c>
      <c r="E88" s="37">
        <v>50</v>
      </c>
      <c r="F88" s="37">
        <v>50</v>
      </c>
      <c r="G88" s="37">
        <v>159</v>
      </c>
      <c r="H88" s="37">
        <f t="shared" si="2"/>
        <v>100</v>
      </c>
      <c r="I88" s="37">
        <f t="shared" si="3"/>
        <v>-70</v>
      </c>
      <c r="J88" s="37">
        <v>59</v>
      </c>
      <c r="K88" s="37">
        <v>0</v>
      </c>
      <c r="L88" s="37">
        <v>0</v>
      </c>
      <c r="M88" s="37">
        <v>30</v>
      </c>
      <c r="N88" s="37">
        <v>0</v>
      </c>
    </row>
    <row r="89" spans="1:14">
      <c r="A89" s="37" t="s">
        <v>187</v>
      </c>
      <c r="B89" s="37">
        <v>21</v>
      </c>
      <c r="C89" s="37">
        <v>990</v>
      </c>
      <c r="D89" s="37">
        <v>70</v>
      </c>
      <c r="E89" s="37">
        <v>50</v>
      </c>
      <c r="F89" s="37">
        <v>50</v>
      </c>
      <c r="G89" s="37">
        <v>173</v>
      </c>
      <c r="H89" s="37">
        <f t="shared" si="2"/>
        <v>105</v>
      </c>
      <c r="I89" s="37">
        <f t="shared" si="3"/>
        <v>-72</v>
      </c>
      <c r="J89" s="37">
        <v>64</v>
      </c>
      <c r="K89" s="37">
        <v>0</v>
      </c>
      <c r="L89" s="37">
        <v>0</v>
      </c>
      <c r="M89" s="37">
        <v>33</v>
      </c>
      <c r="N89" s="37">
        <v>0</v>
      </c>
    </row>
    <row r="90" spans="1:14">
      <c r="A90" s="37" t="s">
        <v>187</v>
      </c>
      <c r="B90" s="37">
        <v>22</v>
      </c>
      <c r="C90" s="37">
        <v>1080</v>
      </c>
      <c r="D90" s="37">
        <v>70</v>
      </c>
      <c r="E90" s="37">
        <v>50</v>
      </c>
      <c r="F90" s="37">
        <v>50</v>
      </c>
      <c r="G90" s="37">
        <v>187</v>
      </c>
      <c r="H90" s="37">
        <f t="shared" si="2"/>
        <v>110</v>
      </c>
      <c r="I90" s="37">
        <f t="shared" si="3"/>
        <v>-74</v>
      </c>
      <c r="J90" s="37">
        <v>69</v>
      </c>
      <c r="K90" s="37">
        <v>0</v>
      </c>
      <c r="L90" s="37">
        <v>0</v>
      </c>
      <c r="M90" s="37">
        <v>36</v>
      </c>
      <c r="N90" s="37">
        <v>0</v>
      </c>
    </row>
    <row r="91" spans="1:14">
      <c r="A91" s="37" t="s">
        <v>187</v>
      </c>
      <c r="B91" s="37">
        <v>23</v>
      </c>
      <c r="C91" s="37">
        <v>1170</v>
      </c>
      <c r="D91" s="37">
        <v>70</v>
      </c>
      <c r="E91" s="37">
        <v>50</v>
      </c>
      <c r="F91" s="37">
        <v>50</v>
      </c>
      <c r="G91" s="37">
        <v>201</v>
      </c>
      <c r="H91" s="37">
        <f t="shared" si="2"/>
        <v>115</v>
      </c>
      <c r="I91" s="37">
        <f t="shared" si="3"/>
        <v>-76</v>
      </c>
      <c r="J91" s="37">
        <v>74</v>
      </c>
      <c r="K91" s="37">
        <v>0</v>
      </c>
      <c r="L91" s="37">
        <v>0</v>
      </c>
      <c r="M91" s="37">
        <v>39</v>
      </c>
      <c r="N91" s="37">
        <v>0</v>
      </c>
    </row>
    <row r="92" spans="1:14">
      <c r="A92" s="37" t="s">
        <v>187</v>
      </c>
      <c r="B92" s="37">
        <v>24</v>
      </c>
      <c r="C92" s="37">
        <v>1260</v>
      </c>
      <c r="D92" s="37">
        <v>70</v>
      </c>
      <c r="E92" s="37">
        <v>50</v>
      </c>
      <c r="F92" s="37">
        <v>50</v>
      </c>
      <c r="G92" s="37">
        <v>215</v>
      </c>
      <c r="H92" s="37">
        <f t="shared" si="2"/>
        <v>120</v>
      </c>
      <c r="I92" s="37">
        <f t="shared" si="3"/>
        <v>-78</v>
      </c>
      <c r="J92" s="37">
        <v>79</v>
      </c>
      <c r="K92" s="37">
        <v>0</v>
      </c>
      <c r="L92" s="37">
        <v>0</v>
      </c>
      <c r="M92" s="37">
        <v>42</v>
      </c>
      <c r="N92" s="37">
        <v>0</v>
      </c>
    </row>
    <row r="93" spans="1:14">
      <c r="A93" s="37" t="s">
        <v>187</v>
      </c>
      <c r="B93" s="37">
        <v>25</v>
      </c>
      <c r="C93" s="37">
        <v>1350</v>
      </c>
      <c r="D93" s="37">
        <v>70</v>
      </c>
      <c r="E93" s="37">
        <v>50</v>
      </c>
      <c r="F93" s="37">
        <v>50</v>
      </c>
      <c r="G93" s="37">
        <v>229</v>
      </c>
      <c r="H93" s="37">
        <f t="shared" si="2"/>
        <v>125</v>
      </c>
      <c r="I93" s="37">
        <f t="shared" si="3"/>
        <v>-80</v>
      </c>
      <c r="J93" s="37">
        <v>84</v>
      </c>
      <c r="K93" s="37">
        <v>0</v>
      </c>
      <c r="L93" s="37">
        <v>0</v>
      </c>
      <c r="M93" s="37">
        <v>45</v>
      </c>
      <c r="N93" s="37">
        <v>0</v>
      </c>
    </row>
    <row r="94" spans="1:14">
      <c r="A94" s="37" t="s">
        <v>187</v>
      </c>
      <c r="B94" s="37">
        <v>26</v>
      </c>
      <c r="C94" s="37">
        <v>1440</v>
      </c>
      <c r="D94" s="37">
        <v>70</v>
      </c>
      <c r="E94" s="37">
        <v>50</v>
      </c>
      <c r="F94" s="37">
        <v>50</v>
      </c>
      <c r="G94" s="37">
        <v>243</v>
      </c>
      <c r="H94" s="37">
        <f t="shared" si="2"/>
        <v>130</v>
      </c>
      <c r="I94" s="37">
        <f t="shared" si="3"/>
        <v>-82</v>
      </c>
      <c r="J94" s="37">
        <v>89</v>
      </c>
      <c r="K94" s="37">
        <v>0</v>
      </c>
      <c r="L94" s="37">
        <v>0</v>
      </c>
      <c r="M94" s="37">
        <v>48</v>
      </c>
      <c r="N94" s="37">
        <v>0</v>
      </c>
    </row>
    <row r="95" spans="1:14">
      <c r="A95" s="37" t="s">
        <v>187</v>
      </c>
      <c r="B95" s="37">
        <v>27</v>
      </c>
      <c r="C95" s="37">
        <v>1530</v>
      </c>
      <c r="D95" s="37">
        <v>70</v>
      </c>
      <c r="E95" s="37">
        <v>50</v>
      </c>
      <c r="F95" s="37">
        <v>50</v>
      </c>
      <c r="G95" s="37">
        <v>257</v>
      </c>
      <c r="H95" s="37">
        <f t="shared" si="2"/>
        <v>135</v>
      </c>
      <c r="I95" s="37">
        <f t="shared" si="3"/>
        <v>-84</v>
      </c>
      <c r="J95" s="37">
        <v>94</v>
      </c>
      <c r="K95" s="37">
        <v>0</v>
      </c>
      <c r="L95" s="37">
        <v>0</v>
      </c>
      <c r="M95" s="37">
        <v>51</v>
      </c>
      <c r="N95" s="37">
        <v>0</v>
      </c>
    </row>
    <row r="96" spans="1:14">
      <c r="A96" s="37" t="s">
        <v>187</v>
      </c>
      <c r="B96" s="37">
        <v>28</v>
      </c>
      <c r="C96" s="37">
        <v>1620</v>
      </c>
      <c r="D96" s="37">
        <v>70</v>
      </c>
      <c r="E96" s="37">
        <v>50</v>
      </c>
      <c r="F96" s="37">
        <v>50</v>
      </c>
      <c r="G96" s="37">
        <v>271</v>
      </c>
      <c r="H96" s="37">
        <f t="shared" si="2"/>
        <v>140</v>
      </c>
      <c r="I96" s="37">
        <f t="shared" si="3"/>
        <v>-86</v>
      </c>
      <c r="J96" s="37">
        <v>99</v>
      </c>
      <c r="K96" s="37">
        <v>0</v>
      </c>
      <c r="L96" s="37">
        <v>0</v>
      </c>
      <c r="M96" s="37">
        <v>54</v>
      </c>
      <c r="N96" s="37">
        <v>0</v>
      </c>
    </row>
    <row r="97" spans="1:14">
      <c r="A97" s="37" t="s">
        <v>187</v>
      </c>
      <c r="B97" s="37">
        <v>29</v>
      </c>
      <c r="C97" s="37">
        <v>1710</v>
      </c>
      <c r="D97" s="37">
        <v>70</v>
      </c>
      <c r="E97" s="37">
        <v>50</v>
      </c>
      <c r="F97" s="37">
        <v>50</v>
      </c>
      <c r="G97" s="37">
        <v>285</v>
      </c>
      <c r="H97" s="37">
        <f t="shared" si="2"/>
        <v>145</v>
      </c>
      <c r="I97" s="37">
        <f t="shared" si="3"/>
        <v>-88</v>
      </c>
      <c r="J97" s="37">
        <v>104</v>
      </c>
      <c r="K97" s="37">
        <v>0</v>
      </c>
      <c r="L97" s="37">
        <v>0</v>
      </c>
      <c r="M97" s="37">
        <v>57</v>
      </c>
      <c r="N97" s="37">
        <v>0</v>
      </c>
    </row>
    <row r="98" spans="1:14">
      <c r="A98" s="37" t="s">
        <v>187</v>
      </c>
      <c r="B98" s="37">
        <v>30</v>
      </c>
      <c r="C98" s="37">
        <v>1800</v>
      </c>
      <c r="D98" s="37">
        <v>70</v>
      </c>
      <c r="E98" s="37">
        <v>50</v>
      </c>
      <c r="F98" s="37">
        <v>50</v>
      </c>
      <c r="G98" s="37">
        <v>299</v>
      </c>
      <c r="H98" s="37">
        <f t="shared" si="2"/>
        <v>150</v>
      </c>
      <c r="I98" s="37">
        <f t="shared" si="3"/>
        <v>-90</v>
      </c>
      <c r="J98" s="37">
        <v>109</v>
      </c>
      <c r="K98" s="37">
        <v>0</v>
      </c>
      <c r="L98" s="37">
        <v>0</v>
      </c>
      <c r="M98" s="37">
        <v>60</v>
      </c>
      <c r="N98" s="37">
        <v>0</v>
      </c>
    </row>
    <row r="101" spans="1:14">
      <c r="A101" s="51" t="s">
        <v>19</v>
      </c>
      <c r="B101" s="51" t="s">
        <v>1</v>
      </c>
      <c r="C101" s="51" t="s">
        <v>2</v>
      </c>
      <c r="D101" s="51" t="s">
        <v>3</v>
      </c>
      <c r="E101" s="51" t="s">
        <v>4</v>
      </c>
      <c r="F101" s="51" t="s">
        <v>5</v>
      </c>
      <c r="G101" s="51" t="s">
        <v>6</v>
      </c>
      <c r="H101" s="51"/>
      <c r="I101" s="51"/>
      <c r="J101" s="51" t="s">
        <v>7</v>
      </c>
      <c r="K101" s="51" t="s">
        <v>8</v>
      </c>
      <c r="L101" s="51" t="s">
        <v>9</v>
      </c>
      <c r="M101" s="51" t="s">
        <v>10</v>
      </c>
      <c r="N101" s="51" t="s">
        <v>11</v>
      </c>
    </row>
    <row r="102" spans="1:14">
      <c r="A102" s="37" t="s">
        <v>218</v>
      </c>
      <c r="B102" s="37">
        <v>1</v>
      </c>
      <c r="C102" s="37">
        <v>50</v>
      </c>
      <c r="D102" s="37">
        <v>60</v>
      </c>
      <c r="E102" s="37">
        <v>60</v>
      </c>
      <c r="F102" s="37">
        <v>50</v>
      </c>
      <c r="G102" s="37">
        <v>13</v>
      </c>
      <c r="H102" s="37"/>
      <c r="I102" s="37"/>
      <c r="J102" s="37">
        <v>9</v>
      </c>
      <c r="K102" s="37">
        <v>1</v>
      </c>
      <c r="L102" s="37">
        <v>1</v>
      </c>
      <c r="M102" s="37">
        <v>1</v>
      </c>
      <c r="N102" s="37">
        <v>0</v>
      </c>
    </row>
    <row r="103" spans="1:14">
      <c r="A103" s="37" t="s">
        <v>218</v>
      </c>
      <c r="B103" s="37">
        <v>2</v>
      </c>
      <c r="C103" s="37">
        <v>66</v>
      </c>
      <c r="D103" s="37">
        <v>60</v>
      </c>
      <c r="E103" s="37">
        <v>60</v>
      </c>
      <c r="F103" s="37">
        <v>50</v>
      </c>
      <c r="G103" s="37">
        <v>17</v>
      </c>
      <c r="H103" s="37"/>
      <c r="I103" s="37"/>
      <c r="J103" s="37">
        <v>10</v>
      </c>
      <c r="K103" s="37">
        <v>2</v>
      </c>
      <c r="L103" s="37">
        <v>1</v>
      </c>
      <c r="M103" s="37">
        <v>2</v>
      </c>
      <c r="N103" s="37">
        <v>0</v>
      </c>
    </row>
    <row r="104" spans="1:14">
      <c r="A104" s="37" t="s">
        <v>218</v>
      </c>
      <c r="B104" s="37">
        <v>3</v>
      </c>
      <c r="C104" s="37">
        <v>82</v>
      </c>
      <c r="D104" s="37">
        <v>60</v>
      </c>
      <c r="E104" s="37">
        <v>60</v>
      </c>
      <c r="F104" s="37">
        <v>50</v>
      </c>
      <c r="G104" s="37">
        <v>21</v>
      </c>
      <c r="H104" s="37"/>
      <c r="I104" s="37"/>
      <c r="J104" s="37">
        <v>11</v>
      </c>
      <c r="K104" s="37">
        <v>3</v>
      </c>
      <c r="L104" s="37">
        <v>2</v>
      </c>
      <c r="M104" s="37">
        <v>3</v>
      </c>
      <c r="N104" s="37">
        <v>0</v>
      </c>
    </row>
    <row r="105" spans="1:14">
      <c r="A105" s="37" t="s">
        <v>218</v>
      </c>
      <c r="B105" s="37">
        <v>4</v>
      </c>
      <c r="C105" s="37">
        <v>98</v>
      </c>
      <c r="D105" s="37">
        <v>60</v>
      </c>
      <c r="E105" s="37">
        <v>60</v>
      </c>
      <c r="F105" s="37">
        <v>50</v>
      </c>
      <c r="G105" s="37">
        <v>25</v>
      </c>
      <c r="H105" s="37"/>
      <c r="I105" s="37"/>
      <c r="J105" s="37">
        <v>12</v>
      </c>
      <c r="K105" s="37">
        <v>4</v>
      </c>
      <c r="L105" s="37">
        <v>2</v>
      </c>
      <c r="M105" s="37">
        <v>4</v>
      </c>
      <c r="N105" s="37">
        <v>0</v>
      </c>
    </row>
    <row r="106" spans="1:14">
      <c r="A106" s="37" t="s">
        <v>218</v>
      </c>
      <c r="B106" s="37">
        <v>5</v>
      </c>
      <c r="C106" s="37">
        <v>114</v>
      </c>
      <c r="D106" s="37">
        <v>60</v>
      </c>
      <c r="E106" s="37">
        <v>60</v>
      </c>
      <c r="F106" s="37">
        <v>50</v>
      </c>
      <c r="G106" s="37">
        <v>29</v>
      </c>
      <c r="H106" s="37"/>
      <c r="I106" s="37"/>
      <c r="J106" s="37">
        <v>13</v>
      </c>
      <c r="K106" s="37">
        <v>5</v>
      </c>
      <c r="L106" s="37">
        <v>3</v>
      </c>
      <c r="M106" s="37">
        <v>5</v>
      </c>
      <c r="N106" s="37">
        <v>0</v>
      </c>
    </row>
    <row r="107" spans="1:14">
      <c r="A107" s="37" t="s">
        <v>218</v>
      </c>
      <c r="B107" s="37">
        <v>6</v>
      </c>
      <c r="C107" s="37">
        <v>130</v>
      </c>
      <c r="D107" s="37">
        <v>60</v>
      </c>
      <c r="E107" s="37">
        <v>60</v>
      </c>
      <c r="F107" s="37">
        <v>50</v>
      </c>
      <c r="G107" s="37">
        <v>33</v>
      </c>
      <c r="H107" s="37"/>
      <c r="I107" s="37"/>
      <c r="J107" s="37">
        <v>14</v>
      </c>
      <c r="K107" s="37">
        <v>6</v>
      </c>
      <c r="L107" s="37">
        <v>3</v>
      </c>
      <c r="M107" s="37">
        <v>6</v>
      </c>
      <c r="N107" s="37">
        <v>0</v>
      </c>
    </row>
    <row r="108" spans="1:14">
      <c r="A108" s="37" t="s">
        <v>218</v>
      </c>
      <c r="B108" s="37">
        <v>7</v>
      </c>
      <c r="C108" s="37">
        <v>146</v>
      </c>
      <c r="D108" s="37">
        <v>60</v>
      </c>
      <c r="E108" s="37">
        <v>60</v>
      </c>
      <c r="F108" s="37">
        <v>50</v>
      </c>
      <c r="G108" s="37">
        <v>37</v>
      </c>
      <c r="H108" s="37"/>
      <c r="I108" s="37"/>
      <c r="J108" s="37">
        <v>15</v>
      </c>
      <c r="K108" s="37">
        <v>7</v>
      </c>
      <c r="L108" s="37">
        <v>4</v>
      </c>
      <c r="M108" s="37">
        <v>7</v>
      </c>
      <c r="N108" s="37">
        <v>0</v>
      </c>
    </row>
    <row r="109" spans="1:14">
      <c r="A109" s="37" t="s">
        <v>218</v>
      </c>
      <c r="B109" s="37">
        <v>8</v>
      </c>
      <c r="C109" s="37">
        <v>162</v>
      </c>
      <c r="D109" s="37">
        <v>60</v>
      </c>
      <c r="E109" s="37">
        <v>60</v>
      </c>
      <c r="F109" s="37">
        <v>50</v>
      </c>
      <c r="G109" s="37">
        <v>41</v>
      </c>
      <c r="H109" s="37"/>
      <c r="I109" s="37"/>
      <c r="J109" s="37">
        <v>16</v>
      </c>
      <c r="K109" s="37">
        <v>8</v>
      </c>
      <c r="L109" s="37">
        <v>5</v>
      </c>
      <c r="M109" s="37">
        <v>8</v>
      </c>
      <c r="N109" s="37">
        <v>0</v>
      </c>
    </row>
    <row r="110" spans="1:14">
      <c r="A110" s="37" t="s">
        <v>218</v>
      </c>
      <c r="B110" s="37">
        <v>9</v>
      </c>
      <c r="C110" s="37">
        <v>178</v>
      </c>
      <c r="D110" s="37">
        <v>60</v>
      </c>
      <c r="E110" s="37">
        <v>60</v>
      </c>
      <c r="F110" s="37">
        <v>50</v>
      </c>
      <c r="G110" s="37">
        <v>45</v>
      </c>
      <c r="H110" s="37"/>
      <c r="I110" s="37"/>
      <c r="J110" s="37">
        <v>17</v>
      </c>
      <c r="K110" s="37">
        <v>9</v>
      </c>
      <c r="L110" s="37">
        <v>6</v>
      </c>
      <c r="M110" s="37">
        <v>9</v>
      </c>
      <c r="N110" s="37">
        <v>0</v>
      </c>
    </row>
    <row r="111" spans="1:14">
      <c r="A111" s="37" t="s">
        <v>218</v>
      </c>
      <c r="B111" s="37">
        <v>10</v>
      </c>
      <c r="C111" s="37">
        <v>194</v>
      </c>
      <c r="D111" s="37">
        <v>60</v>
      </c>
      <c r="E111" s="37">
        <v>60</v>
      </c>
      <c r="F111" s="37">
        <v>50</v>
      </c>
      <c r="G111" s="37">
        <v>49</v>
      </c>
      <c r="H111" s="37"/>
      <c r="I111" s="37"/>
      <c r="J111" s="37">
        <v>18</v>
      </c>
      <c r="K111" s="37">
        <v>10</v>
      </c>
      <c r="L111" s="37">
        <v>7</v>
      </c>
      <c r="M111" s="37">
        <v>10</v>
      </c>
      <c r="N111" s="37">
        <v>0</v>
      </c>
    </row>
    <row r="112" spans="1:14">
      <c r="A112" s="37" t="s">
        <v>218</v>
      </c>
      <c r="B112" s="37">
        <v>11</v>
      </c>
      <c r="C112" s="37">
        <v>226</v>
      </c>
      <c r="D112" s="37">
        <v>60</v>
      </c>
      <c r="E112" s="37">
        <v>60</v>
      </c>
      <c r="F112" s="37">
        <v>50</v>
      </c>
      <c r="G112" s="37">
        <v>58</v>
      </c>
      <c r="H112" s="37"/>
      <c r="I112" s="37"/>
      <c r="J112" s="37">
        <v>21</v>
      </c>
      <c r="K112" s="37">
        <v>11</v>
      </c>
      <c r="L112" s="37">
        <v>8</v>
      </c>
      <c r="M112" s="37">
        <v>12</v>
      </c>
      <c r="N112" s="37">
        <v>0</v>
      </c>
    </row>
    <row r="113" spans="1:14">
      <c r="A113" s="37" t="s">
        <v>218</v>
      </c>
      <c r="B113" s="37">
        <v>12</v>
      </c>
      <c r="C113" s="37">
        <v>258</v>
      </c>
      <c r="D113" s="37">
        <v>60</v>
      </c>
      <c r="E113" s="37">
        <v>60</v>
      </c>
      <c r="F113" s="37">
        <v>50</v>
      </c>
      <c r="G113" s="37">
        <v>67</v>
      </c>
      <c r="H113" s="37"/>
      <c r="I113" s="37"/>
      <c r="J113" s="37">
        <v>24</v>
      </c>
      <c r="K113" s="37">
        <v>12</v>
      </c>
      <c r="L113" s="37">
        <v>8</v>
      </c>
      <c r="M113" s="37">
        <v>14</v>
      </c>
      <c r="N113" s="37">
        <v>0</v>
      </c>
    </row>
    <row r="114" spans="1:14">
      <c r="A114" s="37" t="s">
        <v>218</v>
      </c>
      <c r="B114" s="37">
        <v>13</v>
      </c>
      <c r="C114" s="37">
        <v>290</v>
      </c>
      <c r="D114" s="37">
        <v>60</v>
      </c>
      <c r="E114" s="37">
        <v>60</v>
      </c>
      <c r="F114" s="37">
        <v>50</v>
      </c>
      <c r="G114" s="37">
        <v>76</v>
      </c>
      <c r="H114" s="37"/>
      <c r="I114" s="37"/>
      <c r="J114" s="37">
        <v>27</v>
      </c>
      <c r="K114" s="37">
        <v>13</v>
      </c>
      <c r="L114" s="37">
        <v>9</v>
      </c>
      <c r="M114" s="37">
        <v>16</v>
      </c>
      <c r="N114" s="37">
        <v>0</v>
      </c>
    </row>
    <row r="115" spans="1:14">
      <c r="A115" s="37" t="s">
        <v>218</v>
      </c>
      <c r="B115" s="37">
        <v>14</v>
      </c>
      <c r="C115" s="37">
        <v>322</v>
      </c>
      <c r="D115" s="37">
        <v>60</v>
      </c>
      <c r="E115" s="37">
        <v>60</v>
      </c>
      <c r="F115" s="37">
        <v>50</v>
      </c>
      <c r="G115" s="37">
        <v>85</v>
      </c>
      <c r="H115" s="37"/>
      <c r="I115" s="37"/>
      <c r="J115" s="37">
        <v>30</v>
      </c>
      <c r="K115" s="37">
        <v>14</v>
      </c>
      <c r="L115" s="37">
        <v>9</v>
      </c>
      <c r="M115" s="37">
        <v>18</v>
      </c>
      <c r="N115" s="37">
        <v>0</v>
      </c>
    </row>
    <row r="116" spans="1:14">
      <c r="A116" s="37" t="s">
        <v>218</v>
      </c>
      <c r="B116" s="37">
        <v>15</v>
      </c>
      <c r="C116" s="37">
        <v>354</v>
      </c>
      <c r="D116" s="37">
        <v>60</v>
      </c>
      <c r="E116" s="37">
        <v>60</v>
      </c>
      <c r="F116" s="37">
        <v>50</v>
      </c>
      <c r="G116" s="37">
        <v>94</v>
      </c>
      <c r="H116" s="37"/>
      <c r="I116" s="37"/>
      <c r="J116" s="37">
        <v>33</v>
      </c>
      <c r="K116" s="37">
        <v>15</v>
      </c>
      <c r="L116" s="37">
        <v>10</v>
      </c>
      <c r="M116" s="37">
        <v>20</v>
      </c>
      <c r="N116" s="37">
        <v>0</v>
      </c>
    </row>
    <row r="117" spans="1:14">
      <c r="A117" s="37" t="s">
        <v>218</v>
      </c>
      <c r="B117" s="37">
        <v>16</v>
      </c>
      <c r="C117" s="37">
        <v>386</v>
      </c>
      <c r="D117" s="37">
        <v>60</v>
      </c>
      <c r="E117" s="37">
        <v>60</v>
      </c>
      <c r="F117" s="37">
        <v>50</v>
      </c>
      <c r="G117" s="37">
        <v>103</v>
      </c>
      <c r="H117" s="37"/>
      <c r="I117" s="37"/>
      <c r="J117" s="37">
        <v>36</v>
      </c>
      <c r="K117" s="37">
        <v>16</v>
      </c>
      <c r="L117" s="37">
        <v>10</v>
      </c>
      <c r="M117" s="37">
        <v>22</v>
      </c>
      <c r="N117" s="37">
        <v>0</v>
      </c>
    </row>
    <row r="118" spans="1:14">
      <c r="A118" s="37" t="s">
        <v>218</v>
      </c>
      <c r="B118" s="37">
        <v>17</v>
      </c>
      <c r="C118" s="37">
        <v>418</v>
      </c>
      <c r="D118" s="37">
        <v>60</v>
      </c>
      <c r="E118" s="37">
        <v>60</v>
      </c>
      <c r="F118" s="37">
        <v>50</v>
      </c>
      <c r="G118" s="37">
        <v>112</v>
      </c>
      <c r="H118" s="37"/>
      <c r="I118" s="37"/>
      <c r="J118" s="37">
        <v>39</v>
      </c>
      <c r="K118" s="37">
        <v>17</v>
      </c>
      <c r="L118" s="37">
        <v>11</v>
      </c>
      <c r="M118" s="37">
        <v>24</v>
      </c>
      <c r="N118" s="37">
        <v>0</v>
      </c>
    </row>
    <row r="119" spans="1:14">
      <c r="A119" s="37" t="s">
        <v>218</v>
      </c>
      <c r="B119" s="37">
        <v>18</v>
      </c>
      <c r="C119" s="37">
        <v>450</v>
      </c>
      <c r="D119" s="37">
        <v>60</v>
      </c>
      <c r="E119" s="37">
        <v>60</v>
      </c>
      <c r="F119" s="37">
        <v>50</v>
      </c>
      <c r="G119" s="37">
        <v>121</v>
      </c>
      <c r="H119" s="37"/>
      <c r="I119" s="37"/>
      <c r="J119" s="37">
        <v>42</v>
      </c>
      <c r="K119" s="37">
        <v>18</v>
      </c>
      <c r="L119" s="37">
        <v>12</v>
      </c>
      <c r="M119" s="37">
        <v>26</v>
      </c>
      <c r="N119" s="37">
        <v>0</v>
      </c>
    </row>
    <row r="120" spans="1:14">
      <c r="A120" s="37" t="s">
        <v>218</v>
      </c>
      <c r="B120" s="37">
        <v>19</v>
      </c>
      <c r="C120" s="37">
        <v>482</v>
      </c>
      <c r="D120" s="37">
        <v>60</v>
      </c>
      <c r="E120" s="37">
        <v>60</v>
      </c>
      <c r="F120" s="37">
        <v>50</v>
      </c>
      <c r="G120" s="37">
        <v>130</v>
      </c>
      <c r="H120" s="37"/>
      <c r="I120" s="37"/>
      <c r="J120" s="37">
        <v>45</v>
      </c>
      <c r="K120" s="37">
        <v>19</v>
      </c>
      <c r="L120" s="37">
        <v>13</v>
      </c>
      <c r="M120" s="37">
        <v>28</v>
      </c>
      <c r="N120" s="37">
        <v>0</v>
      </c>
    </row>
    <row r="121" spans="1:14">
      <c r="A121" s="37" t="s">
        <v>218</v>
      </c>
      <c r="B121" s="37">
        <v>20</v>
      </c>
      <c r="C121" s="37">
        <v>514</v>
      </c>
      <c r="D121" s="37">
        <v>60</v>
      </c>
      <c r="E121" s="37">
        <v>60</v>
      </c>
      <c r="F121" s="37">
        <v>50</v>
      </c>
      <c r="G121" s="37">
        <v>139</v>
      </c>
      <c r="H121" s="37"/>
      <c r="I121" s="37"/>
      <c r="J121" s="37">
        <v>48</v>
      </c>
      <c r="K121" s="37">
        <v>20</v>
      </c>
      <c r="L121" s="37">
        <v>14</v>
      </c>
      <c r="M121" s="37">
        <v>30</v>
      </c>
      <c r="N121" s="37">
        <v>0</v>
      </c>
    </row>
    <row r="122" spans="1:14">
      <c r="A122" s="37" t="s">
        <v>218</v>
      </c>
      <c r="B122" s="37">
        <v>21</v>
      </c>
      <c r="C122" s="37">
        <v>562</v>
      </c>
      <c r="D122" s="37">
        <v>60</v>
      </c>
      <c r="E122" s="37">
        <v>60</v>
      </c>
      <c r="F122" s="37">
        <v>50</v>
      </c>
      <c r="G122" s="37">
        <v>152</v>
      </c>
      <c r="H122" s="37"/>
      <c r="I122" s="37"/>
      <c r="J122" s="37">
        <v>49</v>
      </c>
      <c r="K122" s="37">
        <v>21</v>
      </c>
      <c r="L122" s="37">
        <v>15</v>
      </c>
      <c r="M122" s="37">
        <v>33</v>
      </c>
      <c r="N122" s="37">
        <v>0</v>
      </c>
    </row>
    <row r="123" spans="1:14">
      <c r="A123" s="37" t="s">
        <v>218</v>
      </c>
      <c r="B123" s="37">
        <v>22</v>
      </c>
      <c r="C123" s="37">
        <v>610</v>
      </c>
      <c r="D123" s="37">
        <v>60</v>
      </c>
      <c r="E123" s="37">
        <v>60</v>
      </c>
      <c r="F123" s="37">
        <v>50</v>
      </c>
      <c r="G123" s="37">
        <v>165</v>
      </c>
      <c r="H123" s="37"/>
      <c r="I123" s="37"/>
      <c r="J123" s="37">
        <v>53</v>
      </c>
      <c r="K123" s="37">
        <v>22</v>
      </c>
      <c r="L123" s="37">
        <v>16</v>
      </c>
      <c r="M123" s="37">
        <v>36</v>
      </c>
      <c r="N123" s="37">
        <v>0</v>
      </c>
    </row>
    <row r="124" spans="1:14">
      <c r="A124" s="37" t="s">
        <v>218</v>
      </c>
      <c r="B124" s="37">
        <v>23</v>
      </c>
      <c r="C124" s="37">
        <v>658</v>
      </c>
      <c r="D124" s="37">
        <v>60</v>
      </c>
      <c r="E124" s="37">
        <v>60</v>
      </c>
      <c r="F124" s="37">
        <v>50</v>
      </c>
      <c r="G124" s="37">
        <v>178</v>
      </c>
      <c r="H124" s="37"/>
      <c r="I124" s="37"/>
      <c r="J124" s="37">
        <v>57</v>
      </c>
      <c r="K124" s="37">
        <v>23</v>
      </c>
      <c r="L124" s="37">
        <v>17</v>
      </c>
      <c r="M124" s="37">
        <v>39</v>
      </c>
      <c r="N124" s="37">
        <v>0</v>
      </c>
    </row>
    <row r="125" spans="1:14">
      <c r="A125" s="37" t="s">
        <v>218</v>
      </c>
      <c r="B125" s="37">
        <v>24</v>
      </c>
      <c r="C125" s="37">
        <v>706</v>
      </c>
      <c r="D125" s="37">
        <v>60</v>
      </c>
      <c r="E125" s="37">
        <v>60</v>
      </c>
      <c r="F125" s="37">
        <v>50</v>
      </c>
      <c r="G125" s="37">
        <v>191</v>
      </c>
      <c r="H125" s="37"/>
      <c r="I125" s="37"/>
      <c r="J125" s="37">
        <v>61</v>
      </c>
      <c r="K125" s="37">
        <v>24</v>
      </c>
      <c r="L125" s="37">
        <v>18</v>
      </c>
      <c r="M125" s="37">
        <v>42</v>
      </c>
      <c r="N125" s="37">
        <v>0</v>
      </c>
    </row>
    <row r="126" spans="1:14">
      <c r="A126" s="37" t="s">
        <v>218</v>
      </c>
      <c r="B126" s="37">
        <v>25</v>
      </c>
      <c r="C126" s="37">
        <v>754</v>
      </c>
      <c r="D126" s="37">
        <v>60</v>
      </c>
      <c r="E126" s="37">
        <v>60</v>
      </c>
      <c r="F126" s="37">
        <v>50</v>
      </c>
      <c r="G126" s="37">
        <v>204</v>
      </c>
      <c r="H126" s="37"/>
      <c r="I126" s="37"/>
      <c r="J126" s="37">
        <v>65</v>
      </c>
      <c r="K126" s="37">
        <v>25</v>
      </c>
      <c r="L126" s="37">
        <v>19</v>
      </c>
      <c r="M126" s="37">
        <v>45</v>
      </c>
      <c r="N126" s="37">
        <v>0</v>
      </c>
    </row>
    <row r="127" spans="1:14">
      <c r="A127" s="37" t="s">
        <v>218</v>
      </c>
      <c r="B127" s="37">
        <v>26</v>
      </c>
      <c r="C127" s="37">
        <v>802</v>
      </c>
      <c r="D127" s="37">
        <v>60</v>
      </c>
      <c r="E127" s="37">
        <v>60</v>
      </c>
      <c r="F127" s="37">
        <v>50</v>
      </c>
      <c r="G127" s="37">
        <v>217</v>
      </c>
      <c r="H127" s="37"/>
      <c r="I127" s="37"/>
      <c r="J127" s="37">
        <v>69</v>
      </c>
      <c r="K127" s="37">
        <v>26</v>
      </c>
      <c r="L127" s="37">
        <v>20</v>
      </c>
      <c r="M127" s="37">
        <v>48</v>
      </c>
      <c r="N127" s="37">
        <v>0</v>
      </c>
    </row>
    <row r="128" spans="1:14">
      <c r="A128" s="37" t="s">
        <v>218</v>
      </c>
      <c r="B128" s="37">
        <v>27</v>
      </c>
      <c r="C128" s="37">
        <v>850</v>
      </c>
      <c r="D128" s="37">
        <v>60</v>
      </c>
      <c r="E128" s="37">
        <v>60</v>
      </c>
      <c r="F128" s="37">
        <v>50</v>
      </c>
      <c r="G128" s="37">
        <v>230</v>
      </c>
      <c r="H128" s="37"/>
      <c r="I128" s="37"/>
      <c r="J128" s="37">
        <v>73</v>
      </c>
      <c r="K128" s="37">
        <v>27</v>
      </c>
      <c r="L128" s="37">
        <v>21</v>
      </c>
      <c r="M128" s="37">
        <v>51</v>
      </c>
      <c r="N128" s="37">
        <v>0</v>
      </c>
    </row>
    <row r="129" spans="1:14">
      <c r="A129" s="37" t="s">
        <v>218</v>
      </c>
      <c r="B129" s="37">
        <v>28</v>
      </c>
      <c r="C129" s="37">
        <v>898</v>
      </c>
      <c r="D129" s="37">
        <v>60</v>
      </c>
      <c r="E129" s="37">
        <v>60</v>
      </c>
      <c r="F129" s="37">
        <v>50</v>
      </c>
      <c r="G129" s="37">
        <v>243</v>
      </c>
      <c r="H129" s="37"/>
      <c r="I129" s="37"/>
      <c r="J129" s="37">
        <v>77</v>
      </c>
      <c r="K129" s="37">
        <v>28</v>
      </c>
      <c r="L129" s="37">
        <v>22</v>
      </c>
      <c r="M129" s="37">
        <v>54</v>
      </c>
      <c r="N129" s="37">
        <v>0</v>
      </c>
    </row>
    <row r="130" spans="1:14">
      <c r="A130" s="37" t="s">
        <v>218</v>
      </c>
      <c r="B130" s="37">
        <v>29</v>
      </c>
      <c r="C130" s="37">
        <v>946</v>
      </c>
      <c r="D130" s="37">
        <v>60</v>
      </c>
      <c r="E130" s="37">
        <v>60</v>
      </c>
      <c r="F130" s="37">
        <v>50</v>
      </c>
      <c r="G130" s="37">
        <v>256</v>
      </c>
      <c r="H130" s="37"/>
      <c r="I130" s="37"/>
      <c r="J130" s="37">
        <v>81</v>
      </c>
      <c r="K130" s="37">
        <v>29</v>
      </c>
      <c r="L130" s="37">
        <v>23</v>
      </c>
      <c r="M130" s="37">
        <v>57</v>
      </c>
      <c r="N130" s="37">
        <v>0</v>
      </c>
    </row>
    <row r="131" spans="1:14">
      <c r="A131" s="37" t="s">
        <v>218</v>
      </c>
      <c r="B131" s="37">
        <v>30</v>
      </c>
      <c r="C131" s="37">
        <v>994</v>
      </c>
      <c r="D131" s="37">
        <v>60</v>
      </c>
      <c r="E131" s="37">
        <v>60</v>
      </c>
      <c r="F131" s="37">
        <v>50</v>
      </c>
      <c r="G131" s="37">
        <v>269</v>
      </c>
      <c r="H131" s="37"/>
      <c r="I131" s="37"/>
      <c r="J131" s="37">
        <v>85</v>
      </c>
      <c r="K131" s="37">
        <v>30</v>
      </c>
      <c r="L131" s="37">
        <v>24</v>
      </c>
      <c r="M131" s="37">
        <v>60</v>
      </c>
      <c r="N131" s="37">
        <v>0</v>
      </c>
    </row>
    <row r="132" spans="1:14">
      <c r="B132" s="5"/>
    </row>
    <row r="133" spans="1:14">
      <c r="B133" s="5"/>
    </row>
    <row r="134" spans="1:14">
      <c r="B134" s="5"/>
    </row>
    <row r="135" spans="1:14">
      <c r="B135" s="5"/>
    </row>
    <row r="136" spans="1:14">
      <c r="B136" s="5"/>
    </row>
    <row r="137" spans="1:14">
      <c r="B137" s="5"/>
    </row>
    <row r="138" spans="1:14">
      <c r="B138" s="5"/>
    </row>
    <row r="139" spans="1:14">
      <c r="B139" s="5"/>
    </row>
    <row r="140" spans="1:14">
      <c r="B140" s="5"/>
    </row>
    <row r="141" spans="1:14">
      <c r="B141" s="5"/>
    </row>
    <row r="142" spans="1:14">
      <c r="B142" s="5"/>
    </row>
    <row r="143" spans="1:14">
      <c r="B143" s="5"/>
    </row>
    <row r="144" spans="1:14">
      <c r="B144" s="5"/>
    </row>
    <row r="145" spans="2:2">
      <c r="B145" s="5"/>
    </row>
    <row r="146" spans="2:2">
      <c r="B146" s="5"/>
    </row>
    <row r="147" spans="2:2">
      <c r="B147" s="5"/>
    </row>
    <row r="148" spans="2:2">
      <c r="B148" s="5"/>
    </row>
    <row r="149" spans="2:2">
      <c r="B149" s="5"/>
    </row>
    <row r="150" spans="2:2">
      <c r="B150" s="5"/>
    </row>
    <row r="151" spans="2:2">
      <c r="B151" s="5"/>
    </row>
  </sheetData>
  <phoneticPr fontId="1" type="noConversion"/>
  <pageMargins left="0.7" right="0.7" top="0.75" bottom="0.75" header="0.3" footer="0.3"/>
  <pageSetup paperSize="9" orientation="portrait" horizontalDpi="200" verticalDpi="20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>
  <dimension ref="A2:I26"/>
  <sheetViews>
    <sheetView tabSelected="1" workbookViewId="0">
      <selection activeCell="J14" sqref="J14"/>
    </sheetView>
  </sheetViews>
  <sheetFormatPr defaultRowHeight="12"/>
  <cols>
    <col min="1" max="1" width="13.375" style="14" customWidth="1"/>
    <col min="2" max="2" width="15.375" style="14" customWidth="1"/>
    <col min="3" max="3" width="8" style="14" bestFit="1" customWidth="1"/>
    <col min="4" max="6" width="9.625" style="14" bestFit="1" customWidth="1"/>
    <col min="7" max="8" width="9.125" style="14" customWidth="1"/>
    <col min="9" max="9" width="8" style="14" bestFit="1" customWidth="1"/>
    <col min="10" max="16384" width="9" style="14"/>
  </cols>
  <sheetData>
    <row r="2" spans="1:9" ht="14.25" customHeight="1">
      <c r="A2" s="105" t="s">
        <v>354</v>
      </c>
      <c r="B2" s="105" t="s">
        <v>355</v>
      </c>
      <c r="C2" s="105" t="s">
        <v>356</v>
      </c>
      <c r="D2" s="105" t="s">
        <v>357</v>
      </c>
      <c r="E2" s="105" t="s">
        <v>358</v>
      </c>
      <c r="F2" s="105" t="s">
        <v>359</v>
      </c>
      <c r="G2" s="105" t="s">
        <v>360</v>
      </c>
      <c r="H2" s="105" t="s">
        <v>361</v>
      </c>
      <c r="I2" s="105" t="s">
        <v>362</v>
      </c>
    </row>
    <row r="3" spans="1:9">
      <c r="A3" s="37" t="s">
        <v>335</v>
      </c>
      <c r="B3" s="37" t="s">
        <v>363</v>
      </c>
      <c r="C3" s="106">
        <v>0.3</v>
      </c>
      <c r="D3" s="106">
        <v>0.6</v>
      </c>
      <c r="E3" s="106">
        <v>0.4</v>
      </c>
      <c r="F3" s="106">
        <v>0</v>
      </c>
      <c r="G3" s="106">
        <v>0</v>
      </c>
      <c r="H3" s="106">
        <v>0</v>
      </c>
      <c r="I3" s="106">
        <v>0</v>
      </c>
    </row>
    <row r="4" spans="1:9">
      <c r="A4" s="37" t="s">
        <v>364</v>
      </c>
      <c r="B4" s="37" t="s">
        <v>365</v>
      </c>
      <c r="C4" s="106">
        <v>0.3</v>
      </c>
      <c r="D4" s="106">
        <v>0.5</v>
      </c>
      <c r="E4" s="106">
        <v>0.4</v>
      </c>
      <c r="F4" s="106">
        <v>0.1</v>
      </c>
      <c r="G4" s="106">
        <v>0</v>
      </c>
      <c r="H4" s="106">
        <v>0</v>
      </c>
      <c r="I4" s="106">
        <v>0</v>
      </c>
    </row>
    <row r="5" spans="1:9">
      <c r="A5" s="37" t="s">
        <v>366</v>
      </c>
      <c r="B5" s="37" t="s">
        <v>367</v>
      </c>
      <c r="C5" s="106">
        <v>0.2</v>
      </c>
      <c r="D5" s="106">
        <v>0.4</v>
      </c>
      <c r="E5" s="106">
        <v>0.4</v>
      </c>
      <c r="F5" s="106">
        <v>0.15</v>
      </c>
      <c r="G5" s="106">
        <v>0.05</v>
      </c>
      <c r="H5" s="106">
        <v>0</v>
      </c>
      <c r="I5" s="106">
        <v>0</v>
      </c>
    </row>
    <row r="6" spans="1:9">
      <c r="A6" s="37" t="s">
        <v>368</v>
      </c>
      <c r="B6" s="37" t="s">
        <v>369</v>
      </c>
      <c r="C6" s="106">
        <v>0.4</v>
      </c>
      <c r="D6" s="106">
        <v>0</v>
      </c>
      <c r="E6" s="106">
        <v>0.6</v>
      </c>
      <c r="F6" s="106">
        <v>0.3</v>
      </c>
      <c r="G6" s="106">
        <v>0.1</v>
      </c>
      <c r="H6" s="106">
        <v>0</v>
      </c>
      <c r="I6" s="106">
        <v>0</v>
      </c>
    </row>
    <row r="7" spans="1:9">
      <c r="A7" s="37" t="s">
        <v>370</v>
      </c>
      <c r="B7" s="37" t="s">
        <v>371</v>
      </c>
      <c r="C7" s="106">
        <v>0</v>
      </c>
      <c r="D7" s="106">
        <v>0</v>
      </c>
      <c r="E7" s="106">
        <v>0.5</v>
      </c>
      <c r="F7" s="106">
        <v>0.25</v>
      </c>
      <c r="G7" s="106">
        <v>0.15</v>
      </c>
      <c r="H7" s="106">
        <v>0.1</v>
      </c>
      <c r="I7" s="106">
        <v>0</v>
      </c>
    </row>
    <row r="8" spans="1:9">
      <c r="A8" s="37" t="s">
        <v>372</v>
      </c>
      <c r="B8" s="37" t="s">
        <v>369</v>
      </c>
      <c r="C8" s="106">
        <v>0.5</v>
      </c>
      <c r="D8" s="106">
        <v>0</v>
      </c>
      <c r="E8" s="106">
        <v>0</v>
      </c>
      <c r="F8" s="106">
        <v>0</v>
      </c>
      <c r="G8" s="106">
        <v>0.25</v>
      </c>
      <c r="H8" s="106">
        <v>0</v>
      </c>
      <c r="I8" s="106">
        <v>0.75</v>
      </c>
    </row>
    <row r="9" spans="1:9">
      <c r="A9" s="37" t="s">
        <v>373</v>
      </c>
      <c r="B9" s="37" t="s">
        <v>371</v>
      </c>
      <c r="C9" s="106">
        <v>0</v>
      </c>
      <c r="D9" s="106">
        <v>0</v>
      </c>
      <c r="E9" s="106">
        <v>0</v>
      </c>
      <c r="F9" s="106">
        <v>0</v>
      </c>
      <c r="G9" s="106">
        <v>0.3</v>
      </c>
      <c r="H9" s="106">
        <v>0.2</v>
      </c>
      <c r="I9" s="106">
        <v>0.5</v>
      </c>
    </row>
    <row r="13" spans="1:9">
      <c r="A13" s="107" t="s">
        <v>354</v>
      </c>
      <c r="B13" s="107" t="s">
        <v>374</v>
      </c>
      <c r="C13" s="107" t="s">
        <v>375</v>
      </c>
    </row>
    <row r="14" spans="1:9" ht="12" customHeight="1">
      <c r="A14" s="37" t="s">
        <v>368</v>
      </c>
      <c r="B14" s="134" t="s">
        <v>376</v>
      </c>
      <c r="C14" s="134" t="s">
        <v>377</v>
      </c>
    </row>
    <row r="15" spans="1:9">
      <c r="A15" s="37" t="s">
        <v>370</v>
      </c>
      <c r="B15" s="134"/>
      <c r="C15" s="134"/>
    </row>
    <row r="16" spans="1:9">
      <c r="A16" s="37" t="s">
        <v>372</v>
      </c>
      <c r="B16" s="134"/>
      <c r="C16" s="134"/>
    </row>
    <row r="17" spans="1:3">
      <c r="A17" s="37" t="s">
        <v>373</v>
      </c>
      <c r="B17" s="134"/>
      <c r="C17" s="134"/>
    </row>
    <row r="20" spans="1:3" ht="37.5" customHeight="1">
      <c r="A20" s="4" t="s">
        <v>378</v>
      </c>
    </row>
    <row r="23" spans="1:3">
      <c r="A23" s="42" t="s">
        <v>379</v>
      </c>
      <c r="B23" s="42" t="s">
        <v>380</v>
      </c>
    </row>
    <row r="24" spans="1:3">
      <c r="A24" s="37" t="s">
        <v>381</v>
      </c>
      <c r="B24" s="37">
        <v>5</v>
      </c>
    </row>
    <row r="25" spans="1:3">
      <c r="A25" s="37" t="s">
        <v>382</v>
      </c>
      <c r="B25" s="37">
        <v>20</v>
      </c>
    </row>
    <row r="26" spans="1:3">
      <c r="A26" s="37" t="s">
        <v>383</v>
      </c>
      <c r="B26" s="37">
        <v>100</v>
      </c>
    </row>
  </sheetData>
  <mergeCells count="2">
    <mergeCell ref="B14:B17"/>
    <mergeCell ref="C14:C17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I22"/>
  <sheetViews>
    <sheetView workbookViewId="0">
      <selection activeCell="N29" sqref="N29"/>
    </sheetView>
  </sheetViews>
  <sheetFormatPr defaultRowHeight="13.5"/>
  <sheetData>
    <row r="1" spans="1:9" ht="15" thickTop="1" thickBot="1">
      <c r="A1" s="108" t="s">
        <v>433</v>
      </c>
      <c r="B1" s="109" t="s">
        <v>434</v>
      </c>
      <c r="C1" s="109" t="s">
        <v>435</v>
      </c>
      <c r="D1" s="109" t="s">
        <v>436</v>
      </c>
      <c r="F1" s="110" t="s">
        <v>433</v>
      </c>
      <c r="G1" s="111" t="s">
        <v>434</v>
      </c>
      <c r="H1" s="111" t="s">
        <v>435</v>
      </c>
      <c r="I1" s="111" t="s">
        <v>436</v>
      </c>
    </row>
    <row r="2" spans="1:9" ht="15" thickTop="1" thickBot="1">
      <c r="A2" s="112" t="s">
        <v>437</v>
      </c>
      <c r="B2" s="113" t="s">
        <v>438</v>
      </c>
      <c r="C2" s="113">
        <v>3400</v>
      </c>
      <c r="D2" s="113">
        <v>8000</v>
      </c>
      <c r="F2" s="114" t="s">
        <v>439</v>
      </c>
      <c r="G2" s="115" t="s">
        <v>438</v>
      </c>
      <c r="H2" s="115">
        <v>1000</v>
      </c>
      <c r="I2" s="115">
        <v>3000</v>
      </c>
    </row>
    <row r="3" spans="1:9" ht="15" thickTop="1" thickBot="1">
      <c r="A3" s="112"/>
      <c r="B3" s="113" t="s">
        <v>440</v>
      </c>
      <c r="C3" s="113">
        <v>700</v>
      </c>
      <c r="D3" s="113">
        <v>1500</v>
      </c>
      <c r="F3" s="114"/>
      <c r="G3" s="115" t="s">
        <v>440</v>
      </c>
      <c r="H3" s="115">
        <v>100</v>
      </c>
      <c r="I3" s="115">
        <v>600</v>
      </c>
    </row>
    <row r="4" spans="1:9" ht="15" thickTop="1" thickBot="1">
      <c r="A4" s="112"/>
      <c r="B4" s="113" t="s">
        <v>441</v>
      </c>
      <c r="C4" s="113">
        <v>700</v>
      </c>
      <c r="D4" s="113">
        <v>1500</v>
      </c>
      <c r="F4" s="114"/>
      <c r="G4" s="115" t="s">
        <v>441</v>
      </c>
      <c r="H4" s="115">
        <v>100</v>
      </c>
      <c r="I4" s="115">
        <v>600</v>
      </c>
    </row>
    <row r="5" spans="1:9" ht="15" thickTop="1" thickBot="1">
      <c r="A5" s="112"/>
      <c r="B5" s="113" t="s">
        <v>442</v>
      </c>
      <c r="C5" s="113">
        <v>700</v>
      </c>
      <c r="D5" s="113">
        <v>1500</v>
      </c>
      <c r="F5" s="114"/>
      <c r="G5" s="115" t="s">
        <v>442</v>
      </c>
      <c r="H5" s="115">
        <v>100</v>
      </c>
      <c r="I5" s="115">
        <v>600</v>
      </c>
    </row>
    <row r="6" spans="1:9" ht="15" thickTop="1" thickBot="1">
      <c r="A6" s="112"/>
      <c r="B6" s="113" t="s">
        <v>443</v>
      </c>
      <c r="C6" s="113">
        <v>700</v>
      </c>
      <c r="D6" s="113">
        <v>1500</v>
      </c>
      <c r="F6" s="114"/>
      <c r="G6" s="115" t="s">
        <v>443</v>
      </c>
      <c r="H6" s="115">
        <v>100</v>
      </c>
      <c r="I6" s="115">
        <v>600</v>
      </c>
    </row>
    <row r="7" spans="1:9" ht="15" thickTop="1" thickBot="1">
      <c r="A7" s="112"/>
      <c r="B7" s="113" t="s">
        <v>444</v>
      </c>
      <c r="C7" s="113">
        <v>700</v>
      </c>
      <c r="D7" s="113">
        <v>1500</v>
      </c>
      <c r="F7" s="114"/>
      <c r="G7" s="115" t="s">
        <v>444</v>
      </c>
      <c r="H7" s="115">
        <v>100</v>
      </c>
      <c r="I7" s="115">
        <v>600</v>
      </c>
    </row>
    <row r="8" spans="1:9" ht="15" thickTop="1" thickBot="1">
      <c r="A8" s="112"/>
      <c r="B8" s="113" t="s">
        <v>445</v>
      </c>
      <c r="C8" s="113">
        <v>700</v>
      </c>
      <c r="D8" s="113">
        <v>1500</v>
      </c>
      <c r="F8" s="114"/>
      <c r="G8" s="115" t="s">
        <v>445</v>
      </c>
      <c r="H8" s="115">
        <v>100</v>
      </c>
      <c r="I8" s="115">
        <v>600</v>
      </c>
    </row>
    <row r="9" spans="1:9" ht="15" thickTop="1" thickBot="1">
      <c r="A9" s="112"/>
      <c r="B9" s="113" t="s">
        <v>446</v>
      </c>
      <c r="C9" s="116">
        <v>3.5000000000000003E-2</v>
      </c>
      <c r="D9" s="116">
        <v>0.08</v>
      </c>
      <c r="F9" s="114"/>
      <c r="G9" s="115" t="s">
        <v>446</v>
      </c>
      <c r="H9" s="117">
        <v>5.0000000000000001E-3</v>
      </c>
      <c r="I9" s="117">
        <v>0.03</v>
      </c>
    </row>
    <row r="10" spans="1:9" ht="15" thickTop="1" thickBot="1">
      <c r="A10" s="112"/>
      <c r="B10" s="113" t="s">
        <v>447</v>
      </c>
      <c r="C10" s="116">
        <v>3.5000000000000003E-2</v>
      </c>
      <c r="D10" s="116">
        <v>0.08</v>
      </c>
      <c r="F10" s="114"/>
      <c r="G10" s="115" t="s">
        <v>447</v>
      </c>
      <c r="H10" s="117">
        <v>5.0000000000000001E-3</v>
      </c>
      <c r="I10" s="117">
        <v>0.03</v>
      </c>
    </row>
    <row r="11" spans="1:9" ht="15" thickTop="1" thickBot="1">
      <c r="A11" s="112"/>
      <c r="B11" s="113" t="s">
        <v>448</v>
      </c>
      <c r="C11" s="116">
        <v>3.5000000000000003E-2</v>
      </c>
      <c r="D11" s="116">
        <v>0.08</v>
      </c>
      <c r="F11" s="114"/>
      <c r="G11" s="115" t="s">
        <v>448</v>
      </c>
      <c r="H11" s="117">
        <v>5.0000000000000001E-3</v>
      </c>
      <c r="I11" s="117">
        <v>0.03</v>
      </c>
    </row>
    <row r="12" spans="1:9" ht="15" thickTop="1" thickBot="1">
      <c r="A12" s="112"/>
      <c r="B12" s="113" t="s">
        <v>449</v>
      </c>
      <c r="C12" s="116">
        <v>3.5000000000000003E-2</v>
      </c>
      <c r="D12" s="116">
        <v>0.08</v>
      </c>
      <c r="F12" s="114"/>
      <c r="G12" s="115" t="s">
        <v>449</v>
      </c>
      <c r="H12" s="117">
        <v>5.0000000000000001E-3</v>
      </c>
      <c r="I12" s="117">
        <v>0.03</v>
      </c>
    </row>
    <row r="13" spans="1:9" ht="15" thickTop="1" thickBot="1">
      <c r="A13" s="112"/>
      <c r="B13" s="113" t="s">
        <v>450</v>
      </c>
      <c r="C13" s="116">
        <v>3.5000000000000003E-2</v>
      </c>
      <c r="D13" s="116">
        <v>0.08</v>
      </c>
      <c r="F13" s="114"/>
      <c r="G13" s="115" t="s">
        <v>450</v>
      </c>
      <c r="H13" s="117">
        <v>5.0000000000000001E-3</v>
      </c>
      <c r="I13" s="117">
        <v>0.03</v>
      </c>
    </row>
    <row r="14" spans="1:9" ht="15" thickTop="1" thickBot="1">
      <c r="A14" s="112"/>
      <c r="B14" s="113" t="s">
        <v>451</v>
      </c>
      <c r="C14" s="116">
        <v>3.5000000000000003E-2</v>
      </c>
      <c r="D14" s="116">
        <v>0.08</v>
      </c>
      <c r="F14" s="114"/>
      <c r="G14" s="115" t="s">
        <v>451</v>
      </c>
      <c r="H14" s="117">
        <v>5.0000000000000001E-3</v>
      </c>
      <c r="I14" s="117">
        <v>0.03</v>
      </c>
    </row>
    <row r="15" spans="1:9" ht="14.25" thickTop="1"/>
    <row r="16" spans="1:9">
      <c r="A16" s="118" t="s">
        <v>386</v>
      </c>
      <c r="B16" s="118" t="s">
        <v>452</v>
      </c>
      <c r="C16" s="118" t="s">
        <v>453</v>
      </c>
      <c r="D16" s="118" t="s">
        <v>454</v>
      </c>
      <c r="F16" s="141" t="s">
        <v>461</v>
      </c>
      <c r="G16" s="142"/>
      <c r="H16" s="143"/>
    </row>
    <row r="17" spans="1:8">
      <c r="A17" s="119">
        <v>1</v>
      </c>
      <c r="B17" s="119">
        <v>1</v>
      </c>
      <c r="C17" s="119" t="s">
        <v>455</v>
      </c>
      <c r="D17" s="119">
        <v>20</v>
      </c>
      <c r="F17" s="118" t="s">
        <v>462</v>
      </c>
      <c r="G17" s="118" t="s">
        <v>463</v>
      </c>
      <c r="H17" s="118" t="s">
        <v>464</v>
      </c>
    </row>
    <row r="18" spans="1:8">
      <c r="A18" s="119">
        <v>2</v>
      </c>
      <c r="B18" s="119">
        <v>2</v>
      </c>
      <c r="C18" s="119" t="s">
        <v>456</v>
      </c>
      <c r="D18" s="119">
        <v>40</v>
      </c>
      <c r="F18" s="119">
        <v>0</v>
      </c>
      <c r="G18" s="119">
        <v>3</v>
      </c>
      <c r="H18" s="119">
        <v>10000</v>
      </c>
    </row>
    <row r="19" spans="1:8">
      <c r="A19" s="119">
        <v>3</v>
      </c>
      <c r="B19" s="119">
        <v>3</v>
      </c>
      <c r="C19" s="119" t="s">
        <v>457</v>
      </c>
      <c r="D19" s="119">
        <v>60</v>
      </c>
      <c r="F19" s="119">
        <v>1</v>
      </c>
      <c r="G19" s="119">
        <v>6</v>
      </c>
      <c r="H19" s="119">
        <v>20000</v>
      </c>
    </row>
    <row r="20" spans="1:8">
      <c r="A20" s="119">
        <v>4</v>
      </c>
      <c r="B20" s="119">
        <v>4</v>
      </c>
      <c r="C20" s="119" t="s">
        <v>458</v>
      </c>
      <c r="D20" s="119">
        <v>80</v>
      </c>
      <c r="F20" s="119">
        <v>2</v>
      </c>
      <c r="G20" s="119">
        <v>9</v>
      </c>
      <c r="H20" s="119">
        <v>30000</v>
      </c>
    </row>
    <row r="21" spans="1:8">
      <c r="A21" s="119">
        <v>5</v>
      </c>
      <c r="B21" s="119">
        <v>5</v>
      </c>
      <c r="C21" s="119" t="s">
        <v>459</v>
      </c>
      <c r="D21" s="119">
        <v>100</v>
      </c>
    </row>
    <row r="22" spans="1:8">
      <c r="A22" s="119">
        <v>6</v>
      </c>
      <c r="B22" s="119">
        <v>6</v>
      </c>
      <c r="C22" s="119" t="s">
        <v>460</v>
      </c>
      <c r="D22" s="119">
        <v>120</v>
      </c>
    </row>
  </sheetData>
  <mergeCells count="1">
    <mergeCell ref="F16:H16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Y601"/>
  <sheetViews>
    <sheetView workbookViewId="0">
      <pane ySplit="1" topLeftCell="A562" activePane="bottomLeft" state="frozen"/>
      <selection pane="bottomLeft" activeCell="A2" sqref="A2:A601"/>
    </sheetView>
  </sheetViews>
  <sheetFormatPr defaultColWidth="8.125" defaultRowHeight="12"/>
  <cols>
    <col min="1" max="6" width="8.5" style="18" bestFit="1" customWidth="1"/>
    <col min="7" max="12" width="12" style="50" bestFit="1" customWidth="1"/>
    <col min="13" max="19" width="8.5" style="18" bestFit="1" customWidth="1"/>
    <col min="20" max="16384" width="8.125" style="3"/>
  </cols>
  <sheetData>
    <row r="1" spans="1:25">
      <c r="A1" s="21" t="s">
        <v>196</v>
      </c>
      <c r="B1" s="21" t="s">
        <v>197</v>
      </c>
      <c r="C1" s="21" t="s">
        <v>198</v>
      </c>
      <c r="D1" s="21" t="s">
        <v>199</v>
      </c>
      <c r="E1" s="21" t="s">
        <v>200</v>
      </c>
      <c r="F1" s="21" t="s">
        <v>201</v>
      </c>
      <c r="G1" s="45" t="s">
        <v>202</v>
      </c>
      <c r="H1" s="45" t="s">
        <v>203</v>
      </c>
      <c r="I1" s="45" t="s">
        <v>204</v>
      </c>
      <c r="J1" s="45" t="s">
        <v>205</v>
      </c>
      <c r="K1" s="45" t="s">
        <v>206</v>
      </c>
      <c r="L1" s="45" t="s">
        <v>207</v>
      </c>
      <c r="M1" s="21" t="s">
        <v>208</v>
      </c>
      <c r="N1" s="22" t="s">
        <v>209</v>
      </c>
      <c r="O1" s="22" t="s">
        <v>210</v>
      </c>
      <c r="P1" s="22" t="s">
        <v>211</v>
      </c>
      <c r="Q1" s="22" t="s">
        <v>212</v>
      </c>
      <c r="R1" s="22" t="s">
        <v>213</v>
      </c>
      <c r="S1" s="22" t="s">
        <v>214</v>
      </c>
      <c r="U1" s="2"/>
      <c r="V1" s="2"/>
      <c r="W1" s="2"/>
      <c r="X1" s="2"/>
      <c r="Y1" s="2"/>
    </row>
    <row r="2" spans="1:25">
      <c r="A2" s="89" t="s">
        <v>185</v>
      </c>
      <c r="B2" s="89">
        <v>1</v>
      </c>
      <c r="C2" s="90">
        <f>IF(AND(B2&lt;=10,B2&gt;0),(人物成长表!$B2-1)*22+50,IF(AND(B2&lt;=20,B2&gt;10),9*22+50+(B2-10)*44,IF(AND(B2&lt;=30,B2&gt;20),9*22+50+10*44+(B2-20)*66,IF(AND(B2&lt;=40,B2&gt;30),9*22+50+10*44+10*66+(B2-30)*88,IF(AND(B2&lt;=50,B2&gt;40),9*22+50+10*44+10*66+10*88+(B2-40)*110,IF(AND(B2&lt;=60,B2&gt;50),9*22+30+10*44+10*66+10*88+10*110+(B2-50)*132,IF(AND(B2&lt;=70,B2&gt;60),9*22+30+10*44+10*66+10*88+10*110+10*132+(B2-60)*154,IF(AND(B2&lt;=80,B2&gt;70),9*22+30+10*44+10*66+10*88+10*110+10*132+10*154+(B2-70)*176,IF(AND(B2&lt;=90,B2&gt;80),9*22+30+10*44+10*66+10*88+10*110+10*132+10*154+10*176+(B2-80)*198,IF(AND(B2&lt;=100,B2&gt;90),9*22+30+10*44+10*66+10*88+10*110+10*132+10*154+10*176+10*198+(B2-90)*220,IF(AND(B2&lt;=110,B2&gt;100),9*22+30+10*44+10*66+10*88+10*110+10*132+10*154+10*176+10*198+10*220+(B2-100)*242,IF(AND(B2&lt;=120,B2&gt;110),9*22+30+10*44+10*66+10*88+10*110+10*132+10*154+10*176+10*198+10*220+10*242+(B2-110)*264))))))))))))</f>
        <v>50</v>
      </c>
      <c r="D2" s="89">
        <v>60</v>
      </c>
      <c r="E2" s="89">
        <v>50</v>
      </c>
      <c r="F2" s="89">
        <v>50</v>
      </c>
      <c r="G2" s="91">
        <f>人物成长表!$D2*人物成长表!$B2*10%+7+IF(AND(B2&lt;=10,B2&gt;0),(人物成长表!$B2-1)*转化表!$C$24,IF(AND(B2&lt;=20,B2&gt;10),9*转化表!$C$24+(B2-10)*转化表!$C$25,IF(AND(B2&lt;=30,B2&gt;20),9*转化表!$C$24+10*转化表!$C$25+(B2-20)*转化表!$C$26,IF(AND(B2&lt;=40,B2&gt;30),9*转化表!$C$24+10*转化表!$C$25+10*转化表!$C$26+(B2-30)*转化表!$C$27,IF(AND(B2&lt;=50,B2&gt;40),9*转化表!$C$24+10*转化表!$C$25+10*转化表!$C$26+10*转化表!$C$27+(B2-40)*转化表!$C$28,IF(AND(B2&lt;=60,B2&gt;50),9*转化表!$C$24+10*转化表!$C$25+10*转化表!$C$26+10*转化表!$C$27+10*转化表!$C$28+(B2-50)*转化表!$C$29,IF(AND(B2&lt;=70,B2&gt;60),9*转化表!$C$24+10*转化表!$C$25+10*转化表!$C$26+10*转化表!$C$27+10*转化表!$C$28+10*转化表!$C$29+(B2-60)*转化表!$C$30,IF(AND(B2&lt;=80,B2&gt;70),9*转化表!$C$24+10*转化表!$C$25+10*转化表!$C$26+10*转化表!$C$27+10*转化表!$C$28+10*转化表!$C$29+10*转化表!$C$30+(B2-70)*转化表!$C$31,IF(AND(B2&lt;=90,B2&gt;80),9*转化表!$C$24+10*转化表!$C$25+10*转化表!$C$26+10*转化表!$C$27+10*转化表!$C$28+10*转化表!$C$29+10*转化表!$C$30+10*转化表!$C$31+(B2-80)*转化表!$C$32,IF(AND(B2&lt;=100,B2&gt;90),9*转化表!$C$24+10*转化表!$C$25+10*转化表!$C$26+10*转化表!$C$27+10*转化表!$C$28+10*转化表!$C$29+10*转化表!$C$30+10*转化表!$C$31+10*转化表!$C$32+(B2-90)*转化表!$C$33,IF(AND(B2&lt;=110,B2&gt;100),9*转化表!$C$24+10*转化表!$C$25+10*转化表!$C$26+10*转化表!$C$27+10*转化表!$C$28+10*转化表!$C$29+10*转化表!$C$30+10*转化表!$C$31+10*转化表!$C$32+10*转化表!$C$33+(B2-100)*转化表!$C$34,IF(AND(B2&lt;=120,B2&gt;110),9*转化表!$C$24+10*转化表!$C$25+10*转化表!$C$26+10*转化表!$C$27+10*转化表!$C$28+10*转化表!$C$29+10*转化表!$C$30+10*转化表!$C$31+10*转化表!$C$32+10*转化表!$C$33+10*转化表!$C$34+(B2-110)*转化表!$C$35))))))))))))</f>
        <v>13</v>
      </c>
      <c r="H2" s="92">
        <f>人物成长表!$D2*人物成长表!$B2*7%+4.8+IF(AND(B2&lt;=10,B2&gt;0),(人物成长表!$B2-1)*转化表!$D$24,IF(AND(B2&lt;=20,B2&gt;10),9*转化表!$D$24+(B2-10)*转化表!$D$25,IF(AND(B2&lt;=30,B2&gt;20),9*转化表!$D$24+10*转化表!$D$25+(B2-20)*转化表!$D$26,IF(AND(B2&lt;=40,B2&gt;30),9*转化表!$D$24+10*转化表!$D$25+10*转化表!$D$26+(B2-30)*转化表!$D$27,IF(AND(B2&lt;=50,B2&gt;40),9*转化表!$D$24+10*转化表!$D$25+10*转化表!$D$26+10*转化表!$D$27+(B2-40)*转化表!$D$28,IF(AND(B2&lt;=60,B2&gt;50),9*转化表!$D$24+10*转化表!$D$25+10*转化表!$D$26+10*转化表!$D$27+10*转化表!$D$28+(B2-50)*转化表!$D$29,IF(AND(B2&lt;=70,B2&gt;60),9*转化表!$D$24+10*转化表!$D$25+10*转化表!$D$26+10*转化表!$D$27+10*转化表!$D$28+10*转化表!$D$29+(B2-60)*转化表!$D$30,IF(AND(B2&lt;=80,B2&gt;70),9*转化表!$D$24+10*转化表!$D$25+10*转化表!$D$26+10*转化表!$D$27+10*转化表!$D$28+10*转化表!$D$29+10*转化表!$D$30+(B2-70)*转化表!$D$31,IF(AND(B2&lt;=90,B2&gt;80),9*转化表!$D$24+10*转化表!$D$25+10*转化表!$D$26+10*转化表!$D$27+10*转化表!$D$28+10*转化表!$D$29+10*转化表!$D$30+10*转化表!$D$31+(B2-80)*转化表!$D$32,IF(AND(B2&lt;=100,B2&gt;90),9*转化表!$D$24+10*转化表!$D$25+10*转化表!$D$26+10*转化表!$D$27+10*转化表!$D$28+10*转化表!$D$29+10*转化表!$D$30+10*转化表!$D$31+10*转化表!$D$32+(B2-90)*转化表!$D$33,IF(AND(B2&lt;=110,B2&gt;100),9*转化表!$D$24+10*转化表!$D$25+10*转化表!$D$26+10*转化表!$D$27+10*转化表!$D$28+10*转化表!$D$29+10*转化表!$D$30+10*转化表!$D$31+10*转化表!$D$32+10*转化表!$D$33+(B2-100)*转化表!$D$34,IF(AND(B2&lt;=120,B2&gt;110),9*转化表!$D$24+10*转化表!$D$25+10*转化表!$D$26+10*转化表!$D$27+10*转化表!$D$28+10*转化表!$D$29+10*转化表!$D$30+10*转化表!$D$31+10*转化表!$D$32+10*转化表!$D$33+10*转化表!$D$34+(B2-110)*转化表!$D$35))))))))))))</f>
        <v>9</v>
      </c>
      <c r="I2" s="91">
        <f>IF(E2&lt;=50,0,E2*10%+4+IF(AND(B2&lt;=10,B2&gt;0),0,B2-10))</f>
        <v>0</v>
      </c>
      <c r="J2" s="91">
        <f>IF(E2&lt;=50,0,E2*7%+2.8+IF(AND(B2&lt;=10,B2&gt;0),(人物成长表!$B2-1)*转化表!$F$24,IF(AND(B2&lt;=20,B2&gt;10),9*转化表!$F$24+(B2-10)*转化表!$F$25,IF(AND(B2&lt;=30,B2&gt;20),9*转化表!$F$24+10*转化表!$F$25+(B2-20)*转化表!$F$26,IF(AND(B2&lt;=40,B2&gt;30),9*转化表!$F$24+10*转化表!$F$25+10*转化表!$F$26+(B2-30)*转化表!$F$27,IF(AND(B2&lt;=50,B2&gt;40),9*转化表!$F$24+10*转化表!$F$25+10*转化表!$F$26+10*转化表!$F$27+(B2-40)*转化表!$F$28,IF(AND(B2&lt;=60,B2&gt;50),9*转化表!$F$24+10*转化表!$F$25+10*转化表!$F$26+10*转化表!$F$27+10*转化表!$F$28+(B2-50)*转化表!$F$29,IF(AND(B2&lt;=70,B2&gt;60),9*转化表!$F$24+10*转化表!$F$25+10*转化表!$F$26+10*转化表!$F$27+10*转化表!$F$28+10*转化表!$F$29+(B2-60)*转化表!$F$30,IF(AND(B2&lt;=80,B2&gt;70),9*转化表!$F$24+10*转化表!$F$25+10*转化表!$F$26+10*转化表!$F$27+10*转化表!$F$28+10*转化表!$F$29+10*转化表!$F$30+(B2-70)*转化表!$F$31,IF(AND(B2&lt;=90,B2&gt;80),9*转化表!$F$24+10*转化表!$F$25+10*转化表!$F$26+10*转化表!$F$27+10*转化表!$F$28+10*转化表!$F$29+10*转化表!$F$30+10*转化表!$F$31+(B2-80)*转化表!$F$32,IF(AND(B2&lt;=100,B2&gt;90),9*转化表!$F$24+10*转化表!$F$25+10*转化表!$F$26+10*转化表!$F$27+10*转化表!$F$28+10*转化表!$F$29+10*转化表!$F$30+10*转化表!$F$31+10*转化表!$F$32+(B2-90)*转化表!$F$33,IF(AND(B2&lt;=110,B2&gt;100),9*转化表!$F$24+10*转化表!$F$25+10*转化表!$F$26+10*转化表!$F$27+10*转化表!$F$28+10*转化表!$F$29+10*转化表!$F$30+10*转化表!$F$31+10*转化表!$F$32+10*转化表!$F$33+(B2-100)*转化表!$F$34,IF(AND(B2&lt;=120,B2&gt;110),9*转化表!$F$24+10*转化表!$F$25+10*转化表!$F$26+10*转化表!$F$27+10*转化表!$F$28+10*转化表!$F$29+10*转化表!$F$30+10*转化表!$F$31+10*转化表!$F$32+10*转化表!$F$33+10*转化表!$F$34+(B2-110)*转化表!$F$35)))))))))))))</f>
        <v>0</v>
      </c>
      <c r="K2" s="91">
        <f>(F2-50)*人物成长表!$B2*10%+9+IF(AND(B2&lt;=10,B2&gt;0),(人物成长表!$B2-1)*转化表!$G$24,IF(AND(B2&lt;=20,B2&gt;10),9*转化表!$G$24+(B2-10)*转化表!$G$25,IF(AND(B2&lt;=30,B2&gt;20),9*转化表!$G$24+10*转化表!$G$25+(B2-20)*转化表!$G$26,IF(AND(B2&lt;=40,B2&gt;30),9*转化表!$G$24+10*转化表!$G$25+10*转化表!$G$26+(B2-30)*转化表!$G$27,IF(AND(B2&lt;=50,B2&gt;40),9*转化表!$G$24+10*转化表!$G$25+10*转化表!$G$26+10*转化表!$G$27+(B2-40)*转化表!$G$28,IF(AND(B2&lt;=60,B2&gt;50),9*转化表!$G$24+10*转化表!$G$25+10*转化表!$G$26+10*转化表!$G$27+10*转化表!$G$28+(B2-50)*转化表!$G$29,IF(AND(B2&lt;=70,B2&gt;60),9*转化表!$G$24+10*转化表!$G$25+10*转化表!$G$26+10*转化表!$G$27+10*转化表!$G$28+10*转化表!$G$29+(B2-60)*转化表!$G$30,IF(AND(B2&lt;=80,B2&gt;70),9*转化表!$G$24+10*转化表!$G$25+10*转化表!$G$26+10*转化表!$G$27+10*转化表!$G$28+10*转化表!$G$29+10*转化表!$G$30+(B2-70)*转化表!$G$31,IF(AND(B2&lt;=90,B2&gt;80),9*转化表!$G$24+10*转化表!$G$25+10*转化表!$G$26+10*转化表!$G$27+10*转化表!$G$28+10*转化表!$G$29+10*转化表!$G$30+10*转化表!$G$31+(B2-80)*转化表!$G$32,IF(AND(B2&lt;=100,B2&gt;90),9*转化表!$G$24+10*转化表!$G$25+10*转化表!$G$26+10*转化表!$G$27+10*转化表!$G$28+10*转化表!$G$29+10*转化表!$G$30+10*转化表!$G$31+10*转化表!$G$32+(B2-90)*转化表!$G$33,IF(AND(B2&lt;=110,B2&gt;100),9*转化表!$G$24+10*转化表!$G$25+10*转化表!$G$26+10*转化表!$G$27+10*转化表!$G$28+10*转化表!$G$29+10*转化表!$G$30+10*转化表!$G$31+10*转化表!$G$32+10*转化表!$G$33+(B2-100)*转化表!$G$34,IF(AND(B2&lt;=120,B2&gt;110),9*转化表!$G$24+10*转化表!$G$25+10*转化表!$G$26+10*转化表!$G$27+10*转化表!$G$28+10*转化表!$G$29+10*转化表!$G$30+10*转化表!$G$31+10*转化表!$G$32+10*转化表!$G$33+10*转化表!$G$34+(B2-110)*转化表!$G$35))))))))))))</f>
        <v>9</v>
      </c>
      <c r="L2" s="91">
        <f>IF(F2&lt;=50,0,E2*7%+2.8+IF(AND(B2&lt;=10,B2&gt;0),(人物成长表!$B2-1)*转化表!$H$24,IF(AND(B2&lt;=20,B2&gt;10),9*转化表!$H$24+(B2-10)*转化表!$H$25,IF(AND(B2&lt;=30,B2&gt;20),9*转化表!$H$24+10*转化表!$H$25+(B2-20)*转化表!$H$26,IF(AND(B2&lt;=40,B2&gt;30),9*转化表!$H$24+10*转化表!$H$25+10*转化表!$H$26+(B2-30)*转化表!$H$27,IF(AND(B2&lt;=50,B2&gt;40),9*转化表!$H$24+10*转化表!$H$25+10*转化表!$H$26+10*转化表!$H$27+(B2-40)*转化表!$H$28,IF(AND(B2&lt;=60,B2&gt;50),9*转化表!$H$24+10*转化表!$H$25+10*转化表!$H$26+10*转化表!$H$27+10*转化表!$H$28+(B2-50)*转化表!$H$29,IF(AND(B2&lt;=70,B2&gt;60),9*转化表!$H$24+10*转化表!$H$25+10*转化表!$H$26+10*转化表!$H$27+10*转化表!$H$28+10*转化表!$H$29+(B2-60)*转化表!$H$30,IF(AND(B2&lt;=80,B2&gt;70),9*转化表!$H$24+10*转化表!$H$25+10*转化表!$H$26+10*转化表!$H$27+10*转化表!$H$28+10*转化表!$H$29+10*转化表!$H$30+(B2-70)*转化表!$H$31,IF(AND(B2&lt;=90,B2&gt;80),9*转化表!$H$24+10*转化表!$H$25+10*转化表!$H$26+10*转化表!$H$27+10*转化表!$H$28+10*转化表!$H$29+10*转化表!$H$30+10*转化表!$H$31+(B2-80)*转化表!$H$32,IF(AND(B2&lt;=100,B2&gt;90),9*转化表!$H$24+10*转化表!$H$25+10*转化表!$H$26+10*转化表!$H$27+10*转化表!$H$28+10*转化表!$H$29+10*转化表!$H$30+10*转化表!$H$31+10*转化表!$H$32+(B2-90)*转化表!$H$33,IF(AND(B2&lt;=110,B2&gt;100),9*转化表!$H$24+10*转化表!$H$25+10*转化表!$H$26+10*转化表!$H$27+10*转化表!$H$28+10*转化表!$H$29+10*转化表!$H$30+10*转化表!$H$31+10*转化表!$H$32+10*转化表!$H$33+(B2-100)*转化表!$H$34,IF(AND(B2&lt;=120,B2&gt;110),9*转化表!$H$24+10*转化表!$H$25+10*转化表!$H$26+10*转化表!$H$27+10*转化表!$H$28+10*转化表!$H$29+10*转化表!$H$30+10*转化表!$H$31+10*转化表!$H$32+10*转化表!$H$33+10*转化表!$H$34+(B2-110)*转化表!$H$35)))))))))))))</f>
        <v>0</v>
      </c>
      <c r="M2" s="89">
        <v>0</v>
      </c>
      <c r="N2" s="93">
        <v>0.2</v>
      </c>
      <c r="O2" s="94">
        <v>0</v>
      </c>
      <c r="P2" s="94">
        <v>0</v>
      </c>
      <c r="Q2" s="94">
        <v>0</v>
      </c>
      <c r="R2" s="93">
        <v>0.25</v>
      </c>
      <c r="S2" s="94">
        <v>0</v>
      </c>
      <c r="T2" s="120">
        <f>G2+110</f>
        <v>123</v>
      </c>
      <c r="U2" s="2"/>
      <c r="V2" s="2"/>
      <c r="W2" s="2"/>
      <c r="X2" s="2"/>
      <c r="Y2" s="2"/>
    </row>
    <row r="3" spans="1:25">
      <c r="A3" s="89" t="s">
        <v>185</v>
      </c>
      <c r="B3" s="89">
        <v>2</v>
      </c>
      <c r="C3" s="90">
        <f>IF(AND(B3&lt;=10,B3&gt;0),(人物成长表!$B3-1)*22+50,IF(AND(B3&lt;=20,B3&gt;10),9*22+50+(B3-10)*44,IF(AND(B3&lt;=30,B3&gt;20),9*22+50+10*44+(B3-20)*66,IF(AND(B3&lt;=40,B3&gt;30),9*22+50+10*44+10*66+(B3-30)*88,IF(AND(B3&lt;=50,B3&gt;40),9*22+50+10*44+10*66+10*88+(B3-40)*110,IF(AND(B3&lt;=60,B3&gt;50),9*22+30+10*44+10*66+10*88+10*110+(B3-50)*132,IF(AND(B3&lt;=70,B3&gt;60),9*22+30+10*44+10*66+10*88+10*110+10*132+(B3-60)*154,IF(AND(B3&lt;=80,B3&gt;70),9*22+30+10*44+10*66+10*88+10*110+10*132+10*154+(B3-70)*176,IF(AND(B3&lt;=90,B3&gt;80),9*22+30+10*44+10*66+10*88+10*110+10*132+10*154+10*176+(B3-80)*198,IF(AND(B3&lt;=100,B3&gt;90),9*22+30+10*44+10*66+10*88+10*110+10*132+10*154+10*176+10*198+(B3-90)*220,IF(AND(B3&lt;=110,B3&gt;100),9*22+30+10*44+10*66+10*88+10*110+10*132+10*154+10*176+10*198+10*220+(B3-100)*242,IF(AND(B3&lt;=120,B3&gt;110),9*22+30+10*44+10*66+10*88+10*110+10*132+10*154+10*176+10*198+10*220+10*242+(B3-110)*264))))))))))))</f>
        <v>72</v>
      </c>
      <c r="D3" s="89">
        <v>60</v>
      </c>
      <c r="E3" s="89">
        <v>50</v>
      </c>
      <c r="F3" s="89">
        <v>50</v>
      </c>
      <c r="G3" s="91">
        <f>人物成长表!$D3*人物成长表!$B3*10%+7+IF(AND(B3&lt;=10,B3&gt;0),(人物成长表!$B3-1)*转化表!$C$24,IF(AND(B3&lt;=20,B3&gt;10),9*转化表!$C$24+(B3-10)*转化表!$C$25,IF(AND(B3&lt;=30,B3&gt;20),9*转化表!$C$24+10*转化表!$C$25+(B3-20)*转化表!$C$26,IF(AND(B3&lt;=40,B3&gt;30),9*转化表!$C$24+10*转化表!$C$25+10*转化表!$C$26+(B3-30)*转化表!$C$27,IF(AND(B3&lt;=50,B3&gt;40),9*转化表!$C$24+10*转化表!$C$25+10*转化表!$C$26+10*转化表!$C$27+(B3-40)*转化表!$C$28,IF(AND(B3&lt;=60,B3&gt;50),9*转化表!$C$24+10*转化表!$C$25+10*转化表!$C$26+10*转化表!$C$27+10*转化表!$C$28+(B3-50)*转化表!$C$29,IF(AND(B3&lt;=70,B3&gt;60),9*转化表!$C$24+10*转化表!$C$25+10*转化表!$C$26+10*转化表!$C$27+10*转化表!$C$28+10*转化表!$C$29+(B3-60)*转化表!$C$30,IF(AND(B3&lt;=80,B3&gt;70),9*转化表!$C$24+10*转化表!$C$25+10*转化表!$C$26+10*转化表!$C$27+10*转化表!$C$28+10*转化表!$C$29+10*转化表!$C$30+(B3-70)*转化表!$C$31,IF(AND(B3&lt;=90,B3&gt;80),9*转化表!$C$24+10*转化表!$C$25+10*转化表!$C$26+10*转化表!$C$27+10*转化表!$C$28+10*转化表!$C$29+10*转化表!$C$30+10*转化表!$C$31+(B3-80)*转化表!$C$32,IF(AND(B3&lt;=100,B3&gt;90),9*转化表!$C$24+10*转化表!$C$25+10*转化表!$C$26+10*转化表!$C$27+10*转化表!$C$28+10*转化表!$C$29+10*转化表!$C$30+10*转化表!$C$31+10*转化表!$C$32+(B3-90)*转化表!$C$33,IF(AND(B3&lt;=110,B3&gt;100),9*转化表!$C$24+10*转化表!$C$25+10*转化表!$C$26+10*转化表!$C$27+10*转化表!$C$28+10*转化表!$C$29+10*转化表!$C$30+10*转化表!$C$31+10*转化表!$C$32+10*转化表!$C$33+(B3-100)*转化表!$C$34,IF(AND(B3&lt;=120,B3&gt;110),9*转化表!$C$24+10*转化表!$C$25+10*转化表!$C$26+10*转化表!$C$27+10*转化表!$C$28+10*转化表!$C$29+10*转化表!$C$30+10*转化表!$C$31+10*转化表!$C$32+10*转化表!$C$33+10*转化表!$C$34+(B3-110)*转化表!$C$35))))))))))))</f>
        <v>16</v>
      </c>
      <c r="H3" s="92">
        <f>人物成长表!$D3*人物成长表!$B3*7%+4.8+IF(AND(B3&lt;=10,B3&gt;0),(人物成长表!$B3-1)*转化表!$D$24,IF(AND(B3&lt;=20,B3&gt;10),9*转化表!$D$24+(B3-10)*转化表!$D$25,IF(AND(B3&lt;=30,B3&gt;20),9*转化表!$D$24+10*转化表!$D$25+(B3-20)*转化表!$D$26,IF(AND(B3&lt;=40,B3&gt;30),9*转化表!$D$24+10*转化表!$D$25+10*转化表!$D$26+(B3-30)*转化表!$D$27,IF(AND(B3&lt;=50,B3&gt;40),9*转化表!$D$24+10*转化表!$D$25+10*转化表!$D$26+10*转化表!$D$27+(B3-40)*转化表!$D$28,IF(AND(B3&lt;=60,B3&gt;50),9*转化表!$D$24+10*转化表!$D$25+10*转化表!$D$26+10*转化表!$D$27+10*转化表!$D$28+(B3-50)*转化表!$D$29,IF(AND(B3&lt;=70,B3&gt;60),9*转化表!$D$24+10*转化表!$D$25+10*转化表!$D$26+10*转化表!$D$27+10*转化表!$D$28+10*转化表!$D$29+(B3-60)*转化表!$D$30,IF(AND(B3&lt;=80,B3&gt;70),9*转化表!$D$24+10*转化表!$D$25+10*转化表!$D$26+10*转化表!$D$27+10*转化表!$D$28+10*转化表!$D$29+10*转化表!$D$30+(B3-70)*转化表!$D$31,IF(AND(B3&lt;=90,B3&gt;80),9*转化表!$D$24+10*转化表!$D$25+10*转化表!$D$26+10*转化表!$D$27+10*转化表!$D$28+10*转化表!$D$29+10*转化表!$D$30+10*转化表!$D$31+(B3-80)*转化表!$D$32,IF(AND(B3&lt;=100,B3&gt;90),9*转化表!$D$24+10*转化表!$D$25+10*转化表!$D$26+10*转化表!$D$27+10*转化表!$D$28+10*转化表!$D$29+10*转化表!$D$30+10*转化表!$D$31+10*转化表!$D$32+(B3-90)*转化表!$D$33,IF(AND(B3&lt;=110,B3&gt;100),9*转化表!$D$24+10*转化表!$D$25+10*转化表!$D$26+10*转化表!$D$27+10*转化表!$D$28+10*转化表!$D$29+10*转化表!$D$30+10*转化表!$D$31+10*转化表!$D$32+10*转化表!$D$33+(B3-100)*转化表!$D$34,IF(AND(B3&lt;=120,B3&gt;110),9*转化表!$D$24+10*转化表!$D$25+10*转化表!$D$26+10*转化表!$D$27+10*转化表!$D$28+10*转化表!$D$29+10*转化表!$D$30+10*转化表!$D$31+10*转化表!$D$32+10*转化表!$D$33+10*转化表!$D$34+(B3-110)*转化表!$D$35))))))))))))</f>
        <v>11</v>
      </c>
      <c r="I3" s="91">
        <f t="shared" ref="I3:I66" si="0">IF(E3&lt;=50,0,E3*10%+4+IF(AND(B3&lt;=10,B3&gt;0),0,B3-10))</f>
        <v>0</v>
      </c>
      <c r="J3" s="91">
        <f>IF(E3&lt;=50,0,E3*7%+2.8+IF(AND(B3&lt;=10,B3&gt;0),(人物成长表!$B3-1)*转化表!$F$24,IF(AND(B3&lt;=20,B3&gt;10),9*转化表!$F$24+(B3-10)*转化表!$F$25,IF(AND(B3&lt;=30,B3&gt;20),9*转化表!$F$24+10*转化表!$F$25+(B3-20)*转化表!$F$26,IF(AND(B3&lt;=40,B3&gt;30),9*转化表!$F$24+10*转化表!$F$25+10*转化表!$F$26+(B3-30)*转化表!$F$27,IF(AND(B3&lt;=50,B3&gt;40),9*转化表!$F$24+10*转化表!$F$25+10*转化表!$F$26+10*转化表!$F$27+(B3-40)*转化表!$F$28,IF(AND(B3&lt;=60,B3&gt;50),9*转化表!$F$24+10*转化表!$F$25+10*转化表!$F$26+10*转化表!$F$27+10*转化表!$F$28+(B3-50)*转化表!$F$29,IF(AND(B3&lt;=70,B3&gt;60),9*转化表!$F$24+10*转化表!$F$25+10*转化表!$F$26+10*转化表!$F$27+10*转化表!$F$28+10*转化表!$F$29+(B3-60)*转化表!$F$30,IF(AND(B3&lt;=80,B3&gt;70),9*转化表!$F$24+10*转化表!$F$25+10*转化表!$F$26+10*转化表!$F$27+10*转化表!$F$28+10*转化表!$F$29+10*转化表!$F$30+(B3-70)*转化表!$F$31,IF(AND(B3&lt;=90,B3&gt;80),9*转化表!$F$24+10*转化表!$F$25+10*转化表!$F$26+10*转化表!$F$27+10*转化表!$F$28+10*转化表!$F$29+10*转化表!$F$30+10*转化表!$F$31+(B3-80)*转化表!$F$32,IF(AND(B3&lt;=100,B3&gt;90),9*转化表!$F$24+10*转化表!$F$25+10*转化表!$F$26+10*转化表!$F$27+10*转化表!$F$28+10*转化表!$F$29+10*转化表!$F$30+10*转化表!$F$31+10*转化表!$F$32+(B3-90)*转化表!$F$33,IF(AND(B3&lt;=110,B3&gt;100),9*转化表!$F$24+10*转化表!$F$25+10*转化表!$F$26+10*转化表!$F$27+10*转化表!$F$28+10*转化表!$F$29+10*转化表!$F$30+10*转化表!$F$31+10*转化表!$F$32+10*转化表!$F$33+(B3-100)*转化表!$F$34,IF(AND(B3&lt;=120,B3&gt;110),9*转化表!$F$24+10*转化表!$F$25+10*转化表!$F$26+10*转化表!$F$27+10*转化表!$F$28+10*转化表!$F$29+10*转化表!$F$30+10*转化表!$F$31+10*转化表!$F$32+10*转化表!$F$33+10*转化表!$F$34+(B3-110)*转化表!$F$35)))))))))))))</f>
        <v>0</v>
      </c>
      <c r="K3" s="91">
        <f>(F3-50)*人物成长表!$B3*10%+9+IF(AND(B3&lt;=10,B3&gt;0),(人物成长表!$B3-1)*转化表!$G$24,IF(AND(B3&lt;=20,B3&gt;10),9*转化表!$G$24+(B3-10)*转化表!$G$25,IF(AND(B3&lt;=30,B3&gt;20),9*转化表!$G$24+10*转化表!$G$25+(B3-20)*转化表!$G$26,IF(AND(B3&lt;=40,B3&gt;30),9*转化表!$G$24+10*转化表!$G$25+10*转化表!$G$26+(B3-30)*转化表!$G$27,IF(AND(B3&lt;=50,B3&gt;40),9*转化表!$G$24+10*转化表!$G$25+10*转化表!$G$26+10*转化表!$G$27+(B3-40)*转化表!$G$28,IF(AND(B3&lt;=60,B3&gt;50),9*转化表!$G$24+10*转化表!$G$25+10*转化表!$G$26+10*转化表!$G$27+10*转化表!$G$28+(B3-50)*转化表!$G$29,IF(AND(B3&lt;=70,B3&gt;60),9*转化表!$G$24+10*转化表!$G$25+10*转化表!$G$26+10*转化表!$G$27+10*转化表!$G$28+10*转化表!$G$29+(B3-60)*转化表!$G$30,IF(AND(B3&lt;=80,B3&gt;70),9*转化表!$G$24+10*转化表!$G$25+10*转化表!$G$26+10*转化表!$G$27+10*转化表!$G$28+10*转化表!$G$29+10*转化表!$G$30+(B3-70)*转化表!$G$31,IF(AND(B3&lt;=90,B3&gt;80),9*转化表!$G$24+10*转化表!$G$25+10*转化表!$G$26+10*转化表!$G$27+10*转化表!$G$28+10*转化表!$G$29+10*转化表!$G$30+10*转化表!$G$31+(B3-80)*转化表!$G$32,IF(AND(B3&lt;=100,B3&gt;90),9*转化表!$G$24+10*转化表!$G$25+10*转化表!$G$26+10*转化表!$G$27+10*转化表!$G$28+10*转化表!$G$29+10*转化表!$G$30+10*转化表!$G$31+10*转化表!$G$32+(B3-90)*转化表!$G$33,IF(AND(B3&lt;=110,B3&gt;100),9*转化表!$G$24+10*转化表!$G$25+10*转化表!$G$26+10*转化表!$G$27+10*转化表!$G$28+10*转化表!$G$29+10*转化表!$G$30+10*转化表!$G$31+10*转化表!$G$32+10*转化表!$G$33+(B3-100)*转化表!$G$34,IF(AND(B3&lt;=120,B3&gt;110),9*转化表!$G$24+10*转化表!$G$25+10*转化表!$G$26+10*转化表!$G$27+10*转化表!$G$28+10*转化表!$G$29+10*转化表!$G$30+10*转化表!$G$31+10*转化表!$G$32+10*转化表!$G$33+10*转化表!$G$34+(B3-110)*转化表!$G$35))))))))))))</f>
        <v>9.1300000000000008</v>
      </c>
      <c r="L3" s="91">
        <f>IF(F3&lt;=50,0,E3*7%+2.8+IF(AND(B3&lt;=10,B3&gt;0),(人物成长表!$B3-1)*转化表!$H$24,IF(AND(B3&lt;=20,B3&gt;10),9*转化表!$H$24+(B3-10)*转化表!$H$25,IF(AND(B3&lt;=30,B3&gt;20),9*转化表!$H$24+10*转化表!$H$25+(B3-20)*转化表!$H$26,IF(AND(B3&lt;=40,B3&gt;30),9*转化表!$H$24+10*转化表!$H$25+10*转化表!$H$26+(B3-30)*转化表!$H$27,IF(AND(B3&lt;=50,B3&gt;40),9*转化表!$H$24+10*转化表!$H$25+10*转化表!$H$26+10*转化表!$H$27+(B3-40)*转化表!$H$28,IF(AND(B3&lt;=60,B3&gt;50),9*转化表!$H$24+10*转化表!$H$25+10*转化表!$H$26+10*转化表!$H$27+10*转化表!$H$28+(B3-50)*转化表!$H$29,IF(AND(B3&lt;=70,B3&gt;60),9*转化表!$H$24+10*转化表!$H$25+10*转化表!$H$26+10*转化表!$H$27+10*转化表!$H$28+10*转化表!$H$29+(B3-60)*转化表!$H$30,IF(AND(B3&lt;=80,B3&gt;70),9*转化表!$H$24+10*转化表!$H$25+10*转化表!$H$26+10*转化表!$H$27+10*转化表!$H$28+10*转化表!$H$29+10*转化表!$H$30+(B3-70)*转化表!$H$31,IF(AND(B3&lt;=90,B3&gt;80),9*转化表!$H$24+10*转化表!$H$25+10*转化表!$H$26+10*转化表!$H$27+10*转化表!$H$28+10*转化表!$H$29+10*转化表!$H$30+10*转化表!$H$31+(B3-80)*转化表!$H$32,IF(AND(B3&lt;=100,B3&gt;90),9*转化表!$H$24+10*转化表!$H$25+10*转化表!$H$26+10*转化表!$H$27+10*转化表!$H$28+10*转化表!$H$29+10*转化表!$H$30+10*转化表!$H$31+10*转化表!$H$32+(B3-90)*转化表!$H$33,IF(AND(B3&lt;=110,B3&gt;100),9*转化表!$H$24+10*转化表!$H$25+10*转化表!$H$26+10*转化表!$H$27+10*转化表!$H$28+10*转化表!$H$29+10*转化表!$H$30+10*转化表!$H$31+10*转化表!$H$32+10*转化表!$H$33+(B3-100)*转化表!$H$34,IF(AND(B3&lt;=120,B3&gt;110),9*转化表!$H$24+10*转化表!$H$25+10*转化表!$H$26+10*转化表!$H$27+10*转化表!$H$28+10*转化表!$H$29+10*转化表!$H$30+10*转化表!$H$31+10*转化表!$H$32+10*转化表!$H$33+10*转化表!$H$34+(B3-110)*转化表!$H$35)))))))))))))</f>
        <v>0</v>
      </c>
      <c r="M3" s="89">
        <v>0</v>
      </c>
      <c r="N3" s="93">
        <v>0.2</v>
      </c>
      <c r="O3" s="94">
        <v>0</v>
      </c>
      <c r="P3" s="94">
        <v>0</v>
      </c>
      <c r="Q3" s="94">
        <v>0</v>
      </c>
      <c r="R3" s="93">
        <v>0.25</v>
      </c>
      <c r="S3" s="94">
        <v>0</v>
      </c>
      <c r="T3" s="120">
        <f t="shared" ref="T3:T12" si="1">G3+110</f>
        <v>126</v>
      </c>
      <c r="U3" s="2"/>
    </row>
    <row r="4" spans="1:25">
      <c r="A4" s="89" t="s">
        <v>185</v>
      </c>
      <c r="B4" s="89">
        <v>3</v>
      </c>
      <c r="C4" s="90">
        <f>IF(AND(B4&lt;=10,B4&gt;0),(人物成长表!$B4-1)*22+50,IF(AND(B4&lt;=20,B4&gt;10),9*22+50+(B4-10)*44,IF(AND(B4&lt;=30,B4&gt;20),9*22+50+10*44+(B4-20)*66,IF(AND(B4&lt;=40,B4&gt;30),9*22+50+10*44+10*66+(B4-30)*88,IF(AND(B4&lt;=50,B4&gt;40),9*22+50+10*44+10*66+10*88+(B4-40)*110,IF(AND(B4&lt;=60,B4&gt;50),9*22+30+10*44+10*66+10*88+10*110+(B4-50)*132,IF(AND(B4&lt;=70,B4&gt;60),9*22+30+10*44+10*66+10*88+10*110+10*132+(B4-60)*154,IF(AND(B4&lt;=80,B4&gt;70),9*22+30+10*44+10*66+10*88+10*110+10*132+10*154+(B4-70)*176,IF(AND(B4&lt;=90,B4&gt;80),9*22+30+10*44+10*66+10*88+10*110+10*132+10*154+10*176+(B4-80)*198,IF(AND(B4&lt;=100,B4&gt;90),9*22+30+10*44+10*66+10*88+10*110+10*132+10*154+10*176+10*198+(B4-90)*220,IF(AND(B4&lt;=110,B4&gt;100),9*22+30+10*44+10*66+10*88+10*110+10*132+10*154+10*176+10*198+10*220+(B4-100)*242,IF(AND(B4&lt;=120,B4&gt;110),9*22+30+10*44+10*66+10*88+10*110+10*132+10*154+10*176+10*198+10*220+10*242+(B4-110)*264))))))))))))</f>
        <v>94</v>
      </c>
      <c r="D4" s="89">
        <v>60</v>
      </c>
      <c r="E4" s="89">
        <v>50</v>
      </c>
      <c r="F4" s="89">
        <v>50</v>
      </c>
      <c r="G4" s="91">
        <f>人物成长表!$D4*人物成长表!$B4*10%+7+IF(AND(B4&lt;=10,B4&gt;0),(人物成长表!$B4-1)*转化表!$C$24,IF(AND(B4&lt;=20,B4&gt;10),9*转化表!$C$24+(B4-10)*转化表!$C$25,IF(AND(B4&lt;=30,B4&gt;20),9*转化表!$C$24+10*转化表!$C$25+(B4-20)*转化表!$C$26,IF(AND(B4&lt;=40,B4&gt;30),9*转化表!$C$24+10*转化表!$C$25+10*转化表!$C$26+(B4-30)*转化表!$C$27,IF(AND(B4&lt;=50,B4&gt;40),9*转化表!$C$24+10*转化表!$C$25+10*转化表!$C$26+10*转化表!$C$27+(B4-40)*转化表!$C$28,IF(AND(B4&lt;=60,B4&gt;50),9*转化表!$C$24+10*转化表!$C$25+10*转化表!$C$26+10*转化表!$C$27+10*转化表!$C$28+(B4-50)*转化表!$C$29,IF(AND(B4&lt;=70,B4&gt;60),9*转化表!$C$24+10*转化表!$C$25+10*转化表!$C$26+10*转化表!$C$27+10*转化表!$C$28+10*转化表!$C$29+(B4-60)*转化表!$C$30,IF(AND(B4&lt;=80,B4&gt;70),9*转化表!$C$24+10*转化表!$C$25+10*转化表!$C$26+10*转化表!$C$27+10*转化表!$C$28+10*转化表!$C$29+10*转化表!$C$30+(B4-70)*转化表!$C$31,IF(AND(B4&lt;=90,B4&gt;80),9*转化表!$C$24+10*转化表!$C$25+10*转化表!$C$26+10*转化表!$C$27+10*转化表!$C$28+10*转化表!$C$29+10*转化表!$C$30+10*转化表!$C$31+(B4-80)*转化表!$C$32,IF(AND(B4&lt;=100,B4&gt;90),9*转化表!$C$24+10*转化表!$C$25+10*转化表!$C$26+10*转化表!$C$27+10*转化表!$C$28+10*转化表!$C$29+10*转化表!$C$30+10*转化表!$C$31+10*转化表!$C$32+(B4-90)*转化表!$C$33,IF(AND(B4&lt;=110,B4&gt;100),9*转化表!$C$24+10*转化表!$C$25+10*转化表!$C$26+10*转化表!$C$27+10*转化表!$C$28+10*转化表!$C$29+10*转化表!$C$30+10*转化表!$C$31+10*转化表!$C$32+10*转化表!$C$33+(B4-100)*转化表!$C$34,IF(AND(B4&lt;=120,B4&gt;110),9*转化表!$C$24+10*转化表!$C$25+10*转化表!$C$26+10*转化表!$C$27+10*转化表!$C$28+10*转化表!$C$29+10*转化表!$C$30+10*转化表!$C$31+10*转化表!$C$32+10*转化表!$C$33+10*转化表!$C$34+(B4-110)*转化表!$C$35))))))))))))</f>
        <v>19</v>
      </c>
      <c r="H4" s="92">
        <f>人物成长表!$D4*人物成长表!$B4*7%+4.8+IF(AND(B4&lt;=10,B4&gt;0),(人物成长表!$B4-1)*转化表!$D$24,IF(AND(B4&lt;=20,B4&gt;10),9*转化表!$D$24+(B4-10)*转化表!$D$25,IF(AND(B4&lt;=30,B4&gt;20),9*转化表!$D$24+10*转化表!$D$25+(B4-20)*转化表!$D$26,IF(AND(B4&lt;=40,B4&gt;30),9*转化表!$D$24+10*转化表!$D$25+10*转化表!$D$26+(B4-30)*转化表!$D$27,IF(AND(B4&lt;=50,B4&gt;40),9*转化表!$D$24+10*转化表!$D$25+10*转化表!$D$26+10*转化表!$D$27+(B4-40)*转化表!$D$28,IF(AND(B4&lt;=60,B4&gt;50),9*转化表!$D$24+10*转化表!$D$25+10*转化表!$D$26+10*转化表!$D$27+10*转化表!$D$28+(B4-50)*转化表!$D$29,IF(AND(B4&lt;=70,B4&gt;60),9*转化表!$D$24+10*转化表!$D$25+10*转化表!$D$26+10*转化表!$D$27+10*转化表!$D$28+10*转化表!$D$29+(B4-60)*转化表!$D$30,IF(AND(B4&lt;=80,B4&gt;70),9*转化表!$D$24+10*转化表!$D$25+10*转化表!$D$26+10*转化表!$D$27+10*转化表!$D$28+10*转化表!$D$29+10*转化表!$D$30+(B4-70)*转化表!$D$31,IF(AND(B4&lt;=90,B4&gt;80),9*转化表!$D$24+10*转化表!$D$25+10*转化表!$D$26+10*转化表!$D$27+10*转化表!$D$28+10*转化表!$D$29+10*转化表!$D$30+10*转化表!$D$31+(B4-80)*转化表!$D$32,IF(AND(B4&lt;=100,B4&gt;90),9*转化表!$D$24+10*转化表!$D$25+10*转化表!$D$26+10*转化表!$D$27+10*转化表!$D$28+10*转化表!$D$29+10*转化表!$D$30+10*转化表!$D$31+10*转化表!$D$32+(B4-90)*转化表!$D$33,IF(AND(B4&lt;=110,B4&gt;100),9*转化表!$D$24+10*转化表!$D$25+10*转化表!$D$26+10*转化表!$D$27+10*转化表!$D$28+10*转化表!$D$29+10*转化表!$D$30+10*转化表!$D$31+10*转化表!$D$32+10*转化表!$D$33+(B4-100)*转化表!$D$34,IF(AND(B4&lt;=120,B4&gt;110),9*转化表!$D$24+10*转化表!$D$25+10*转化表!$D$26+10*转化表!$D$27+10*转化表!$D$28+10*转化表!$D$29+10*转化表!$D$30+10*转化表!$D$31+10*转化表!$D$32+10*转化表!$D$33+10*转化表!$D$34+(B4-110)*转化表!$D$35))))))))))))</f>
        <v>13.000000000000002</v>
      </c>
      <c r="I4" s="91">
        <f t="shared" si="0"/>
        <v>0</v>
      </c>
      <c r="J4" s="91">
        <f>IF(E4&lt;=50,0,E4*7%+2.8+IF(AND(B4&lt;=10,B4&gt;0),(人物成长表!$B4-1)*转化表!$F$24,IF(AND(B4&lt;=20,B4&gt;10),9*转化表!$F$24+(B4-10)*转化表!$F$25,IF(AND(B4&lt;=30,B4&gt;20),9*转化表!$F$24+10*转化表!$F$25+(B4-20)*转化表!$F$26,IF(AND(B4&lt;=40,B4&gt;30),9*转化表!$F$24+10*转化表!$F$25+10*转化表!$F$26+(B4-30)*转化表!$F$27,IF(AND(B4&lt;=50,B4&gt;40),9*转化表!$F$24+10*转化表!$F$25+10*转化表!$F$26+10*转化表!$F$27+(B4-40)*转化表!$F$28,IF(AND(B4&lt;=60,B4&gt;50),9*转化表!$F$24+10*转化表!$F$25+10*转化表!$F$26+10*转化表!$F$27+10*转化表!$F$28+(B4-50)*转化表!$F$29,IF(AND(B4&lt;=70,B4&gt;60),9*转化表!$F$24+10*转化表!$F$25+10*转化表!$F$26+10*转化表!$F$27+10*转化表!$F$28+10*转化表!$F$29+(B4-60)*转化表!$F$30,IF(AND(B4&lt;=80,B4&gt;70),9*转化表!$F$24+10*转化表!$F$25+10*转化表!$F$26+10*转化表!$F$27+10*转化表!$F$28+10*转化表!$F$29+10*转化表!$F$30+(B4-70)*转化表!$F$31,IF(AND(B4&lt;=90,B4&gt;80),9*转化表!$F$24+10*转化表!$F$25+10*转化表!$F$26+10*转化表!$F$27+10*转化表!$F$28+10*转化表!$F$29+10*转化表!$F$30+10*转化表!$F$31+(B4-80)*转化表!$F$32,IF(AND(B4&lt;=100,B4&gt;90),9*转化表!$F$24+10*转化表!$F$25+10*转化表!$F$26+10*转化表!$F$27+10*转化表!$F$28+10*转化表!$F$29+10*转化表!$F$30+10*转化表!$F$31+10*转化表!$F$32+(B4-90)*转化表!$F$33,IF(AND(B4&lt;=110,B4&gt;100),9*转化表!$F$24+10*转化表!$F$25+10*转化表!$F$26+10*转化表!$F$27+10*转化表!$F$28+10*转化表!$F$29+10*转化表!$F$30+10*转化表!$F$31+10*转化表!$F$32+10*转化表!$F$33+(B4-100)*转化表!$F$34,IF(AND(B4&lt;=120,B4&gt;110),9*转化表!$F$24+10*转化表!$F$25+10*转化表!$F$26+10*转化表!$F$27+10*转化表!$F$28+10*转化表!$F$29+10*转化表!$F$30+10*转化表!$F$31+10*转化表!$F$32+10*转化表!$F$33+10*转化表!$F$34+(B4-110)*转化表!$F$35)))))))))))))</f>
        <v>0</v>
      </c>
      <c r="K4" s="91">
        <f>(F4-50)*人物成长表!$B4*10%+9+IF(AND(B4&lt;=10,B4&gt;0),(人物成长表!$B4-1)*转化表!$G$24,IF(AND(B4&lt;=20,B4&gt;10),9*转化表!$G$24+(B4-10)*转化表!$G$25,IF(AND(B4&lt;=30,B4&gt;20),9*转化表!$G$24+10*转化表!$G$25+(B4-20)*转化表!$G$26,IF(AND(B4&lt;=40,B4&gt;30),9*转化表!$G$24+10*转化表!$G$25+10*转化表!$G$26+(B4-30)*转化表!$G$27,IF(AND(B4&lt;=50,B4&gt;40),9*转化表!$G$24+10*转化表!$G$25+10*转化表!$G$26+10*转化表!$G$27+(B4-40)*转化表!$G$28,IF(AND(B4&lt;=60,B4&gt;50),9*转化表!$G$24+10*转化表!$G$25+10*转化表!$G$26+10*转化表!$G$27+10*转化表!$G$28+(B4-50)*转化表!$G$29,IF(AND(B4&lt;=70,B4&gt;60),9*转化表!$G$24+10*转化表!$G$25+10*转化表!$G$26+10*转化表!$G$27+10*转化表!$G$28+10*转化表!$G$29+(B4-60)*转化表!$G$30,IF(AND(B4&lt;=80,B4&gt;70),9*转化表!$G$24+10*转化表!$G$25+10*转化表!$G$26+10*转化表!$G$27+10*转化表!$G$28+10*转化表!$G$29+10*转化表!$G$30+(B4-70)*转化表!$G$31,IF(AND(B4&lt;=90,B4&gt;80),9*转化表!$G$24+10*转化表!$G$25+10*转化表!$G$26+10*转化表!$G$27+10*转化表!$G$28+10*转化表!$G$29+10*转化表!$G$30+10*转化表!$G$31+(B4-80)*转化表!$G$32,IF(AND(B4&lt;=100,B4&gt;90),9*转化表!$G$24+10*转化表!$G$25+10*转化表!$G$26+10*转化表!$G$27+10*转化表!$G$28+10*转化表!$G$29+10*转化表!$G$30+10*转化表!$G$31+10*转化表!$G$32+(B4-90)*转化表!$G$33,IF(AND(B4&lt;=110,B4&gt;100),9*转化表!$G$24+10*转化表!$G$25+10*转化表!$G$26+10*转化表!$G$27+10*转化表!$G$28+10*转化表!$G$29+10*转化表!$G$30+10*转化表!$G$31+10*转化表!$G$32+10*转化表!$G$33+(B4-100)*转化表!$G$34,IF(AND(B4&lt;=120,B4&gt;110),9*转化表!$G$24+10*转化表!$G$25+10*转化表!$G$26+10*转化表!$G$27+10*转化表!$G$28+10*转化表!$G$29+10*转化表!$G$30+10*转化表!$G$31+10*转化表!$G$32+10*转化表!$G$33+10*转化表!$G$34+(B4-110)*转化表!$G$35))))))))))))</f>
        <v>9.26</v>
      </c>
      <c r="L4" s="91">
        <f>IF(F4&lt;=50,0,E4*7%+2.8+IF(AND(B4&lt;=10,B4&gt;0),(人物成长表!$B4-1)*转化表!$H$24,IF(AND(B4&lt;=20,B4&gt;10),9*转化表!$H$24+(B4-10)*转化表!$H$25,IF(AND(B4&lt;=30,B4&gt;20),9*转化表!$H$24+10*转化表!$H$25+(B4-20)*转化表!$H$26,IF(AND(B4&lt;=40,B4&gt;30),9*转化表!$H$24+10*转化表!$H$25+10*转化表!$H$26+(B4-30)*转化表!$H$27,IF(AND(B4&lt;=50,B4&gt;40),9*转化表!$H$24+10*转化表!$H$25+10*转化表!$H$26+10*转化表!$H$27+(B4-40)*转化表!$H$28,IF(AND(B4&lt;=60,B4&gt;50),9*转化表!$H$24+10*转化表!$H$25+10*转化表!$H$26+10*转化表!$H$27+10*转化表!$H$28+(B4-50)*转化表!$H$29,IF(AND(B4&lt;=70,B4&gt;60),9*转化表!$H$24+10*转化表!$H$25+10*转化表!$H$26+10*转化表!$H$27+10*转化表!$H$28+10*转化表!$H$29+(B4-60)*转化表!$H$30,IF(AND(B4&lt;=80,B4&gt;70),9*转化表!$H$24+10*转化表!$H$25+10*转化表!$H$26+10*转化表!$H$27+10*转化表!$H$28+10*转化表!$H$29+10*转化表!$H$30+(B4-70)*转化表!$H$31,IF(AND(B4&lt;=90,B4&gt;80),9*转化表!$H$24+10*转化表!$H$25+10*转化表!$H$26+10*转化表!$H$27+10*转化表!$H$28+10*转化表!$H$29+10*转化表!$H$30+10*转化表!$H$31+(B4-80)*转化表!$H$32,IF(AND(B4&lt;=100,B4&gt;90),9*转化表!$H$24+10*转化表!$H$25+10*转化表!$H$26+10*转化表!$H$27+10*转化表!$H$28+10*转化表!$H$29+10*转化表!$H$30+10*转化表!$H$31+10*转化表!$H$32+(B4-90)*转化表!$H$33,IF(AND(B4&lt;=110,B4&gt;100),9*转化表!$H$24+10*转化表!$H$25+10*转化表!$H$26+10*转化表!$H$27+10*转化表!$H$28+10*转化表!$H$29+10*转化表!$H$30+10*转化表!$H$31+10*转化表!$H$32+10*转化表!$H$33+(B4-100)*转化表!$H$34,IF(AND(B4&lt;=120,B4&gt;110),9*转化表!$H$24+10*转化表!$H$25+10*转化表!$H$26+10*转化表!$H$27+10*转化表!$H$28+10*转化表!$H$29+10*转化表!$H$30+10*转化表!$H$31+10*转化表!$H$32+10*转化表!$H$33+10*转化表!$H$34+(B4-110)*转化表!$H$35)))))))))))))</f>
        <v>0</v>
      </c>
      <c r="M4" s="89">
        <v>0</v>
      </c>
      <c r="N4" s="93">
        <v>0.2</v>
      </c>
      <c r="O4" s="94">
        <v>0</v>
      </c>
      <c r="P4" s="94">
        <v>0</v>
      </c>
      <c r="Q4" s="94">
        <v>0</v>
      </c>
      <c r="R4" s="93">
        <v>0.25</v>
      </c>
      <c r="S4" s="94">
        <v>0</v>
      </c>
      <c r="T4" s="120">
        <f t="shared" si="1"/>
        <v>129</v>
      </c>
      <c r="U4" s="2"/>
    </row>
    <row r="5" spans="1:25">
      <c r="A5" s="89" t="s">
        <v>185</v>
      </c>
      <c r="B5" s="89">
        <v>4</v>
      </c>
      <c r="C5" s="90">
        <f>IF(AND(B5&lt;=10,B5&gt;0),(人物成长表!$B5-1)*22+50,IF(AND(B5&lt;=20,B5&gt;10),9*22+50+(B5-10)*44,IF(AND(B5&lt;=30,B5&gt;20),9*22+50+10*44+(B5-20)*66,IF(AND(B5&lt;=40,B5&gt;30),9*22+50+10*44+10*66+(B5-30)*88,IF(AND(B5&lt;=50,B5&gt;40),9*22+50+10*44+10*66+10*88+(B5-40)*110,IF(AND(B5&lt;=60,B5&gt;50),9*22+30+10*44+10*66+10*88+10*110+(B5-50)*132,IF(AND(B5&lt;=70,B5&gt;60),9*22+30+10*44+10*66+10*88+10*110+10*132+(B5-60)*154,IF(AND(B5&lt;=80,B5&gt;70),9*22+30+10*44+10*66+10*88+10*110+10*132+10*154+(B5-70)*176,IF(AND(B5&lt;=90,B5&gt;80),9*22+30+10*44+10*66+10*88+10*110+10*132+10*154+10*176+(B5-80)*198,IF(AND(B5&lt;=100,B5&gt;90),9*22+30+10*44+10*66+10*88+10*110+10*132+10*154+10*176+10*198+(B5-90)*220,IF(AND(B5&lt;=110,B5&gt;100),9*22+30+10*44+10*66+10*88+10*110+10*132+10*154+10*176+10*198+10*220+(B5-100)*242,IF(AND(B5&lt;=120,B5&gt;110),9*22+30+10*44+10*66+10*88+10*110+10*132+10*154+10*176+10*198+10*220+10*242+(B5-110)*264))))))))))))</f>
        <v>116</v>
      </c>
      <c r="D5" s="89">
        <v>60</v>
      </c>
      <c r="E5" s="89">
        <v>50</v>
      </c>
      <c r="F5" s="89">
        <v>50</v>
      </c>
      <c r="G5" s="91">
        <f>人物成长表!$D5*人物成长表!$B5*10%+7+IF(AND(B5&lt;=10,B5&gt;0),(人物成长表!$B5-1)*转化表!$C$24,IF(AND(B5&lt;=20,B5&gt;10),9*转化表!$C$24+(B5-10)*转化表!$C$25,IF(AND(B5&lt;=30,B5&gt;20),9*转化表!$C$24+10*转化表!$C$25+(B5-20)*转化表!$C$26,IF(AND(B5&lt;=40,B5&gt;30),9*转化表!$C$24+10*转化表!$C$25+10*转化表!$C$26+(B5-30)*转化表!$C$27,IF(AND(B5&lt;=50,B5&gt;40),9*转化表!$C$24+10*转化表!$C$25+10*转化表!$C$26+10*转化表!$C$27+(B5-40)*转化表!$C$28,IF(AND(B5&lt;=60,B5&gt;50),9*转化表!$C$24+10*转化表!$C$25+10*转化表!$C$26+10*转化表!$C$27+10*转化表!$C$28+(B5-50)*转化表!$C$29,IF(AND(B5&lt;=70,B5&gt;60),9*转化表!$C$24+10*转化表!$C$25+10*转化表!$C$26+10*转化表!$C$27+10*转化表!$C$28+10*转化表!$C$29+(B5-60)*转化表!$C$30,IF(AND(B5&lt;=80,B5&gt;70),9*转化表!$C$24+10*转化表!$C$25+10*转化表!$C$26+10*转化表!$C$27+10*转化表!$C$28+10*转化表!$C$29+10*转化表!$C$30+(B5-70)*转化表!$C$31,IF(AND(B5&lt;=90,B5&gt;80),9*转化表!$C$24+10*转化表!$C$25+10*转化表!$C$26+10*转化表!$C$27+10*转化表!$C$28+10*转化表!$C$29+10*转化表!$C$30+10*转化表!$C$31+(B5-80)*转化表!$C$32,IF(AND(B5&lt;=100,B5&gt;90),9*转化表!$C$24+10*转化表!$C$25+10*转化表!$C$26+10*转化表!$C$27+10*转化表!$C$28+10*转化表!$C$29+10*转化表!$C$30+10*转化表!$C$31+10*转化表!$C$32+(B5-90)*转化表!$C$33,IF(AND(B5&lt;=110,B5&gt;100),9*转化表!$C$24+10*转化表!$C$25+10*转化表!$C$26+10*转化表!$C$27+10*转化表!$C$28+10*转化表!$C$29+10*转化表!$C$30+10*转化表!$C$31+10*转化表!$C$32+10*转化表!$C$33+(B5-100)*转化表!$C$34,IF(AND(B5&lt;=120,B5&gt;110),9*转化表!$C$24+10*转化表!$C$25+10*转化表!$C$26+10*转化表!$C$27+10*转化表!$C$28+10*转化表!$C$29+10*转化表!$C$30+10*转化表!$C$31+10*转化表!$C$32+10*转化表!$C$33+10*转化表!$C$34+(B5-110)*转化表!$C$35))))))))))))</f>
        <v>22</v>
      </c>
      <c r="H5" s="92">
        <f>人物成长表!$D5*人物成长表!$B5*7%+4.8+IF(AND(B5&lt;=10,B5&gt;0),(人物成长表!$B5-1)*转化表!$D$24,IF(AND(B5&lt;=20,B5&gt;10),9*转化表!$D$24+(B5-10)*转化表!$D$25,IF(AND(B5&lt;=30,B5&gt;20),9*转化表!$D$24+10*转化表!$D$25+(B5-20)*转化表!$D$26,IF(AND(B5&lt;=40,B5&gt;30),9*转化表!$D$24+10*转化表!$D$25+10*转化表!$D$26+(B5-30)*转化表!$D$27,IF(AND(B5&lt;=50,B5&gt;40),9*转化表!$D$24+10*转化表!$D$25+10*转化表!$D$26+10*转化表!$D$27+(B5-40)*转化表!$D$28,IF(AND(B5&lt;=60,B5&gt;50),9*转化表!$D$24+10*转化表!$D$25+10*转化表!$D$26+10*转化表!$D$27+10*转化表!$D$28+(B5-50)*转化表!$D$29,IF(AND(B5&lt;=70,B5&gt;60),9*转化表!$D$24+10*转化表!$D$25+10*转化表!$D$26+10*转化表!$D$27+10*转化表!$D$28+10*转化表!$D$29+(B5-60)*转化表!$D$30,IF(AND(B5&lt;=80,B5&gt;70),9*转化表!$D$24+10*转化表!$D$25+10*转化表!$D$26+10*转化表!$D$27+10*转化表!$D$28+10*转化表!$D$29+10*转化表!$D$30+(B5-70)*转化表!$D$31,IF(AND(B5&lt;=90,B5&gt;80),9*转化表!$D$24+10*转化表!$D$25+10*转化表!$D$26+10*转化表!$D$27+10*转化表!$D$28+10*转化表!$D$29+10*转化表!$D$30+10*转化表!$D$31+(B5-80)*转化表!$D$32,IF(AND(B5&lt;=100,B5&gt;90),9*转化表!$D$24+10*转化表!$D$25+10*转化表!$D$26+10*转化表!$D$27+10*转化表!$D$28+10*转化表!$D$29+10*转化表!$D$30+10*转化表!$D$31+10*转化表!$D$32+(B5-90)*转化表!$D$33,IF(AND(B5&lt;=110,B5&gt;100),9*转化表!$D$24+10*转化表!$D$25+10*转化表!$D$26+10*转化表!$D$27+10*转化表!$D$28+10*转化表!$D$29+10*转化表!$D$30+10*转化表!$D$31+10*转化表!$D$32+10*转化表!$D$33+(B5-100)*转化表!$D$34,IF(AND(B5&lt;=120,B5&gt;110),9*转化表!$D$24+10*转化表!$D$25+10*转化表!$D$26+10*转化表!$D$27+10*转化表!$D$28+10*转化表!$D$29+10*转化表!$D$30+10*转化表!$D$31+10*转化表!$D$32+10*转化表!$D$33+10*转化表!$D$34+(B5-110)*转化表!$D$35))))))))))))</f>
        <v>15</v>
      </c>
      <c r="I5" s="91">
        <f t="shared" si="0"/>
        <v>0</v>
      </c>
      <c r="J5" s="91">
        <f>IF(E5&lt;=50,0,E5*7%+2.8+IF(AND(B5&lt;=10,B5&gt;0),(人物成长表!$B5-1)*转化表!$F$24,IF(AND(B5&lt;=20,B5&gt;10),9*转化表!$F$24+(B5-10)*转化表!$F$25,IF(AND(B5&lt;=30,B5&gt;20),9*转化表!$F$24+10*转化表!$F$25+(B5-20)*转化表!$F$26,IF(AND(B5&lt;=40,B5&gt;30),9*转化表!$F$24+10*转化表!$F$25+10*转化表!$F$26+(B5-30)*转化表!$F$27,IF(AND(B5&lt;=50,B5&gt;40),9*转化表!$F$24+10*转化表!$F$25+10*转化表!$F$26+10*转化表!$F$27+(B5-40)*转化表!$F$28,IF(AND(B5&lt;=60,B5&gt;50),9*转化表!$F$24+10*转化表!$F$25+10*转化表!$F$26+10*转化表!$F$27+10*转化表!$F$28+(B5-50)*转化表!$F$29,IF(AND(B5&lt;=70,B5&gt;60),9*转化表!$F$24+10*转化表!$F$25+10*转化表!$F$26+10*转化表!$F$27+10*转化表!$F$28+10*转化表!$F$29+(B5-60)*转化表!$F$30,IF(AND(B5&lt;=80,B5&gt;70),9*转化表!$F$24+10*转化表!$F$25+10*转化表!$F$26+10*转化表!$F$27+10*转化表!$F$28+10*转化表!$F$29+10*转化表!$F$30+(B5-70)*转化表!$F$31,IF(AND(B5&lt;=90,B5&gt;80),9*转化表!$F$24+10*转化表!$F$25+10*转化表!$F$26+10*转化表!$F$27+10*转化表!$F$28+10*转化表!$F$29+10*转化表!$F$30+10*转化表!$F$31+(B5-80)*转化表!$F$32,IF(AND(B5&lt;=100,B5&gt;90),9*转化表!$F$24+10*转化表!$F$25+10*转化表!$F$26+10*转化表!$F$27+10*转化表!$F$28+10*转化表!$F$29+10*转化表!$F$30+10*转化表!$F$31+10*转化表!$F$32+(B5-90)*转化表!$F$33,IF(AND(B5&lt;=110,B5&gt;100),9*转化表!$F$24+10*转化表!$F$25+10*转化表!$F$26+10*转化表!$F$27+10*转化表!$F$28+10*转化表!$F$29+10*转化表!$F$30+10*转化表!$F$31+10*转化表!$F$32+10*转化表!$F$33+(B5-100)*转化表!$F$34,IF(AND(B5&lt;=120,B5&gt;110),9*转化表!$F$24+10*转化表!$F$25+10*转化表!$F$26+10*转化表!$F$27+10*转化表!$F$28+10*转化表!$F$29+10*转化表!$F$30+10*转化表!$F$31+10*转化表!$F$32+10*转化表!$F$33+10*转化表!$F$34+(B5-110)*转化表!$F$35)))))))))))))</f>
        <v>0</v>
      </c>
      <c r="K5" s="91">
        <f>(F5-50)*人物成长表!$B5*10%+9+IF(AND(B5&lt;=10,B5&gt;0),(人物成长表!$B5-1)*转化表!$G$24,IF(AND(B5&lt;=20,B5&gt;10),9*转化表!$G$24+(B5-10)*转化表!$G$25,IF(AND(B5&lt;=30,B5&gt;20),9*转化表!$G$24+10*转化表!$G$25+(B5-20)*转化表!$G$26,IF(AND(B5&lt;=40,B5&gt;30),9*转化表!$G$24+10*转化表!$G$25+10*转化表!$G$26+(B5-30)*转化表!$G$27,IF(AND(B5&lt;=50,B5&gt;40),9*转化表!$G$24+10*转化表!$G$25+10*转化表!$G$26+10*转化表!$G$27+(B5-40)*转化表!$G$28,IF(AND(B5&lt;=60,B5&gt;50),9*转化表!$G$24+10*转化表!$G$25+10*转化表!$G$26+10*转化表!$G$27+10*转化表!$G$28+(B5-50)*转化表!$G$29,IF(AND(B5&lt;=70,B5&gt;60),9*转化表!$G$24+10*转化表!$G$25+10*转化表!$G$26+10*转化表!$G$27+10*转化表!$G$28+10*转化表!$G$29+(B5-60)*转化表!$G$30,IF(AND(B5&lt;=80,B5&gt;70),9*转化表!$G$24+10*转化表!$G$25+10*转化表!$G$26+10*转化表!$G$27+10*转化表!$G$28+10*转化表!$G$29+10*转化表!$G$30+(B5-70)*转化表!$G$31,IF(AND(B5&lt;=90,B5&gt;80),9*转化表!$G$24+10*转化表!$G$25+10*转化表!$G$26+10*转化表!$G$27+10*转化表!$G$28+10*转化表!$G$29+10*转化表!$G$30+10*转化表!$G$31+(B5-80)*转化表!$G$32,IF(AND(B5&lt;=100,B5&gt;90),9*转化表!$G$24+10*转化表!$G$25+10*转化表!$G$26+10*转化表!$G$27+10*转化表!$G$28+10*转化表!$G$29+10*转化表!$G$30+10*转化表!$G$31+10*转化表!$G$32+(B5-90)*转化表!$G$33,IF(AND(B5&lt;=110,B5&gt;100),9*转化表!$G$24+10*转化表!$G$25+10*转化表!$G$26+10*转化表!$G$27+10*转化表!$G$28+10*转化表!$G$29+10*转化表!$G$30+10*转化表!$G$31+10*转化表!$G$32+10*转化表!$G$33+(B5-100)*转化表!$G$34,IF(AND(B5&lt;=120,B5&gt;110),9*转化表!$G$24+10*转化表!$G$25+10*转化表!$G$26+10*转化表!$G$27+10*转化表!$G$28+10*转化表!$G$29+10*转化表!$G$30+10*转化表!$G$31+10*转化表!$G$32+10*转化表!$G$33+10*转化表!$G$34+(B5-110)*转化表!$G$35))))))))))))</f>
        <v>9.39</v>
      </c>
      <c r="L5" s="91">
        <f>IF(F5&lt;=50,0,E5*7%+2.8+IF(AND(B5&lt;=10,B5&gt;0),(人物成长表!$B5-1)*转化表!$H$24,IF(AND(B5&lt;=20,B5&gt;10),9*转化表!$H$24+(B5-10)*转化表!$H$25,IF(AND(B5&lt;=30,B5&gt;20),9*转化表!$H$24+10*转化表!$H$25+(B5-20)*转化表!$H$26,IF(AND(B5&lt;=40,B5&gt;30),9*转化表!$H$24+10*转化表!$H$25+10*转化表!$H$26+(B5-30)*转化表!$H$27,IF(AND(B5&lt;=50,B5&gt;40),9*转化表!$H$24+10*转化表!$H$25+10*转化表!$H$26+10*转化表!$H$27+(B5-40)*转化表!$H$28,IF(AND(B5&lt;=60,B5&gt;50),9*转化表!$H$24+10*转化表!$H$25+10*转化表!$H$26+10*转化表!$H$27+10*转化表!$H$28+(B5-50)*转化表!$H$29,IF(AND(B5&lt;=70,B5&gt;60),9*转化表!$H$24+10*转化表!$H$25+10*转化表!$H$26+10*转化表!$H$27+10*转化表!$H$28+10*转化表!$H$29+(B5-60)*转化表!$H$30,IF(AND(B5&lt;=80,B5&gt;70),9*转化表!$H$24+10*转化表!$H$25+10*转化表!$H$26+10*转化表!$H$27+10*转化表!$H$28+10*转化表!$H$29+10*转化表!$H$30+(B5-70)*转化表!$H$31,IF(AND(B5&lt;=90,B5&gt;80),9*转化表!$H$24+10*转化表!$H$25+10*转化表!$H$26+10*转化表!$H$27+10*转化表!$H$28+10*转化表!$H$29+10*转化表!$H$30+10*转化表!$H$31+(B5-80)*转化表!$H$32,IF(AND(B5&lt;=100,B5&gt;90),9*转化表!$H$24+10*转化表!$H$25+10*转化表!$H$26+10*转化表!$H$27+10*转化表!$H$28+10*转化表!$H$29+10*转化表!$H$30+10*转化表!$H$31+10*转化表!$H$32+(B5-90)*转化表!$H$33,IF(AND(B5&lt;=110,B5&gt;100),9*转化表!$H$24+10*转化表!$H$25+10*转化表!$H$26+10*转化表!$H$27+10*转化表!$H$28+10*转化表!$H$29+10*转化表!$H$30+10*转化表!$H$31+10*转化表!$H$32+10*转化表!$H$33+(B5-100)*转化表!$H$34,IF(AND(B5&lt;=120,B5&gt;110),9*转化表!$H$24+10*转化表!$H$25+10*转化表!$H$26+10*转化表!$H$27+10*转化表!$H$28+10*转化表!$H$29+10*转化表!$H$30+10*转化表!$H$31+10*转化表!$H$32+10*转化表!$H$33+10*转化表!$H$34+(B5-110)*转化表!$H$35)))))))))))))</f>
        <v>0</v>
      </c>
      <c r="M5" s="89">
        <v>0</v>
      </c>
      <c r="N5" s="93">
        <v>0.2</v>
      </c>
      <c r="O5" s="94">
        <v>0</v>
      </c>
      <c r="P5" s="94">
        <v>0</v>
      </c>
      <c r="Q5" s="94">
        <v>0</v>
      </c>
      <c r="R5" s="93">
        <v>0.25</v>
      </c>
      <c r="S5" s="94">
        <v>0</v>
      </c>
      <c r="T5" s="120">
        <f t="shared" si="1"/>
        <v>132</v>
      </c>
      <c r="U5" s="2"/>
    </row>
    <row r="6" spans="1:25">
      <c r="A6" s="89" t="s">
        <v>185</v>
      </c>
      <c r="B6" s="89">
        <v>5</v>
      </c>
      <c r="C6" s="90">
        <f>IF(AND(B6&lt;=10,B6&gt;0),(人物成长表!$B6-1)*22+50,IF(AND(B6&lt;=20,B6&gt;10),9*22+50+(B6-10)*44,IF(AND(B6&lt;=30,B6&gt;20),9*22+50+10*44+(B6-20)*66,IF(AND(B6&lt;=40,B6&gt;30),9*22+50+10*44+10*66+(B6-30)*88,IF(AND(B6&lt;=50,B6&gt;40),9*22+50+10*44+10*66+10*88+(B6-40)*110,IF(AND(B6&lt;=60,B6&gt;50),9*22+30+10*44+10*66+10*88+10*110+(B6-50)*132,IF(AND(B6&lt;=70,B6&gt;60),9*22+30+10*44+10*66+10*88+10*110+10*132+(B6-60)*154,IF(AND(B6&lt;=80,B6&gt;70),9*22+30+10*44+10*66+10*88+10*110+10*132+10*154+(B6-70)*176,IF(AND(B6&lt;=90,B6&gt;80),9*22+30+10*44+10*66+10*88+10*110+10*132+10*154+10*176+(B6-80)*198,IF(AND(B6&lt;=100,B6&gt;90),9*22+30+10*44+10*66+10*88+10*110+10*132+10*154+10*176+10*198+(B6-90)*220,IF(AND(B6&lt;=110,B6&gt;100),9*22+30+10*44+10*66+10*88+10*110+10*132+10*154+10*176+10*198+10*220+(B6-100)*242,IF(AND(B6&lt;=120,B6&gt;110),9*22+30+10*44+10*66+10*88+10*110+10*132+10*154+10*176+10*198+10*220+10*242+(B6-110)*264))))))))))))</f>
        <v>138</v>
      </c>
      <c r="D6" s="89">
        <v>60</v>
      </c>
      <c r="E6" s="89">
        <v>50</v>
      </c>
      <c r="F6" s="89">
        <v>50</v>
      </c>
      <c r="G6" s="91">
        <f>人物成长表!$D6*人物成长表!$B6*10%+7+IF(AND(B6&lt;=10,B6&gt;0),(人物成长表!$B6-1)*转化表!$C$24,IF(AND(B6&lt;=20,B6&gt;10),9*转化表!$C$24+(B6-10)*转化表!$C$25,IF(AND(B6&lt;=30,B6&gt;20),9*转化表!$C$24+10*转化表!$C$25+(B6-20)*转化表!$C$26,IF(AND(B6&lt;=40,B6&gt;30),9*转化表!$C$24+10*转化表!$C$25+10*转化表!$C$26+(B6-30)*转化表!$C$27,IF(AND(B6&lt;=50,B6&gt;40),9*转化表!$C$24+10*转化表!$C$25+10*转化表!$C$26+10*转化表!$C$27+(B6-40)*转化表!$C$28,IF(AND(B6&lt;=60,B6&gt;50),9*转化表!$C$24+10*转化表!$C$25+10*转化表!$C$26+10*转化表!$C$27+10*转化表!$C$28+(B6-50)*转化表!$C$29,IF(AND(B6&lt;=70,B6&gt;60),9*转化表!$C$24+10*转化表!$C$25+10*转化表!$C$26+10*转化表!$C$27+10*转化表!$C$28+10*转化表!$C$29+(B6-60)*转化表!$C$30,IF(AND(B6&lt;=80,B6&gt;70),9*转化表!$C$24+10*转化表!$C$25+10*转化表!$C$26+10*转化表!$C$27+10*转化表!$C$28+10*转化表!$C$29+10*转化表!$C$30+(B6-70)*转化表!$C$31,IF(AND(B6&lt;=90,B6&gt;80),9*转化表!$C$24+10*转化表!$C$25+10*转化表!$C$26+10*转化表!$C$27+10*转化表!$C$28+10*转化表!$C$29+10*转化表!$C$30+10*转化表!$C$31+(B6-80)*转化表!$C$32,IF(AND(B6&lt;=100,B6&gt;90),9*转化表!$C$24+10*转化表!$C$25+10*转化表!$C$26+10*转化表!$C$27+10*转化表!$C$28+10*转化表!$C$29+10*转化表!$C$30+10*转化表!$C$31+10*转化表!$C$32+(B6-90)*转化表!$C$33,IF(AND(B6&lt;=110,B6&gt;100),9*转化表!$C$24+10*转化表!$C$25+10*转化表!$C$26+10*转化表!$C$27+10*转化表!$C$28+10*转化表!$C$29+10*转化表!$C$30+10*转化表!$C$31+10*转化表!$C$32+10*转化表!$C$33+(B6-100)*转化表!$C$34,IF(AND(B6&lt;=120,B6&gt;110),9*转化表!$C$24+10*转化表!$C$25+10*转化表!$C$26+10*转化表!$C$27+10*转化表!$C$28+10*转化表!$C$29+10*转化表!$C$30+10*转化表!$C$31+10*转化表!$C$32+10*转化表!$C$33+10*转化表!$C$34+(B6-110)*转化表!$C$35))))))))))))</f>
        <v>25</v>
      </c>
      <c r="H6" s="92">
        <f>人物成长表!$D6*人物成长表!$B6*7%+4.8+IF(AND(B6&lt;=10,B6&gt;0),(人物成长表!$B6-1)*转化表!$D$24,IF(AND(B6&lt;=20,B6&gt;10),9*转化表!$D$24+(B6-10)*转化表!$D$25,IF(AND(B6&lt;=30,B6&gt;20),9*转化表!$D$24+10*转化表!$D$25+(B6-20)*转化表!$D$26,IF(AND(B6&lt;=40,B6&gt;30),9*转化表!$D$24+10*转化表!$D$25+10*转化表!$D$26+(B6-30)*转化表!$D$27,IF(AND(B6&lt;=50,B6&gt;40),9*转化表!$D$24+10*转化表!$D$25+10*转化表!$D$26+10*转化表!$D$27+(B6-40)*转化表!$D$28,IF(AND(B6&lt;=60,B6&gt;50),9*转化表!$D$24+10*转化表!$D$25+10*转化表!$D$26+10*转化表!$D$27+10*转化表!$D$28+(B6-50)*转化表!$D$29,IF(AND(B6&lt;=70,B6&gt;60),9*转化表!$D$24+10*转化表!$D$25+10*转化表!$D$26+10*转化表!$D$27+10*转化表!$D$28+10*转化表!$D$29+(B6-60)*转化表!$D$30,IF(AND(B6&lt;=80,B6&gt;70),9*转化表!$D$24+10*转化表!$D$25+10*转化表!$D$26+10*转化表!$D$27+10*转化表!$D$28+10*转化表!$D$29+10*转化表!$D$30+(B6-70)*转化表!$D$31,IF(AND(B6&lt;=90,B6&gt;80),9*转化表!$D$24+10*转化表!$D$25+10*转化表!$D$26+10*转化表!$D$27+10*转化表!$D$28+10*转化表!$D$29+10*转化表!$D$30+10*转化表!$D$31+(B6-80)*转化表!$D$32,IF(AND(B6&lt;=100,B6&gt;90),9*转化表!$D$24+10*转化表!$D$25+10*转化表!$D$26+10*转化表!$D$27+10*转化表!$D$28+10*转化表!$D$29+10*转化表!$D$30+10*转化表!$D$31+10*转化表!$D$32+(B6-90)*转化表!$D$33,IF(AND(B6&lt;=110,B6&gt;100),9*转化表!$D$24+10*转化表!$D$25+10*转化表!$D$26+10*转化表!$D$27+10*转化表!$D$28+10*转化表!$D$29+10*转化表!$D$30+10*转化表!$D$31+10*转化表!$D$32+10*转化表!$D$33+(B6-100)*转化表!$D$34,IF(AND(B6&lt;=120,B6&gt;110),9*转化表!$D$24+10*转化表!$D$25+10*转化表!$D$26+10*转化表!$D$27+10*转化表!$D$28+10*转化表!$D$29+10*转化表!$D$30+10*转化表!$D$31+10*转化表!$D$32+10*转化表!$D$33+10*转化表!$D$34+(B6-110)*转化表!$D$35))))))))))))</f>
        <v>17.000000000000004</v>
      </c>
      <c r="I6" s="91">
        <f t="shared" si="0"/>
        <v>0</v>
      </c>
      <c r="J6" s="91">
        <f>IF(E6&lt;=50,0,E6*7%+2.8+IF(AND(B6&lt;=10,B6&gt;0),(人物成长表!$B6-1)*转化表!$F$24,IF(AND(B6&lt;=20,B6&gt;10),9*转化表!$F$24+(B6-10)*转化表!$F$25,IF(AND(B6&lt;=30,B6&gt;20),9*转化表!$F$24+10*转化表!$F$25+(B6-20)*转化表!$F$26,IF(AND(B6&lt;=40,B6&gt;30),9*转化表!$F$24+10*转化表!$F$25+10*转化表!$F$26+(B6-30)*转化表!$F$27,IF(AND(B6&lt;=50,B6&gt;40),9*转化表!$F$24+10*转化表!$F$25+10*转化表!$F$26+10*转化表!$F$27+(B6-40)*转化表!$F$28,IF(AND(B6&lt;=60,B6&gt;50),9*转化表!$F$24+10*转化表!$F$25+10*转化表!$F$26+10*转化表!$F$27+10*转化表!$F$28+(B6-50)*转化表!$F$29,IF(AND(B6&lt;=70,B6&gt;60),9*转化表!$F$24+10*转化表!$F$25+10*转化表!$F$26+10*转化表!$F$27+10*转化表!$F$28+10*转化表!$F$29+(B6-60)*转化表!$F$30,IF(AND(B6&lt;=80,B6&gt;70),9*转化表!$F$24+10*转化表!$F$25+10*转化表!$F$26+10*转化表!$F$27+10*转化表!$F$28+10*转化表!$F$29+10*转化表!$F$30+(B6-70)*转化表!$F$31,IF(AND(B6&lt;=90,B6&gt;80),9*转化表!$F$24+10*转化表!$F$25+10*转化表!$F$26+10*转化表!$F$27+10*转化表!$F$28+10*转化表!$F$29+10*转化表!$F$30+10*转化表!$F$31+(B6-80)*转化表!$F$32,IF(AND(B6&lt;=100,B6&gt;90),9*转化表!$F$24+10*转化表!$F$25+10*转化表!$F$26+10*转化表!$F$27+10*转化表!$F$28+10*转化表!$F$29+10*转化表!$F$30+10*转化表!$F$31+10*转化表!$F$32+(B6-90)*转化表!$F$33,IF(AND(B6&lt;=110,B6&gt;100),9*转化表!$F$24+10*转化表!$F$25+10*转化表!$F$26+10*转化表!$F$27+10*转化表!$F$28+10*转化表!$F$29+10*转化表!$F$30+10*转化表!$F$31+10*转化表!$F$32+10*转化表!$F$33+(B6-100)*转化表!$F$34,IF(AND(B6&lt;=120,B6&gt;110),9*转化表!$F$24+10*转化表!$F$25+10*转化表!$F$26+10*转化表!$F$27+10*转化表!$F$28+10*转化表!$F$29+10*转化表!$F$30+10*转化表!$F$31+10*转化表!$F$32+10*转化表!$F$33+10*转化表!$F$34+(B6-110)*转化表!$F$35)))))))))))))</f>
        <v>0</v>
      </c>
      <c r="K6" s="91">
        <f>(F6-50)*人物成长表!$B6*10%+9+IF(AND(B6&lt;=10,B6&gt;0),(人物成长表!$B6-1)*转化表!$G$24,IF(AND(B6&lt;=20,B6&gt;10),9*转化表!$G$24+(B6-10)*转化表!$G$25,IF(AND(B6&lt;=30,B6&gt;20),9*转化表!$G$24+10*转化表!$G$25+(B6-20)*转化表!$G$26,IF(AND(B6&lt;=40,B6&gt;30),9*转化表!$G$24+10*转化表!$G$25+10*转化表!$G$26+(B6-30)*转化表!$G$27,IF(AND(B6&lt;=50,B6&gt;40),9*转化表!$G$24+10*转化表!$G$25+10*转化表!$G$26+10*转化表!$G$27+(B6-40)*转化表!$G$28,IF(AND(B6&lt;=60,B6&gt;50),9*转化表!$G$24+10*转化表!$G$25+10*转化表!$G$26+10*转化表!$G$27+10*转化表!$G$28+(B6-50)*转化表!$G$29,IF(AND(B6&lt;=70,B6&gt;60),9*转化表!$G$24+10*转化表!$G$25+10*转化表!$G$26+10*转化表!$G$27+10*转化表!$G$28+10*转化表!$G$29+(B6-60)*转化表!$G$30,IF(AND(B6&lt;=80,B6&gt;70),9*转化表!$G$24+10*转化表!$G$25+10*转化表!$G$26+10*转化表!$G$27+10*转化表!$G$28+10*转化表!$G$29+10*转化表!$G$30+(B6-70)*转化表!$G$31,IF(AND(B6&lt;=90,B6&gt;80),9*转化表!$G$24+10*转化表!$G$25+10*转化表!$G$26+10*转化表!$G$27+10*转化表!$G$28+10*转化表!$G$29+10*转化表!$G$30+10*转化表!$G$31+(B6-80)*转化表!$G$32,IF(AND(B6&lt;=100,B6&gt;90),9*转化表!$G$24+10*转化表!$G$25+10*转化表!$G$26+10*转化表!$G$27+10*转化表!$G$28+10*转化表!$G$29+10*转化表!$G$30+10*转化表!$G$31+10*转化表!$G$32+(B6-90)*转化表!$G$33,IF(AND(B6&lt;=110,B6&gt;100),9*转化表!$G$24+10*转化表!$G$25+10*转化表!$G$26+10*转化表!$G$27+10*转化表!$G$28+10*转化表!$G$29+10*转化表!$G$30+10*转化表!$G$31+10*转化表!$G$32+10*转化表!$G$33+(B6-100)*转化表!$G$34,IF(AND(B6&lt;=120,B6&gt;110),9*转化表!$G$24+10*转化表!$G$25+10*转化表!$G$26+10*转化表!$G$27+10*转化表!$G$28+10*转化表!$G$29+10*转化表!$G$30+10*转化表!$G$31+10*转化表!$G$32+10*转化表!$G$33+10*转化表!$G$34+(B6-110)*转化表!$G$35))))))))))))</f>
        <v>9.52</v>
      </c>
      <c r="L6" s="91">
        <f>IF(F6&lt;=50,0,E6*7%+2.8+IF(AND(B6&lt;=10,B6&gt;0),(人物成长表!$B6-1)*转化表!$H$24,IF(AND(B6&lt;=20,B6&gt;10),9*转化表!$H$24+(B6-10)*转化表!$H$25,IF(AND(B6&lt;=30,B6&gt;20),9*转化表!$H$24+10*转化表!$H$25+(B6-20)*转化表!$H$26,IF(AND(B6&lt;=40,B6&gt;30),9*转化表!$H$24+10*转化表!$H$25+10*转化表!$H$26+(B6-30)*转化表!$H$27,IF(AND(B6&lt;=50,B6&gt;40),9*转化表!$H$24+10*转化表!$H$25+10*转化表!$H$26+10*转化表!$H$27+(B6-40)*转化表!$H$28,IF(AND(B6&lt;=60,B6&gt;50),9*转化表!$H$24+10*转化表!$H$25+10*转化表!$H$26+10*转化表!$H$27+10*转化表!$H$28+(B6-50)*转化表!$H$29,IF(AND(B6&lt;=70,B6&gt;60),9*转化表!$H$24+10*转化表!$H$25+10*转化表!$H$26+10*转化表!$H$27+10*转化表!$H$28+10*转化表!$H$29+(B6-60)*转化表!$H$30,IF(AND(B6&lt;=80,B6&gt;70),9*转化表!$H$24+10*转化表!$H$25+10*转化表!$H$26+10*转化表!$H$27+10*转化表!$H$28+10*转化表!$H$29+10*转化表!$H$30+(B6-70)*转化表!$H$31,IF(AND(B6&lt;=90,B6&gt;80),9*转化表!$H$24+10*转化表!$H$25+10*转化表!$H$26+10*转化表!$H$27+10*转化表!$H$28+10*转化表!$H$29+10*转化表!$H$30+10*转化表!$H$31+(B6-80)*转化表!$H$32,IF(AND(B6&lt;=100,B6&gt;90),9*转化表!$H$24+10*转化表!$H$25+10*转化表!$H$26+10*转化表!$H$27+10*转化表!$H$28+10*转化表!$H$29+10*转化表!$H$30+10*转化表!$H$31+10*转化表!$H$32+(B6-90)*转化表!$H$33,IF(AND(B6&lt;=110,B6&gt;100),9*转化表!$H$24+10*转化表!$H$25+10*转化表!$H$26+10*转化表!$H$27+10*转化表!$H$28+10*转化表!$H$29+10*转化表!$H$30+10*转化表!$H$31+10*转化表!$H$32+10*转化表!$H$33+(B6-100)*转化表!$H$34,IF(AND(B6&lt;=120,B6&gt;110),9*转化表!$H$24+10*转化表!$H$25+10*转化表!$H$26+10*转化表!$H$27+10*转化表!$H$28+10*转化表!$H$29+10*转化表!$H$30+10*转化表!$H$31+10*转化表!$H$32+10*转化表!$H$33+10*转化表!$H$34+(B6-110)*转化表!$H$35)))))))))))))</f>
        <v>0</v>
      </c>
      <c r="M6" s="89">
        <v>0</v>
      </c>
      <c r="N6" s="93">
        <v>0.2</v>
      </c>
      <c r="O6" s="94">
        <v>0</v>
      </c>
      <c r="P6" s="94">
        <v>0</v>
      </c>
      <c r="Q6" s="94">
        <v>0</v>
      </c>
      <c r="R6" s="93">
        <v>0.25</v>
      </c>
      <c r="S6" s="94">
        <v>0</v>
      </c>
      <c r="T6" s="120">
        <f t="shared" si="1"/>
        <v>135</v>
      </c>
      <c r="U6" s="2"/>
    </row>
    <row r="7" spans="1:25">
      <c r="A7" s="89" t="s">
        <v>185</v>
      </c>
      <c r="B7" s="89">
        <v>6</v>
      </c>
      <c r="C7" s="90">
        <f>IF(AND(B7&lt;=10,B7&gt;0),(人物成长表!$B7-1)*22+50,IF(AND(B7&lt;=20,B7&gt;10),9*22+50+(B7-10)*44,IF(AND(B7&lt;=30,B7&gt;20),9*22+50+10*44+(B7-20)*66,IF(AND(B7&lt;=40,B7&gt;30),9*22+50+10*44+10*66+(B7-30)*88,IF(AND(B7&lt;=50,B7&gt;40),9*22+50+10*44+10*66+10*88+(B7-40)*110,IF(AND(B7&lt;=60,B7&gt;50),9*22+30+10*44+10*66+10*88+10*110+(B7-50)*132,IF(AND(B7&lt;=70,B7&gt;60),9*22+30+10*44+10*66+10*88+10*110+10*132+(B7-60)*154,IF(AND(B7&lt;=80,B7&gt;70),9*22+30+10*44+10*66+10*88+10*110+10*132+10*154+(B7-70)*176,IF(AND(B7&lt;=90,B7&gt;80),9*22+30+10*44+10*66+10*88+10*110+10*132+10*154+10*176+(B7-80)*198,IF(AND(B7&lt;=100,B7&gt;90),9*22+30+10*44+10*66+10*88+10*110+10*132+10*154+10*176+10*198+(B7-90)*220,IF(AND(B7&lt;=110,B7&gt;100),9*22+30+10*44+10*66+10*88+10*110+10*132+10*154+10*176+10*198+10*220+(B7-100)*242,IF(AND(B7&lt;=120,B7&gt;110),9*22+30+10*44+10*66+10*88+10*110+10*132+10*154+10*176+10*198+10*220+10*242+(B7-110)*264))))))))))))</f>
        <v>160</v>
      </c>
      <c r="D7" s="89">
        <v>60</v>
      </c>
      <c r="E7" s="89">
        <v>50</v>
      </c>
      <c r="F7" s="89">
        <v>50</v>
      </c>
      <c r="G7" s="91">
        <f>人物成长表!$D7*人物成长表!$B7*10%+7+IF(AND(B7&lt;=10,B7&gt;0),(人物成长表!$B7-1)*转化表!$C$24,IF(AND(B7&lt;=20,B7&gt;10),9*转化表!$C$24+(B7-10)*转化表!$C$25,IF(AND(B7&lt;=30,B7&gt;20),9*转化表!$C$24+10*转化表!$C$25+(B7-20)*转化表!$C$26,IF(AND(B7&lt;=40,B7&gt;30),9*转化表!$C$24+10*转化表!$C$25+10*转化表!$C$26+(B7-30)*转化表!$C$27,IF(AND(B7&lt;=50,B7&gt;40),9*转化表!$C$24+10*转化表!$C$25+10*转化表!$C$26+10*转化表!$C$27+(B7-40)*转化表!$C$28,IF(AND(B7&lt;=60,B7&gt;50),9*转化表!$C$24+10*转化表!$C$25+10*转化表!$C$26+10*转化表!$C$27+10*转化表!$C$28+(B7-50)*转化表!$C$29,IF(AND(B7&lt;=70,B7&gt;60),9*转化表!$C$24+10*转化表!$C$25+10*转化表!$C$26+10*转化表!$C$27+10*转化表!$C$28+10*转化表!$C$29+(B7-60)*转化表!$C$30,IF(AND(B7&lt;=80,B7&gt;70),9*转化表!$C$24+10*转化表!$C$25+10*转化表!$C$26+10*转化表!$C$27+10*转化表!$C$28+10*转化表!$C$29+10*转化表!$C$30+(B7-70)*转化表!$C$31,IF(AND(B7&lt;=90,B7&gt;80),9*转化表!$C$24+10*转化表!$C$25+10*转化表!$C$26+10*转化表!$C$27+10*转化表!$C$28+10*转化表!$C$29+10*转化表!$C$30+10*转化表!$C$31+(B7-80)*转化表!$C$32,IF(AND(B7&lt;=100,B7&gt;90),9*转化表!$C$24+10*转化表!$C$25+10*转化表!$C$26+10*转化表!$C$27+10*转化表!$C$28+10*转化表!$C$29+10*转化表!$C$30+10*转化表!$C$31+10*转化表!$C$32+(B7-90)*转化表!$C$33,IF(AND(B7&lt;=110,B7&gt;100),9*转化表!$C$24+10*转化表!$C$25+10*转化表!$C$26+10*转化表!$C$27+10*转化表!$C$28+10*转化表!$C$29+10*转化表!$C$30+10*转化表!$C$31+10*转化表!$C$32+10*转化表!$C$33+(B7-100)*转化表!$C$34,IF(AND(B7&lt;=120,B7&gt;110),9*转化表!$C$24+10*转化表!$C$25+10*转化表!$C$26+10*转化表!$C$27+10*转化表!$C$28+10*转化表!$C$29+10*转化表!$C$30+10*转化表!$C$31+10*转化表!$C$32+10*转化表!$C$33+10*转化表!$C$34+(B7-110)*转化表!$C$35))))))))))))</f>
        <v>28</v>
      </c>
      <c r="H7" s="92">
        <f>人物成长表!$D7*人物成长表!$B7*7%+4.8+IF(AND(B7&lt;=10,B7&gt;0),(人物成长表!$B7-1)*转化表!$D$24,IF(AND(B7&lt;=20,B7&gt;10),9*转化表!$D$24+(B7-10)*转化表!$D$25,IF(AND(B7&lt;=30,B7&gt;20),9*转化表!$D$24+10*转化表!$D$25+(B7-20)*转化表!$D$26,IF(AND(B7&lt;=40,B7&gt;30),9*转化表!$D$24+10*转化表!$D$25+10*转化表!$D$26+(B7-30)*转化表!$D$27,IF(AND(B7&lt;=50,B7&gt;40),9*转化表!$D$24+10*转化表!$D$25+10*转化表!$D$26+10*转化表!$D$27+(B7-40)*转化表!$D$28,IF(AND(B7&lt;=60,B7&gt;50),9*转化表!$D$24+10*转化表!$D$25+10*转化表!$D$26+10*转化表!$D$27+10*转化表!$D$28+(B7-50)*转化表!$D$29,IF(AND(B7&lt;=70,B7&gt;60),9*转化表!$D$24+10*转化表!$D$25+10*转化表!$D$26+10*转化表!$D$27+10*转化表!$D$28+10*转化表!$D$29+(B7-60)*转化表!$D$30,IF(AND(B7&lt;=80,B7&gt;70),9*转化表!$D$24+10*转化表!$D$25+10*转化表!$D$26+10*转化表!$D$27+10*转化表!$D$28+10*转化表!$D$29+10*转化表!$D$30+(B7-70)*转化表!$D$31,IF(AND(B7&lt;=90,B7&gt;80),9*转化表!$D$24+10*转化表!$D$25+10*转化表!$D$26+10*转化表!$D$27+10*转化表!$D$28+10*转化表!$D$29+10*转化表!$D$30+10*转化表!$D$31+(B7-80)*转化表!$D$32,IF(AND(B7&lt;=100,B7&gt;90),9*转化表!$D$24+10*转化表!$D$25+10*转化表!$D$26+10*转化表!$D$27+10*转化表!$D$28+10*转化表!$D$29+10*转化表!$D$30+10*转化表!$D$31+10*转化表!$D$32+(B7-90)*转化表!$D$33,IF(AND(B7&lt;=110,B7&gt;100),9*转化表!$D$24+10*转化表!$D$25+10*转化表!$D$26+10*转化表!$D$27+10*转化表!$D$28+10*转化表!$D$29+10*转化表!$D$30+10*转化表!$D$31+10*转化表!$D$32+10*转化表!$D$33+(B7-100)*转化表!$D$34,IF(AND(B7&lt;=120,B7&gt;110),9*转化表!$D$24+10*转化表!$D$25+10*转化表!$D$26+10*转化表!$D$27+10*转化表!$D$28+10*转化表!$D$29+10*转化表!$D$30+10*转化表!$D$31+10*转化表!$D$32+10*转化表!$D$33+10*转化表!$D$34+(B7-110)*转化表!$D$35))))))))))))</f>
        <v>19.000000000000004</v>
      </c>
      <c r="I7" s="91">
        <f t="shared" si="0"/>
        <v>0</v>
      </c>
      <c r="J7" s="91">
        <f>IF(E7&lt;=50,0,E7*7%+2.8+IF(AND(B7&lt;=10,B7&gt;0),(人物成长表!$B7-1)*转化表!$F$24,IF(AND(B7&lt;=20,B7&gt;10),9*转化表!$F$24+(B7-10)*转化表!$F$25,IF(AND(B7&lt;=30,B7&gt;20),9*转化表!$F$24+10*转化表!$F$25+(B7-20)*转化表!$F$26,IF(AND(B7&lt;=40,B7&gt;30),9*转化表!$F$24+10*转化表!$F$25+10*转化表!$F$26+(B7-30)*转化表!$F$27,IF(AND(B7&lt;=50,B7&gt;40),9*转化表!$F$24+10*转化表!$F$25+10*转化表!$F$26+10*转化表!$F$27+(B7-40)*转化表!$F$28,IF(AND(B7&lt;=60,B7&gt;50),9*转化表!$F$24+10*转化表!$F$25+10*转化表!$F$26+10*转化表!$F$27+10*转化表!$F$28+(B7-50)*转化表!$F$29,IF(AND(B7&lt;=70,B7&gt;60),9*转化表!$F$24+10*转化表!$F$25+10*转化表!$F$26+10*转化表!$F$27+10*转化表!$F$28+10*转化表!$F$29+(B7-60)*转化表!$F$30,IF(AND(B7&lt;=80,B7&gt;70),9*转化表!$F$24+10*转化表!$F$25+10*转化表!$F$26+10*转化表!$F$27+10*转化表!$F$28+10*转化表!$F$29+10*转化表!$F$30+(B7-70)*转化表!$F$31,IF(AND(B7&lt;=90,B7&gt;80),9*转化表!$F$24+10*转化表!$F$25+10*转化表!$F$26+10*转化表!$F$27+10*转化表!$F$28+10*转化表!$F$29+10*转化表!$F$30+10*转化表!$F$31+(B7-80)*转化表!$F$32,IF(AND(B7&lt;=100,B7&gt;90),9*转化表!$F$24+10*转化表!$F$25+10*转化表!$F$26+10*转化表!$F$27+10*转化表!$F$28+10*转化表!$F$29+10*转化表!$F$30+10*转化表!$F$31+10*转化表!$F$32+(B7-90)*转化表!$F$33,IF(AND(B7&lt;=110,B7&gt;100),9*转化表!$F$24+10*转化表!$F$25+10*转化表!$F$26+10*转化表!$F$27+10*转化表!$F$28+10*转化表!$F$29+10*转化表!$F$30+10*转化表!$F$31+10*转化表!$F$32+10*转化表!$F$33+(B7-100)*转化表!$F$34,IF(AND(B7&lt;=120,B7&gt;110),9*转化表!$F$24+10*转化表!$F$25+10*转化表!$F$26+10*转化表!$F$27+10*转化表!$F$28+10*转化表!$F$29+10*转化表!$F$30+10*转化表!$F$31+10*转化表!$F$32+10*转化表!$F$33+10*转化表!$F$34+(B7-110)*转化表!$F$35)))))))))))))</f>
        <v>0</v>
      </c>
      <c r="K7" s="91">
        <f>(F7-50)*人物成长表!$B7*10%+9+IF(AND(B7&lt;=10,B7&gt;0),(人物成长表!$B7-1)*转化表!$G$24,IF(AND(B7&lt;=20,B7&gt;10),9*转化表!$G$24+(B7-10)*转化表!$G$25,IF(AND(B7&lt;=30,B7&gt;20),9*转化表!$G$24+10*转化表!$G$25+(B7-20)*转化表!$G$26,IF(AND(B7&lt;=40,B7&gt;30),9*转化表!$G$24+10*转化表!$G$25+10*转化表!$G$26+(B7-30)*转化表!$G$27,IF(AND(B7&lt;=50,B7&gt;40),9*转化表!$G$24+10*转化表!$G$25+10*转化表!$G$26+10*转化表!$G$27+(B7-40)*转化表!$G$28,IF(AND(B7&lt;=60,B7&gt;50),9*转化表!$G$24+10*转化表!$G$25+10*转化表!$G$26+10*转化表!$G$27+10*转化表!$G$28+(B7-50)*转化表!$G$29,IF(AND(B7&lt;=70,B7&gt;60),9*转化表!$G$24+10*转化表!$G$25+10*转化表!$G$26+10*转化表!$G$27+10*转化表!$G$28+10*转化表!$G$29+(B7-60)*转化表!$G$30,IF(AND(B7&lt;=80,B7&gt;70),9*转化表!$G$24+10*转化表!$G$25+10*转化表!$G$26+10*转化表!$G$27+10*转化表!$G$28+10*转化表!$G$29+10*转化表!$G$30+(B7-70)*转化表!$G$31,IF(AND(B7&lt;=90,B7&gt;80),9*转化表!$G$24+10*转化表!$G$25+10*转化表!$G$26+10*转化表!$G$27+10*转化表!$G$28+10*转化表!$G$29+10*转化表!$G$30+10*转化表!$G$31+(B7-80)*转化表!$G$32,IF(AND(B7&lt;=100,B7&gt;90),9*转化表!$G$24+10*转化表!$G$25+10*转化表!$G$26+10*转化表!$G$27+10*转化表!$G$28+10*转化表!$G$29+10*转化表!$G$30+10*转化表!$G$31+10*转化表!$G$32+(B7-90)*转化表!$G$33,IF(AND(B7&lt;=110,B7&gt;100),9*转化表!$G$24+10*转化表!$G$25+10*转化表!$G$26+10*转化表!$G$27+10*转化表!$G$28+10*转化表!$G$29+10*转化表!$G$30+10*转化表!$G$31+10*转化表!$G$32+10*转化表!$G$33+(B7-100)*转化表!$G$34,IF(AND(B7&lt;=120,B7&gt;110),9*转化表!$G$24+10*转化表!$G$25+10*转化表!$G$26+10*转化表!$G$27+10*转化表!$G$28+10*转化表!$G$29+10*转化表!$G$30+10*转化表!$G$31+10*转化表!$G$32+10*转化表!$G$33+10*转化表!$G$34+(B7-110)*转化表!$G$35))))))))))))</f>
        <v>9.65</v>
      </c>
      <c r="L7" s="91">
        <f>IF(F7&lt;=50,0,E7*7%+2.8+IF(AND(B7&lt;=10,B7&gt;0),(人物成长表!$B7-1)*转化表!$H$24,IF(AND(B7&lt;=20,B7&gt;10),9*转化表!$H$24+(B7-10)*转化表!$H$25,IF(AND(B7&lt;=30,B7&gt;20),9*转化表!$H$24+10*转化表!$H$25+(B7-20)*转化表!$H$26,IF(AND(B7&lt;=40,B7&gt;30),9*转化表!$H$24+10*转化表!$H$25+10*转化表!$H$26+(B7-30)*转化表!$H$27,IF(AND(B7&lt;=50,B7&gt;40),9*转化表!$H$24+10*转化表!$H$25+10*转化表!$H$26+10*转化表!$H$27+(B7-40)*转化表!$H$28,IF(AND(B7&lt;=60,B7&gt;50),9*转化表!$H$24+10*转化表!$H$25+10*转化表!$H$26+10*转化表!$H$27+10*转化表!$H$28+(B7-50)*转化表!$H$29,IF(AND(B7&lt;=70,B7&gt;60),9*转化表!$H$24+10*转化表!$H$25+10*转化表!$H$26+10*转化表!$H$27+10*转化表!$H$28+10*转化表!$H$29+(B7-60)*转化表!$H$30,IF(AND(B7&lt;=80,B7&gt;70),9*转化表!$H$24+10*转化表!$H$25+10*转化表!$H$26+10*转化表!$H$27+10*转化表!$H$28+10*转化表!$H$29+10*转化表!$H$30+(B7-70)*转化表!$H$31,IF(AND(B7&lt;=90,B7&gt;80),9*转化表!$H$24+10*转化表!$H$25+10*转化表!$H$26+10*转化表!$H$27+10*转化表!$H$28+10*转化表!$H$29+10*转化表!$H$30+10*转化表!$H$31+(B7-80)*转化表!$H$32,IF(AND(B7&lt;=100,B7&gt;90),9*转化表!$H$24+10*转化表!$H$25+10*转化表!$H$26+10*转化表!$H$27+10*转化表!$H$28+10*转化表!$H$29+10*转化表!$H$30+10*转化表!$H$31+10*转化表!$H$32+(B7-90)*转化表!$H$33,IF(AND(B7&lt;=110,B7&gt;100),9*转化表!$H$24+10*转化表!$H$25+10*转化表!$H$26+10*转化表!$H$27+10*转化表!$H$28+10*转化表!$H$29+10*转化表!$H$30+10*转化表!$H$31+10*转化表!$H$32+10*转化表!$H$33+(B7-100)*转化表!$H$34,IF(AND(B7&lt;=120,B7&gt;110),9*转化表!$H$24+10*转化表!$H$25+10*转化表!$H$26+10*转化表!$H$27+10*转化表!$H$28+10*转化表!$H$29+10*转化表!$H$30+10*转化表!$H$31+10*转化表!$H$32+10*转化表!$H$33+10*转化表!$H$34+(B7-110)*转化表!$H$35)))))))))))))</f>
        <v>0</v>
      </c>
      <c r="M7" s="89">
        <v>0</v>
      </c>
      <c r="N7" s="93">
        <v>0.2</v>
      </c>
      <c r="O7" s="94">
        <v>0</v>
      </c>
      <c r="P7" s="94">
        <v>0</v>
      </c>
      <c r="Q7" s="94">
        <v>0</v>
      </c>
      <c r="R7" s="93">
        <v>0.25</v>
      </c>
      <c r="S7" s="94">
        <v>0</v>
      </c>
      <c r="T7" s="120">
        <f t="shared" si="1"/>
        <v>138</v>
      </c>
    </row>
    <row r="8" spans="1:25">
      <c r="A8" s="89" t="s">
        <v>185</v>
      </c>
      <c r="B8" s="89">
        <v>7</v>
      </c>
      <c r="C8" s="90">
        <f>IF(AND(B8&lt;=10,B8&gt;0),(人物成长表!$B8-1)*22+50,IF(AND(B8&lt;=20,B8&gt;10),9*22+50+(B8-10)*44,IF(AND(B8&lt;=30,B8&gt;20),9*22+50+10*44+(B8-20)*66,IF(AND(B8&lt;=40,B8&gt;30),9*22+50+10*44+10*66+(B8-30)*88,IF(AND(B8&lt;=50,B8&gt;40),9*22+50+10*44+10*66+10*88+(B8-40)*110,IF(AND(B8&lt;=60,B8&gt;50),9*22+30+10*44+10*66+10*88+10*110+(B8-50)*132,IF(AND(B8&lt;=70,B8&gt;60),9*22+30+10*44+10*66+10*88+10*110+10*132+(B8-60)*154,IF(AND(B8&lt;=80,B8&gt;70),9*22+30+10*44+10*66+10*88+10*110+10*132+10*154+(B8-70)*176,IF(AND(B8&lt;=90,B8&gt;80),9*22+30+10*44+10*66+10*88+10*110+10*132+10*154+10*176+(B8-80)*198,IF(AND(B8&lt;=100,B8&gt;90),9*22+30+10*44+10*66+10*88+10*110+10*132+10*154+10*176+10*198+(B8-90)*220,IF(AND(B8&lt;=110,B8&gt;100),9*22+30+10*44+10*66+10*88+10*110+10*132+10*154+10*176+10*198+10*220+(B8-100)*242,IF(AND(B8&lt;=120,B8&gt;110),9*22+30+10*44+10*66+10*88+10*110+10*132+10*154+10*176+10*198+10*220+10*242+(B8-110)*264))))))))))))</f>
        <v>182</v>
      </c>
      <c r="D8" s="89">
        <v>60</v>
      </c>
      <c r="E8" s="89">
        <v>50</v>
      </c>
      <c r="F8" s="89">
        <v>50</v>
      </c>
      <c r="G8" s="91">
        <f>人物成长表!$D8*人物成长表!$B8*10%+7+IF(AND(B8&lt;=10,B8&gt;0),(人物成长表!$B8-1)*转化表!$C$24,IF(AND(B8&lt;=20,B8&gt;10),9*转化表!$C$24+(B8-10)*转化表!$C$25,IF(AND(B8&lt;=30,B8&gt;20),9*转化表!$C$24+10*转化表!$C$25+(B8-20)*转化表!$C$26,IF(AND(B8&lt;=40,B8&gt;30),9*转化表!$C$24+10*转化表!$C$25+10*转化表!$C$26+(B8-30)*转化表!$C$27,IF(AND(B8&lt;=50,B8&gt;40),9*转化表!$C$24+10*转化表!$C$25+10*转化表!$C$26+10*转化表!$C$27+(B8-40)*转化表!$C$28,IF(AND(B8&lt;=60,B8&gt;50),9*转化表!$C$24+10*转化表!$C$25+10*转化表!$C$26+10*转化表!$C$27+10*转化表!$C$28+(B8-50)*转化表!$C$29,IF(AND(B8&lt;=70,B8&gt;60),9*转化表!$C$24+10*转化表!$C$25+10*转化表!$C$26+10*转化表!$C$27+10*转化表!$C$28+10*转化表!$C$29+(B8-60)*转化表!$C$30,IF(AND(B8&lt;=80,B8&gt;70),9*转化表!$C$24+10*转化表!$C$25+10*转化表!$C$26+10*转化表!$C$27+10*转化表!$C$28+10*转化表!$C$29+10*转化表!$C$30+(B8-70)*转化表!$C$31,IF(AND(B8&lt;=90,B8&gt;80),9*转化表!$C$24+10*转化表!$C$25+10*转化表!$C$26+10*转化表!$C$27+10*转化表!$C$28+10*转化表!$C$29+10*转化表!$C$30+10*转化表!$C$31+(B8-80)*转化表!$C$32,IF(AND(B8&lt;=100,B8&gt;90),9*转化表!$C$24+10*转化表!$C$25+10*转化表!$C$26+10*转化表!$C$27+10*转化表!$C$28+10*转化表!$C$29+10*转化表!$C$30+10*转化表!$C$31+10*转化表!$C$32+(B8-90)*转化表!$C$33,IF(AND(B8&lt;=110,B8&gt;100),9*转化表!$C$24+10*转化表!$C$25+10*转化表!$C$26+10*转化表!$C$27+10*转化表!$C$28+10*转化表!$C$29+10*转化表!$C$30+10*转化表!$C$31+10*转化表!$C$32+10*转化表!$C$33+(B8-100)*转化表!$C$34,IF(AND(B8&lt;=120,B8&gt;110),9*转化表!$C$24+10*转化表!$C$25+10*转化表!$C$26+10*转化表!$C$27+10*转化表!$C$28+10*转化表!$C$29+10*转化表!$C$30+10*转化表!$C$31+10*转化表!$C$32+10*转化表!$C$33+10*转化表!$C$34+(B8-110)*转化表!$C$35))))))))))))</f>
        <v>31</v>
      </c>
      <c r="H8" s="92">
        <f>人物成长表!$D8*人物成长表!$B8*7%+4.8+IF(AND(B8&lt;=10,B8&gt;0),(人物成长表!$B8-1)*转化表!$D$24,IF(AND(B8&lt;=20,B8&gt;10),9*转化表!$D$24+(B8-10)*转化表!$D$25,IF(AND(B8&lt;=30,B8&gt;20),9*转化表!$D$24+10*转化表!$D$25+(B8-20)*转化表!$D$26,IF(AND(B8&lt;=40,B8&gt;30),9*转化表!$D$24+10*转化表!$D$25+10*转化表!$D$26+(B8-30)*转化表!$D$27,IF(AND(B8&lt;=50,B8&gt;40),9*转化表!$D$24+10*转化表!$D$25+10*转化表!$D$26+10*转化表!$D$27+(B8-40)*转化表!$D$28,IF(AND(B8&lt;=60,B8&gt;50),9*转化表!$D$24+10*转化表!$D$25+10*转化表!$D$26+10*转化表!$D$27+10*转化表!$D$28+(B8-50)*转化表!$D$29,IF(AND(B8&lt;=70,B8&gt;60),9*转化表!$D$24+10*转化表!$D$25+10*转化表!$D$26+10*转化表!$D$27+10*转化表!$D$28+10*转化表!$D$29+(B8-60)*转化表!$D$30,IF(AND(B8&lt;=80,B8&gt;70),9*转化表!$D$24+10*转化表!$D$25+10*转化表!$D$26+10*转化表!$D$27+10*转化表!$D$28+10*转化表!$D$29+10*转化表!$D$30+(B8-70)*转化表!$D$31,IF(AND(B8&lt;=90,B8&gt;80),9*转化表!$D$24+10*转化表!$D$25+10*转化表!$D$26+10*转化表!$D$27+10*转化表!$D$28+10*转化表!$D$29+10*转化表!$D$30+10*转化表!$D$31+(B8-80)*转化表!$D$32,IF(AND(B8&lt;=100,B8&gt;90),9*转化表!$D$24+10*转化表!$D$25+10*转化表!$D$26+10*转化表!$D$27+10*转化表!$D$28+10*转化表!$D$29+10*转化表!$D$30+10*转化表!$D$31+10*转化表!$D$32+(B8-90)*转化表!$D$33,IF(AND(B8&lt;=110,B8&gt;100),9*转化表!$D$24+10*转化表!$D$25+10*转化表!$D$26+10*转化表!$D$27+10*转化表!$D$28+10*转化表!$D$29+10*转化表!$D$30+10*转化表!$D$31+10*转化表!$D$32+10*转化表!$D$33+(B8-100)*转化表!$D$34,IF(AND(B8&lt;=120,B8&gt;110),9*转化表!$D$24+10*转化表!$D$25+10*转化表!$D$26+10*转化表!$D$27+10*转化表!$D$28+10*转化表!$D$29+10*转化表!$D$30+10*转化表!$D$31+10*转化表!$D$32+10*转化表!$D$33+10*转化表!$D$34+(B8-110)*转化表!$D$35))))))))))))</f>
        <v>21</v>
      </c>
      <c r="I8" s="91">
        <f t="shared" si="0"/>
        <v>0</v>
      </c>
      <c r="J8" s="91">
        <f>IF(E8&lt;=50,0,E8*7%+2.8+IF(AND(B8&lt;=10,B8&gt;0),(人物成长表!$B8-1)*转化表!$F$24,IF(AND(B8&lt;=20,B8&gt;10),9*转化表!$F$24+(B8-10)*转化表!$F$25,IF(AND(B8&lt;=30,B8&gt;20),9*转化表!$F$24+10*转化表!$F$25+(B8-20)*转化表!$F$26,IF(AND(B8&lt;=40,B8&gt;30),9*转化表!$F$24+10*转化表!$F$25+10*转化表!$F$26+(B8-30)*转化表!$F$27,IF(AND(B8&lt;=50,B8&gt;40),9*转化表!$F$24+10*转化表!$F$25+10*转化表!$F$26+10*转化表!$F$27+(B8-40)*转化表!$F$28,IF(AND(B8&lt;=60,B8&gt;50),9*转化表!$F$24+10*转化表!$F$25+10*转化表!$F$26+10*转化表!$F$27+10*转化表!$F$28+(B8-50)*转化表!$F$29,IF(AND(B8&lt;=70,B8&gt;60),9*转化表!$F$24+10*转化表!$F$25+10*转化表!$F$26+10*转化表!$F$27+10*转化表!$F$28+10*转化表!$F$29+(B8-60)*转化表!$F$30,IF(AND(B8&lt;=80,B8&gt;70),9*转化表!$F$24+10*转化表!$F$25+10*转化表!$F$26+10*转化表!$F$27+10*转化表!$F$28+10*转化表!$F$29+10*转化表!$F$30+(B8-70)*转化表!$F$31,IF(AND(B8&lt;=90,B8&gt;80),9*转化表!$F$24+10*转化表!$F$25+10*转化表!$F$26+10*转化表!$F$27+10*转化表!$F$28+10*转化表!$F$29+10*转化表!$F$30+10*转化表!$F$31+(B8-80)*转化表!$F$32,IF(AND(B8&lt;=100,B8&gt;90),9*转化表!$F$24+10*转化表!$F$25+10*转化表!$F$26+10*转化表!$F$27+10*转化表!$F$28+10*转化表!$F$29+10*转化表!$F$30+10*转化表!$F$31+10*转化表!$F$32+(B8-90)*转化表!$F$33,IF(AND(B8&lt;=110,B8&gt;100),9*转化表!$F$24+10*转化表!$F$25+10*转化表!$F$26+10*转化表!$F$27+10*转化表!$F$28+10*转化表!$F$29+10*转化表!$F$30+10*转化表!$F$31+10*转化表!$F$32+10*转化表!$F$33+(B8-100)*转化表!$F$34,IF(AND(B8&lt;=120,B8&gt;110),9*转化表!$F$24+10*转化表!$F$25+10*转化表!$F$26+10*转化表!$F$27+10*转化表!$F$28+10*转化表!$F$29+10*转化表!$F$30+10*转化表!$F$31+10*转化表!$F$32+10*转化表!$F$33+10*转化表!$F$34+(B8-110)*转化表!$F$35)))))))))))))</f>
        <v>0</v>
      </c>
      <c r="K8" s="91">
        <f>(F8-50)*人物成长表!$B8*10%+9+IF(AND(B8&lt;=10,B8&gt;0),(人物成长表!$B8-1)*转化表!$G$24,IF(AND(B8&lt;=20,B8&gt;10),9*转化表!$G$24+(B8-10)*转化表!$G$25,IF(AND(B8&lt;=30,B8&gt;20),9*转化表!$G$24+10*转化表!$G$25+(B8-20)*转化表!$G$26,IF(AND(B8&lt;=40,B8&gt;30),9*转化表!$G$24+10*转化表!$G$25+10*转化表!$G$26+(B8-30)*转化表!$G$27,IF(AND(B8&lt;=50,B8&gt;40),9*转化表!$G$24+10*转化表!$G$25+10*转化表!$G$26+10*转化表!$G$27+(B8-40)*转化表!$G$28,IF(AND(B8&lt;=60,B8&gt;50),9*转化表!$G$24+10*转化表!$G$25+10*转化表!$G$26+10*转化表!$G$27+10*转化表!$G$28+(B8-50)*转化表!$G$29,IF(AND(B8&lt;=70,B8&gt;60),9*转化表!$G$24+10*转化表!$G$25+10*转化表!$G$26+10*转化表!$G$27+10*转化表!$G$28+10*转化表!$G$29+(B8-60)*转化表!$G$30,IF(AND(B8&lt;=80,B8&gt;70),9*转化表!$G$24+10*转化表!$G$25+10*转化表!$G$26+10*转化表!$G$27+10*转化表!$G$28+10*转化表!$G$29+10*转化表!$G$30+(B8-70)*转化表!$G$31,IF(AND(B8&lt;=90,B8&gt;80),9*转化表!$G$24+10*转化表!$G$25+10*转化表!$G$26+10*转化表!$G$27+10*转化表!$G$28+10*转化表!$G$29+10*转化表!$G$30+10*转化表!$G$31+(B8-80)*转化表!$G$32,IF(AND(B8&lt;=100,B8&gt;90),9*转化表!$G$24+10*转化表!$G$25+10*转化表!$G$26+10*转化表!$G$27+10*转化表!$G$28+10*转化表!$G$29+10*转化表!$G$30+10*转化表!$G$31+10*转化表!$G$32+(B8-90)*转化表!$G$33,IF(AND(B8&lt;=110,B8&gt;100),9*转化表!$G$24+10*转化表!$G$25+10*转化表!$G$26+10*转化表!$G$27+10*转化表!$G$28+10*转化表!$G$29+10*转化表!$G$30+10*转化表!$G$31+10*转化表!$G$32+10*转化表!$G$33+(B8-100)*转化表!$G$34,IF(AND(B8&lt;=120,B8&gt;110),9*转化表!$G$24+10*转化表!$G$25+10*转化表!$G$26+10*转化表!$G$27+10*转化表!$G$28+10*转化表!$G$29+10*转化表!$G$30+10*转化表!$G$31+10*转化表!$G$32+10*转化表!$G$33+10*转化表!$G$34+(B8-110)*转化表!$G$35))))))))))))</f>
        <v>9.7799999999999994</v>
      </c>
      <c r="L8" s="91">
        <f>IF(F8&lt;=50,0,E8*7%+2.8+IF(AND(B8&lt;=10,B8&gt;0),(人物成长表!$B8-1)*转化表!$H$24,IF(AND(B8&lt;=20,B8&gt;10),9*转化表!$H$24+(B8-10)*转化表!$H$25,IF(AND(B8&lt;=30,B8&gt;20),9*转化表!$H$24+10*转化表!$H$25+(B8-20)*转化表!$H$26,IF(AND(B8&lt;=40,B8&gt;30),9*转化表!$H$24+10*转化表!$H$25+10*转化表!$H$26+(B8-30)*转化表!$H$27,IF(AND(B8&lt;=50,B8&gt;40),9*转化表!$H$24+10*转化表!$H$25+10*转化表!$H$26+10*转化表!$H$27+(B8-40)*转化表!$H$28,IF(AND(B8&lt;=60,B8&gt;50),9*转化表!$H$24+10*转化表!$H$25+10*转化表!$H$26+10*转化表!$H$27+10*转化表!$H$28+(B8-50)*转化表!$H$29,IF(AND(B8&lt;=70,B8&gt;60),9*转化表!$H$24+10*转化表!$H$25+10*转化表!$H$26+10*转化表!$H$27+10*转化表!$H$28+10*转化表!$H$29+(B8-60)*转化表!$H$30,IF(AND(B8&lt;=80,B8&gt;70),9*转化表!$H$24+10*转化表!$H$25+10*转化表!$H$26+10*转化表!$H$27+10*转化表!$H$28+10*转化表!$H$29+10*转化表!$H$30+(B8-70)*转化表!$H$31,IF(AND(B8&lt;=90,B8&gt;80),9*转化表!$H$24+10*转化表!$H$25+10*转化表!$H$26+10*转化表!$H$27+10*转化表!$H$28+10*转化表!$H$29+10*转化表!$H$30+10*转化表!$H$31+(B8-80)*转化表!$H$32,IF(AND(B8&lt;=100,B8&gt;90),9*转化表!$H$24+10*转化表!$H$25+10*转化表!$H$26+10*转化表!$H$27+10*转化表!$H$28+10*转化表!$H$29+10*转化表!$H$30+10*转化表!$H$31+10*转化表!$H$32+(B8-90)*转化表!$H$33,IF(AND(B8&lt;=110,B8&gt;100),9*转化表!$H$24+10*转化表!$H$25+10*转化表!$H$26+10*转化表!$H$27+10*转化表!$H$28+10*转化表!$H$29+10*转化表!$H$30+10*转化表!$H$31+10*转化表!$H$32+10*转化表!$H$33+(B8-100)*转化表!$H$34,IF(AND(B8&lt;=120,B8&gt;110),9*转化表!$H$24+10*转化表!$H$25+10*转化表!$H$26+10*转化表!$H$27+10*转化表!$H$28+10*转化表!$H$29+10*转化表!$H$30+10*转化表!$H$31+10*转化表!$H$32+10*转化表!$H$33+10*转化表!$H$34+(B8-110)*转化表!$H$35)))))))))))))</f>
        <v>0</v>
      </c>
      <c r="M8" s="89">
        <v>0</v>
      </c>
      <c r="N8" s="93">
        <v>0.2</v>
      </c>
      <c r="O8" s="94">
        <v>0</v>
      </c>
      <c r="P8" s="94">
        <v>0</v>
      </c>
      <c r="Q8" s="94">
        <v>0</v>
      </c>
      <c r="R8" s="93">
        <v>0.25</v>
      </c>
      <c r="S8" s="94">
        <v>0</v>
      </c>
      <c r="T8" s="120">
        <f t="shared" si="1"/>
        <v>141</v>
      </c>
      <c r="U8" s="3">
        <f>138-111</f>
        <v>27</v>
      </c>
    </row>
    <row r="9" spans="1:25">
      <c r="A9" s="89" t="s">
        <v>185</v>
      </c>
      <c r="B9" s="89">
        <v>8</v>
      </c>
      <c r="C9" s="90">
        <f>IF(AND(B9&lt;=10,B9&gt;0),(人物成长表!$B9-1)*22+50,IF(AND(B9&lt;=20,B9&gt;10),9*22+50+(B9-10)*44,IF(AND(B9&lt;=30,B9&gt;20),9*22+50+10*44+(B9-20)*66,IF(AND(B9&lt;=40,B9&gt;30),9*22+50+10*44+10*66+(B9-30)*88,IF(AND(B9&lt;=50,B9&gt;40),9*22+50+10*44+10*66+10*88+(B9-40)*110,IF(AND(B9&lt;=60,B9&gt;50),9*22+30+10*44+10*66+10*88+10*110+(B9-50)*132,IF(AND(B9&lt;=70,B9&gt;60),9*22+30+10*44+10*66+10*88+10*110+10*132+(B9-60)*154,IF(AND(B9&lt;=80,B9&gt;70),9*22+30+10*44+10*66+10*88+10*110+10*132+10*154+(B9-70)*176,IF(AND(B9&lt;=90,B9&gt;80),9*22+30+10*44+10*66+10*88+10*110+10*132+10*154+10*176+(B9-80)*198,IF(AND(B9&lt;=100,B9&gt;90),9*22+30+10*44+10*66+10*88+10*110+10*132+10*154+10*176+10*198+(B9-90)*220,IF(AND(B9&lt;=110,B9&gt;100),9*22+30+10*44+10*66+10*88+10*110+10*132+10*154+10*176+10*198+10*220+(B9-100)*242,IF(AND(B9&lt;=120,B9&gt;110),9*22+30+10*44+10*66+10*88+10*110+10*132+10*154+10*176+10*198+10*220+10*242+(B9-110)*264))))))))))))</f>
        <v>204</v>
      </c>
      <c r="D9" s="89">
        <v>60</v>
      </c>
      <c r="E9" s="89">
        <v>50</v>
      </c>
      <c r="F9" s="89">
        <v>50</v>
      </c>
      <c r="G9" s="91">
        <f>人物成长表!$D9*人物成长表!$B9*10%+7+IF(AND(B9&lt;=10,B9&gt;0),(人物成长表!$B9-1)*转化表!$C$24,IF(AND(B9&lt;=20,B9&gt;10),9*转化表!$C$24+(B9-10)*转化表!$C$25,IF(AND(B9&lt;=30,B9&gt;20),9*转化表!$C$24+10*转化表!$C$25+(B9-20)*转化表!$C$26,IF(AND(B9&lt;=40,B9&gt;30),9*转化表!$C$24+10*转化表!$C$25+10*转化表!$C$26+(B9-30)*转化表!$C$27,IF(AND(B9&lt;=50,B9&gt;40),9*转化表!$C$24+10*转化表!$C$25+10*转化表!$C$26+10*转化表!$C$27+(B9-40)*转化表!$C$28,IF(AND(B9&lt;=60,B9&gt;50),9*转化表!$C$24+10*转化表!$C$25+10*转化表!$C$26+10*转化表!$C$27+10*转化表!$C$28+(B9-50)*转化表!$C$29,IF(AND(B9&lt;=70,B9&gt;60),9*转化表!$C$24+10*转化表!$C$25+10*转化表!$C$26+10*转化表!$C$27+10*转化表!$C$28+10*转化表!$C$29+(B9-60)*转化表!$C$30,IF(AND(B9&lt;=80,B9&gt;70),9*转化表!$C$24+10*转化表!$C$25+10*转化表!$C$26+10*转化表!$C$27+10*转化表!$C$28+10*转化表!$C$29+10*转化表!$C$30+(B9-70)*转化表!$C$31,IF(AND(B9&lt;=90,B9&gt;80),9*转化表!$C$24+10*转化表!$C$25+10*转化表!$C$26+10*转化表!$C$27+10*转化表!$C$28+10*转化表!$C$29+10*转化表!$C$30+10*转化表!$C$31+(B9-80)*转化表!$C$32,IF(AND(B9&lt;=100,B9&gt;90),9*转化表!$C$24+10*转化表!$C$25+10*转化表!$C$26+10*转化表!$C$27+10*转化表!$C$28+10*转化表!$C$29+10*转化表!$C$30+10*转化表!$C$31+10*转化表!$C$32+(B9-90)*转化表!$C$33,IF(AND(B9&lt;=110,B9&gt;100),9*转化表!$C$24+10*转化表!$C$25+10*转化表!$C$26+10*转化表!$C$27+10*转化表!$C$28+10*转化表!$C$29+10*转化表!$C$30+10*转化表!$C$31+10*转化表!$C$32+10*转化表!$C$33+(B9-100)*转化表!$C$34,IF(AND(B9&lt;=120,B9&gt;110),9*转化表!$C$24+10*转化表!$C$25+10*转化表!$C$26+10*转化表!$C$27+10*转化表!$C$28+10*转化表!$C$29+10*转化表!$C$30+10*转化表!$C$31+10*转化表!$C$32+10*转化表!$C$33+10*转化表!$C$34+(B9-110)*转化表!$C$35))))))))))))</f>
        <v>34</v>
      </c>
      <c r="H9" s="92">
        <f>人物成长表!$D9*人物成长表!$B9*7%+4.8+IF(AND(B9&lt;=10,B9&gt;0),(人物成长表!$B9-1)*转化表!$D$24,IF(AND(B9&lt;=20,B9&gt;10),9*转化表!$D$24+(B9-10)*转化表!$D$25,IF(AND(B9&lt;=30,B9&gt;20),9*转化表!$D$24+10*转化表!$D$25+(B9-20)*转化表!$D$26,IF(AND(B9&lt;=40,B9&gt;30),9*转化表!$D$24+10*转化表!$D$25+10*转化表!$D$26+(B9-30)*转化表!$D$27,IF(AND(B9&lt;=50,B9&gt;40),9*转化表!$D$24+10*转化表!$D$25+10*转化表!$D$26+10*转化表!$D$27+(B9-40)*转化表!$D$28,IF(AND(B9&lt;=60,B9&gt;50),9*转化表!$D$24+10*转化表!$D$25+10*转化表!$D$26+10*转化表!$D$27+10*转化表!$D$28+(B9-50)*转化表!$D$29,IF(AND(B9&lt;=70,B9&gt;60),9*转化表!$D$24+10*转化表!$D$25+10*转化表!$D$26+10*转化表!$D$27+10*转化表!$D$28+10*转化表!$D$29+(B9-60)*转化表!$D$30,IF(AND(B9&lt;=80,B9&gt;70),9*转化表!$D$24+10*转化表!$D$25+10*转化表!$D$26+10*转化表!$D$27+10*转化表!$D$28+10*转化表!$D$29+10*转化表!$D$30+(B9-70)*转化表!$D$31,IF(AND(B9&lt;=90,B9&gt;80),9*转化表!$D$24+10*转化表!$D$25+10*转化表!$D$26+10*转化表!$D$27+10*转化表!$D$28+10*转化表!$D$29+10*转化表!$D$30+10*转化表!$D$31+(B9-80)*转化表!$D$32,IF(AND(B9&lt;=100,B9&gt;90),9*转化表!$D$24+10*转化表!$D$25+10*转化表!$D$26+10*转化表!$D$27+10*转化表!$D$28+10*转化表!$D$29+10*转化表!$D$30+10*转化表!$D$31+10*转化表!$D$32+(B9-90)*转化表!$D$33,IF(AND(B9&lt;=110,B9&gt;100),9*转化表!$D$24+10*转化表!$D$25+10*转化表!$D$26+10*转化表!$D$27+10*转化表!$D$28+10*转化表!$D$29+10*转化表!$D$30+10*转化表!$D$31+10*转化表!$D$32+10*转化表!$D$33+(B9-100)*转化表!$D$34,IF(AND(B9&lt;=120,B9&gt;110),9*转化表!$D$24+10*转化表!$D$25+10*转化表!$D$26+10*转化表!$D$27+10*转化表!$D$28+10*转化表!$D$29+10*转化表!$D$30+10*转化表!$D$31+10*转化表!$D$32+10*转化表!$D$33+10*转化表!$D$34+(B9-110)*转化表!$D$35))))))))))))</f>
        <v>22.999999999999996</v>
      </c>
      <c r="I9" s="91">
        <f t="shared" si="0"/>
        <v>0</v>
      </c>
      <c r="J9" s="91">
        <f>IF(E9&lt;=50,0,E9*7%+2.8+IF(AND(B9&lt;=10,B9&gt;0),(人物成长表!$B9-1)*转化表!$F$24,IF(AND(B9&lt;=20,B9&gt;10),9*转化表!$F$24+(B9-10)*转化表!$F$25,IF(AND(B9&lt;=30,B9&gt;20),9*转化表!$F$24+10*转化表!$F$25+(B9-20)*转化表!$F$26,IF(AND(B9&lt;=40,B9&gt;30),9*转化表!$F$24+10*转化表!$F$25+10*转化表!$F$26+(B9-30)*转化表!$F$27,IF(AND(B9&lt;=50,B9&gt;40),9*转化表!$F$24+10*转化表!$F$25+10*转化表!$F$26+10*转化表!$F$27+(B9-40)*转化表!$F$28,IF(AND(B9&lt;=60,B9&gt;50),9*转化表!$F$24+10*转化表!$F$25+10*转化表!$F$26+10*转化表!$F$27+10*转化表!$F$28+(B9-50)*转化表!$F$29,IF(AND(B9&lt;=70,B9&gt;60),9*转化表!$F$24+10*转化表!$F$25+10*转化表!$F$26+10*转化表!$F$27+10*转化表!$F$28+10*转化表!$F$29+(B9-60)*转化表!$F$30,IF(AND(B9&lt;=80,B9&gt;70),9*转化表!$F$24+10*转化表!$F$25+10*转化表!$F$26+10*转化表!$F$27+10*转化表!$F$28+10*转化表!$F$29+10*转化表!$F$30+(B9-70)*转化表!$F$31,IF(AND(B9&lt;=90,B9&gt;80),9*转化表!$F$24+10*转化表!$F$25+10*转化表!$F$26+10*转化表!$F$27+10*转化表!$F$28+10*转化表!$F$29+10*转化表!$F$30+10*转化表!$F$31+(B9-80)*转化表!$F$32,IF(AND(B9&lt;=100,B9&gt;90),9*转化表!$F$24+10*转化表!$F$25+10*转化表!$F$26+10*转化表!$F$27+10*转化表!$F$28+10*转化表!$F$29+10*转化表!$F$30+10*转化表!$F$31+10*转化表!$F$32+(B9-90)*转化表!$F$33,IF(AND(B9&lt;=110,B9&gt;100),9*转化表!$F$24+10*转化表!$F$25+10*转化表!$F$26+10*转化表!$F$27+10*转化表!$F$28+10*转化表!$F$29+10*转化表!$F$30+10*转化表!$F$31+10*转化表!$F$32+10*转化表!$F$33+(B9-100)*转化表!$F$34,IF(AND(B9&lt;=120,B9&gt;110),9*转化表!$F$24+10*转化表!$F$25+10*转化表!$F$26+10*转化表!$F$27+10*转化表!$F$28+10*转化表!$F$29+10*转化表!$F$30+10*转化表!$F$31+10*转化表!$F$32+10*转化表!$F$33+10*转化表!$F$34+(B9-110)*转化表!$F$35)))))))))))))</f>
        <v>0</v>
      </c>
      <c r="K9" s="91">
        <f>(F9-50)*人物成长表!$B9*10%+9+IF(AND(B9&lt;=10,B9&gt;0),(人物成长表!$B9-1)*转化表!$G$24,IF(AND(B9&lt;=20,B9&gt;10),9*转化表!$G$24+(B9-10)*转化表!$G$25,IF(AND(B9&lt;=30,B9&gt;20),9*转化表!$G$24+10*转化表!$G$25+(B9-20)*转化表!$G$26,IF(AND(B9&lt;=40,B9&gt;30),9*转化表!$G$24+10*转化表!$G$25+10*转化表!$G$26+(B9-30)*转化表!$G$27,IF(AND(B9&lt;=50,B9&gt;40),9*转化表!$G$24+10*转化表!$G$25+10*转化表!$G$26+10*转化表!$G$27+(B9-40)*转化表!$G$28,IF(AND(B9&lt;=60,B9&gt;50),9*转化表!$G$24+10*转化表!$G$25+10*转化表!$G$26+10*转化表!$G$27+10*转化表!$G$28+(B9-50)*转化表!$G$29,IF(AND(B9&lt;=70,B9&gt;60),9*转化表!$G$24+10*转化表!$G$25+10*转化表!$G$26+10*转化表!$G$27+10*转化表!$G$28+10*转化表!$G$29+(B9-60)*转化表!$G$30,IF(AND(B9&lt;=80,B9&gt;70),9*转化表!$G$24+10*转化表!$G$25+10*转化表!$G$26+10*转化表!$G$27+10*转化表!$G$28+10*转化表!$G$29+10*转化表!$G$30+(B9-70)*转化表!$G$31,IF(AND(B9&lt;=90,B9&gt;80),9*转化表!$G$24+10*转化表!$G$25+10*转化表!$G$26+10*转化表!$G$27+10*转化表!$G$28+10*转化表!$G$29+10*转化表!$G$30+10*转化表!$G$31+(B9-80)*转化表!$G$32,IF(AND(B9&lt;=100,B9&gt;90),9*转化表!$G$24+10*转化表!$G$25+10*转化表!$G$26+10*转化表!$G$27+10*转化表!$G$28+10*转化表!$G$29+10*转化表!$G$30+10*转化表!$G$31+10*转化表!$G$32+(B9-90)*转化表!$G$33,IF(AND(B9&lt;=110,B9&gt;100),9*转化表!$G$24+10*转化表!$G$25+10*转化表!$G$26+10*转化表!$G$27+10*转化表!$G$28+10*转化表!$G$29+10*转化表!$G$30+10*转化表!$G$31+10*转化表!$G$32+10*转化表!$G$33+(B9-100)*转化表!$G$34,IF(AND(B9&lt;=120,B9&gt;110),9*转化表!$G$24+10*转化表!$G$25+10*转化表!$G$26+10*转化表!$G$27+10*转化表!$G$28+10*转化表!$G$29+10*转化表!$G$30+10*转化表!$G$31+10*转化表!$G$32+10*转化表!$G$33+10*转化表!$G$34+(B9-110)*转化表!$G$35))))))))))))</f>
        <v>9.91</v>
      </c>
      <c r="L9" s="91">
        <f>IF(F9&lt;=50,0,E9*7%+2.8+IF(AND(B9&lt;=10,B9&gt;0),(人物成长表!$B9-1)*转化表!$H$24,IF(AND(B9&lt;=20,B9&gt;10),9*转化表!$H$24+(B9-10)*转化表!$H$25,IF(AND(B9&lt;=30,B9&gt;20),9*转化表!$H$24+10*转化表!$H$25+(B9-20)*转化表!$H$26,IF(AND(B9&lt;=40,B9&gt;30),9*转化表!$H$24+10*转化表!$H$25+10*转化表!$H$26+(B9-30)*转化表!$H$27,IF(AND(B9&lt;=50,B9&gt;40),9*转化表!$H$24+10*转化表!$H$25+10*转化表!$H$26+10*转化表!$H$27+(B9-40)*转化表!$H$28,IF(AND(B9&lt;=60,B9&gt;50),9*转化表!$H$24+10*转化表!$H$25+10*转化表!$H$26+10*转化表!$H$27+10*转化表!$H$28+(B9-50)*转化表!$H$29,IF(AND(B9&lt;=70,B9&gt;60),9*转化表!$H$24+10*转化表!$H$25+10*转化表!$H$26+10*转化表!$H$27+10*转化表!$H$28+10*转化表!$H$29+(B9-60)*转化表!$H$30,IF(AND(B9&lt;=80,B9&gt;70),9*转化表!$H$24+10*转化表!$H$25+10*转化表!$H$26+10*转化表!$H$27+10*转化表!$H$28+10*转化表!$H$29+10*转化表!$H$30+(B9-70)*转化表!$H$31,IF(AND(B9&lt;=90,B9&gt;80),9*转化表!$H$24+10*转化表!$H$25+10*转化表!$H$26+10*转化表!$H$27+10*转化表!$H$28+10*转化表!$H$29+10*转化表!$H$30+10*转化表!$H$31+(B9-80)*转化表!$H$32,IF(AND(B9&lt;=100,B9&gt;90),9*转化表!$H$24+10*转化表!$H$25+10*转化表!$H$26+10*转化表!$H$27+10*转化表!$H$28+10*转化表!$H$29+10*转化表!$H$30+10*转化表!$H$31+10*转化表!$H$32+(B9-90)*转化表!$H$33,IF(AND(B9&lt;=110,B9&gt;100),9*转化表!$H$24+10*转化表!$H$25+10*转化表!$H$26+10*转化表!$H$27+10*转化表!$H$28+10*转化表!$H$29+10*转化表!$H$30+10*转化表!$H$31+10*转化表!$H$32+10*转化表!$H$33+(B9-100)*转化表!$H$34,IF(AND(B9&lt;=120,B9&gt;110),9*转化表!$H$24+10*转化表!$H$25+10*转化表!$H$26+10*转化表!$H$27+10*转化表!$H$28+10*转化表!$H$29+10*转化表!$H$30+10*转化表!$H$31+10*转化表!$H$32+10*转化表!$H$33+10*转化表!$H$34+(B9-110)*转化表!$H$35)))))))))))))</f>
        <v>0</v>
      </c>
      <c r="M9" s="89">
        <v>0</v>
      </c>
      <c r="N9" s="93">
        <v>0.2</v>
      </c>
      <c r="O9" s="94">
        <v>0</v>
      </c>
      <c r="P9" s="94">
        <v>0</v>
      </c>
      <c r="Q9" s="94">
        <v>0</v>
      </c>
      <c r="R9" s="93">
        <v>0.25</v>
      </c>
      <c r="S9" s="94">
        <v>0</v>
      </c>
      <c r="T9" s="120">
        <f t="shared" si="1"/>
        <v>144</v>
      </c>
    </row>
    <row r="10" spans="1:25">
      <c r="A10" s="89" t="s">
        <v>185</v>
      </c>
      <c r="B10" s="89">
        <v>9</v>
      </c>
      <c r="C10" s="90">
        <f>IF(AND(B10&lt;=10,B10&gt;0),(人物成长表!$B10-1)*22+50,IF(AND(B10&lt;=20,B10&gt;10),9*22+50+(B10-10)*44,IF(AND(B10&lt;=30,B10&gt;20),9*22+50+10*44+(B10-20)*66,IF(AND(B10&lt;=40,B10&gt;30),9*22+50+10*44+10*66+(B10-30)*88,IF(AND(B10&lt;=50,B10&gt;40),9*22+50+10*44+10*66+10*88+(B10-40)*110,IF(AND(B10&lt;=60,B10&gt;50),9*22+30+10*44+10*66+10*88+10*110+(B10-50)*132,IF(AND(B10&lt;=70,B10&gt;60),9*22+30+10*44+10*66+10*88+10*110+10*132+(B10-60)*154,IF(AND(B10&lt;=80,B10&gt;70),9*22+30+10*44+10*66+10*88+10*110+10*132+10*154+(B10-70)*176,IF(AND(B10&lt;=90,B10&gt;80),9*22+30+10*44+10*66+10*88+10*110+10*132+10*154+10*176+(B10-80)*198,IF(AND(B10&lt;=100,B10&gt;90),9*22+30+10*44+10*66+10*88+10*110+10*132+10*154+10*176+10*198+(B10-90)*220,IF(AND(B10&lt;=110,B10&gt;100),9*22+30+10*44+10*66+10*88+10*110+10*132+10*154+10*176+10*198+10*220+(B10-100)*242,IF(AND(B10&lt;=120,B10&gt;110),9*22+30+10*44+10*66+10*88+10*110+10*132+10*154+10*176+10*198+10*220+10*242+(B10-110)*264))))))))))))</f>
        <v>226</v>
      </c>
      <c r="D10" s="89">
        <v>60</v>
      </c>
      <c r="E10" s="89">
        <v>50</v>
      </c>
      <c r="F10" s="89">
        <v>50</v>
      </c>
      <c r="G10" s="91">
        <f>人物成长表!$D10*人物成长表!$B10*10%+7+IF(AND(B10&lt;=10,B10&gt;0),(人物成长表!$B10-1)*转化表!$C$24,IF(AND(B10&lt;=20,B10&gt;10),9*转化表!$C$24+(B10-10)*转化表!$C$25,IF(AND(B10&lt;=30,B10&gt;20),9*转化表!$C$24+10*转化表!$C$25+(B10-20)*转化表!$C$26,IF(AND(B10&lt;=40,B10&gt;30),9*转化表!$C$24+10*转化表!$C$25+10*转化表!$C$26+(B10-30)*转化表!$C$27,IF(AND(B10&lt;=50,B10&gt;40),9*转化表!$C$24+10*转化表!$C$25+10*转化表!$C$26+10*转化表!$C$27+(B10-40)*转化表!$C$28,IF(AND(B10&lt;=60,B10&gt;50),9*转化表!$C$24+10*转化表!$C$25+10*转化表!$C$26+10*转化表!$C$27+10*转化表!$C$28+(B10-50)*转化表!$C$29,IF(AND(B10&lt;=70,B10&gt;60),9*转化表!$C$24+10*转化表!$C$25+10*转化表!$C$26+10*转化表!$C$27+10*转化表!$C$28+10*转化表!$C$29+(B10-60)*转化表!$C$30,IF(AND(B10&lt;=80,B10&gt;70),9*转化表!$C$24+10*转化表!$C$25+10*转化表!$C$26+10*转化表!$C$27+10*转化表!$C$28+10*转化表!$C$29+10*转化表!$C$30+(B10-70)*转化表!$C$31,IF(AND(B10&lt;=90,B10&gt;80),9*转化表!$C$24+10*转化表!$C$25+10*转化表!$C$26+10*转化表!$C$27+10*转化表!$C$28+10*转化表!$C$29+10*转化表!$C$30+10*转化表!$C$31+(B10-80)*转化表!$C$32,IF(AND(B10&lt;=100,B10&gt;90),9*转化表!$C$24+10*转化表!$C$25+10*转化表!$C$26+10*转化表!$C$27+10*转化表!$C$28+10*转化表!$C$29+10*转化表!$C$30+10*转化表!$C$31+10*转化表!$C$32+(B10-90)*转化表!$C$33,IF(AND(B10&lt;=110,B10&gt;100),9*转化表!$C$24+10*转化表!$C$25+10*转化表!$C$26+10*转化表!$C$27+10*转化表!$C$28+10*转化表!$C$29+10*转化表!$C$30+10*转化表!$C$31+10*转化表!$C$32+10*转化表!$C$33+(B10-100)*转化表!$C$34,IF(AND(B10&lt;=120,B10&gt;110),9*转化表!$C$24+10*转化表!$C$25+10*转化表!$C$26+10*转化表!$C$27+10*转化表!$C$28+10*转化表!$C$29+10*转化表!$C$30+10*转化表!$C$31+10*转化表!$C$32+10*转化表!$C$33+10*转化表!$C$34+(B10-110)*转化表!$C$35))))))))))))</f>
        <v>37</v>
      </c>
      <c r="H10" s="92">
        <f>人物成长表!$D10*人物成长表!$B10*7%+4.8+IF(AND(B10&lt;=10,B10&gt;0),(人物成长表!$B10-1)*转化表!$D$24,IF(AND(B10&lt;=20,B10&gt;10),9*转化表!$D$24+(B10-10)*转化表!$D$25,IF(AND(B10&lt;=30,B10&gt;20),9*转化表!$D$24+10*转化表!$D$25+(B10-20)*转化表!$D$26,IF(AND(B10&lt;=40,B10&gt;30),9*转化表!$D$24+10*转化表!$D$25+10*转化表!$D$26+(B10-30)*转化表!$D$27,IF(AND(B10&lt;=50,B10&gt;40),9*转化表!$D$24+10*转化表!$D$25+10*转化表!$D$26+10*转化表!$D$27+(B10-40)*转化表!$D$28,IF(AND(B10&lt;=60,B10&gt;50),9*转化表!$D$24+10*转化表!$D$25+10*转化表!$D$26+10*转化表!$D$27+10*转化表!$D$28+(B10-50)*转化表!$D$29,IF(AND(B10&lt;=70,B10&gt;60),9*转化表!$D$24+10*转化表!$D$25+10*转化表!$D$26+10*转化表!$D$27+10*转化表!$D$28+10*转化表!$D$29+(B10-60)*转化表!$D$30,IF(AND(B10&lt;=80,B10&gt;70),9*转化表!$D$24+10*转化表!$D$25+10*转化表!$D$26+10*转化表!$D$27+10*转化表!$D$28+10*转化表!$D$29+10*转化表!$D$30+(B10-70)*转化表!$D$31,IF(AND(B10&lt;=90,B10&gt;80),9*转化表!$D$24+10*转化表!$D$25+10*转化表!$D$26+10*转化表!$D$27+10*转化表!$D$28+10*转化表!$D$29+10*转化表!$D$30+10*转化表!$D$31+(B10-80)*转化表!$D$32,IF(AND(B10&lt;=100,B10&gt;90),9*转化表!$D$24+10*转化表!$D$25+10*转化表!$D$26+10*转化表!$D$27+10*转化表!$D$28+10*转化表!$D$29+10*转化表!$D$30+10*转化表!$D$31+10*转化表!$D$32+(B10-90)*转化表!$D$33,IF(AND(B10&lt;=110,B10&gt;100),9*转化表!$D$24+10*转化表!$D$25+10*转化表!$D$26+10*转化表!$D$27+10*转化表!$D$28+10*转化表!$D$29+10*转化表!$D$30+10*转化表!$D$31+10*转化表!$D$32+10*转化表!$D$33+(B10-100)*转化表!$D$34,IF(AND(B10&lt;=120,B10&gt;110),9*转化表!$D$24+10*转化表!$D$25+10*转化表!$D$26+10*转化表!$D$27+10*转化表!$D$28+10*转化表!$D$29+10*转化表!$D$30+10*转化表!$D$31+10*转化表!$D$32+10*转化表!$D$33+10*转化表!$D$34+(B10-110)*转化表!$D$35))))))))))))</f>
        <v>25</v>
      </c>
      <c r="I10" s="91">
        <f t="shared" si="0"/>
        <v>0</v>
      </c>
      <c r="J10" s="91">
        <f>IF(E10&lt;=50,0,E10*7%+2.8+IF(AND(B10&lt;=10,B10&gt;0),(人物成长表!$B10-1)*转化表!$F$24,IF(AND(B10&lt;=20,B10&gt;10),9*转化表!$F$24+(B10-10)*转化表!$F$25,IF(AND(B10&lt;=30,B10&gt;20),9*转化表!$F$24+10*转化表!$F$25+(B10-20)*转化表!$F$26,IF(AND(B10&lt;=40,B10&gt;30),9*转化表!$F$24+10*转化表!$F$25+10*转化表!$F$26+(B10-30)*转化表!$F$27,IF(AND(B10&lt;=50,B10&gt;40),9*转化表!$F$24+10*转化表!$F$25+10*转化表!$F$26+10*转化表!$F$27+(B10-40)*转化表!$F$28,IF(AND(B10&lt;=60,B10&gt;50),9*转化表!$F$24+10*转化表!$F$25+10*转化表!$F$26+10*转化表!$F$27+10*转化表!$F$28+(B10-50)*转化表!$F$29,IF(AND(B10&lt;=70,B10&gt;60),9*转化表!$F$24+10*转化表!$F$25+10*转化表!$F$26+10*转化表!$F$27+10*转化表!$F$28+10*转化表!$F$29+(B10-60)*转化表!$F$30,IF(AND(B10&lt;=80,B10&gt;70),9*转化表!$F$24+10*转化表!$F$25+10*转化表!$F$26+10*转化表!$F$27+10*转化表!$F$28+10*转化表!$F$29+10*转化表!$F$30+(B10-70)*转化表!$F$31,IF(AND(B10&lt;=90,B10&gt;80),9*转化表!$F$24+10*转化表!$F$25+10*转化表!$F$26+10*转化表!$F$27+10*转化表!$F$28+10*转化表!$F$29+10*转化表!$F$30+10*转化表!$F$31+(B10-80)*转化表!$F$32,IF(AND(B10&lt;=100,B10&gt;90),9*转化表!$F$24+10*转化表!$F$25+10*转化表!$F$26+10*转化表!$F$27+10*转化表!$F$28+10*转化表!$F$29+10*转化表!$F$30+10*转化表!$F$31+10*转化表!$F$32+(B10-90)*转化表!$F$33,IF(AND(B10&lt;=110,B10&gt;100),9*转化表!$F$24+10*转化表!$F$25+10*转化表!$F$26+10*转化表!$F$27+10*转化表!$F$28+10*转化表!$F$29+10*转化表!$F$30+10*转化表!$F$31+10*转化表!$F$32+10*转化表!$F$33+(B10-100)*转化表!$F$34,IF(AND(B10&lt;=120,B10&gt;110),9*转化表!$F$24+10*转化表!$F$25+10*转化表!$F$26+10*转化表!$F$27+10*转化表!$F$28+10*转化表!$F$29+10*转化表!$F$30+10*转化表!$F$31+10*转化表!$F$32+10*转化表!$F$33+10*转化表!$F$34+(B10-110)*转化表!$F$35)))))))))))))</f>
        <v>0</v>
      </c>
      <c r="K10" s="91">
        <f>(F10-50)*人物成长表!$B10*10%+9+IF(AND(B10&lt;=10,B10&gt;0),(人物成长表!$B10-1)*转化表!$G$24,IF(AND(B10&lt;=20,B10&gt;10),9*转化表!$G$24+(B10-10)*转化表!$G$25,IF(AND(B10&lt;=30,B10&gt;20),9*转化表!$G$24+10*转化表!$G$25+(B10-20)*转化表!$G$26,IF(AND(B10&lt;=40,B10&gt;30),9*转化表!$G$24+10*转化表!$G$25+10*转化表!$G$26+(B10-30)*转化表!$G$27,IF(AND(B10&lt;=50,B10&gt;40),9*转化表!$G$24+10*转化表!$G$25+10*转化表!$G$26+10*转化表!$G$27+(B10-40)*转化表!$G$28,IF(AND(B10&lt;=60,B10&gt;50),9*转化表!$G$24+10*转化表!$G$25+10*转化表!$G$26+10*转化表!$G$27+10*转化表!$G$28+(B10-50)*转化表!$G$29,IF(AND(B10&lt;=70,B10&gt;60),9*转化表!$G$24+10*转化表!$G$25+10*转化表!$G$26+10*转化表!$G$27+10*转化表!$G$28+10*转化表!$G$29+(B10-60)*转化表!$G$30,IF(AND(B10&lt;=80,B10&gt;70),9*转化表!$G$24+10*转化表!$G$25+10*转化表!$G$26+10*转化表!$G$27+10*转化表!$G$28+10*转化表!$G$29+10*转化表!$G$30+(B10-70)*转化表!$G$31,IF(AND(B10&lt;=90,B10&gt;80),9*转化表!$G$24+10*转化表!$G$25+10*转化表!$G$26+10*转化表!$G$27+10*转化表!$G$28+10*转化表!$G$29+10*转化表!$G$30+10*转化表!$G$31+(B10-80)*转化表!$G$32,IF(AND(B10&lt;=100,B10&gt;90),9*转化表!$G$24+10*转化表!$G$25+10*转化表!$G$26+10*转化表!$G$27+10*转化表!$G$28+10*转化表!$G$29+10*转化表!$G$30+10*转化表!$G$31+10*转化表!$G$32+(B10-90)*转化表!$G$33,IF(AND(B10&lt;=110,B10&gt;100),9*转化表!$G$24+10*转化表!$G$25+10*转化表!$G$26+10*转化表!$G$27+10*转化表!$G$28+10*转化表!$G$29+10*转化表!$G$30+10*转化表!$G$31+10*转化表!$G$32+10*转化表!$G$33+(B10-100)*转化表!$G$34,IF(AND(B10&lt;=120,B10&gt;110),9*转化表!$G$24+10*转化表!$G$25+10*转化表!$G$26+10*转化表!$G$27+10*转化表!$G$28+10*转化表!$G$29+10*转化表!$G$30+10*转化表!$G$31+10*转化表!$G$32+10*转化表!$G$33+10*转化表!$G$34+(B10-110)*转化表!$G$35))))))))))))</f>
        <v>10.039999999999999</v>
      </c>
      <c r="L10" s="91">
        <f>IF(F10&lt;=50,0,E10*7%+2.8+IF(AND(B10&lt;=10,B10&gt;0),(人物成长表!$B10-1)*转化表!$H$24,IF(AND(B10&lt;=20,B10&gt;10),9*转化表!$H$24+(B10-10)*转化表!$H$25,IF(AND(B10&lt;=30,B10&gt;20),9*转化表!$H$24+10*转化表!$H$25+(B10-20)*转化表!$H$26,IF(AND(B10&lt;=40,B10&gt;30),9*转化表!$H$24+10*转化表!$H$25+10*转化表!$H$26+(B10-30)*转化表!$H$27,IF(AND(B10&lt;=50,B10&gt;40),9*转化表!$H$24+10*转化表!$H$25+10*转化表!$H$26+10*转化表!$H$27+(B10-40)*转化表!$H$28,IF(AND(B10&lt;=60,B10&gt;50),9*转化表!$H$24+10*转化表!$H$25+10*转化表!$H$26+10*转化表!$H$27+10*转化表!$H$28+(B10-50)*转化表!$H$29,IF(AND(B10&lt;=70,B10&gt;60),9*转化表!$H$24+10*转化表!$H$25+10*转化表!$H$26+10*转化表!$H$27+10*转化表!$H$28+10*转化表!$H$29+(B10-60)*转化表!$H$30,IF(AND(B10&lt;=80,B10&gt;70),9*转化表!$H$24+10*转化表!$H$25+10*转化表!$H$26+10*转化表!$H$27+10*转化表!$H$28+10*转化表!$H$29+10*转化表!$H$30+(B10-70)*转化表!$H$31,IF(AND(B10&lt;=90,B10&gt;80),9*转化表!$H$24+10*转化表!$H$25+10*转化表!$H$26+10*转化表!$H$27+10*转化表!$H$28+10*转化表!$H$29+10*转化表!$H$30+10*转化表!$H$31+(B10-80)*转化表!$H$32,IF(AND(B10&lt;=100,B10&gt;90),9*转化表!$H$24+10*转化表!$H$25+10*转化表!$H$26+10*转化表!$H$27+10*转化表!$H$28+10*转化表!$H$29+10*转化表!$H$30+10*转化表!$H$31+10*转化表!$H$32+(B10-90)*转化表!$H$33,IF(AND(B10&lt;=110,B10&gt;100),9*转化表!$H$24+10*转化表!$H$25+10*转化表!$H$26+10*转化表!$H$27+10*转化表!$H$28+10*转化表!$H$29+10*转化表!$H$30+10*转化表!$H$31+10*转化表!$H$32+10*转化表!$H$33+(B10-100)*转化表!$H$34,IF(AND(B10&lt;=120,B10&gt;110),9*转化表!$H$24+10*转化表!$H$25+10*转化表!$H$26+10*转化表!$H$27+10*转化表!$H$28+10*转化表!$H$29+10*转化表!$H$30+10*转化表!$H$31+10*转化表!$H$32+10*转化表!$H$33+10*转化表!$H$34+(B10-110)*转化表!$H$35)))))))))))))</f>
        <v>0</v>
      </c>
      <c r="M10" s="89">
        <v>0</v>
      </c>
      <c r="N10" s="93">
        <v>0.2</v>
      </c>
      <c r="O10" s="94">
        <v>0</v>
      </c>
      <c r="P10" s="94">
        <v>0</v>
      </c>
      <c r="Q10" s="94">
        <v>0</v>
      </c>
      <c r="R10" s="93">
        <v>0.25</v>
      </c>
      <c r="S10" s="94">
        <v>0</v>
      </c>
      <c r="T10" s="120">
        <f t="shared" si="1"/>
        <v>147</v>
      </c>
    </row>
    <row r="11" spans="1:25">
      <c r="A11" s="89" t="s">
        <v>185</v>
      </c>
      <c r="B11" s="89">
        <v>10</v>
      </c>
      <c r="C11" s="90">
        <f>IF(AND(B11&lt;=10,B11&gt;0),(人物成长表!$B11-1)*22+50,IF(AND(B11&lt;=20,B11&gt;10),9*22+50+(B11-10)*44,IF(AND(B11&lt;=30,B11&gt;20),9*22+50+10*44+(B11-20)*66,IF(AND(B11&lt;=40,B11&gt;30),9*22+50+10*44+10*66+(B11-30)*88,IF(AND(B11&lt;=50,B11&gt;40),9*22+50+10*44+10*66+10*88+(B11-40)*110,IF(AND(B11&lt;=60,B11&gt;50),9*22+30+10*44+10*66+10*88+10*110+(B11-50)*132,IF(AND(B11&lt;=70,B11&gt;60),9*22+30+10*44+10*66+10*88+10*110+10*132+(B11-60)*154,IF(AND(B11&lt;=80,B11&gt;70),9*22+30+10*44+10*66+10*88+10*110+10*132+10*154+(B11-70)*176,IF(AND(B11&lt;=90,B11&gt;80),9*22+30+10*44+10*66+10*88+10*110+10*132+10*154+10*176+(B11-80)*198,IF(AND(B11&lt;=100,B11&gt;90),9*22+30+10*44+10*66+10*88+10*110+10*132+10*154+10*176+10*198+(B11-90)*220,IF(AND(B11&lt;=110,B11&gt;100),9*22+30+10*44+10*66+10*88+10*110+10*132+10*154+10*176+10*198+10*220+(B11-100)*242,IF(AND(B11&lt;=120,B11&gt;110),9*22+30+10*44+10*66+10*88+10*110+10*132+10*154+10*176+10*198+10*220+10*242+(B11-110)*264))))))))))))</f>
        <v>248</v>
      </c>
      <c r="D11" s="89">
        <v>60</v>
      </c>
      <c r="E11" s="89">
        <v>50</v>
      </c>
      <c r="F11" s="89">
        <v>50</v>
      </c>
      <c r="G11" s="91">
        <f>人物成长表!$D11*人物成长表!$B11*10%+7+IF(AND(B11&lt;=10,B11&gt;0),(人物成长表!$B11-1)*转化表!$C$24,IF(AND(B11&lt;=20,B11&gt;10),9*转化表!$C$24+(B11-10)*转化表!$C$25,IF(AND(B11&lt;=30,B11&gt;20),9*转化表!$C$24+10*转化表!$C$25+(B11-20)*转化表!$C$26,IF(AND(B11&lt;=40,B11&gt;30),9*转化表!$C$24+10*转化表!$C$25+10*转化表!$C$26+(B11-30)*转化表!$C$27,IF(AND(B11&lt;=50,B11&gt;40),9*转化表!$C$24+10*转化表!$C$25+10*转化表!$C$26+10*转化表!$C$27+(B11-40)*转化表!$C$28,IF(AND(B11&lt;=60,B11&gt;50),9*转化表!$C$24+10*转化表!$C$25+10*转化表!$C$26+10*转化表!$C$27+10*转化表!$C$28+(B11-50)*转化表!$C$29,IF(AND(B11&lt;=70,B11&gt;60),9*转化表!$C$24+10*转化表!$C$25+10*转化表!$C$26+10*转化表!$C$27+10*转化表!$C$28+10*转化表!$C$29+(B11-60)*转化表!$C$30,IF(AND(B11&lt;=80,B11&gt;70),9*转化表!$C$24+10*转化表!$C$25+10*转化表!$C$26+10*转化表!$C$27+10*转化表!$C$28+10*转化表!$C$29+10*转化表!$C$30+(B11-70)*转化表!$C$31,IF(AND(B11&lt;=90,B11&gt;80),9*转化表!$C$24+10*转化表!$C$25+10*转化表!$C$26+10*转化表!$C$27+10*转化表!$C$28+10*转化表!$C$29+10*转化表!$C$30+10*转化表!$C$31+(B11-80)*转化表!$C$32,IF(AND(B11&lt;=100,B11&gt;90),9*转化表!$C$24+10*转化表!$C$25+10*转化表!$C$26+10*转化表!$C$27+10*转化表!$C$28+10*转化表!$C$29+10*转化表!$C$30+10*转化表!$C$31+10*转化表!$C$32+(B11-90)*转化表!$C$33,IF(AND(B11&lt;=110,B11&gt;100),9*转化表!$C$24+10*转化表!$C$25+10*转化表!$C$26+10*转化表!$C$27+10*转化表!$C$28+10*转化表!$C$29+10*转化表!$C$30+10*转化表!$C$31+10*转化表!$C$32+10*转化表!$C$33+(B11-100)*转化表!$C$34,IF(AND(B11&lt;=120,B11&gt;110),9*转化表!$C$24+10*转化表!$C$25+10*转化表!$C$26+10*转化表!$C$27+10*转化表!$C$28+10*转化表!$C$29+10*转化表!$C$30+10*转化表!$C$31+10*转化表!$C$32+10*转化表!$C$33+10*转化表!$C$34+(B11-110)*转化表!$C$35))))))))))))</f>
        <v>40</v>
      </c>
      <c r="H11" s="92">
        <f>人物成长表!$D11*人物成长表!$B11*7%+4.8+IF(AND(B11&lt;=10,B11&gt;0),(人物成长表!$B11-1)*转化表!$D$24,IF(AND(B11&lt;=20,B11&gt;10),9*转化表!$D$24+(B11-10)*转化表!$D$25,IF(AND(B11&lt;=30,B11&gt;20),9*转化表!$D$24+10*转化表!$D$25+(B11-20)*转化表!$D$26,IF(AND(B11&lt;=40,B11&gt;30),9*转化表!$D$24+10*转化表!$D$25+10*转化表!$D$26+(B11-30)*转化表!$D$27,IF(AND(B11&lt;=50,B11&gt;40),9*转化表!$D$24+10*转化表!$D$25+10*转化表!$D$26+10*转化表!$D$27+(B11-40)*转化表!$D$28,IF(AND(B11&lt;=60,B11&gt;50),9*转化表!$D$24+10*转化表!$D$25+10*转化表!$D$26+10*转化表!$D$27+10*转化表!$D$28+(B11-50)*转化表!$D$29,IF(AND(B11&lt;=70,B11&gt;60),9*转化表!$D$24+10*转化表!$D$25+10*转化表!$D$26+10*转化表!$D$27+10*转化表!$D$28+10*转化表!$D$29+(B11-60)*转化表!$D$30,IF(AND(B11&lt;=80,B11&gt;70),9*转化表!$D$24+10*转化表!$D$25+10*转化表!$D$26+10*转化表!$D$27+10*转化表!$D$28+10*转化表!$D$29+10*转化表!$D$30+(B11-70)*转化表!$D$31,IF(AND(B11&lt;=90,B11&gt;80),9*转化表!$D$24+10*转化表!$D$25+10*转化表!$D$26+10*转化表!$D$27+10*转化表!$D$28+10*转化表!$D$29+10*转化表!$D$30+10*转化表!$D$31+(B11-80)*转化表!$D$32,IF(AND(B11&lt;=100,B11&gt;90),9*转化表!$D$24+10*转化表!$D$25+10*转化表!$D$26+10*转化表!$D$27+10*转化表!$D$28+10*转化表!$D$29+10*转化表!$D$30+10*转化表!$D$31+10*转化表!$D$32+(B11-90)*转化表!$D$33,IF(AND(B11&lt;=110,B11&gt;100),9*转化表!$D$24+10*转化表!$D$25+10*转化表!$D$26+10*转化表!$D$27+10*转化表!$D$28+10*转化表!$D$29+10*转化表!$D$30+10*转化表!$D$31+10*转化表!$D$32+10*转化表!$D$33+(B11-100)*转化表!$D$34,IF(AND(B11&lt;=120,B11&gt;110),9*转化表!$D$24+10*转化表!$D$25+10*转化表!$D$26+10*转化表!$D$27+10*转化表!$D$28+10*转化表!$D$29+10*转化表!$D$30+10*转化表!$D$31+10*转化表!$D$32+10*转化表!$D$33+10*转化表!$D$34+(B11-110)*转化表!$D$35))))))))))))</f>
        <v>27.000000000000004</v>
      </c>
      <c r="I11" s="91">
        <f t="shared" si="0"/>
        <v>0</v>
      </c>
      <c r="J11" s="91">
        <f>IF(E11&lt;=50,0,E11*7%+2.8+IF(AND(B11&lt;=10,B11&gt;0),(人物成长表!$B11-1)*转化表!$F$24,IF(AND(B11&lt;=20,B11&gt;10),9*转化表!$F$24+(B11-10)*转化表!$F$25,IF(AND(B11&lt;=30,B11&gt;20),9*转化表!$F$24+10*转化表!$F$25+(B11-20)*转化表!$F$26,IF(AND(B11&lt;=40,B11&gt;30),9*转化表!$F$24+10*转化表!$F$25+10*转化表!$F$26+(B11-30)*转化表!$F$27,IF(AND(B11&lt;=50,B11&gt;40),9*转化表!$F$24+10*转化表!$F$25+10*转化表!$F$26+10*转化表!$F$27+(B11-40)*转化表!$F$28,IF(AND(B11&lt;=60,B11&gt;50),9*转化表!$F$24+10*转化表!$F$25+10*转化表!$F$26+10*转化表!$F$27+10*转化表!$F$28+(B11-50)*转化表!$F$29,IF(AND(B11&lt;=70,B11&gt;60),9*转化表!$F$24+10*转化表!$F$25+10*转化表!$F$26+10*转化表!$F$27+10*转化表!$F$28+10*转化表!$F$29+(B11-60)*转化表!$F$30,IF(AND(B11&lt;=80,B11&gt;70),9*转化表!$F$24+10*转化表!$F$25+10*转化表!$F$26+10*转化表!$F$27+10*转化表!$F$28+10*转化表!$F$29+10*转化表!$F$30+(B11-70)*转化表!$F$31,IF(AND(B11&lt;=90,B11&gt;80),9*转化表!$F$24+10*转化表!$F$25+10*转化表!$F$26+10*转化表!$F$27+10*转化表!$F$28+10*转化表!$F$29+10*转化表!$F$30+10*转化表!$F$31+(B11-80)*转化表!$F$32,IF(AND(B11&lt;=100,B11&gt;90),9*转化表!$F$24+10*转化表!$F$25+10*转化表!$F$26+10*转化表!$F$27+10*转化表!$F$28+10*转化表!$F$29+10*转化表!$F$30+10*转化表!$F$31+10*转化表!$F$32+(B11-90)*转化表!$F$33,IF(AND(B11&lt;=110,B11&gt;100),9*转化表!$F$24+10*转化表!$F$25+10*转化表!$F$26+10*转化表!$F$27+10*转化表!$F$28+10*转化表!$F$29+10*转化表!$F$30+10*转化表!$F$31+10*转化表!$F$32+10*转化表!$F$33+(B11-100)*转化表!$F$34,IF(AND(B11&lt;=120,B11&gt;110),9*转化表!$F$24+10*转化表!$F$25+10*转化表!$F$26+10*转化表!$F$27+10*转化表!$F$28+10*转化表!$F$29+10*转化表!$F$30+10*转化表!$F$31+10*转化表!$F$32+10*转化表!$F$33+10*转化表!$F$34+(B11-110)*转化表!$F$35)))))))))))))</f>
        <v>0</v>
      </c>
      <c r="K11" s="91">
        <f>(F11-50)*人物成长表!$B11*10%+9+IF(AND(B11&lt;=10,B11&gt;0),(人物成长表!$B11-1)*转化表!$G$24,IF(AND(B11&lt;=20,B11&gt;10),9*转化表!$G$24+(B11-10)*转化表!$G$25,IF(AND(B11&lt;=30,B11&gt;20),9*转化表!$G$24+10*转化表!$G$25+(B11-20)*转化表!$G$26,IF(AND(B11&lt;=40,B11&gt;30),9*转化表!$G$24+10*转化表!$G$25+10*转化表!$G$26+(B11-30)*转化表!$G$27,IF(AND(B11&lt;=50,B11&gt;40),9*转化表!$G$24+10*转化表!$G$25+10*转化表!$G$26+10*转化表!$G$27+(B11-40)*转化表!$G$28,IF(AND(B11&lt;=60,B11&gt;50),9*转化表!$G$24+10*转化表!$G$25+10*转化表!$G$26+10*转化表!$G$27+10*转化表!$G$28+(B11-50)*转化表!$G$29,IF(AND(B11&lt;=70,B11&gt;60),9*转化表!$G$24+10*转化表!$G$25+10*转化表!$G$26+10*转化表!$G$27+10*转化表!$G$28+10*转化表!$G$29+(B11-60)*转化表!$G$30,IF(AND(B11&lt;=80,B11&gt;70),9*转化表!$G$24+10*转化表!$G$25+10*转化表!$G$26+10*转化表!$G$27+10*转化表!$G$28+10*转化表!$G$29+10*转化表!$G$30+(B11-70)*转化表!$G$31,IF(AND(B11&lt;=90,B11&gt;80),9*转化表!$G$24+10*转化表!$G$25+10*转化表!$G$26+10*转化表!$G$27+10*转化表!$G$28+10*转化表!$G$29+10*转化表!$G$30+10*转化表!$G$31+(B11-80)*转化表!$G$32,IF(AND(B11&lt;=100,B11&gt;90),9*转化表!$G$24+10*转化表!$G$25+10*转化表!$G$26+10*转化表!$G$27+10*转化表!$G$28+10*转化表!$G$29+10*转化表!$G$30+10*转化表!$G$31+10*转化表!$G$32+(B11-90)*转化表!$G$33,IF(AND(B11&lt;=110,B11&gt;100),9*转化表!$G$24+10*转化表!$G$25+10*转化表!$G$26+10*转化表!$G$27+10*转化表!$G$28+10*转化表!$G$29+10*转化表!$G$30+10*转化表!$G$31+10*转化表!$G$32+10*转化表!$G$33+(B11-100)*转化表!$G$34,IF(AND(B11&lt;=120,B11&gt;110),9*转化表!$G$24+10*转化表!$G$25+10*转化表!$G$26+10*转化表!$G$27+10*转化表!$G$28+10*转化表!$G$29+10*转化表!$G$30+10*转化表!$G$31+10*转化表!$G$32+10*转化表!$G$33+10*转化表!$G$34+(B11-110)*转化表!$G$35))))))))))))</f>
        <v>10.17</v>
      </c>
      <c r="L11" s="91">
        <f>IF(F11&lt;=50,0,E11*7%+2.8+IF(AND(B11&lt;=10,B11&gt;0),(人物成长表!$B11-1)*转化表!$H$24,IF(AND(B11&lt;=20,B11&gt;10),9*转化表!$H$24+(B11-10)*转化表!$H$25,IF(AND(B11&lt;=30,B11&gt;20),9*转化表!$H$24+10*转化表!$H$25+(B11-20)*转化表!$H$26,IF(AND(B11&lt;=40,B11&gt;30),9*转化表!$H$24+10*转化表!$H$25+10*转化表!$H$26+(B11-30)*转化表!$H$27,IF(AND(B11&lt;=50,B11&gt;40),9*转化表!$H$24+10*转化表!$H$25+10*转化表!$H$26+10*转化表!$H$27+(B11-40)*转化表!$H$28,IF(AND(B11&lt;=60,B11&gt;50),9*转化表!$H$24+10*转化表!$H$25+10*转化表!$H$26+10*转化表!$H$27+10*转化表!$H$28+(B11-50)*转化表!$H$29,IF(AND(B11&lt;=70,B11&gt;60),9*转化表!$H$24+10*转化表!$H$25+10*转化表!$H$26+10*转化表!$H$27+10*转化表!$H$28+10*转化表!$H$29+(B11-60)*转化表!$H$30,IF(AND(B11&lt;=80,B11&gt;70),9*转化表!$H$24+10*转化表!$H$25+10*转化表!$H$26+10*转化表!$H$27+10*转化表!$H$28+10*转化表!$H$29+10*转化表!$H$30+(B11-70)*转化表!$H$31,IF(AND(B11&lt;=90,B11&gt;80),9*转化表!$H$24+10*转化表!$H$25+10*转化表!$H$26+10*转化表!$H$27+10*转化表!$H$28+10*转化表!$H$29+10*转化表!$H$30+10*转化表!$H$31+(B11-80)*转化表!$H$32,IF(AND(B11&lt;=100,B11&gt;90),9*转化表!$H$24+10*转化表!$H$25+10*转化表!$H$26+10*转化表!$H$27+10*转化表!$H$28+10*转化表!$H$29+10*转化表!$H$30+10*转化表!$H$31+10*转化表!$H$32+(B11-90)*转化表!$H$33,IF(AND(B11&lt;=110,B11&gt;100),9*转化表!$H$24+10*转化表!$H$25+10*转化表!$H$26+10*转化表!$H$27+10*转化表!$H$28+10*转化表!$H$29+10*转化表!$H$30+10*转化表!$H$31+10*转化表!$H$32+10*转化表!$H$33+(B11-100)*转化表!$H$34,IF(AND(B11&lt;=120,B11&gt;110),9*转化表!$H$24+10*转化表!$H$25+10*转化表!$H$26+10*转化表!$H$27+10*转化表!$H$28+10*转化表!$H$29+10*转化表!$H$30+10*转化表!$H$31+10*转化表!$H$32+10*转化表!$H$33+10*转化表!$H$34+(B11-110)*转化表!$H$35)))))))))))))</f>
        <v>0</v>
      </c>
      <c r="M11" s="89">
        <v>0</v>
      </c>
      <c r="N11" s="93">
        <v>0.2</v>
      </c>
      <c r="O11" s="94">
        <v>0</v>
      </c>
      <c r="P11" s="94">
        <v>0</v>
      </c>
      <c r="Q11" s="94">
        <v>0</v>
      </c>
      <c r="R11" s="93">
        <v>0.25</v>
      </c>
      <c r="S11" s="94">
        <v>0</v>
      </c>
      <c r="T11" s="120">
        <f t="shared" si="1"/>
        <v>150</v>
      </c>
    </row>
    <row r="12" spans="1:25">
      <c r="A12" s="89" t="s">
        <v>185</v>
      </c>
      <c r="B12" s="89">
        <v>11</v>
      </c>
      <c r="C12" s="90">
        <f>IF(AND(B12&lt;=10,B12&gt;0),(人物成长表!$B12-1)*22+50,IF(AND(B12&lt;=20,B12&gt;10),9*22+50+(B12-10)*44,IF(AND(B12&lt;=30,B12&gt;20),9*22+50+10*44+(B12-20)*66,IF(AND(B12&lt;=40,B12&gt;30),9*22+50+10*44+10*66+(B12-30)*88,IF(AND(B12&lt;=50,B12&gt;40),9*22+50+10*44+10*66+10*88+(B12-40)*110,IF(AND(B12&lt;=60,B12&gt;50),9*22+30+10*44+10*66+10*88+10*110+(B12-50)*132,IF(AND(B12&lt;=70,B12&gt;60),9*22+30+10*44+10*66+10*88+10*110+10*132+(B12-60)*154,IF(AND(B12&lt;=80,B12&gt;70),9*22+30+10*44+10*66+10*88+10*110+10*132+10*154+(B12-70)*176,IF(AND(B12&lt;=90,B12&gt;80),9*22+30+10*44+10*66+10*88+10*110+10*132+10*154+10*176+(B12-80)*198,IF(AND(B12&lt;=100,B12&gt;90),9*22+30+10*44+10*66+10*88+10*110+10*132+10*154+10*176+10*198+(B12-90)*220,IF(AND(B12&lt;=110,B12&gt;100),9*22+30+10*44+10*66+10*88+10*110+10*132+10*154+10*176+10*198+10*220+(B12-100)*242,IF(AND(B12&lt;=120,B12&gt;110),9*22+30+10*44+10*66+10*88+10*110+10*132+10*154+10*176+10*198+10*220+10*242+(B12-110)*264))))))))))))</f>
        <v>292</v>
      </c>
      <c r="D12" s="89">
        <v>60</v>
      </c>
      <c r="E12" s="89">
        <v>50</v>
      </c>
      <c r="F12" s="89">
        <v>50</v>
      </c>
      <c r="G12" s="91">
        <f>人物成长表!$D12*人物成长表!$B12*10%+7+IF(AND(B12&lt;=10,B12&gt;0),(人物成长表!$B12-1)*转化表!$C$24,IF(AND(B12&lt;=20,B12&gt;10),9*转化表!$C$24+(B12-10)*转化表!$C$25,IF(AND(B12&lt;=30,B12&gt;20),9*转化表!$C$24+10*转化表!$C$25+(B12-20)*转化表!$C$26,IF(AND(B12&lt;=40,B12&gt;30),9*转化表!$C$24+10*转化表!$C$25+10*转化表!$C$26+(B12-30)*转化表!$C$27,IF(AND(B12&lt;=50,B12&gt;40),9*转化表!$C$24+10*转化表!$C$25+10*转化表!$C$26+10*转化表!$C$27+(B12-40)*转化表!$C$28,IF(AND(B12&lt;=60,B12&gt;50),9*转化表!$C$24+10*转化表!$C$25+10*转化表!$C$26+10*转化表!$C$27+10*转化表!$C$28+(B12-50)*转化表!$C$29,IF(AND(B12&lt;=70,B12&gt;60),9*转化表!$C$24+10*转化表!$C$25+10*转化表!$C$26+10*转化表!$C$27+10*转化表!$C$28+10*转化表!$C$29+(B12-60)*转化表!$C$30,IF(AND(B12&lt;=80,B12&gt;70),9*转化表!$C$24+10*转化表!$C$25+10*转化表!$C$26+10*转化表!$C$27+10*转化表!$C$28+10*转化表!$C$29+10*转化表!$C$30+(B12-70)*转化表!$C$31,IF(AND(B12&lt;=90,B12&gt;80),9*转化表!$C$24+10*转化表!$C$25+10*转化表!$C$26+10*转化表!$C$27+10*转化表!$C$28+10*转化表!$C$29+10*转化表!$C$30+10*转化表!$C$31+(B12-80)*转化表!$C$32,IF(AND(B12&lt;=100,B12&gt;90),9*转化表!$C$24+10*转化表!$C$25+10*转化表!$C$26+10*转化表!$C$27+10*转化表!$C$28+10*转化表!$C$29+10*转化表!$C$30+10*转化表!$C$31+10*转化表!$C$32+(B12-90)*转化表!$C$33,IF(AND(B12&lt;=110,B12&gt;100),9*转化表!$C$24+10*转化表!$C$25+10*转化表!$C$26+10*转化表!$C$27+10*转化表!$C$28+10*转化表!$C$29+10*转化表!$C$30+10*转化表!$C$31+10*转化表!$C$32+10*转化表!$C$33+(B12-100)*转化表!$C$34,IF(AND(B12&lt;=120,B12&gt;110),9*转化表!$C$24+10*转化表!$C$25+10*转化表!$C$26+10*转化表!$C$27+10*转化表!$C$28+10*转化表!$C$29+10*转化表!$C$30+10*转化表!$C$31+10*转化表!$C$32+10*转化表!$C$33+10*转化表!$C$34+(B12-110)*转化表!$C$35))))))))))))</f>
        <v>47</v>
      </c>
      <c r="H12" s="92">
        <f>人物成长表!$D12*人物成长表!$B12*7%+4.8+IF(AND(B12&lt;=10,B12&gt;0),(人物成长表!$B12-1)*转化表!$D$24,IF(AND(B12&lt;=20,B12&gt;10),9*转化表!$D$24+(B12-10)*转化表!$D$25,IF(AND(B12&lt;=30,B12&gt;20),9*转化表!$D$24+10*转化表!$D$25+(B12-20)*转化表!$D$26,IF(AND(B12&lt;=40,B12&gt;30),9*转化表!$D$24+10*转化表!$D$25+10*转化表!$D$26+(B12-30)*转化表!$D$27,IF(AND(B12&lt;=50,B12&gt;40),9*转化表!$D$24+10*转化表!$D$25+10*转化表!$D$26+10*转化表!$D$27+(B12-40)*转化表!$D$28,IF(AND(B12&lt;=60,B12&gt;50),9*转化表!$D$24+10*转化表!$D$25+10*转化表!$D$26+10*转化表!$D$27+10*转化表!$D$28+(B12-50)*转化表!$D$29,IF(AND(B12&lt;=70,B12&gt;60),9*转化表!$D$24+10*转化表!$D$25+10*转化表!$D$26+10*转化表!$D$27+10*转化表!$D$28+10*转化表!$D$29+(B12-60)*转化表!$D$30,IF(AND(B12&lt;=80,B12&gt;70),9*转化表!$D$24+10*转化表!$D$25+10*转化表!$D$26+10*转化表!$D$27+10*转化表!$D$28+10*转化表!$D$29+10*转化表!$D$30+(B12-70)*转化表!$D$31,IF(AND(B12&lt;=90,B12&gt;80),9*转化表!$D$24+10*转化表!$D$25+10*转化表!$D$26+10*转化表!$D$27+10*转化表!$D$28+10*转化表!$D$29+10*转化表!$D$30+10*转化表!$D$31+(B12-80)*转化表!$D$32,IF(AND(B12&lt;=100,B12&gt;90),9*转化表!$D$24+10*转化表!$D$25+10*转化表!$D$26+10*转化表!$D$27+10*转化表!$D$28+10*转化表!$D$29+10*转化表!$D$30+10*转化表!$D$31+10*转化表!$D$32+(B12-90)*转化表!$D$33,IF(AND(B12&lt;=110,B12&gt;100),9*转化表!$D$24+10*转化表!$D$25+10*转化表!$D$26+10*转化表!$D$27+10*转化表!$D$28+10*转化表!$D$29+10*转化表!$D$30+10*转化表!$D$31+10*转化表!$D$32+10*转化表!$D$33+(B12-100)*转化表!$D$34,IF(AND(B12&lt;=120,B12&gt;110),9*转化表!$D$24+10*转化表!$D$25+10*转化表!$D$26+10*转化表!$D$27+10*转化表!$D$28+10*转化表!$D$29+10*转化表!$D$30+10*转化表!$D$31+10*转化表!$D$32+10*转化表!$D$33+10*转化表!$D$34+(B12-110)*转化表!$D$35))))))))))))</f>
        <v>32</v>
      </c>
      <c r="I12" s="91">
        <f t="shared" si="0"/>
        <v>0</v>
      </c>
      <c r="J12" s="91">
        <f>IF(E12&lt;=50,0,E12*7%+2.8+IF(AND(B12&lt;=10,B12&gt;0),(人物成长表!$B12-1)*转化表!$F$24,IF(AND(B12&lt;=20,B12&gt;10),9*转化表!$F$24+(B12-10)*转化表!$F$25,IF(AND(B12&lt;=30,B12&gt;20),9*转化表!$F$24+10*转化表!$F$25+(B12-20)*转化表!$F$26,IF(AND(B12&lt;=40,B12&gt;30),9*转化表!$F$24+10*转化表!$F$25+10*转化表!$F$26+(B12-30)*转化表!$F$27,IF(AND(B12&lt;=50,B12&gt;40),9*转化表!$F$24+10*转化表!$F$25+10*转化表!$F$26+10*转化表!$F$27+(B12-40)*转化表!$F$28,IF(AND(B12&lt;=60,B12&gt;50),9*转化表!$F$24+10*转化表!$F$25+10*转化表!$F$26+10*转化表!$F$27+10*转化表!$F$28+(B12-50)*转化表!$F$29,IF(AND(B12&lt;=70,B12&gt;60),9*转化表!$F$24+10*转化表!$F$25+10*转化表!$F$26+10*转化表!$F$27+10*转化表!$F$28+10*转化表!$F$29+(B12-60)*转化表!$F$30,IF(AND(B12&lt;=80,B12&gt;70),9*转化表!$F$24+10*转化表!$F$25+10*转化表!$F$26+10*转化表!$F$27+10*转化表!$F$28+10*转化表!$F$29+10*转化表!$F$30+(B12-70)*转化表!$F$31,IF(AND(B12&lt;=90,B12&gt;80),9*转化表!$F$24+10*转化表!$F$25+10*转化表!$F$26+10*转化表!$F$27+10*转化表!$F$28+10*转化表!$F$29+10*转化表!$F$30+10*转化表!$F$31+(B12-80)*转化表!$F$32,IF(AND(B12&lt;=100,B12&gt;90),9*转化表!$F$24+10*转化表!$F$25+10*转化表!$F$26+10*转化表!$F$27+10*转化表!$F$28+10*转化表!$F$29+10*转化表!$F$30+10*转化表!$F$31+10*转化表!$F$32+(B12-90)*转化表!$F$33,IF(AND(B12&lt;=110,B12&gt;100),9*转化表!$F$24+10*转化表!$F$25+10*转化表!$F$26+10*转化表!$F$27+10*转化表!$F$28+10*转化表!$F$29+10*转化表!$F$30+10*转化表!$F$31+10*转化表!$F$32+10*转化表!$F$33+(B12-100)*转化表!$F$34,IF(AND(B12&lt;=120,B12&gt;110),9*转化表!$F$24+10*转化表!$F$25+10*转化表!$F$26+10*转化表!$F$27+10*转化表!$F$28+10*转化表!$F$29+10*转化表!$F$30+10*转化表!$F$31+10*转化表!$F$32+10*转化表!$F$33+10*转化表!$F$34+(B12-110)*转化表!$F$35)))))))))))))</f>
        <v>0</v>
      </c>
      <c r="K12" s="91">
        <f>(F12-50)*人物成长表!$B12*10%+9+IF(AND(B12&lt;=10,B12&gt;0),(人物成长表!$B12-1)*转化表!$G$24,IF(AND(B12&lt;=20,B12&gt;10),9*转化表!$G$24+(B12-10)*转化表!$G$25,IF(AND(B12&lt;=30,B12&gt;20),9*转化表!$G$24+10*转化表!$G$25+(B12-20)*转化表!$G$26,IF(AND(B12&lt;=40,B12&gt;30),9*转化表!$G$24+10*转化表!$G$25+10*转化表!$G$26+(B12-30)*转化表!$G$27,IF(AND(B12&lt;=50,B12&gt;40),9*转化表!$G$24+10*转化表!$G$25+10*转化表!$G$26+10*转化表!$G$27+(B12-40)*转化表!$G$28,IF(AND(B12&lt;=60,B12&gt;50),9*转化表!$G$24+10*转化表!$G$25+10*转化表!$G$26+10*转化表!$G$27+10*转化表!$G$28+(B12-50)*转化表!$G$29,IF(AND(B12&lt;=70,B12&gt;60),9*转化表!$G$24+10*转化表!$G$25+10*转化表!$G$26+10*转化表!$G$27+10*转化表!$G$28+10*转化表!$G$29+(B12-60)*转化表!$G$30,IF(AND(B12&lt;=80,B12&gt;70),9*转化表!$G$24+10*转化表!$G$25+10*转化表!$G$26+10*转化表!$G$27+10*转化表!$G$28+10*转化表!$G$29+10*转化表!$G$30+(B12-70)*转化表!$G$31,IF(AND(B12&lt;=90,B12&gt;80),9*转化表!$G$24+10*转化表!$G$25+10*转化表!$G$26+10*转化表!$G$27+10*转化表!$G$28+10*转化表!$G$29+10*转化表!$G$30+10*转化表!$G$31+(B12-80)*转化表!$G$32,IF(AND(B12&lt;=100,B12&gt;90),9*转化表!$G$24+10*转化表!$G$25+10*转化表!$G$26+10*转化表!$G$27+10*转化表!$G$28+10*转化表!$G$29+10*转化表!$G$30+10*转化表!$G$31+10*转化表!$G$32+(B12-90)*转化表!$G$33,IF(AND(B12&lt;=110,B12&gt;100),9*转化表!$G$24+10*转化表!$G$25+10*转化表!$G$26+10*转化表!$G$27+10*转化表!$G$28+10*转化表!$G$29+10*转化表!$G$30+10*转化表!$G$31+10*转化表!$G$32+10*转化表!$G$33+(B12-100)*转化表!$G$34,IF(AND(B12&lt;=120,B12&gt;110),9*转化表!$G$24+10*转化表!$G$25+10*转化表!$G$26+10*转化表!$G$27+10*转化表!$G$28+10*转化表!$G$29+10*转化表!$G$30+10*转化表!$G$31+10*转化表!$G$32+10*转化表!$G$33+10*转化表!$G$34+(B12-110)*转化表!$G$35))))))))))))</f>
        <v>12.120000000000001</v>
      </c>
      <c r="L12" s="91">
        <f>IF(F12&lt;=50,0,E12*7%+2.8+IF(AND(B12&lt;=10,B12&gt;0),(人物成长表!$B12-1)*转化表!$H$24,IF(AND(B12&lt;=20,B12&gt;10),9*转化表!$H$24+(B12-10)*转化表!$H$25,IF(AND(B12&lt;=30,B12&gt;20),9*转化表!$H$24+10*转化表!$H$25+(B12-20)*转化表!$H$26,IF(AND(B12&lt;=40,B12&gt;30),9*转化表!$H$24+10*转化表!$H$25+10*转化表!$H$26+(B12-30)*转化表!$H$27,IF(AND(B12&lt;=50,B12&gt;40),9*转化表!$H$24+10*转化表!$H$25+10*转化表!$H$26+10*转化表!$H$27+(B12-40)*转化表!$H$28,IF(AND(B12&lt;=60,B12&gt;50),9*转化表!$H$24+10*转化表!$H$25+10*转化表!$H$26+10*转化表!$H$27+10*转化表!$H$28+(B12-50)*转化表!$H$29,IF(AND(B12&lt;=70,B12&gt;60),9*转化表!$H$24+10*转化表!$H$25+10*转化表!$H$26+10*转化表!$H$27+10*转化表!$H$28+10*转化表!$H$29+(B12-60)*转化表!$H$30,IF(AND(B12&lt;=80,B12&gt;70),9*转化表!$H$24+10*转化表!$H$25+10*转化表!$H$26+10*转化表!$H$27+10*转化表!$H$28+10*转化表!$H$29+10*转化表!$H$30+(B12-70)*转化表!$H$31,IF(AND(B12&lt;=90,B12&gt;80),9*转化表!$H$24+10*转化表!$H$25+10*转化表!$H$26+10*转化表!$H$27+10*转化表!$H$28+10*转化表!$H$29+10*转化表!$H$30+10*转化表!$H$31+(B12-80)*转化表!$H$32,IF(AND(B12&lt;=100,B12&gt;90),9*转化表!$H$24+10*转化表!$H$25+10*转化表!$H$26+10*转化表!$H$27+10*转化表!$H$28+10*转化表!$H$29+10*转化表!$H$30+10*转化表!$H$31+10*转化表!$H$32+(B12-90)*转化表!$H$33,IF(AND(B12&lt;=110,B12&gt;100),9*转化表!$H$24+10*转化表!$H$25+10*转化表!$H$26+10*转化表!$H$27+10*转化表!$H$28+10*转化表!$H$29+10*转化表!$H$30+10*转化表!$H$31+10*转化表!$H$32+10*转化表!$H$33+(B12-100)*转化表!$H$34,IF(AND(B12&lt;=120,B12&gt;110),9*转化表!$H$24+10*转化表!$H$25+10*转化表!$H$26+10*转化表!$H$27+10*转化表!$H$28+10*转化表!$H$29+10*转化表!$H$30+10*转化表!$H$31+10*转化表!$H$32+10*转化表!$H$33+10*转化表!$H$34+(B12-110)*转化表!$H$35)))))))))))))</f>
        <v>0</v>
      </c>
      <c r="M12" s="89">
        <v>0</v>
      </c>
      <c r="N12" s="93">
        <v>0.2</v>
      </c>
      <c r="O12" s="94">
        <v>0</v>
      </c>
      <c r="P12" s="94">
        <v>0</v>
      </c>
      <c r="Q12" s="94">
        <v>0</v>
      </c>
      <c r="R12" s="93">
        <v>0.25</v>
      </c>
      <c r="S12" s="94">
        <v>0</v>
      </c>
      <c r="T12" s="120">
        <f t="shared" si="1"/>
        <v>157</v>
      </c>
    </row>
    <row r="13" spans="1:25">
      <c r="A13" s="89" t="s">
        <v>185</v>
      </c>
      <c r="B13" s="89">
        <v>12</v>
      </c>
      <c r="C13" s="90">
        <f>IF(AND(B13&lt;=10,B13&gt;0),(人物成长表!$B13-1)*22+50,IF(AND(B13&lt;=20,B13&gt;10),9*22+50+(B13-10)*44,IF(AND(B13&lt;=30,B13&gt;20),9*22+50+10*44+(B13-20)*66,IF(AND(B13&lt;=40,B13&gt;30),9*22+50+10*44+10*66+(B13-30)*88,IF(AND(B13&lt;=50,B13&gt;40),9*22+50+10*44+10*66+10*88+(B13-40)*110,IF(AND(B13&lt;=60,B13&gt;50),9*22+30+10*44+10*66+10*88+10*110+(B13-50)*132,IF(AND(B13&lt;=70,B13&gt;60),9*22+30+10*44+10*66+10*88+10*110+10*132+(B13-60)*154,IF(AND(B13&lt;=80,B13&gt;70),9*22+30+10*44+10*66+10*88+10*110+10*132+10*154+(B13-70)*176,IF(AND(B13&lt;=90,B13&gt;80),9*22+30+10*44+10*66+10*88+10*110+10*132+10*154+10*176+(B13-80)*198,IF(AND(B13&lt;=100,B13&gt;90),9*22+30+10*44+10*66+10*88+10*110+10*132+10*154+10*176+10*198+(B13-90)*220,IF(AND(B13&lt;=110,B13&gt;100),9*22+30+10*44+10*66+10*88+10*110+10*132+10*154+10*176+10*198+10*220+(B13-100)*242,IF(AND(B13&lt;=120,B13&gt;110),9*22+30+10*44+10*66+10*88+10*110+10*132+10*154+10*176+10*198+10*220+10*242+(B13-110)*264))))))))))))</f>
        <v>336</v>
      </c>
      <c r="D13" s="89">
        <v>60</v>
      </c>
      <c r="E13" s="89">
        <v>50</v>
      </c>
      <c r="F13" s="89">
        <v>50</v>
      </c>
      <c r="G13" s="91">
        <f>人物成长表!$D13*人物成长表!$B13*10%+7+IF(AND(B13&lt;=10,B13&gt;0),(人物成长表!$B13-1)*转化表!$C$24,IF(AND(B13&lt;=20,B13&gt;10),9*转化表!$C$24+(B13-10)*转化表!$C$25,IF(AND(B13&lt;=30,B13&gt;20),9*转化表!$C$24+10*转化表!$C$25+(B13-20)*转化表!$C$26,IF(AND(B13&lt;=40,B13&gt;30),9*转化表!$C$24+10*转化表!$C$25+10*转化表!$C$26+(B13-30)*转化表!$C$27,IF(AND(B13&lt;=50,B13&gt;40),9*转化表!$C$24+10*转化表!$C$25+10*转化表!$C$26+10*转化表!$C$27+(B13-40)*转化表!$C$28,IF(AND(B13&lt;=60,B13&gt;50),9*转化表!$C$24+10*转化表!$C$25+10*转化表!$C$26+10*转化表!$C$27+10*转化表!$C$28+(B13-50)*转化表!$C$29,IF(AND(B13&lt;=70,B13&gt;60),9*转化表!$C$24+10*转化表!$C$25+10*转化表!$C$26+10*转化表!$C$27+10*转化表!$C$28+10*转化表!$C$29+(B13-60)*转化表!$C$30,IF(AND(B13&lt;=80,B13&gt;70),9*转化表!$C$24+10*转化表!$C$25+10*转化表!$C$26+10*转化表!$C$27+10*转化表!$C$28+10*转化表!$C$29+10*转化表!$C$30+(B13-70)*转化表!$C$31,IF(AND(B13&lt;=90,B13&gt;80),9*转化表!$C$24+10*转化表!$C$25+10*转化表!$C$26+10*转化表!$C$27+10*转化表!$C$28+10*转化表!$C$29+10*转化表!$C$30+10*转化表!$C$31+(B13-80)*转化表!$C$32,IF(AND(B13&lt;=100,B13&gt;90),9*转化表!$C$24+10*转化表!$C$25+10*转化表!$C$26+10*转化表!$C$27+10*转化表!$C$28+10*转化表!$C$29+10*转化表!$C$30+10*转化表!$C$31+10*转化表!$C$32+(B13-90)*转化表!$C$33,IF(AND(B13&lt;=110,B13&gt;100),9*转化表!$C$24+10*转化表!$C$25+10*转化表!$C$26+10*转化表!$C$27+10*转化表!$C$28+10*转化表!$C$29+10*转化表!$C$30+10*转化表!$C$31+10*转化表!$C$32+10*转化表!$C$33+(B13-100)*转化表!$C$34,IF(AND(B13&lt;=120,B13&gt;110),9*转化表!$C$24+10*转化表!$C$25+10*转化表!$C$26+10*转化表!$C$27+10*转化表!$C$28+10*转化表!$C$29+10*转化表!$C$30+10*转化表!$C$31+10*转化表!$C$32+10*转化表!$C$33+10*转化表!$C$34+(B13-110)*转化表!$C$35))))))))))))</f>
        <v>54</v>
      </c>
      <c r="H13" s="92">
        <f>人物成长表!$D13*人物成长表!$B13*7%+4.8+IF(AND(B13&lt;=10,B13&gt;0),(人物成长表!$B13-1)*转化表!$D$24,IF(AND(B13&lt;=20,B13&gt;10),9*转化表!$D$24+(B13-10)*转化表!$D$25,IF(AND(B13&lt;=30,B13&gt;20),9*转化表!$D$24+10*转化表!$D$25+(B13-20)*转化表!$D$26,IF(AND(B13&lt;=40,B13&gt;30),9*转化表!$D$24+10*转化表!$D$25+10*转化表!$D$26+(B13-30)*转化表!$D$27,IF(AND(B13&lt;=50,B13&gt;40),9*转化表!$D$24+10*转化表!$D$25+10*转化表!$D$26+10*转化表!$D$27+(B13-40)*转化表!$D$28,IF(AND(B13&lt;=60,B13&gt;50),9*转化表!$D$24+10*转化表!$D$25+10*转化表!$D$26+10*转化表!$D$27+10*转化表!$D$28+(B13-50)*转化表!$D$29,IF(AND(B13&lt;=70,B13&gt;60),9*转化表!$D$24+10*转化表!$D$25+10*转化表!$D$26+10*转化表!$D$27+10*转化表!$D$28+10*转化表!$D$29+(B13-60)*转化表!$D$30,IF(AND(B13&lt;=80,B13&gt;70),9*转化表!$D$24+10*转化表!$D$25+10*转化表!$D$26+10*转化表!$D$27+10*转化表!$D$28+10*转化表!$D$29+10*转化表!$D$30+(B13-70)*转化表!$D$31,IF(AND(B13&lt;=90,B13&gt;80),9*转化表!$D$24+10*转化表!$D$25+10*转化表!$D$26+10*转化表!$D$27+10*转化表!$D$28+10*转化表!$D$29+10*转化表!$D$30+10*转化表!$D$31+(B13-80)*转化表!$D$32,IF(AND(B13&lt;=100,B13&gt;90),9*转化表!$D$24+10*转化表!$D$25+10*转化表!$D$26+10*转化表!$D$27+10*转化表!$D$28+10*转化表!$D$29+10*转化表!$D$30+10*转化表!$D$31+10*转化表!$D$32+(B13-90)*转化表!$D$33,IF(AND(B13&lt;=110,B13&gt;100),9*转化表!$D$24+10*转化表!$D$25+10*转化表!$D$26+10*转化表!$D$27+10*转化表!$D$28+10*转化表!$D$29+10*转化表!$D$30+10*转化表!$D$31+10*转化表!$D$32+10*转化表!$D$33+(B13-100)*转化表!$D$34,IF(AND(B13&lt;=120,B13&gt;110),9*转化表!$D$24+10*转化表!$D$25+10*转化表!$D$26+10*转化表!$D$27+10*转化表!$D$28+10*转化表!$D$29+10*转化表!$D$30+10*转化表!$D$31+10*转化表!$D$32+10*转化表!$D$33+10*转化表!$D$34+(B13-110)*转化表!$D$35))))))))))))</f>
        <v>37</v>
      </c>
      <c r="I13" s="91">
        <f t="shared" si="0"/>
        <v>0</v>
      </c>
      <c r="J13" s="91">
        <f>IF(E13&lt;=50,0,E13*7%+2.8+IF(AND(B13&lt;=10,B13&gt;0),(人物成长表!$B13-1)*转化表!$F$24,IF(AND(B13&lt;=20,B13&gt;10),9*转化表!$F$24+(B13-10)*转化表!$F$25,IF(AND(B13&lt;=30,B13&gt;20),9*转化表!$F$24+10*转化表!$F$25+(B13-20)*转化表!$F$26,IF(AND(B13&lt;=40,B13&gt;30),9*转化表!$F$24+10*转化表!$F$25+10*转化表!$F$26+(B13-30)*转化表!$F$27,IF(AND(B13&lt;=50,B13&gt;40),9*转化表!$F$24+10*转化表!$F$25+10*转化表!$F$26+10*转化表!$F$27+(B13-40)*转化表!$F$28,IF(AND(B13&lt;=60,B13&gt;50),9*转化表!$F$24+10*转化表!$F$25+10*转化表!$F$26+10*转化表!$F$27+10*转化表!$F$28+(B13-50)*转化表!$F$29,IF(AND(B13&lt;=70,B13&gt;60),9*转化表!$F$24+10*转化表!$F$25+10*转化表!$F$26+10*转化表!$F$27+10*转化表!$F$28+10*转化表!$F$29+(B13-60)*转化表!$F$30,IF(AND(B13&lt;=80,B13&gt;70),9*转化表!$F$24+10*转化表!$F$25+10*转化表!$F$26+10*转化表!$F$27+10*转化表!$F$28+10*转化表!$F$29+10*转化表!$F$30+(B13-70)*转化表!$F$31,IF(AND(B13&lt;=90,B13&gt;80),9*转化表!$F$24+10*转化表!$F$25+10*转化表!$F$26+10*转化表!$F$27+10*转化表!$F$28+10*转化表!$F$29+10*转化表!$F$30+10*转化表!$F$31+(B13-80)*转化表!$F$32,IF(AND(B13&lt;=100,B13&gt;90),9*转化表!$F$24+10*转化表!$F$25+10*转化表!$F$26+10*转化表!$F$27+10*转化表!$F$28+10*转化表!$F$29+10*转化表!$F$30+10*转化表!$F$31+10*转化表!$F$32+(B13-90)*转化表!$F$33,IF(AND(B13&lt;=110,B13&gt;100),9*转化表!$F$24+10*转化表!$F$25+10*转化表!$F$26+10*转化表!$F$27+10*转化表!$F$28+10*转化表!$F$29+10*转化表!$F$30+10*转化表!$F$31+10*转化表!$F$32+10*转化表!$F$33+(B13-100)*转化表!$F$34,IF(AND(B13&lt;=120,B13&gt;110),9*转化表!$F$24+10*转化表!$F$25+10*转化表!$F$26+10*转化表!$F$27+10*转化表!$F$28+10*转化表!$F$29+10*转化表!$F$30+10*转化表!$F$31+10*转化表!$F$32+10*转化表!$F$33+10*转化表!$F$34+(B13-110)*转化表!$F$35)))))))))))))</f>
        <v>0</v>
      </c>
      <c r="K13" s="91">
        <f>(F13-50)*人物成长表!$B13*10%+9+IF(AND(B13&lt;=10,B13&gt;0),(人物成长表!$B13-1)*转化表!$G$24,IF(AND(B13&lt;=20,B13&gt;10),9*转化表!$G$24+(B13-10)*转化表!$G$25,IF(AND(B13&lt;=30,B13&gt;20),9*转化表!$G$24+10*转化表!$G$25+(B13-20)*转化表!$G$26,IF(AND(B13&lt;=40,B13&gt;30),9*转化表!$G$24+10*转化表!$G$25+10*转化表!$G$26+(B13-30)*转化表!$G$27,IF(AND(B13&lt;=50,B13&gt;40),9*转化表!$G$24+10*转化表!$G$25+10*转化表!$G$26+10*转化表!$G$27+(B13-40)*转化表!$G$28,IF(AND(B13&lt;=60,B13&gt;50),9*转化表!$G$24+10*转化表!$G$25+10*转化表!$G$26+10*转化表!$G$27+10*转化表!$G$28+(B13-50)*转化表!$G$29,IF(AND(B13&lt;=70,B13&gt;60),9*转化表!$G$24+10*转化表!$G$25+10*转化表!$G$26+10*转化表!$G$27+10*转化表!$G$28+10*转化表!$G$29+(B13-60)*转化表!$G$30,IF(AND(B13&lt;=80,B13&gt;70),9*转化表!$G$24+10*转化表!$G$25+10*转化表!$G$26+10*转化表!$G$27+10*转化表!$G$28+10*转化表!$G$29+10*转化表!$G$30+(B13-70)*转化表!$G$31,IF(AND(B13&lt;=90,B13&gt;80),9*转化表!$G$24+10*转化表!$G$25+10*转化表!$G$26+10*转化表!$G$27+10*转化表!$G$28+10*转化表!$G$29+10*转化表!$G$30+10*转化表!$G$31+(B13-80)*转化表!$G$32,IF(AND(B13&lt;=100,B13&gt;90),9*转化表!$G$24+10*转化表!$G$25+10*转化表!$G$26+10*转化表!$G$27+10*转化表!$G$28+10*转化表!$G$29+10*转化表!$G$30+10*转化表!$G$31+10*转化表!$G$32+(B13-90)*转化表!$G$33,IF(AND(B13&lt;=110,B13&gt;100),9*转化表!$G$24+10*转化表!$G$25+10*转化表!$G$26+10*转化表!$G$27+10*转化表!$G$28+10*转化表!$G$29+10*转化表!$G$30+10*转化表!$G$31+10*转化表!$G$32+10*转化表!$G$33+(B13-100)*转化表!$G$34,IF(AND(B13&lt;=120,B13&gt;110),9*转化表!$G$24+10*转化表!$G$25+10*转化表!$G$26+10*转化表!$G$27+10*转化表!$G$28+10*转化表!$G$29+10*转化表!$G$30+10*转化表!$G$31+10*转化表!$G$32+10*转化表!$G$33+10*转化表!$G$34+(B13-110)*转化表!$G$35))))))))))))</f>
        <v>14.07</v>
      </c>
      <c r="L13" s="91">
        <f>IF(F13&lt;=50,0,E13*7%+2.8+IF(AND(B13&lt;=10,B13&gt;0),(人物成长表!$B13-1)*转化表!$H$24,IF(AND(B13&lt;=20,B13&gt;10),9*转化表!$H$24+(B13-10)*转化表!$H$25,IF(AND(B13&lt;=30,B13&gt;20),9*转化表!$H$24+10*转化表!$H$25+(B13-20)*转化表!$H$26,IF(AND(B13&lt;=40,B13&gt;30),9*转化表!$H$24+10*转化表!$H$25+10*转化表!$H$26+(B13-30)*转化表!$H$27,IF(AND(B13&lt;=50,B13&gt;40),9*转化表!$H$24+10*转化表!$H$25+10*转化表!$H$26+10*转化表!$H$27+(B13-40)*转化表!$H$28,IF(AND(B13&lt;=60,B13&gt;50),9*转化表!$H$24+10*转化表!$H$25+10*转化表!$H$26+10*转化表!$H$27+10*转化表!$H$28+(B13-50)*转化表!$H$29,IF(AND(B13&lt;=70,B13&gt;60),9*转化表!$H$24+10*转化表!$H$25+10*转化表!$H$26+10*转化表!$H$27+10*转化表!$H$28+10*转化表!$H$29+(B13-60)*转化表!$H$30,IF(AND(B13&lt;=80,B13&gt;70),9*转化表!$H$24+10*转化表!$H$25+10*转化表!$H$26+10*转化表!$H$27+10*转化表!$H$28+10*转化表!$H$29+10*转化表!$H$30+(B13-70)*转化表!$H$31,IF(AND(B13&lt;=90,B13&gt;80),9*转化表!$H$24+10*转化表!$H$25+10*转化表!$H$26+10*转化表!$H$27+10*转化表!$H$28+10*转化表!$H$29+10*转化表!$H$30+10*转化表!$H$31+(B13-80)*转化表!$H$32,IF(AND(B13&lt;=100,B13&gt;90),9*转化表!$H$24+10*转化表!$H$25+10*转化表!$H$26+10*转化表!$H$27+10*转化表!$H$28+10*转化表!$H$29+10*转化表!$H$30+10*转化表!$H$31+10*转化表!$H$32+(B13-90)*转化表!$H$33,IF(AND(B13&lt;=110,B13&gt;100),9*转化表!$H$24+10*转化表!$H$25+10*转化表!$H$26+10*转化表!$H$27+10*转化表!$H$28+10*转化表!$H$29+10*转化表!$H$30+10*转化表!$H$31+10*转化表!$H$32+10*转化表!$H$33+(B13-100)*转化表!$H$34,IF(AND(B13&lt;=120,B13&gt;110),9*转化表!$H$24+10*转化表!$H$25+10*转化表!$H$26+10*转化表!$H$27+10*转化表!$H$28+10*转化表!$H$29+10*转化表!$H$30+10*转化表!$H$31+10*转化表!$H$32+10*转化表!$H$33+10*转化表!$H$34+(B13-110)*转化表!$H$35)))))))))))))</f>
        <v>0</v>
      </c>
      <c r="M13" s="89">
        <v>0</v>
      </c>
      <c r="N13" s="93">
        <v>0.2</v>
      </c>
      <c r="O13" s="94">
        <v>0</v>
      </c>
      <c r="P13" s="94">
        <v>0</v>
      </c>
      <c r="Q13" s="94">
        <v>0</v>
      </c>
      <c r="R13" s="93">
        <v>0.25</v>
      </c>
      <c r="S13" s="94">
        <v>0</v>
      </c>
    </row>
    <row r="14" spans="1:25">
      <c r="A14" s="89" t="s">
        <v>185</v>
      </c>
      <c r="B14" s="89">
        <v>13</v>
      </c>
      <c r="C14" s="90">
        <f>IF(AND(B14&lt;=10,B14&gt;0),(人物成长表!$B14-1)*22+50,IF(AND(B14&lt;=20,B14&gt;10),9*22+50+(B14-10)*44,IF(AND(B14&lt;=30,B14&gt;20),9*22+50+10*44+(B14-20)*66,IF(AND(B14&lt;=40,B14&gt;30),9*22+50+10*44+10*66+(B14-30)*88,IF(AND(B14&lt;=50,B14&gt;40),9*22+50+10*44+10*66+10*88+(B14-40)*110,IF(AND(B14&lt;=60,B14&gt;50),9*22+30+10*44+10*66+10*88+10*110+(B14-50)*132,IF(AND(B14&lt;=70,B14&gt;60),9*22+30+10*44+10*66+10*88+10*110+10*132+(B14-60)*154,IF(AND(B14&lt;=80,B14&gt;70),9*22+30+10*44+10*66+10*88+10*110+10*132+10*154+(B14-70)*176,IF(AND(B14&lt;=90,B14&gt;80),9*22+30+10*44+10*66+10*88+10*110+10*132+10*154+10*176+(B14-80)*198,IF(AND(B14&lt;=100,B14&gt;90),9*22+30+10*44+10*66+10*88+10*110+10*132+10*154+10*176+10*198+(B14-90)*220,IF(AND(B14&lt;=110,B14&gt;100),9*22+30+10*44+10*66+10*88+10*110+10*132+10*154+10*176+10*198+10*220+(B14-100)*242,IF(AND(B14&lt;=120,B14&gt;110),9*22+30+10*44+10*66+10*88+10*110+10*132+10*154+10*176+10*198+10*220+10*242+(B14-110)*264))))))))))))</f>
        <v>380</v>
      </c>
      <c r="D14" s="89">
        <v>60</v>
      </c>
      <c r="E14" s="89">
        <v>50</v>
      </c>
      <c r="F14" s="89">
        <v>50</v>
      </c>
      <c r="G14" s="91">
        <f>人物成长表!$D14*人物成长表!$B14*10%+7+IF(AND(B14&lt;=10,B14&gt;0),(人物成长表!$B14-1)*转化表!$C$24,IF(AND(B14&lt;=20,B14&gt;10),9*转化表!$C$24+(B14-10)*转化表!$C$25,IF(AND(B14&lt;=30,B14&gt;20),9*转化表!$C$24+10*转化表!$C$25+(B14-20)*转化表!$C$26,IF(AND(B14&lt;=40,B14&gt;30),9*转化表!$C$24+10*转化表!$C$25+10*转化表!$C$26+(B14-30)*转化表!$C$27,IF(AND(B14&lt;=50,B14&gt;40),9*转化表!$C$24+10*转化表!$C$25+10*转化表!$C$26+10*转化表!$C$27+(B14-40)*转化表!$C$28,IF(AND(B14&lt;=60,B14&gt;50),9*转化表!$C$24+10*转化表!$C$25+10*转化表!$C$26+10*转化表!$C$27+10*转化表!$C$28+(B14-50)*转化表!$C$29,IF(AND(B14&lt;=70,B14&gt;60),9*转化表!$C$24+10*转化表!$C$25+10*转化表!$C$26+10*转化表!$C$27+10*转化表!$C$28+10*转化表!$C$29+(B14-60)*转化表!$C$30,IF(AND(B14&lt;=80,B14&gt;70),9*转化表!$C$24+10*转化表!$C$25+10*转化表!$C$26+10*转化表!$C$27+10*转化表!$C$28+10*转化表!$C$29+10*转化表!$C$30+(B14-70)*转化表!$C$31,IF(AND(B14&lt;=90,B14&gt;80),9*转化表!$C$24+10*转化表!$C$25+10*转化表!$C$26+10*转化表!$C$27+10*转化表!$C$28+10*转化表!$C$29+10*转化表!$C$30+10*转化表!$C$31+(B14-80)*转化表!$C$32,IF(AND(B14&lt;=100,B14&gt;90),9*转化表!$C$24+10*转化表!$C$25+10*转化表!$C$26+10*转化表!$C$27+10*转化表!$C$28+10*转化表!$C$29+10*转化表!$C$30+10*转化表!$C$31+10*转化表!$C$32+(B14-90)*转化表!$C$33,IF(AND(B14&lt;=110,B14&gt;100),9*转化表!$C$24+10*转化表!$C$25+10*转化表!$C$26+10*转化表!$C$27+10*转化表!$C$28+10*转化表!$C$29+10*转化表!$C$30+10*转化表!$C$31+10*转化表!$C$32+10*转化表!$C$33+(B14-100)*转化表!$C$34,IF(AND(B14&lt;=120,B14&gt;110),9*转化表!$C$24+10*转化表!$C$25+10*转化表!$C$26+10*转化表!$C$27+10*转化表!$C$28+10*转化表!$C$29+10*转化表!$C$30+10*转化表!$C$31+10*转化表!$C$32+10*转化表!$C$33+10*转化表!$C$34+(B14-110)*转化表!$C$35))))))))))))</f>
        <v>61</v>
      </c>
      <c r="H14" s="92">
        <f>人物成长表!$D14*人物成长表!$B14*7%+4.8+IF(AND(B14&lt;=10,B14&gt;0),(人物成长表!$B14-1)*转化表!$D$24,IF(AND(B14&lt;=20,B14&gt;10),9*转化表!$D$24+(B14-10)*转化表!$D$25,IF(AND(B14&lt;=30,B14&gt;20),9*转化表!$D$24+10*转化表!$D$25+(B14-20)*转化表!$D$26,IF(AND(B14&lt;=40,B14&gt;30),9*转化表!$D$24+10*转化表!$D$25+10*转化表!$D$26+(B14-30)*转化表!$D$27,IF(AND(B14&lt;=50,B14&gt;40),9*转化表!$D$24+10*转化表!$D$25+10*转化表!$D$26+10*转化表!$D$27+(B14-40)*转化表!$D$28,IF(AND(B14&lt;=60,B14&gt;50),9*转化表!$D$24+10*转化表!$D$25+10*转化表!$D$26+10*转化表!$D$27+10*转化表!$D$28+(B14-50)*转化表!$D$29,IF(AND(B14&lt;=70,B14&gt;60),9*转化表!$D$24+10*转化表!$D$25+10*转化表!$D$26+10*转化表!$D$27+10*转化表!$D$28+10*转化表!$D$29+(B14-60)*转化表!$D$30,IF(AND(B14&lt;=80,B14&gt;70),9*转化表!$D$24+10*转化表!$D$25+10*转化表!$D$26+10*转化表!$D$27+10*转化表!$D$28+10*转化表!$D$29+10*转化表!$D$30+(B14-70)*转化表!$D$31,IF(AND(B14&lt;=90,B14&gt;80),9*转化表!$D$24+10*转化表!$D$25+10*转化表!$D$26+10*转化表!$D$27+10*转化表!$D$28+10*转化表!$D$29+10*转化表!$D$30+10*转化表!$D$31+(B14-80)*转化表!$D$32,IF(AND(B14&lt;=100,B14&gt;90),9*转化表!$D$24+10*转化表!$D$25+10*转化表!$D$26+10*转化表!$D$27+10*转化表!$D$28+10*转化表!$D$29+10*转化表!$D$30+10*转化表!$D$31+10*转化表!$D$32+(B14-90)*转化表!$D$33,IF(AND(B14&lt;=110,B14&gt;100),9*转化表!$D$24+10*转化表!$D$25+10*转化表!$D$26+10*转化表!$D$27+10*转化表!$D$28+10*转化表!$D$29+10*转化表!$D$30+10*转化表!$D$31+10*转化表!$D$32+10*转化表!$D$33+(B14-100)*转化表!$D$34,IF(AND(B14&lt;=120,B14&gt;110),9*转化表!$D$24+10*转化表!$D$25+10*转化表!$D$26+10*转化表!$D$27+10*转化表!$D$28+10*转化表!$D$29+10*转化表!$D$30+10*转化表!$D$31+10*转化表!$D$32+10*转化表!$D$33+10*转化表!$D$34+(B14-110)*转化表!$D$35))))))))))))</f>
        <v>42.000000000000007</v>
      </c>
      <c r="I14" s="91">
        <f t="shared" si="0"/>
        <v>0</v>
      </c>
      <c r="J14" s="91">
        <f>IF(E14&lt;=50,0,E14*7%+2.8+IF(AND(B14&lt;=10,B14&gt;0),(人物成长表!$B14-1)*转化表!$F$24,IF(AND(B14&lt;=20,B14&gt;10),9*转化表!$F$24+(B14-10)*转化表!$F$25,IF(AND(B14&lt;=30,B14&gt;20),9*转化表!$F$24+10*转化表!$F$25+(B14-20)*转化表!$F$26,IF(AND(B14&lt;=40,B14&gt;30),9*转化表!$F$24+10*转化表!$F$25+10*转化表!$F$26+(B14-30)*转化表!$F$27,IF(AND(B14&lt;=50,B14&gt;40),9*转化表!$F$24+10*转化表!$F$25+10*转化表!$F$26+10*转化表!$F$27+(B14-40)*转化表!$F$28,IF(AND(B14&lt;=60,B14&gt;50),9*转化表!$F$24+10*转化表!$F$25+10*转化表!$F$26+10*转化表!$F$27+10*转化表!$F$28+(B14-50)*转化表!$F$29,IF(AND(B14&lt;=70,B14&gt;60),9*转化表!$F$24+10*转化表!$F$25+10*转化表!$F$26+10*转化表!$F$27+10*转化表!$F$28+10*转化表!$F$29+(B14-60)*转化表!$F$30,IF(AND(B14&lt;=80,B14&gt;70),9*转化表!$F$24+10*转化表!$F$25+10*转化表!$F$26+10*转化表!$F$27+10*转化表!$F$28+10*转化表!$F$29+10*转化表!$F$30+(B14-70)*转化表!$F$31,IF(AND(B14&lt;=90,B14&gt;80),9*转化表!$F$24+10*转化表!$F$25+10*转化表!$F$26+10*转化表!$F$27+10*转化表!$F$28+10*转化表!$F$29+10*转化表!$F$30+10*转化表!$F$31+(B14-80)*转化表!$F$32,IF(AND(B14&lt;=100,B14&gt;90),9*转化表!$F$24+10*转化表!$F$25+10*转化表!$F$26+10*转化表!$F$27+10*转化表!$F$28+10*转化表!$F$29+10*转化表!$F$30+10*转化表!$F$31+10*转化表!$F$32+(B14-90)*转化表!$F$33,IF(AND(B14&lt;=110,B14&gt;100),9*转化表!$F$24+10*转化表!$F$25+10*转化表!$F$26+10*转化表!$F$27+10*转化表!$F$28+10*转化表!$F$29+10*转化表!$F$30+10*转化表!$F$31+10*转化表!$F$32+10*转化表!$F$33+(B14-100)*转化表!$F$34,IF(AND(B14&lt;=120,B14&gt;110),9*转化表!$F$24+10*转化表!$F$25+10*转化表!$F$26+10*转化表!$F$27+10*转化表!$F$28+10*转化表!$F$29+10*转化表!$F$30+10*转化表!$F$31+10*转化表!$F$32+10*转化表!$F$33+10*转化表!$F$34+(B14-110)*转化表!$F$35)))))))))))))</f>
        <v>0</v>
      </c>
      <c r="K14" s="91">
        <f>(F14-50)*人物成长表!$B14*10%+9+IF(AND(B14&lt;=10,B14&gt;0),(人物成长表!$B14-1)*转化表!$G$24,IF(AND(B14&lt;=20,B14&gt;10),9*转化表!$G$24+(B14-10)*转化表!$G$25,IF(AND(B14&lt;=30,B14&gt;20),9*转化表!$G$24+10*转化表!$G$25+(B14-20)*转化表!$G$26,IF(AND(B14&lt;=40,B14&gt;30),9*转化表!$G$24+10*转化表!$G$25+10*转化表!$G$26+(B14-30)*转化表!$G$27,IF(AND(B14&lt;=50,B14&gt;40),9*转化表!$G$24+10*转化表!$G$25+10*转化表!$G$26+10*转化表!$G$27+(B14-40)*转化表!$G$28,IF(AND(B14&lt;=60,B14&gt;50),9*转化表!$G$24+10*转化表!$G$25+10*转化表!$G$26+10*转化表!$G$27+10*转化表!$G$28+(B14-50)*转化表!$G$29,IF(AND(B14&lt;=70,B14&gt;60),9*转化表!$G$24+10*转化表!$G$25+10*转化表!$G$26+10*转化表!$G$27+10*转化表!$G$28+10*转化表!$G$29+(B14-60)*转化表!$G$30,IF(AND(B14&lt;=80,B14&gt;70),9*转化表!$G$24+10*转化表!$G$25+10*转化表!$G$26+10*转化表!$G$27+10*转化表!$G$28+10*转化表!$G$29+10*转化表!$G$30+(B14-70)*转化表!$G$31,IF(AND(B14&lt;=90,B14&gt;80),9*转化表!$G$24+10*转化表!$G$25+10*转化表!$G$26+10*转化表!$G$27+10*转化表!$G$28+10*转化表!$G$29+10*转化表!$G$30+10*转化表!$G$31+(B14-80)*转化表!$G$32,IF(AND(B14&lt;=100,B14&gt;90),9*转化表!$G$24+10*转化表!$G$25+10*转化表!$G$26+10*转化表!$G$27+10*转化表!$G$28+10*转化表!$G$29+10*转化表!$G$30+10*转化表!$G$31+10*转化表!$G$32+(B14-90)*转化表!$G$33,IF(AND(B14&lt;=110,B14&gt;100),9*转化表!$G$24+10*转化表!$G$25+10*转化表!$G$26+10*转化表!$G$27+10*转化表!$G$28+10*转化表!$G$29+10*转化表!$G$30+10*转化表!$G$31+10*转化表!$G$32+10*转化表!$G$33+(B14-100)*转化表!$G$34,IF(AND(B14&lt;=120,B14&gt;110),9*转化表!$G$24+10*转化表!$G$25+10*转化表!$G$26+10*转化表!$G$27+10*转化表!$G$28+10*转化表!$G$29+10*转化表!$G$30+10*转化表!$G$31+10*转化表!$G$32+10*转化表!$G$33+10*转化表!$G$34+(B14-110)*转化表!$G$35))))))))))))</f>
        <v>16.02</v>
      </c>
      <c r="L14" s="91">
        <f>IF(F14&lt;=50,0,E14*7%+2.8+IF(AND(B14&lt;=10,B14&gt;0),(人物成长表!$B14-1)*转化表!$H$24,IF(AND(B14&lt;=20,B14&gt;10),9*转化表!$H$24+(B14-10)*转化表!$H$25,IF(AND(B14&lt;=30,B14&gt;20),9*转化表!$H$24+10*转化表!$H$25+(B14-20)*转化表!$H$26,IF(AND(B14&lt;=40,B14&gt;30),9*转化表!$H$24+10*转化表!$H$25+10*转化表!$H$26+(B14-30)*转化表!$H$27,IF(AND(B14&lt;=50,B14&gt;40),9*转化表!$H$24+10*转化表!$H$25+10*转化表!$H$26+10*转化表!$H$27+(B14-40)*转化表!$H$28,IF(AND(B14&lt;=60,B14&gt;50),9*转化表!$H$24+10*转化表!$H$25+10*转化表!$H$26+10*转化表!$H$27+10*转化表!$H$28+(B14-50)*转化表!$H$29,IF(AND(B14&lt;=70,B14&gt;60),9*转化表!$H$24+10*转化表!$H$25+10*转化表!$H$26+10*转化表!$H$27+10*转化表!$H$28+10*转化表!$H$29+(B14-60)*转化表!$H$30,IF(AND(B14&lt;=80,B14&gt;70),9*转化表!$H$24+10*转化表!$H$25+10*转化表!$H$26+10*转化表!$H$27+10*转化表!$H$28+10*转化表!$H$29+10*转化表!$H$30+(B14-70)*转化表!$H$31,IF(AND(B14&lt;=90,B14&gt;80),9*转化表!$H$24+10*转化表!$H$25+10*转化表!$H$26+10*转化表!$H$27+10*转化表!$H$28+10*转化表!$H$29+10*转化表!$H$30+10*转化表!$H$31+(B14-80)*转化表!$H$32,IF(AND(B14&lt;=100,B14&gt;90),9*转化表!$H$24+10*转化表!$H$25+10*转化表!$H$26+10*转化表!$H$27+10*转化表!$H$28+10*转化表!$H$29+10*转化表!$H$30+10*转化表!$H$31+10*转化表!$H$32+(B14-90)*转化表!$H$33,IF(AND(B14&lt;=110,B14&gt;100),9*转化表!$H$24+10*转化表!$H$25+10*转化表!$H$26+10*转化表!$H$27+10*转化表!$H$28+10*转化表!$H$29+10*转化表!$H$30+10*转化表!$H$31+10*转化表!$H$32+10*转化表!$H$33+(B14-100)*转化表!$H$34,IF(AND(B14&lt;=120,B14&gt;110),9*转化表!$H$24+10*转化表!$H$25+10*转化表!$H$26+10*转化表!$H$27+10*转化表!$H$28+10*转化表!$H$29+10*转化表!$H$30+10*转化表!$H$31+10*转化表!$H$32+10*转化表!$H$33+10*转化表!$H$34+(B14-110)*转化表!$H$35)))))))))))))</f>
        <v>0</v>
      </c>
      <c r="M14" s="89">
        <v>0</v>
      </c>
      <c r="N14" s="93">
        <v>0.2</v>
      </c>
      <c r="O14" s="94">
        <v>0</v>
      </c>
      <c r="P14" s="94">
        <v>0</v>
      </c>
      <c r="Q14" s="94">
        <v>0</v>
      </c>
      <c r="R14" s="93">
        <v>0.25</v>
      </c>
      <c r="S14" s="94">
        <v>0</v>
      </c>
    </row>
    <row r="15" spans="1:25">
      <c r="A15" s="89" t="s">
        <v>185</v>
      </c>
      <c r="B15" s="89">
        <v>14</v>
      </c>
      <c r="C15" s="90">
        <f>IF(AND(B15&lt;=10,B15&gt;0),(人物成长表!$B15-1)*22+50,IF(AND(B15&lt;=20,B15&gt;10),9*22+50+(B15-10)*44,IF(AND(B15&lt;=30,B15&gt;20),9*22+50+10*44+(B15-20)*66,IF(AND(B15&lt;=40,B15&gt;30),9*22+50+10*44+10*66+(B15-30)*88,IF(AND(B15&lt;=50,B15&gt;40),9*22+50+10*44+10*66+10*88+(B15-40)*110,IF(AND(B15&lt;=60,B15&gt;50),9*22+30+10*44+10*66+10*88+10*110+(B15-50)*132,IF(AND(B15&lt;=70,B15&gt;60),9*22+30+10*44+10*66+10*88+10*110+10*132+(B15-60)*154,IF(AND(B15&lt;=80,B15&gt;70),9*22+30+10*44+10*66+10*88+10*110+10*132+10*154+(B15-70)*176,IF(AND(B15&lt;=90,B15&gt;80),9*22+30+10*44+10*66+10*88+10*110+10*132+10*154+10*176+(B15-80)*198,IF(AND(B15&lt;=100,B15&gt;90),9*22+30+10*44+10*66+10*88+10*110+10*132+10*154+10*176+10*198+(B15-90)*220,IF(AND(B15&lt;=110,B15&gt;100),9*22+30+10*44+10*66+10*88+10*110+10*132+10*154+10*176+10*198+10*220+(B15-100)*242,IF(AND(B15&lt;=120,B15&gt;110),9*22+30+10*44+10*66+10*88+10*110+10*132+10*154+10*176+10*198+10*220+10*242+(B15-110)*264))))))))))))</f>
        <v>424</v>
      </c>
      <c r="D15" s="89">
        <v>60</v>
      </c>
      <c r="E15" s="89">
        <v>50</v>
      </c>
      <c r="F15" s="89">
        <v>50</v>
      </c>
      <c r="G15" s="91">
        <f>人物成长表!$D15*人物成长表!$B15*10%+7+IF(AND(B15&lt;=10,B15&gt;0),(人物成长表!$B15-1)*转化表!$C$24,IF(AND(B15&lt;=20,B15&gt;10),9*转化表!$C$24+(B15-10)*转化表!$C$25,IF(AND(B15&lt;=30,B15&gt;20),9*转化表!$C$24+10*转化表!$C$25+(B15-20)*转化表!$C$26,IF(AND(B15&lt;=40,B15&gt;30),9*转化表!$C$24+10*转化表!$C$25+10*转化表!$C$26+(B15-30)*转化表!$C$27,IF(AND(B15&lt;=50,B15&gt;40),9*转化表!$C$24+10*转化表!$C$25+10*转化表!$C$26+10*转化表!$C$27+(B15-40)*转化表!$C$28,IF(AND(B15&lt;=60,B15&gt;50),9*转化表!$C$24+10*转化表!$C$25+10*转化表!$C$26+10*转化表!$C$27+10*转化表!$C$28+(B15-50)*转化表!$C$29,IF(AND(B15&lt;=70,B15&gt;60),9*转化表!$C$24+10*转化表!$C$25+10*转化表!$C$26+10*转化表!$C$27+10*转化表!$C$28+10*转化表!$C$29+(B15-60)*转化表!$C$30,IF(AND(B15&lt;=80,B15&gt;70),9*转化表!$C$24+10*转化表!$C$25+10*转化表!$C$26+10*转化表!$C$27+10*转化表!$C$28+10*转化表!$C$29+10*转化表!$C$30+(B15-70)*转化表!$C$31,IF(AND(B15&lt;=90,B15&gt;80),9*转化表!$C$24+10*转化表!$C$25+10*转化表!$C$26+10*转化表!$C$27+10*转化表!$C$28+10*转化表!$C$29+10*转化表!$C$30+10*转化表!$C$31+(B15-80)*转化表!$C$32,IF(AND(B15&lt;=100,B15&gt;90),9*转化表!$C$24+10*转化表!$C$25+10*转化表!$C$26+10*转化表!$C$27+10*转化表!$C$28+10*转化表!$C$29+10*转化表!$C$30+10*转化表!$C$31+10*转化表!$C$32+(B15-90)*转化表!$C$33,IF(AND(B15&lt;=110,B15&gt;100),9*转化表!$C$24+10*转化表!$C$25+10*转化表!$C$26+10*转化表!$C$27+10*转化表!$C$28+10*转化表!$C$29+10*转化表!$C$30+10*转化表!$C$31+10*转化表!$C$32+10*转化表!$C$33+(B15-100)*转化表!$C$34,IF(AND(B15&lt;=120,B15&gt;110),9*转化表!$C$24+10*转化表!$C$25+10*转化表!$C$26+10*转化表!$C$27+10*转化表!$C$28+10*转化表!$C$29+10*转化表!$C$30+10*转化表!$C$31+10*转化表!$C$32+10*转化表!$C$33+10*转化表!$C$34+(B15-110)*转化表!$C$35))))))))))))</f>
        <v>68</v>
      </c>
      <c r="H15" s="92">
        <f>人物成长表!$D15*人物成长表!$B15*7%+4.8+IF(AND(B15&lt;=10,B15&gt;0),(人物成长表!$B15-1)*转化表!$D$24,IF(AND(B15&lt;=20,B15&gt;10),9*转化表!$D$24+(B15-10)*转化表!$D$25,IF(AND(B15&lt;=30,B15&gt;20),9*转化表!$D$24+10*转化表!$D$25+(B15-20)*转化表!$D$26,IF(AND(B15&lt;=40,B15&gt;30),9*转化表!$D$24+10*转化表!$D$25+10*转化表!$D$26+(B15-30)*转化表!$D$27,IF(AND(B15&lt;=50,B15&gt;40),9*转化表!$D$24+10*转化表!$D$25+10*转化表!$D$26+10*转化表!$D$27+(B15-40)*转化表!$D$28,IF(AND(B15&lt;=60,B15&gt;50),9*转化表!$D$24+10*转化表!$D$25+10*转化表!$D$26+10*转化表!$D$27+10*转化表!$D$28+(B15-50)*转化表!$D$29,IF(AND(B15&lt;=70,B15&gt;60),9*转化表!$D$24+10*转化表!$D$25+10*转化表!$D$26+10*转化表!$D$27+10*转化表!$D$28+10*转化表!$D$29+(B15-60)*转化表!$D$30,IF(AND(B15&lt;=80,B15&gt;70),9*转化表!$D$24+10*转化表!$D$25+10*转化表!$D$26+10*转化表!$D$27+10*转化表!$D$28+10*转化表!$D$29+10*转化表!$D$30+(B15-70)*转化表!$D$31,IF(AND(B15&lt;=90,B15&gt;80),9*转化表!$D$24+10*转化表!$D$25+10*转化表!$D$26+10*转化表!$D$27+10*转化表!$D$28+10*转化表!$D$29+10*转化表!$D$30+10*转化表!$D$31+(B15-80)*转化表!$D$32,IF(AND(B15&lt;=100,B15&gt;90),9*转化表!$D$24+10*转化表!$D$25+10*转化表!$D$26+10*转化表!$D$27+10*转化表!$D$28+10*转化表!$D$29+10*转化表!$D$30+10*转化表!$D$31+10*转化表!$D$32+(B15-90)*转化表!$D$33,IF(AND(B15&lt;=110,B15&gt;100),9*转化表!$D$24+10*转化表!$D$25+10*转化表!$D$26+10*转化表!$D$27+10*转化表!$D$28+10*转化表!$D$29+10*转化表!$D$30+10*转化表!$D$31+10*转化表!$D$32+10*转化表!$D$33+(B15-100)*转化表!$D$34,IF(AND(B15&lt;=120,B15&gt;110),9*转化表!$D$24+10*转化表!$D$25+10*转化表!$D$26+10*转化表!$D$27+10*转化表!$D$28+10*转化表!$D$29+10*转化表!$D$30+10*转化表!$D$31+10*转化表!$D$32+10*转化表!$D$33+10*转化表!$D$34+(B15-110)*转化表!$D$35))))))))))))</f>
        <v>47</v>
      </c>
      <c r="I15" s="91">
        <f t="shared" si="0"/>
        <v>0</v>
      </c>
      <c r="J15" s="91">
        <f>IF(E15&lt;=50,0,E15*7%+2.8+IF(AND(B15&lt;=10,B15&gt;0),(人物成长表!$B15-1)*转化表!$F$24,IF(AND(B15&lt;=20,B15&gt;10),9*转化表!$F$24+(B15-10)*转化表!$F$25,IF(AND(B15&lt;=30,B15&gt;20),9*转化表!$F$24+10*转化表!$F$25+(B15-20)*转化表!$F$26,IF(AND(B15&lt;=40,B15&gt;30),9*转化表!$F$24+10*转化表!$F$25+10*转化表!$F$26+(B15-30)*转化表!$F$27,IF(AND(B15&lt;=50,B15&gt;40),9*转化表!$F$24+10*转化表!$F$25+10*转化表!$F$26+10*转化表!$F$27+(B15-40)*转化表!$F$28,IF(AND(B15&lt;=60,B15&gt;50),9*转化表!$F$24+10*转化表!$F$25+10*转化表!$F$26+10*转化表!$F$27+10*转化表!$F$28+(B15-50)*转化表!$F$29,IF(AND(B15&lt;=70,B15&gt;60),9*转化表!$F$24+10*转化表!$F$25+10*转化表!$F$26+10*转化表!$F$27+10*转化表!$F$28+10*转化表!$F$29+(B15-60)*转化表!$F$30,IF(AND(B15&lt;=80,B15&gt;70),9*转化表!$F$24+10*转化表!$F$25+10*转化表!$F$26+10*转化表!$F$27+10*转化表!$F$28+10*转化表!$F$29+10*转化表!$F$30+(B15-70)*转化表!$F$31,IF(AND(B15&lt;=90,B15&gt;80),9*转化表!$F$24+10*转化表!$F$25+10*转化表!$F$26+10*转化表!$F$27+10*转化表!$F$28+10*转化表!$F$29+10*转化表!$F$30+10*转化表!$F$31+(B15-80)*转化表!$F$32,IF(AND(B15&lt;=100,B15&gt;90),9*转化表!$F$24+10*转化表!$F$25+10*转化表!$F$26+10*转化表!$F$27+10*转化表!$F$28+10*转化表!$F$29+10*转化表!$F$30+10*转化表!$F$31+10*转化表!$F$32+(B15-90)*转化表!$F$33,IF(AND(B15&lt;=110,B15&gt;100),9*转化表!$F$24+10*转化表!$F$25+10*转化表!$F$26+10*转化表!$F$27+10*转化表!$F$28+10*转化表!$F$29+10*转化表!$F$30+10*转化表!$F$31+10*转化表!$F$32+10*转化表!$F$33+(B15-100)*转化表!$F$34,IF(AND(B15&lt;=120,B15&gt;110),9*转化表!$F$24+10*转化表!$F$25+10*转化表!$F$26+10*转化表!$F$27+10*转化表!$F$28+10*转化表!$F$29+10*转化表!$F$30+10*转化表!$F$31+10*转化表!$F$32+10*转化表!$F$33+10*转化表!$F$34+(B15-110)*转化表!$F$35)))))))))))))</f>
        <v>0</v>
      </c>
      <c r="K15" s="91">
        <f>(F15-50)*人物成长表!$B15*10%+9+IF(AND(B15&lt;=10,B15&gt;0),(人物成长表!$B15-1)*转化表!$G$24,IF(AND(B15&lt;=20,B15&gt;10),9*转化表!$G$24+(B15-10)*转化表!$G$25,IF(AND(B15&lt;=30,B15&gt;20),9*转化表!$G$24+10*转化表!$G$25+(B15-20)*转化表!$G$26,IF(AND(B15&lt;=40,B15&gt;30),9*转化表!$G$24+10*转化表!$G$25+10*转化表!$G$26+(B15-30)*转化表!$G$27,IF(AND(B15&lt;=50,B15&gt;40),9*转化表!$G$24+10*转化表!$G$25+10*转化表!$G$26+10*转化表!$G$27+(B15-40)*转化表!$G$28,IF(AND(B15&lt;=60,B15&gt;50),9*转化表!$G$24+10*转化表!$G$25+10*转化表!$G$26+10*转化表!$G$27+10*转化表!$G$28+(B15-50)*转化表!$G$29,IF(AND(B15&lt;=70,B15&gt;60),9*转化表!$G$24+10*转化表!$G$25+10*转化表!$G$26+10*转化表!$G$27+10*转化表!$G$28+10*转化表!$G$29+(B15-60)*转化表!$G$30,IF(AND(B15&lt;=80,B15&gt;70),9*转化表!$G$24+10*转化表!$G$25+10*转化表!$G$26+10*转化表!$G$27+10*转化表!$G$28+10*转化表!$G$29+10*转化表!$G$30+(B15-70)*转化表!$G$31,IF(AND(B15&lt;=90,B15&gt;80),9*转化表!$G$24+10*转化表!$G$25+10*转化表!$G$26+10*转化表!$G$27+10*转化表!$G$28+10*转化表!$G$29+10*转化表!$G$30+10*转化表!$G$31+(B15-80)*转化表!$G$32,IF(AND(B15&lt;=100,B15&gt;90),9*转化表!$G$24+10*转化表!$G$25+10*转化表!$G$26+10*转化表!$G$27+10*转化表!$G$28+10*转化表!$G$29+10*转化表!$G$30+10*转化表!$G$31+10*转化表!$G$32+(B15-90)*转化表!$G$33,IF(AND(B15&lt;=110,B15&gt;100),9*转化表!$G$24+10*转化表!$G$25+10*转化表!$G$26+10*转化表!$G$27+10*转化表!$G$28+10*转化表!$G$29+10*转化表!$G$30+10*转化表!$G$31+10*转化表!$G$32+10*转化表!$G$33+(B15-100)*转化表!$G$34,IF(AND(B15&lt;=120,B15&gt;110),9*转化表!$G$24+10*转化表!$G$25+10*转化表!$G$26+10*转化表!$G$27+10*转化表!$G$28+10*转化表!$G$29+10*转化表!$G$30+10*转化表!$G$31+10*转化表!$G$32+10*转化表!$G$33+10*转化表!$G$34+(B15-110)*转化表!$G$35))))))))))))</f>
        <v>17.97</v>
      </c>
      <c r="L15" s="91">
        <f>IF(F15&lt;=50,0,E15*7%+2.8+IF(AND(B15&lt;=10,B15&gt;0),(人物成长表!$B15-1)*转化表!$H$24,IF(AND(B15&lt;=20,B15&gt;10),9*转化表!$H$24+(B15-10)*转化表!$H$25,IF(AND(B15&lt;=30,B15&gt;20),9*转化表!$H$24+10*转化表!$H$25+(B15-20)*转化表!$H$26,IF(AND(B15&lt;=40,B15&gt;30),9*转化表!$H$24+10*转化表!$H$25+10*转化表!$H$26+(B15-30)*转化表!$H$27,IF(AND(B15&lt;=50,B15&gt;40),9*转化表!$H$24+10*转化表!$H$25+10*转化表!$H$26+10*转化表!$H$27+(B15-40)*转化表!$H$28,IF(AND(B15&lt;=60,B15&gt;50),9*转化表!$H$24+10*转化表!$H$25+10*转化表!$H$26+10*转化表!$H$27+10*转化表!$H$28+(B15-50)*转化表!$H$29,IF(AND(B15&lt;=70,B15&gt;60),9*转化表!$H$24+10*转化表!$H$25+10*转化表!$H$26+10*转化表!$H$27+10*转化表!$H$28+10*转化表!$H$29+(B15-60)*转化表!$H$30,IF(AND(B15&lt;=80,B15&gt;70),9*转化表!$H$24+10*转化表!$H$25+10*转化表!$H$26+10*转化表!$H$27+10*转化表!$H$28+10*转化表!$H$29+10*转化表!$H$30+(B15-70)*转化表!$H$31,IF(AND(B15&lt;=90,B15&gt;80),9*转化表!$H$24+10*转化表!$H$25+10*转化表!$H$26+10*转化表!$H$27+10*转化表!$H$28+10*转化表!$H$29+10*转化表!$H$30+10*转化表!$H$31+(B15-80)*转化表!$H$32,IF(AND(B15&lt;=100,B15&gt;90),9*转化表!$H$24+10*转化表!$H$25+10*转化表!$H$26+10*转化表!$H$27+10*转化表!$H$28+10*转化表!$H$29+10*转化表!$H$30+10*转化表!$H$31+10*转化表!$H$32+(B15-90)*转化表!$H$33,IF(AND(B15&lt;=110,B15&gt;100),9*转化表!$H$24+10*转化表!$H$25+10*转化表!$H$26+10*转化表!$H$27+10*转化表!$H$28+10*转化表!$H$29+10*转化表!$H$30+10*转化表!$H$31+10*转化表!$H$32+10*转化表!$H$33+(B15-100)*转化表!$H$34,IF(AND(B15&lt;=120,B15&gt;110),9*转化表!$H$24+10*转化表!$H$25+10*转化表!$H$26+10*转化表!$H$27+10*转化表!$H$28+10*转化表!$H$29+10*转化表!$H$30+10*转化表!$H$31+10*转化表!$H$32+10*转化表!$H$33+10*转化表!$H$34+(B15-110)*转化表!$H$35)))))))))))))</f>
        <v>0</v>
      </c>
      <c r="M15" s="89">
        <v>0</v>
      </c>
      <c r="N15" s="93">
        <v>0.2</v>
      </c>
      <c r="O15" s="94">
        <v>0</v>
      </c>
      <c r="P15" s="94">
        <v>0</v>
      </c>
      <c r="Q15" s="94">
        <v>0</v>
      </c>
      <c r="R15" s="93">
        <v>0.25</v>
      </c>
      <c r="S15" s="94">
        <v>0</v>
      </c>
    </row>
    <row r="16" spans="1:25">
      <c r="A16" s="89" t="s">
        <v>185</v>
      </c>
      <c r="B16" s="89">
        <v>15</v>
      </c>
      <c r="C16" s="90">
        <f>IF(AND(B16&lt;=10,B16&gt;0),(人物成长表!$B16-1)*22+50,IF(AND(B16&lt;=20,B16&gt;10),9*22+50+(B16-10)*44,IF(AND(B16&lt;=30,B16&gt;20),9*22+50+10*44+(B16-20)*66,IF(AND(B16&lt;=40,B16&gt;30),9*22+50+10*44+10*66+(B16-30)*88,IF(AND(B16&lt;=50,B16&gt;40),9*22+50+10*44+10*66+10*88+(B16-40)*110,IF(AND(B16&lt;=60,B16&gt;50),9*22+30+10*44+10*66+10*88+10*110+(B16-50)*132,IF(AND(B16&lt;=70,B16&gt;60),9*22+30+10*44+10*66+10*88+10*110+10*132+(B16-60)*154,IF(AND(B16&lt;=80,B16&gt;70),9*22+30+10*44+10*66+10*88+10*110+10*132+10*154+(B16-70)*176,IF(AND(B16&lt;=90,B16&gt;80),9*22+30+10*44+10*66+10*88+10*110+10*132+10*154+10*176+(B16-80)*198,IF(AND(B16&lt;=100,B16&gt;90),9*22+30+10*44+10*66+10*88+10*110+10*132+10*154+10*176+10*198+(B16-90)*220,IF(AND(B16&lt;=110,B16&gt;100),9*22+30+10*44+10*66+10*88+10*110+10*132+10*154+10*176+10*198+10*220+(B16-100)*242,IF(AND(B16&lt;=120,B16&gt;110),9*22+30+10*44+10*66+10*88+10*110+10*132+10*154+10*176+10*198+10*220+10*242+(B16-110)*264))))))))))))</f>
        <v>468</v>
      </c>
      <c r="D16" s="89">
        <v>60</v>
      </c>
      <c r="E16" s="89">
        <v>50</v>
      </c>
      <c r="F16" s="89">
        <v>50</v>
      </c>
      <c r="G16" s="91">
        <f>人物成长表!$D16*人物成长表!$B16*10%+7+IF(AND(B16&lt;=10,B16&gt;0),(人物成长表!$B16-1)*转化表!$C$24,IF(AND(B16&lt;=20,B16&gt;10),9*转化表!$C$24+(B16-10)*转化表!$C$25,IF(AND(B16&lt;=30,B16&gt;20),9*转化表!$C$24+10*转化表!$C$25+(B16-20)*转化表!$C$26,IF(AND(B16&lt;=40,B16&gt;30),9*转化表!$C$24+10*转化表!$C$25+10*转化表!$C$26+(B16-30)*转化表!$C$27,IF(AND(B16&lt;=50,B16&gt;40),9*转化表!$C$24+10*转化表!$C$25+10*转化表!$C$26+10*转化表!$C$27+(B16-40)*转化表!$C$28,IF(AND(B16&lt;=60,B16&gt;50),9*转化表!$C$24+10*转化表!$C$25+10*转化表!$C$26+10*转化表!$C$27+10*转化表!$C$28+(B16-50)*转化表!$C$29,IF(AND(B16&lt;=70,B16&gt;60),9*转化表!$C$24+10*转化表!$C$25+10*转化表!$C$26+10*转化表!$C$27+10*转化表!$C$28+10*转化表!$C$29+(B16-60)*转化表!$C$30,IF(AND(B16&lt;=80,B16&gt;70),9*转化表!$C$24+10*转化表!$C$25+10*转化表!$C$26+10*转化表!$C$27+10*转化表!$C$28+10*转化表!$C$29+10*转化表!$C$30+(B16-70)*转化表!$C$31,IF(AND(B16&lt;=90,B16&gt;80),9*转化表!$C$24+10*转化表!$C$25+10*转化表!$C$26+10*转化表!$C$27+10*转化表!$C$28+10*转化表!$C$29+10*转化表!$C$30+10*转化表!$C$31+(B16-80)*转化表!$C$32,IF(AND(B16&lt;=100,B16&gt;90),9*转化表!$C$24+10*转化表!$C$25+10*转化表!$C$26+10*转化表!$C$27+10*转化表!$C$28+10*转化表!$C$29+10*转化表!$C$30+10*转化表!$C$31+10*转化表!$C$32+(B16-90)*转化表!$C$33,IF(AND(B16&lt;=110,B16&gt;100),9*转化表!$C$24+10*转化表!$C$25+10*转化表!$C$26+10*转化表!$C$27+10*转化表!$C$28+10*转化表!$C$29+10*转化表!$C$30+10*转化表!$C$31+10*转化表!$C$32+10*转化表!$C$33+(B16-100)*转化表!$C$34,IF(AND(B16&lt;=120,B16&gt;110),9*转化表!$C$24+10*转化表!$C$25+10*转化表!$C$26+10*转化表!$C$27+10*转化表!$C$28+10*转化表!$C$29+10*转化表!$C$30+10*转化表!$C$31+10*转化表!$C$32+10*转化表!$C$33+10*转化表!$C$34+(B16-110)*转化表!$C$35))))))))))))</f>
        <v>75</v>
      </c>
      <c r="H16" s="92">
        <f>人物成长表!$D16*人物成长表!$B16*7%+4.8+IF(AND(B16&lt;=10,B16&gt;0),(人物成长表!$B16-1)*转化表!$D$24,IF(AND(B16&lt;=20,B16&gt;10),9*转化表!$D$24+(B16-10)*转化表!$D$25,IF(AND(B16&lt;=30,B16&gt;20),9*转化表!$D$24+10*转化表!$D$25+(B16-20)*转化表!$D$26,IF(AND(B16&lt;=40,B16&gt;30),9*转化表!$D$24+10*转化表!$D$25+10*转化表!$D$26+(B16-30)*转化表!$D$27,IF(AND(B16&lt;=50,B16&gt;40),9*转化表!$D$24+10*转化表!$D$25+10*转化表!$D$26+10*转化表!$D$27+(B16-40)*转化表!$D$28,IF(AND(B16&lt;=60,B16&gt;50),9*转化表!$D$24+10*转化表!$D$25+10*转化表!$D$26+10*转化表!$D$27+10*转化表!$D$28+(B16-50)*转化表!$D$29,IF(AND(B16&lt;=70,B16&gt;60),9*转化表!$D$24+10*转化表!$D$25+10*转化表!$D$26+10*转化表!$D$27+10*转化表!$D$28+10*转化表!$D$29+(B16-60)*转化表!$D$30,IF(AND(B16&lt;=80,B16&gt;70),9*转化表!$D$24+10*转化表!$D$25+10*转化表!$D$26+10*转化表!$D$27+10*转化表!$D$28+10*转化表!$D$29+10*转化表!$D$30+(B16-70)*转化表!$D$31,IF(AND(B16&lt;=90,B16&gt;80),9*转化表!$D$24+10*转化表!$D$25+10*转化表!$D$26+10*转化表!$D$27+10*转化表!$D$28+10*转化表!$D$29+10*转化表!$D$30+10*转化表!$D$31+(B16-80)*转化表!$D$32,IF(AND(B16&lt;=100,B16&gt;90),9*转化表!$D$24+10*转化表!$D$25+10*转化表!$D$26+10*转化表!$D$27+10*转化表!$D$28+10*转化表!$D$29+10*转化表!$D$30+10*转化表!$D$31+10*转化表!$D$32+(B16-90)*转化表!$D$33,IF(AND(B16&lt;=110,B16&gt;100),9*转化表!$D$24+10*转化表!$D$25+10*转化表!$D$26+10*转化表!$D$27+10*转化表!$D$28+10*转化表!$D$29+10*转化表!$D$30+10*转化表!$D$31+10*转化表!$D$32+10*转化表!$D$33+(B16-100)*转化表!$D$34,IF(AND(B16&lt;=120,B16&gt;110),9*转化表!$D$24+10*转化表!$D$25+10*转化表!$D$26+10*转化表!$D$27+10*转化表!$D$28+10*转化表!$D$29+10*转化表!$D$30+10*转化表!$D$31+10*转化表!$D$32+10*转化表!$D$33+10*转化表!$D$34+(B16-110)*转化表!$D$35))))))))))))</f>
        <v>52.000000000000014</v>
      </c>
      <c r="I16" s="91">
        <f t="shared" si="0"/>
        <v>0</v>
      </c>
      <c r="J16" s="91">
        <f>IF(E16&lt;=50,0,E16*7%+2.8+IF(AND(B16&lt;=10,B16&gt;0),(人物成长表!$B16-1)*转化表!$F$24,IF(AND(B16&lt;=20,B16&gt;10),9*转化表!$F$24+(B16-10)*转化表!$F$25,IF(AND(B16&lt;=30,B16&gt;20),9*转化表!$F$24+10*转化表!$F$25+(B16-20)*转化表!$F$26,IF(AND(B16&lt;=40,B16&gt;30),9*转化表!$F$24+10*转化表!$F$25+10*转化表!$F$26+(B16-30)*转化表!$F$27,IF(AND(B16&lt;=50,B16&gt;40),9*转化表!$F$24+10*转化表!$F$25+10*转化表!$F$26+10*转化表!$F$27+(B16-40)*转化表!$F$28,IF(AND(B16&lt;=60,B16&gt;50),9*转化表!$F$24+10*转化表!$F$25+10*转化表!$F$26+10*转化表!$F$27+10*转化表!$F$28+(B16-50)*转化表!$F$29,IF(AND(B16&lt;=70,B16&gt;60),9*转化表!$F$24+10*转化表!$F$25+10*转化表!$F$26+10*转化表!$F$27+10*转化表!$F$28+10*转化表!$F$29+(B16-60)*转化表!$F$30,IF(AND(B16&lt;=80,B16&gt;70),9*转化表!$F$24+10*转化表!$F$25+10*转化表!$F$26+10*转化表!$F$27+10*转化表!$F$28+10*转化表!$F$29+10*转化表!$F$30+(B16-70)*转化表!$F$31,IF(AND(B16&lt;=90,B16&gt;80),9*转化表!$F$24+10*转化表!$F$25+10*转化表!$F$26+10*转化表!$F$27+10*转化表!$F$28+10*转化表!$F$29+10*转化表!$F$30+10*转化表!$F$31+(B16-80)*转化表!$F$32,IF(AND(B16&lt;=100,B16&gt;90),9*转化表!$F$24+10*转化表!$F$25+10*转化表!$F$26+10*转化表!$F$27+10*转化表!$F$28+10*转化表!$F$29+10*转化表!$F$30+10*转化表!$F$31+10*转化表!$F$32+(B16-90)*转化表!$F$33,IF(AND(B16&lt;=110,B16&gt;100),9*转化表!$F$24+10*转化表!$F$25+10*转化表!$F$26+10*转化表!$F$27+10*转化表!$F$28+10*转化表!$F$29+10*转化表!$F$30+10*转化表!$F$31+10*转化表!$F$32+10*转化表!$F$33+(B16-100)*转化表!$F$34,IF(AND(B16&lt;=120,B16&gt;110),9*转化表!$F$24+10*转化表!$F$25+10*转化表!$F$26+10*转化表!$F$27+10*转化表!$F$28+10*转化表!$F$29+10*转化表!$F$30+10*转化表!$F$31+10*转化表!$F$32+10*转化表!$F$33+10*转化表!$F$34+(B16-110)*转化表!$F$35)))))))))))))</f>
        <v>0</v>
      </c>
      <c r="K16" s="91">
        <f>(F16-50)*人物成长表!$B16*10%+9+IF(AND(B16&lt;=10,B16&gt;0),(人物成长表!$B16-1)*转化表!$G$24,IF(AND(B16&lt;=20,B16&gt;10),9*转化表!$G$24+(B16-10)*转化表!$G$25,IF(AND(B16&lt;=30,B16&gt;20),9*转化表!$G$24+10*转化表!$G$25+(B16-20)*转化表!$G$26,IF(AND(B16&lt;=40,B16&gt;30),9*转化表!$G$24+10*转化表!$G$25+10*转化表!$G$26+(B16-30)*转化表!$G$27,IF(AND(B16&lt;=50,B16&gt;40),9*转化表!$G$24+10*转化表!$G$25+10*转化表!$G$26+10*转化表!$G$27+(B16-40)*转化表!$G$28,IF(AND(B16&lt;=60,B16&gt;50),9*转化表!$G$24+10*转化表!$G$25+10*转化表!$G$26+10*转化表!$G$27+10*转化表!$G$28+(B16-50)*转化表!$G$29,IF(AND(B16&lt;=70,B16&gt;60),9*转化表!$G$24+10*转化表!$G$25+10*转化表!$G$26+10*转化表!$G$27+10*转化表!$G$28+10*转化表!$G$29+(B16-60)*转化表!$G$30,IF(AND(B16&lt;=80,B16&gt;70),9*转化表!$G$24+10*转化表!$G$25+10*转化表!$G$26+10*转化表!$G$27+10*转化表!$G$28+10*转化表!$G$29+10*转化表!$G$30+(B16-70)*转化表!$G$31,IF(AND(B16&lt;=90,B16&gt;80),9*转化表!$G$24+10*转化表!$G$25+10*转化表!$G$26+10*转化表!$G$27+10*转化表!$G$28+10*转化表!$G$29+10*转化表!$G$30+10*转化表!$G$31+(B16-80)*转化表!$G$32,IF(AND(B16&lt;=100,B16&gt;90),9*转化表!$G$24+10*转化表!$G$25+10*转化表!$G$26+10*转化表!$G$27+10*转化表!$G$28+10*转化表!$G$29+10*转化表!$G$30+10*转化表!$G$31+10*转化表!$G$32+(B16-90)*转化表!$G$33,IF(AND(B16&lt;=110,B16&gt;100),9*转化表!$G$24+10*转化表!$G$25+10*转化表!$G$26+10*转化表!$G$27+10*转化表!$G$28+10*转化表!$G$29+10*转化表!$G$30+10*转化表!$G$31+10*转化表!$G$32+10*转化表!$G$33+(B16-100)*转化表!$G$34,IF(AND(B16&lt;=120,B16&gt;110),9*转化表!$G$24+10*转化表!$G$25+10*转化表!$G$26+10*转化表!$G$27+10*转化表!$G$28+10*转化表!$G$29+10*转化表!$G$30+10*转化表!$G$31+10*转化表!$G$32+10*转化表!$G$33+10*转化表!$G$34+(B16-110)*转化表!$G$35))))))))))))</f>
        <v>19.920000000000002</v>
      </c>
      <c r="L16" s="91">
        <f>IF(F16&lt;=50,0,E16*7%+2.8+IF(AND(B16&lt;=10,B16&gt;0),(人物成长表!$B16-1)*转化表!$H$24,IF(AND(B16&lt;=20,B16&gt;10),9*转化表!$H$24+(B16-10)*转化表!$H$25,IF(AND(B16&lt;=30,B16&gt;20),9*转化表!$H$24+10*转化表!$H$25+(B16-20)*转化表!$H$26,IF(AND(B16&lt;=40,B16&gt;30),9*转化表!$H$24+10*转化表!$H$25+10*转化表!$H$26+(B16-30)*转化表!$H$27,IF(AND(B16&lt;=50,B16&gt;40),9*转化表!$H$24+10*转化表!$H$25+10*转化表!$H$26+10*转化表!$H$27+(B16-40)*转化表!$H$28,IF(AND(B16&lt;=60,B16&gt;50),9*转化表!$H$24+10*转化表!$H$25+10*转化表!$H$26+10*转化表!$H$27+10*转化表!$H$28+(B16-50)*转化表!$H$29,IF(AND(B16&lt;=70,B16&gt;60),9*转化表!$H$24+10*转化表!$H$25+10*转化表!$H$26+10*转化表!$H$27+10*转化表!$H$28+10*转化表!$H$29+(B16-60)*转化表!$H$30,IF(AND(B16&lt;=80,B16&gt;70),9*转化表!$H$24+10*转化表!$H$25+10*转化表!$H$26+10*转化表!$H$27+10*转化表!$H$28+10*转化表!$H$29+10*转化表!$H$30+(B16-70)*转化表!$H$31,IF(AND(B16&lt;=90,B16&gt;80),9*转化表!$H$24+10*转化表!$H$25+10*转化表!$H$26+10*转化表!$H$27+10*转化表!$H$28+10*转化表!$H$29+10*转化表!$H$30+10*转化表!$H$31+(B16-80)*转化表!$H$32,IF(AND(B16&lt;=100,B16&gt;90),9*转化表!$H$24+10*转化表!$H$25+10*转化表!$H$26+10*转化表!$H$27+10*转化表!$H$28+10*转化表!$H$29+10*转化表!$H$30+10*转化表!$H$31+10*转化表!$H$32+(B16-90)*转化表!$H$33,IF(AND(B16&lt;=110,B16&gt;100),9*转化表!$H$24+10*转化表!$H$25+10*转化表!$H$26+10*转化表!$H$27+10*转化表!$H$28+10*转化表!$H$29+10*转化表!$H$30+10*转化表!$H$31+10*转化表!$H$32+10*转化表!$H$33+(B16-100)*转化表!$H$34,IF(AND(B16&lt;=120,B16&gt;110),9*转化表!$H$24+10*转化表!$H$25+10*转化表!$H$26+10*转化表!$H$27+10*转化表!$H$28+10*转化表!$H$29+10*转化表!$H$30+10*转化表!$H$31+10*转化表!$H$32+10*转化表!$H$33+10*转化表!$H$34+(B16-110)*转化表!$H$35)))))))))))))</f>
        <v>0</v>
      </c>
      <c r="M16" s="89">
        <v>0</v>
      </c>
      <c r="N16" s="93">
        <v>0.2</v>
      </c>
      <c r="O16" s="94">
        <v>0</v>
      </c>
      <c r="P16" s="94">
        <v>0</v>
      </c>
      <c r="Q16" s="94">
        <v>0</v>
      </c>
      <c r="R16" s="93">
        <v>0.25</v>
      </c>
      <c r="S16" s="94">
        <v>0</v>
      </c>
    </row>
    <row r="17" spans="1:19">
      <c r="A17" s="89" t="s">
        <v>185</v>
      </c>
      <c r="B17" s="89">
        <v>16</v>
      </c>
      <c r="C17" s="90">
        <f>IF(AND(B17&lt;=10,B17&gt;0),(人物成长表!$B17-1)*22+50,IF(AND(B17&lt;=20,B17&gt;10),9*22+50+(B17-10)*44,IF(AND(B17&lt;=30,B17&gt;20),9*22+50+10*44+(B17-20)*66,IF(AND(B17&lt;=40,B17&gt;30),9*22+50+10*44+10*66+(B17-30)*88,IF(AND(B17&lt;=50,B17&gt;40),9*22+50+10*44+10*66+10*88+(B17-40)*110,IF(AND(B17&lt;=60,B17&gt;50),9*22+30+10*44+10*66+10*88+10*110+(B17-50)*132,IF(AND(B17&lt;=70,B17&gt;60),9*22+30+10*44+10*66+10*88+10*110+10*132+(B17-60)*154,IF(AND(B17&lt;=80,B17&gt;70),9*22+30+10*44+10*66+10*88+10*110+10*132+10*154+(B17-70)*176,IF(AND(B17&lt;=90,B17&gt;80),9*22+30+10*44+10*66+10*88+10*110+10*132+10*154+10*176+(B17-80)*198,IF(AND(B17&lt;=100,B17&gt;90),9*22+30+10*44+10*66+10*88+10*110+10*132+10*154+10*176+10*198+(B17-90)*220,IF(AND(B17&lt;=110,B17&gt;100),9*22+30+10*44+10*66+10*88+10*110+10*132+10*154+10*176+10*198+10*220+(B17-100)*242,IF(AND(B17&lt;=120,B17&gt;110),9*22+30+10*44+10*66+10*88+10*110+10*132+10*154+10*176+10*198+10*220+10*242+(B17-110)*264))))))))))))</f>
        <v>512</v>
      </c>
      <c r="D17" s="89">
        <v>60</v>
      </c>
      <c r="E17" s="89">
        <v>50</v>
      </c>
      <c r="F17" s="89">
        <v>50</v>
      </c>
      <c r="G17" s="91">
        <f>人物成长表!$D17*人物成长表!$B17*10%+7+IF(AND(B17&lt;=10,B17&gt;0),(人物成长表!$B17-1)*转化表!$C$24,IF(AND(B17&lt;=20,B17&gt;10),9*转化表!$C$24+(B17-10)*转化表!$C$25,IF(AND(B17&lt;=30,B17&gt;20),9*转化表!$C$24+10*转化表!$C$25+(B17-20)*转化表!$C$26,IF(AND(B17&lt;=40,B17&gt;30),9*转化表!$C$24+10*转化表!$C$25+10*转化表!$C$26+(B17-30)*转化表!$C$27,IF(AND(B17&lt;=50,B17&gt;40),9*转化表!$C$24+10*转化表!$C$25+10*转化表!$C$26+10*转化表!$C$27+(B17-40)*转化表!$C$28,IF(AND(B17&lt;=60,B17&gt;50),9*转化表!$C$24+10*转化表!$C$25+10*转化表!$C$26+10*转化表!$C$27+10*转化表!$C$28+(B17-50)*转化表!$C$29,IF(AND(B17&lt;=70,B17&gt;60),9*转化表!$C$24+10*转化表!$C$25+10*转化表!$C$26+10*转化表!$C$27+10*转化表!$C$28+10*转化表!$C$29+(B17-60)*转化表!$C$30,IF(AND(B17&lt;=80,B17&gt;70),9*转化表!$C$24+10*转化表!$C$25+10*转化表!$C$26+10*转化表!$C$27+10*转化表!$C$28+10*转化表!$C$29+10*转化表!$C$30+(B17-70)*转化表!$C$31,IF(AND(B17&lt;=90,B17&gt;80),9*转化表!$C$24+10*转化表!$C$25+10*转化表!$C$26+10*转化表!$C$27+10*转化表!$C$28+10*转化表!$C$29+10*转化表!$C$30+10*转化表!$C$31+(B17-80)*转化表!$C$32,IF(AND(B17&lt;=100,B17&gt;90),9*转化表!$C$24+10*转化表!$C$25+10*转化表!$C$26+10*转化表!$C$27+10*转化表!$C$28+10*转化表!$C$29+10*转化表!$C$30+10*转化表!$C$31+10*转化表!$C$32+(B17-90)*转化表!$C$33,IF(AND(B17&lt;=110,B17&gt;100),9*转化表!$C$24+10*转化表!$C$25+10*转化表!$C$26+10*转化表!$C$27+10*转化表!$C$28+10*转化表!$C$29+10*转化表!$C$30+10*转化表!$C$31+10*转化表!$C$32+10*转化表!$C$33+(B17-100)*转化表!$C$34,IF(AND(B17&lt;=120,B17&gt;110),9*转化表!$C$24+10*转化表!$C$25+10*转化表!$C$26+10*转化表!$C$27+10*转化表!$C$28+10*转化表!$C$29+10*转化表!$C$30+10*转化表!$C$31+10*转化表!$C$32+10*转化表!$C$33+10*转化表!$C$34+(B17-110)*转化表!$C$35))))))))))))</f>
        <v>82</v>
      </c>
      <c r="H17" s="92">
        <f>人物成长表!$D17*人物成长表!$B17*7%+4.8+IF(AND(B17&lt;=10,B17&gt;0),(人物成长表!$B17-1)*转化表!$D$24,IF(AND(B17&lt;=20,B17&gt;10),9*转化表!$D$24+(B17-10)*转化表!$D$25,IF(AND(B17&lt;=30,B17&gt;20),9*转化表!$D$24+10*转化表!$D$25+(B17-20)*转化表!$D$26,IF(AND(B17&lt;=40,B17&gt;30),9*转化表!$D$24+10*转化表!$D$25+10*转化表!$D$26+(B17-30)*转化表!$D$27,IF(AND(B17&lt;=50,B17&gt;40),9*转化表!$D$24+10*转化表!$D$25+10*转化表!$D$26+10*转化表!$D$27+(B17-40)*转化表!$D$28,IF(AND(B17&lt;=60,B17&gt;50),9*转化表!$D$24+10*转化表!$D$25+10*转化表!$D$26+10*转化表!$D$27+10*转化表!$D$28+(B17-50)*转化表!$D$29,IF(AND(B17&lt;=70,B17&gt;60),9*转化表!$D$24+10*转化表!$D$25+10*转化表!$D$26+10*转化表!$D$27+10*转化表!$D$28+10*转化表!$D$29+(B17-60)*转化表!$D$30,IF(AND(B17&lt;=80,B17&gt;70),9*转化表!$D$24+10*转化表!$D$25+10*转化表!$D$26+10*转化表!$D$27+10*转化表!$D$28+10*转化表!$D$29+10*转化表!$D$30+(B17-70)*转化表!$D$31,IF(AND(B17&lt;=90,B17&gt;80),9*转化表!$D$24+10*转化表!$D$25+10*转化表!$D$26+10*转化表!$D$27+10*转化表!$D$28+10*转化表!$D$29+10*转化表!$D$30+10*转化表!$D$31+(B17-80)*转化表!$D$32,IF(AND(B17&lt;=100,B17&gt;90),9*转化表!$D$24+10*转化表!$D$25+10*转化表!$D$26+10*转化表!$D$27+10*转化表!$D$28+10*转化表!$D$29+10*转化表!$D$30+10*转化表!$D$31+10*转化表!$D$32+(B17-90)*转化表!$D$33,IF(AND(B17&lt;=110,B17&gt;100),9*转化表!$D$24+10*转化表!$D$25+10*转化表!$D$26+10*转化表!$D$27+10*转化表!$D$28+10*转化表!$D$29+10*转化表!$D$30+10*转化表!$D$31+10*转化表!$D$32+10*转化表!$D$33+(B17-100)*转化表!$D$34,IF(AND(B17&lt;=120,B17&gt;110),9*转化表!$D$24+10*转化表!$D$25+10*转化表!$D$26+10*转化表!$D$27+10*转化表!$D$28+10*转化表!$D$29+10*转化表!$D$30+10*转化表!$D$31+10*转化表!$D$32+10*转化表!$D$33+10*转化表!$D$34+(B17-110)*转化表!$D$35))))))))))))</f>
        <v>57</v>
      </c>
      <c r="I17" s="91">
        <f t="shared" si="0"/>
        <v>0</v>
      </c>
      <c r="J17" s="91">
        <f>IF(E17&lt;=50,0,E17*7%+2.8+IF(AND(B17&lt;=10,B17&gt;0),(人物成长表!$B17-1)*转化表!$F$24,IF(AND(B17&lt;=20,B17&gt;10),9*转化表!$F$24+(B17-10)*转化表!$F$25,IF(AND(B17&lt;=30,B17&gt;20),9*转化表!$F$24+10*转化表!$F$25+(B17-20)*转化表!$F$26,IF(AND(B17&lt;=40,B17&gt;30),9*转化表!$F$24+10*转化表!$F$25+10*转化表!$F$26+(B17-30)*转化表!$F$27,IF(AND(B17&lt;=50,B17&gt;40),9*转化表!$F$24+10*转化表!$F$25+10*转化表!$F$26+10*转化表!$F$27+(B17-40)*转化表!$F$28,IF(AND(B17&lt;=60,B17&gt;50),9*转化表!$F$24+10*转化表!$F$25+10*转化表!$F$26+10*转化表!$F$27+10*转化表!$F$28+(B17-50)*转化表!$F$29,IF(AND(B17&lt;=70,B17&gt;60),9*转化表!$F$24+10*转化表!$F$25+10*转化表!$F$26+10*转化表!$F$27+10*转化表!$F$28+10*转化表!$F$29+(B17-60)*转化表!$F$30,IF(AND(B17&lt;=80,B17&gt;70),9*转化表!$F$24+10*转化表!$F$25+10*转化表!$F$26+10*转化表!$F$27+10*转化表!$F$28+10*转化表!$F$29+10*转化表!$F$30+(B17-70)*转化表!$F$31,IF(AND(B17&lt;=90,B17&gt;80),9*转化表!$F$24+10*转化表!$F$25+10*转化表!$F$26+10*转化表!$F$27+10*转化表!$F$28+10*转化表!$F$29+10*转化表!$F$30+10*转化表!$F$31+(B17-80)*转化表!$F$32,IF(AND(B17&lt;=100,B17&gt;90),9*转化表!$F$24+10*转化表!$F$25+10*转化表!$F$26+10*转化表!$F$27+10*转化表!$F$28+10*转化表!$F$29+10*转化表!$F$30+10*转化表!$F$31+10*转化表!$F$32+(B17-90)*转化表!$F$33,IF(AND(B17&lt;=110,B17&gt;100),9*转化表!$F$24+10*转化表!$F$25+10*转化表!$F$26+10*转化表!$F$27+10*转化表!$F$28+10*转化表!$F$29+10*转化表!$F$30+10*转化表!$F$31+10*转化表!$F$32+10*转化表!$F$33+(B17-100)*转化表!$F$34,IF(AND(B17&lt;=120,B17&gt;110),9*转化表!$F$24+10*转化表!$F$25+10*转化表!$F$26+10*转化表!$F$27+10*转化表!$F$28+10*转化表!$F$29+10*转化表!$F$30+10*转化表!$F$31+10*转化表!$F$32+10*转化表!$F$33+10*转化表!$F$34+(B17-110)*转化表!$F$35)))))))))))))</f>
        <v>0</v>
      </c>
      <c r="K17" s="91">
        <f>(F17-50)*人物成长表!$B17*10%+9+IF(AND(B17&lt;=10,B17&gt;0),(人物成长表!$B17-1)*转化表!$G$24,IF(AND(B17&lt;=20,B17&gt;10),9*转化表!$G$24+(B17-10)*转化表!$G$25,IF(AND(B17&lt;=30,B17&gt;20),9*转化表!$G$24+10*转化表!$G$25+(B17-20)*转化表!$G$26,IF(AND(B17&lt;=40,B17&gt;30),9*转化表!$G$24+10*转化表!$G$25+10*转化表!$G$26+(B17-30)*转化表!$G$27,IF(AND(B17&lt;=50,B17&gt;40),9*转化表!$G$24+10*转化表!$G$25+10*转化表!$G$26+10*转化表!$G$27+(B17-40)*转化表!$G$28,IF(AND(B17&lt;=60,B17&gt;50),9*转化表!$G$24+10*转化表!$G$25+10*转化表!$G$26+10*转化表!$G$27+10*转化表!$G$28+(B17-50)*转化表!$G$29,IF(AND(B17&lt;=70,B17&gt;60),9*转化表!$G$24+10*转化表!$G$25+10*转化表!$G$26+10*转化表!$G$27+10*转化表!$G$28+10*转化表!$G$29+(B17-60)*转化表!$G$30,IF(AND(B17&lt;=80,B17&gt;70),9*转化表!$G$24+10*转化表!$G$25+10*转化表!$G$26+10*转化表!$G$27+10*转化表!$G$28+10*转化表!$G$29+10*转化表!$G$30+(B17-70)*转化表!$G$31,IF(AND(B17&lt;=90,B17&gt;80),9*转化表!$G$24+10*转化表!$G$25+10*转化表!$G$26+10*转化表!$G$27+10*转化表!$G$28+10*转化表!$G$29+10*转化表!$G$30+10*转化表!$G$31+(B17-80)*转化表!$G$32,IF(AND(B17&lt;=100,B17&gt;90),9*转化表!$G$24+10*转化表!$G$25+10*转化表!$G$26+10*转化表!$G$27+10*转化表!$G$28+10*转化表!$G$29+10*转化表!$G$30+10*转化表!$G$31+10*转化表!$G$32+(B17-90)*转化表!$G$33,IF(AND(B17&lt;=110,B17&gt;100),9*转化表!$G$24+10*转化表!$G$25+10*转化表!$G$26+10*转化表!$G$27+10*转化表!$G$28+10*转化表!$G$29+10*转化表!$G$30+10*转化表!$G$31+10*转化表!$G$32+10*转化表!$G$33+(B17-100)*转化表!$G$34,IF(AND(B17&lt;=120,B17&gt;110),9*转化表!$G$24+10*转化表!$G$25+10*转化表!$G$26+10*转化表!$G$27+10*转化表!$G$28+10*转化表!$G$29+10*转化表!$G$30+10*转化表!$G$31+10*转化表!$G$32+10*转化表!$G$33+10*转化表!$G$34+(B17-110)*转化表!$G$35))))))))))))</f>
        <v>21.869999999999997</v>
      </c>
      <c r="L17" s="91">
        <f>IF(F17&lt;=50,0,E17*7%+2.8+IF(AND(B17&lt;=10,B17&gt;0),(人物成长表!$B17-1)*转化表!$H$24,IF(AND(B17&lt;=20,B17&gt;10),9*转化表!$H$24+(B17-10)*转化表!$H$25,IF(AND(B17&lt;=30,B17&gt;20),9*转化表!$H$24+10*转化表!$H$25+(B17-20)*转化表!$H$26,IF(AND(B17&lt;=40,B17&gt;30),9*转化表!$H$24+10*转化表!$H$25+10*转化表!$H$26+(B17-30)*转化表!$H$27,IF(AND(B17&lt;=50,B17&gt;40),9*转化表!$H$24+10*转化表!$H$25+10*转化表!$H$26+10*转化表!$H$27+(B17-40)*转化表!$H$28,IF(AND(B17&lt;=60,B17&gt;50),9*转化表!$H$24+10*转化表!$H$25+10*转化表!$H$26+10*转化表!$H$27+10*转化表!$H$28+(B17-50)*转化表!$H$29,IF(AND(B17&lt;=70,B17&gt;60),9*转化表!$H$24+10*转化表!$H$25+10*转化表!$H$26+10*转化表!$H$27+10*转化表!$H$28+10*转化表!$H$29+(B17-60)*转化表!$H$30,IF(AND(B17&lt;=80,B17&gt;70),9*转化表!$H$24+10*转化表!$H$25+10*转化表!$H$26+10*转化表!$H$27+10*转化表!$H$28+10*转化表!$H$29+10*转化表!$H$30+(B17-70)*转化表!$H$31,IF(AND(B17&lt;=90,B17&gt;80),9*转化表!$H$24+10*转化表!$H$25+10*转化表!$H$26+10*转化表!$H$27+10*转化表!$H$28+10*转化表!$H$29+10*转化表!$H$30+10*转化表!$H$31+(B17-80)*转化表!$H$32,IF(AND(B17&lt;=100,B17&gt;90),9*转化表!$H$24+10*转化表!$H$25+10*转化表!$H$26+10*转化表!$H$27+10*转化表!$H$28+10*转化表!$H$29+10*转化表!$H$30+10*转化表!$H$31+10*转化表!$H$32+(B17-90)*转化表!$H$33,IF(AND(B17&lt;=110,B17&gt;100),9*转化表!$H$24+10*转化表!$H$25+10*转化表!$H$26+10*转化表!$H$27+10*转化表!$H$28+10*转化表!$H$29+10*转化表!$H$30+10*转化表!$H$31+10*转化表!$H$32+10*转化表!$H$33+(B17-100)*转化表!$H$34,IF(AND(B17&lt;=120,B17&gt;110),9*转化表!$H$24+10*转化表!$H$25+10*转化表!$H$26+10*转化表!$H$27+10*转化表!$H$28+10*转化表!$H$29+10*转化表!$H$30+10*转化表!$H$31+10*转化表!$H$32+10*转化表!$H$33+10*转化表!$H$34+(B17-110)*转化表!$H$35)))))))))))))</f>
        <v>0</v>
      </c>
      <c r="M17" s="89">
        <v>0</v>
      </c>
      <c r="N17" s="93">
        <v>0.2</v>
      </c>
      <c r="O17" s="94">
        <v>0</v>
      </c>
      <c r="P17" s="94">
        <v>0</v>
      </c>
      <c r="Q17" s="94">
        <v>0</v>
      </c>
      <c r="R17" s="93">
        <v>0.25</v>
      </c>
      <c r="S17" s="94">
        <v>0</v>
      </c>
    </row>
    <row r="18" spans="1:19">
      <c r="A18" s="89" t="s">
        <v>185</v>
      </c>
      <c r="B18" s="89">
        <v>17</v>
      </c>
      <c r="C18" s="90">
        <f>IF(AND(B18&lt;=10,B18&gt;0),(人物成长表!$B18-1)*22+50,IF(AND(B18&lt;=20,B18&gt;10),9*22+50+(B18-10)*44,IF(AND(B18&lt;=30,B18&gt;20),9*22+50+10*44+(B18-20)*66,IF(AND(B18&lt;=40,B18&gt;30),9*22+50+10*44+10*66+(B18-30)*88,IF(AND(B18&lt;=50,B18&gt;40),9*22+50+10*44+10*66+10*88+(B18-40)*110,IF(AND(B18&lt;=60,B18&gt;50),9*22+30+10*44+10*66+10*88+10*110+(B18-50)*132,IF(AND(B18&lt;=70,B18&gt;60),9*22+30+10*44+10*66+10*88+10*110+10*132+(B18-60)*154,IF(AND(B18&lt;=80,B18&gt;70),9*22+30+10*44+10*66+10*88+10*110+10*132+10*154+(B18-70)*176,IF(AND(B18&lt;=90,B18&gt;80),9*22+30+10*44+10*66+10*88+10*110+10*132+10*154+10*176+(B18-80)*198,IF(AND(B18&lt;=100,B18&gt;90),9*22+30+10*44+10*66+10*88+10*110+10*132+10*154+10*176+10*198+(B18-90)*220,IF(AND(B18&lt;=110,B18&gt;100),9*22+30+10*44+10*66+10*88+10*110+10*132+10*154+10*176+10*198+10*220+(B18-100)*242,IF(AND(B18&lt;=120,B18&gt;110),9*22+30+10*44+10*66+10*88+10*110+10*132+10*154+10*176+10*198+10*220+10*242+(B18-110)*264))))))))))))</f>
        <v>556</v>
      </c>
      <c r="D18" s="89">
        <v>60</v>
      </c>
      <c r="E18" s="89">
        <v>50</v>
      </c>
      <c r="F18" s="89">
        <v>50</v>
      </c>
      <c r="G18" s="91">
        <f>人物成长表!$D18*人物成长表!$B18*10%+7+IF(AND(B18&lt;=10,B18&gt;0),(人物成长表!$B18-1)*转化表!$C$24,IF(AND(B18&lt;=20,B18&gt;10),9*转化表!$C$24+(B18-10)*转化表!$C$25,IF(AND(B18&lt;=30,B18&gt;20),9*转化表!$C$24+10*转化表!$C$25+(B18-20)*转化表!$C$26,IF(AND(B18&lt;=40,B18&gt;30),9*转化表!$C$24+10*转化表!$C$25+10*转化表!$C$26+(B18-30)*转化表!$C$27,IF(AND(B18&lt;=50,B18&gt;40),9*转化表!$C$24+10*转化表!$C$25+10*转化表!$C$26+10*转化表!$C$27+(B18-40)*转化表!$C$28,IF(AND(B18&lt;=60,B18&gt;50),9*转化表!$C$24+10*转化表!$C$25+10*转化表!$C$26+10*转化表!$C$27+10*转化表!$C$28+(B18-50)*转化表!$C$29,IF(AND(B18&lt;=70,B18&gt;60),9*转化表!$C$24+10*转化表!$C$25+10*转化表!$C$26+10*转化表!$C$27+10*转化表!$C$28+10*转化表!$C$29+(B18-60)*转化表!$C$30,IF(AND(B18&lt;=80,B18&gt;70),9*转化表!$C$24+10*转化表!$C$25+10*转化表!$C$26+10*转化表!$C$27+10*转化表!$C$28+10*转化表!$C$29+10*转化表!$C$30+(B18-70)*转化表!$C$31,IF(AND(B18&lt;=90,B18&gt;80),9*转化表!$C$24+10*转化表!$C$25+10*转化表!$C$26+10*转化表!$C$27+10*转化表!$C$28+10*转化表!$C$29+10*转化表!$C$30+10*转化表!$C$31+(B18-80)*转化表!$C$32,IF(AND(B18&lt;=100,B18&gt;90),9*转化表!$C$24+10*转化表!$C$25+10*转化表!$C$26+10*转化表!$C$27+10*转化表!$C$28+10*转化表!$C$29+10*转化表!$C$30+10*转化表!$C$31+10*转化表!$C$32+(B18-90)*转化表!$C$33,IF(AND(B18&lt;=110,B18&gt;100),9*转化表!$C$24+10*转化表!$C$25+10*转化表!$C$26+10*转化表!$C$27+10*转化表!$C$28+10*转化表!$C$29+10*转化表!$C$30+10*转化表!$C$31+10*转化表!$C$32+10*转化表!$C$33+(B18-100)*转化表!$C$34,IF(AND(B18&lt;=120,B18&gt;110),9*转化表!$C$24+10*转化表!$C$25+10*转化表!$C$26+10*转化表!$C$27+10*转化表!$C$28+10*转化表!$C$29+10*转化表!$C$30+10*转化表!$C$31+10*转化表!$C$32+10*转化表!$C$33+10*转化表!$C$34+(B18-110)*转化表!$C$35))))))))))))</f>
        <v>89</v>
      </c>
      <c r="H18" s="92">
        <f>人物成长表!$D18*人物成长表!$B18*7%+4.8+IF(AND(B18&lt;=10,B18&gt;0),(人物成长表!$B18-1)*转化表!$D$24,IF(AND(B18&lt;=20,B18&gt;10),9*转化表!$D$24+(B18-10)*转化表!$D$25,IF(AND(B18&lt;=30,B18&gt;20),9*转化表!$D$24+10*转化表!$D$25+(B18-20)*转化表!$D$26,IF(AND(B18&lt;=40,B18&gt;30),9*转化表!$D$24+10*转化表!$D$25+10*转化表!$D$26+(B18-30)*转化表!$D$27,IF(AND(B18&lt;=50,B18&gt;40),9*转化表!$D$24+10*转化表!$D$25+10*转化表!$D$26+10*转化表!$D$27+(B18-40)*转化表!$D$28,IF(AND(B18&lt;=60,B18&gt;50),9*转化表!$D$24+10*转化表!$D$25+10*转化表!$D$26+10*转化表!$D$27+10*转化表!$D$28+(B18-50)*转化表!$D$29,IF(AND(B18&lt;=70,B18&gt;60),9*转化表!$D$24+10*转化表!$D$25+10*转化表!$D$26+10*转化表!$D$27+10*转化表!$D$28+10*转化表!$D$29+(B18-60)*转化表!$D$30,IF(AND(B18&lt;=80,B18&gt;70),9*转化表!$D$24+10*转化表!$D$25+10*转化表!$D$26+10*转化表!$D$27+10*转化表!$D$28+10*转化表!$D$29+10*转化表!$D$30+(B18-70)*转化表!$D$31,IF(AND(B18&lt;=90,B18&gt;80),9*转化表!$D$24+10*转化表!$D$25+10*转化表!$D$26+10*转化表!$D$27+10*转化表!$D$28+10*转化表!$D$29+10*转化表!$D$30+10*转化表!$D$31+(B18-80)*转化表!$D$32,IF(AND(B18&lt;=100,B18&gt;90),9*转化表!$D$24+10*转化表!$D$25+10*转化表!$D$26+10*转化表!$D$27+10*转化表!$D$28+10*转化表!$D$29+10*转化表!$D$30+10*转化表!$D$31+10*转化表!$D$32+(B18-90)*转化表!$D$33,IF(AND(B18&lt;=110,B18&gt;100),9*转化表!$D$24+10*转化表!$D$25+10*转化表!$D$26+10*转化表!$D$27+10*转化表!$D$28+10*转化表!$D$29+10*转化表!$D$30+10*转化表!$D$31+10*转化表!$D$32+10*转化表!$D$33+(B18-100)*转化表!$D$34,IF(AND(B18&lt;=120,B18&gt;110),9*转化表!$D$24+10*转化表!$D$25+10*转化表!$D$26+10*转化表!$D$27+10*转化表!$D$28+10*转化表!$D$29+10*转化表!$D$30+10*转化表!$D$31+10*转化表!$D$32+10*转化表!$D$33+10*转化表!$D$34+(B18-110)*转化表!$D$35))))))))))))</f>
        <v>62</v>
      </c>
      <c r="I18" s="91">
        <f t="shared" si="0"/>
        <v>0</v>
      </c>
      <c r="J18" s="91">
        <f>IF(E18&lt;=50,0,E18*7%+2.8+IF(AND(B18&lt;=10,B18&gt;0),(人物成长表!$B18-1)*转化表!$F$24,IF(AND(B18&lt;=20,B18&gt;10),9*转化表!$F$24+(B18-10)*转化表!$F$25,IF(AND(B18&lt;=30,B18&gt;20),9*转化表!$F$24+10*转化表!$F$25+(B18-20)*转化表!$F$26,IF(AND(B18&lt;=40,B18&gt;30),9*转化表!$F$24+10*转化表!$F$25+10*转化表!$F$26+(B18-30)*转化表!$F$27,IF(AND(B18&lt;=50,B18&gt;40),9*转化表!$F$24+10*转化表!$F$25+10*转化表!$F$26+10*转化表!$F$27+(B18-40)*转化表!$F$28,IF(AND(B18&lt;=60,B18&gt;50),9*转化表!$F$24+10*转化表!$F$25+10*转化表!$F$26+10*转化表!$F$27+10*转化表!$F$28+(B18-50)*转化表!$F$29,IF(AND(B18&lt;=70,B18&gt;60),9*转化表!$F$24+10*转化表!$F$25+10*转化表!$F$26+10*转化表!$F$27+10*转化表!$F$28+10*转化表!$F$29+(B18-60)*转化表!$F$30,IF(AND(B18&lt;=80,B18&gt;70),9*转化表!$F$24+10*转化表!$F$25+10*转化表!$F$26+10*转化表!$F$27+10*转化表!$F$28+10*转化表!$F$29+10*转化表!$F$30+(B18-70)*转化表!$F$31,IF(AND(B18&lt;=90,B18&gt;80),9*转化表!$F$24+10*转化表!$F$25+10*转化表!$F$26+10*转化表!$F$27+10*转化表!$F$28+10*转化表!$F$29+10*转化表!$F$30+10*转化表!$F$31+(B18-80)*转化表!$F$32,IF(AND(B18&lt;=100,B18&gt;90),9*转化表!$F$24+10*转化表!$F$25+10*转化表!$F$26+10*转化表!$F$27+10*转化表!$F$28+10*转化表!$F$29+10*转化表!$F$30+10*转化表!$F$31+10*转化表!$F$32+(B18-90)*转化表!$F$33,IF(AND(B18&lt;=110,B18&gt;100),9*转化表!$F$24+10*转化表!$F$25+10*转化表!$F$26+10*转化表!$F$27+10*转化表!$F$28+10*转化表!$F$29+10*转化表!$F$30+10*转化表!$F$31+10*转化表!$F$32+10*转化表!$F$33+(B18-100)*转化表!$F$34,IF(AND(B18&lt;=120,B18&gt;110),9*转化表!$F$24+10*转化表!$F$25+10*转化表!$F$26+10*转化表!$F$27+10*转化表!$F$28+10*转化表!$F$29+10*转化表!$F$30+10*转化表!$F$31+10*转化表!$F$32+10*转化表!$F$33+10*转化表!$F$34+(B18-110)*转化表!$F$35)))))))))))))</f>
        <v>0</v>
      </c>
      <c r="K18" s="91">
        <f>(F18-50)*人物成长表!$B18*10%+9+IF(AND(B18&lt;=10,B18&gt;0),(人物成长表!$B18-1)*转化表!$G$24,IF(AND(B18&lt;=20,B18&gt;10),9*转化表!$G$24+(B18-10)*转化表!$G$25,IF(AND(B18&lt;=30,B18&gt;20),9*转化表!$G$24+10*转化表!$G$25+(B18-20)*转化表!$G$26,IF(AND(B18&lt;=40,B18&gt;30),9*转化表!$G$24+10*转化表!$G$25+10*转化表!$G$26+(B18-30)*转化表!$G$27,IF(AND(B18&lt;=50,B18&gt;40),9*转化表!$G$24+10*转化表!$G$25+10*转化表!$G$26+10*转化表!$G$27+(B18-40)*转化表!$G$28,IF(AND(B18&lt;=60,B18&gt;50),9*转化表!$G$24+10*转化表!$G$25+10*转化表!$G$26+10*转化表!$G$27+10*转化表!$G$28+(B18-50)*转化表!$G$29,IF(AND(B18&lt;=70,B18&gt;60),9*转化表!$G$24+10*转化表!$G$25+10*转化表!$G$26+10*转化表!$G$27+10*转化表!$G$28+10*转化表!$G$29+(B18-60)*转化表!$G$30,IF(AND(B18&lt;=80,B18&gt;70),9*转化表!$G$24+10*转化表!$G$25+10*转化表!$G$26+10*转化表!$G$27+10*转化表!$G$28+10*转化表!$G$29+10*转化表!$G$30+(B18-70)*转化表!$G$31,IF(AND(B18&lt;=90,B18&gt;80),9*转化表!$G$24+10*转化表!$G$25+10*转化表!$G$26+10*转化表!$G$27+10*转化表!$G$28+10*转化表!$G$29+10*转化表!$G$30+10*转化表!$G$31+(B18-80)*转化表!$G$32,IF(AND(B18&lt;=100,B18&gt;90),9*转化表!$G$24+10*转化表!$G$25+10*转化表!$G$26+10*转化表!$G$27+10*转化表!$G$28+10*转化表!$G$29+10*转化表!$G$30+10*转化表!$G$31+10*转化表!$G$32+(B18-90)*转化表!$G$33,IF(AND(B18&lt;=110,B18&gt;100),9*转化表!$G$24+10*转化表!$G$25+10*转化表!$G$26+10*转化表!$G$27+10*转化表!$G$28+10*转化表!$G$29+10*转化表!$G$30+10*转化表!$G$31+10*转化表!$G$32+10*转化表!$G$33+(B18-100)*转化表!$G$34,IF(AND(B18&lt;=120,B18&gt;110),9*转化表!$G$24+10*转化表!$G$25+10*转化表!$G$26+10*转化表!$G$27+10*转化表!$G$28+10*转化表!$G$29+10*转化表!$G$30+10*转化表!$G$31+10*转化表!$G$32+10*转化表!$G$33+10*转化表!$G$34+(B18-110)*转化表!$G$35))))))))))))</f>
        <v>23.82</v>
      </c>
      <c r="L18" s="91">
        <f>IF(F18&lt;=50,0,E18*7%+2.8+IF(AND(B18&lt;=10,B18&gt;0),(人物成长表!$B18-1)*转化表!$H$24,IF(AND(B18&lt;=20,B18&gt;10),9*转化表!$H$24+(B18-10)*转化表!$H$25,IF(AND(B18&lt;=30,B18&gt;20),9*转化表!$H$24+10*转化表!$H$25+(B18-20)*转化表!$H$26,IF(AND(B18&lt;=40,B18&gt;30),9*转化表!$H$24+10*转化表!$H$25+10*转化表!$H$26+(B18-30)*转化表!$H$27,IF(AND(B18&lt;=50,B18&gt;40),9*转化表!$H$24+10*转化表!$H$25+10*转化表!$H$26+10*转化表!$H$27+(B18-40)*转化表!$H$28,IF(AND(B18&lt;=60,B18&gt;50),9*转化表!$H$24+10*转化表!$H$25+10*转化表!$H$26+10*转化表!$H$27+10*转化表!$H$28+(B18-50)*转化表!$H$29,IF(AND(B18&lt;=70,B18&gt;60),9*转化表!$H$24+10*转化表!$H$25+10*转化表!$H$26+10*转化表!$H$27+10*转化表!$H$28+10*转化表!$H$29+(B18-60)*转化表!$H$30,IF(AND(B18&lt;=80,B18&gt;70),9*转化表!$H$24+10*转化表!$H$25+10*转化表!$H$26+10*转化表!$H$27+10*转化表!$H$28+10*转化表!$H$29+10*转化表!$H$30+(B18-70)*转化表!$H$31,IF(AND(B18&lt;=90,B18&gt;80),9*转化表!$H$24+10*转化表!$H$25+10*转化表!$H$26+10*转化表!$H$27+10*转化表!$H$28+10*转化表!$H$29+10*转化表!$H$30+10*转化表!$H$31+(B18-80)*转化表!$H$32,IF(AND(B18&lt;=100,B18&gt;90),9*转化表!$H$24+10*转化表!$H$25+10*转化表!$H$26+10*转化表!$H$27+10*转化表!$H$28+10*转化表!$H$29+10*转化表!$H$30+10*转化表!$H$31+10*转化表!$H$32+(B18-90)*转化表!$H$33,IF(AND(B18&lt;=110,B18&gt;100),9*转化表!$H$24+10*转化表!$H$25+10*转化表!$H$26+10*转化表!$H$27+10*转化表!$H$28+10*转化表!$H$29+10*转化表!$H$30+10*转化表!$H$31+10*转化表!$H$32+10*转化表!$H$33+(B18-100)*转化表!$H$34,IF(AND(B18&lt;=120,B18&gt;110),9*转化表!$H$24+10*转化表!$H$25+10*转化表!$H$26+10*转化表!$H$27+10*转化表!$H$28+10*转化表!$H$29+10*转化表!$H$30+10*转化表!$H$31+10*转化表!$H$32+10*转化表!$H$33+10*转化表!$H$34+(B18-110)*转化表!$H$35)))))))))))))</f>
        <v>0</v>
      </c>
      <c r="M18" s="89">
        <v>0</v>
      </c>
      <c r="N18" s="93">
        <v>0.2</v>
      </c>
      <c r="O18" s="94">
        <v>0</v>
      </c>
      <c r="P18" s="94">
        <v>0</v>
      </c>
      <c r="Q18" s="94">
        <v>0</v>
      </c>
      <c r="R18" s="93">
        <v>0.25</v>
      </c>
      <c r="S18" s="94">
        <v>0</v>
      </c>
    </row>
    <row r="19" spans="1:19">
      <c r="A19" s="89" t="s">
        <v>185</v>
      </c>
      <c r="B19" s="89">
        <v>18</v>
      </c>
      <c r="C19" s="90">
        <f>IF(AND(B19&lt;=10,B19&gt;0),(人物成长表!$B19-1)*22+50,IF(AND(B19&lt;=20,B19&gt;10),9*22+50+(B19-10)*44,IF(AND(B19&lt;=30,B19&gt;20),9*22+50+10*44+(B19-20)*66,IF(AND(B19&lt;=40,B19&gt;30),9*22+50+10*44+10*66+(B19-30)*88,IF(AND(B19&lt;=50,B19&gt;40),9*22+50+10*44+10*66+10*88+(B19-40)*110,IF(AND(B19&lt;=60,B19&gt;50),9*22+30+10*44+10*66+10*88+10*110+(B19-50)*132,IF(AND(B19&lt;=70,B19&gt;60),9*22+30+10*44+10*66+10*88+10*110+10*132+(B19-60)*154,IF(AND(B19&lt;=80,B19&gt;70),9*22+30+10*44+10*66+10*88+10*110+10*132+10*154+(B19-70)*176,IF(AND(B19&lt;=90,B19&gt;80),9*22+30+10*44+10*66+10*88+10*110+10*132+10*154+10*176+(B19-80)*198,IF(AND(B19&lt;=100,B19&gt;90),9*22+30+10*44+10*66+10*88+10*110+10*132+10*154+10*176+10*198+(B19-90)*220,IF(AND(B19&lt;=110,B19&gt;100),9*22+30+10*44+10*66+10*88+10*110+10*132+10*154+10*176+10*198+10*220+(B19-100)*242,IF(AND(B19&lt;=120,B19&gt;110),9*22+30+10*44+10*66+10*88+10*110+10*132+10*154+10*176+10*198+10*220+10*242+(B19-110)*264))))))))))))</f>
        <v>600</v>
      </c>
      <c r="D19" s="89">
        <v>60</v>
      </c>
      <c r="E19" s="89">
        <v>50</v>
      </c>
      <c r="F19" s="89">
        <v>50</v>
      </c>
      <c r="G19" s="91">
        <f>人物成长表!$D19*人物成长表!$B19*10%+7+IF(AND(B19&lt;=10,B19&gt;0),(人物成长表!$B19-1)*转化表!$C$24,IF(AND(B19&lt;=20,B19&gt;10),9*转化表!$C$24+(B19-10)*转化表!$C$25,IF(AND(B19&lt;=30,B19&gt;20),9*转化表!$C$24+10*转化表!$C$25+(B19-20)*转化表!$C$26,IF(AND(B19&lt;=40,B19&gt;30),9*转化表!$C$24+10*转化表!$C$25+10*转化表!$C$26+(B19-30)*转化表!$C$27,IF(AND(B19&lt;=50,B19&gt;40),9*转化表!$C$24+10*转化表!$C$25+10*转化表!$C$26+10*转化表!$C$27+(B19-40)*转化表!$C$28,IF(AND(B19&lt;=60,B19&gt;50),9*转化表!$C$24+10*转化表!$C$25+10*转化表!$C$26+10*转化表!$C$27+10*转化表!$C$28+(B19-50)*转化表!$C$29,IF(AND(B19&lt;=70,B19&gt;60),9*转化表!$C$24+10*转化表!$C$25+10*转化表!$C$26+10*转化表!$C$27+10*转化表!$C$28+10*转化表!$C$29+(B19-60)*转化表!$C$30,IF(AND(B19&lt;=80,B19&gt;70),9*转化表!$C$24+10*转化表!$C$25+10*转化表!$C$26+10*转化表!$C$27+10*转化表!$C$28+10*转化表!$C$29+10*转化表!$C$30+(B19-70)*转化表!$C$31,IF(AND(B19&lt;=90,B19&gt;80),9*转化表!$C$24+10*转化表!$C$25+10*转化表!$C$26+10*转化表!$C$27+10*转化表!$C$28+10*转化表!$C$29+10*转化表!$C$30+10*转化表!$C$31+(B19-80)*转化表!$C$32,IF(AND(B19&lt;=100,B19&gt;90),9*转化表!$C$24+10*转化表!$C$25+10*转化表!$C$26+10*转化表!$C$27+10*转化表!$C$28+10*转化表!$C$29+10*转化表!$C$30+10*转化表!$C$31+10*转化表!$C$32+(B19-90)*转化表!$C$33,IF(AND(B19&lt;=110,B19&gt;100),9*转化表!$C$24+10*转化表!$C$25+10*转化表!$C$26+10*转化表!$C$27+10*转化表!$C$28+10*转化表!$C$29+10*转化表!$C$30+10*转化表!$C$31+10*转化表!$C$32+10*转化表!$C$33+(B19-100)*转化表!$C$34,IF(AND(B19&lt;=120,B19&gt;110),9*转化表!$C$24+10*转化表!$C$25+10*转化表!$C$26+10*转化表!$C$27+10*转化表!$C$28+10*转化表!$C$29+10*转化表!$C$30+10*转化表!$C$31+10*转化表!$C$32+10*转化表!$C$33+10*转化表!$C$34+(B19-110)*转化表!$C$35))))))))))))</f>
        <v>96</v>
      </c>
      <c r="H19" s="92">
        <f>人物成长表!$D19*人物成长表!$B19*7%+4.8+IF(AND(B19&lt;=10,B19&gt;0),(人物成长表!$B19-1)*转化表!$D$24,IF(AND(B19&lt;=20,B19&gt;10),9*转化表!$D$24+(B19-10)*转化表!$D$25,IF(AND(B19&lt;=30,B19&gt;20),9*转化表!$D$24+10*转化表!$D$25+(B19-20)*转化表!$D$26,IF(AND(B19&lt;=40,B19&gt;30),9*转化表!$D$24+10*转化表!$D$25+10*转化表!$D$26+(B19-30)*转化表!$D$27,IF(AND(B19&lt;=50,B19&gt;40),9*转化表!$D$24+10*转化表!$D$25+10*转化表!$D$26+10*转化表!$D$27+(B19-40)*转化表!$D$28,IF(AND(B19&lt;=60,B19&gt;50),9*转化表!$D$24+10*转化表!$D$25+10*转化表!$D$26+10*转化表!$D$27+10*转化表!$D$28+(B19-50)*转化表!$D$29,IF(AND(B19&lt;=70,B19&gt;60),9*转化表!$D$24+10*转化表!$D$25+10*转化表!$D$26+10*转化表!$D$27+10*转化表!$D$28+10*转化表!$D$29+(B19-60)*转化表!$D$30,IF(AND(B19&lt;=80,B19&gt;70),9*转化表!$D$24+10*转化表!$D$25+10*转化表!$D$26+10*转化表!$D$27+10*转化表!$D$28+10*转化表!$D$29+10*转化表!$D$30+(B19-70)*转化表!$D$31,IF(AND(B19&lt;=90,B19&gt;80),9*转化表!$D$24+10*转化表!$D$25+10*转化表!$D$26+10*转化表!$D$27+10*转化表!$D$28+10*转化表!$D$29+10*转化表!$D$30+10*转化表!$D$31+(B19-80)*转化表!$D$32,IF(AND(B19&lt;=100,B19&gt;90),9*转化表!$D$24+10*转化表!$D$25+10*转化表!$D$26+10*转化表!$D$27+10*转化表!$D$28+10*转化表!$D$29+10*转化表!$D$30+10*转化表!$D$31+10*转化表!$D$32+(B19-90)*转化表!$D$33,IF(AND(B19&lt;=110,B19&gt;100),9*转化表!$D$24+10*转化表!$D$25+10*转化表!$D$26+10*转化表!$D$27+10*转化表!$D$28+10*转化表!$D$29+10*转化表!$D$30+10*转化表!$D$31+10*转化表!$D$32+10*转化表!$D$33+(B19-100)*转化表!$D$34,IF(AND(B19&lt;=120,B19&gt;110),9*转化表!$D$24+10*转化表!$D$25+10*转化表!$D$26+10*转化表!$D$27+10*转化表!$D$28+10*转化表!$D$29+10*转化表!$D$30+10*转化表!$D$31+10*转化表!$D$32+10*转化表!$D$33+10*转化表!$D$34+(B19-110)*转化表!$D$35))))))))))))</f>
        <v>67</v>
      </c>
      <c r="I19" s="91">
        <f t="shared" si="0"/>
        <v>0</v>
      </c>
      <c r="J19" s="91">
        <f>IF(E19&lt;=50,0,E19*7%+2.8+IF(AND(B19&lt;=10,B19&gt;0),(人物成长表!$B19-1)*转化表!$F$24,IF(AND(B19&lt;=20,B19&gt;10),9*转化表!$F$24+(B19-10)*转化表!$F$25,IF(AND(B19&lt;=30,B19&gt;20),9*转化表!$F$24+10*转化表!$F$25+(B19-20)*转化表!$F$26,IF(AND(B19&lt;=40,B19&gt;30),9*转化表!$F$24+10*转化表!$F$25+10*转化表!$F$26+(B19-30)*转化表!$F$27,IF(AND(B19&lt;=50,B19&gt;40),9*转化表!$F$24+10*转化表!$F$25+10*转化表!$F$26+10*转化表!$F$27+(B19-40)*转化表!$F$28,IF(AND(B19&lt;=60,B19&gt;50),9*转化表!$F$24+10*转化表!$F$25+10*转化表!$F$26+10*转化表!$F$27+10*转化表!$F$28+(B19-50)*转化表!$F$29,IF(AND(B19&lt;=70,B19&gt;60),9*转化表!$F$24+10*转化表!$F$25+10*转化表!$F$26+10*转化表!$F$27+10*转化表!$F$28+10*转化表!$F$29+(B19-60)*转化表!$F$30,IF(AND(B19&lt;=80,B19&gt;70),9*转化表!$F$24+10*转化表!$F$25+10*转化表!$F$26+10*转化表!$F$27+10*转化表!$F$28+10*转化表!$F$29+10*转化表!$F$30+(B19-70)*转化表!$F$31,IF(AND(B19&lt;=90,B19&gt;80),9*转化表!$F$24+10*转化表!$F$25+10*转化表!$F$26+10*转化表!$F$27+10*转化表!$F$28+10*转化表!$F$29+10*转化表!$F$30+10*转化表!$F$31+(B19-80)*转化表!$F$32,IF(AND(B19&lt;=100,B19&gt;90),9*转化表!$F$24+10*转化表!$F$25+10*转化表!$F$26+10*转化表!$F$27+10*转化表!$F$28+10*转化表!$F$29+10*转化表!$F$30+10*转化表!$F$31+10*转化表!$F$32+(B19-90)*转化表!$F$33,IF(AND(B19&lt;=110,B19&gt;100),9*转化表!$F$24+10*转化表!$F$25+10*转化表!$F$26+10*转化表!$F$27+10*转化表!$F$28+10*转化表!$F$29+10*转化表!$F$30+10*转化表!$F$31+10*转化表!$F$32+10*转化表!$F$33+(B19-100)*转化表!$F$34,IF(AND(B19&lt;=120,B19&gt;110),9*转化表!$F$24+10*转化表!$F$25+10*转化表!$F$26+10*转化表!$F$27+10*转化表!$F$28+10*转化表!$F$29+10*转化表!$F$30+10*转化表!$F$31+10*转化表!$F$32+10*转化表!$F$33+10*转化表!$F$34+(B19-110)*转化表!$F$35)))))))))))))</f>
        <v>0</v>
      </c>
      <c r="K19" s="91">
        <f>(F19-50)*人物成长表!$B19*10%+9+IF(AND(B19&lt;=10,B19&gt;0),(人物成长表!$B19-1)*转化表!$G$24,IF(AND(B19&lt;=20,B19&gt;10),9*转化表!$G$24+(B19-10)*转化表!$G$25,IF(AND(B19&lt;=30,B19&gt;20),9*转化表!$G$24+10*转化表!$G$25+(B19-20)*转化表!$G$26,IF(AND(B19&lt;=40,B19&gt;30),9*转化表!$G$24+10*转化表!$G$25+10*转化表!$G$26+(B19-30)*转化表!$G$27,IF(AND(B19&lt;=50,B19&gt;40),9*转化表!$G$24+10*转化表!$G$25+10*转化表!$G$26+10*转化表!$G$27+(B19-40)*转化表!$G$28,IF(AND(B19&lt;=60,B19&gt;50),9*转化表!$G$24+10*转化表!$G$25+10*转化表!$G$26+10*转化表!$G$27+10*转化表!$G$28+(B19-50)*转化表!$G$29,IF(AND(B19&lt;=70,B19&gt;60),9*转化表!$G$24+10*转化表!$G$25+10*转化表!$G$26+10*转化表!$G$27+10*转化表!$G$28+10*转化表!$G$29+(B19-60)*转化表!$G$30,IF(AND(B19&lt;=80,B19&gt;70),9*转化表!$G$24+10*转化表!$G$25+10*转化表!$G$26+10*转化表!$G$27+10*转化表!$G$28+10*转化表!$G$29+10*转化表!$G$30+(B19-70)*转化表!$G$31,IF(AND(B19&lt;=90,B19&gt;80),9*转化表!$G$24+10*转化表!$G$25+10*转化表!$G$26+10*转化表!$G$27+10*转化表!$G$28+10*转化表!$G$29+10*转化表!$G$30+10*转化表!$G$31+(B19-80)*转化表!$G$32,IF(AND(B19&lt;=100,B19&gt;90),9*转化表!$G$24+10*转化表!$G$25+10*转化表!$G$26+10*转化表!$G$27+10*转化表!$G$28+10*转化表!$G$29+10*转化表!$G$30+10*转化表!$G$31+10*转化表!$G$32+(B19-90)*转化表!$G$33,IF(AND(B19&lt;=110,B19&gt;100),9*转化表!$G$24+10*转化表!$G$25+10*转化表!$G$26+10*转化表!$G$27+10*转化表!$G$28+10*转化表!$G$29+10*转化表!$G$30+10*转化表!$G$31+10*转化表!$G$32+10*转化表!$G$33+(B19-100)*转化表!$G$34,IF(AND(B19&lt;=120,B19&gt;110),9*转化表!$G$24+10*转化表!$G$25+10*转化表!$G$26+10*转化表!$G$27+10*转化表!$G$28+10*转化表!$G$29+10*转化表!$G$30+10*转化表!$G$31+10*转化表!$G$32+10*转化表!$G$33+10*转化表!$G$34+(B19-110)*转化表!$G$35))))))))))))</f>
        <v>25.77</v>
      </c>
      <c r="L19" s="91">
        <f>IF(F19&lt;=50,0,E19*7%+2.8+IF(AND(B19&lt;=10,B19&gt;0),(人物成长表!$B19-1)*转化表!$H$24,IF(AND(B19&lt;=20,B19&gt;10),9*转化表!$H$24+(B19-10)*转化表!$H$25,IF(AND(B19&lt;=30,B19&gt;20),9*转化表!$H$24+10*转化表!$H$25+(B19-20)*转化表!$H$26,IF(AND(B19&lt;=40,B19&gt;30),9*转化表!$H$24+10*转化表!$H$25+10*转化表!$H$26+(B19-30)*转化表!$H$27,IF(AND(B19&lt;=50,B19&gt;40),9*转化表!$H$24+10*转化表!$H$25+10*转化表!$H$26+10*转化表!$H$27+(B19-40)*转化表!$H$28,IF(AND(B19&lt;=60,B19&gt;50),9*转化表!$H$24+10*转化表!$H$25+10*转化表!$H$26+10*转化表!$H$27+10*转化表!$H$28+(B19-50)*转化表!$H$29,IF(AND(B19&lt;=70,B19&gt;60),9*转化表!$H$24+10*转化表!$H$25+10*转化表!$H$26+10*转化表!$H$27+10*转化表!$H$28+10*转化表!$H$29+(B19-60)*转化表!$H$30,IF(AND(B19&lt;=80,B19&gt;70),9*转化表!$H$24+10*转化表!$H$25+10*转化表!$H$26+10*转化表!$H$27+10*转化表!$H$28+10*转化表!$H$29+10*转化表!$H$30+(B19-70)*转化表!$H$31,IF(AND(B19&lt;=90,B19&gt;80),9*转化表!$H$24+10*转化表!$H$25+10*转化表!$H$26+10*转化表!$H$27+10*转化表!$H$28+10*转化表!$H$29+10*转化表!$H$30+10*转化表!$H$31+(B19-80)*转化表!$H$32,IF(AND(B19&lt;=100,B19&gt;90),9*转化表!$H$24+10*转化表!$H$25+10*转化表!$H$26+10*转化表!$H$27+10*转化表!$H$28+10*转化表!$H$29+10*转化表!$H$30+10*转化表!$H$31+10*转化表!$H$32+(B19-90)*转化表!$H$33,IF(AND(B19&lt;=110,B19&gt;100),9*转化表!$H$24+10*转化表!$H$25+10*转化表!$H$26+10*转化表!$H$27+10*转化表!$H$28+10*转化表!$H$29+10*转化表!$H$30+10*转化表!$H$31+10*转化表!$H$32+10*转化表!$H$33+(B19-100)*转化表!$H$34,IF(AND(B19&lt;=120,B19&gt;110),9*转化表!$H$24+10*转化表!$H$25+10*转化表!$H$26+10*转化表!$H$27+10*转化表!$H$28+10*转化表!$H$29+10*转化表!$H$30+10*转化表!$H$31+10*转化表!$H$32+10*转化表!$H$33+10*转化表!$H$34+(B19-110)*转化表!$H$35)))))))))))))</f>
        <v>0</v>
      </c>
      <c r="M19" s="89">
        <v>0</v>
      </c>
      <c r="N19" s="93">
        <v>0.2</v>
      </c>
      <c r="O19" s="94">
        <v>0</v>
      </c>
      <c r="P19" s="94">
        <v>0</v>
      </c>
      <c r="Q19" s="94">
        <v>0</v>
      </c>
      <c r="R19" s="93">
        <v>0.25</v>
      </c>
      <c r="S19" s="94">
        <v>0</v>
      </c>
    </row>
    <row r="20" spans="1:19">
      <c r="A20" s="89" t="s">
        <v>185</v>
      </c>
      <c r="B20" s="89">
        <v>19</v>
      </c>
      <c r="C20" s="90">
        <f>IF(AND(B20&lt;=10,B20&gt;0),(人物成长表!$B20-1)*22+50,IF(AND(B20&lt;=20,B20&gt;10),9*22+50+(B20-10)*44,IF(AND(B20&lt;=30,B20&gt;20),9*22+50+10*44+(B20-20)*66,IF(AND(B20&lt;=40,B20&gt;30),9*22+50+10*44+10*66+(B20-30)*88,IF(AND(B20&lt;=50,B20&gt;40),9*22+50+10*44+10*66+10*88+(B20-40)*110,IF(AND(B20&lt;=60,B20&gt;50),9*22+30+10*44+10*66+10*88+10*110+(B20-50)*132,IF(AND(B20&lt;=70,B20&gt;60),9*22+30+10*44+10*66+10*88+10*110+10*132+(B20-60)*154,IF(AND(B20&lt;=80,B20&gt;70),9*22+30+10*44+10*66+10*88+10*110+10*132+10*154+(B20-70)*176,IF(AND(B20&lt;=90,B20&gt;80),9*22+30+10*44+10*66+10*88+10*110+10*132+10*154+10*176+(B20-80)*198,IF(AND(B20&lt;=100,B20&gt;90),9*22+30+10*44+10*66+10*88+10*110+10*132+10*154+10*176+10*198+(B20-90)*220,IF(AND(B20&lt;=110,B20&gt;100),9*22+30+10*44+10*66+10*88+10*110+10*132+10*154+10*176+10*198+10*220+(B20-100)*242,IF(AND(B20&lt;=120,B20&gt;110),9*22+30+10*44+10*66+10*88+10*110+10*132+10*154+10*176+10*198+10*220+10*242+(B20-110)*264))))))))))))</f>
        <v>644</v>
      </c>
      <c r="D20" s="89">
        <v>60</v>
      </c>
      <c r="E20" s="89">
        <v>50</v>
      </c>
      <c r="F20" s="89">
        <v>50</v>
      </c>
      <c r="G20" s="91">
        <f>人物成长表!$D20*人物成长表!$B20*10%+7+IF(AND(B20&lt;=10,B20&gt;0),(人物成长表!$B20-1)*转化表!$C$24,IF(AND(B20&lt;=20,B20&gt;10),9*转化表!$C$24+(B20-10)*转化表!$C$25,IF(AND(B20&lt;=30,B20&gt;20),9*转化表!$C$24+10*转化表!$C$25+(B20-20)*转化表!$C$26,IF(AND(B20&lt;=40,B20&gt;30),9*转化表!$C$24+10*转化表!$C$25+10*转化表!$C$26+(B20-30)*转化表!$C$27,IF(AND(B20&lt;=50,B20&gt;40),9*转化表!$C$24+10*转化表!$C$25+10*转化表!$C$26+10*转化表!$C$27+(B20-40)*转化表!$C$28,IF(AND(B20&lt;=60,B20&gt;50),9*转化表!$C$24+10*转化表!$C$25+10*转化表!$C$26+10*转化表!$C$27+10*转化表!$C$28+(B20-50)*转化表!$C$29,IF(AND(B20&lt;=70,B20&gt;60),9*转化表!$C$24+10*转化表!$C$25+10*转化表!$C$26+10*转化表!$C$27+10*转化表!$C$28+10*转化表!$C$29+(B20-60)*转化表!$C$30,IF(AND(B20&lt;=80,B20&gt;70),9*转化表!$C$24+10*转化表!$C$25+10*转化表!$C$26+10*转化表!$C$27+10*转化表!$C$28+10*转化表!$C$29+10*转化表!$C$30+(B20-70)*转化表!$C$31,IF(AND(B20&lt;=90,B20&gt;80),9*转化表!$C$24+10*转化表!$C$25+10*转化表!$C$26+10*转化表!$C$27+10*转化表!$C$28+10*转化表!$C$29+10*转化表!$C$30+10*转化表!$C$31+(B20-80)*转化表!$C$32,IF(AND(B20&lt;=100,B20&gt;90),9*转化表!$C$24+10*转化表!$C$25+10*转化表!$C$26+10*转化表!$C$27+10*转化表!$C$28+10*转化表!$C$29+10*转化表!$C$30+10*转化表!$C$31+10*转化表!$C$32+(B20-90)*转化表!$C$33,IF(AND(B20&lt;=110,B20&gt;100),9*转化表!$C$24+10*转化表!$C$25+10*转化表!$C$26+10*转化表!$C$27+10*转化表!$C$28+10*转化表!$C$29+10*转化表!$C$30+10*转化表!$C$31+10*转化表!$C$32+10*转化表!$C$33+(B20-100)*转化表!$C$34,IF(AND(B20&lt;=120,B20&gt;110),9*转化表!$C$24+10*转化表!$C$25+10*转化表!$C$26+10*转化表!$C$27+10*转化表!$C$28+10*转化表!$C$29+10*转化表!$C$30+10*转化表!$C$31+10*转化表!$C$32+10*转化表!$C$33+10*转化表!$C$34+(B20-110)*转化表!$C$35))))))))))))</f>
        <v>103</v>
      </c>
      <c r="H20" s="92">
        <f>人物成长表!$D20*人物成长表!$B20*7%+4.8+IF(AND(B20&lt;=10,B20&gt;0),(人物成长表!$B20-1)*转化表!$D$24,IF(AND(B20&lt;=20,B20&gt;10),9*转化表!$D$24+(B20-10)*转化表!$D$25,IF(AND(B20&lt;=30,B20&gt;20),9*转化表!$D$24+10*转化表!$D$25+(B20-20)*转化表!$D$26,IF(AND(B20&lt;=40,B20&gt;30),9*转化表!$D$24+10*转化表!$D$25+10*转化表!$D$26+(B20-30)*转化表!$D$27,IF(AND(B20&lt;=50,B20&gt;40),9*转化表!$D$24+10*转化表!$D$25+10*转化表!$D$26+10*转化表!$D$27+(B20-40)*转化表!$D$28,IF(AND(B20&lt;=60,B20&gt;50),9*转化表!$D$24+10*转化表!$D$25+10*转化表!$D$26+10*转化表!$D$27+10*转化表!$D$28+(B20-50)*转化表!$D$29,IF(AND(B20&lt;=70,B20&gt;60),9*转化表!$D$24+10*转化表!$D$25+10*转化表!$D$26+10*转化表!$D$27+10*转化表!$D$28+10*转化表!$D$29+(B20-60)*转化表!$D$30,IF(AND(B20&lt;=80,B20&gt;70),9*转化表!$D$24+10*转化表!$D$25+10*转化表!$D$26+10*转化表!$D$27+10*转化表!$D$28+10*转化表!$D$29+10*转化表!$D$30+(B20-70)*转化表!$D$31,IF(AND(B20&lt;=90,B20&gt;80),9*转化表!$D$24+10*转化表!$D$25+10*转化表!$D$26+10*转化表!$D$27+10*转化表!$D$28+10*转化表!$D$29+10*转化表!$D$30+10*转化表!$D$31+(B20-80)*转化表!$D$32,IF(AND(B20&lt;=100,B20&gt;90),9*转化表!$D$24+10*转化表!$D$25+10*转化表!$D$26+10*转化表!$D$27+10*转化表!$D$28+10*转化表!$D$29+10*转化表!$D$30+10*转化表!$D$31+10*转化表!$D$32+(B20-90)*转化表!$D$33,IF(AND(B20&lt;=110,B20&gt;100),9*转化表!$D$24+10*转化表!$D$25+10*转化表!$D$26+10*转化表!$D$27+10*转化表!$D$28+10*转化表!$D$29+10*转化表!$D$30+10*转化表!$D$31+10*转化表!$D$32+10*转化表!$D$33+(B20-100)*转化表!$D$34,IF(AND(B20&lt;=120,B20&gt;110),9*转化表!$D$24+10*转化表!$D$25+10*转化表!$D$26+10*转化表!$D$27+10*转化表!$D$28+10*转化表!$D$29+10*转化表!$D$30+10*转化表!$D$31+10*转化表!$D$32+10*转化表!$D$33+10*转化表!$D$34+(B20-110)*转化表!$D$35))))))))))))</f>
        <v>72</v>
      </c>
      <c r="I20" s="91">
        <f t="shared" si="0"/>
        <v>0</v>
      </c>
      <c r="J20" s="91">
        <f>IF(E20&lt;=50,0,E20*7%+2.8+IF(AND(B20&lt;=10,B20&gt;0),(人物成长表!$B20-1)*转化表!$F$24,IF(AND(B20&lt;=20,B20&gt;10),9*转化表!$F$24+(B20-10)*转化表!$F$25,IF(AND(B20&lt;=30,B20&gt;20),9*转化表!$F$24+10*转化表!$F$25+(B20-20)*转化表!$F$26,IF(AND(B20&lt;=40,B20&gt;30),9*转化表!$F$24+10*转化表!$F$25+10*转化表!$F$26+(B20-30)*转化表!$F$27,IF(AND(B20&lt;=50,B20&gt;40),9*转化表!$F$24+10*转化表!$F$25+10*转化表!$F$26+10*转化表!$F$27+(B20-40)*转化表!$F$28,IF(AND(B20&lt;=60,B20&gt;50),9*转化表!$F$24+10*转化表!$F$25+10*转化表!$F$26+10*转化表!$F$27+10*转化表!$F$28+(B20-50)*转化表!$F$29,IF(AND(B20&lt;=70,B20&gt;60),9*转化表!$F$24+10*转化表!$F$25+10*转化表!$F$26+10*转化表!$F$27+10*转化表!$F$28+10*转化表!$F$29+(B20-60)*转化表!$F$30,IF(AND(B20&lt;=80,B20&gt;70),9*转化表!$F$24+10*转化表!$F$25+10*转化表!$F$26+10*转化表!$F$27+10*转化表!$F$28+10*转化表!$F$29+10*转化表!$F$30+(B20-70)*转化表!$F$31,IF(AND(B20&lt;=90,B20&gt;80),9*转化表!$F$24+10*转化表!$F$25+10*转化表!$F$26+10*转化表!$F$27+10*转化表!$F$28+10*转化表!$F$29+10*转化表!$F$30+10*转化表!$F$31+(B20-80)*转化表!$F$32,IF(AND(B20&lt;=100,B20&gt;90),9*转化表!$F$24+10*转化表!$F$25+10*转化表!$F$26+10*转化表!$F$27+10*转化表!$F$28+10*转化表!$F$29+10*转化表!$F$30+10*转化表!$F$31+10*转化表!$F$32+(B20-90)*转化表!$F$33,IF(AND(B20&lt;=110,B20&gt;100),9*转化表!$F$24+10*转化表!$F$25+10*转化表!$F$26+10*转化表!$F$27+10*转化表!$F$28+10*转化表!$F$29+10*转化表!$F$30+10*转化表!$F$31+10*转化表!$F$32+10*转化表!$F$33+(B20-100)*转化表!$F$34,IF(AND(B20&lt;=120,B20&gt;110),9*转化表!$F$24+10*转化表!$F$25+10*转化表!$F$26+10*转化表!$F$27+10*转化表!$F$28+10*转化表!$F$29+10*转化表!$F$30+10*转化表!$F$31+10*转化表!$F$32+10*转化表!$F$33+10*转化表!$F$34+(B20-110)*转化表!$F$35)))))))))))))</f>
        <v>0</v>
      </c>
      <c r="K20" s="91">
        <f>(F20-50)*人物成长表!$B20*10%+9+IF(AND(B20&lt;=10,B20&gt;0),(人物成长表!$B20-1)*转化表!$G$24,IF(AND(B20&lt;=20,B20&gt;10),9*转化表!$G$24+(B20-10)*转化表!$G$25,IF(AND(B20&lt;=30,B20&gt;20),9*转化表!$G$24+10*转化表!$G$25+(B20-20)*转化表!$G$26,IF(AND(B20&lt;=40,B20&gt;30),9*转化表!$G$24+10*转化表!$G$25+10*转化表!$G$26+(B20-30)*转化表!$G$27,IF(AND(B20&lt;=50,B20&gt;40),9*转化表!$G$24+10*转化表!$G$25+10*转化表!$G$26+10*转化表!$G$27+(B20-40)*转化表!$G$28,IF(AND(B20&lt;=60,B20&gt;50),9*转化表!$G$24+10*转化表!$G$25+10*转化表!$G$26+10*转化表!$G$27+10*转化表!$G$28+(B20-50)*转化表!$G$29,IF(AND(B20&lt;=70,B20&gt;60),9*转化表!$G$24+10*转化表!$G$25+10*转化表!$G$26+10*转化表!$G$27+10*转化表!$G$28+10*转化表!$G$29+(B20-60)*转化表!$G$30,IF(AND(B20&lt;=80,B20&gt;70),9*转化表!$G$24+10*转化表!$G$25+10*转化表!$G$26+10*转化表!$G$27+10*转化表!$G$28+10*转化表!$G$29+10*转化表!$G$30+(B20-70)*转化表!$G$31,IF(AND(B20&lt;=90,B20&gt;80),9*转化表!$G$24+10*转化表!$G$25+10*转化表!$G$26+10*转化表!$G$27+10*转化表!$G$28+10*转化表!$G$29+10*转化表!$G$30+10*转化表!$G$31+(B20-80)*转化表!$G$32,IF(AND(B20&lt;=100,B20&gt;90),9*转化表!$G$24+10*转化表!$G$25+10*转化表!$G$26+10*转化表!$G$27+10*转化表!$G$28+10*转化表!$G$29+10*转化表!$G$30+10*转化表!$G$31+10*转化表!$G$32+(B20-90)*转化表!$G$33,IF(AND(B20&lt;=110,B20&gt;100),9*转化表!$G$24+10*转化表!$G$25+10*转化表!$G$26+10*转化表!$G$27+10*转化表!$G$28+10*转化表!$G$29+10*转化表!$G$30+10*转化表!$G$31+10*转化表!$G$32+10*转化表!$G$33+(B20-100)*转化表!$G$34,IF(AND(B20&lt;=120,B20&gt;110),9*转化表!$G$24+10*转化表!$G$25+10*转化表!$G$26+10*转化表!$G$27+10*转化表!$G$28+10*转化表!$G$29+10*转化表!$G$30+10*转化表!$G$31+10*转化表!$G$32+10*转化表!$G$33+10*转化表!$G$34+(B20-110)*转化表!$G$35))))))))))))</f>
        <v>27.72</v>
      </c>
      <c r="L20" s="91">
        <f>IF(F20&lt;=50,0,E20*7%+2.8+IF(AND(B20&lt;=10,B20&gt;0),(人物成长表!$B20-1)*转化表!$H$24,IF(AND(B20&lt;=20,B20&gt;10),9*转化表!$H$24+(B20-10)*转化表!$H$25,IF(AND(B20&lt;=30,B20&gt;20),9*转化表!$H$24+10*转化表!$H$25+(B20-20)*转化表!$H$26,IF(AND(B20&lt;=40,B20&gt;30),9*转化表!$H$24+10*转化表!$H$25+10*转化表!$H$26+(B20-30)*转化表!$H$27,IF(AND(B20&lt;=50,B20&gt;40),9*转化表!$H$24+10*转化表!$H$25+10*转化表!$H$26+10*转化表!$H$27+(B20-40)*转化表!$H$28,IF(AND(B20&lt;=60,B20&gt;50),9*转化表!$H$24+10*转化表!$H$25+10*转化表!$H$26+10*转化表!$H$27+10*转化表!$H$28+(B20-50)*转化表!$H$29,IF(AND(B20&lt;=70,B20&gt;60),9*转化表!$H$24+10*转化表!$H$25+10*转化表!$H$26+10*转化表!$H$27+10*转化表!$H$28+10*转化表!$H$29+(B20-60)*转化表!$H$30,IF(AND(B20&lt;=80,B20&gt;70),9*转化表!$H$24+10*转化表!$H$25+10*转化表!$H$26+10*转化表!$H$27+10*转化表!$H$28+10*转化表!$H$29+10*转化表!$H$30+(B20-70)*转化表!$H$31,IF(AND(B20&lt;=90,B20&gt;80),9*转化表!$H$24+10*转化表!$H$25+10*转化表!$H$26+10*转化表!$H$27+10*转化表!$H$28+10*转化表!$H$29+10*转化表!$H$30+10*转化表!$H$31+(B20-80)*转化表!$H$32,IF(AND(B20&lt;=100,B20&gt;90),9*转化表!$H$24+10*转化表!$H$25+10*转化表!$H$26+10*转化表!$H$27+10*转化表!$H$28+10*转化表!$H$29+10*转化表!$H$30+10*转化表!$H$31+10*转化表!$H$32+(B20-90)*转化表!$H$33,IF(AND(B20&lt;=110,B20&gt;100),9*转化表!$H$24+10*转化表!$H$25+10*转化表!$H$26+10*转化表!$H$27+10*转化表!$H$28+10*转化表!$H$29+10*转化表!$H$30+10*转化表!$H$31+10*转化表!$H$32+10*转化表!$H$33+(B20-100)*转化表!$H$34,IF(AND(B20&lt;=120,B20&gt;110),9*转化表!$H$24+10*转化表!$H$25+10*转化表!$H$26+10*转化表!$H$27+10*转化表!$H$28+10*转化表!$H$29+10*转化表!$H$30+10*转化表!$H$31+10*转化表!$H$32+10*转化表!$H$33+10*转化表!$H$34+(B20-110)*转化表!$H$35)))))))))))))</f>
        <v>0</v>
      </c>
      <c r="M20" s="89">
        <v>0</v>
      </c>
      <c r="N20" s="93">
        <v>0.2</v>
      </c>
      <c r="O20" s="94">
        <v>0</v>
      </c>
      <c r="P20" s="94">
        <v>0</v>
      </c>
      <c r="Q20" s="94">
        <v>0</v>
      </c>
      <c r="R20" s="93">
        <v>0.25</v>
      </c>
      <c r="S20" s="94">
        <v>0</v>
      </c>
    </row>
    <row r="21" spans="1:19">
      <c r="A21" s="89" t="s">
        <v>185</v>
      </c>
      <c r="B21" s="89">
        <v>20</v>
      </c>
      <c r="C21" s="90">
        <f>IF(AND(B21&lt;=10,B21&gt;0),(人物成长表!$B21-1)*22+50,IF(AND(B21&lt;=20,B21&gt;10),9*22+50+(B21-10)*44,IF(AND(B21&lt;=30,B21&gt;20),9*22+50+10*44+(B21-20)*66,IF(AND(B21&lt;=40,B21&gt;30),9*22+50+10*44+10*66+(B21-30)*88,IF(AND(B21&lt;=50,B21&gt;40),9*22+50+10*44+10*66+10*88+(B21-40)*110,IF(AND(B21&lt;=60,B21&gt;50),9*22+30+10*44+10*66+10*88+10*110+(B21-50)*132,IF(AND(B21&lt;=70,B21&gt;60),9*22+30+10*44+10*66+10*88+10*110+10*132+(B21-60)*154,IF(AND(B21&lt;=80,B21&gt;70),9*22+30+10*44+10*66+10*88+10*110+10*132+10*154+(B21-70)*176,IF(AND(B21&lt;=90,B21&gt;80),9*22+30+10*44+10*66+10*88+10*110+10*132+10*154+10*176+(B21-80)*198,IF(AND(B21&lt;=100,B21&gt;90),9*22+30+10*44+10*66+10*88+10*110+10*132+10*154+10*176+10*198+(B21-90)*220,IF(AND(B21&lt;=110,B21&gt;100),9*22+30+10*44+10*66+10*88+10*110+10*132+10*154+10*176+10*198+10*220+(B21-100)*242,IF(AND(B21&lt;=120,B21&gt;110),9*22+30+10*44+10*66+10*88+10*110+10*132+10*154+10*176+10*198+10*220+10*242+(B21-110)*264))))))))))))</f>
        <v>688</v>
      </c>
      <c r="D21" s="89">
        <v>60</v>
      </c>
      <c r="E21" s="89">
        <v>50</v>
      </c>
      <c r="F21" s="89">
        <v>50</v>
      </c>
      <c r="G21" s="91">
        <f>人物成长表!$D21*人物成长表!$B21*10%+7+IF(AND(B21&lt;=10,B21&gt;0),(人物成长表!$B21-1)*转化表!$C$24,IF(AND(B21&lt;=20,B21&gt;10),9*转化表!$C$24+(B21-10)*转化表!$C$25,IF(AND(B21&lt;=30,B21&gt;20),9*转化表!$C$24+10*转化表!$C$25+(B21-20)*转化表!$C$26,IF(AND(B21&lt;=40,B21&gt;30),9*转化表!$C$24+10*转化表!$C$25+10*转化表!$C$26+(B21-30)*转化表!$C$27,IF(AND(B21&lt;=50,B21&gt;40),9*转化表!$C$24+10*转化表!$C$25+10*转化表!$C$26+10*转化表!$C$27+(B21-40)*转化表!$C$28,IF(AND(B21&lt;=60,B21&gt;50),9*转化表!$C$24+10*转化表!$C$25+10*转化表!$C$26+10*转化表!$C$27+10*转化表!$C$28+(B21-50)*转化表!$C$29,IF(AND(B21&lt;=70,B21&gt;60),9*转化表!$C$24+10*转化表!$C$25+10*转化表!$C$26+10*转化表!$C$27+10*转化表!$C$28+10*转化表!$C$29+(B21-60)*转化表!$C$30,IF(AND(B21&lt;=80,B21&gt;70),9*转化表!$C$24+10*转化表!$C$25+10*转化表!$C$26+10*转化表!$C$27+10*转化表!$C$28+10*转化表!$C$29+10*转化表!$C$30+(B21-70)*转化表!$C$31,IF(AND(B21&lt;=90,B21&gt;80),9*转化表!$C$24+10*转化表!$C$25+10*转化表!$C$26+10*转化表!$C$27+10*转化表!$C$28+10*转化表!$C$29+10*转化表!$C$30+10*转化表!$C$31+(B21-80)*转化表!$C$32,IF(AND(B21&lt;=100,B21&gt;90),9*转化表!$C$24+10*转化表!$C$25+10*转化表!$C$26+10*转化表!$C$27+10*转化表!$C$28+10*转化表!$C$29+10*转化表!$C$30+10*转化表!$C$31+10*转化表!$C$32+(B21-90)*转化表!$C$33,IF(AND(B21&lt;=110,B21&gt;100),9*转化表!$C$24+10*转化表!$C$25+10*转化表!$C$26+10*转化表!$C$27+10*转化表!$C$28+10*转化表!$C$29+10*转化表!$C$30+10*转化表!$C$31+10*转化表!$C$32+10*转化表!$C$33+(B21-100)*转化表!$C$34,IF(AND(B21&lt;=120,B21&gt;110),9*转化表!$C$24+10*转化表!$C$25+10*转化表!$C$26+10*转化表!$C$27+10*转化表!$C$28+10*转化表!$C$29+10*转化表!$C$30+10*转化表!$C$31+10*转化表!$C$32+10*转化表!$C$33+10*转化表!$C$34+(B21-110)*转化表!$C$35))))))))))))</f>
        <v>110</v>
      </c>
      <c r="H21" s="92">
        <f>人物成长表!$D21*人物成长表!$B21*7%+4.8+IF(AND(B21&lt;=10,B21&gt;0),(人物成长表!$B21-1)*转化表!$D$24,IF(AND(B21&lt;=20,B21&gt;10),9*转化表!$D$24+(B21-10)*转化表!$D$25,IF(AND(B21&lt;=30,B21&gt;20),9*转化表!$D$24+10*转化表!$D$25+(B21-20)*转化表!$D$26,IF(AND(B21&lt;=40,B21&gt;30),9*转化表!$D$24+10*转化表!$D$25+10*转化表!$D$26+(B21-30)*转化表!$D$27,IF(AND(B21&lt;=50,B21&gt;40),9*转化表!$D$24+10*转化表!$D$25+10*转化表!$D$26+10*转化表!$D$27+(B21-40)*转化表!$D$28,IF(AND(B21&lt;=60,B21&gt;50),9*转化表!$D$24+10*转化表!$D$25+10*转化表!$D$26+10*转化表!$D$27+10*转化表!$D$28+(B21-50)*转化表!$D$29,IF(AND(B21&lt;=70,B21&gt;60),9*转化表!$D$24+10*转化表!$D$25+10*转化表!$D$26+10*转化表!$D$27+10*转化表!$D$28+10*转化表!$D$29+(B21-60)*转化表!$D$30,IF(AND(B21&lt;=80,B21&gt;70),9*转化表!$D$24+10*转化表!$D$25+10*转化表!$D$26+10*转化表!$D$27+10*转化表!$D$28+10*转化表!$D$29+10*转化表!$D$30+(B21-70)*转化表!$D$31,IF(AND(B21&lt;=90,B21&gt;80),9*转化表!$D$24+10*转化表!$D$25+10*转化表!$D$26+10*转化表!$D$27+10*转化表!$D$28+10*转化表!$D$29+10*转化表!$D$30+10*转化表!$D$31+(B21-80)*转化表!$D$32,IF(AND(B21&lt;=100,B21&gt;90),9*转化表!$D$24+10*转化表!$D$25+10*转化表!$D$26+10*转化表!$D$27+10*转化表!$D$28+10*转化表!$D$29+10*转化表!$D$30+10*转化表!$D$31+10*转化表!$D$32+(B21-90)*转化表!$D$33,IF(AND(B21&lt;=110,B21&gt;100),9*转化表!$D$24+10*转化表!$D$25+10*转化表!$D$26+10*转化表!$D$27+10*转化表!$D$28+10*转化表!$D$29+10*转化表!$D$30+10*转化表!$D$31+10*转化表!$D$32+10*转化表!$D$33+(B21-100)*转化表!$D$34,IF(AND(B21&lt;=120,B21&gt;110),9*转化表!$D$24+10*转化表!$D$25+10*转化表!$D$26+10*转化表!$D$27+10*转化表!$D$28+10*转化表!$D$29+10*转化表!$D$30+10*转化表!$D$31+10*转化表!$D$32+10*转化表!$D$33+10*转化表!$D$34+(B21-110)*转化表!$D$35))))))))))))</f>
        <v>77.000000000000014</v>
      </c>
      <c r="I21" s="91">
        <f t="shared" si="0"/>
        <v>0</v>
      </c>
      <c r="J21" s="91">
        <f>IF(E21&lt;=50,0,E21*7%+2.8+IF(AND(B21&lt;=10,B21&gt;0),(人物成长表!$B21-1)*转化表!$F$24,IF(AND(B21&lt;=20,B21&gt;10),9*转化表!$F$24+(B21-10)*转化表!$F$25,IF(AND(B21&lt;=30,B21&gt;20),9*转化表!$F$24+10*转化表!$F$25+(B21-20)*转化表!$F$26,IF(AND(B21&lt;=40,B21&gt;30),9*转化表!$F$24+10*转化表!$F$25+10*转化表!$F$26+(B21-30)*转化表!$F$27,IF(AND(B21&lt;=50,B21&gt;40),9*转化表!$F$24+10*转化表!$F$25+10*转化表!$F$26+10*转化表!$F$27+(B21-40)*转化表!$F$28,IF(AND(B21&lt;=60,B21&gt;50),9*转化表!$F$24+10*转化表!$F$25+10*转化表!$F$26+10*转化表!$F$27+10*转化表!$F$28+(B21-50)*转化表!$F$29,IF(AND(B21&lt;=70,B21&gt;60),9*转化表!$F$24+10*转化表!$F$25+10*转化表!$F$26+10*转化表!$F$27+10*转化表!$F$28+10*转化表!$F$29+(B21-60)*转化表!$F$30,IF(AND(B21&lt;=80,B21&gt;70),9*转化表!$F$24+10*转化表!$F$25+10*转化表!$F$26+10*转化表!$F$27+10*转化表!$F$28+10*转化表!$F$29+10*转化表!$F$30+(B21-70)*转化表!$F$31,IF(AND(B21&lt;=90,B21&gt;80),9*转化表!$F$24+10*转化表!$F$25+10*转化表!$F$26+10*转化表!$F$27+10*转化表!$F$28+10*转化表!$F$29+10*转化表!$F$30+10*转化表!$F$31+(B21-80)*转化表!$F$32,IF(AND(B21&lt;=100,B21&gt;90),9*转化表!$F$24+10*转化表!$F$25+10*转化表!$F$26+10*转化表!$F$27+10*转化表!$F$28+10*转化表!$F$29+10*转化表!$F$30+10*转化表!$F$31+10*转化表!$F$32+(B21-90)*转化表!$F$33,IF(AND(B21&lt;=110,B21&gt;100),9*转化表!$F$24+10*转化表!$F$25+10*转化表!$F$26+10*转化表!$F$27+10*转化表!$F$28+10*转化表!$F$29+10*转化表!$F$30+10*转化表!$F$31+10*转化表!$F$32+10*转化表!$F$33+(B21-100)*转化表!$F$34,IF(AND(B21&lt;=120,B21&gt;110),9*转化表!$F$24+10*转化表!$F$25+10*转化表!$F$26+10*转化表!$F$27+10*转化表!$F$28+10*转化表!$F$29+10*转化表!$F$30+10*转化表!$F$31+10*转化表!$F$32+10*转化表!$F$33+10*转化表!$F$34+(B21-110)*转化表!$F$35)))))))))))))</f>
        <v>0</v>
      </c>
      <c r="K21" s="91">
        <f>(F21-50)*人物成长表!$B21*10%+9+IF(AND(B21&lt;=10,B21&gt;0),(人物成长表!$B21-1)*转化表!$G$24,IF(AND(B21&lt;=20,B21&gt;10),9*转化表!$G$24+(B21-10)*转化表!$G$25,IF(AND(B21&lt;=30,B21&gt;20),9*转化表!$G$24+10*转化表!$G$25+(B21-20)*转化表!$G$26,IF(AND(B21&lt;=40,B21&gt;30),9*转化表!$G$24+10*转化表!$G$25+10*转化表!$G$26+(B21-30)*转化表!$G$27,IF(AND(B21&lt;=50,B21&gt;40),9*转化表!$G$24+10*转化表!$G$25+10*转化表!$G$26+10*转化表!$G$27+(B21-40)*转化表!$G$28,IF(AND(B21&lt;=60,B21&gt;50),9*转化表!$G$24+10*转化表!$G$25+10*转化表!$G$26+10*转化表!$G$27+10*转化表!$G$28+(B21-50)*转化表!$G$29,IF(AND(B21&lt;=70,B21&gt;60),9*转化表!$G$24+10*转化表!$G$25+10*转化表!$G$26+10*转化表!$G$27+10*转化表!$G$28+10*转化表!$G$29+(B21-60)*转化表!$G$30,IF(AND(B21&lt;=80,B21&gt;70),9*转化表!$G$24+10*转化表!$G$25+10*转化表!$G$26+10*转化表!$G$27+10*转化表!$G$28+10*转化表!$G$29+10*转化表!$G$30+(B21-70)*转化表!$G$31,IF(AND(B21&lt;=90,B21&gt;80),9*转化表!$G$24+10*转化表!$G$25+10*转化表!$G$26+10*转化表!$G$27+10*转化表!$G$28+10*转化表!$G$29+10*转化表!$G$30+10*转化表!$G$31+(B21-80)*转化表!$G$32,IF(AND(B21&lt;=100,B21&gt;90),9*转化表!$G$24+10*转化表!$G$25+10*转化表!$G$26+10*转化表!$G$27+10*转化表!$G$28+10*转化表!$G$29+10*转化表!$G$30+10*转化表!$G$31+10*转化表!$G$32+(B21-90)*转化表!$G$33,IF(AND(B21&lt;=110,B21&gt;100),9*转化表!$G$24+10*转化表!$G$25+10*转化表!$G$26+10*转化表!$G$27+10*转化表!$G$28+10*转化表!$G$29+10*转化表!$G$30+10*转化表!$G$31+10*转化表!$G$32+10*转化表!$G$33+(B21-100)*转化表!$G$34,IF(AND(B21&lt;=120,B21&gt;110),9*转化表!$G$24+10*转化表!$G$25+10*转化表!$G$26+10*转化表!$G$27+10*转化表!$G$28+10*转化表!$G$29+10*转化表!$G$30+10*转化表!$G$31+10*转化表!$G$32+10*转化表!$G$33+10*转化表!$G$34+(B21-110)*转化表!$G$35))))))))))))</f>
        <v>29.67</v>
      </c>
      <c r="L21" s="91">
        <f>IF(F21&lt;=50,0,E21*7%+2.8+IF(AND(B21&lt;=10,B21&gt;0),(人物成长表!$B21-1)*转化表!$H$24,IF(AND(B21&lt;=20,B21&gt;10),9*转化表!$H$24+(B21-10)*转化表!$H$25,IF(AND(B21&lt;=30,B21&gt;20),9*转化表!$H$24+10*转化表!$H$25+(B21-20)*转化表!$H$26,IF(AND(B21&lt;=40,B21&gt;30),9*转化表!$H$24+10*转化表!$H$25+10*转化表!$H$26+(B21-30)*转化表!$H$27,IF(AND(B21&lt;=50,B21&gt;40),9*转化表!$H$24+10*转化表!$H$25+10*转化表!$H$26+10*转化表!$H$27+(B21-40)*转化表!$H$28,IF(AND(B21&lt;=60,B21&gt;50),9*转化表!$H$24+10*转化表!$H$25+10*转化表!$H$26+10*转化表!$H$27+10*转化表!$H$28+(B21-50)*转化表!$H$29,IF(AND(B21&lt;=70,B21&gt;60),9*转化表!$H$24+10*转化表!$H$25+10*转化表!$H$26+10*转化表!$H$27+10*转化表!$H$28+10*转化表!$H$29+(B21-60)*转化表!$H$30,IF(AND(B21&lt;=80,B21&gt;70),9*转化表!$H$24+10*转化表!$H$25+10*转化表!$H$26+10*转化表!$H$27+10*转化表!$H$28+10*转化表!$H$29+10*转化表!$H$30+(B21-70)*转化表!$H$31,IF(AND(B21&lt;=90,B21&gt;80),9*转化表!$H$24+10*转化表!$H$25+10*转化表!$H$26+10*转化表!$H$27+10*转化表!$H$28+10*转化表!$H$29+10*转化表!$H$30+10*转化表!$H$31+(B21-80)*转化表!$H$32,IF(AND(B21&lt;=100,B21&gt;90),9*转化表!$H$24+10*转化表!$H$25+10*转化表!$H$26+10*转化表!$H$27+10*转化表!$H$28+10*转化表!$H$29+10*转化表!$H$30+10*转化表!$H$31+10*转化表!$H$32+(B21-90)*转化表!$H$33,IF(AND(B21&lt;=110,B21&gt;100),9*转化表!$H$24+10*转化表!$H$25+10*转化表!$H$26+10*转化表!$H$27+10*转化表!$H$28+10*转化表!$H$29+10*转化表!$H$30+10*转化表!$H$31+10*转化表!$H$32+10*转化表!$H$33+(B21-100)*转化表!$H$34,IF(AND(B21&lt;=120,B21&gt;110),9*转化表!$H$24+10*转化表!$H$25+10*转化表!$H$26+10*转化表!$H$27+10*转化表!$H$28+10*转化表!$H$29+10*转化表!$H$30+10*转化表!$H$31+10*转化表!$H$32+10*转化表!$H$33+10*转化表!$H$34+(B21-110)*转化表!$H$35)))))))))))))</f>
        <v>0</v>
      </c>
      <c r="M21" s="89">
        <v>0</v>
      </c>
      <c r="N21" s="93">
        <v>0.2</v>
      </c>
      <c r="O21" s="94">
        <v>0</v>
      </c>
      <c r="P21" s="94">
        <v>0</v>
      </c>
      <c r="Q21" s="94">
        <v>0</v>
      </c>
      <c r="R21" s="93">
        <v>0.25</v>
      </c>
      <c r="S21" s="94">
        <v>0</v>
      </c>
    </row>
    <row r="22" spans="1:19">
      <c r="A22" s="89" t="s">
        <v>185</v>
      </c>
      <c r="B22" s="89">
        <v>21</v>
      </c>
      <c r="C22" s="90">
        <f>IF(AND(B22&lt;=10,B22&gt;0),(人物成长表!$B22-1)*22+50,IF(AND(B22&lt;=20,B22&gt;10),9*22+50+(B22-10)*44,IF(AND(B22&lt;=30,B22&gt;20),9*22+50+10*44+(B22-20)*66,IF(AND(B22&lt;=40,B22&gt;30),9*22+50+10*44+10*66+(B22-30)*88,IF(AND(B22&lt;=50,B22&gt;40),9*22+50+10*44+10*66+10*88+(B22-40)*110,IF(AND(B22&lt;=60,B22&gt;50),9*22+30+10*44+10*66+10*88+10*110+(B22-50)*132,IF(AND(B22&lt;=70,B22&gt;60),9*22+30+10*44+10*66+10*88+10*110+10*132+(B22-60)*154,IF(AND(B22&lt;=80,B22&gt;70),9*22+30+10*44+10*66+10*88+10*110+10*132+10*154+(B22-70)*176,IF(AND(B22&lt;=90,B22&gt;80),9*22+30+10*44+10*66+10*88+10*110+10*132+10*154+10*176+(B22-80)*198,IF(AND(B22&lt;=100,B22&gt;90),9*22+30+10*44+10*66+10*88+10*110+10*132+10*154+10*176+10*198+(B22-90)*220,IF(AND(B22&lt;=110,B22&gt;100),9*22+30+10*44+10*66+10*88+10*110+10*132+10*154+10*176+10*198+10*220+(B22-100)*242,IF(AND(B22&lt;=120,B22&gt;110),9*22+30+10*44+10*66+10*88+10*110+10*132+10*154+10*176+10*198+10*220+10*242+(B22-110)*264))))))))))))</f>
        <v>754</v>
      </c>
      <c r="D22" s="89">
        <v>60</v>
      </c>
      <c r="E22" s="89">
        <v>50</v>
      </c>
      <c r="F22" s="89">
        <v>50</v>
      </c>
      <c r="G22" s="91">
        <f>人物成长表!$D22*人物成长表!$B22*10%+7+IF(AND(B22&lt;=10,B22&gt;0),(人物成长表!$B22-1)*转化表!$C$24,IF(AND(B22&lt;=20,B22&gt;10),9*转化表!$C$24+(B22-10)*转化表!$C$25,IF(AND(B22&lt;=30,B22&gt;20),9*转化表!$C$24+10*转化表!$C$25+(B22-20)*转化表!$C$26,IF(AND(B22&lt;=40,B22&gt;30),9*转化表!$C$24+10*转化表!$C$25+10*转化表!$C$26+(B22-30)*转化表!$C$27,IF(AND(B22&lt;=50,B22&gt;40),9*转化表!$C$24+10*转化表!$C$25+10*转化表!$C$26+10*转化表!$C$27+(B22-40)*转化表!$C$28,IF(AND(B22&lt;=60,B22&gt;50),9*转化表!$C$24+10*转化表!$C$25+10*转化表!$C$26+10*转化表!$C$27+10*转化表!$C$28+(B22-50)*转化表!$C$29,IF(AND(B22&lt;=70,B22&gt;60),9*转化表!$C$24+10*转化表!$C$25+10*转化表!$C$26+10*转化表!$C$27+10*转化表!$C$28+10*转化表!$C$29+(B22-60)*转化表!$C$30,IF(AND(B22&lt;=80,B22&gt;70),9*转化表!$C$24+10*转化表!$C$25+10*转化表!$C$26+10*转化表!$C$27+10*转化表!$C$28+10*转化表!$C$29+10*转化表!$C$30+(B22-70)*转化表!$C$31,IF(AND(B22&lt;=90,B22&gt;80),9*转化表!$C$24+10*转化表!$C$25+10*转化表!$C$26+10*转化表!$C$27+10*转化表!$C$28+10*转化表!$C$29+10*转化表!$C$30+10*转化表!$C$31+(B22-80)*转化表!$C$32,IF(AND(B22&lt;=100,B22&gt;90),9*转化表!$C$24+10*转化表!$C$25+10*转化表!$C$26+10*转化表!$C$27+10*转化表!$C$28+10*转化表!$C$29+10*转化表!$C$30+10*转化表!$C$31+10*转化表!$C$32+(B22-90)*转化表!$C$33,IF(AND(B22&lt;=110,B22&gt;100),9*转化表!$C$24+10*转化表!$C$25+10*转化表!$C$26+10*转化表!$C$27+10*转化表!$C$28+10*转化表!$C$29+10*转化表!$C$30+10*转化表!$C$31+10*转化表!$C$32+10*转化表!$C$33+(B22-100)*转化表!$C$34,IF(AND(B22&lt;=120,B22&gt;110),9*转化表!$C$24+10*转化表!$C$25+10*转化表!$C$26+10*转化表!$C$27+10*转化表!$C$28+10*转化表!$C$29+10*转化表!$C$30+10*转化表!$C$31+10*转化表!$C$32+10*转化表!$C$33+10*转化表!$C$34+(B22-110)*转化表!$C$35))))))))))))</f>
        <v>120</v>
      </c>
      <c r="H22" s="92">
        <f>人物成长表!$D22*人物成长表!$B22*7%+4.8+IF(AND(B22&lt;=10,B22&gt;0),(人物成长表!$B22-1)*转化表!$D$24,IF(AND(B22&lt;=20,B22&gt;10),9*转化表!$D$24+(B22-10)*转化表!$D$25,IF(AND(B22&lt;=30,B22&gt;20),9*转化表!$D$24+10*转化表!$D$25+(B22-20)*转化表!$D$26,IF(AND(B22&lt;=40,B22&gt;30),9*转化表!$D$24+10*转化表!$D$25+10*转化表!$D$26+(B22-30)*转化表!$D$27,IF(AND(B22&lt;=50,B22&gt;40),9*转化表!$D$24+10*转化表!$D$25+10*转化表!$D$26+10*转化表!$D$27+(B22-40)*转化表!$D$28,IF(AND(B22&lt;=60,B22&gt;50),9*转化表!$D$24+10*转化表!$D$25+10*转化表!$D$26+10*转化表!$D$27+10*转化表!$D$28+(B22-50)*转化表!$D$29,IF(AND(B22&lt;=70,B22&gt;60),9*转化表!$D$24+10*转化表!$D$25+10*转化表!$D$26+10*转化表!$D$27+10*转化表!$D$28+10*转化表!$D$29+(B22-60)*转化表!$D$30,IF(AND(B22&lt;=80,B22&gt;70),9*转化表!$D$24+10*转化表!$D$25+10*转化表!$D$26+10*转化表!$D$27+10*转化表!$D$28+10*转化表!$D$29+10*转化表!$D$30+(B22-70)*转化表!$D$31,IF(AND(B22&lt;=90,B22&gt;80),9*转化表!$D$24+10*转化表!$D$25+10*转化表!$D$26+10*转化表!$D$27+10*转化表!$D$28+10*转化表!$D$29+10*转化表!$D$30+10*转化表!$D$31+(B22-80)*转化表!$D$32,IF(AND(B22&lt;=100,B22&gt;90),9*转化表!$D$24+10*转化表!$D$25+10*转化表!$D$26+10*转化表!$D$27+10*转化表!$D$28+10*转化表!$D$29+10*转化表!$D$30+10*转化表!$D$31+10*转化表!$D$32+(B22-90)*转化表!$D$33,IF(AND(B22&lt;=110,B22&gt;100),9*转化表!$D$24+10*转化表!$D$25+10*转化表!$D$26+10*转化表!$D$27+10*转化表!$D$28+10*转化表!$D$29+10*转化表!$D$30+10*转化表!$D$31+10*转化表!$D$32+10*转化表!$D$33+(B22-100)*转化表!$D$34,IF(AND(B22&lt;=120,B22&gt;110),9*转化表!$D$24+10*转化表!$D$25+10*转化表!$D$26+10*转化表!$D$27+10*转化表!$D$28+10*转化表!$D$29+10*转化表!$D$30+10*转化表!$D$31+10*转化表!$D$32+10*转化表!$D$33+10*转化表!$D$34+(B22-110)*转化表!$D$35))))))))))))</f>
        <v>85.4</v>
      </c>
      <c r="I22" s="91">
        <f t="shared" si="0"/>
        <v>0</v>
      </c>
      <c r="J22" s="91">
        <f>IF(E22&lt;=50,0,E22*7%+2.8+IF(AND(B22&lt;=10,B22&gt;0),(人物成长表!$B22-1)*转化表!$F$24,IF(AND(B22&lt;=20,B22&gt;10),9*转化表!$F$24+(B22-10)*转化表!$F$25,IF(AND(B22&lt;=30,B22&gt;20),9*转化表!$F$24+10*转化表!$F$25+(B22-20)*转化表!$F$26,IF(AND(B22&lt;=40,B22&gt;30),9*转化表!$F$24+10*转化表!$F$25+10*转化表!$F$26+(B22-30)*转化表!$F$27,IF(AND(B22&lt;=50,B22&gt;40),9*转化表!$F$24+10*转化表!$F$25+10*转化表!$F$26+10*转化表!$F$27+(B22-40)*转化表!$F$28,IF(AND(B22&lt;=60,B22&gt;50),9*转化表!$F$24+10*转化表!$F$25+10*转化表!$F$26+10*转化表!$F$27+10*转化表!$F$28+(B22-50)*转化表!$F$29,IF(AND(B22&lt;=70,B22&gt;60),9*转化表!$F$24+10*转化表!$F$25+10*转化表!$F$26+10*转化表!$F$27+10*转化表!$F$28+10*转化表!$F$29+(B22-60)*转化表!$F$30,IF(AND(B22&lt;=80,B22&gt;70),9*转化表!$F$24+10*转化表!$F$25+10*转化表!$F$26+10*转化表!$F$27+10*转化表!$F$28+10*转化表!$F$29+10*转化表!$F$30+(B22-70)*转化表!$F$31,IF(AND(B22&lt;=90,B22&gt;80),9*转化表!$F$24+10*转化表!$F$25+10*转化表!$F$26+10*转化表!$F$27+10*转化表!$F$28+10*转化表!$F$29+10*转化表!$F$30+10*转化表!$F$31+(B22-80)*转化表!$F$32,IF(AND(B22&lt;=100,B22&gt;90),9*转化表!$F$24+10*转化表!$F$25+10*转化表!$F$26+10*转化表!$F$27+10*转化表!$F$28+10*转化表!$F$29+10*转化表!$F$30+10*转化表!$F$31+10*转化表!$F$32+(B22-90)*转化表!$F$33,IF(AND(B22&lt;=110,B22&gt;100),9*转化表!$F$24+10*转化表!$F$25+10*转化表!$F$26+10*转化表!$F$27+10*转化表!$F$28+10*转化表!$F$29+10*转化表!$F$30+10*转化表!$F$31+10*转化表!$F$32+10*转化表!$F$33+(B22-100)*转化表!$F$34,IF(AND(B22&lt;=120,B22&gt;110),9*转化表!$F$24+10*转化表!$F$25+10*转化表!$F$26+10*转化表!$F$27+10*转化表!$F$28+10*转化表!$F$29+10*转化表!$F$30+10*转化表!$F$31+10*转化表!$F$32+10*转化表!$F$33+10*转化表!$F$34+(B22-110)*转化表!$F$35)))))))))))))</f>
        <v>0</v>
      </c>
      <c r="K22" s="91">
        <f>(F22-50)*人物成长表!$B22*10%+9+IF(AND(B22&lt;=10,B22&gt;0),(人物成长表!$B22-1)*转化表!$G$24,IF(AND(B22&lt;=20,B22&gt;10),9*转化表!$G$24+(B22-10)*转化表!$G$25,IF(AND(B22&lt;=30,B22&gt;20),9*转化表!$G$24+10*转化表!$G$25+(B22-20)*转化表!$G$26,IF(AND(B22&lt;=40,B22&gt;30),9*转化表!$G$24+10*转化表!$G$25+10*转化表!$G$26+(B22-30)*转化表!$G$27,IF(AND(B22&lt;=50,B22&gt;40),9*转化表!$G$24+10*转化表!$G$25+10*转化表!$G$26+10*转化表!$G$27+(B22-40)*转化表!$G$28,IF(AND(B22&lt;=60,B22&gt;50),9*转化表!$G$24+10*转化表!$G$25+10*转化表!$G$26+10*转化表!$G$27+10*转化表!$G$28+(B22-50)*转化表!$G$29,IF(AND(B22&lt;=70,B22&gt;60),9*转化表!$G$24+10*转化表!$G$25+10*转化表!$G$26+10*转化表!$G$27+10*转化表!$G$28+10*转化表!$G$29+(B22-60)*转化表!$G$30,IF(AND(B22&lt;=80,B22&gt;70),9*转化表!$G$24+10*转化表!$G$25+10*转化表!$G$26+10*转化表!$G$27+10*转化表!$G$28+10*转化表!$G$29+10*转化表!$G$30+(B22-70)*转化表!$G$31,IF(AND(B22&lt;=90,B22&gt;80),9*转化表!$G$24+10*转化表!$G$25+10*转化表!$G$26+10*转化表!$G$27+10*转化表!$G$28+10*转化表!$G$29+10*转化表!$G$30+10*转化表!$G$31+(B22-80)*转化表!$G$32,IF(AND(B22&lt;=100,B22&gt;90),9*转化表!$G$24+10*转化表!$G$25+10*转化表!$G$26+10*转化表!$G$27+10*转化表!$G$28+10*转化表!$G$29+10*转化表!$G$30+10*转化表!$G$31+10*转化表!$G$32+(B22-90)*转化表!$G$33,IF(AND(B22&lt;=110,B22&gt;100),9*转化表!$G$24+10*转化表!$G$25+10*转化表!$G$26+10*转化表!$G$27+10*转化表!$G$28+10*转化表!$G$29+10*转化表!$G$30+10*转化表!$G$31+10*转化表!$G$32+10*转化表!$G$33+(B22-100)*转化表!$G$34,IF(AND(B22&lt;=120,B22&gt;110),9*转化表!$G$24+10*转化表!$G$25+10*转化表!$G$26+10*转化表!$G$27+10*转化表!$G$28+10*转化表!$G$29+10*转化表!$G$30+10*转化表!$G$31+10*转化表!$G$32+10*转化表!$G$33+10*转化表!$G$34+(B22-110)*转化表!$G$35))))))))))))</f>
        <v>33.07</v>
      </c>
      <c r="L22" s="91">
        <f>IF(F22&lt;=50,0,E22*7%+2.8+IF(AND(B22&lt;=10,B22&gt;0),(人物成长表!$B22-1)*转化表!$H$24,IF(AND(B22&lt;=20,B22&gt;10),9*转化表!$H$24+(B22-10)*转化表!$H$25,IF(AND(B22&lt;=30,B22&gt;20),9*转化表!$H$24+10*转化表!$H$25+(B22-20)*转化表!$H$26,IF(AND(B22&lt;=40,B22&gt;30),9*转化表!$H$24+10*转化表!$H$25+10*转化表!$H$26+(B22-30)*转化表!$H$27,IF(AND(B22&lt;=50,B22&gt;40),9*转化表!$H$24+10*转化表!$H$25+10*转化表!$H$26+10*转化表!$H$27+(B22-40)*转化表!$H$28,IF(AND(B22&lt;=60,B22&gt;50),9*转化表!$H$24+10*转化表!$H$25+10*转化表!$H$26+10*转化表!$H$27+10*转化表!$H$28+(B22-50)*转化表!$H$29,IF(AND(B22&lt;=70,B22&gt;60),9*转化表!$H$24+10*转化表!$H$25+10*转化表!$H$26+10*转化表!$H$27+10*转化表!$H$28+10*转化表!$H$29+(B22-60)*转化表!$H$30,IF(AND(B22&lt;=80,B22&gt;70),9*转化表!$H$24+10*转化表!$H$25+10*转化表!$H$26+10*转化表!$H$27+10*转化表!$H$28+10*转化表!$H$29+10*转化表!$H$30+(B22-70)*转化表!$H$31,IF(AND(B22&lt;=90,B22&gt;80),9*转化表!$H$24+10*转化表!$H$25+10*转化表!$H$26+10*转化表!$H$27+10*转化表!$H$28+10*转化表!$H$29+10*转化表!$H$30+10*转化表!$H$31+(B22-80)*转化表!$H$32,IF(AND(B22&lt;=100,B22&gt;90),9*转化表!$H$24+10*转化表!$H$25+10*转化表!$H$26+10*转化表!$H$27+10*转化表!$H$28+10*转化表!$H$29+10*转化表!$H$30+10*转化表!$H$31+10*转化表!$H$32+(B22-90)*转化表!$H$33,IF(AND(B22&lt;=110,B22&gt;100),9*转化表!$H$24+10*转化表!$H$25+10*转化表!$H$26+10*转化表!$H$27+10*转化表!$H$28+10*转化表!$H$29+10*转化表!$H$30+10*转化表!$H$31+10*转化表!$H$32+10*转化表!$H$33+(B22-100)*转化表!$H$34,IF(AND(B22&lt;=120,B22&gt;110),9*转化表!$H$24+10*转化表!$H$25+10*转化表!$H$26+10*转化表!$H$27+10*转化表!$H$28+10*转化表!$H$29+10*转化表!$H$30+10*转化表!$H$31+10*转化表!$H$32+10*转化表!$H$33+10*转化表!$H$34+(B22-110)*转化表!$H$35)))))))))))))</f>
        <v>0</v>
      </c>
      <c r="M22" s="89">
        <v>0</v>
      </c>
      <c r="N22" s="93">
        <v>0.2</v>
      </c>
      <c r="O22" s="94">
        <v>0</v>
      </c>
      <c r="P22" s="94">
        <v>0</v>
      </c>
      <c r="Q22" s="94">
        <v>0</v>
      </c>
      <c r="R22" s="93">
        <v>0.25</v>
      </c>
      <c r="S22" s="94">
        <v>0</v>
      </c>
    </row>
    <row r="23" spans="1:19">
      <c r="A23" s="89" t="s">
        <v>185</v>
      </c>
      <c r="B23" s="89">
        <v>22</v>
      </c>
      <c r="C23" s="90">
        <f>IF(AND(B23&lt;=10,B23&gt;0),(人物成长表!$B23-1)*22+50,IF(AND(B23&lt;=20,B23&gt;10),9*22+50+(B23-10)*44,IF(AND(B23&lt;=30,B23&gt;20),9*22+50+10*44+(B23-20)*66,IF(AND(B23&lt;=40,B23&gt;30),9*22+50+10*44+10*66+(B23-30)*88,IF(AND(B23&lt;=50,B23&gt;40),9*22+50+10*44+10*66+10*88+(B23-40)*110,IF(AND(B23&lt;=60,B23&gt;50),9*22+30+10*44+10*66+10*88+10*110+(B23-50)*132,IF(AND(B23&lt;=70,B23&gt;60),9*22+30+10*44+10*66+10*88+10*110+10*132+(B23-60)*154,IF(AND(B23&lt;=80,B23&gt;70),9*22+30+10*44+10*66+10*88+10*110+10*132+10*154+(B23-70)*176,IF(AND(B23&lt;=90,B23&gt;80),9*22+30+10*44+10*66+10*88+10*110+10*132+10*154+10*176+(B23-80)*198,IF(AND(B23&lt;=100,B23&gt;90),9*22+30+10*44+10*66+10*88+10*110+10*132+10*154+10*176+10*198+(B23-90)*220,IF(AND(B23&lt;=110,B23&gt;100),9*22+30+10*44+10*66+10*88+10*110+10*132+10*154+10*176+10*198+10*220+(B23-100)*242,IF(AND(B23&lt;=120,B23&gt;110),9*22+30+10*44+10*66+10*88+10*110+10*132+10*154+10*176+10*198+10*220+10*242+(B23-110)*264))))))))))))</f>
        <v>820</v>
      </c>
      <c r="D23" s="89">
        <v>60</v>
      </c>
      <c r="E23" s="89">
        <v>50</v>
      </c>
      <c r="F23" s="89">
        <v>50</v>
      </c>
      <c r="G23" s="91">
        <f>人物成长表!$D23*人物成长表!$B23*10%+7+IF(AND(B23&lt;=10,B23&gt;0),(人物成长表!$B23-1)*转化表!$C$24,IF(AND(B23&lt;=20,B23&gt;10),9*转化表!$C$24+(B23-10)*转化表!$C$25,IF(AND(B23&lt;=30,B23&gt;20),9*转化表!$C$24+10*转化表!$C$25+(B23-20)*转化表!$C$26,IF(AND(B23&lt;=40,B23&gt;30),9*转化表!$C$24+10*转化表!$C$25+10*转化表!$C$26+(B23-30)*转化表!$C$27,IF(AND(B23&lt;=50,B23&gt;40),9*转化表!$C$24+10*转化表!$C$25+10*转化表!$C$26+10*转化表!$C$27+(B23-40)*转化表!$C$28,IF(AND(B23&lt;=60,B23&gt;50),9*转化表!$C$24+10*转化表!$C$25+10*转化表!$C$26+10*转化表!$C$27+10*转化表!$C$28+(B23-50)*转化表!$C$29,IF(AND(B23&lt;=70,B23&gt;60),9*转化表!$C$24+10*转化表!$C$25+10*转化表!$C$26+10*转化表!$C$27+10*转化表!$C$28+10*转化表!$C$29+(B23-60)*转化表!$C$30,IF(AND(B23&lt;=80,B23&gt;70),9*转化表!$C$24+10*转化表!$C$25+10*转化表!$C$26+10*转化表!$C$27+10*转化表!$C$28+10*转化表!$C$29+10*转化表!$C$30+(B23-70)*转化表!$C$31,IF(AND(B23&lt;=90,B23&gt;80),9*转化表!$C$24+10*转化表!$C$25+10*转化表!$C$26+10*转化表!$C$27+10*转化表!$C$28+10*转化表!$C$29+10*转化表!$C$30+10*转化表!$C$31+(B23-80)*转化表!$C$32,IF(AND(B23&lt;=100,B23&gt;90),9*转化表!$C$24+10*转化表!$C$25+10*转化表!$C$26+10*转化表!$C$27+10*转化表!$C$28+10*转化表!$C$29+10*转化表!$C$30+10*转化表!$C$31+10*转化表!$C$32+(B23-90)*转化表!$C$33,IF(AND(B23&lt;=110,B23&gt;100),9*转化表!$C$24+10*转化表!$C$25+10*转化表!$C$26+10*转化表!$C$27+10*转化表!$C$28+10*转化表!$C$29+10*转化表!$C$30+10*转化表!$C$31+10*转化表!$C$32+10*转化表!$C$33+(B23-100)*转化表!$C$34,IF(AND(B23&lt;=120,B23&gt;110),9*转化表!$C$24+10*转化表!$C$25+10*转化表!$C$26+10*转化表!$C$27+10*转化表!$C$28+10*转化表!$C$29+10*转化表!$C$30+10*转化表!$C$31+10*转化表!$C$32+10*转化表!$C$33+10*转化表!$C$34+(B23-110)*转化表!$C$35))))))))))))</f>
        <v>130</v>
      </c>
      <c r="H23" s="92">
        <f>人物成长表!$D23*人物成长表!$B23*7%+4.8+IF(AND(B23&lt;=10,B23&gt;0),(人物成长表!$B23-1)*转化表!$D$24,IF(AND(B23&lt;=20,B23&gt;10),9*转化表!$D$24+(B23-10)*转化表!$D$25,IF(AND(B23&lt;=30,B23&gt;20),9*转化表!$D$24+10*转化表!$D$25+(B23-20)*转化表!$D$26,IF(AND(B23&lt;=40,B23&gt;30),9*转化表!$D$24+10*转化表!$D$25+10*转化表!$D$26+(B23-30)*转化表!$D$27,IF(AND(B23&lt;=50,B23&gt;40),9*转化表!$D$24+10*转化表!$D$25+10*转化表!$D$26+10*转化表!$D$27+(B23-40)*转化表!$D$28,IF(AND(B23&lt;=60,B23&gt;50),9*转化表!$D$24+10*转化表!$D$25+10*转化表!$D$26+10*转化表!$D$27+10*转化表!$D$28+(B23-50)*转化表!$D$29,IF(AND(B23&lt;=70,B23&gt;60),9*转化表!$D$24+10*转化表!$D$25+10*转化表!$D$26+10*转化表!$D$27+10*转化表!$D$28+10*转化表!$D$29+(B23-60)*转化表!$D$30,IF(AND(B23&lt;=80,B23&gt;70),9*转化表!$D$24+10*转化表!$D$25+10*转化表!$D$26+10*转化表!$D$27+10*转化表!$D$28+10*转化表!$D$29+10*转化表!$D$30+(B23-70)*转化表!$D$31,IF(AND(B23&lt;=90,B23&gt;80),9*转化表!$D$24+10*转化表!$D$25+10*转化表!$D$26+10*转化表!$D$27+10*转化表!$D$28+10*转化表!$D$29+10*转化表!$D$30+10*转化表!$D$31+(B23-80)*转化表!$D$32,IF(AND(B23&lt;=100,B23&gt;90),9*转化表!$D$24+10*转化表!$D$25+10*转化表!$D$26+10*转化表!$D$27+10*转化表!$D$28+10*转化表!$D$29+10*转化表!$D$30+10*转化表!$D$31+10*转化表!$D$32+(B23-90)*转化表!$D$33,IF(AND(B23&lt;=110,B23&gt;100),9*转化表!$D$24+10*转化表!$D$25+10*转化表!$D$26+10*转化表!$D$27+10*转化表!$D$28+10*转化表!$D$29+10*转化表!$D$30+10*转化表!$D$31+10*转化表!$D$32+10*转化表!$D$33+(B23-100)*转化表!$D$34,IF(AND(B23&lt;=120,B23&gt;110),9*转化表!$D$24+10*转化表!$D$25+10*转化表!$D$26+10*转化表!$D$27+10*转化表!$D$28+10*转化表!$D$29+10*转化表!$D$30+10*转化表!$D$31+10*转化表!$D$32+10*转化表!$D$33+10*转化表!$D$34+(B23-110)*转化表!$D$35))))))))))))</f>
        <v>93.8</v>
      </c>
      <c r="I23" s="91">
        <f t="shared" si="0"/>
        <v>0</v>
      </c>
      <c r="J23" s="91">
        <f>IF(E23&lt;=50,0,E23*7%+2.8+IF(AND(B23&lt;=10,B23&gt;0),(人物成长表!$B23-1)*转化表!$F$24,IF(AND(B23&lt;=20,B23&gt;10),9*转化表!$F$24+(B23-10)*转化表!$F$25,IF(AND(B23&lt;=30,B23&gt;20),9*转化表!$F$24+10*转化表!$F$25+(B23-20)*转化表!$F$26,IF(AND(B23&lt;=40,B23&gt;30),9*转化表!$F$24+10*转化表!$F$25+10*转化表!$F$26+(B23-30)*转化表!$F$27,IF(AND(B23&lt;=50,B23&gt;40),9*转化表!$F$24+10*转化表!$F$25+10*转化表!$F$26+10*转化表!$F$27+(B23-40)*转化表!$F$28,IF(AND(B23&lt;=60,B23&gt;50),9*转化表!$F$24+10*转化表!$F$25+10*转化表!$F$26+10*转化表!$F$27+10*转化表!$F$28+(B23-50)*转化表!$F$29,IF(AND(B23&lt;=70,B23&gt;60),9*转化表!$F$24+10*转化表!$F$25+10*转化表!$F$26+10*转化表!$F$27+10*转化表!$F$28+10*转化表!$F$29+(B23-60)*转化表!$F$30,IF(AND(B23&lt;=80,B23&gt;70),9*转化表!$F$24+10*转化表!$F$25+10*转化表!$F$26+10*转化表!$F$27+10*转化表!$F$28+10*转化表!$F$29+10*转化表!$F$30+(B23-70)*转化表!$F$31,IF(AND(B23&lt;=90,B23&gt;80),9*转化表!$F$24+10*转化表!$F$25+10*转化表!$F$26+10*转化表!$F$27+10*转化表!$F$28+10*转化表!$F$29+10*转化表!$F$30+10*转化表!$F$31+(B23-80)*转化表!$F$32,IF(AND(B23&lt;=100,B23&gt;90),9*转化表!$F$24+10*转化表!$F$25+10*转化表!$F$26+10*转化表!$F$27+10*转化表!$F$28+10*转化表!$F$29+10*转化表!$F$30+10*转化表!$F$31+10*转化表!$F$32+(B23-90)*转化表!$F$33,IF(AND(B23&lt;=110,B23&gt;100),9*转化表!$F$24+10*转化表!$F$25+10*转化表!$F$26+10*转化表!$F$27+10*转化表!$F$28+10*转化表!$F$29+10*转化表!$F$30+10*转化表!$F$31+10*转化表!$F$32+10*转化表!$F$33+(B23-100)*转化表!$F$34,IF(AND(B23&lt;=120,B23&gt;110),9*转化表!$F$24+10*转化表!$F$25+10*转化表!$F$26+10*转化表!$F$27+10*转化表!$F$28+10*转化表!$F$29+10*转化表!$F$30+10*转化表!$F$31+10*转化表!$F$32+10*转化表!$F$33+10*转化表!$F$34+(B23-110)*转化表!$F$35)))))))))))))</f>
        <v>0</v>
      </c>
      <c r="K23" s="91">
        <f>(F23-50)*人物成长表!$B23*10%+9+IF(AND(B23&lt;=10,B23&gt;0),(人物成长表!$B23-1)*转化表!$G$24,IF(AND(B23&lt;=20,B23&gt;10),9*转化表!$G$24+(B23-10)*转化表!$G$25,IF(AND(B23&lt;=30,B23&gt;20),9*转化表!$G$24+10*转化表!$G$25+(B23-20)*转化表!$G$26,IF(AND(B23&lt;=40,B23&gt;30),9*转化表!$G$24+10*转化表!$G$25+10*转化表!$G$26+(B23-30)*转化表!$G$27,IF(AND(B23&lt;=50,B23&gt;40),9*转化表!$G$24+10*转化表!$G$25+10*转化表!$G$26+10*转化表!$G$27+(B23-40)*转化表!$G$28,IF(AND(B23&lt;=60,B23&gt;50),9*转化表!$G$24+10*转化表!$G$25+10*转化表!$G$26+10*转化表!$G$27+10*转化表!$G$28+(B23-50)*转化表!$G$29,IF(AND(B23&lt;=70,B23&gt;60),9*转化表!$G$24+10*转化表!$G$25+10*转化表!$G$26+10*转化表!$G$27+10*转化表!$G$28+10*转化表!$G$29+(B23-60)*转化表!$G$30,IF(AND(B23&lt;=80,B23&gt;70),9*转化表!$G$24+10*转化表!$G$25+10*转化表!$G$26+10*转化表!$G$27+10*转化表!$G$28+10*转化表!$G$29+10*转化表!$G$30+(B23-70)*转化表!$G$31,IF(AND(B23&lt;=90,B23&gt;80),9*转化表!$G$24+10*转化表!$G$25+10*转化表!$G$26+10*转化表!$G$27+10*转化表!$G$28+10*转化表!$G$29+10*转化表!$G$30+10*转化表!$G$31+(B23-80)*转化表!$G$32,IF(AND(B23&lt;=100,B23&gt;90),9*转化表!$G$24+10*转化表!$G$25+10*转化表!$G$26+10*转化表!$G$27+10*转化表!$G$28+10*转化表!$G$29+10*转化表!$G$30+10*转化表!$G$31+10*转化表!$G$32+(B23-90)*转化表!$G$33,IF(AND(B23&lt;=110,B23&gt;100),9*转化表!$G$24+10*转化表!$G$25+10*转化表!$G$26+10*转化表!$G$27+10*转化表!$G$28+10*转化表!$G$29+10*转化表!$G$30+10*转化表!$G$31+10*转化表!$G$32+10*转化表!$G$33+(B23-100)*转化表!$G$34,IF(AND(B23&lt;=120,B23&gt;110),9*转化表!$G$24+10*转化表!$G$25+10*转化表!$G$26+10*转化表!$G$27+10*转化表!$G$28+10*转化表!$G$29+10*转化表!$G$30+10*转化表!$G$31+10*转化表!$G$32+10*转化表!$G$33+10*转化表!$G$34+(B23-110)*转化表!$G$35))))))))))))</f>
        <v>36.47</v>
      </c>
      <c r="L23" s="91">
        <f>IF(F23&lt;=50,0,E23*7%+2.8+IF(AND(B23&lt;=10,B23&gt;0),(人物成长表!$B23-1)*转化表!$H$24,IF(AND(B23&lt;=20,B23&gt;10),9*转化表!$H$24+(B23-10)*转化表!$H$25,IF(AND(B23&lt;=30,B23&gt;20),9*转化表!$H$24+10*转化表!$H$25+(B23-20)*转化表!$H$26,IF(AND(B23&lt;=40,B23&gt;30),9*转化表!$H$24+10*转化表!$H$25+10*转化表!$H$26+(B23-30)*转化表!$H$27,IF(AND(B23&lt;=50,B23&gt;40),9*转化表!$H$24+10*转化表!$H$25+10*转化表!$H$26+10*转化表!$H$27+(B23-40)*转化表!$H$28,IF(AND(B23&lt;=60,B23&gt;50),9*转化表!$H$24+10*转化表!$H$25+10*转化表!$H$26+10*转化表!$H$27+10*转化表!$H$28+(B23-50)*转化表!$H$29,IF(AND(B23&lt;=70,B23&gt;60),9*转化表!$H$24+10*转化表!$H$25+10*转化表!$H$26+10*转化表!$H$27+10*转化表!$H$28+10*转化表!$H$29+(B23-60)*转化表!$H$30,IF(AND(B23&lt;=80,B23&gt;70),9*转化表!$H$24+10*转化表!$H$25+10*转化表!$H$26+10*转化表!$H$27+10*转化表!$H$28+10*转化表!$H$29+10*转化表!$H$30+(B23-70)*转化表!$H$31,IF(AND(B23&lt;=90,B23&gt;80),9*转化表!$H$24+10*转化表!$H$25+10*转化表!$H$26+10*转化表!$H$27+10*转化表!$H$28+10*转化表!$H$29+10*转化表!$H$30+10*转化表!$H$31+(B23-80)*转化表!$H$32,IF(AND(B23&lt;=100,B23&gt;90),9*转化表!$H$24+10*转化表!$H$25+10*转化表!$H$26+10*转化表!$H$27+10*转化表!$H$28+10*转化表!$H$29+10*转化表!$H$30+10*转化表!$H$31+10*转化表!$H$32+(B23-90)*转化表!$H$33,IF(AND(B23&lt;=110,B23&gt;100),9*转化表!$H$24+10*转化表!$H$25+10*转化表!$H$26+10*转化表!$H$27+10*转化表!$H$28+10*转化表!$H$29+10*转化表!$H$30+10*转化表!$H$31+10*转化表!$H$32+10*转化表!$H$33+(B23-100)*转化表!$H$34,IF(AND(B23&lt;=120,B23&gt;110),9*转化表!$H$24+10*转化表!$H$25+10*转化表!$H$26+10*转化表!$H$27+10*转化表!$H$28+10*转化表!$H$29+10*转化表!$H$30+10*转化表!$H$31+10*转化表!$H$32+10*转化表!$H$33+10*转化表!$H$34+(B23-110)*转化表!$H$35)))))))))))))</f>
        <v>0</v>
      </c>
      <c r="M23" s="89">
        <v>0</v>
      </c>
      <c r="N23" s="93">
        <v>0.2</v>
      </c>
      <c r="O23" s="94">
        <v>0</v>
      </c>
      <c r="P23" s="94">
        <v>0</v>
      </c>
      <c r="Q23" s="94">
        <v>0</v>
      </c>
      <c r="R23" s="93">
        <v>0.25</v>
      </c>
      <c r="S23" s="94">
        <v>0</v>
      </c>
    </row>
    <row r="24" spans="1:19">
      <c r="A24" s="89" t="s">
        <v>185</v>
      </c>
      <c r="B24" s="89">
        <v>23</v>
      </c>
      <c r="C24" s="90">
        <f>IF(AND(B24&lt;=10,B24&gt;0),(人物成长表!$B24-1)*22+50,IF(AND(B24&lt;=20,B24&gt;10),9*22+50+(B24-10)*44,IF(AND(B24&lt;=30,B24&gt;20),9*22+50+10*44+(B24-20)*66,IF(AND(B24&lt;=40,B24&gt;30),9*22+50+10*44+10*66+(B24-30)*88,IF(AND(B24&lt;=50,B24&gt;40),9*22+50+10*44+10*66+10*88+(B24-40)*110,IF(AND(B24&lt;=60,B24&gt;50),9*22+30+10*44+10*66+10*88+10*110+(B24-50)*132,IF(AND(B24&lt;=70,B24&gt;60),9*22+30+10*44+10*66+10*88+10*110+10*132+(B24-60)*154,IF(AND(B24&lt;=80,B24&gt;70),9*22+30+10*44+10*66+10*88+10*110+10*132+10*154+(B24-70)*176,IF(AND(B24&lt;=90,B24&gt;80),9*22+30+10*44+10*66+10*88+10*110+10*132+10*154+10*176+(B24-80)*198,IF(AND(B24&lt;=100,B24&gt;90),9*22+30+10*44+10*66+10*88+10*110+10*132+10*154+10*176+10*198+(B24-90)*220,IF(AND(B24&lt;=110,B24&gt;100),9*22+30+10*44+10*66+10*88+10*110+10*132+10*154+10*176+10*198+10*220+(B24-100)*242,IF(AND(B24&lt;=120,B24&gt;110),9*22+30+10*44+10*66+10*88+10*110+10*132+10*154+10*176+10*198+10*220+10*242+(B24-110)*264))))))))))))</f>
        <v>886</v>
      </c>
      <c r="D24" s="89">
        <v>60</v>
      </c>
      <c r="E24" s="89">
        <v>50</v>
      </c>
      <c r="F24" s="89">
        <v>50</v>
      </c>
      <c r="G24" s="91">
        <f>人物成长表!$D24*人物成长表!$B24*10%+7+IF(AND(B24&lt;=10,B24&gt;0),(人物成长表!$B24-1)*转化表!$C$24,IF(AND(B24&lt;=20,B24&gt;10),9*转化表!$C$24+(B24-10)*转化表!$C$25,IF(AND(B24&lt;=30,B24&gt;20),9*转化表!$C$24+10*转化表!$C$25+(B24-20)*转化表!$C$26,IF(AND(B24&lt;=40,B24&gt;30),9*转化表!$C$24+10*转化表!$C$25+10*转化表!$C$26+(B24-30)*转化表!$C$27,IF(AND(B24&lt;=50,B24&gt;40),9*转化表!$C$24+10*转化表!$C$25+10*转化表!$C$26+10*转化表!$C$27+(B24-40)*转化表!$C$28,IF(AND(B24&lt;=60,B24&gt;50),9*转化表!$C$24+10*转化表!$C$25+10*转化表!$C$26+10*转化表!$C$27+10*转化表!$C$28+(B24-50)*转化表!$C$29,IF(AND(B24&lt;=70,B24&gt;60),9*转化表!$C$24+10*转化表!$C$25+10*转化表!$C$26+10*转化表!$C$27+10*转化表!$C$28+10*转化表!$C$29+(B24-60)*转化表!$C$30,IF(AND(B24&lt;=80,B24&gt;70),9*转化表!$C$24+10*转化表!$C$25+10*转化表!$C$26+10*转化表!$C$27+10*转化表!$C$28+10*转化表!$C$29+10*转化表!$C$30+(B24-70)*转化表!$C$31,IF(AND(B24&lt;=90,B24&gt;80),9*转化表!$C$24+10*转化表!$C$25+10*转化表!$C$26+10*转化表!$C$27+10*转化表!$C$28+10*转化表!$C$29+10*转化表!$C$30+10*转化表!$C$31+(B24-80)*转化表!$C$32,IF(AND(B24&lt;=100,B24&gt;90),9*转化表!$C$24+10*转化表!$C$25+10*转化表!$C$26+10*转化表!$C$27+10*转化表!$C$28+10*转化表!$C$29+10*转化表!$C$30+10*转化表!$C$31+10*转化表!$C$32+(B24-90)*转化表!$C$33,IF(AND(B24&lt;=110,B24&gt;100),9*转化表!$C$24+10*转化表!$C$25+10*转化表!$C$26+10*转化表!$C$27+10*转化表!$C$28+10*转化表!$C$29+10*转化表!$C$30+10*转化表!$C$31+10*转化表!$C$32+10*转化表!$C$33+(B24-100)*转化表!$C$34,IF(AND(B24&lt;=120,B24&gt;110),9*转化表!$C$24+10*转化表!$C$25+10*转化表!$C$26+10*转化表!$C$27+10*转化表!$C$28+10*转化表!$C$29+10*转化表!$C$30+10*转化表!$C$31+10*转化表!$C$32+10*转化表!$C$33+10*转化表!$C$34+(B24-110)*转化表!$C$35))))))))))))</f>
        <v>140</v>
      </c>
      <c r="H24" s="92">
        <f>人物成长表!$D24*人物成长表!$B24*7%+4.8+IF(AND(B24&lt;=10,B24&gt;0),(人物成长表!$B24-1)*转化表!$D$24,IF(AND(B24&lt;=20,B24&gt;10),9*转化表!$D$24+(B24-10)*转化表!$D$25,IF(AND(B24&lt;=30,B24&gt;20),9*转化表!$D$24+10*转化表!$D$25+(B24-20)*转化表!$D$26,IF(AND(B24&lt;=40,B24&gt;30),9*转化表!$D$24+10*转化表!$D$25+10*转化表!$D$26+(B24-30)*转化表!$D$27,IF(AND(B24&lt;=50,B24&gt;40),9*转化表!$D$24+10*转化表!$D$25+10*转化表!$D$26+10*转化表!$D$27+(B24-40)*转化表!$D$28,IF(AND(B24&lt;=60,B24&gt;50),9*转化表!$D$24+10*转化表!$D$25+10*转化表!$D$26+10*转化表!$D$27+10*转化表!$D$28+(B24-50)*转化表!$D$29,IF(AND(B24&lt;=70,B24&gt;60),9*转化表!$D$24+10*转化表!$D$25+10*转化表!$D$26+10*转化表!$D$27+10*转化表!$D$28+10*转化表!$D$29+(B24-60)*转化表!$D$30,IF(AND(B24&lt;=80,B24&gt;70),9*转化表!$D$24+10*转化表!$D$25+10*转化表!$D$26+10*转化表!$D$27+10*转化表!$D$28+10*转化表!$D$29+10*转化表!$D$30+(B24-70)*转化表!$D$31,IF(AND(B24&lt;=90,B24&gt;80),9*转化表!$D$24+10*转化表!$D$25+10*转化表!$D$26+10*转化表!$D$27+10*转化表!$D$28+10*转化表!$D$29+10*转化表!$D$30+10*转化表!$D$31+(B24-80)*转化表!$D$32,IF(AND(B24&lt;=100,B24&gt;90),9*转化表!$D$24+10*转化表!$D$25+10*转化表!$D$26+10*转化表!$D$27+10*转化表!$D$28+10*转化表!$D$29+10*转化表!$D$30+10*转化表!$D$31+10*转化表!$D$32+(B24-90)*转化表!$D$33,IF(AND(B24&lt;=110,B24&gt;100),9*转化表!$D$24+10*转化表!$D$25+10*转化表!$D$26+10*转化表!$D$27+10*转化表!$D$28+10*转化表!$D$29+10*转化表!$D$30+10*转化表!$D$31+10*转化表!$D$32+10*转化表!$D$33+(B24-100)*转化表!$D$34,IF(AND(B24&lt;=120,B24&gt;110),9*转化表!$D$24+10*转化表!$D$25+10*转化表!$D$26+10*转化表!$D$27+10*转化表!$D$28+10*转化表!$D$29+10*转化表!$D$30+10*转化表!$D$31+10*转化表!$D$32+10*转化表!$D$33+10*转化表!$D$34+(B24-110)*转化表!$D$35))))))))))))</f>
        <v>102.2</v>
      </c>
      <c r="I24" s="91">
        <f t="shared" si="0"/>
        <v>0</v>
      </c>
      <c r="J24" s="91">
        <f>IF(E24&lt;=50,0,E24*7%+2.8+IF(AND(B24&lt;=10,B24&gt;0),(人物成长表!$B24-1)*转化表!$F$24,IF(AND(B24&lt;=20,B24&gt;10),9*转化表!$F$24+(B24-10)*转化表!$F$25,IF(AND(B24&lt;=30,B24&gt;20),9*转化表!$F$24+10*转化表!$F$25+(B24-20)*转化表!$F$26,IF(AND(B24&lt;=40,B24&gt;30),9*转化表!$F$24+10*转化表!$F$25+10*转化表!$F$26+(B24-30)*转化表!$F$27,IF(AND(B24&lt;=50,B24&gt;40),9*转化表!$F$24+10*转化表!$F$25+10*转化表!$F$26+10*转化表!$F$27+(B24-40)*转化表!$F$28,IF(AND(B24&lt;=60,B24&gt;50),9*转化表!$F$24+10*转化表!$F$25+10*转化表!$F$26+10*转化表!$F$27+10*转化表!$F$28+(B24-50)*转化表!$F$29,IF(AND(B24&lt;=70,B24&gt;60),9*转化表!$F$24+10*转化表!$F$25+10*转化表!$F$26+10*转化表!$F$27+10*转化表!$F$28+10*转化表!$F$29+(B24-60)*转化表!$F$30,IF(AND(B24&lt;=80,B24&gt;70),9*转化表!$F$24+10*转化表!$F$25+10*转化表!$F$26+10*转化表!$F$27+10*转化表!$F$28+10*转化表!$F$29+10*转化表!$F$30+(B24-70)*转化表!$F$31,IF(AND(B24&lt;=90,B24&gt;80),9*转化表!$F$24+10*转化表!$F$25+10*转化表!$F$26+10*转化表!$F$27+10*转化表!$F$28+10*转化表!$F$29+10*转化表!$F$30+10*转化表!$F$31+(B24-80)*转化表!$F$32,IF(AND(B24&lt;=100,B24&gt;90),9*转化表!$F$24+10*转化表!$F$25+10*转化表!$F$26+10*转化表!$F$27+10*转化表!$F$28+10*转化表!$F$29+10*转化表!$F$30+10*转化表!$F$31+10*转化表!$F$32+(B24-90)*转化表!$F$33,IF(AND(B24&lt;=110,B24&gt;100),9*转化表!$F$24+10*转化表!$F$25+10*转化表!$F$26+10*转化表!$F$27+10*转化表!$F$28+10*转化表!$F$29+10*转化表!$F$30+10*转化表!$F$31+10*转化表!$F$32+10*转化表!$F$33+(B24-100)*转化表!$F$34,IF(AND(B24&lt;=120,B24&gt;110),9*转化表!$F$24+10*转化表!$F$25+10*转化表!$F$26+10*转化表!$F$27+10*转化表!$F$28+10*转化表!$F$29+10*转化表!$F$30+10*转化表!$F$31+10*转化表!$F$32+10*转化表!$F$33+10*转化表!$F$34+(B24-110)*转化表!$F$35)))))))))))))</f>
        <v>0</v>
      </c>
      <c r="K24" s="91">
        <f>(F24-50)*人物成长表!$B24*10%+9+IF(AND(B24&lt;=10,B24&gt;0),(人物成长表!$B24-1)*转化表!$G$24,IF(AND(B24&lt;=20,B24&gt;10),9*转化表!$G$24+(B24-10)*转化表!$G$25,IF(AND(B24&lt;=30,B24&gt;20),9*转化表!$G$24+10*转化表!$G$25+(B24-20)*转化表!$G$26,IF(AND(B24&lt;=40,B24&gt;30),9*转化表!$G$24+10*转化表!$G$25+10*转化表!$G$26+(B24-30)*转化表!$G$27,IF(AND(B24&lt;=50,B24&gt;40),9*转化表!$G$24+10*转化表!$G$25+10*转化表!$G$26+10*转化表!$G$27+(B24-40)*转化表!$G$28,IF(AND(B24&lt;=60,B24&gt;50),9*转化表!$G$24+10*转化表!$G$25+10*转化表!$G$26+10*转化表!$G$27+10*转化表!$G$28+(B24-50)*转化表!$G$29,IF(AND(B24&lt;=70,B24&gt;60),9*转化表!$G$24+10*转化表!$G$25+10*转化表!$G$26+10*转化表!$G$27+10*转化表!$G$28+10*转化表!$G$29+(B24-60)*转化表!$G$30,IF(AND(B24&lt;=80,B24&gt;70),9*转化表!$G$24+10*转化表!$G$25+10*转化表!$G$26+10*转化表!$G$27+10*转化表!$G$28+10*转化表!$G$29+10*转化表!$G$30+(B24-70)*转化表!$G$31,IF(AND(B24&lt;=90,B24&gt;80),9*转化表!$G$24+10*转化表!$G$25+10*转化表!$G$26+10*转化表!$G$27+10*转化表!$G$28+10*转化表!$G$29+10*转化表!$G$30+10*转化表!$G$31+(B24-80)*转化表!$G$32,IF(AND(B24&lt;=100,B24&gt;90),9*转化表!$G$24+10*转化表!$G$25+10*转化表!$G$26+10*转化表!$G$27+10*转化表!$G$28+10*转化表!$G$29+10*转化表!$G$30+10*转化表!$G$31+10*转化表!$G$32+(B24-90)*转化表!$G$33,IF(AND(B24&lt;=110,B24&gt;100),9*转化表!$G$24+10*转化表!$G$25+10*转化表!$G$26+10*转化表!$G$27+10*转化表!$G$28+10*转化表!$G$29+10*转化表!$G$30+10*转化表!$G$31+10*转化表!$G$32+10*转化表!$G$33+(B24-100)*转化表!$G$34,IF(AND(B24&lt;=120,B24&gt;110),9*转化表!$G$24+10*转化表!$G$25+10*转化表!$G$26+10*转化表!$G$27+10*转化表!$G$28+10*转化表!$G$29+10*转化表!$G$30+10*转化表!$G$31+10*转化表!$G$32+10*转化表!$G$33+10*转化表!$G$34+(B24-110)*转化表!$G$35))))))))))))</f>
        <v>39.870000000000005</v>
      </c>
      <c r="L24" s="91">
        <f>IF(F24&lt;=50,0,E24*7%+2.8+IF(AND(B24&lt;=10,B24&gt;0),(人物成长表!$B24-1)*转化表!$H$24,IF(AND(B24&lt;=20,B24&gt;10),9*转化表!$H$24+(B24-10)*转化表!$H$25,IF(AND(B24&lt;=30,B24&gt;20),9*转化表!$H$24+10*转化表!$H$25+(B24-20)*转化表!$H$26,IF(AND(B24&lt;=40,B24&gt;30),9*转化表!$H$24+10*转化表!$H$25+10*转化表!$H$26+(B24-30)*转化表!$H$27,IF(AND(B24&lt;=50,B24&gt;40),9*转化表!$H$24+10*转化表!$H$25+10*转化表!$H$26+10*转化表!$H$27+(B24-40)*转化表!$H$28,IF(AND(B24&lt;=60,B24&gt;50),9*转化表!$H$24+10*转化表!$H$25+10*转化表!$H$26+10*转化表!$H$27+10*转化表!$H$28+(B24-50)*转化表!$H$29,IF(AND(B24&lt;=70,B24&gt;60),9*转化表!$H$24+10*转化表!$H$25+10*转化表!$H$26+10*转化表!$H$27+10*转化表!$H$28+10*转化表!$H$29+(B24-60)*转化表!$H$30,IF(AND(B24&lt;=80,B24&gt;70),9*转化表!$H$24+10*转化表!$H$25+10*转化表!$H$26+10*转化表!$H$27+10*转化表!$H$28+10*转化表!$H$29+10*转化表!$H$30+(B24-70)*转化表!$H$31,IF(AND(B24&lt;=90,B24&gt;80),9*转化表!$H$24+10*转化表!$H$25+10*转化表!$H$26+10*转化表!$H$27+10*转化表!$H$28+10*转化表!$H$29+10*转化表!$H$30+10*转化表!$H$31+(B24-80)*转化表!$H$32,IF(AND(B24&lt;=100,B24&gt;90),9*转化表!$H$24+10*转化表!$H$25+10*转化表!$H$26+10*转化表!$H$27+10*转化表!$H$28+10*转化表!$H$29+10*转化表!$H$30+10*转化表!$H$31+10*转化表!$H$32+(B24-90)*转化表!$H$33,IF(AND(B24&lt;=110,B24&gt;100),9*转化表!$H$24+10*转化表!$H$25+10*转化表!$H$26+10*转化表!$H$27+10*转化表!$H$28+10*转化表!$H$29+10*转化表!$H$30+10*转化表!$H$31+10*转化表!$H$32+10*转化表!$H$33+(B24-100)*转化表!$H$34,IF(AND(B24&lt;=120,B24&gt;110),9*转化表!$H$24+10*转化表!$H$25+10*转化表!$H$26+10*转化表!$H$27+10*转化表!$H$28+10*转化表!$H$29+10*转化表!$H$30+10*转化表!$H$31+10*转化表!$H$32+10*转化表!$H$33+10*转化表!$H$34+(B24-110)*转化表!$H$35)))))))))))))</f>
        <v>0</v>
      </c>
      <c r="M24" s="89">
        <v>0</v>
      </c>
      <c r="N24" s="93">
        <v>0.2</v>
      </c>
      <c r="O24" s="94">
        <v>0</v>
      </c>
      <c r="P24" s="94">
        <v>0</v>
      </c>
      <c r="Q24" s="94">
        <v>0</v>
      </c>
      <c r="R24" s="93">
        <v>0.25</v>
      </c>
      <c r="S24" s="94">
        <v>0</v>
      </c>
    </row>
    <row r="25" spans="1:19">
      <c r="A25" s="89" t="s">
        <v>185</v>
      </c>
      <c r="B25" s="89">
        <v>24</v>
      </c>
      <c r="C25" s="90">
        <f>IF(AND(B25&lt;=10,B25&gt;0),(人物成长表!$B25-1)*22+50,IF(AND(B25&lt;=20,B25&gt;10),9*22+50+(B25-10)*44,IF(AND(B25&lt;=30,B25&gt;20),9*22+50+10*44+(B25-20)*66,IF(AND(B25&lt;=40,B25&gt;30),9*22+50+10*44+10*66+(B25-30)*88,IF(AND(B25&lt;=50,B25&gt;40),9*22+50+10*44+10*66+10*88+(B25-40)*110,IF(AND(B25&lt;=60,B25&gt;50),9*22+30+10*44+10*66+10*88+10*110+(B25-50)*132,IF(AND(B25&lt;=70,B25&gt;60),9*22+30+10*44+10*66+10*88+10*110+10*132+(B25-60)*154,IF(AND(B25&lt;=80,B25&gt;70),9*22+30+10*44+10*66+10*88+10*110+10*132+10*154+(B25-70)*176,IF(AND(B25&lt;=90,B25&gt;80),9*22+30+10*44+10*66+10*88+10*110+10*132+10*154+10*176+(B25-80)*198,IF(AND(B25&lt;=100,B25&gt;90),9*22+30+10*44+10*66+10*88+10*110+10*132+10*154+10*176+10*198+(B25-90)*220,IF(AND(B25&lt;=110,B25&gt;100),9*22+30+10*44+10*66+10*88+10*110+10*132+10*154+10*176+10*198+10*220+(B25-100)*242,IF(AND(B25&lt;=120,B25&gt;110),9*22+30+10*44+10*66+10*88+10*110+10*132+10*154+10*176+10*198+10*220+10*242+(B25-110)*264))))))))))))</f>
        <v>952</v>
      </c>
      <c r="D25" s="89">
        <v>60</v>
      </c>
      <c r="E25" s="89">
        <v>50</v>
      </c>
      <c r="F25" s="89">
        <v>50</v>
      </c>
      <c r="G25" s="91">
        <f>人物成长表!$D25*人物成长表!$B25*10%+7+IF(AND(B25&lt;=10,B25&gt;0),(人物成长表!$B25-1)*转化表!$C$24,IF(AND(B25&lt;=20,B25&gt;10),9*转化表!$C$24+(B25-10)*转化表!$C$25,IF(AND(B25&lt;=30,B25&gt;20),9*转化表!$C$24+10*转化表!$C$25+(B25-20)*转化表!$C$26,IF(AND(B25&lt;=40,B25&gt;30),9*转化表!$C$24+10*转化表!$C$25+10*转化表!$C$26+(B25-30)*转化表!$C$27,IF(AND(B25&lt;=50,B25&gt;40),9*转化表!$C$24+10*转化表!$C$25+10*转化表!$C$26+10*转化表!$C$27+(B25-40)*转化表!$C$28,IF(AND(B25&lt;=60,B25&gt;50),9*转化表!$C$24+10*转化表!$C$25+10*转化表!$C$26+10*转化表!$C$27+10*转化表!$C$28+(B25-50)*转化表!$C$29,IF(AND(B25&lt;=70,B25&gt;60),9*转化表!$C$24+10*转化表!$C$25+10*转化表!$C$26+10*转化表!$C$27+10*转化表!$C$28+10*转化表!$C$29+(B25-60)*转化表!$C$30,IF(AND(B25&lt;=80,B25&gt;70),9*转化表!$C$24+10*转化表!$C$25+10*转化表!$C$26+10*转化表!$C$27+10*转化表!$C$28+10*转化表!$C$29+10*转化表!$C$30+(B25-70)*转化表!$C$31,IF(AND(B25&lt;=90,B25&gt;80),9*转化表!$C$24+10*转化表!$C$25+10*转化表!$C$26+10*转化表!$C$27+10*转化表!$C$28+10*转化表!$C$29+10*转化表!$C$30+10*转化表!$C$31+(B25-80)*转化表!$C$32,IF(AND(B25&lt;=100,B25&gt;90),9*转化表!$C$24+10*转化表!$C$25+10*转化表!$C$26+10*转化表!$C$27+10*转化表!$C$28+10*转化表!$C$29+10*转化表!$C$30+10*转化表!$C$31+10*转化表!$C$32+(B25-90)*转化表!$C$33,IF(AND(B25&lt;=110,B25&gt;100),9*转化表!$C$24+10*转化表!$C$25+10*转化表!$C$26+10*转化表!$C$27+10*转化表!$C$28+10*转化表!$C$29+10*转化表!$C$30+10*转化表!$C$31+10*转化表!$C$32+10*转化表!$C$33+(B25-100)*转化表!$C$34,IF(AND(B25&lt;=120,B25&gt;110),9*转化表!$C$24+10*转化表!$C$25+10*转化表!$C$26+10*转化表!$C$27+10*转化表!$C$28+10*转化表!$C$29+10*转化表!$C$30+10*转化表!$C$31+10*转化表!$C$32+10*转化表!$C$33+10*转化表!$C$34+(B25-110)*转化表!$C$35))))))))))))</f>
        <v>150</v>
      </c>
      <c r="H25" s="92">
        <f>人物成长表!$D25*人物成长表!$B25*7%+4.8+IF(AND(B25&lt;=10,B25&gt;0),(人物成长表!$B25-1)*转化表!$D$24,IF(AND(B25&lt;=20,B25&gt;10),9*转化表!$D$24+(B25-10)*转化表!$D$25,IF(AND(B25&lt;=30,B25&gt;20),9*转化表!$D$24+10*转化表!$D$25+(B25-20)*转化表!$D$26,IF(AND(B25&lt;=40,B25&gt;30),9*转化表!$D$24+10*转化表!$D$25+10*转化表!$D$26+(B25-30)*转化表!$D$27,IF(AND(B25&lt;=50,B25&gt;40),9*转化表!$D$24+10*转化表!$D$25+10*转化表!$D$26+10*转化表!$D$27+(B25-40)*转化表!$D$28,IF(AND(B25&lt;=60,B25&gt;50),9*转化表!$D$24+10*转化表!$D$25+10*转化表!$D$26+10*转化表!$D$27+10*转化表!$D$28+(B25-50)*转化表!$D$29,IF(AND(B25&lt;=70,B25&gt;60),9*转化表!$D$24+10*转化表!$D$25+10*转化表!$D$26+10*转化表!$D$27+10*转化表!$D$28+10*转化表!$D$29+(B25-60)*转化表!$D$30,IF(AND(B25&lt;=80,B25&gt;70),9*转化表!$D$24+10*转化表!$D$25+10*转化表!$D$26+10*转化表!$D$27+10*转化表!$D$28+10*转化表!$D$29+10*转化表!$D$30+(B25-70)*转化表!$D$31,IF(AND(B25&lt;=90,B25&gt;80),9*转化表!$D$24+10*转化表!$D$25+10*转化表!$D$26+10*转化表!$D$27+10*转化表!$D$28+10*转化表!$D$29+10*转化表!$D$30+10*转化表!$D$31+(B25-80)*转化表!$D$32,IF(AND(B25&lt;=100,B25&gt;90),9*转化表!$D$24+10*转化表!$D$25+10*转化表!$D$26+10*转化表!$D$27+10*转化表!$D$28+10*转化表!$D$29+10*转化表!$D$30+10*转化表!$D$31+10*转化表!$D$32+(B25-90)*转化表!$D$33,IF(AND(B25&lt;=110,B25&gt;100),9*转化表!$D$24+10*转化表!$D$25+10*转化表!$D$26+10*转化表!$D$27+10*转化表!$D$28+10*转化表!$D$29+10*转化表!$D$30+10*转化表!$D$31+10*转化表!$D$32+10*转化表!$D$33+(B25-100)*转化表!$D$34,IF(AND(B25&lt;=120,B25&gt;110),9*转化表!$D$24+10*转化表!$D$25+10*转化表!$D$26+10*转化表!$D$27+10*转化表!$D$28+10*转化表!$D$29+10*转化表!$D$30+10*转化表!$D$31+10*转化表!$D$32+10*转化表!$D$33+10*转化表!$D$34+(B25-110)*转化表!$D$35))))))))))))</f>
        <v>110.60000000000001</v>
      </c>
      <c r="I25" s="91">
        <f t="shared" si="0"/>
        <v>0</v>
      </c>
      <c r="J25" s="91">
        <f>IF(E25&lt;=50,0,E25*7%+2.8+IF(AND(B25&lt;=10,B25&gt;0),(人物成长表!$B25-1)*转化表!$F$24,IF(AND(B25&lt;=20,B25&gt;10),9*转化表!$F$24+(B25-10)*转化表!$F$25,IF(AND(B25&lt;=30,B25&gt;20),9*转化表!$F$24+10*转化表!$F$25+(B25-20)*转化表!$F$26,IF(AND(B25&lt;=40,B25&gt;30),9*转化表!$F$24+10*转化表!$F$25+10*转化表!$F$26+(B25-30)*转化表!$F$27,IF(AND(B25&lt;=50,B25&gt;40),9*转化表!$F$24+10*转化表!$F$25+10*转化表!$F$26+10*转化表!$F$27+(B25-40)*转化表!$F$28,IF(AND(B25&lt;=60,B25&gt;50),9*转化表!$F$24+10*转化表!$F$25+10*转化表!$F$26+10*转化表!$F$27+10*转化表!$F$28+(B25-50)*转化表!$F$29,IF(AND(B25&lt;=70,B25&gt;60),9*转化表!$F$24+10*转化表!$F$25+10*转化表!$F$26+10*转化表!$F$27+10*转化表!$F$28+10*转化表!$F$29+(B25-60)*转化表!$F$30,IF(AND(B25&lt;=80,B25&gt;70),9*转化表!$F$24+10*转化表!$F$25+10*转化表!$F$26+10*转化表!$F$27+10*转化表!$F$28+10*转化表!$F$29+10*转化表!$F$30+(B25-70)*转化表!$F$31,IF(AND(B25&lt;=90,B25&gt;80),9*转化表!$F$24+10*转化表!$F$25+10*转化表!$F$26+10*转化表!$F$27+10*转化表!$F$28+10*转化表!$F$29+10*转化表!$F$30+10*转化表!$F$31+(B25-80)*转化表!$F$32,IF(AND(B25&lt;=100,B25&gt;90),9*转化表!$F$24+10*转化表!$F$25+10*转化表!$F$26+10*转化表!$F$27+10*转化表!$F$28+10*转化表!$F$29+10*转化表!$F$30+10*转化表!$F$31+10*转化表!$F$32+(B25-90)*转化表!$F$33,IF(AND(B25&lt;=110,B25&gt;100),9*转化表!$F$24+10*转化表!$F$25+10*转化表!$F$26+10*转化表!$F$27+10*转化表!$F$28+10*转化表!$F$29+10*转化表!$F$30+10*转化表!$F$31+10*转化表!$F$32+10*转化表!$F$33+(B25-100)*转化表!$F$34,IF(AND(B25&lt;=120,B25&gt;110),9*转化表!$F$24+10*转化表!$F$25+10*转化表!$F$26+10*转化表!$F$27+10*转化表!$F$28+10*转化表!$F$29+10*转化表!$F$30+10*转化表!$F$31+10*转化表!$F$32+10*转化表!$F$33+10*转化表!$F$34+(B25-110)*转化表!$F$35)))))))))))))</f>
        <v>0</v>
      </c>
      <c r="K25" s="91">
        <f>(F25-50)*人物成长表!$B25*10%+9+IF(AND(B25&lt;=10,B25&gt;0),(人物成长表!$B25-1)*转化表!$G$24,IF(AND(B25&lt;=20,B25&gt;10),9*转化表!$G$24+(B25-10)*转化表!$G$25,IF(AND(B25&lt;=30,B25&gt;20),9*转化表!$G$24+10*转化表!$G$25+(B25-20)*转化表!$G$26,IF(AND(B25&lt;=40,B25&gt;30),9*转化表!$G$24+10*转化表!$G$25+10*转化表!$G$26+(B25-30)*转化表!$G$27,IF(AND(B25&lt;=50,B25&gt;40),9*转化表!$G$24+10*转化表!$G$25+10*转化表!$G$26+10*转化表!$G$27+(B25-40)*转化表!$G$28,IF(AND(B25&lt;=60,B25&gt;50),9*转化表!$G$24+10*转化表!$G$25+10*转化表!$G$26+10*转化表!$G$27+10*转化表!$G$28+(B25-50)*转化表!$G$29,IF(AND(B25&lt;=70,B25&gt;60),9*转化表!$G$24+10*转化表!$G$25+10*转化表!$G$26+10*转化表!$G$27+10*转化表!$G$28+10*转化表!$G$29+(B25-60)*转化表!$G$30,IF(AND(B25&lt;=80,B25&gt;70),9*转化表!$G$24+10*转化表!$G$25+10*转化表!$G$26+10*转化表!$G$27+10*转化表!$G$28+10*转化表!$G$29+10*转化表!$G$30+(B25-70)*转化表!$G$31,IF(AND(B25&lt;=90,B25&gt;80),9*转化表!$G$24+10*转化表!$G$25+10*转化表!$G$26+10*转化表!$G$27+10*转化表!$G$28+10*转化表!$G$29+10*转化表!$G$30+10*转化表!$G$31+(B25-80)*转化表!$G$32,IF(AND(B25&lt;=100,B25&gt;90),9*转化表!$G$24+10*转化表!$G$25+10*转化表!$G$26+10*转化表!$G$27+10*转化表!$G$28+10*转化表!$G$29+10*转化表!$G$30+10*转化表!$G$31+10*转化表!$G$32+(B25-90)*转化表!$G$33,IF(AND(B25&lt;=110,B25&gt;100),9*转化表!$G$24+10*转化表!$G$25+10*转化表!$G$26+10*转化表!$G$27+10*转化表!$G$28+10*转化表!$G$29+10*转化表!$G$30+10*转化表!$G$31+10*转化表!$G$32+10*转化表!$G$33+(B25-100)*转化表!$G$34,IF(AND(B25&lt;=120,B25&gt;110),9*转化表!$G$24+10*转化表!$G$25+10*转化表!$G$26+10*转化表!$G$27+10*转化表!$G$28+10*转化表!$G$29+10*转化表!$G$30+10*转化表!$G$31+10*转化表!$G$32+10*转化表!$G$33+10*转化表!$G$34+(B25-110)*转化表!$G$35))))))))))))</f>
        <v>43.27</v>
      </c>
      <c r="L25" s="91">
        <f>IF(F25&lt;=50,0,E25*7%+2.8+IF(AND(B25&lt;=10,B25&gt;0),(人物成长表!$B25-1)*转化表!$H$24,IF(AND(B25&lt;=20,B25&gt;10),9*转化表!$H$24+(B25-10)*转化表!$H$25,IF(AND(B25&lt;=30,B25&gt;20),9*转化表!$H$24+10*转化表!$H$25+(B25-20)*转化表!$H$26,IF(AND(B25&lt;=40,B25&gt;30),9*转化表!$H$24+10*转化表!$H$25+10*转化表!$H$26+(B25-30)*转化表!$H$27,IF(AND(B25&lt;=50,B25&gt;40),9*转化表!$H$24+10*转化表!$H$25+10*转化表!$H$26+10*转化表!$H$27+(B25-40)*转化表!$H$28,IF(AND(B25&lt;=60,B25&gt;50),9*转化表!$H$24+10*转化表!$H$25+10*转化表!$H$26+10*转化表!$H$27+10*转化表!$H$28+(B25-50)*转化表!$H$29,IF(AND(B25&lt;=70,B25&gt;60),9*转化表!$H$24+10*转化表!$H$25+10*转化表!$H$26+10*转化表!$H$27+10*转化表!$H$28+10*转化表!$H$29+(B25-60)*转化表!$H$30,IF(AND(B25&lt;=80,B25&gt;70),9*转化表!$H$24+10*转化表!$H$25+10*转化表!$H$26+10*转化表!$H$27+10*转化表!$H$28+10*转化表!$H$29+10*转化表!$H$30+(B25-70)*转化表!$H$31,IF(AND(B25&lt;=90,B25&gt;80),9*转化表!$H$24+10*转化表!$H$25+10*转化表!$H$26+10*转化表!$H$27+10*转化表!$H$28+10*转化表!$H$29+10*转化表!$H$30+10*转化表!$H$31+(B25-80)*转化表!$H$32,IF(AND(B25&lt;=100,B25&gt;90),9*转化表!$H$24+10*转化表!$H$25+10*转化表!$H$26+10*转化表!$H$27+10*转化表!$H$28+10*转化表!$H$29+10*转化表!$H$30+10*转化表!$H$31+10*转化表!$H$32+(B25-90)*转化表!$H$33,IF(AND(B25&lt;=110,B25&gt;100),9*转化表!$H$24+10*转化表!$H$25+10*转化表!$H$26+10*转化表!$H$27+10*转化表!$H$28+10*转化表!$H$29+10*转化表!$H$30+10*转化表!$H$31+10*转化表!$H$32+10*转化表!$H$33+(B25-100)*转化表!$H$34,IF(AND(B25&lt;=120,B25&gt;110),9*转化表!$H$24+10*转化表!$H$25+10*转化表!$H$26+10*转化表!$H$27+10*转化表!$H$28+10*转化表!$H$29+10*转化表!$H$30+10*转化表!$H$31+10*转化表!$H$32+10*转化表!$H$33+10*转化表!$H$34+(B25-110)*转化表!$H$35)))))))))))))</f>
        <v>0</v>
      </c>
      <c r="M25" s="89">
        <v>0</v>
      </c>
      <c r="N25" s="93">
        <v>0.2</v>
      </c>
      <c r="O25" s="94">
        <v>0</v>
      </c>
      <c r="P25" s="94">
        <v>0</v>
      </c>
      <c r="Q25" s="94">
        <v>0</v>
      </c>
      <c r="R25" s="93">
        <v>0.25</v>
      </c>
      <c r="S25" s="94">
        <v>0</v>
      </c>
    </row>
    <row r="26" spans="1:19">
      <c r="A26" s="89" t="s">
        <v>185</v>
      </c>
      <c r="B26" s="89">
        <v>25</v>
      </c>
      <c r="C26" s="90">
        <f>IF(AND(B26&lt;=10,B26&gt;0),(人物成长表!$B26-1)*22+50,IF(AND(B26&lt;=20,B26&gt;10),9*22+50+(B26-10)*44,IF(AND(B26&lt;=30,B26&gt;20),9*22+50+10*44+(B26-20)*66,IF(AND(B26&lt;=40,B26&gt;30),9*22+50+10*44+10*66+(B26-30)*88,IF(AND(B26&lt;=50,B26&gt;40),9*22+50+10*44+10*66+10*88+(B26-40)*110,IF(AND(B26&lt;=60,B26&gt;50),9*22+30+10*44+10*66+10*88+10*110+(B26-50)*132,IF(AND(B26&lt;=70,B26&gt;60),9*22+30+10*44+10*66+10*88+10*110+10*132+(B26-60)*154,IF(AND(B26&lt;=80,B26&gt;70),9*22+30+10*44+10*66+10*88+10*110+10*132+10*154+(B26-70)*176,IF(AND(B26&lt;=90,B26&gt;80),9*22+30+10*44+10*66+10*88+10*110+10*132+10*154+10*176+(B26-80)*198,IF(AND(B26&lt;=100,B26&gt;90),9*22+30+10*44+10*66+10*88+10*110+10*132+10*154+10*176+10*198+(B26-90)*220,IF(AND(B26&lt;=110,B26&gt;100),9*22+30+10*44+10*66+10*88+10*110+10*132+10*154+10*176+10*198+10*220+(B26-100)*242,IF(AND(B26&lt;=120,B26&gt;110),9*22+30+10*44+10*66+10*88+10*110+10*132+10*154+10*176+10*198+10*220+10*242+(B26-110)*264))))))))))))</f>
        <v>1018</v>
      </c>
      <c r="D26" s="89">
        <v>60</v>
      </c>
      <c r="E26" s="89">
        <v>50</v>
      </c>
      <c r="F26" s="89">
        <v>50</v>
      </c>
      <c r="G26" s="91">
        <f>人物成长表!$D26*人物成长表!$B26*10%+7+IF(AND(B26&lt;=10,B26&gt;0),(人物成长表!$B26-1)*转化表!$C$24,IF(AND(B26&lt;=20,B26&gt;10),9*转化表!$C$24+(B26-10)*转化表!$C$25,IF(AND(B26&lt;=30,B26&gt;20),9*转化表!$C$24+10*转化表!$C$25+(B26-20)*转化表!$C$26,IF(AND(B26&lt;=40,B26&gt;30),9*转化表!$C$24+10*转化表!$C$25+10*转化表!$C$26+(B26-30)*转化表!$C$27,IF(AND(B26&lt;=50,B26&gt;40),9*转化表!$C$24+10*转化表!$C$25+10*转化表!$C$26+10*转化表!$C$27+(B26-40)*转化表!$C$28,IF(AND(B26&lt;=60,B26&gt;50),9*转化表!$C$24+10*转化表!$C$25+10*转化表!$C$26+10*转化表!$C$27+10*转化表!$C$28+(B26-50)*转化表!$C$29,IF(AND(B26&lt;=70,B26&gt;60),9*转化表!$C$24+10*转化表!$C$25+10*转化表!$C$26+10*转化表!$C$27+10*转化表!$C$28+10*转化表!$C$29+(B26-60)*转化表!$C$30,IF(AND(B26&lt;=80,B26&gt;70),9*转化表!$C$24+10*转化表!$C$25+10*转化表!$C$26+10*转化表!$C$27+10*转化表!$C$28+10*转化表!$C$29+10*转化表!$C$30+(B26-70)*转化表!$C$31,IF(AND(B26&lt;=90,B26&gt;80),9*转化表!$C$24+10*转化表!$C$25+10*转化表!$C$26+10*转化表!$C$27+10*转化表!$C$28+10*转化表!$C$29+10*转化表!$C$30+10*转化表!$C$31+(B26-80)*转化表!$C$32,IF(AND(B26&lt;=100,B26&gt;90),9*转化表!$C$24+10*转化表!$C$25+10*转化表!$C$26+10*转化表!$C$27+10*转化表!$C$28+10*转化表!$C$29+10*转化表!$C$30+10*转化表!$C$31+10*转化表!$C$32+(B26-90)*转化表!$C$33,IF(AND(B26&lt;=110,B26&gt;100),9*转化表!$C$24+10*转化表!$C$25+10*转化表!$C$26+10*转化表!$C$27+10*转化表!$C$28+10*转化表!$C$29+10*转化表!$C$30+10*转化表!$C$31+10*转化表!$C$32+10*转化表!$C$33+(B26-100)*转化表!$C$34,IF(AND(B26&lt;=120,B26&gt;110),9*转化表!$C$24+10*转化表!$C$25+10*转化表!$C$26+10*转化表!$C$27+10*转化表!$C$28+10*转化表!$C$29+10*转化表!$C$30+10*转化表!$C$31+10*转化表!$C$32+10*转化表!$C$33+10*转化表!$C$34+(B26-110)*转化表!$C$35))))))))))))</f>
        <v>160</v>
      </c>
      <c r="H26" s="92">
        <f>人物成长表!$D26*人物成长表!$B26*7%+4.8+IF(AND(B26&lt;=10,B26&gt;0),(人物成长表!$B26-1)*转化表!$D$24,IF(AND(B26&lt;=20,B26&gt;10),9*转化表!$D$24+(B26-10)*转化表!$D$25,IF(AND(B26&lt;=30,B26&gt;20),9*转化表!$D$24+10*转化表!$D$25+(B26-20)*转化表!$D$26,IF(AND(B26&lt;=40,B26&gt;30),9*转化表!$D$24+10*转化表!$D$25+10*转化表!$D$26+(B26-30)*转化表!$D$27,IF(AND(B26&lt;=50,B26&gt;40),9*转化表!$D$24+10*转化表!$D$25+10*转化表!$D$26+10*转化表!$D$27+(B26-40)*转化表!$D$28,IF(AND(B26&lt;=60,B26&gt;50),9*转化表!$D$24+10*转化表!$D$25+10*转化表!$D$26+10*转化表!$D$27+10*转化表!$D$28+(B26-50)*转化表!$D$29,IF(AND(B26&lt;=70,B26&gt;60),9*转化表!$D$24+10*转化表!$D$25+10*转化表!$D$26+10*转化表!$D$27+10*转化表!$D$28+10*转化表!$D$29+(B26-60)*转化表!$D$30,IF(AND(B26&lt;=80,B26&gt;70),9*转化表!$D$24+10*转化表!$D$25+10*转化表!$D$26+10*转化表!$D$27+10*转化表!$D$28+10*转化表!$D$29+10*转化表!$D$30+(B26-70)*转化表!$D$31,IF(AND(B26&lt;=90,B26&gt;80),9*转化表!$D$24+10*转化表!$D$25+10*转化表!$D$26+10*转化表!$D$27+10*转化表!$D$28+10*转化表!$D$29+10*转化表!$D$30+10*转化表!$D$31+(B26-80)*转化表!$D$32,IF(AND(B26&lt;=100,B26&gt;90),9*转化表!$D$24+10*转化表!$D$25+10*转化表!$D$26+10*转化表!$D$27+10*转化表!$D$28+10*转化表!$D$29+10*转化表!$D$30+10*转化表!$D$31+10*转化表!$D$32+(B26-90)*转化表!$D$33,IF(AND(B26&lt;=110,B26&gt;100),9*转化表!$D$24+10*转化表!$D$25+10*转化表!$D$26+10*转化表!$D$27+10*转化表!$D$28+10*转化表!$D$29+10*转化表!$D$30+10*转化表!$D$31+10*转化表!$D$32+10*转化表!$D$33+(B26-100)*转化表!$D$34,IF(AND(B26&lt;=120,B26&gt;110),9*转化表!$D$24+10*转化表!$D$25+10*转化表!$D$26+10*转化表!$D$27+10*转化表!$D$28+10*转化表!$D$29+10*转化表!$D$30+10*转化表!$D$31+10*转化表!$D$32+10*转化表!$D$33+10*转化表!$D$34+(B26-110)*转化表!$D$35))))))))))))</f>
        <v>119.00000000000001</v>
      </c>
      <c r="I26" s="91">
        <f t="shared" si="0"/>
        <v>0</v>
      </c>
      <c r="J26" s="91">
        <f>IF(E26&lt;=50,0,E26*7%+2.8+IF(AND(B26&lt;=10,B26&gt;0),(人物成长表!$B26-1)*转化表!$F$24,IF(AND(B26&lt;=20,B26&gt;10),9*转化表!$F$24+(B26-10)*转化表!$F$25,IF(AND(B26&lt;=30,B26&gt;20),9*转化表!$F$24+10*转化表!$F$25+(B26-20)*转化表!$F$26,IF(AND(B26&lt;=40,B26&gt;30),9*转化表!$F$24+10*转化表!$F$25+10*转化表!$F$26+(B26-30)*转化表!$F$27,IF(AND(B26&lt;=50,B26&gt;40),9*转化表!$F$24+10*转化表!$F$25+10*转化表!$F$26+10*转化表!$F$27+(B26-40)*转化表!$F$28,IF(AND(B26&lt;=60,B26&gt;50),9*转化表!$F$24+10*转化表!$F$25+10*转化表!$F$26+10*转化表!$F$27+10*转化表!$F$28+(B26-50)*转化表!$F$29,IF(AND(B26&lt;=70,B26&gt;60),9*转化表!$F$24+10*转化表!$F$25+10*转化表!$F$26+10*转化表!$F$27+10*转化表!$F$28+10*转化表!$F$29+(B26-60)*转化表!$F$30,IF(AND(B26&lt;=80,B26&gt;70),9*转化表!$F$24+10*转化表!$F$25+10*转化表!$F$26+10*转化表!$F$27+10*转化表!$F$28+10*转化表!$F$29+10*转化表!$F$30+(B26-70)*转化表!$F$31,IF(AND(B26&lt;=90,B26&gt;80),9*转化表!$F$24+10*转化表!$F$25+10*转化表!$F$26+10*转化表!$F$27+10*转化表!$F$28+10*转化表!$F$29+10*转化表!$F$30+10*转化表!$F$31+(B26-80)*转化表!$F$32,IF(AND(B26&lt;=100,B26&gt;90),9*转化表!$F$24+10*转化表!$F$25+10*转化表!$F$26+10*转化表!$F$27+10*转化表!$F$28+10*转化表!$F$29+10*转化表!$F$30+10*转化表!$F$31+10*转化表!$F$32+(B26-90)*转化表!$F$33,IF(AND(B26&lt;=110,B26&gt;100),9*转化表!$F$24+10*转化表!$F$25+10*转化表!$F$26+10*转化表!$F$27+10*转化表!$F$28+10*转化表!$F$29+10*转化表!$F$30+10*转化表!$F$31+10*转化表!$F$32+10*转化表!$F$33+(B26-100)*转化表!$F$34,IF(AND(B26&lt;=120,B26&gt;110),9*转化表!$F$24+10*转化表!$F$25+10*转化表!$F$26+10*转化表!$F$27+10*转化表!$F$28+10*转化表!$F$29+10*转化表!$F$30+10*转化表!$F$31+10*转化表!$F$32+10*转化表!$F$33+10*转化表!$F$34+(B26-110)*转化表!$F$35)))))))))))))</f>
        <v>0</v>
      </c>
      <c r="K26" s="91">
        <f>(F26-50)*人物成长表!$B26*10%+9+IF(AND(B26&lt;=10,B26&gt;0),(人物成长表!$B26-1)*转化表!$G$24,IF(AND(B26&lt;=20,B26&gt;10),9*转化表!$G$24+(B26-10)*转化表!$G$25,IF(AND(B26&lt;=30,B26&gt;20),9*转化表!$G$24+10*转化表!$G$25+(B26-20)*转化表!$G$26,IF(AND(B26&lt;=40,B26&gt;30),9*转化表!$G$24+10*转化表!$G$25+10*转化表!$G$26+(B26-30)*转化表!$G$27,IF(AND(B26&lt;=50,B26&gt;40),9*转化表!$G$24+10*转化表!$G$25+10*转化表!$G$26+10*转化表!$G$27+(B26-40)*转化表!$G$28,IF(AND(B26&lt;=60,B26&gt;50),9*转化表!$G$24+10*转化表!$G$25+10*转化表!$G$26+10*转化表!$G$27+10*转化表!$G$28+(B26-50)*转化表!$G$29,IF(AND(B26&lt;=70,B26&gt;60),9*转化表!$G$24+10*转化表!$G$25+10*转化表!$G$26+10*转化表!$G$27+10*转化表!$G$28+10*转化表!$G$29+(B26-60)*转化表!$G$30,IF(AND(B26&lt;=80,B26&gt;70),9*转化表!$G$24+10*转化表!$G$25+10*转化表!$G$26+10*转化表!$G$27+10*转化表!$G$28+10*转化表!$G$29+10*转化表!$G$30+(B26-70)*转化表!$G$31,IF(AND(B26&lt;=90,B26&gt;80),9*转化表!$G$24+10*转化表!$G$25+10*转化表!$G$26+10*转化表!$G$27+10*转化表!$G$28+10*转化表!$G$29+10*转化表!$G$30+10*转化表!$G$31+(B26-80)*转化表!$G$32,IF(AND(B26&lt;=100,B26&gt;90),9*转化表!$G$24+10*转化表!$G$25+10*转化表!$G$26+10*转化表!$G$27+10*转化表!$G$28+10*转化表!$G$29+10*转化表!$G$30+10*转化表!$G$31+10*转化表!$G$32+(B26-90)*转化表!$G$33,IF(AND(B26&lt;=110,B26&gt;100),9*转化表!$G$24+10*转化表!$G$25+10*转化表!$G$26+10*转化表!$G$27+10*转化表!$G$28+10*转化表!$G$29+10*转化表!$G$30+10*转化表!$G$31+10*转化表!$G$32+10*转化表!$G$33+(B26-100)*转化表!$G$34,IF(AND(B26&lt;=120,B26&gt;110),9*转化表!$G$24+10*转化表!$G$25+10*转化表!$G$26+10*转化表!$G$27+10*转化表!$G$28+10*转化表!$G$29+10*转化表!$G$30+10*转化表!$G$31+10*转化表!$G$32+10*转化表!$G$33+10*转化表!$G$34+(B26-110)*转化表!$G$35))))))))))))</f>
        <v>46.67</v>
      </c>
      <c r="L26" s="91">
        <f>IF(F26&lt;=50,0,E26*7%+2.8+IF(AND(B26&lt;=10,B26&gt;0),(人物成长表!$B26-1)*转化表!$H$24,IF(AND(B26&lt;=20,B26&gt;10),9*转化表!$H$24+(B26-10)*转化表!$H$25,IF(AND(B26&lt;=30,B26&gt;20),9*转化表!$H$24+10*转化表!$H$25+(B26-20)*转化表!$H$26,IF(AND(B26&lt;=40,B26&gt;30),9*转化表!$H$24+10*转化表!$H$25+10*转化表!$H$26+(B26-30)*转化表!$H$27,IF(AND(B26&lt;=50,B26&gt;40),9*转化表!$H$24+10*转化表!$H$25+10*转化表!$H$26+10*转化表!$H$27+(B26-40)*转化表!$H$28,IF(AND(B26&lt;=60,B26&gt;50),9*转化表!$H$24+10*转化表!$H$25+10*转化表!$H$26+10*转化表!$H$27+10*转化表!$H$28+(B26-50)*转化表!$H$29,IF(AND(B26&lt;=70,B26&gt;60),9*转化表!$H$24+10*转化表!$H$25+10*转化表!$H$26+10*转化表!$H$27+10*转化表!$H$28+10*转化表!$H$29+(B26-60)*转化表!$H$30,IF(AND(B26&lt;=80,B26&gt;70),9*转化表!$H$24+10*转化表!$H$25+10*转化表!$H$26+10*转化表!$H$27+10*转化表!$H$28+10*转化表!$H$29+10*转化表!$H$30+(B26-70)*转化表!$H$31,IF(AND(B26&lt;=90,B26&gt;80),9*转化表!$H$24+10*转化表!$H$25+10*转化表!$H$26+10*转化表!$H$27+10*转化表!$H$28+10*转化表!$H$29+10*转化表!$H$30+10*转化表!$H$31+(B26-80)*转化表!$H$32,IF(AND(B26&lt;=100,B26&gt;90),9*转化表!$H$24+10*转化表!$H$25+10*转化表!$H$26+10*转化表!$H$27+10*转化表!$H$28+10*转化表!$H$29+10*转化表!$H$30+10*转化表!$H$31+10*转化表!$H$32+(B26-90)*转化表!$H$33,IF(AND(B26&lt;=110,B26&gt;100),9*转化表!$H$24+10*转化表!$H$25+10*转化表!$H$26+10*转化表!$H$27+10*转化表!$H$28+10*转化表!$H$29+10*转化表!$H$30+10*转化表!$H$31+10*转化表!$H$32+10*转化表!$H$33+(B26-100)*转化表!$H$34,IF(AND(B26&lt;=120,B26&gt;110),9*转化表!$H$24+10*转化表!$H$25+10*转化表!$H$26+10*转化表!$H$27+10*转化表!$H$28+10*转化表!$H$29+10*转化表!$H$30+10*转化表!$H$31+10*转化表!$H$32+10*转化表!$H$33+10*转化表!$H$34+(B26-110)*转化表!$H$35)))))))))))))</f>
        <v>0</v>
      </c>
      <c r="M26" s="89">
        <v>0</v>
      </c>
      <c r="N26" s="93">
        <v>0.2</v>
      </c>
      <c r="O26" s="94">
        <v>0</v>
      </c>
      <c r="P26" s="94">
        <v>0</v>
      </c>
      <c r="Q26" s="94">
        <v>0</v>
      </c>
      <c r="R26" s="93">
        <v>0.25</v>
      </c>
      <c r="S26" s="94">
        <v>0</v>
      </c>
    </row>
    <row r="27" spans="1:19">
      <c r="A27" s="89" t="s">
        <v>185</v>
      </c>
      <c r="B27" s="89">
        <v>26</v>
      </c>
      <c r="C27" s="90">
        <f>IF(AND(B27&lt;=10,B27&gt;0),(人物成长表!$B27-1)*22+50,IF(AND(B27&lt;=20,B27&gt;10),9*22+50+(B27-10)*44,IF(AND(B27&lt;=30,B27&gt;20),9*22+50+10*44+(B27-20)*66,IF(AND(B27&lt;=40,B27&gt;30),9*22+50+10*44+10*66+(B27-30)*88,IF(AND(B27&lt;=50,B27&gt;40),9*22+50+10*44+10*66+10*88+(B27-40)*110,IF(AND(B27&lt;=60,B27&gt;50),9*22+30+10*44+10*66+10*88+10*110+(B27-50)*132,IF(AND(B27&lt;=70,B27&gt;60),9*22+30+10*44+10*66+10*88+10*110+10*132+(B27-60)*154,IF(AND(B27&lt;=80,B27&gt;70),9*22+30+10*44+10*66+10*88+10*110+10*132+10*154+(B27-70)*176,IF(AND(B27&lt;=90,B27&gt;80),9*22+30+10*44+10*66+10*88+10*110+10*132+10*154+10*176+(B27-80)*198,IF(AND(B27&lt;=100,B27&gt;90),9*22+30+10*44+10*66+10*88+10*110+10*132+10*154+10*176+10*198+(B27-90)*220,IF(AND(B27&lt;=110,B27&gt;100),9*22+30+10*44+10*66+10*88+10*110+10*132+10*154+10*176+10*198+10*220+(B27-100)*242,IF(AND(B27&lt;=120,B27&gt;110),9*22+30+10*44+10*66+10*88+10*110+10*132+10*154+10*176+10*198+10*220+10*242+(B27-110)*264))))))))))))</f>
        <v>1084</v>
      </c>
      <c r="D27" s="89">
        <v>60</v>
      </c>
      <c r="E27" s="89">
        <v>50</v>
      </c>
      <c r="F27" s="89">
        <v>50</v>
      </c>
      <c r="G27" s="91">
        <f>人物成长表!$D27*人物成长表!$B27*10%+7+IF(AND(B27&lt;=10,B27&gt;0),(人物成长表!$B27-1)*转化表!$C$24,IF(AND(B27&lt;=20,B27&gt;10),9*转化表!$C$24+(B27-10)*转化表!$C$25,IF(AND(B27&lt;=30,B27&gt;20),9*转化表!$C$24+10*转化表!$C$25+(B27-20)*转化表!$C$26,IF(AND(B27&lt;=40,B27&gt;30),9*转化表!$C$24+10*转化表!$C$25+10*转化表!$C$26+(B27-30)*转化表!$C$27,IF(AND(B27&lt;=50,B27&gt;40),9*转化表!$C$24+10*转化表!$C$25+10*转化表!$C$26+10*转化表!$C$27+(B27-40)*转化表!$C$28,IF(AND(B27&lt;=60,B27&gt;50),9*转化表!$C$24+10*转化表!$C$25+10*转化表!$C$26+10*转化表!$C$27+10*转化表!$C$28+(B27-50)*转化表!$C$29,IF(AND(B27&lt;=70,B27&gt;60),9*转化表!$C$24+10*转化表!$C$25+10*转化表!$C$26+10*转化表!$C$27+10*转化表!$C$28+10*转化表!$C$29+(B27-60)*转化表!$C$30,IF(AND(B27&lt;=80,B27&gt;70),9*转化表!$C$24+10*转化表!$C$25+10*转化表!$C$26+10*转化表!$C$27+10*转化表!$C$28+10*转化表!$C$29+10*转化表!$C$30+(B27-70)*转化表!$C$31,IF(AND(B27&lt;=90,B27&gt;80),9*转化表!$C$24+10*转化表!$C$25+10*转化表!$C$26+10*转化表!$C$27+10*转化表!$C$28+10*转化表!$C$29+10*转化表!$C$30+10*转化表!$C$31+(B27-80)*转化表!$C$32,IF(AND(B27&lt;=100,B27&gt;90),9*转化表!$C$24+10*转化表!$C$25+10*转化表!$C$26+10*转化表!$C$27+10*转化表!$C$28+10*转化表!$C$29+10*转化表!$C$30+10*转化表!$C$31+10*转化表!$C$32+(B27-90)*转化表!$C$33,IF(AND(B27&lt;=110,B27&gt;100),9*转化表!$C$24+10*转化表!$C$25+10*转化表!$C$26+10*转化表!$C$27+10*转化表!$C$28+10*转化表!$C$29+10*转化表!$C$30+10*转化表!$C$31+10*转化表!$C$32+10*转化表!$C$33+(B27-100)*转化表!$C$34,IF(AND(B27&lt;=120,B27&gt;110),9*转化表!$C$24+10*转化表!$C$25+10*转化表!$C$26+10*转化表!$C$27+10*转化表!$C$28+10*转化表!$C$29+10*转化表!$C$30+10*转化表!$C$31+10*转化表!$C$32+10*转化表!$C$33+10*转化表!$C$34+(B27-110)*转化表!$C$35))))))))))))</f>
        <v>170</v>
      </c>
      <c r="H27" s="92">
        <f>人物成长表!$D27*人物成长表!$B27*7%+4.8+IF(AND(B27&lt;=10,B27&gt;0),(人物成长表!$B27-1)*转化表!$D$24,IF(AND(B27&lt;=20,B27&gt;10),9*转化表!$D$24+(B27-10)*转化表!$D$25,IF(AND(B27&lt;=30,B27&gt;20),9*转化表!$D$24+10*转化表!$D$25+(B27-20)*转化表!$D$26,IF(AND(B27&lt;=40,B27&gt;30),9*转化表!$D$24+10*转化表!$D$25+10*转化表!$D$26+(B27-30)*转化表!$D$27,IF(AND(B27&lt;=50,B27&gt;40),9*转化表!$D$24+10*转化表!$D$25+10*转化表!$D$26+10*转化表!$D$27+(B27-40)*转化表!$D$28,IF(AND(B27&lt;=60,B27&gt;50),9*转化表!$D$24+10*转化表!$D$25+10*转化表!$D$26+10*转化表!$D$27+10*转化表!$D$28+(B27-50)*转化表!$D$29,IF(AND(B27&lt;=70,B27&gt;60),9*转化表!$D$24+10*转化表!$D$25+10*转化表!$D$26+10*转化表!$D$27+10*转化表!$D$28+10*转化表!$D$29+(B27-60)*转化表!$D$30,IF(AND(B27&lt;=80,B27&gt;70),9*转化表!$D$24+10*转化表!$D$25+10*转化表!$D$26+10*转化表!$D$27+10*转化表!$D$28+10*转化表!$D$29+10*转化表!$D$30+(B27-70)*转化表!$D$31,IF(AND(B27&lt;=90,B27&gt;80),9*转化表!$D$24+10*转化表!$D$25+10*转化表!$D$26+10*转化表!$D$27+10*转化表!$D$28+10*转化表!$D$29+10*转化表!$D$30+10*转化表!$D$31+(B27-80)*转化表!$D$32,IF(AND(B27&lt;=100,B27&gt;90),9*转化表!$D$24+10*转化表!$D$25+10*转化表!$D$26+10*转化表!$D$27+10*转化表!$D$28+10*转化表!$D$29+10*转化表!$D$30+10*转化表!$D$31+10*转化表!$D$32+(B27-90)*转化表!$D$33,IF(AND(B27&lt;=110,B27&gt;100),9*转化表!$D$24+10*转化表!$D$25+10*转化表!$D$26+10*转化表!$D$27+10*转化表!$D$28+10*转化表!$D$29+10*转化表!$D$30+10*转化表!$D$31+10*转化表!$D$32+10*转化表!$D$33+(B27-100)*转化表!$D$34,IF(AND(B27&lt;=120,B27&gt;110),9*转化表!$D$24+10*转化表!$D$25+10*转化表!$D$26+10*转化表!$D$27+10*转化表!$D$28+10*转化表!$D$29+10*转化表!$D$30+10*转化表!$D$31+10*转化表!$D$32+10*转化表!$D$33+10*转化表!$D$34+(B27-110)*转化表!$D$35))))))))))))</f>
        <v>127.40000000000002</v>
      </c>
      <c r="I27" s="91">
        <f t="shared" si="0"/>
        <v>0</v>
      </c>
      <c r="J27" s="91">
        <f>IF(E27&lt;=50,0,E27*7%+2.8+IF(AND(B27&lt;=10,B27&gt;0),(人物成长表!$B27-1)*转化表!$F$24,IF(AND(B27&lt;=20,B27&gt;10),9*转化表!$F$24+(B27-10)*转化表!$F$25,IF(AND(B27&lt;=30,B27&gt;20),9*转化表!$F$24+10*转化表!$F$25+(B27-20)*转化表!$F$26,IF(AND(B27&lt;=40,B27&gt;30),9*转化表!$F$24+10*转化表!$F$25+10*转化表!$F$26+(B27-30)*转化表!$F$27,IF(AND(B27&lt;=50,B27&gt;40),9*转化表!$F$24+10*转化表!$F$25+10*转化表!$F$26+10*转化表!$F$27+(B27-40)*转化表!$F$28,IF(AND(B27&lt;=60,B27&gt;50),9*转化表!$F$24+10*转化表!$F$25+10*转化表!$F$26+10*转化表!$F$27+10*转化表!$F$28+(B27-50)*转化表!$F$29,IF(AND(B27&lt;=70,B27&gt;60),9*转化表!$F$24+10*转化表!$F$25+10*转化表!$F$26+10*转化表!$F$27+10*转化表!$F$28+10*转化表!$F$29+(B27-60)*转化表!$F$30,IF(AND(B27&lt;=80,B27&gt;70),9*转化表!$F$24+10*转化表!$F$25+10*转化表!$F$26+10*转化表!$F$27+10*转化表!$F$28+10*转化表!$F$29+10*转化表!$F$30+(B27-70)*转化表!$F$31,IF(AND(B27&lt;=90,B27&gt;80),9*转化表!$F$24+10*转化表!$F$25+10*转化表!$F$26+10*转化表!$F$27+10*转化表!$F$28+10*转化表!$F$29+10*转化表!$F$30+10*转化表!$F$31+(B27-80)*转化表!$F$32,IF(AND(B27&lt;=100,B27&gt;90),9*转化表!$F$24+10*转化表!$F$25+10*转化表!$F$26+10*转化表!$F$27+10*转化表!$F$28+10*转化表!$F$29+10*转化表!$F$30+10*转化表!$F$31+10*转化表!$F$32+(B27-90)*转化表!$F$33,IF(AND(B27&lt;=110,B27&gt;100),9*转化表!$F$24+10*转化表!$F$25+10*转化表!$F$26+10*转化表!$F$27+10*转化表!$F$28+10*转化表!$F$29+10*转化表!$F$30+10*转化表!$F$31+10*转化表!$F$32+10*转化表!$F$33+(B27-100)*转化表!$F$34,IF(AND(B27&lt;=120,B27&gt;110),9*转化表!$F$24+10*转化表!$F$25+10*转化表!$F$26+10*转化表!$F$27+10*转化表!$F$28+10*转化表!$F$29+10*转化表!$F$30+10*转化表!$F$31+10*转化表!$F$32+10*转化表!$F$33+10*转化表!$F$34+(B27-110)*转化表!$F$35)))))))))))))</f>
        <v>0</v>
      </c>
      <c r="K27" s="91">
        <f>(F27-50)*人物成长表!$B27*10%+9+IF(AND(B27&lt;=10,B27&gt;0),(人物成长表!$B27-1)*转化表!$G$24,IF(AND(B27&lt;=20,B27&gt;10),9*转化表!$G$24+(B27-10)*转化表!$G$25,IF(AND(B27&lt;=30,B27&gt;20),9*转化表!$G$24+10*转化表!$G$25+(B27-20)*转化表!$G$26,IF(AND(B27&lt;=40,B27&gt;30),9*转化表!$G$24+10*转化表!$G$25+10*转化表!$G$26+(B27-30)*转化表!$G$27,IF(AND(B27&lt;=50,B27&gt;40),9*转化表!$G$24+10*转化表!$G$25+10*转化表!$G$26+10*转化表!$G$27+(B27-40)*转化表!$G$28,IF(AND(B27&lt;=60,B27&gt;50),9*转化表!$G$24+10*转化表!$G$25+10*转化表!$G$26+10*转化表!$G$27+10*转化表!$G$28+(B27-50)*转化表!$G$29,IF(AND(B27&lt;=70,B27&gt;60),9*转化表!$G$24+10*转化表!$G$25+10*转化表!$G$26+10*转化表!$G$27+10*转化表!$G$28+10*转化表!$G$29+(B27-60)*转化表!$G$30,IF(AND(B27&lt;=80,B27&gt;70),9*转化表!$G$24+10*转化表!$G$25+10*转化表!$G$26+10*转化表!$G$27+10*转化表!$G$28+10*转化表!$G$29+10*转化表!$G$30+(B27-70)*转化表!$G$31,IF(AND(B27&lt;=90,B27&gt;80),9*转化表!$G$24+10*转化表!$G$25+10*转化表!$G$26+10*转化表!$G$27+10*转化表!$G$28+10*转化表!$G$29+10*转化表!$G$30+10*转化表!$G$31+(B27-80)*转化表!$G$32,IF(AND(B27&lt;=100,B27&gt;90),9*转化表!$G$24+10*转化表!$G$25+10*转化表!$G$26+10*转化表!$G$27+10*转化表!$G$28+10*转化表!$G$29+10*转化表!$G$30+10*转化表!$G$31+10*转化表!$G$32+(B27-90)*转化表!$G$33,IF(AND(B27&lt;=110,B27&gt;100),9*转化表!$G$24+10*转化表!$G$25+10*转化表!$G$26+10*转化表!$G$27+10*转化表!$G$28+10*转化表!$G$29+10*转化表!$G$30+10*转化表!$G$31+10*转化表!$G$32+10*转化表!$G$33+(B27-100)*转化表!$G$34,IF(AND(B27&lt;=120,B27&gt;110),9*转化表!$G$24+10*转化表!$G$25+10*转化表!$G$26+10*转化表!$G$27+10*转化表!$G$28+10*转化表!$G$29+10*转化表!$G$30+10*转化表!$G$31+10*转化表!$G$32+10*转化表!$G$33+10*转化表!$G$34+(B27-110)*转化表!$G$35))))))))))))</f>
        <v>50.07</v>
      </c>
      <c r="L27" s="91">
        <f>IF(F27&lt;=50,0,E27*7%+2.8+IF(AND(B27&lt;=10,B27&gt;0),(人物成长表!$B27-1)*转化表!$H$24,IF(AND(B27&lt;=20,B27&gt;10),9*转化表!$H$24+(B27-10)*转化表!$H$25,IF(AND(B27&lt;=30,B27&gt;20),9*转化表!$H$24+10*转化表!$H$25+(B27-20)*转化表!$H$26,IF(AND(B27&lt;=40,B27&gt;30),9*转化表!$H$24+10*转化表!$H$25+10*转化表!$H$26+(B27-30)*转化表!$H$27,IF(AND(B27&lt;=50,B27&gt;40),9*转化表!$H$24+10*转化表!$H$25+10*转化表!$H$26+10*转化表!$H$27+(B27-40)*转化表!$H$28,IF(AND(B27&lt;=60,B27&gt;50),9*转化表!$H$24+10*转化表!$H$25+10*转化表!$H$26+10*转化表!$H$27+10*转化表!$H$28+(B27-50)*转化表!$H$29,IF(AND(B27&lt;=70,B27&gt;60),9*转化表!$H$24+10*转化表!$H$25+10*转化表!$H$26+10*转化表!$H$27+10*转化表!$H$28+10*转化表!$H$29+(B27-60)*转化表!$H$30,IF(AND(B27&lt;=80,B27&gt;70),9*转化表!$H$24+10*转化表!$H$25+10*转化表!$H$26+10*转化表!$H$27+10*转化表!$H$28+10*转化表!$H$29+10*转化表!$H$30+(B27-70)*转化表!$H$31,IF(AND(B27&lt;=90,B27&gt;80),9*转化表!$H$24+10*转化表!$H$25+10*转化表!$H$26+10*转化表!$H$27+10*转化表!$H$28+10*转化表!$H$29+10*转化表!$H$30+10*转化表!$H$31+(B27-80)*转化表!$H$32,IF(AND(B27&lt;=100,B27&gt;90),9*转化表!$H$24+10*转化表!$H$25+10*转化表!$H$26+10*转化表!$H$27+10*转化表!$H$28+10*转化表!$H$29+10*转化表!$H$30+10*转化表!$H$31+10*转化表!$H$32+(B27-90)*转化表!$H$33,IF(AND(B27&lt;=110,B27&gt;100),9*转化表!$H$24+10*转化表!$H$25+10*转化表!$H$26+10*转化表!$H$27+10*转化表!$H$28+10*转化表!$H$29+10*转化表!$H$30+10*转化表!$H$31+10*转化表!$H$32+10*转化表!$H$33+(B27-100)*转化表!$H$34,IF(AND(B27&lt;=120,B27&gt;110),9*转化表!$H$24+10*转化表!$H$25+10*转化表!$H$26+10*转化表!$H$27+10*转化表!$H$28+10*转化表!$H$29+10*转化表!$H$30+10*转化表!$H$31+10*转化表!$H$32+10*转化表!$H$33+10*转化表!$H$34+(B27-110)*转化表!$H$35)))))))))))))</f>
        <v>0</v>
      </c>
      <c r="M27" s="89">
        <v>0</v>
      </c>
      <c r="N27" s="93">
        <v>0.2</v>
      </c>
      <c r="O27" s="94">
        <v>0</v>
      </c>
      <c r="P27" s="94">
        <v>0</v>
      </c>
      <c r="Q27" s="94">
        <v>0</v>
      </c>
      <c r="R27" s="93">
        <v>0.25</v>
      </c>
      <c r="S27" s="94">
        <v>0</v>
      </c>
    </row>
    <row r="28" spans="1:19">
      <c r="A28" s="89" t="s">
        <v>185</v>
      </c>
      <c r="B28" s="89">
        <v>27</v>
      </c>
      <c r="C28" s="90">
        <f>IF(AND(B28&lt;=10,B28&gt;0),(人物成长表!$B28-1)*22+50,IF(AND(B28&lt;=20,B28&gt;10),9*22+50+(B28-10)*44,IF(AND(B28&lt;=30,B28&gt;20),9*22+50+10*44+(B28-20)*66,IF(AND(B28&lt;=40,B28&gt;30),9*22+50+10*44+10*66+(B28-30)*88,IF(AND(B28&lt;=50,B28&gt;40),9*22+50+10*44+10*66+10*88+(B28-40)*110,IF(AND(B28&lt;=60,B28&gt;50),9*22+30+10*44+10*66+10*88+10*110+(B28-50)*132,IF(AND(B28&lt;=70,B28&gt;60),9*22+30+10*44+10*66+10*88+10*110+10*132+(B28-60)*154,IF(AND(B28&lt;=80,B28&gt;70),9*22+30+10*44+10*66+10*88+10*110+10*132+10*154+(B28-70)*176,IF(AND(B28&lt;=90,B28&gt;80),9*22+30+10*44+10*66+10*88+10*110+10*132+10*154+10*176+(B28-80)*198,IF(AND(B28&lt;=100,B28&gt;90),9*22+30+10*44+10*66+10*88+10*110+10*132+10*154+10*176+10*198+(B28-90)*220,IF(AND(B28&lt;=110,B28&gt;100),9*22+30+10*44+10*66+10*88+10*110+10*132+10*154+10*176+10*198+10*220+(B28-100)*242,IF(AND(B28&lt;=120,B28&gt;110),9*22+30+10*44+10*66+10*88+10*110+10*132+10*154+10*176+10*198+10*220+10*242+(B28-110)*264))))))))))))</f>
        <v>1150</v>
      </c>
      <c r="D28" s="89">
        <v>60</v>
      </c>
      <c r="E28" s="89">
        <v>50</v>
      </c>
      <c r="F28" s="89">
        <v>50</v>
      </c>
      <c r="G28" s="91">
        <f>人物成长表!$D28*人物成长表!$B28*10%+7+IF(AND(B28&lt;=10,B28&gt;0),(人物成长表!$B28-1)*转化表!$C$24,IF(AND(B28&lt;=20,B28&gt;10),9*转化表!$C$24+(B28-10)*转化表!$C$25,IF(AND(B28&lt;=30,B28&gt;20),9*转化表!$C$24+10*转化表!$C$25+(B28-20)*转化表!$C$26,IF(AND(B28&lt;=40,B28&gt;30),9*转化表!$C$24+10*转化表!$C$25+10*转化表!$C$26+(B28-30)*转化表!$C$27,IF(AND(B28&lt;=50,B28&gt;40),9*转化表!$C$24+10*转化表!$C$25+10*转化表!$C$26+10*转化表!$C$27+(B28-40)*转化表!$C$28,IF(AND(B28&lt;=60,B28&gt;50),9*转化表!$C$24+10*转化表!$C$25+10*转化表!$C$26+10*转化表!$C$27+10*转化表!$C$28+(B28-50)*转化表!$C$29,IF(AND(B28&lt;=70,B28&gt;60),9*转化表!$C$24+10*转化表!$C$25+10*转化表!$C$26+10*转化表!$C$27+10*转化表!$C$28+10*转化表!$C$29+(B28-60)*转化表!$C$30,IF(AND(B28&lt;=80,B28&gt;70),9*转化表!$C$24+10*转化表!$C$25+10*转化表!$C$26+10*转化表!$C$27+10*转化表!$C$28+10*转化表!$C$29+10*转化表!$C$30+(B28-70)*转化表!$C$31,IF(AND(B28&lt;=90,B28&gt;80),9*转化表!$C$24+10*转化表!$C$25+10*转化表!$C$26+10*转化表!$C$27+10*转化表!$C$28+10*转化表!$C$29+10*转化表!$C$30+10*转化表!$C$31+(B28-80)*转化表!$C$32,IF(AND(B28&lt;=100,B28&gt;90),9*转化表!$C$24+10*转化表!$C$25+10*转化表!$C$26+10*转化表!$C$27+10*转化表!$C$28+10*转化表!$C$29+10*转化表!$C$30+10*转化表!$C$31+10*转化表!$C$32+(B28-90)*转化表!$C$33,IF(AND(B28&lt;=110,B28&gt;100),9*转化表!$C$24+10*转化表!$C$25+10*转化表!$C$26+10*转化表!$C$27+10*转化表!$C$28+10*转化表!$C$29+10*转化表!$C$30+10*转化表!$C$31+10*转化表!$C$32+10*转化表!$C$33+(B28-100)*转化表!$C$34,IF(AND(B28&lt;=120,B28&gt;110),9*转化表!$C$24+10*转化表!$C$25+10*转化表!$C$26+10*转化表!$C$27+10*转化表!$C$28+10*转化表!$C$29+10*转化表!$C$30+10*转化表!$C$31+10*转化表!$C$32+10*转化表!$C$33+10*转化表!$C$34+(B28-110)*转化表!$C$35))))))))))))</f>
        <v>180</v>
      </c>
      <c r="H28" s="92">
        <f>人物成长表!$D28*人物成长表!$B28*7%+4.8+IF(AND(B28&lt;=10,B28&gt;0),(人物成长表!$B28-1)*转化表!$D$24,IF(AND(B28&lt;=20,B28&gt;10),9*转化表!$D$24+(B28-10)*转化表!$D$25,IF(AND(B28&lt;=30,B28&gt;20),9*转化表!$D$24+10*转化表!$D$25+(B28-20)*转化表!$D$26,IF(AND(B28&lt;=40,B28&gt;30),9*转化表!$D$24+10*转化表!$D$25+10*转化表!$D$26+(B28-30)*转化表!$D$27,IF(AND(B28&lt;=50,B28&gt;40),9*转化表!$D$24+10*转化表!$D$25+10*转化表!$D$26+10*转化表!$D$27+(B28-40)*转化表!$D$28,IF(AND(B28&lt;=60,B28&gt;50),9*转化表!$D$24+10*转化表!$D$25+10*转化表!$D$26+10*转化表!$D$27+10*转化表!$D$28+(B28-50)*转化表!$D$29,IF(AND(B28&lt;=70,B28&gt;60),9*转化表!$D$24+10*转化表!$D$25+10*转化表!$D$26+10*转化表!$D$27+10*转化表!$D$28+10*转化表!$D$29+(B28-60)*转化表!$D$30,IF(AND(B28&lt;=80,B28&gt;70),9*转化表!$D$24+10*转化表!$D$25+10*转化表!$D$26+10*转化表!$D$27+10*转化表!$D$28+10*转化表!$D$29+10*转化表!$D$30+(B28-70)*转化表!$D$31,IF(AND(B28&lt;=90,B28&gt;80),9*转化表!$D$24+10*转化表!$D$25+10*转化表!$D$26+10*转化表!$D$27+10*转化表!$D$28+10*转化表!$D$29+10*转化表!$D$30+10*转化表!$D$31+(B28-80)*转化表!$D$32,IF(AND(B28&lt;=100,B28&gt;90),9*转化表!$D$24+10*转化表!$D$25+10*转化表!$D$26+10*转化表!$D$27+10*转化表!$D$28+10*转化表!$D$29+10*转化表!$D$30+10*转化表!$D$31+10*转化表!$D$32+(B28-90)*转化表!$D$33,IF(AND(B28&lt;=110,B28&gt;100),9*转化表!$D$24+10*转化表!$D$25+10*转化表!$D$26+10*转化表!$D$27+10*转化表!$D$28+10*转化表!$D$29+10*转化表!$D$30+10*转化表!$D$31+10*转化表!$D$32+10*转化表!$D$33+(B28-100)*转化表!$D$34,IF(AND(B28&lt;=120,B28&gt;110),9*转化表!$D$24+10*转化表!$D$25+10*转化表!$D$26+10*转化表!$D$27+10*转化表!$D$28+10*转化表!$D$29+10*转化表!$D$30+10*转化表!$D$31+10*转化表!$D$32+10*转化表!$D$33+10*转化表!$D$34+(B28-110)*转化表!$D$35))))))))))))</f>
        <v>135.80000000000001</v>
      </c>
      <c r="I28" s="91">
        <f t="shared" si="0"/>
        <v>0</v>
      </c>
      <c r="J28" s="91">
        <f>IF(E28&lt;=50,0,E28*7%+2.8+IF(AND(B28&lt;=10,B28&gt;0),(人物成长表!$B28-1)*转化表!$F$24,IF(AND(B28&lt;=20,B28&gt;10),9*转化表!$F$24+(B28-10)*转化表!$F$25,IF(AND(B28&lt;=30,B28&gt;20),9*转化表!$F$24+10*转化表!$F$25+(B28-20)*转化表!$F$26,IF(AND(B28&lt;=40,B28&gt;30),9*转化表!$F$24+10*转化表!$F$25+10*转化表!$F$26+(B28-30)*转化表!$F$27,IF(AND(B28&lt;=50,B28&gt;40),9*转化表!$F$24+10*转化表!$F$25+10*转化表!$F$26+10*转化表!$F$27+(B28-40)*转化表!$F$28,IF(AND(B28&lt;=60,B28&gt;50),9*转化表!$F$24+10*转化表!$F$25+10*转化表!$F$26+10*转化表!$F$27+10*转化表!$F$28+(B28-50)*转化表!$F$29,IF(AND(B28&lt;=70,B28&gt;60),9*转化表!$F$24+10*转化表!$F$25+10*转化表!$F$26+10*转化表!$F$27+10*转化表!$F$28+10*转化表!$F$29+(B28-60)*转化表!$F$30,IF(AND(B28&lt;=80,B28&gt;70),9*转化表!$F$24+10*转化表!$F$25+10*转化表!$F$26+10*转化表!$F$27+10*转化表!$F$28+10*转化表!$F$29+10*转化表!$F$30+(B28-70)*转化表!$F$31,IF(AND(B28&lt;=90,B28&gt;80),9*转化表!$F$24+10*转化表!$F$25+10*转化表!$F$26+10*转化表!$F$27+10*转化表!$F$28+10*转化表!$F$29+10*转化表!$F$30+10*转化表!$F$31+(B28-80)*转化表!$F$32,IF(AND(B28&lt;=100,B28&gt;90),9*转化表!$F$24+10*转化表!$F$25+10*转化表!$F$26+10*转化表!$F$27+10*转化表!$F$28+10*转化表!$F$29+10*转化表!$F$30+10*转化表!$F$31+10*转化表!$F$32+(B28-90)*转化表!$F$33,IF(AND(B28&lt;=110,B28&gt;100),9*转化表!$F$24+10*转化表!$F$25+10*转化表!$F$26+10*转化表!$F$27+10*转化表!$F$28+10*转化表!$F$29+10*转化表!$F$30+10*转化表!$F$31+10*转化表!$F$32+10*转化表!$F$33+(B28-100)*转化表!$F$34,IF(AND(B28&lt;=120,B28&gt;110),9*转化表!$F$24+10*转化表!$F$25+10*转化表!$F$26+10*转化表!$F$27+10*转化表!$F$28+10*转化表!$F$29+10*转化表!$F$30+10*转化表!$F$31+10*转化表!$F$32+10*转化表!$F$33+10*转化表!$F$34+(B28-110)*转化表!$F$35)))))))))))))</f>
        <v>0</v>
      </c>
      <c r="K28" s="91">
        <f>(F28-50)*人物成长表!$B28*10%+9+IF(AND(B28&lt;=10,B28&gt;0),(人物成长表!$B28-1)*转化表!$G$24,IF(AND(B28&lt;=20,B28&gt;10),9*转化表!$G$24+(B28-10)*转化表!$G$25,IF(AND(B28&lt;=30,B28&gt;20),9*转化表!$G$24+10*转化表!$G$25+(B28-20)*转化表!$G$26,IF(AND(B28&lt;=40,B28&gt;30),9*转化表!$G$24+10*转化表!$G$25+10*转化表!$G$26+(B28-30)*转化表!$G$27,IF(AND(B28&lt;=50,B28&gt;40),9*转化表!$G$24+10*转化表!$G$25+10*转化表!$G$26+10*转化表!$G$27+(B28-40)*转化表!$G$28,IF(AND(B28&lt;=60,B28&gt;50),9*转化表!$G$24+10*转化表!$G$25+10*转化表!$G$26+10*转化表!$G$27+10*转化表!$G$28+(B28-50)*转化表!$G$29,IF(AND(B28&lt;=70,B28&gt;60),9*转化表!$G$24+10*转化表!$G$25+10*转化表!$G$26+10*转化表!$G$27+10*转化表!$G$28+10*转化表!$G$29+(B28-60)*转化表!$G$30,IF(AND(B28&lt;=80,B28&gt;70),9*转化表!$G$24+10*转化表!$G$25+10*转化表!$G$26+10*转化表!$G$27+10*转化表!$G$28+10*转化表!$G$29+10*转化表!$G$30+(B28-70)*转化表!$G$31,IF(AND(B28&lt;=90,B28&gt;80),9*转化表!$G$24+10*转化表!$G$25+10*转化表!$G$26+10*转化表!$G$27+10*转化表!$G$28+10*转化表!$G$29+10*转化表!$G$30+10*转化表!$G$31+(B28-80)*转化表!$G$32,IF(AND(B28&lt;=100,B28&gt;90),9*转化表!$G$24+10*转化表!$G$25+10*转化表!$G$26+10*转化表!$G$27+10*转化表!$G$28+10*转化表!$G$29+10*转化表!$G$30+10*转化表!$G$31+10*转化表!$G$32+(B28-90)*转化表!$G$33,IF(AND(B28&lt;=110,B28&gt;100),9*转化表!$G$24+10*转化表!$G$25+10*转化表!$G$26+10*转化表!$G$27+10*转化表!$G$28+10*转化表!$G$29+10*转化表!$G$30+10*转化表!$G$31+10*转化表!$G$32+10*转化表!$G$33+(B28-100)*转化表!$G$34,IF(AND(B28&lt;=120,B28&gt;110),9*转化表!$G$24+10*转化表!$G$25+10*转化表!$G$26+10*转化表!$G$27+10*转化表!$G$28+10*转化表!$G$29+10*转化表!$G$30+10*转化表!$G$31+10*转化表!$G$32+10*转化表!$G$33+10*转化表!$G$34+(B28-110)*转化表!$G$35))))))))))))</f>
        <v>53.47</v>
      </c>
      <c r="L28" s="91">
        <f>IF(F28&lt;=50,0,E28*7%+2.8+IF(AND(B28&lt;=10,B28&gt;0),(人物成长表!$B28-1)*转化表!$H$24,IF(AND(B28&lt;=20,B28&gt;10),9*转化表!$H$24+(B28-10)*转化表!$H$25,IF(AND(B28&lt;=30,B28&gt;20),9*转化表!$H$24+10*转化表!$H$25+(B28-20)*转化表!$H$26,IF(AND(B28&lt;=40,B28&gt;30),9*转化表!$H$24+10*转化表!$H$25+10*转化表!$H$26+(B28-30)*转化表!$H$27,IF(AND(B28&lt;=50,B28&gt;40),9*转化表!$H$24+10*转化表!$H$25+10*转化表!$H$26+10*转化表!$H$27+(B28-40)*转化表!$H$28,IF(AND(B28&lt;=60,B28&gt;50),9*转化表!$H$24+10*转化表!$H$25+10*转化表!$H$26+10*转化表!$H$27+10*转化表!$H$28+(B28-50)*转化表!$H$29,IF(AND(B28&lt;=70,B28&gt;60),9*转化表!$H$24+10*转化表!$H$25+10*转化表!$H$26+10*转化表!$H$27+10*转化表!$H$28+10*转化表!$H$29+(B28-60)*转化表!$H$30,IF(AND(B28&lt;=80,B28&gt;70),9*转化表!$H$24+10*转化表!$H$25+10*转化表!$H$26+10*转化表!$H$27+10*转化表!$H$28+10*转化表!$H$29+10*转化表!$H$30+(B28-70)*转化表!$H$31,IF(AND(B28&lt;=90,B28&gt;80),9*转化表!$H$24+10*转化表!$H$25+10*转化表!$H$26+10*转化表!$H$27+10*转化表!$H$28+10*转化表!$H$29+10*转化表!$H$30+10*转化表!$H$31+(B28-80)*转化表!$H$32,IF(AND(B28&lt;=100,B28&gt;90),9*转化表!$H$24+10*转化表!$H$25+10*转化表!$H$26+10*转化表!$H$27+10*转化表!$H$28+10*转化表!$H$29+10*转化表!$H$30+10*转化表!$H$31+10*转化表!$H$32+(B28-90)*转化表!$H$33,IF(AND(B28&lt;=110,B28&gt;100),9*转化表!$H$24+10*转化表!$H$25+10*转化表!$H$26+10*转化表!$H$27+10*转化表!$H$28+10*转化表!$H$29+10*转化表!$H$30+10*转化表!$H$31+10*转化表!$H$32+10*转化表!$H$33+(B28-100)*转化表!$H$34,IF(AND(B28&lt;=120,B28&gt;110),9*转化表!$H$24+10*转化表!$H$25+10*转化表!$H$26+10*转化表!$H$27+10*转化表!$H$28+10*转化表!$H$29+10*转化表!$H$30+10*转化表!$H$31+10*转化表!$H$32+10*转化表!$H$33+10*转化表!$H$34+(B28-110)*转化表!$H$35)))))))))))))</f>
        <v>0</v>
      </c>
      <c r="M28" s="89">
        <v>0</v>
      </c>
      <c r="N28" s="93">
        <v>0.2</v>
      </c>
      <c r="O28" s="94">
        <v>0</v>
      </c>
      <c r="P28" s="94">
        <v>0</v>
      </c>
      <c r="Q28" s="94">
        <v>0</v>
      </c>
      <c r="R28" s="93">
        <v>0.25</v>
      </c>
      <c r="S28" s="94">
        <v>0</v>
      </c>
    </row>
    <row r="29" spans="1:19">
      <c r="A29" s="89" t="s">
        <v>185</v>
      </c>
      <c r="B29" s="89">
        <v>28</v>
      </c>
      <c r="C29" s="90">
        <f>IF(AND(B29&lt;=10,B29&gt;0),(人物成长表!$B29-1)*22+50,IF(AND(B29&lt;=20,B29&gt;10),9*22+50+(B29-10)*44,IF(AND(B29&lt;=30,B29&gt;20),9*22+50+10*44+(B29-20)*66,IF(AND(B29&lt;=40,B29&gt;30),9*22+50+10*44+10*66+(B29-30)*88,IF(AND(B29&lt;=50,B29&gt;40),9*22+50+10*44+10*66+10*88+(B29-40)*110,IF(AND(B29&lt;=60,B29&gt;50),9*22+30+10*44+10*66+10*88+10*110+(B29-50)*132,IF(AND(B29&lt;=70,B29&gt;60),9*22+30+10*44+10*66+10*88+10*110+10*132+(B29-60)*154,IF(AND(B29&lt;=80,B29&gt;70),9*22+30+10*44+10*66+10*88+10*110+10*132+10*154+(B29-70)*176,IF(AND(B29&lt;=90,B29&gt;80),9*22+30+10*44+10*66+10*88+10*110+10*132+10*154+10*176+(B29-80)*198,IF(AND(B29&lt;=100,B29&gt;90),9*22+30+10*44+10*66+10*88+10*110+10*132+10*154+10*176+10*198+(B29-90)*220,IF(AND(B29&lt;=110,B29&gt;100),9*22+30+10*44+10*66+10*88+10*110+10*132+10*154+10*176+10*198+10*220+(B29-100)*242,IF(AND(B29&lt;=120,B29&gt;110),9*22+30+10*44+10*66+10*88+10*110+10*132+10*154+10*176+10*198+10*220+10*242+(B29-110)*264))))))))))))</f>
        <v>1216</v>
      </c>
      <c r="D29" s="89">
        <v>60</v>
      </c>
      <c r="E29" s="89">
        <v>50</v>
      </c>
      <c r="F29" s="89">
        <v>50</v>
      </c>
      <c r="G29" s="91">
        <f>人物成长表!$D29*人物成长表!$B29*10%+7+IF(AND(B29&lt;=10,B29&gt;0),(人物成长表!$B29-1)*转化表!$C$24,IF(AND(B29&lt;=20,B29&gt;10),9*转化表!$C$24+(B29-10)*转化表!$C$25,IF(AND(B29&lt;=30,B29&gt;20),9*转化表!$C$24+10*转化表!$C$25+(B29-20)*转化表!$C$26,IF(AND(B29&lt;=40,B29&gt;30),9*转化表!$C$24+10*转化表!$C$25+10*转化表!$C$26+(B29-30)*转化表!$C$27,IF(AND(B29&lt;=50,B29&gt;40),9*转化表!$C$24+10*转化表!$C$25+10*转化表!$C$26+10*转化表!$C$27+(B29-40)*转化表!$C$28,IF(AND(B29&lt;=60,B29&gt;50),9*转化表!$C$24+10*转化表!$C$25+10*转化表!$C$26+10*转化表!$C$27+10*转化表!$C$28+(B29-50)*转化表!$C$29,IF(AND(B29&lt;=70,B29&gt;60),9*转化表!$C$24+10*转化表!$C$25+10*转化表!$C$26+10*转化表!$C$27+10*转化表!$C$28+10*转化表!$C$29+(B29-60)*转化表!$C$30,IF(AND(B29&lt;=80,B29&gt;70),9*转化表!$C$24+10*转化表!$C$25+10*转化表!$C$26+10*转化表!$C$27+10*转化表!$C$28+10*转化表!$C$29+10*转化表!$C$30+(B29-70)*转化表!$C$31,IF(AND(B29&lt;=90,B29&gt;80),9*转化表!$C$24+10*转化表!$C$25+10*转化表!$C$26+10*转化表!$C$27+10*转化表!$C$28+10*转化表!$C$29+10*转化表!$C$30+10*转化表!$C$31+(B29-80)*转化表!$C$32,IF(AND(B29&lt;=100,B29&gt;90),9*转化表!$C$24+10*转化表!$C$25+10*转化表!$C$26+10*转化表!$C$27+10*转化表!$C$28+10*转化表!$C$29+10*转化表!$C$30+10*转化表!$C$31+10*转化表!$C$32+(B29-90)*转化表!$C$33,IF(AND(B29&lt;=110,B29&gt;100),9*转化表!$C$24+10*转化表!$C$25+10*转化表!$C$26+10*转化表!$C$27+10*转化表!$C$28+10*转化表!$C$29+10*转化表!$C$30+10*转化表!$C$31+10*转化表!$C$32+10*转化表!$C$33+(B29-100)*转化表!$C$34,IF(AND(B29&lt;=120,B29&gt;110),9*转化表!$C$24+10*转化表!$C$25+10*转化表!$C$26+10*转化表!$C$27+10*转化表!$C$28+10*转化表!$C$29+10*转化表!$C$30+10*转化表!$C$31+10*转化表!$C$32+10*转化表!$C$33+10*转化表!$C$34+(B29-110)*转化表!$C$35))))))))))))</f>
        <v>190</v>
      </c>
      <c r="H29" s="92">
        <f>人物成长表!$D29*人物成长表!$B29*7%+4.8+IF(AND(B29&lt;=10,B29&gt;0),(人物成长表!$B29-1)*转化表!$D$24,IF(AND(B29&lt;=20,B29&gt;10),9*转化表!$D$24+(B29-10)*转化表!$D$25,IF(AND(B29&lt;=30,B29&gt;20),9*转化表!$D$24+10*转化表!$D$25+(B29-20)*转化表!$D$26,IF(AND(B29&lt;=40,B29&gt;30),9*转化表!$D$24+10*转化表!$D$25+10*转化表!$D$26+(B29-30)*转化表!$D$27,IF(AND(B29&lt;=50,B29&gt;40),9*转化表!$D$24+10*转化表!$D$25+10*转化表!$D$26+10*转化表!$D$27+(B29-40)*转化表!$D$28,IF(AND(B29&lt;=60,B29&gt;50),9*转化表!$D$24+10*转化表!$D$25+10*转化表!$D$26+10*转化表!$D$27+10*转化表!$D$28+(B29-50)*转化表!$D$29,IF(AND(B29&lt;=70,B29&gt;60),9*转化表!$D$24+10*转化表!$D$25+10*转化表!$D$26+10*转化表!$D$27+10*转化表!$D$28+10*转化表!$D$29+(B29-60)*转化表!$D$30,IF(AND(B29&lt;=80,B29&gt;70),9*转化表!$D$24+10*转化表!$D$25+10*转化表!$D$26+10*转化表!$D$27+10*转化表!$D$28+10*转化表!$D$29+10*转化表!$D$30+(B29-70)*转化表!$D$31,IF(AND(B29&lt;=90,B29&gt;80),9*转化表!$D$24+10*转化表!$D$25+10*转化表!$D$26+10*转化表!$D$27+10*转化表!$D$28+10*转化表!$D$29+10*转化表!$D$30+10*转化表!$D$31+(B29-80)*转化表!$D$32,IF(AND(B29&lt;=100,B29&gt;90),9*转化表!$D$24+10*转化表!$D$25+10*转化表!$D$26+10*转化表!$D$27+10*转化表!$D$28+10*转化表!$D$29+10*转化表!$D$30+10*转化表!$D$31+10*转化表!$D$32+(B29-90)*转化表!$D$33,IF(AND(B29&lt;=110,B29&gt;100),9*转化表!$D$24+10*转化表!$D$25+10*转化表!$D$26+10*转化表!$D$27+10*转化表!$D$28+10*转化表!$D$29+10*转化表!$D$30+10*转化表!$D$31+10*转化表!$D$32+10*转化表!$D$33+(B29-100)*转化表!$D$34,IF(AND(B29&lt;=120,B29&gt;110),9*转化表!$D$24+10*转化表!$D$25+10*转化表!$D$26+10*转化表!$D$27+10*转化表!$D$28+10*转化表!$D$29+10*转化表!$D$30+10*转化表!$D$31+10*转化表!$D$32+10*转化表!$D$33+10*转化表!$D$34+(B29-110)*转化表!$D$35))))))))))))</f>
        <v>144.20000000000002</v>
      </c>
      <c r="I29" s="91">
        <f t="shared" si="0"/>
        <v>0</v>
      </c>
      <c r="J29" s="91">
        <f>IF(E29&lt;=50,0,E29*7%+2.8+IF(AND(B29&lt;=10,B29&gt;0),(人物成长表!$B29-1)*转化表!$F$24,IF(AND(B29&lt;=20,B29&gt;10),9*转化表!$F$24+(B29-10)*转化表!$F$25,IF(AND(B29&lt;=30,B29&gt;20),9*转化表!$F$24+10*转化表!$F$25+(B29-20)*转化表!$F$26,IF(AND(B29&lt;=40,B29&gt;30),9*转化表!$F$24+10*转化表!$F$25+10*转化表!$F$26+(B29-30)*转化表!$F$27,IF(AND(B29&lt;=50,B29&gt;40),9*转化表!$F$24+10*转化表!$F$25+10*转化表!$F$26+10*转化表!$F$27+(B29-40)*转化表!$F$28,IF(AND(B29&lt;=60,B29&gt;50),9*转化表!$F$24+10*转化表!$F$25+10*转化表!$F$26+10*转化表!$F$27+10*转化表!$F$28+(B29-50)*转化表!$F$29,IF(AND(B29&lt;=70,B29&gt;60),9*转化表!$F$24+10*转化表!$F$25+10*转化表!$F$26+10*转化表!$F$27+10*转化表!$F$28+10*转化表!$F$29+(B29-60)*转化表!$F$30,IF(AND(B29&lt;=80,B29&gt;70),9*转化表!$F$24+10*转化表!$F$25+10*转化表!$F$26+10*转化表!$F$27+10*转化表!$F$28+10*转化表!$F$29+10*转化表!$F$30+(B29-70)*转化表!$F$31,IF(AND(B29&lt;=90,B29&gt;80),9*转化表!$F$24+10*转化表!$F$25+10*转化表!$F$26+10*转化表!$F$27+10*转化表!$F$28+10*转化表!$F$29+10*转化表!$F$30+10*转化表!$F$31+(B29-80)*转化表!$F$32,IF(AND(B29&lt;=100,B29&gt;90),9*转化表!$F$24+10*转化表!$F$25+10*转化表!$F$26+10*转化表!$F$27+10*转化表!$F$28+10*转化表!$F$29+10*转化表!$F$30+10*转化表!$F$31+10*转化表!$F$32+(B29-90)*转化表!$F$33,IF(AND(B29&lt;=110,B29&gt;100),9*转化表!$F$24+10*转化表!$F$25+10*转化表!$F$26+10*转化表!$F$27+10*转化表!$F$28+10*转化表!$F$29+10*转化表!$F$30+10*转化表!$F$31+10*转化表!$F$32+10*转化表!$F$33+(B29-100)*转化表!$F$34,IF(AND(B29&lt;=120,B29&gt;110),9*转化表!$F$24+10*转化表!$F$25+10*转化表!$F$26+10*转化表!$F$27+10*转化表!$F$28+10*转化表!$F$29+10*转化表!$F$30+10*转化表!$F$31+10*转化表!$F$32+10*转化表!$F$33+10*转化表!$F$34+(B29-110)*转化表!$F$35)))))))))))))</f>
        <v>0</v>
      </c>
      <c r="K29" s="91">
        <f>(F29-50)*人物成长表!$B29*10%+9+IF(AND(B29&lt;=10,B29&gt;0),(人物成长表!$B29-1)*转化表!$G$24,IF(AND(B29&lt;=20,B29&gt;10),9*转化表!$G$24+(B29-10)*转化表!$G$25,IF(AND(B29&lt;=30,B29&gt;20),9*转化表!$G$24+10*转化表!$G$25+(B29-20)*转化表!$G$26,IF(AND(B29&lt;=40,B29&gt;30),9*转化表!$G$24+10*转化表!$G$25+10*转化表!$G$26+(B29-30)*转化表!$G$27,IF(AND(B29&lt;=50,B29&gt;40),9*转化表!$G$24+10*转化表!$G$25+10*转化表!$G$26+10*转化表!$G$27+(B29-40)*转化表!$G$28,IF(AND(B29&lt;=60,B29&gt;50),9*转化表!$G$24+10*转化表!$G$25+10*转化表!$G$26+10*转化表!$G$27+10*转化表!$G$28+(B29-50)*转化表!$G$29,IF(AND(B29&lt;=70,B29&gt;60),9*转化表!$G$24+10*转化表!$G$25+10*转化表!$G$26+10*转化表!$G$27+10*转化表!$G$28+10*转化表!$G$29+(B29-60)*转化表!$G$30,IF(AND(B29&lt;=80,B29&gt;70),9*转化表!$G$24+10*转化表!$G$25+10*转化表!$G$26+10*转化表!$G$27+10*转化表!$G$28+10*转化表!$G$29+10*转化表!$G$30+(B29-70)*转化表!$G$31,IF(AND(B29&lt;=90,B29&gt;80),9*转化表!$G$24+10*转化表!$G$25+10*转化表!$G$26+10*转化表!$G$27+10*转化表!$G$28+10*转化表!$G$29+10*转化表!$G$30+10*转化表!$G$31+(B29-80)*转化表!$G$32,IF(AND(B29&lt;=100,B29&gt;90),9*转化表!$G$24+10*转化表!$G$25+10*转化表!$G$26+10*转化表!$G$27+10*转化表!$G$28+10*转化表!$G$29+10*转化表!$G$30+10*转化表!$G$31+10*转化表!$G$32+(B29-90)*转化表!$G$33,IF(AND(B29&lt;=110,B29&gt;100),9*转化表!$G$24+10*转化表!$G$25+10*转化表!$G$26+10*转化表!$G$27+10*转化表!$G$28+10*转化表!$G$29+10*转化表!$G$30+10*转化表!$G$31+10*转化表!$G$32+10*转化表!$G$33+(B29-100)*转化表!$G$34,IF(AND(B29&lt;=120,B29&gt;110),9*转化表!$G$24+10*转化表!$G$25+10*转化表!$G$26+10*转化表!$G$27+10*转化表!$G$28+10*转化表!$G$29+10*转化表!$G$30+10*转化表!$G$31+10*转化表!$G$32+10*转化表!$G$33+10*转化表!$G$34+(B29-110)*转化表!$G$35))))))))))))</f>
        <v>56.870000000000005</v>
      </c>
      <c r="L29" s="91">
        <f>IF(F29&lt;=50,0,E29*7%+2.8+IF(AND(B29&lt;=10,B29&gt;0),(人物成长表!$B29-1)*转化表!$H$24,IF(AND(B29&lt;=20,B29&gt;10),9*转化表!$H$24+(B29-10)*转化表!$H$25,IF(AND(B29&lt;=30,B29&gt;20),9*转化表!$H$24+10*转化表!$H$25+(B29-20)*转化表!$H$26,IF(AND(B29&lt;=40,B29&gt;30),9*转化表!$H$24+10*转化表!$H$25+10*转化表!$H$26+(B29-30)*转化表!$H$27,IF(AND(B29&lt;=50,B29&gt;40),9*转化表!$H$24+10*转化表!$H$25+10*转化表!$H$26+10*转化表!$H$27+(B29-40)*转化表!$H$28,IF(AND(B29&lt;=60,B29&gt;50),9*转化表!$H$24+10*转化表!$H$25+10*转化表!$H$26+10*转化表!$H$27+10*转化表!$H$28+(B29-50)*转化表!$H$29,IF(AND(B29&lt;=70,B29&gt;60),9*转化表!$H$24+10*转化表!$H$25+10*转化表!$H$26+10*转化表!$H$27+10*转化表!$H$28+10*转化表!$H$29+(B29-60)*转化表!$H$30,IF(AND(B29&lt;=80,B29&gt;70),9*转化表!$H$24+10*转化表!$H$25+10*转化表!$H$26+10*转化表!$H$27+10*转化表!$H$28+10*转化表!$H$29+10*转化表!$H$30+(B29-70)*转化表!$H$31,IF(AND(B29&lt;=90,B29&gt;80),9*转化表!$H$24+10*转化表!$H$25+10*转化表!$H$26+10*转化表!$H$27+10*转化表!$H$28+10*转化表!$H$29+10*转化表!$H$30+10*转化表!$H$31+(B29-80)*转化表!$H$32,IF(AND(B29&lt;=100,B29&gt;90),9*转化表!$H$24+10*转化表!$H$25+10*转化表!$H$26+10*转化表!$H$27+10*转化表!$H$28+10*转化表!$H$29+10*转化表!$H$30+10*转化表!$H$31+10*转化表!$H$32+(B29-90)*转化表!$H$33,IF(AND(B29&lt;=110,B29&gt;100),9*转化表!$H$24+10*转化表!$H$25+10*转化表!$H$26+10*转化表!$H$27+10*转化表!$H$28+10*转化表!$H$29+10*转化表!$H$30+10*转化表!$H$31+10*转化表!$H$32+10*转化表!$H$33+(B29-100)*转化表!$H$34,IF(AND(B29&lt;=120,B29&gt;110),9*转化表!$H$24+10*转化表!$H$25+10*转化表!$H$26+10*转化表!$H$27+10*转化表!$H$28+10*转化表!$H$29+10*转化表!$H$30+10*转化表!$H$31+10*转化表!$H$32+10*转化表!$H$33+10*转化表!$H$34+(B29-110)*转化表!$H$35)))))))))))))</f>
        <v>0</v>
      </c>
      <c r="M29" s="89">
        <v>0</v>
      </c>
      <c r="N29" s="93">
        <v>0.2</v>
      </c>
      <c r="O29" s="94">
        <v>0</v>
      </c>
      <c r="P29" s="94">
        <v>0</v>
      </c>
      <c r="Q29" s="94">
        <v>0</v>
      </c>
      <c r="R29" s="93">
        <v>0.25</v>
      </c>
      <c r="S29" s="94">
        <v>0</v>
      </c>
    </row>
    <row r="30" spans="1:19">
      <c r="A30" s="89" t="s">
        <v>185</v>
      </c>
      <c r="B30" s="89">
        <v>29</v>
      </c>
      <c r="C30" s="90">
        <f>IF(AND(B30&lt;=10,B30&gt;0),(人物成长表!$B30-1)*22+50,IF(AND(B30&lt;=20,B30&gt;10),9*22+50+(B30-10)*44,IF(AND(B30&lt;=30,B30&gt;20),9*22+50+10*44+(B30-20)*66,IF(AND(B30&lt;=40,B30&gt;30),9*22+50+10*44+10*66+(B30-30)*88,IF(AND(B30&lt;=50,B30&gt;40),9*22+50+10*44+10*66+10*88+(B30-40)*110,IF(AND(B30&lt;=60,B30&gt;50),9*22+30+10*44+10*66+10*88+10*110+(B30-50)*132,IF(AND(B30&lt;=70,B30&gt;60),9*22+30+10*44+10*66+10*88+10*110+10*132+(B30-60)*154,IF(AND(B30&lt;=80,B30&gt;70),9*22+30+10*44+10*66+10*88+10*110+10*132+10*154+(B30-70)*176,IF(AND(B30&lt;=90,B30&gt;80),9*22+30+10*44+10*66+10*88+10*110+10*132+10*154+10*176+(B30-80)*198,IF(AND(B30&lt;=100,B30&gt;90),9*22+30+10*44+10*66+10*88+10*110+10*132+10*154+10*176+10*198+(B30-90)*220,IF(AND(B30&lt;=110,B30&gt;100),9*22+30+10*44+10*66+10*88+10*110+10*132+10*154+10*176+10*198+10*220+(B30-100)*242,IF(AND(B30&lt;=120,B30&gt;110),9*22+30+10*44+10*66+10*88+10*110+10*132+10*154+10*176+10*198+10*220+10*242+(B30-110)*264))))))))))))</f>
        <v>1282</v>
      </c>
      <c r="D30" s="89">
        <v>70</v>
      </c>
      <c r="E30" s="89">
        <v>60</v>
      </c>
      <c r="F30" s="89">
        <v>60</v>
      </c>
      <c r="G30" s="91">
        <f>人物成长表!$D30*人物成长表!$B30*10%+7+IF(AND(B30&lt;=10,B30&gt;0),(人物成长表!$B30-1)*转化表!$C$24,IF(AND(B30&lt;=20,B30&gt;10),9*转化表!$C$24+(B30-10)*转化表!$C$25,IF(AND(B30&lt;=30,B30&gt;20),9*转化表!$C$24+10*转化表!$C$25+(B30-20)*转化表!$C$26,IF(AND(B30&lt;=40,B30&gt;30),9*转化表!$C$24+10*转化表!$C$25+10*转化表!$C$26+(B30-30)*转化表!$C$27,IF(AND(B30&lt;=50,B30&gt;40),9*转化表!$C$24+10*转化表!$C$25+10*转化表!$C$26+10*转化表!$C$27+(B30-40)*转化表!$C$28,IF(AND(B30&lt;=60,B30&gt;50),9*转化表!$C$24+10*转化表!$C$25+10*转化表!$C$26+10*转化表!$C$27+10*转化表!$C$28+(B30-50)*转化表!$C$29,IF(AND(B30&lt;=70,B30&gt;60),9*转化表!$C$24+10*转化表!$C$25+10*转化表!$C$26+10*转化表!$C$27+10*转化表!$C$28+10*转化表!$C$29+(B30-60)*转化表!$C$30,IF(AND(B30&lt;=80,B30&gt;70),9*转化表!$C$24+10*转化表!$C$25+10*转化表!$C$26+10*转化表!$C$27+10*转化表!$C$28+10*转化表!$C$29+10*转化表!$C$30+(B30-70)*转化表!$C$31,IF(AND(B30&lt;=90,B30&gt;80),9*转化表!$C$24+10*转化表!$C$25+10*转化表!$C$26+10*转化表!$C$27+10*转化表!$C$28+10*转化表!$C$29+10*转化表!$C$30+10*转化表!$C$31+(B30-80)*转化表!$C$32,IF(AND(B30&lt;=100,B30&gt;90),9*转化表!$C$24+10*转化表!$C$25+10*转化表!$C$26+10*转化表!$C$27+10*转化表!$C$28+10*转化表!$C$29+10*转化表!$C$30+10*转化表!$C$31+10*转化表!$C$32+(B30-90)*转化表!$C$33,IF(AND(B30&lt;=110,B30&gt;100),9*转化表!$C$24+10*转化表!$C$25+10*转化表!$C$26+10*转化表!$C$27+10*转化表!$C$28+10*转化表!$C$29+10*转化表!$C$30+10*转化表!$C$31+10*转化表!$C$32+10*转化表!$C$33+(B30-100)*转化表!$C$34,IF(AND(B30&lt;=120,B30&gt;110),9*转化表!$C$24+10*转化表!$C$25+10*转化表!$C$26+10*转化表!$C$27+10*转化表!$C$28+10*转化表!$C$29+10*转化表!$C$30+10*转化表!$C$31+10*转化表!$C$32+10*转化表!$C$33+10*转化表!$C$34+(B30-110)*转化表!$C$35))))))))))))</f>
        <v>229</v>
      </c>
      <c r="H30" s="92">
        <f>人物成长表!$D30*人物成长表!$B30*7%+4.8+IF(AND(B30&lt;=10,B30&gt;0),(人物成长表!$B30-1)*转化表!$D$24,IF(AND(B30&lt;=20,B30&gt;10),9*转化表!$D$24+(B30-10)*转化表!$D$25,IF(AND(B30&lt;=30,B30&gt;20),9*转化表!$D$24+10*转化表!$D$25+(B30-20)*转化表!$D$26,IF(AND(B30&lt;=40,B30&gt;30),9*转化表!$D$24+10*转化表!$D$25+10*转化表!$D$26+(B30-30)*转化表!$D$27,IF(AND(B30&lt;=50,B30&gt;40),9*转化表!$D$24+10*转化表!$D$25+10*转化表!$D$26+10*转化表!$D$27+(B30-40)*转化表!$D$28,IF(AND(B30&lt;=60,B30&gt;50),9*转化表!$D$24+10*转化表!$D$25+10*转化表!$D$26+10*转化表!$D$27+10*转化表!$D$28+(B30-50)*转化表!$D$29,IF(AND(B30&lt;=70,B30&gt;60),9*转化表!$D$24+10*转化表!$D$25+10*转化表!$D$26+10*转化表!$D$27+10*转化表!$D$28+10*转化表!$D$29+(B30-60)*转化表!$D$30,IF(AND(B30&lt;=80,B30&gt;70),9*转化表!$D$24+10*转化表!$D$25+10*转化表!$D$26+10*转化表!$D$27+10*转化表!$D$28+10*转化表!$D$29+10*转化表!$D$30+(B30-70)*转化表!$D$31,IF(AND(B30&lt;=90,B30&gt;80),9*转化表!$D$24+10*转化表!$D$25+10*转化表!$D$26+10*转化表!$D$27+10*转化表!$D$28+10*转化表!$D$29+10*转化表!$D$30+10*转化表!$D$31+(B30-80)*转化表!$D$32,IF(AND(B30&lt;=100,B30&gt;90),9*转化表!$D$24+10*转化表!$D$25+10*转化表!$D$26+10*转化表!$D$27+10*转化表!$D$28+10*转化表!$D$29+10*转化表!$D$30+10*转化表!$D$31+10*转化表!$D$32+(B30-90)*转化表!$D$33,IF(AND(B30&lt;=110,B30&gt;100),9*转化表!$D$24+10*转化表!$D$25+10*转化表!$D$26+10*转化表!$D$27+10*转化表!$D$28+10*转化表!$D$29+10*转化表!$D$30+10*转化表!$D$31+10*转化表!$D$32+10*转化表!$D$33+(B30-100)*转化表!$D$34,IF(AND(B30&lt;=120,B30&gt;110),9*转化表!$D$24+10*转化表!$D$25+10*转化表!$D$26+10*转化表!$D$27+10*转化表!$D$28+10*转化表!$D$29+10*转化表!$D$30+10*转化表!$D$31+10*转化表!$D$32+10*转化表!$D$33+10*转化表!$D$34+(B30-110)*转化表!$D$35))))))))))))</f>
        <v>172.90000000000003</v>
      </c>
      <c r="I30" s="91">
        <f t="shared" si="0"/>
        <v>29</v>
      </c>
      <c r="J30" s="91">
        <f>IF(E30&lt;=50,0,E30*7%+2.8+IF(AND(B30&lt;=10,B30&gt;0),(人物成长表!$B30-1)*转化表!$F$24,IF(AND(B30&lt;=20,B30&gt;10),9*转化表!$F$24+(B30-10)*转化表!$F$25,IF(AND(B30&lt;=30,B30&gt;20),9*转化表!$F$24+10*转化表!$F$25+(B30-20)*转化表!$F$26,IF(AND(B30&lt;=40,B30&gt;30),9*转化表!$F$24+10*转化表!$F$25+10*转化表!$F$26+(B30-30)*转化表!$F$27,IF(AND(B30&lt;=50,B30&gt;40),9*转化表!$F$24+10*转化表!$F$25+10*转化表!$F$26+10*转化表!$F$27+(B30-40)*转化表!$F$28,IF(AND(B30&lt;=60,B30&gt;50),9*转化表!$F$24+10*转化表!$F$25+10*转化表!$F$26+10*转化表!$F$27+10*转化表!$F$28+(B30-50)*转化表!$F$29,IF(AND(B30&lt;=70,B30&gt;60),9*转化表!$F$24+10*转化表!$F$25+10*转化表!$F$26+10*转化表!$F$27+10*转化表!$F$28+10*转化表!$F$29+(B30-60)*转化表!$F$30,IF(AND(B30&lt;=80,B30&gt;70),9*转化表!$F$24+10*转化表!$F$25+10*转化表!$F$26+10*转化表!$F$27+10*转化表!$F$28+10*转化表!$F$29+10*转化表!$F$30+(B30-70)*转化表!$F$31,IF(AND(B30&lt;=90,B30&gt;80),9*转化表!$F$24+10*转化表!$F$25+10*转化表!$F$26+10*转化表!$F$27+10*转化表!$F$28+10*转化表!$F$29+10*转化表!$F$30+10*转化表!$F$31+(B30-80)*转化表!$F$32,IF(AND(B30&lt;=100,B30&gt;90),9*转化表!$F$24+10*转化表!$F$25+10*转化表!$F$26+10*转化表!$F$27+10*转化表!$F$28+10*转化表!$F$29+10*转化表!$F$30+10*转化表!$F$31+10*转化表!$F$32+(B30-90)*转化表!$F$33,IF(AND(B30&lt;=110,B30&gt;100),9*转化表!$F$24+10*转化表!$F$25+10*转化表!$F$26+10*转化表!$F$27+10*转化表!$F$28+10*转化表!$F$29+10*转化表!$F$30+10*转化表!$F$31+10*转化表!$F$32+10*转化表!$F$33+(B30-100)*转化表!$F$34,IF(AND(B30&lt;=120,B30&gt;110),9*转化表!$F$24+10*转化表!$F$25+10*转化表!$F$26+10*转化表!$F$27+10*转化表!$F$28+10*转化表!$F$29+10*转化表!$F$30+10*转化表!$F$31+10*转化表!$F$32+10*转化表!$F$33+10*转化表!$F$34+(B30-110)*转化表!$F$35)))))))))))))</f>
        <v>19.510000000000002</v>
      </c>
      <c r="K30" s="91">
        <f>(F30-50)*人物成长表!$B30*10%+9+IF(AND(B30&lt;=10,B30&gt;0),(人物成长表!$B30-1)*转化表!$G$24,IF(AND(B30&lt;=20,B30&gt;10),9*转化表!$G$24+(B30-10)*转化表!$G$25,IF(AND(B30&lt;=30,B30&gt;20),9*转化表!$G$24+10*转化表!$G$25+(B30-20)*转化表!$G$26,IF(AND(B30&lt;=40,B30&gt;30),9*转化表!$G$24+10*转化表!$G$25+10*转化表!$G$26+(B30-30)*转化表!$G$27,IF(AND(B30&lt;=50,B30&gt;40),9*转化表!$G$24+10*转化表!$G$25+10*转化表!$G$26+10*转化表!$G$27+(B30-40)*转化表!$G$28,IF(AND(B30&lt;=60,B30&gt;50),9*转化表!$G$24+10*转化表!$G$25+10*转化表!$G$26+10*转化表!$G$27+10*转化表!$G$28+(B30-50)*转化表!$G$29,IF(AND(B30&lt;=70,B30&gt;60),9*转化表!$G$24+10*转化表!$G$25+10*转化表!$G$26+10*转化表!$G$27+10*转化表!$G$28+10*转化表!$G$29+(B30-60)*转化表!$G$30,IF(AND(B30&lt;=80,B30&gt;70),9*转化表!$G$24+10*转化表!$G$25+10*转化表!$G$26+10*转化表!$G$27+10*转化表!$G$28+10*转化表!$G$29+10*转化表!$G$30+(B30-70)*转化表!$G$31,IF(AND(B30&lt;=90,B30&gt;80),9*转化表!$G$24+10*转化表!$G$25+10*转化表!$G$26+10*转化表!$G$27+10*转化表!$G$28+10*转化表!$G$29+10*转化表!$G$30+10*转化表!$G$31+(B30-80)*转化表!$G$32,IF(AND(B30&lt;=100,B30&gt;90),9*转化表!$G$24+10*转化表!$G$25+10*转化表!$G$26+10*转化表!$G$27+10*转化表!$G$28+10*转化表!$G$29+10*转化表!$G$30+10*转化表!$G$31+10*转化表!$G$32+(B30-90)*转化表!$G$33,IF(AND(B30&lt;=110,B30&gt;100),9*转化表!$G$24+10*转化表!$G$25+10*转化表!$G$26+10*转化表!$G$27+10*转化表!$G$28+10*转化表!$G$29+10*转化表!$G$30+10*转化表!$G$31+10*转化表!$G$32+10*转化表!$G$33+(B30-100)*转化表!$G$34,IF(AND(B30&lt;=120,B30&gt;110),9*转化表!$G$24+10*转化表!$G$25+10*转化表!$G$26+10*转化表!$G$27+10*转化表!$G$28+10*转化表!$G$29+10*转化表!$G$30+10*转化表!$G$31+10*转化表!$G$32+10*转化表!$G$33+10*转化表!$G$34+(B30-110)*转化表!$G$35))))))))))))</f>
        <v>89.27</v>
      </c>
      <c r="L30" s="91">
        <f>IF(F30&lt;=50,0,E30*7%+2.8+IF(AND(B30&lt;=10,B30&gt;0),(人物成长表!$B30-1)*转化表!$H$24,IF(AND(B30&lt;=20,B30&gt;10),9*转化表!$H$24+(B30-10)*转化表!$H$25,IF(AND(B30&lt;=30,B30&gt;20),9*转化表!$H$24+10*转化表!$H$25+(B30-20)*转化表!$H$26,IF(AND(B30&lt;=40,B30&gt;30),9*转化表!$H$24+10*转化表!$H$25+10*转化表!$H$26+(B30-30)*转化表!$H$27,IF(AND(B30&lt;=50,B30&gt;40),9*转化表!$H$24+10*转化表!$H$25+10*转化表!$H$26+10*转化表!$H$27+(B30-40)*转化表!$H$28,IF(AND(B30&lt;=60,B30&gt;50),9*转化表!$H$24+10*转化表!$H$25+10*转化表!$H$26+10*转化表!$H$27+10*转化表!$H$28+(B30-50)*转化表!$H$29,IF(AND(B30&lt;=70,B30&gt;60),9*转化表!$H$24+10*转化表!$H$25+10*转化表!$H$26+10*转化表!$H$27+10*转化表!$H$28+10*转化表!$H$29+(B30-60)*转化表!$H$30,IF(AND(B30&lt;=80,B30&gt;70),9*转化表!$H$24+10*转化表!$H$25+10*转化表!$H$26+10*转化表!$H$27+10*转化表!$H$28+10*转化表!$H$29+10*转化表!$H$30+(B30-70)*转化表!$H$31,IF(AND(B30&lt;=90,B30&gt;80),9*转化表!$H$24+10*转化表!$H$25+10*转化表!$H$26+10*转化表!$H$27+10*转化表!$H$28+10*转化表!$H$29+10*转化表!$H$30+10*转化表!$H$31+(B30-80)*转化表!$H$32,IF(AND(B30&lt;=100,B30&gt;90),9*转化表!$H$24+10*转化表!$H$25+10*转化表!$H$26+10*转化表!$H$27+10*转化表!$H$28+10*转化表!$H$29+10*转化表!$H$30+10*转化表!$H$31+10*转化表!$H$32+(B30-90)*转化表!$H$33,IF(AND(B30&lt;=110,B30&gt;100),9*转化表!$H$24+10*转化表!$H$25+10*转化表!$H$26+10*转化表!$H$27+10*转化表!$H$28+10*转化表!$H$29+10*转化表!$H$30+10*转化表!$H$31+10*转化表!$H$32+10*转化表!$H$33+(B30-100)*转化表!$H$34,IF(AND(B30&lt;=120,B30&gt;110),9*转化表!$H$24+10*转化表!$H$25+10*转化表!$H$26+10*转化表!$H$27+10*转化表!$H$28+10*转化表!$H$29+10*转化表!$H$30+10*转化表!$H$31+10*转化表!$H$32+10*转化表!$H$33+10*转化表!$H$34+(B30-110)*转化表!$H$35)))))))))))))</f>
        <v>19.510000000000002</v>
      </c>
      <c r="M30" s="89">
        <v>0</v>
      </c>
      <c r="N30" s="93">
        <v>0.2</v>
      </c>
      <c r="O30" s="94">
        <v>0</v>
      </c>
      <c r="P30" s="94">
        <v>0</v>
      </c>
      <c r="Q30" s="94">
        <v>0</v>
      </c>
      <c r="R30" s="93">
        <v>0.25</v>
      </c>
      <c r="S30" s="94">
        <v>0</v>
      </c>
    </row>
    <row r="31" spans="1:19">
      <c r="A31" s="89" t="s">
        <v>185</v>
      </c>
      <c r="B31" s="89">
        <v>30</v>
      </c>
      <c r="C31" s="90">
        <f>IF(AND(B31&lt;=10,B31&gt;0),(人物成长表!$B31-1)*22+50,IF(AND(B31&lt;=20,B31&gt;10),9*22+50+(B31-10)*44,IF(AND(B31&lt;=30,B31&gt;20),9*22+50+10*44+(B31-20)*66,IF(AND(B31&lt;=40,B31&gt;30),9*22+50+10*44+10*66+(B31-30)*88,IF(AND(B31&lt;=50,B31&gt;40),9*22+50+10*44+10*66+10*88+(B31-40)*110,IF(AND(B31&lt;=60,B31&gt;50),9*22+30+10*44+10*66+10*88+10*110+(B31-50)*132,IF(AND(B31&lt;=70,B31&gt;60),9*22+30+10*44+10*66+10*88+10*110+10*132+(B31-60)*154,IF(AND(B31&lt;=80,B31&gt;70),9*22+30+10*44+10*66+10*88+10*110+10*132+10*154+(B31-70)*176,IF(AND(B31&lt;=90,B31&gt;80),9*22+30+10*44+10*66+10*88+10*110+10*132+10*154+10*176+(B31-80)*198,IF(AND(B31&lt;=100,B31&gt;90),9*22+30+10*44+10*66+10*88+10*110+10*132+10*154+10*176+10*198+(B31-90)*220,IF(AND(B31&lt;=110,B31&gt;100),9*22+30+10*44+10*66+10*88+10*110+10*132+10*154+10*176+10*198+10*220+(B31-100)*242,IF(AND(B31&lt;=120,B31&gt;110),9*22+30+10*44+10*66+10*88+10*110+10*132+10*154+10*176+10*198+10*220+10*242+(B31-110)*264))))))))))))</f>
        <v>1348</v>
      </c>
      <c r="D31" s="89">
        <v>60</v>
      </c>
      <c r="E31" s="89">
        <v>50</v>
      </c>
      <c r="F31" s="89">
        <v>50</v>
      </c>
      <c r="G31" s="91">
        <f>人物成长表!$D31*人物成长表!$B31*10%+7+IF(AND(B31&lt;=10,B31&gt;0),(人物成长表!$B31-1)*转化表!$C$24,IF(AND(B31&lt;=20,B31&gt;10),9*转化表!$C$24+(B31-10)*转化表!$C$25,IF(AND(B31&lt;=30,B31&gt;20),9*转化表!$C$24+10*转化表!$C$25+(B31-20)*转化表!$C$26,IF(AND(B31&lt;=40,B31&gt;30),9*转化表!$C$24+10*转化表!$C$25+10*转化表!$C$26+(B31-30)*转化表!$C$27,IF(AND(B31&lt;=50,B31&gt;40),9*转化表!$C$24+10*转化表!$C$25+10*转化表!$C$26+10*转化表!$C$27+(B31-40)*转化表!$C$28,IF(AND(B31&lt;=60,B31&gt;50),9*转化表!$C$24+10*转化表!$C$25+10*转化表!$C$26+10*转化表!$C$27+10*转化表!$C$28+(B31-50)*转化表!$C$29,IF(AND(B31&lt;=70,B31&gt;60),9*转化表!$C$24+10*转化表!$C$25+10*转化表!$C$26+10*转化表!$C$27+10*转化表!$C$28+10*转化表!$C$29+(B31-60)*转化表!$C$30,IF(AND(B31&lt;=80,B31&gt;70),9*转化表!$C$24+10*转化表!$C$25+10*转化表!$C$26+10*转化表!$C$27+10*转化表!$C$28+10*转化表!$C$29+10*转化表!$C$30+(B31-70)*转化表!$C$31,IF(AND(B31&lt;=90,B31&gt;80),9*转化表!$C$24+10*转化表!$C$25+10*转化表!$C$26+10*转化表!$C$27+10*转化表!$C$28+10*转化表!$C$29+10*转化表!$C$30+10*转化表!$C$31+(B31-80)*转化表!$C$32,IF(AND(B31&lt;=100,B31&gt;90),9*转化表!$C$24+10*转化表!$C$25+10*转化表!$C$26+10*转化表!$C$27+10*转化表!$C$28+10*转化表!$C$29+10*转化表!$C$30+10*转化表!$C$31+10*转化表!$C$32+(B31-90)*转化表!$C$33,IF(AND(B31&lt;=110,B31&gt;100),9*转化表!$C$24+10*转化表!$C$25+10*转化表!$C$26+10*转化表!$C$27+10*转化表!$C$28+10*转化表!$C$29+10*转化表!$C$30+10*转化表!$C$31+10*转化表!$C$32+10*转化表!$C$33+(B31-100)*转化表!$C$34,IF(AND(B31&lt;=120,B31&gt;110),9*转化表!$C$24+10*转化表!$C$25+10*转化表!$C$26+10*转化表!$C$27+10*转化表!$C$28+10*转化表!$C$29+10*转化表!$C$30+10*转化表!$C$31+10*转化表!$C$32+10*转化表!$C$33+10*转化表!$C$34+(B31-110)*转化表!$C$35))))))))))))</f>
        <v>210</v>
      </c>
      <c r="H31" s="92">
        <f>人物成长表!$D31*人物成长表!$B31*7%+4.8+IF(AND(B31&lt;=10,B31&gt;0),(人物成长表!$B31-1)*转化表!$D$24,IF(AND(B31&lt;=20,B31&gt;10),9*转化表!$D$24+(B31-10)*转化表!$D$25,IF(AND(B31&lt;=30,B31&gt;20),9*转化表!$D$24+10*转化表!$D$25+(B31-20)*转化表!$D$26,IF(AND(B31&lt;=40,B31&gt;30),9*转化表!$D$24+10*转化表!$D$25+10*转化表!$D$26+(B31-30)*转化表!$D$27,IF(AND(B31&lt;=50,B31&gt;40),9*转化表!$D$24+10*转化表!$D$25+10*转化表!$D$26+10*转化表!$D$27+(B31-40)*转化表!$D$28,IF(AND(B31&lt;=60,B31&gt;50),9*转化表!$D$24+10*转化表!$D$25+10*转化表!$D$26+10*转化表!$D$27+10*转化表!$D$28+(B31-50)*转化表!$D$29,IF(AND(B31&lt;=70,B31&gt;60),9*转化表!$D$24+10*转化表!$D$25+10*转化表!$D$26+10*转化表!$D$27+10*转化表!$D$28+10*转化表!$D$29+(B31-60)*转化表!$D$30,IF(AND(B31&lt;=80,B31&gt;70),9*转化表!$D$24+10*转化表!$D$25+10*转化表!$D$26+10*转化表!$D$27+10*转化表!$D$28+10*转化表!$D$29+10*转化表!$D$30+(B31-70)*转化表!$D$31,IF(AND(B31&lt;=90,B31&gt;80),9*转化表!$D$24+10*转化表!$D$25+10*转化表!$D$26+10*转化表!$D$27+10*转化表!$D$28+10*转化表!$D$29+10*转化表!$D$30+10*转化表!$D$31+(B31-80)*转化表!$D$32,IF(AND(B31&lt;=100,B31&gt;90),9*转化表!$D$24+10*转化表!$D$25+10*转化表!$D$26+10*转化表!$D$27+10*转化表!$D$28+10*转化表!$D$29+10*转化表!$D$30+10*转化表!$D$31+10*转化表!$D$32+(B31-90)*转化表!$D$33,IF(AND(B31&lt;=110,B31&gt;100),9*转化表!$D$24+10*转化表!$D$25+10*转化表!$D$26+10*转化表!$D$27+10*转化表!$D$28+10*转化表!$D$29+10*转化表!$D$30+10*转化表!$D$31+10*转化表!$D$32+10*转化表!$D$33+(B31-100)*转化表!$D$34,IF(AND(B31&lt;=120,B31&gt;110),9*转化表!$D$24+10*转化表!$D$25+10*转化表!$D$26+10*转化表!$D$27+10*转化表!$D$28+10*转化表!$D$29+10*转化表!$D$30+10*转化表!$D$31+10*转化表!$D$32+10*转化表!$D$33+10*转化表!$D$34+(B31-110)*转化表!$D$35))))))))))))</f>
        <v>161</v>
      </c>
      <c r="I31" s="91">
        <f t="shared" si="0"/>
        <v>0</v>
      </c>
      <c r="J31" s="91">
        <f>IF(E31&lt;=50,0,E31*7%+2.8+IF(AND(B31&lt;=10,B31&gt;0),(人物成长表!$B31-1)*转化表!$F$24,IF(AND(B31&lt;=20,B31&gt;10),9*转化表!$F$24+(B31-10)*转化表!$F$25,IF(AND(B31&lt;=30,B31&gt;20),9*转化表!$F$24+10*转化表!$F$25+(B31-20)*转化表!$F$26,IF(AND(B31&lt;=40,B31&gt;30),9*转化表!$F$24+10*转化表!$F$25+10*转化表!$F$26+(B31-30)*转化表!$F$27,IF(AND(B31&lt;=50,B31&gt;40),9*转化表!$F$24+10*转化表!$F$25+10*转化表!$F$26+10*转化表!$F$27+(B31-40)*转化表!$F$28,IF(AND(B31&lt;=60,B31&gt;50),9*转化表!$F$24+10*转化表!$F$25+10*转化表!$F$26+10*转化表!$F$27+10*转化表!$F$28+(B31-50)*转化表!$F$29,IF(AND(B31&lt;=70,B31&gt;60),9*转化表!$F$24+10*转化表!$F$25+10*转化表!$F$26+10*转化表!$F$27+10*转化表!$F$28+10*转化表!$F$29+(B31-60)*转化表!$F$30,IF(AND(B31&lt;=80,B31&gt;70),9*转化表!$F$24+10*转化表!$F$25+10*转化表!$F$26+10*转化表!$F$27+10*转化表!$F$28+10*转化表!$F$29+10*转化表!$F$30+(B31-70)*转化表!$F$31,IF(AND(B31&lt;=90,B31&gt;80),9*转化表!$F$24+10*转化表!$F$25+10*转化表!$F$26+10*转化表!$F$27+10*转化表!$F$28+10*转化表!$F$29+10*转化表!$F$30+10*转化表!$F$31+(B31-80)*转化表!$F$32,IF(AND(B31&lt;=100,B31&gt;90),9*转化表!$F$24+10*转化表!$F$25+10*转化表!$F$26+10*转化表!$F$27+10*转化表!$F$28+10*转化表!$F$29+10*转化表!$F$30+10*转化表!$F$31+10*转化表!$F$32+(B31-90)*转化表!$F$33,IF(AND(B31&lt;=110,B31&gt;100),9*转化表!$F$24+10*转化表!$F$25+10*转化表!$F$26+10*转化表!$F$27+10*转化表!$F$28+10*转化表!$F$29+10*转化表!$F$30+10*转化表!$F$31+10*转化表!$F$32+10*转化表!$F$33+(B31-100)*转化表!$F$34,IF(AND(B31&lt;=120,B31&gt;110),9*转化表!$F$24+10*转化表!$F$25+10*转化表!$F$26+10*转化表!$F$27+10*转化表!$F$28+10*转化表!$F$29+10*转化表!$F$30+10*转化表!$F$31+10*转化表!$F$32+10*转化表!$F$33+10*转化表!$F$34+(B31-110)*转化表!$F$35)))))))))))))</f>
        <v>0</v>
      </c>
      <c r="K31" s="91">
        <f>(F31-50)*人物成长表!$B31*10%+9+IF(AND(B31&lt;=10,B31&gt;0),(人物成长表!$B31-1)*转化表!$G$24,IF(AND(B31&lt;=20,B31&gt;10),9*转化表!$G$24+(B31-10)*转化表!$G$25,IF(AND(B31&lt;=30,B31&gt;20),9*转化表!$G$24+10*转化表!$G$25+(B31-20)*转化表!$G$26,IF(AND(B31&lt;=40,B31&gt;30),9*转化表!$G$24+10*转化表!$G$25+10*转化表!$G$26+(B31-30)*转化表!$G$27,IF(AND(B31&lt;=50,B31&gt;40),9*转化表!$G$24+10*转化表!$G$25+10*转化表!$G$26+10*转化表!$G$27+(B31-40)*转化表!$G$28,IF(AND(B31&lt;=60,B31&gt;50),9*转化表!$G$24+10*转化表!$G$25+10*转化表!$G$26+10*转化表!$G$27+10*转化表!$G$28+(B31-50)*转化表!$G$29,IF(AND(B31&lt;=70,B31&gt;60),9*转化表!$G$24+10*转化表!$G$25+10*转化表!$G$26+10*转化表!$G$27+10*转化表!$G$28+10*转化表!$G$29+(B31-60)*转化表!$G$30,IF(AND(B31&lt;=80,B31&gt;70),9*转化表!$G$24+10*转化表!$G$25+10*转化表!$G$26+10*转化表!$G$27+10*转化表!$G$28+10*转化表!$G$29+10*转化表!$G$30+(B31-70)*转化表!$G$31,IF(AND(B31&lt;=90,B31&gt;80),9*转化表!$G$24+10*转化表!$G$25+10*转化表!$G$26+10*转化表!$G$27+10*转化表!$G$28+10*转化表!$G$29+10*转化表!$G$30+10*转化表!$G$31+(B31-80)*转化表!$G$32,IF(AND(B31&lt;=100,B31&gt;90),9*转化表!$G$24+10*转化表!$G$25+10*转化表!$G$26+10*转化表!$G$27+10*转化表!$G$28+10*转化表!$G$29+10*转化表!$G$30+10*转化表!$G$31+10*转化表!$G$32+(B31-90)*转化表!$G$33,IF(AND(B31&lt;=110,B31&gt;100),9*转化表!$G$24+10*转化表!$G$25+10*转化表!$G$26+10*转化表!$G$27+10*转化表!$G$28+10*转化表!$G$29+10*转化表!$G$30+10*转化表!$G$31+10*转化表!$G$32+10*转化表!$G$33+(B31-100)*转化表!$G$34,IF(AND(B31&lt;=120,B31&gt;110),9*转化表!$G$24+10*转化表!$G$25+10*转化表!$G$26+10*转化表!$G$27+10*转化表!$G$28+10*转化表!$G$29+10*转化表!$G$30+10*转化表!$G$31+10*转化表!$G$32+10*转化表!$G$33+10*转化表!$G$34+(B31-110)*转化表!$G$35))))))))))))</f>
        <v>63.67</v>
      </c>
      <c r="L31" s="91">
        <f>IF(F31&lt;=50,0,E31*7%+2.8+IF(AND(B31&lt;=10,B31&gt;0),(人物成长表!$B31-1)*转化表!$H$24,IF(AND(B31&lt;=20,B31&gt;10),9*转化表!$H$24+(B31-10)*转化表!$H$25,IF(AND(B31&lt;=30,B31&gt;20),9*转化表!$H$24+10*转化表!$H$25+(B31-20)*转化表!$H$26,IF(AND(B31&lt;=40,B31&gt;30),9*转化表!$H$24+10*转化表!$H$25+10*转化表!$H$26+(B31-30)*转化表!$H$27,IF(AND(B31&lt;=50,B31&gt;40),9*转化表!$H$24+10*转化表!$H$25+10*转化表!$H$26+10*转化表!$H$27+(B31-40)*转化表!$H$28,IF(AND(B31&lt;=60,B31&gt;50),9*转化表!$H$24+10*转化表!$H$25+10*转化表!$H$26+10*转化表!$H$27+10*转化表!$H$28+(B31-50)*转化表!$H$29,IF(AND(B31&lt;=70,B31&gt;60),9*转化表!$H$24+10*转化表!$H$25+10*转化表!$H$26+10*转化表!$H$27+10*转化表!$H$28+10*转化表!$H$29+(B31-60)*转化表!$H$30,IF(AND(B31&lt;=80,B31&gt;70),9*转化表!$H$24+10*转化表!$H$25+10*转化表!$H$26+10*转化表!$H$27+10*转化表!$H$28+10*转化表!$H$29+10*转化表!$H$30+(B31-70)*转化表!$H$31,IF(AND(B31&lt;=90,B31&gt;80),9*转化表!$H$24+10*转化表!$H$25+10*转化表!$H$26+10*转化表!$H$27+10*转化表!$H$28+10*转化表!$H$29+10*转化表!$H$30+10*转化表!$H$31+(B31-80)*转化表!$H$32,IF(AND(B31&lt;=100,B31&gt;90),9*转化表!$H$24+10*转化表!$H$25+10*转化表!$H$26+10*转化表!$H$27+10*转化表!$H$28+10*转化表!$H$29+10*转化表!$H$30+10*转化表!$H$31+10*转化表!$H$32+(B31-90)*转化表!$H$33,IF(AND(B31&lt;=110,B31&gt;100),9*转化表!$H$24+10*转化表!$H$25+10*转化表!$H$26+10*转化表!$H$27+10*转化表!$H$28+10*转化表!$H$29+10*转化表!$H$30+10*转化表!$H$31+10*转化表!$H$32+10*转化表!$H$33+(B31-100)*转化表!$H$34,IF(AND(B31&lt;=120,B31&gt;110),9*转化表!$H$24+10*转化表!$H$25+10*转化表!$H$26+10*转化表!$H$27+10*转化表!$H$28+10*转化表!$H$29+10*转化表!$H$30+10*转化表!$H$31+10*转化表!$H$32+10*转化表!$H$33+10*转化表!$H$34+(B31-110)*转化表!$H$35)))))))))))))</f>
        <v>0</v>
      </c>
      <c r="M31" s="89">
        <v>0</v>
      </c>
      <c r="N31" s="93">
        <v>0.2</v>
      </c>
      <c r="O31" s="94">
        <v>0</v>
      </c>
      <c r="P31" s="94">
        <v>0</v>
      </c>
      <c r="Q31" s="94">
        <v>0</v>
      </c>
      <c r="R31" s="93">
        <v>0.25</v>
      </c>
      <c r="S31" s="94">
        <v>0</v>
      </c>
    </row>
    <row r="32" spans="1:19">
      <c r="A32" s="89" t="s">
        <v>185</v>
      </c>
      <c r="B32" s="89">
        <v>31</v>
      </c>
      <c r="C32" s="90">
        <f>IF(AND(B32&lt;=10,B32&gt;0),(人物成长表!$B32-1)*22+50,IF(AND(B32&lt;=20,B32&gt;10),9*22+50+(B32-10)*44,IF(AND(B32&lt;=30,B32&gt;20),9*22+50+10*44+(B32-20)*66,IF(AND(B32&lt;=40,B32&gt;30),9*22+50+10*44+10*66+(B32-30)*88,IF(AND(B32&lt;=50,B32&gt;40),9*22+50+10*44+10*66+10*88+(B32-40)*110,IF(AND(B32&lt;=60,B32&gt;50),9*22+30+10*44+10*66+10*88+10*110+(B32-50)*132,IF(AND(B32&lt;=70,B32&gt;60),9*22+30+10*44+10*66+10*88+10*110+10*132+(B32-60)*154,IF(AND(B32&lt;=80,B32&gt;70),9*22+30+10*44+10*66+10*88+10*110+10*132+10*154+(B32-70)*176,IF(AND(B32&lt;=90,B32&gt;80),9*22+30+10*44+10*66+10*88+10*110+10*132+10*154+10*176+(B32-80)*198,IF(AND(B32&lt;=100,B32&gt;90),9*22+30+10*44+10*66+10*88+10*110+10*132+10*154+10*176+10*198+(B32-90)*220,IF(AND(B32&lt;=110,B32&gt;100),9*22+30+10*44+10*66+10*88+10*110+10*132+10*154+10*176+10*198+10*220+(B32-100)*242,IF(AND(B32&lt;=120,B32&gt;110),9*22+30+10*44+10*66+10*88+10*110+10*132+10*154+10*176+10*198+10*220+10*242+(B32-110)*264))))))))))))</f>
        <v>1436</v>
      </c>
      <c r="D32" s="89">
        <v>60</v>
      </c>
      <c r="E32" s="89">
        <v>50</v>
      </c>
      <c r="F32" s="89">
        <v>50</v>
      </c>
      <c r="G32" s="91">
        <f>人物成长表!$D32*人物成长表!$B32*10%+7+IF(AND(B32&lt;=10,B32&gt;0),(人物成长表!$B32-1)*转化表!$C$24,IF(AND(B32&lt;=20,B32&gt;10),9*转化表!$C$24+(B32-10)*转化表!$C$25,IF(AND(B32&lt;=30,B32&gt;20),9*转化表!$C$24+10*转化表!$C$25+(B32-20)*转化表!$C$26,IF(AND(B32&lt;=40,B32&gt;30),9*转化表!$C$24+10*转化表!$C$25+10*转化表!$C$26+(B32-30)*转化表!$C$27,IF(AND(B32&lt;=50,B32&gt;40),9*转化表!$C$24+10*转化表!$C$25+10*转化表!$C$26+10*转化表!$C$27+(B32-40)*转化表!$C$28,IF(AND(B32&lt;=60,B32&gt;50),9*转化表!$C$24+10*转化表!$C$25+10*转化表!$C$26+10*转化表!$C$27+10*转化表!$C$28+(B32-50)*转化表!$C$29,IF(AND(B32&lt;=70,B32&gt;60),9*转化表!$C$24+10*转化表!$C$25+10*转化表!$C$26+10*转化表!$C$27+10*转化表!$C$28+10*转化表!$C$29+(B32-60)*转化表!$C$30,IF(AND(B32&lt;=80,B32&gt;70),9*转化表!$C$24+10*转化表!$C$25+10*转化表!$C$26+10*转化表!$C$27+10*转化表!$C$28+10*转化表!$C$29+10*转化表!$C$30+(B32-70)*转化表!$C$31,IF(AND(B32&lt;=90,B32&gt;80),9*转化表!$C$24+10*转化表!$C$25+10*转化表!$C$26+10*转化表!$C$27+10*转化表!$C$28+10*转化表!$C$29+10*转化表!$C$30+10*转化表!$C$31+(B32-80)*转化表!$C$32,IF(AND(B32&lt;=100,B32&gt;90),9*转化表!$C$24+10*转化表!$C$25+10*转化表!$C$26+10*转化表!$C$27+10*转化表!$C$28+10*转化表!$C$29+10*转化表!$C$30+10*转化表!$C$31+10*转化表!$C$32+(B32-90)*转化表!$C$33,IF(AND(B32&lt;=110,B32&gt;100),9*转化表!$C$24+10*转化表!$C$25+10*转化表!$C$26+10*转化表!$C$27+10*转化表!$C$28+10*转化表!$C$29+10*转化表!$C$30+10*转化表!$C$31+10*转化表!$C$32+10*转化表!$C$33+(B32-100)*转化表!$C$34,IF(AND(B32&lt;=120,B32&gt;110),9*转化表!$C$24+10*转化表!$C$25+10*转化表!$C$26+10*转化表!$C$27+10*转化表!$C$28+10*转化表!$C$29+10*转化表!$C$30+10*转化表!$C$31+10*转化表!$C$32+10*转化表!$C$33+10*转化表!$C$34+(B32-110)*转化表!$C$35))))))))))))</f>
        <v>223</v>
      </c>
      <c r="H32" s="92">
        <f>人物成长表!$D32*人物成长表!$B32*7%+4.8+IF(AND(B32&lt;=10,B32&gt;0),(人物成长表!$B32-1)*转化表!$D$24,IF(AND(B32&lt;=20,B32&gt;10),9*转化表!$D$24+(B32-10)*转化表!$D$25,IF(AND(B32&lt;=30,B32&gt;20),9*转化表!$D$24+10*转化表!$D$25+(B32-20)*转化表!$D$26,IF(AND(B32&lt;=40,B32&gt;30),9*转化表!$D$24+10*转化表!$D$25+10*转化表!$D$26+(B32-30)*转化表!$D$27,IF(AND(B32&lt;=50,B32&gt;40),9*转化表!$D$24+10*转化表!$D$25+10*转化表!$D$26+10*转化表!$D$27+(B32-40)*转化表!$D$28,IF(AND(B32&lt;=60,B32&gt;50),9*转化表!$D$24+10*转化表!$D$25+10*转化表!$D$26+10*转化表!$D$27+10*转化表!$D$28+(B32-50)*转化表!$D$29,IF(AND(B32&lt;=70,B32&gt;60),9*转化表!$D$24+10*转化表!$D$25+10*转化表!$D$26+10*转化表!$D$27+10*转化表!$D$28+10*转化表!$D$29+(B32-60)*转化表!$D$30,IF(AND(B32&lt;=80,B32&gt;70),9*转化表!$D$24+10*转化表!$D$25+10*转化表!$D$26+10*转化表!$D$27+10*转化表!$D$28+10*转化表!$D$29+10*转化表!$D$30+(B32-70)*转化表!$D$31,IF(AND(B32&lt;=90,B32&gt;80),9*转化表!$D$24+10*转化表!$D$25+10*转化表!$D$26+10*转化表!$D$27+10*转化表!$D$28+10*转化表!$D$29+10*转化表!$D$30+10*转化表!$D$31+(B32-80)*转化表!$D$32,IF(AND(B32&lt;=100,B32&gt;90),9*转化表!$D$24+10*转化表!$D$25+10*转化表!$D$26+10*转化表!$D$27+10*转化表!$D$28+10*转化表!$D$29+10*转化表!$D$30+10*转化表!$D$31+10*转化表!$D$32+(B32-90)*转化表!$D$33,IF(AND(B32&lt;=110,B32&gt;100),9*转化表!$D$24+10*转化表!$D$25+10*转化表!$D$26+10*转化表!$D$27+10*转化表!$D$28+10*转化表!$D$29+10*转化表!$D$30+10*转化表!$D$31+10*转化表!$D$32+10*转化表!$D$33+(B32-100)*转化表!$D$34,IF(AND(B32&lt;=120,B32&gt;110),9*转化表!$D$24+10*转化表!$D$25+10*转化表!$D$26+10*转化表!$D$27+10*转化表!$D$28+10*转化表!$D$29+10*转化表!$D$30+10*转化表!$D$31+10*转化表!$D$32+10*转化表!$D$33+10*转化表!$D$34+(B32-110)*转化表!$D$35))))))))))))</f>
        <v>170.8</v>
      </c>
      <c r="I32" s="91">
        <f t="shared" si="0"/>
        <v>0</v>
      </c>
      <c r="J32" s="91">
        <f>IF(E32&lt;=50,0,E32*7%+2.8+IF(AND(B32&lt;=10,B32&gt;0),(人物成长表!$B32-1)*转化表!$F$24,IF(AND(B32&lt;=20,B32&gt;10),9*转化表!$F$24+(B32-10)*转化表!$F$25,IF(AND(B32&lt;=30,B32&gt;20),9*转化表!$F$24+10*转化表!$F$25+(B32-20)*转化表!$F$26,IF(AND(B32&lt;=40,B32&gt;30),9*转化表!$F$24+10*转化表!$F$25+10*转化表!$F$26+(B32-30)*转化表!$F$27,IF(AND(B32&lt;=50,B32&gt;40),9*转化表!$F$24+10*转化表!$F$25+10*转化表!$F$26+10*转化表!$F$27+(B32-40)*转化表!$F$28,IF(AND(B32&lt;=60,B32&gt;50),9*转化表!$F$24+10*转化表!$F$25+10*转化表!$F$26+10*转化表!$F$27+10*转化表!$F$28+(B32-50)*转化表!$F$29,IF(AND(B32&lt;=70,B32&gt;60),9*转化表!$F$24+10*转化表!$F$25+10*转化表!$F$26+10*转化表!$F$27+10*转化表!$F$28+10*转化表!$F$29+(B32-60)*转化表!$F$30,IF(AND(B32&lt;=80,B32&gt;70),9*转化表!$F$24+10*转化表!$F$25+10*转化表!$F$26+10*转化表!$F$27+10*转化表!$F$28+10*转化表!$F$29+10*转化表!$F$30+(B32-70)*转化表!$F$31,IF(AND(B32&lt;=90,B32&gt;80),9*转化表!$F$24+10*转化表!$F$25+10*转化表!$F$26+10*转化表!$F$27+10*转化表!$F$28+10*转化表!$F$29+10*转化表!$F$30+10*转化表!$F$31+(B32-80)*转化表!$F$32,IF(AND(B32&lt;=100,B32&gt;90),9*转化表!$F$24+10*转化表!$F$25+10*转化表!$F$26+10*转化表!$F$27+10*转化表!$F$28+10*转化表!$F$29+10*转化表!$F$30+10*转化表!$F$31+10*转化表!$F$32+(B32-90)*转化表!$F$33,IF(AND(B32&lt;=110,B32&gt;100),9*转化表!$F$24+10*转化表!$F$25+10*转化表!$F$26+10*转化表!$F$27+10*转化表!$F$28+10*转化表!$F$29+10*转化表!$F$30+10*转化表!$F$31+10*转化表!$F$32+10*转化表!$F$33+(B32-100)*转化表!$F$34,IF(AND(B32&lt;=120,B32&gt;110),9*转化表!$F$24+10*转化表!$F$25+10*转化表!$F$26+10*转化表!$F$27+10*转化表!$F$28+10*转化表!$F$29+10*转化表!$F$30+10*转化表!$F$31+10*转化表!$F$32+10*转化表!$F$33+10*转化表!$F$34+(B32-110)*转化表!$F$35)))))))))))))</f>
        <v>0</v>
      </c>
      <c r="K32" s="91">
        <f>(F32-50)*人物成长表!$B32*10%+9+IF(AND(B32&lt;=10,B32&gt;0),(人物成长表!$B32-1)*转化表!$G$24,IF(AND(B32&lt;=20,B32&gt;10),9*转化表!$G$24+(B32-10)*转化表!$G$25,IF(AND(B32&lt;=30,B32&gt;20),9*转化表!$G$24+10*转化表!$G$25+(B32-20)*转化表!$G$26,IF(AND(B32&lt;=40,B32&gt;30),9*转化表!$G$24+10*转化表!$G$25+10*转化表!$G$26+(B32-30)*转化表!$G$27,IF(AND(B32&lt;=50,B32&gt;40),9*转化表!$G$24+10*转化表!$G$25+10*转化表!$G$26+10*转化表!$G$27+(B32-40)*转化表!$G$28,IF(AND(B32&lt;=60,B32&gt;50),9*转化表!$G$24+10*转化表!$G$25+10*转化表!$G$26+10*转化表!$G$27+10*转化表!$G$28+(B32-50)*转化表!$G$29,IF(AND(B32&lt;=70,B32&gt;60),9*转化表!$G$24+10*转化表!$G$25+10*转化表!$G$26+10*转化表!$G$27+10*转化表!$G$28+10*转化表!$G$29+(B32-60)*转化表!$G$30,IF(AND(B32&lt;=80,B32&gt;70),9*转化表!$G$24+10*转化表!$G$25+10*转化表!$G$26+10*转化表!$G$27+10*转化表!$G$28+10*转化表!$G$29+10*转化表!$G$30+(B32-70)*转化表!$G$31,IF(AND(B32&lt;=90,B32&gt;80),9*转化表!$G$24+10*转化表!$G$25+10*转化表!$G$26+10*转化表!$G$27+10*转化表!$G$28+10*转化表!$G$29+10*转化表!$G$30+10*转化表!$G$31+(B32-80)*转化表!$G$32,IF(AND(B32&lt;=100,B32&gt;90),9*转化表!$G$24+10*转化表!$G$25+10*转化表!$G$26+10*转化表!$G$27+10*转化表!$G$28+10*转化表!$G$29+10*转化表!$G$30+10*转化表!$G$31+10*转化表!$G$32+(B32-90)*转化表!$G$33,IF(AND(B32&lt;=110,B32&gt;100),9*转化表!$G$24+10*转化表!$G$25+10*转化表!$G$26+10*转化表!$G$27+10*转化表!$G$28+10*转化表!$G$29+10*转化表!$G$30+10*转化表!$G$31+10*转化表!$G$32+10*转化表!$G$33+(B32-100)*转化表!$G$34,IF(AND(B32&lt;=120,B32&gt;110),9*转化表!$G$24+10*转化表!$G$25+10*转化表!$G$26+10*转化表!$G$27+10*转化表!$G$28+10*转化表!$G$29+10*转化表!$G$30+10*转化表!$G$31+10*转化表!$G$32+10*转化表!$G$33+10*转化表!$G$34+(B32-110)*转化表!$G$35))))))))))))</f>
        <v>67.67</v>
      </c>
      <c r="L32" s="91">
        <f>IF(F32&lt;=50,0,E32*7%+2.8+IF(AND(B32&lt;=10,B32&gt;0),(人物成长表!$B32-1)*转化表!$H$24,IF(AND(B32&lt;=20,B32&gt;10),9*转化表!$H$24+(B32-10)*转化表!$H$25,IF(AND(B32&lt;=30,B32&gt;20),9*转化表!$H$24+10*转化表!$H$25+(B32-20)*转化表!$H$26,IF(AND(B32&lt;=40,B32&gt;30),9*转化表!$H$24+10*转化表!$H$25+10*转化表!$H$26+(B32-30)*转化表!$H$27,IF(AND(B32&lt;=50,B32&gt;40),9*转化表!$H$24+10*转化表!$H$25+10*转化表!$H$26+10*转化表!$H$27+(B32-40)*转化表!$H$28,IF(AND(B32&lt;=60,B32&gt;50),9*转化表!$H$24+10*转化表!$H$25+10*转化表!$H$26+10*转化表!$H$27+10*转化表!$H$28+(B32-50)*转化表!$H$29,IF(AND(B32&lt;=70,B32&gt;60),9*转化表!$H$24+10*转化表!$H$25+10*转化表!$H$26+10*转化表!$H$27+10*转化表!$H$28+10*转化表!$H$29+(B32-60)*转化表!$H$30,IF(AND(B32&lt;=80,B32&gt;70),9*转化表!$H$24+10*转化表!$H$25+10*转化表!$H$26+10*转化表!$H$27+10*转化表!$H$28+10*转化表!$H$29+10*转化表!$H$30+(B32-70)*转化表!$H$31,IF(AND(B32&lt;=90,B32&gt;80),9*转化表!$H$24+10*转化表!$H$25+10*转化表!$H$26+10*转化表!$H$27+10*转化表!$H$28+10*转化表!$H$29+10*转化表!$H$30+10*转化表!$H$31+(B32-80)*转化表!$H$32,IF(AND(B32&lt;=100,B32&gt;90),9*转化表!$H$24+10*转化表!$H$25+10*转化表!$H$26+10*转化表!$H$27+10*转化表!$H$28+10*转化表!$H$29+10*转化表!$H$30+10*转化表!$H$31+10*转化表!$H$32+(B32-90)*转化表!$H$33,IF(AND(B32&lt;=110,B32&gt;100),9*转化表!$H$24+10*转化表!$H$25+10*转化表!$H$26+10*转化表!$H$27+10*转化表!$H$28+10*转化表!$H$29+10*转化表!$H$30+10*转化表!$H$31+10*转化表!$H$32+10*转化表!$H$33+(B32-100)*转化表!$H$34,IF(AND(B32&lt;=120,B32&gt;110),9*转化表!$H$24+10*转化表!$H$25+10*转化表!$H$26+10*转化表!$H$27+10*转化表!$H$28+10*转化表!$H$29+10*转化表!$H$30+10*转化表!$H$31+10*转化表!$H$32+10*转化表!$H$33+10*转化表!$H$34+(B32-110)*转化表!$H$35)))))))))))))</f>
        <v>0</v>
      </c>
      <c r="M32" s="89">
        <v>0</v>
      </c>
      <c r="N32" s="93">
        <v>0.2</v>
      </c>
      <c r="O32" s="94">
        <v>0</v>
      </c>
      <c r="P32" s="94">
        <v>0</v>
      </c>
      <c r="Q32" s="94">
        <v>0</v>
      </c>
      <c r="R32" s="93">
        <v>0.25</v>
      </c>
      <c r="S32" s="94">
        <v>0</v>
      </c>
    </row>
    <row r="33" spans="1:19">
      <c r="A33" s="89" t="s">
        <v>185</v>
      </c>
      <c r="B33" s="89">
        <v>32</v>
      </c>
      <c r="C33" s="90">
        <f>IF(AND(B33&lt;=10,B33&gt;0),(人物成长表!$B33-1)*22+50,IF(AND(B33&lt;=20,B33&gt;10),9*22+50+(B33-10)*44,IF(AND(B33&lt;=30,B33&gt;20),9*22+50+10*44+(B33-20)*66,IF(AND(B33&lt;=40,B33&gt;30),9*22+50+10*44+10*66+(B33-30)*88,IF(AND(B33&lt;=50,B33&gt;40),9*22+50+10*44+10*66+10*88+(B33-40)*110,IF(AND(B33&lt;=60,B33&gt;50),9*22+30+10*44+10*66+10*88+10*110+(B33-50)*132,IF(AND(B33&lt;=70,B33&gt;60),9*22+30+10*44+10*66+10*88+10*110+10*132+(B33-60)*154,IF(AND(B33&lt;=80,B33&gt;70),9*22+30+10*44+10*66+10*88+10*110+10*132+10*154+(B33-70)*176,IF(AND(B33&lt;=90,B33&gt;80),9*22+30+10*44+10*66+10*88+10*110+10*132+10*154+10*176+(B33-80)*198,IF(AND(B33&lt;=100,B33&gt;90),9*22+30+10*44+10*66+10*88+10*110+10*132+10*154+10*176+10*198+(B33-90)*220,IF(AND(B33&lt;=110,B33&gt;100),9*22+30+10*44+10*66+10*88+10*110+10*132+10*154+10*176+10*198+10*220+(B33-100)*242,IF(AND(B33&lt;=120,B33&gt;110),9*22+30+10*44+10*66+10*88+10*110+10*132+10*154+10*176+10*198+10*220+10*242+(B33-110)*264))))))))))))</f>
        <v>1524</v>
      </c>
      <c r="D33" s="89">
        <v>60</v>
      </c>
      <c r="E33" s="89">
        <v>50</v>
      </c>
      <c r="F33" s="89">
        <v>50</v>
      </c>
      <c r="G33" s="91">
        <f>人物成长表!$D33*人物成长表!$B33*10%+7+IF(AND(B33&lt;=10,B33&gt;0),(人物成长表!$B33-1)*转化表!$C$24,IF(AND(B33&lt;=20,B33&gt;10),9*转化表!$C$24+(B33-10)*转化表!$C$25,IF(AND(B33&lt;=30,B33&gt;20),9*转化表!$C$24+10*转化表!$C$25+(B33-20)*转化表!$C$26,IF(AND(B33&lt;=40,B33&gt;30),9*转化表!$C$24+10*转化表!$C$25+10*转化表!$C$26+(B33-30)*转化表!$C$27,IF(AND(B33&lt;=50,B33&gt;40),9*转化表!$C$24+10*转化表!$C$25+10*转化表!$C$26+10*转化表!$C$27+(B33-40)*转化表!$C$28,IF(AND(B33&lt;=60,B33&gt;50),9*转化表!$C$24+10*转化表!$C$25+10*转化表!$C$26+10*转化表!$C$27+10*转化表!$C$28+(B33-50)*转化表!$C$29,IF(AND(B33&lt;=70,B33&gt;60),9*转化表!$C$24+10*转化表!$C$25+10*转化表!$C$26+10*转化表!$C$27+10*转化表!$C$28+10*转化表!$C$29+(B33-60)*转化表!$C$30,IF(AND(B33&lt;=80,B33&gt;70),9*转化表!$C$24+10*转化表!$C$25+10*转化表!$C$26+10*转化表!$C$27+10*转化表!$C$28+10*转化表!$C$29+10*转化表!$C$30+(B33-70)*转化表!$C$31,IF(AND(B33&lt;=90,B33&gt;80),9*转化表!$C$24+10*转化表!$C$25+10*转化表!$C$26+10*转化表!$C$27+10*转化表!$C$28+10*转化表!$C$29+10*转化表!$C$30+10*转化表!$C$31+(B33-80)*转化表!$C$32,IF(AND(B33&lt;=100,B33&gt;90),9*转化表!$C$24+10*转化表!$C$25+10*转化表!$C$26+10*转化表!$C$27+10*转化表!$C$28+10*转化表!$C$29+10*转化表!$C$30+10*转化表!$C$31+10*转化表!$C$32+(B33-90)*转化表!$C$33,IF(AND(B33&lt;=110,B33&gt;100),9*转化表!$C$24+10*转化表!$C$25+10*转化表!$C$26+10*转化表!$C$27+10*转化表!$C$28+10*转化表!$C$29+10*转化表!$C$30+10*转化表!$C$31+10*转化表!$C$32+10*转化表!$C$33+(B33-100)*转化表!$C$34,IF(AND(B33&lt;=120,B33&gt;110),9*转化表!$C$24+10*转化表!$C$25+10*转化表!$C$26+10*转化表!$C$27+10*转化表!$C$28+10*转化表!$C$29+10*转化表!$C$30+10*转化表!$C$31+10*转化表!$C$32+10*转化表!$C$33+10*转化表!$C$34+(B33-110)*转化表!$C$35))))))))))))</f>
        <v>236</v>
      </c>
      <c r="H33" s="92">
        <f>人物成长表!$D33*人物成长表!$B33*7%+4.8+IF(AND(B33&lt;=10,B33&gt;0),(人物成长表!$B33-1)*转化表!$D$24,IF(AND(B33&lt;=20,B33&gt;10),9*转化表!$D$24+(B33-10)*转化表!$D$25,IF(AND(B33&lt;=30,B33&gt;20),9*转化表!$D$24+10*转化表!$D$25+(B33-20)*转化表!$D$26,IF(AND(B33&lt;=40,B33&gt;30),9*转化表!$D$24+10*转化表!$D$25+10*转化表!$D$26+(B33-30)*转化表!$D$27,IF(AND(B33&lt;=50,B33&gt;40),9*转化表!$D$24+10*转化表!$D$25+10*转化表!$D$26+10*转化表!$D$27+(B33-40)*转化表!$D$28,IF(AND(B33&lt;=60,B33&gt;50),9*转化表!$D$24+10*转化表!$D$25+10*转化表!$D$26+10*转化表!$D$27+10*转化表!$D$28+(B33-50)*转化表!$D$29,IF(AND(B33&lt;=70,B33&gt;60),9*转化表!$D$24+10*转化表!$D$25+10*转化表!$D$26+10*转化表!$D$27+10*转化表!$D$28+10*转化表!$D$29+(B33-60)*转化表!$D$30,IF(AND(B33&lt;=80,B33&gt;70),9*转化表!$D$24+10*转化表!$D$25+10*转化表!$D$26+10*转化表!$D$27+10*转化表!$D$28+10*转化表!$D$29+10*转化表!$D$30+(B33-70)*转化表!$D$31,IF(AND(B33&lt;=90,B33&gt;80),9*转化表!$D$24+10*转化表!$D$25+10*转化表!$D$26+10*转化表!$D$27+10*转化表!$D$28+10*转化表!$D$29+10*转化表!$D$30+10*转化表!$D$31+(B33-80)*转化表!$D$32,IF(AND(B33&lt;=100,B33&gt;90),9*转化表!$D$24+10*转化表!$D$25+10*转化表!$D$26+10*转化表!$D$27+10*转化表!$D$28+10*转化表!$D$29+10*转化表!$D$30+10*转化表!$D$31+10*转化表!$D$32+(B33-90)*转化表!$D$33,IF(AND(B33&lt;=110,B33&gt;100),9*转化表!$D$24+10*转化表!$D$25+10*转化表!$D$26+10*转化表!$D$27+10*转化表!$D$28+10*转化表!$D$29+10*转化表!$D$30+10*转化表!$D$31+10*转化表!$D$32+10*转化表!$D$33+(B33-100)*转化表!$D$34,IF(AND(B33&lt;=120,B33&gt;110),9*转化表!$D$24+10*转化表!$D$25+10*转化表!$D$26+10*转化表!$D$27+10*转化表!$D$28+10*转化表!$D$29+10*转化表!$D$30+10*转化表!$D$31+10*转化表!$D$32+10*转化表!$D$33+10*转化表!$D$34+(B33-110)*转化表!$D$35))))))))))))</f>
        <v>180.60000000000002</v>
      </c>
      <c r="I33" s="91">
        <f t="shared" si="0"/>
        <v>0</v>
      </c>
      <c r="J33" s="91">
        <f>IF(E33&lt;=50,0,E33*7%+2.8+IF(AND(B33&lt;=10,B33&gt;0),(人物成长表!$B33-1)*转化表!$F$24,IF(AND(B33&lt;=20,B33&gt;10),9*转化表!$F$24+(B33-10)*转化表!$F$25,IF(AND(B33&lt;=30,B33&gt;20),9*转化表!$F$24+10*转化表!$F$25+(B33-20)*转化表!$F$26,IF(AND(B33&lt;=40,B33&gt;30),9*转化表!$F$24+10*转化表!$F$25+10*转化表!$F$26+(B33-30)*转化表!$F$27,IF(AND(B33&lt;=50,B33&gt;40),9*转化表!$F$24+10*转化表!$F$25+10*转化表!$F$26+10*转化表!$F$27+(B33-40)*转化表!$F$28,IF(AND(B33&lt;=60,B33&gt;50),9*转化表!$F$24+10*转化表!$F$25+10*转化表!$F$26+10*转化表!$F$27+10*转化表!$F$28+(B33-50)*转化表!$F$29,IF(AND(B33&lt;=70,B33&gt;60),9*转化表!$F$24+10*转化表!$F$25+10*转化表!$F$26+10*转化表!$F$27+10*转化表!$F$28+10*转化表!$F$29+(B33-60)*转化表!$F$30,IF(AND(B33&lt;=80,B33&gt;70),9*转化表!$F$24+10*转化表!$F$25+10*转化表!$F$26+10*转化表!$F$27+10*转化表!$F$28+10*转化表!$F$29+10*转化表!$F$30+(B33-70)*转化表!$F$31,IF(AND(B33&lt;=90,B33&gt;80),9*转化表!$F$24+10*转化表!$F$25+10*转化表!$F$26+10*转化表!$F$27+10*转化表!$F$28+10*转化表!$F$29+10*转化表!$F$30+10*转化表!$F$31+(B33-80)*转化表!$F$32,IF(AND(B33&lt;=100,B33&gt;90),9*转化表!$F$24+10*转化表!$F$25+10*转化表!$F$26+10*转化表!$F$27+10*转化表!$F$28+10*转化表!$F$29+10*转化表!$F$30+10*转化表!$F$31+10*转化表!$F$32+(B33-90)*转化表!$F$33,IF(AND(B33&lt;=110,B33&gt;100),9*转化表!$F$24+10*转化表!$F$25+10*转化表!$F$26+10*转化表!$F$27+10*转化表!$F$28+10*转化表!$F$29+10*转化表!$F$30+10*转化表!$F$31+10*转化表!$F$32+10*转化表!$F$33+(B33-100)*转化表!$F$34,IF(AND(B33&lt;=120,B33&gt;110),9*转化表!$F$24+10*转化表!$F$25+10*转化表!$F$26+10*转化表!$F$27+10*转化表!$F$28+10*转化表!$F$29+10*转化表!$F$30+10*转化表!$F$31+10*转化表!$F$32+10*转化表!$F$33+10*转化表!$F$34+(B33-110)*转化表!$F$35)))))))))))))</f>
        <v>0</v>
      </c>
      <c r="K33" s="91">
        <f>(F33-50)*人物成长表!$B33*10%+9+IF(AND(B33&lt;=10,B33&gt;0),(人物成长表!$B33-1)*转化表!$G$24,IF(AND(B33&lt;=20,B33&gt;10),9*转化表!$G$24+(B33-10)*转化表!$G$25,IF(AND(B33&lt;=30,B33&gt;20),9*转化表!$G$24+10*转化表!$G$25+(B33-20)*转化表!$G$26,IF(AND(B33&lt;=40,B33&gt;30),9*转化表!$G$24+10*转化表!$G$25+10*转化表!$G$26+(B33-30)*转化表!$G$27,IF(AND(B33&lt;=50,B33&gt;40),9*转化表!$G$24+10*转化表!$G$25+10*转化表!$G$26+10*转化表!$G$27+(B33-40)*转化表!$G$28,IF(AND(B33&lt;=60,B33&gt;50),9*转化表!$G$24+10*转化表!$G$25+10*转化表!$G$26+10*转化表!$G$27+10*转化表!$G$28+(B33-50)*转化表!$G$29,IF(AND(B33&lt;=70,B33&gt;60),9*转化表!$G$24+10*转化表!$G$25+10*转化表!$G$26+10*转化表!$G$27+10*转化表!$G$28+10*转化表!$G$29+(B33-60)*转化表!$G$30,IF(AND(B33&lt;=80,B33&gt;70),9*转化表!$G$24+10*转化表!$G$25+10*转化表!$G$26+10*转化表!$G$27+10*转化表!$G$28+10*转化表!$G$29+10*转化表!$G$30+(B33-70)*转化表!$G$31,IF(AND(B33&lt;=90,B33&gt;80),9*转化表!$G$24+10*转化表!$G$25+10*转化表!$G$26+10*转化表!$G$27+10*转化表!$G$28+10*转化表!$G$29+10*转化表!$G$30+10*转化表!$G$31+(B33-80)*转化表!$G$32,IF(AND(B33&lt;=100,B33&gt;90),9*转化表!$G$24+10*转化表!$G$25+10*转化表!$G$26+10*转化表!$G$27+10*转化表!$G$28+10*转化表!$G$29+10*转化表!$G$30+10*转化表!$G$31+10*转化表!$G$32+(B33-90)*转化表!$G$33,IF(AND(B33&lt;=110,B33&gt;100),9*转化表!$G$24+10*转化表!$G$25+10*转化表!$G$26+10*转化表!$G$27+10*转化表!$G$28+10*转化表!$G$29+10*转化表!$G$30+10*转化表!$G$31+10*转化表!$G$32+10*转化表!$G$33+(B33-100)*转化表!$G$34,IF(AND(B33&lt;=120,B33&gt;110),9*转化表!$G$24+10*转化表!$G$25+10*转化表!$G$26+10*转化表!$G$27+10*转化表!$G$28+10*转化表!$G$29+10*转化表!$G$30+10*转化表!$G$31+10*转化表!$G$32+10*转化表!$G$33+10*转化表!$G$34+(B33-110)*转化表!$G$35))))))))))))</f>
        <v>71.67</v>
      </c>
      <c r="L33" s="91">
        <f>IF(F33&lt;=50,0,E33*7%+2.8+IF(AND(B33&lt;=10,B33&gt;0),(人物成长表!$B33-1)*转化表!$H$24,IF(AND(B33&lt;=20,B33&gt;10),9*转化表!$H$24+(B33-10)*转化表!$H$25,IF(AND(B33&lt;=30,B33&gt;20),9*转化表!$H$24+10*转化表!$H$25+(B33-20)*转化表!$H$26,IF(AND(B33&lt;=40,B33&gt;30),9*转化表!$H$24+10*转化表!$H$25+10*转化表!$H$26+(B33-30)*转化表!$H$27,IF(AND(B33&lt;=50,B33&gt;40),9*转化表!$H$24+10*转化表!$H$25+10*转化表!$H$26+10*转化表!$H$27+(B33-40)*转化表!$H$28,IF(AND(B33&lt;=60,B33&gt;50),9*转化表!$H$24+10*转化表!$H$25+10*转化表!$H$26+10*转化表!$H$27+10*转化表!$H$28+(B33-50)*转化表!$H$29,IF(AND(B33&lt;=70,B33&gt;60),9*转化表!$H$24+10*转化表!$H$25+10*转化表!$H$26+10*转化表!$H$27+10*转化表!$H$28+10*转化表!$H$29+(B33-60)*转化表!$H$30,IF(AND(B33&lt;=80,B33&gt;70),9*转化表!$H$24+10*转化表!$H$25+10*转化表!$H$26+10*转化表!$H$27+10*转化表!$H$28+10*转化表!$H$29+10*转化表!$H$30+(B33-70)*转化表!$H$31,IF(AND(B33&lt;=90,B33&gt;80),9*转化表!$H$24+10*转化表!$H$25+10*转化表!$H$26+10*转化表!$H$27+10*转化表!$H$28+10*转化表!$H$29+10*转化表!$H$30+10*转化表!$H$31+(B33-80)*转化表!$H$32,IF(AND(B33&lt;=100,B33&gt;90),9*转化表!$H$24+10*转化表!$H$25+10*转化表!$H$26+10*转化表!$H$27+10*转化表!$H$28+10*转化表!$H$29+10*转化表!$H$30+10*转化表!$H$31+10*转化表!$H$32+(B33-90)*转化表!$H$33,IF(AND(B33&lt;=110,B33&gt;100),9*转化表!$H$24+10*转化表!$H$25+10*转化表!$H$26+10*转化表!$H$27+10*转化表!$H$28+10*转化表!$H$29+10*转化表!$H$30+10*转化表!$H$31+10*转化表!$H$32+10*转化表!$H$33+(B33-100)*转化表!$H$34,IF(AND(B33&lt;=120,B33&gt;110),9*转化表!$H$24+10*转化表!$H$25+10*转化表!$H$26+10*转化表!$H$27+10*转化表!$H$28+10*转化表!$H$29+10*转化表!$H$30+10*转化表!$H$31+10*转化表!$H$32+10*转化表!$H$33+10*转化表!$H$34+(B33-110)*转化表!$H$35)))))))))))))</f>
        <v>0</v>
      </c>
      <c r="M33" s="89">
        <v>0</v>
      </c>
      <c r="N33" s="93">
        <v>0.2</v>
      </c>
      <c r="O33" s="94">
        <v>0</v>
      </c>
      <c r="P33" s="94">
        <v>0</v>
      </c>
      <c r="Q33" s="94">
        <v>0</v>
      </c>
      <c r="R33" s="93">
        <v>0.25</v>
      </c>
      <c r="S33" s="94">
        <v>0</v>
      </c>
    </row>
    <row r="34" spans="1:19">
      <c r="A34" s="89" t="s">
        <v>185</v>
      </c>
      <c r="B34" s="89">
        <v>33</v>
      </c>
      <c r="C34" s="90">
        <f>IF(AND(B34&lt;=10,B34&gt;0),(人物成长表!$B34-1)*22+50,IF(AND(B34&lt;=20,B34&gt;10),9*22+50+(B34-10)*44,IF(AND(B34&lt;=30,B34&gt;20),9*22+50+10*44+(B34-20)*66,IF(AND(B34&lt;=40,B34&gt;30),9*22+50+10*44+10*66+(B34-30)*88,IF(AND(B34&lt;=50,B34&gt;40),9*22+50+10*44+10*66+10*88+(B34-40)*110,IF(AND(B34&lt;=60,B34&gt;50),9*22+30+10*44+10*66+10*88+10*110+(B34-50)*132,IF(AND(B34&lt;=70,B34&gt;60),9*22+30+10*44+10*66+10*88+10*110+10*132+(B34-60)*154,IF(AND(B34&lt;=80,B34&gt;70),9*22+30+10*44+10*66+10*88+10*110+10*132+10*154+(B34-70)*176,IF(AND(B34&lt;=90,B34&gt;80),9*22+30+10*44+10*66+10*88+10*110+10*132+10*154+10*176+(B34-80)*198,IF(AND(B34&lt;=100,B34&gt;90),9*22+30+10*44+10*66+10*88+10*110+10*132+10*154+10*176+10*198+(B34-90)*220,IF(AND(B34&lt;=110,B34&gt;100),9*22+30+10*44+10*66+10*88+10*110+10*132+10*154+10*176+10*198+10*220+(B34-100)*242,IF(AND(B34&lt;=120,B34&gt;110),9*22+30+10*44+10*66+10*88+10*110+10*132+10*154+10*176+10*198+10*220+10*242+(B34-110)*264))))))))))))</f>
        <v>1612</v>
      </c>
      <c r="D34" s="89">
        <v>60</v>
      </c>
      <c r="E34" s="89">
        <v>50</v>
      </c>
      <c r="F34" s="89">
        <v>50</v>
      </c>
      <c r="G34" s="91">
        <f>人物成长表!$D34*人物成长表!$B34*10%+7+IF(AND(B34&lt;=10,B34&gt;0),(人物成长表!$B34-1)*转化表!$C$24,IF(AND(B34&lt;=20,B34&gt;10),9*转化表!$C$24+(B34-10)*转化表!$C$25,IF(AND(B34&lt;=30,B34&gt;20),9*转化表!$C$24+10*转化表!$C$25+(B34-20)*转化表!$C$26,IF(AND(B34&lt;=40,B34&gt;30),9*转化表!$C$24+10*转化表!$C$25+10*转化表!$C$26+(B34-30)*转化表!$C$27,IF(AND(B34&lt;=50,B34&gt;40),9*转化表!$C$24+10*转化表!$C$25+10*转化表!$C$26+10*转化表!$C$27+(B34-40)*转化表!$C$28,IF(AND(B34&lt;=60,B34&gt;50),9*转化表!$C$24+10*转化表!$C$25+10*转化表!$C$26+10*转化表!$C$27+10*转化表!$C$28+(B34-50)*转化表!$C$29,IF(AND(B34&lt;=70,B34&gt;60),9*转化表!$C$24+10*转化表!$C$25+10*转化表!$C$26+10*转化表!$C$27+10*转化表!$C$28+10*转化表!$C$29+(B34-60)*转化表!$C$30,IF(AND(B34&lt;=80,B34&gt;70),9*转化表!$C$24+10*转化表!$C$25+10*转化表!$C$26+10*转化表!$C$27+10*转化表!$C$28+10*转化表!$C$29+10*转化表!$C$30+(B34-70)*转化表!$C$31,IF(AND(B34&lt;=90,B34&gt;80),9*转化表!$C$24+10*转化表!$C$25+10*转化表!$C$26+10*转化表!$C$27+10*转化表!$C$28+10*转化表!$C$29+10*转化表!$C$30+10*转化表!$C$31+(B34-80)*转化表!$C$32,IF(AND(B34&lt;=100,B34&gt;90),9*转化表!$C$24+10*转化表!$C$25+10*转化表!$C$26+10*转化表!$C$27+10*转化表!$C$28+10*转化表!$C$29+10*转化表!$C$30+10*转化表!$C$31+10*转化表!$C$32+(B34-90)*转化表!$C$33,IF(AND(B34&lt;=110,B34&gt;100),9*转化表!$C$24+10*转化表!$C$25+10*转化表!$C$26+10*转化表!$C$27+10*转化表!$C$28+10*转化表!$C$29+10*转化表!$C$30+10*转化表!$C$31+10*转化表!$C$32+10*转化表!$C$33+(B34-100)*转化表!$C$34,IF(AND(B34&lt;=120,B34&gt;110),9*转化表!$C$24+10*转化表!$C$25+10*转化表!$C$26+10*转化表!$C$27+10*转化表!$C$28+10*转化表!$C$29+10*转化表!$C$30+10*转化表!$C$31+10*转化表!$C$32+10*转化表!$C$33+10*转化表!$C$34+(B34-110)*转化表!$C$35))))))))))))</f>
        <v>249</v>
      </c>
      <c r="H34" s="92">
        <f>人物成长表!$D34*人物成长表!$B34*7%+4.8+IF(AND(B34&lt;=10,B34&gt;0),(人物成长表!$B34-1)*转化表!$D$24,IF(AND(B34&lt;=20,B34&gt;10),9*转化表!$D$24+(B34-10)*转化表!$D$25,IF(AND(B34&lt;=30,B34&gt;20),9*转化表!$D$24+10*转化表!$D$25+(B34-20)*转化表!$D$26,IF(AND(B34&lt;=40,B34&gt;30),9*转化表!$D$24+10*转化表!$D$25+10*转化表!$D$26+(B34-30)*转化表!$D$27,IF(AND(B34&lt;=50,B34&gt;40),9*转化表!$D$24+10*转化表!$D$25+10*转化表!$D$26+10*转化表!$D$27+(B34-40)*转化表!$D$28,IF(AND(B34&lt;=60,B34&gt;50),9*转化表!$D$24+10*转化表!$D$25+10*转化表!$D$26+10*转化表!$D$27+10*转化表!$D$28+(B34-50)*转化表!$D$29,IF(AND(B34&lt;=70,B34&gt;60),9*转化表!$D$24+10*转化表!$D$25+10*转化表!$D$26+10*转化表!$D$27+10*转化表!$D$28+10*转化表!$D$29+(B34-60)*转化表!$D$30,IF(AND(B34&lt;=80,B34&gt;70),9*转化表!$D$24+10*转化表!$D$25+10*转化表!$D$26+10*转化表!$D$27+10*转化表!$D$28+10*转化表!$D$29+10*转化表!$D$30+(B34-70)*转化表!$D$31,IF(AND(B34&lt;=90,B34&gt;80),9*转化表!$D$24+10*转化表!$D$25+10*转化表!$D$26+10*转化表!$D$27+10*转化表!$D$28+10*转化表!$D$29+10*转化表!$D$30+10*转化表!$D$31+(B34-80)*转化表!$D$32,IF(AND(B34&lt;=100,B34&gt;90),9*转化表!$D$24+10*转化表!$D$25+10*转化表!$D$26+10*转化表!$D$27+10*转化表!$D$28+10*转化表!$D$29+10*转化表!$D$30+10*转化表!$D$31+10*转化表!$D$32+(B34-90)*转化表!$D$33,IF(AND(B34&lt;=110,B34&gt;100),9*转化表!$D$24+10*转化表!$D$25+10*转化表!$D$26+10*转化表!$D$27+10*转化表!$D$28+10*转化表!$D$29+10*转化表!$D$30+10*转化表!$D$31+10*转化表!$D$32+10*转化表!$D$33+(B34-100)*转化表!$D$34,IF(AND(B34&lt;=120,B34&gt;110),9*转化表!$D$24+10*转化表!$D$25+10*转化表!$D$26+10*转化表!$D$27+10*转化表!$D$28+10*转化表!$D$29+10*转化表!$D$30+10*转化表!$D$31+10*转化表!$D$32+10*转化表!$D$33+10*转化表!$D$34+(B34-110)*转化表!$D$35))))))))))))</f>
        <v>190.40000000000003</v>
      </c>
      <c r="I34" s="91">
        <f t="shared" si="0"/>
        <v>0</v>
      </c>
      <c r="J34" s="91">
        <f>IF(E34&lt;=50,0,E34*7%+2.8+IF(AND(B34&lt;=10,B34&gt;0),(人物成长表!$B34-1)*转化表!$F$24,IF(AND(B34&lt;=20,B34&gt;10),9*转化表!$F$24+(B34-10)*转化表!$F$25,IF(AND(B34&lt;=30,B34&gt;20),9*转化表!$F$24+10*转化表!$F$25+(B34-20)*转化表!$F$26,IF(AND(B34&lt;=40,B34&gt;30),9*转化表!$F$24+10*转化表!$F$25+10*转化表!$F$26+(B34-30)*转化表!$F$27,IF(AND(B34&lt;=50,B34&gt;40),9*转化表!$F$24+10*转化表!$F$25+10*转化表!$F$26+10*转化表!$F$27+(B34-40)*转化表!$F$28,IF(AND(B34&lt;=60,B34&gt;50),9*转化表!$F$24+10*转化表!$F$25+10*转化表!$F$26+10*转化表!$F$27+10*转化表!$F$28+(B34-50)*转化表!$F$29,IF(AND(B34&lt;=70,B34&gt;60),9*转化表!$F$24+10*转化表!$F$25+10*转化表!$F$26+10*转化表!$F$27+10*转化表!$F$28+10*转化表!$F$29+(B34-60)*转化表!$F$30,IF(AND(B34&lt;=80,B34&gt;70),9*转化表!$F$24+10*转化表!$F$25+10*转化表!$F$26+10*转化表!$F$27+10*转化表!$F$28+10*转化表!$F$29+10*转化表!$F$30+(B34-70)*转化表!$F$31,IF(AND(B34&lt;=90,B34&gt;80),9*转化表!$F$24+10*转化表!$F$25+10*转化表!$F$26+10*转化表!$F$27+10*转化表!$F$28+10*转化表!$F$29+10*转化表!$F$30+10*转化表!$F$31+(B34-80)*转化表!$F$32,IF(AND(B34&lt;=100,B34&gt;90),9*转化表!$F$24+10*转化表!$F$25+10*转化表!$F$26+10*转化表!$F$27+10*转化表!$F$28+10*转化表!$F$29+10*转化表!$F$30+10*转化表!$F$31+10*转化表!$F$32+(B34-90)*转化表!$F$33,IF(AND(B34&lt;=110,B34&gt;100),9*转化表!$F$24+10*转化表!$F$25+10*转化表!$F$26+10*转化表!$F$27+10*转化表!$F$28+10*转化表!$F$29+10*转化表!$F$30+10*转化表!$F$31+10*转化表!$F$32+10*转化表!$F$33+(B34-100)*转化表!$F$34,IF(AND(B34&lt;=120,B34&gt;110),9*转化表!$F$24+10*转化表!$F$25+10*转化表!$F$26+10*转化表!$F$27+10*转化表!$F$28+10*转化表!$F$29+10*转化表!$F$30+10*转化表!$F$31+10*转化表!$F$32+10*转化表!$F$33+10*转化表!$F$34+(B34-110)*转化表!$F$35)))))))))))))</f>
        <v>0</v>
      </c>
      <c r="K34" s="91">
        <f>(F34-50)*人物成长表!$B34*10%+9+IF(AND(B34&lt;=10,B34&gt;0),(人物成长表!$B34-1)*转化表!$G$24,IF(AND(B34&lt;=20,B34&gt;10),9*转化表!$G$24+(B34-10)*转化表!$G$25,IF(AND(B34&lt;=30,B34&gt;20),9*转化表!$G$24+10*转化表!$G$25+(B34-20)*转化表!$G$26,IF(AND(B34&lt;=40,B34&gt;30),9*转化表!$G$24+10*转化表!$G$25+10*转化表!$G$26+(B34-30)*转化表!$G$27,IF(AND(B34&lt;=50,B34&gt;40),9*转化表!$G$24+10*转化表!$G$25+10*转化表!$G$26+10*转化表!$G$27+(B34-40)*转化表!$G$28,IF(AND(B34&lt;=60,B34&gt;50),9*转化表!$G$24+10*转化表!$G$25+10*转化表!$G$26+10*转化表!$G$27+10*转化表!$G$28+(B34-50)*转化表!$G$29,IF(AND(B34&lt;=70,B34&gt;60),9*转化表!$G$24+10*转化表!$G$25+10*转化表!$G$26+10*转化表!$G$27+10*转化表!$G$28+10*转化表!$G$29+(B34-60)*转化表!$G$30,IF(AND(B34&lt;=80,B34&gt;70),9*转化表!$G$24+10*转化表!$G$25+10*转化表!$G$26+10*转化表!$G$27+10*转化表!$G$28+10*转化表!$G$29+10*转化表!$G$30+(B34-70)*转化表!$G$31,IF(AND(B34&lt;=90,B34&gt;80),9*转化表!$G$24+10*转化表!$G$25+10*转化表!$G$26+10*转化表!$G$27+10*转化表!$G$28+10*转化表!$G$29+10*转化表!$G$30+10*转化表!$G$31+(B34-80)*转化表!$G$32,IF(AND(B34&lt;=100,B34&gt;90),9*转化表!$G$24+10*转化表!$G$25+10*转化表!$G$26+10*转化表!$G$27+10*转化表!$G$28+10*转化表!$G$29+10*转化表!$G$30+10*转化表!$G$31+10*转化表!$G$32+(B34-90)*转化表!$G$33,IF(AND(B34&lt;=110,B34&gt;100),9*转化表!$G$24+10*转化表!$G$25+10*转化表!$G$26+10*转化表!$G$27+10*转化表!$G$28+10*转化表!$G$29+10*转化表!$G$30+10*转化表!$G$31+10*转化表!$G$32+10*转化表!$G$33+(B34-100)*转化表!$G$34,IF(AND(B34&lt;=120,B34&gt;110),9*转化表!$G$24+10*转化表!$G$25+10*转化表!$G$26+10*转化表!$G$27+10*转化表!$G$28+10*转化表!$G$29+10*转化表!$G$30+10*转化表!$G$31+10*转化表!$G$32+10*转化表!$G$33+10*转化表!$G$34+(B34-110)*转化表!$G$35))))))))))))</f>
        <v>75.67</v>
      </c>
      <c r="L34" s="91">
        <f>IF(F34&lt;=50,0,E34*7%+2.8+IF(AND(B34&lt;=10,B34&gt;0),(人物成长表!$B34-1)*转化表!$H$24,IF(AND(B34&lt;=20,B34&gt;10),9*转化表!$H$24+(B34-10)*转化表!$H$25,IF(AND(B34&lt;=30,B34&gt;20),9*转化表!$H$24+10*转化表!$H$25+(B34-20)*转化表!$H$26,IF(AND(B34&lt;=40,B34&gt;30),9*转化表!$H$24+10*转化表!$H$25+10*转化表!$H$26+(B34-30)*转化表!$H$27,IF(AND(B34&lt;=50,B34&gt;40),9*转化表!$H$24+10*转化表!$H$25+10*转化表!$H$26+10*转化表!$H$27+(B34-40)*转化表!$H$28,IF(AND(B34&lt;=60,B34&gt;50),9*转化表!$H$24+10*转化表!$H$25+10*转化表!$H$26+10*转化表!$H$27+10*转化表!$H$28+(B34-50)*转化表!$H$29,IF(AND(B34&lt;=70,B34&gt;60),9*转化表!$H$24+10*转化表!$H$25+10*转化表!$H$26+10*转化表!$H$27+10*转化表!$H$28+10*转化表!$H$29+(B34-60)*转化表!$H$30,IF(AND(B34&lt;=80,B34&gt;70),9*转化表!$H$24+10*转化表!$H$25+10*转化表!$H$26+10*转化表!$H$27+10*转化表!$H$28+10*转化表!$H$29+10*转化表!$H$30+(B34-70)*转化表!$H$31,IF(AND(B34&lt;=90,B34&gt;80),9*转化表!$H$24+10*转化表!$H$25+10*转化表!$H$26+10*转化表!$H$27+10*转化表!$H$28+10*转化表!$H$29+10*转化表!$H$30+10*转化表!$H$31+(B34-80)*转化表!$H$32,IF(AND(B34&lt;=100,B34&gt;90),9*转化表!$H$24+10*转化表!$H$25+10*转化表!$H$26+10*转化表!$H$27+10*转化表!$H$28+10*转化表!$H$29+10*转化表!$H$30+10*转化表!$H$31+10*转化表!$H$32+(B34-90)*转化表!$H$33,IF(AND(B34&lt;=110,B34&gt;100),9*转化表!$H$24+10*转化表!$H$25+10*转化表!$H$26+10*转化表!$H$27+10*转化表!$H$28+10*转化表!$H$29+10*转化表!$H$30+10*转化表!$H$31+10*转化表!$H$32+10*转化表!$H$33+(B34-100)*转化表!$H$34,IF(AND(B34&lt;=120,B34&gt;110),9*转化表!$H$24+10*转化表!$H$25+10*转化表!$H$26+10*转化表!$H$27+10*转化表!$H$28+10*转化表!$H$29+10*转化表!$H$30+10*转化表!$H$31+10*转化表!$H$32+10*转化表!$H$33+10*转化表!$H$34+(B34-110)*转化表!$H$35)))))))))))))</f>
        <v>0</v>
      </c>
      <c r="M34" s="89">
        <v>0</v>
      </c>
      <c r="N34" s="93">
        <v>0.2</v>
      </c>
      <c r="O34" s="94">
        <v>0</v>
      </c>
      <c r="P34" s="94">
        <v>0</v>
      </c>
      <c r="Q34" s="94">
        <v>0</v>
      </c>
      <c r="R34" s="93">
        <v>0.25</v>
      </c>
      <c r="S34" s="94">
        <v>0</v>
      </c>
    </row>
    <row r="35" spans="1:19">
      <c r="A35" s="89" t="s">
        <v>185</v>
      </c>
      <c r="B35" s="89">
        <v>34</v>
      </c>
      <c r="C35" s="90">
        <f>IF(AND(B35&lt;=10,B35&gt;0),(人物成长表!$B35-1)*22+50,IF(AND(B35&lt;=20,B35&gt;10),9*22+50+(B35-10)*44,IF(AND(B35&lt;=30,B35&gt;20),9*22+50+10*44+(B35-20)*66,IF(AND(B35&lt;=40,B35&gt;30),9*22+50+10*44+10*66+(B35-30)*88,IF(AND(B35&lt;=50,B35&gt;40),9*22+50+10*44+10*66+10*88+(B35-40)*110,IF(AND(B35&lt;=60,B35&gt;50),9*22+30+10*44+10*66+10*88+10*110+(B35-50)*132,IF(AND(B35&lt;=70,B35&gt;60),9*22+30+10*44+10*66+10*88+10*110+10*132+(B35-60)*154,IF(AND(B35&lt;=80,B35&gt;70),9*22+30+10*44+10*66+10*88+10*110+10*132+10*154+(B35-70)*176,IF(AND(B35&lt;=90,B35&gt;80),9*22+30+10*44+10*66+10*88+10*110+10*132+10*154+10*176+(B35-80)*198,IF(AND(B35&lt;=100,B35&gt;90),9*22+30+10*44+10*66+10*88+10*110+10*132+10*154+10*176+10*198+(B35-90)*220,IF(AND(B35&lt;=110,B35&gt;100),9*22+30+10*44+10*66+10*88+10*110+10*132+10*154+10*176+10*198+10*220+(B35-100)*242,IF(AND(B35&lt;=120,B35&gt;110),9*22+30+10*44+10*66+10*88+10*110+10*132+10*154+10*176+10*198+10*220+10*242+(B35-110)*264))))))))))))</f>
        <v>1700</v>
      </c>
      <c r="D35" s="89">
        <v>60</v>
      </c>
      <c r="E35" s="89">
        <v>50</v>
      </c>
      <c r="F35" s="89">
        <v>50</v>
      </c>
      <c r="G35" s="91">
        <f>人物成长表!$D35*人物成长表!$B35*10%+7+IF(AND(B35&lt;=10,B35&gt;0),(人物成长表!$B35-1)*转化表!$C$24,IF(AND(B35&lt;=20,B35&gt;10),9*转化表!$C$24+(B35-10)*转化表!$C$25,IF(AND(B35&lt;=30,B35&gt;20),9*转化表!$C$24+10*转化表!$C$25+(B35-20)*转化表!$C$26,IF(AND(B35&lt;=40,B35&gt;30),9*转化表!$C$24+10*转化表!$C$25+10*转化表!$C$26+(B35-30)*转化表!$C$27,IF(AND(B35&lt;=50,B35&gt;40),9*转化表!$C$24+10*转化表!$C$25+10*转化表!$C$26+10*转化表!$C$27+(B35-40)*转化表!$C$28,IF(AND(B35&lt;=60,B35&gt;50),9*转化表!$C$24+10*转化表!$C$25+10*转化表!$C$26+10*转化表!$C$27+10*转化表!$C$28+(B35-50)*转化表!$C$29,IF(AND(B35&lt;=70,B35&gt;60),9*转化表!$C$24+10*转化表!$C$25+10*转化表!$C$26+10*转化表!$C$27+10*转化表!$C$28+10*转化表!$C$29+(B35-60)*转化表!$C$30,IF(AND(B35&lt;=80,B35&gt;70),9*转化表!$C$24+10*转化表!$C$25+10*转化表!$C$26+10*转化表!$C$27+10*转化表!$C$28+10*转化表!$C$29+10*转化表!$C$30+(B35-70)*转化表!$C$31,IF(AND(B35&lt;=90,B35&gt;80),9*转化表!$C$24+10*转化表!$C$25+10*转化表!$C$26+10*转化表!$C$27+10*转化表!$C$28+10*转化表!$C$29+10*转化表!$C$30+10*转化表!$C$31+(B35-80)*转化表!$C$32,IF(AND(B35&lt;=100,B35&gt;90),9*转化表!$C$24+10*转化表!$C$25+10*转化表!$C$26+10*转化表!$C$27+10*转化表!$C$28+10*转化表!$C$29+10*转化表!$C$30+10*转化表!$C$31+10*转化表!$C$32+(B35-90)*转化表!$C$33,IF(AND(B35&lt;=110,B35&gt;100),9*转化表!$C$24+10*转化表!$C$25+10*转化表!$C$26+10*转化表!$C$27+10*转化表!$C$28+10*转化表!$C$29+10*转化表!$C$30+10*转化表!$C$31+10*转化表!$C$32+10*转化表!$C$33+(B35-100)*转化表!$C$34,IF(AND(B35&lt;=120,B35&gt;110),9*转化表!$C$24+10*转化表!$C$25+10*转化表!$C$26+10*转化表!$C$27+10*转化表!$C$28+10*转化表!$C$29+10*转化表!$C$30+10*转化表!$C$31+10*转化表!$C$32+10*转化表!$C$33+10*转化表!$C$34+(B35-110)*转化表!$C$35))))))))))))</f>
        <v>262</v>
      </c>
      <c r="H35" s="92">
        <f>人物成长表!$D35*人物成长表!$B35*7%+4.8+IF(AND(B35&lt;=10,B35&gt;0),(人物成长表!$B35-1)*转化表!$D$24,IF(AND(B35&lt;=20,B35&gt;10),9*转化表!$D$24+(B35-10)*转化表!$D$25,IF(AND(B35&lt;=30,B35&gt;20),9*转化表!$D$24+10*转化表!$D$25+(B35-20)*转化表!$D$26,IF(AND(B35&lt;=40,B35&gt;30),9*转化表!$D$24+10*转化表!$D$25+10*转化表!$D$26+(B35-30)*转化表!$D$27,IF(AND(B35&lt;=50,B35&gt;40),9*转化表!$D$24+10*转化表!$D$25+10*转化表!$D$26+10*转化表!$D$27+(B35-40)*转化表!$D$28,IF(AND(B35&lt;=60,B35&gt;50),9*转化表!$D$24+10*转化表!$D$25+10*转化表!$D$26+10*转化表!$D$27+10*转化表!$D$28+(B35-50)*转化表!$D$29,IF(AND(B35&lt;=70,B35&gt;60),9*转化表!$D$24+10*转化表!$D$25+10*转化表!$D$26+10*转化表!$D$27+10*转化表!$D$28+10*转化表!$D$29+(B35-60)*转化表!$D$30,IF(AND(B35&lt;=80,B35&gt;70),9*转化表!$D$24+10*转化表!$D$25+10*转化表!$D$26+10*转化表!$D$27+10*转化表!$D$28+10*转化表!$D$29+10*转化表!$D$30+(B35-70)*转化表!$D$31,IF(AND(B35&lt;=90,B35&gt;80),9*转化表!$D$24+10*转化表!$D$25+10*转化表!$D$26+10*转化表!$D$27+10*转化表!$D$28+10*转化表!$D$29+10*转化表!$D$30+10*转化表!$D$31+(B35-80)*转化表!$D$32,IF(AND(B35&lt;=100,B35&gt;90),9*转化表!$D$24+10*转化表!$D$25+10*转化表!$D$26+10*转化表!$D$27+10*转化表!$D$28+10*转化表!$D$29+10*转化表!$D$30+10*转化表!$D$31+10*转化表!$D$32+(B35-90)*转化表!$D$33,IF(AND(B35&lt;=110,B35&gt;100),9*转化表!$D$24+10*转化表!$D$25+10*转化表!$D$26+10*转化表!$D$27+10*转化表!$D$28+10*转化表!$D$29+10*转化表!$D$30+10*转化表!$D$31+10*转化表!$D$32+10*转化表!$D$33+(B35-100)*转化表!$D$34,IF(AND(B35&lt;=120,B35&gt;110),9*转化表!$D$24+10*转化表!$D$25+10*转化表!$D$26+10*转化表!$D$27+10*转化表!$D$28+10*转化表!$D$29+10*转化表!$D$30+10*转化表!$D$31+10*转化表!$D$32+10*转化表!$D$33+10*转化表!$D$34+(B35-110)*转化表!$D$35))))))))))))</f>
        <v>200.20000000000002</v>
      </c>
      <c r="I35" s="91">
        <f t="shared" si="0"/>
        <v>0</v>
      </c>
      <c r="J35" s="91">
        <f>IF(E35&lt;=50,0,E35*7%+2.8+IF(AND(B35&lt;=10,B35&gt;0),(人物成长表!$B35-1)*转化表!$F$24,IF(AND(B35&lt;=20,B35&gt;10),9*转化表!$F$24+(B35-10)*转化表!$F$25,IF(AND(B35&lt;=30,B35&gt;20),9*转化表!$F$24+10*转化表!$F$25+(B35-20)*转化表!$F$26,IF(AND(B35&lt;=40,B35&gt;30),9*转化表!$F$24+10*转化表!$F$25+10*转化表!$F$26+(B35-30)*转化表!$F$27,IF(AND(B35&lt;=50,B35&gt;40),9*转化表!$F$24+10*转化表!$F$25+10*转化表!$F$26+10*转化表!$F$27+(B35-40)*转化表!$F$28,IF(AND(B35&lt;=60,B35&gt;50),9*转化表!$F$24+10*转化表!$F$25+10*转化表!$F$26+10*转化表!$F$27+10*转化表!$F$28+(B35-50)*转化表!$F$29,IF(AND(B35&lt;=70,B35&gt;60),9*转化表!$F$24+10*转化表!$F$25+10*转化表!$F$26+10*转化表!$F$27+10*转化表!$F$28+10*转化表!$F$29+(B35-60)*转化表!$F$30,IF(AND(B35&lt;=80,B35&gt;70),9*转化表!$F$24+10*转化表!$F$25+10*转化表!$F$26+10*转化表!$F$27+10*转化表!$F$28+10*转化表!$F$29+10*转化表!$F$30+(B35-70)*转化表!$F$31,IF(AND(B35&lt;=90,B35&gt;80),9*转化表!$F$24+10*转化表!$F$25+10*转化表!$F$26+10*转化表!$F$27+10*转化表!$F$28+10*转化表!$F$29+10*转化表!$F$30+10*转化表!$F$31+(B35-80)*转化表!$F$32,IF(AND(B35&lt;=100,B35&gt;90),9*转化表!$F$24+10*转化表!$F$25+10*转化表!$F$26+10*转化表!$F$27+10*转化表!$F$28+10*转化表!$F$29+10*转化表!$F$30+10*转化表!$F$31+10*转化表!$F$32+(B35-90)*转化表!$F$33,IF(AND(B35&lt;=110,B35&gt;100),9*转化表!$F$24+10*转化表!$F$25+10*转化表!$F$26+10*转化表!$F$27+10*转化表!$F$28+10*转化表!$F$29+10*转化表!$F$30+10*转化表!$F$31+10*转化表!$F$32+10*转化表!$F$33+(B35-100)*转化表!$F$34,IF(AND(B35&lt;=120,B35&gt;110),9*转化表!$F$24+10*转化表!$F$25+10*转化表!$F$26+10*转化表!$F$27+10*转化表!$F$28+10*转化表!$F$29+10*转化表!$F$30+10*转化表!$F$31+10*转化表!$F$32+10*转化表!$F$33+10*转化表!$F$34+(B35-110)*转化表!$F$35)))))))))))))</f>
        <v>0</v>
      </c>
      <c r="K35" s="91">
        <f>(F35-50)*人物成长表!$B35*10%+9+IF(AND(B35&lt;=10,B35&gt;0),(人物成长表!$B35-1)*转化表!$G$24,IF(AND(B35&lt;=20,B35&gt;10),9*转化表!$G$24+(B35-10)*转化表!$G$25,IF(AND(B35&lt;=30,B35&gt;20),9*转化表!$G$24+10*转化表!$G$25+(B35-20)*转化表!$G$26,IF(AND(B35&lt;=40,B35&gt;30),9*转化表!$G$24+10*转化表!$G$25+10*转化表!$G$26+(B35-30)*转化表!$G$27,IF(AND(B35&lt;=50,B35&gt;40),9*转化表!$G$24+10*转化表!$G$25+10*转化表!$G$26+10*转化表!$G$27+(B35-40)*转化表!$G$28,IF(AND(B35&lt;=60,B35&gt;50),9*转化表!$G$24+10*转化表!$G$25+10*转化表!$G$26+10*转化表!$G$27+10*转化表!$G$28+(B35-50)*转化表!$G$29,IF(AND(B35&lt;=70,B35&gt;60),9*转化表!$G$24+10*转化表!$G$25+10*转化表!$G$26+10*转化表!$G$27+10*转化表!$G$28+10*转化表!$G$29+(B35-60)*转化表!$G$30,IF(AND(B35&lt;=80,B35&gt;70),9*转化表!$G$24+10*转化表!$G$25+10*转化表!$G$26+10*转化表!$G$27+10*转化表!$G$28+10*转化表!$G$29+10*转化表!$G$30+(B35-70)*转化表!$G$31,IF(AND(B35&lt;=90,B35&gt;80),9*转化表!$G$24+10*转化表!$G$25+10*转化表!$G$26+10*转化表!$G$27+10*转化表!$G$28+10*转化表!$G$29+10*转化表!$G$30+10*转化表!$G$31+(B35-80)*转化表!$G$32,IF(AND(B35&lt;=100,B35&gt;90),9*转化表!$G$24+10*转化表!$G$25+10*转化表!$G$26+10*转化表!$G$27+10*转化表!$G$28+10*转化表!$G$29+10*转化表!$G$30+10*转化表!$G$31+10*转化表!$G$32+(B35-90)*转化表!$G$33,IF(AND(B35&lt;=110,B35&gt;100),9*转化表!$G$24+10*转化表!$G$25+10*转化表!$G$26+10*转化表!$G$27+10*转化表!$G$28+10*转化表!$G$29+10*转化表!$G$30+10*转化表!$G$31+10*转化表!$G$32+10*转化表!$G$33+(B35-100)*转化表!$G$34,IF(AND(B35&lt;=120,B35&gt;110),9*转化表!$G$24+10*转化表!$G$25+10*转化表!$G$26+10*转化表!$G$27+10*转化表!$G$28+10*转化表!$G$29+10*转化表!$G$30+10*转化表!$G$31+10*转化表!$G$32+10*转化表!$G$33+10*转化表!$G$34+(B35-110)*转化表!$G$35))))))))))))</f>
        <v>79.67</v>
      </c>
      <c r="L35" s="91">
        <f>IF(F35&lt;=50,0,E35*7%+2.8+IF(AND(B35&lt;=10,B35&gt;0),(人物成长表!$B35-1)*转化表!$H$24,IF(AND(B35&lt;=20,B35&gt;10),9*转化表!$H$24+(B35-10)*转化表!$H$25,IF(AND(B35&lt;=30,B35&gt;20),9*转化表!$H$24+10*转化表!$H$25+(B35-20)*转化表!$H$26,IF(AND(B35&lt;=40,B35&gt;30),9*转化表!$H$24+10*转化表!$H$25+10*转化表!$H$26+(B35-30)*转化表!$H$27,IF(AND(B35&lt;=50,B35&gt;40),9*转化表!$H$24+10*转化表!$H$25+10*转化表!$H$26+10*转化表!$H$27+(B35-40)*转化表!$H$28,IF(AND(B35&lt;=60,B35&gt;50),9*转化表!$H$24+10*转化表!$H$25+10*转化表!$H$26+10*转化表!$H$27+10*转化表!$H$28+(B35-50)*转化表!$H$29,IF(AND(B35&lt;=70,B35&gt;60),9*转化表!$H$24+10*转化表!$H$25+10*转化表!$H$26+10*转化表!$H$27+10*转化表!$H$28+10*转化表!$H$29+(B35-60)*转化表!$H$30,IF(AND(B35&lt;=80,B35&gt;70),9*转化表!$H$24+10*转化表!$H$25+10*转化表!$H$26+10*转化表!$H$27+10*转化表!$H$28+10*转化表!$H$29+10*转化表!$H$30+(B35-70)*转化表!$H$31,IF(AND(B35&lt;=90,B35&gt;80),9*转化表!$H$24+10*转化表!$H$25+10*转化表!$H$26+10*转化表!$H$27+10*转化表!$H$28+10*转化表!$H$29+10*转化表!$H$30+10*转化表!$H$31+(B35-80)*转化表!$H$32,IF(AND(B35&lt;=100,B35&gt;90),9*转化表!$H$24+10*转化表!$H$25+10*转化表!$H$26+10*转化表!$H$27+10*转化表!$H$28+10*转化表!$H$29+10*转化表!$H$30+10*转化表!$H$31+10*转化表!$H$32+(B35-90)*转化表!$H$33,IF(AND(B35&lt;=110,B35&gt;100),9*转化表!$H$24+10*转化表!$H$25+10*转化表!$H$26+10*转化表!$H$27+10*转化表!$H$28+10*转化表!$H$29+10*转化表!$H$30+10*转化表!$H$31+10*转化表!$H$32+10*转化表!$H$33+(B35-100)*转化表!$H$34,IF(AND(B35&lt;=120,B35&gt;110),9*转化表!$H$24+10*转化表!$H$25+10*转化表!$H$26+10*转化表!$H$27+10*转化表!$H$28+10*转化表!$H$29+10*转化表!$H$30+10*转化表!$H$31+10*转化表!$H$32+10*转化表!$H$33+10*转化表!$H$34+(B35-110)*转化表!$H$35)))))))))))))</f>
        <v>0</v>
      </c>
      <c r="M35" s="89">
        <v>0</v>
      </c>
      <c r="N35" s="93">
        <v>0.2</v>
      </c>
      <c r="O35" s="94">
        <v>0</v>
      </c>
      <c r="P35" s="94">
        <v>0</v>
      </c>
      <c r="Q35" s="94">
        <v>0</v>
      </c>
      <c r="R35" s="93">
        <v>0.25</v>
      </c>
      <c r="S35" s="94">
        <v>0</v>
      </c>
    </row>
    <row r="36" spans="1:19">
      <c r="A36" s="89" t="s">
        <v>185</v>
      </c>
      <c r="B36" s="89">
        <v>35</v>
      </c>
      <c r="C36" s="90">
        <f>IF(AND(B36&lt;=10,B36&gt;0),(人物成长表!$B36-1)*22+50,IF(AND(B36&lt;=20,B36&gt;10),9*22+50+(B36-10)*44,IF(AND(B36&lt;=30,B36&gt;20),9*22+50+10*44+(B36-20)*66,IF(AND(B36&lt;=40,B36&gt;30),9*22+50+10*44+10*66+(B36-30)*88,IF(AND(B36&lt;=50,B36&gt;40),9*22+50+10*44+10*66+10*88+(B36-40)*110,IF(AND(B36&lt;=60,B36&gt;50),9*22+30+10*44+10*66+10*88+10*110+(B36-50)*132,IF(AND(B36&lt;=70,B36&gt;60),9*22+30+10*44+10*66+10*88+10*110+10*132+(B36-60)*154,IF(AND(B36&lt;=80,B36&gt;70),9*22+30+10*44+10*66+10*88+10*110+10*132+10*154+(B36-70)*176,IF(AND(B36&lt;=90,B36&gt;80),9*22+30+10*44+10*66+10*88+10*110+10*132+10*154+10*176+(B36-80)*198,IF(AND(B36&lt;=100,B36&gt;90),9*22+30+10*44+10*66+10*88+10*110+10*132+10*154+10*176+10*198+(B36-90)*220,IF(AND(B36&lt;=110,B36&gt;100),9*22+30+10*44+10*66+10*88+10*110+10*132+10*154+10*176+10*198+10*220+(B36-100)*242,IF(AND(B36&lt;=120,B36&gt;110),9*22+30+10*44+10*66+10*88+10*110+10*132+10*154+10*176+10*198+10*220+10*242+(B36-110)*264))))))))))))</f>
        <v>1788</v>
      </c>
      <c r="D36" s="89">
        <v>60</v>
      </c>
      <c r="E36" s="89">
        <v>50</v>
      </c>
      <c r="F36" s="89">
        <v>50</v>
      </c>
      <c r="G36" s="91">
        <f>人物成长表!$D36*人物成长表!$B36*10%+7+IF(AND(B36&lt;=10,B36&gt;0),(人物成长表!$B36-1)*转化表!$C$24,IF(AND(B36&lt;=20,B36&gt;10),9*转化表!$C$24+(B36-10)*转化表!$C$25,IF(AND(B36&lt;=30,B36&gt;20),9*转化表!$C$24+10*转化表!$C$25+(B36-20)*转化表!$C$26,IF(AND(B36&lt;=40,B36&gt;30),9*转化表!$C$24+10*转化表!$C$25+10*转化表!$C$26+(B36-30)*转化表!$C$27,IF(AND(B36&lt;=50,B36&gt;40),9*转化表!$C$24+10*转化表!$C$25+10*转化表!$C$26+10*转化表!$C$27+(B36-40)*转化表!$C$28,IF(AND(B36&lt;=60,B36&gt;50),9*转化表!$C$24+10*转化表!$C$25+10*转化表!$C$26+10*转化表!$C$27+10*转化表!$C$28+(B36-50)*转化表!$C$29,IF(AND(B36&lt;=70,B36&gt;60),9*转化表!$C$24+10*转化表!$C$25+10*转化表!$C$26+10*转化表!$C$27+10*转化表!$C$28+10*转化表!$C$29+(B36-60)*转化表!$C$30,IF(AND(B36&lt;=80,B36&gt;70),9*转化表!$C$24+10*转化表!$C$25+10*转化表!$C$26+10*转化表!$C$27+10*转化表!$C$28+10*转化表!$C$29+10*转化表!$C$30+(B36-70)*转化表!$C$31,IF(AND(B36&lt;=90,B36&gt;80),9*转化表!$C$24+10*转化表!$C$25+10*转化表!$C$26+10*转化表!$C$27+10*转化表!$C$28+10*转化表!$C$29+10*转化表!$C$30+10*转化表!$C$31+(B36-80)*转化表!$C$32,IF(AND(B36&lt;=100,B36&gt;90),9*转化表!$C$24+10*转化表!$C$25+10*转化表!$C$26+10*转化表!$C$27+10*转化表!$C$28+10*转化表!$C$29+10*转化表!$C$30+10*转化表!$C$31+10*转化表!$C$32+(B36-90)*转化表!$C$33,IF(AND(B36&lt;=110,B36&gt;100),9*转化表!$C$24+10*转化表!$C$25+10*转化表!$C$26+10*转化表!$C$27+10*转化表!$C$28+10*转化表!$C$29+10*转化表!$C$30+10*转化表!$C$31+10*转化表!$C$32+10*转化表!$C$33+(B36-100)*转化表!$C$34,IF(AND(B36&lt;=120,B36&gt;110),9*转化表!$C$24+10*转化表!$C$25+10*转化表!$C$26+10*转化表!$C$27+10*转化表!$C$28+10*转化表!$C$29+10*转化表!$C$30+10*转化表!$C$31+10*转化表!$C$32+10*转化表!$C$33+10*转化表!$C$34+(B36-110)*转化表!$C$35))))))))))))</f>
        <v>275</v>
      </c>
      <c r="H36" s="92">
        <f>人物成长表!$D36*人物成长表!$B36*7%+4.8+IF(AND(B36&lt;=10,B36&gt;0),(人物成长表!$B36-1)*转化表!$D$24,IF(AND(B36&lt;=20,B36&gt;10),9*转化表!$D$24+(B36-10)*转化表!$D$25,IF(AND(B36&lt;=30,B36&gt;20),9*转化表!$D$24+10*转化表!$D$25+(B36-20)*转化表!$D$26,IF(AND(B36&lt;=40,B36&gt;30),9*转化表!$D$24+10*转化表!$D$25+10*转化表!$D$26+(B36-30)*转化表!$D$27,IF(AND(B36&lt;=50,B36&gt;40),9*转化表!$D$24+10*转化表!$D$25+10*转化表!$D$26+10*转化表!$D$27+(B36-40)*转化表!$D$28,IF(AND(B36&lt;=60,B36&gt;50),9*转化表!$D$24+10*转化表!$D$25+10*转化表!$D$26+10*转化表!$D$27+10*转化表!$D$28+(B36-50)*转化表!$D$29,IF(AND(B36&lt;=70,B36&gt;60),9*转化表!$D$24+10*转化表!$D$25+10*转化表!$D$26+10*转化表!$D$27+10*转化表!$D$28+10*转化表!$D$29+(B36-60)*转化表!$D$30,IF(AND(B36&lt;=80,B36&gt;70),9*转化表!$D$24+10*转化表!$D$25+10*转化表!$D$26+10*转化表!$D$27+10*转化表!$D$28+10*转化表!$D$29+10*转化表!$D$30+(B36-70)*转化表!$D$31,IF(AND(B36&lt;=90,B36&gt;80),9*转化表!$D$24+10*转化表!$D$25+10*转化表!$D$26+10*转化表!$D$27+10*转化表!$D$28+10*转化表!$D$29+10*转化表!$D$30+10*转化表!$D$31+(B36-80)*转化表!$D$32,IF(AND(B36&lt;=100,B36&gt;90),9*转化表!$D$24+10*转化表!$D$25+10*转化表!$D$26+10*转化表!$D$27+10*转化表!$D$28+10*转化表!$D$29+10*转化表!$D$30+10*转化表!$D$31+10*转化表!$D$32+(B36-90)*转化表!$D$33,IF(AND(B36&lt;=110,B36&gt;100),9*转化表!$D$24+10*转化表!$D$25+10*转化表!$D$26+10*转化表!$D$27+10*转化表!$D$28+10*转化表!$D$29+10*转化表!$D$30+10*转化表!$D$31+10*转化表!$D$32+10*转化表!$D$33+(B36-100)*转化表!$D$34,IF(AND(B36&lt;=120,B36&gt;110),9*转化表!$D$24+10*转化表!$D$25+10*转化表!$D$26+10*转化表!$D$27+10*转化表!$D$28+10*转化表!$D$29+10*转化表!$D$30+10*转化表!$D$31+10*转化表!$D$32+10*转化表!$D$33+10*转化表!$D$34+(B36-110)*转化表!$D$35))))))))))))</f>
        <v>210</v>
      </c>
      <c r="I36" s="91">
        <f t="shared" si="0"/>
        <v>0</v>
      </c>
      <c r="J36" s="91">
        <f>IF(E36&lt;=50,0,E36*7%+2.8+IF(AND(B36&lt;=10,B36&gt;0),(人物成长表!$B36-1)*转化表!$F$24,IF(AND(B36&lt;=20,B36&gt;10),9*转化表!$F$24+(B36-10)*转化表!$F$25,IF(AND(B36&lt;=30,B36&gt;20),9*转化表!$F$24+10*转化表!$F$25+(B36-20)*转化表!$F$26,IF(AND(B36&lt;=40,B36&gt;30),9*转化表!$F$24+10*转化表!$F$25+10*转化表!$F$26+(B36-30)*转化表!$F$27,IF(AND(B36&lt;=50,B36&gt;40),9*转化表!$F$24+10*转化表!$F$25+10*转化表!$F$26+10*转化表!$F$27+(B36-40)*转化表!$F$28,IF(AND(B36&lt;=60,B36&gt;50),9*转化表!$F$24+10*转化表!$F$25+10*转化表!$F$26+10*转化表!$F$27+10*转化表!$F$28+(B36-50)*转化表!$F$29,IF(AND(B36&lt;=70,B36&gt;60),9*转化表!$F$24+10*转化表!$F$25+10*转化表!$F$26+10*转化表!$F$27+10*转化表!$F$28+10*转化表!$F$29+(B36-60)*转化表!$F$30,IF(AND(B36&lt;=80,B36&gt;70),9*转化表!$F$24+10*转化表!$F$25+10*转化表!$F$26+10*转化表!$F$27+10*转化表!$F$28+10*转化表!$F$29+10*转化表!$F$30+(B36-70)*转化表!$F$31,IF(AND(B36&lt;=90,B36&gt;80),9*转化表!$F$24+10*转化表!$F$25+10*转化表!$F$26+10*转化表!$F$27+10*转化表!$F$28+10*转化表!$F$29+10*转化表!$F$30+10*转化表!$F$31+(B36-80)*转化表!$F$32,IF(AND(B36&lt;=100,B36&gt;90),9*转化表!$F$24+10*转化表!$F$25+10*转化表!$F$26+10*转化表!$F$27+10*转化表!$F$28+10*转化表!$F$29+10*转化表!$F$30+10*转化表!$F$31+10*转化表!$F$32+(B36-90)*转化表!$F$33,IF(AND(B36&lt;=110,B36&gt;100),9*转化表!$F$24+10*转化表!$F$25+10*转化表!$F$26+10*转化表!$F$27+10*转化表!$F$28+10*转化表!$F$29+10*转化表!$F$30+10*转化表!$F$31+10*转化表!$F$32+10*转化表!$F$33+(B36-100)*转化表!$F$34,IF(AND(B36&lt;=120,B36&gt;110),9*转化表!$F$24+10*转化表!$F$25+10*转化表!$F$26+10*转化表!$F$27+10*转化表!$F$28+10*转化表!$F$29+10*转化表!$F$30+10*转化表!$F$31+10*转化表!$F$32+10*转化表!$F$33+10*转化表!$F$34+(B36-110)*转化表!$F$35)))))))))))))</f>
        <v>0</v>
      </c>
      <c r="K36" s="91">
        <f>(F36-50)*人物成长表!$B36*10%+9+IF(AND(B36&lt;=10,B36&gt;0),(人物成长表!$B36-1)*转化表!$G$24,IF(AND(B36&lt;=20,B36&gt;10),9*转化表!$G$24+(B36-10)*转化表!$G$25,IF(AND(B36&lt;=30,B36&gt;20),9*转化表!$G$24+10*转化表!$G$25+(B36-20)*转化表!$G$26,IF(AND(B36&lt;=40,B36&gt;30),9*转化表!$G$24+10*转化表!$G$25+10*转化表!$G$26+(B36-30)*转化表!$G$27,IF(AND(B36&lt;=50,B36&gt;40),9*转化表!$G$24+10*转化表!$G$25+10*转化表!$G$26+10*转化表!$G$27+(B36-40)*转化表!$G$28,IF(AND(B36&lt;=60,B36&gt;50),9*转化表!$G$24+10*转化表!$G$25+10*转化表!$G$26+10*转化表!$G$27+10*转化表!$G$28+(B36-50)*转化表!$G$29,IF(AND(B36&lt;=70,B36&gt;60),9*转化表!$G$24+10*转化表!$G$25+10*转化表!$G$26+10*转化表!$G$27+10*转化表!$G$28+10*转化表!$G$29+(B36-60)*转化表!$G$30,IF(AND(B36&lt;=80,B36&gt;70),9*转化表!$G$24+10*转化表!$G$25+10*转化表!$G$26+10*转化表!$G$27+10*转化表!$G$28+10*转化表!$G$29+10*转化表!$G$30+(B36-70)*转化表!$G$31,IF(AND(B36&lt;=90,B36&gt;80),9*转化表!$G$24+10*转化表!$G$25+10*转化表!$G$26+10*转化表!$G$27+10*转化表!$G$28+10*转化表!$G$29+10*转化表!$G$30+10*转化表!$G$31+(B36-80)*转化表!$G$32,IF(AND(B36&lt;=100,B36&gt;90),9*转化表!$G$24+10*转化表!$G$25+10*转化表!$G$26+10*转化表!$G$27+10*转化表!$G$28+10*转化表!$G$29+10*转化表!$G$30+10*转化表!$G$31+10*转化表!$G$32+(B36-90)*转化表!$G$33,IF(AND(B36&lt;=110,B36&gt;100),9*转化表!$G$24+10*转化表!$G$25+10*转化表!$G$26+10*转化表!$G$27+10*转化表!$G$28+10*转化表!$G$29+10*转化表!$G$30+10*转化表!$G$31+10*转化表!$G$32+10*转化表!$G$33+(B36-100)*转化表!$G$34,IF(AND(B36&lt;=120,B36&gt;110),9*转化表!$G$24+10*转化表!$G$25+10*转化表!$G$26+10*转化表!$G$27+10*转化表!$G$28+10*转化表!$G$29+10*转化表!$G$30+10*转化表!$G$31+10*转化表!$G$32+10*转化表!$G$33+10*转化表!$G$34+(B36-110)*转化表!$G$35))))))))))))</f>
        <v>83.67</v>
      </c>
      <c r="L36" s="91">
        <f>IF(F36&lt;=50,0,E36*7%+2.8+IF(AND(B36&lt;=10,B36&gt;0),(人物成长表!$B36-1)*转化表!$H$24,IF(AND(B36&lt;=20,B36&gt;10),9*转化表!$H$24+(B36-10)*转化表!$H$25,IF(AND(B36&lt;=30,B36&gt;20),9*转化表!$H$24+10*转化表!$H$25+(B36-20)*转化表!$H$26,IF(AND(B36&lt;=40,B36&gt;30),9*转化表!$H$24+10*转化表!$H$25+10*转化表!$H$26+(B36-30)*转化表!$H$27,IF(AND(B36&lt;=50,B36&gt;40),9*转化表!$H$24+10*转化表!$H$25+10*转化表!$H$26+10*转化表!$H$27+(B36-40)*转化表!$H$28,IF(AND(B36&lt;=60,B36&gt;50),9*转化表!$H$24+10*转化表!$H$25+10*转化表!$H$26+10*转化表!$H$27+10*转化表!$H$28+(B36-50)*转化表!$H$29,IF(AND(B36&lt;=70,B36&gt;60),9*转化表!$H$24+10*转化表!$H$25+10*转化表!$H$26+10*转化表!$H$27+10*转化表!$H$28+10*转化表!$H$29+(B36-60)*转化表!$H$30,IF(AND(B36&lt;=80,B36&gt;70),9*转化表!$H$24+10*转化表!$H$25+10*转化表!$H$26+10*转化表!$H$27+10*转化表!$H$28+10*转化表!$H$29+10*转化表!$H$30+(B36-70)*转化表!$H$31,IF(AND(B36&lt;=90,B36&gt;80),9*转化表!$H$24+10*转化表!$H$25+10*转化表!$H$26+10*转化表!$H$27+10*转化表!$H$28+10*转化表!$H$29+10*转化表!$H$30+10*转化表!$H$31+(B36-80)*转化表!$H$32,IF(AND(B36&lt;=100,B36&gt;90),9*转化表!$H$24+10*转化表!$H$25+10*转化表!$H$26+10*转化表!$H$27+10*转化表!$H$28+10*转化表!$H$29+10*转化表!$H$30+10*转化表!$H$31+10*转化表!$H$32+(B36-90)*转化表!$H$33,IF(AND(B36&lt;=110,B36&gt;100),9*转化表!$H$24+10*转化表!$H$25+10*转化表!$H$26+10*转化表!$H$27+10*转化表!$H$28+10*转化表!$H$29+10*转化表!$H$30+10*转化表!$H$31+10*转化表!$H$32+10*转化表!$H$33+(B36-100)*转化表!$H$34,IF(AND(B36&lt;=120,B36&gt;110),9*转化表!$H$24+10*转化表!$H$25+10*转化表!$H$26+10*转化表!$H$27+10*转化表!$H$28+10*转化表!$H$29+10*转化表!$H$30+10*转化表!$H$31+10*转化表!$H$32+10*转化表!$H$33+10*转化表!$H$34+(B36-110)*转化表!$H$35)))))))))))))</f>
        <v>0</v>
      </c>
      <c r="M36" s="89">
        <v>0</v>
      </c>
      <c r="N36" s="93">
        <v>0.2</v>
      </c>
      <c r="O36" s="94">
        <v>0</v>
      </c>
      <c r="P36" s="94">
        <v>0</v>
      </c>
      <c r="Q36" s="94">
        <v>0</v>
      </c>
      <c r="R36" s="93">
        <v>0.25</v>
      </c>
      <c r="S36" s="94">
        <v>0</v>
      </c>
    </row>
    <row r="37" spans="1:19">
      <c r="A37" s="89" t="s">
        <v>185</v>
      </c>
      <c r="B37" s="89">
        <v>36</v>
      </c>
      <c r="C37" s="90">
        <f>IF(AND(B37&lt;=10,B37&gt;0),(人物成长表!$B37-1)*22+50,IF(AND(B37&lt;=20,B37&gt;10),9*22+50+(B37-10)*44,IF(AND(B37&lt;=30,B37&gt;20),9*22+50+10*44+(B37-20)*66,IF(AND(B37&lt;=40,B37&gt;30),9*22+50+10*44+10*66+(B37-30)*88,IF(AND(B37&lt;=50,B37&gt;40),9*22+50+10*44+10*66+10*88+(B37-40)*110,IF(AND(B37&lt;=60,B37&gt;50),9*22+30+10*44+10*66+10*88+10*110+(B37-50)*132,IF(AND(B37&lt;=70,B37&gt;60),9*22+30+10*44+10*66+10*88+10*110+10*132+(B37-60)*154,IF(AND(B37&lt;=80,B37&gt;70),9*22+30+10*44+10*66+10*88+10*110+10*132+10*154+(B37-70)*176,IF(AND(B37&lt;=90,B37&gt;80),9*22+30+10*44+10*66+10*88+10*110+10*132+10*154+10*176+(B37-80)*198,IF(AND(B37&lt;=100,B37&gt;90),9*22+30+10*44+10*66+10*88+10*110+10*132+10*154+10*176+10*198+(B37-90)*220,IF(AND(B37&lt;=110,B37&gt;100),9*22+30+10*44+10*66+10*88+10*110+10*132+10*154+10*176+10*198+10*220+(B37-100)*242,IF(AND(B37&lt;=120,B37&gt;110),9*22+30+10*44+10*66+10*88+10*110+10*132+10*154+10*176+10*198+10*220+10*242+(B37-110)*264))))))))))))</f>
        <v>1876</v>
      </c>
      <c r="D37" s="89">
        <v>60</v>
      </c>
      <c r="E37" s="89">
        <v>50</v>
      </c>
      <c r="F37" s="89">
        <v>50</v>
      </c>
      <c r="G37" s="91">
        <f>人物成长表!$D37*人物成长表!$B37*10%+7+IF(AND(B37&lt;=10,B37&gt;0),(人物成长表!$B37-1)*转化表!$C$24,IF(AND(B37&lt;=20,B37&gt;10),9*转化表!$C$24+(B37-10)*转化表!$C$25,IF(AND(B37&lt;=30,B37&gt;20),9*转化表!$C$24+10*转化表!$C$25+(B37-20)*转化表!$C$26,IF(AND(B37&lt;=40,B37&gt;30),9*转化表!$C$24+10*转化表!$C$25+10*转化表!$C$26+(B37-30)*转化表!$C$27,IF(AND(B37&lt;=50,B37&gt;40),9*转化表!$C$24+10*转化表!$C$25+10*转化表!$C$26+10*转化表!$C$27+(B37-40)*转化表!$C$28,IF(AND(B37&lt;=60,B37&gt;50),9*转化表!$C$24+10*转化表!$C$25+10*转化表!$C$26+10*转化表!$C$27+10*转化表!$C$28+(B37-50)*转化表!$C$29,IF(AND(B37&lt;=70,B37&gt;60),9*转化表!$C$24+10*转化表!$C$25+10*转化表!$C$26+10*转化表!$C$27+10*转化表!$C$28+10*转化表!$C$29+(B37-60)*转化表!$C$30,IF(AND(B37&lt;=80,B37&gt;70),9*转化表!$C$24+10*转化表!$C$25+10*转化表!$C$26+10*转化表!$C$27+10*转化表!$C$28+10*转化表!$C$29+10*转化表!$C$30+(B37-70)*转化表!$C$31,IF(AND(B37&lt;=90,B37&gt;80),9*转化表!$C$24+10*转化表!$C$25+10*转化表!$C$26+10*转化表!$C$27+10*转化表!$C$28+10*转化表!$C$29+10*转化表!$C$30+10*转化表!$C$31+(B37-80)*转化表!$C$32,IF(AND(B37&lt;=100,B37&gt;90),9*转化表!$C$24+10*转化表!$C$25+10*转化表!$C$26+10*转化表!$C$27+10*转化表!$C$28+10*转化表!$C$29+10*转化表!$C$30+10*转化表!$C$31+10*转化表!$C$32+(B37-90)*转化表!$C$33,IF(AND(B37&lt;=110,B37&gt;100),9*转化表!$C$24+10*转化表!$C$25+10*转化表!$C$26+10*转化表!$C$27+10*转化表!$C$28+10*转化表!$C$29+10*转化表!$C$30+10*转化表!$C$31+10*转化表!$C$32+10*转化表!$C$33+(B37-100)*转化表!$C$34,IF(AND(B37&lt;=120,B37&gt;110),9*转化表!$C$24+10*转化表!$C$25+10*转化表!$C$26+10*转化表!$C$27+10*转化表!$C$28+10*转化表!$C$29+10*转化表!$C$30+10*转化表!$C$31+10*转化表!$C$32+10*转化表!$C$33+10*转化表!$C$34+(B37-110)*转化表!$C$35))))))))))))</f>
        <v>288</v>
      </c>
      <c r="H37" s="92">
        <f>人物成长表!$D37*人物成长表!$B37*7%+4.8+IF(AND(B37&lt;=10,B37&gt;0),(人物成长表!$B37-1)*转化表!$D$24,IF(AND(B37&lt;=20,B37&gt;10),9*转化表!$D$24+(B37-10)*转化表!$D$25,IF(AND(B37&lt;=30,B37&gt;20),9*转化表!$D$24+10*转化表!$D$25+(B37-20)*转化表!$D$26,IF(AND(B37&lt;=40,B37&gt;30),9*转化表!$D$24+10*转化表!$D$25+10*转化表!$D$26+(B37-30)*转化表!$D$27,IF(AND(B37&lt;=50,B37&gt;40),9*转化表!$D$24+10*转化表!$D$25+10*转化表!$D$26+10*转化表!$D$27+(B37-40)*转化表!$D$28,IF(AND(B37&lt;=60,B37&gt;50),9*转化表!$D$24+10*转化表!$D$25+10*转化表!$D$26+10*转化表!$D$27+10*转化表!$D$28+(B37-50)*转化表!$D$29,IF(AND(B37&lt;=70,B37&gt;60),9*转化表!$D$24+10*转化表!$D$25+10*转化表!$D$26+10*转化表!$D$27+10*转化表!$D$28+10*转化表!$D$29+(B37-60)*转化表!$D$30,IF(AND(B37&lt;=80,B37&gt;70),9*转化表!$D$24+10*转化表!$D$25+10*转化表!$D$26+10*转化表!$D$27+10*转化表!$D$28+10*转化表!$D$29+10*转化表!$D$30+(B37-70)*转化表!$D$31,IF(AND(B37&lt;=90,B37&gt;80),9*转化表!$D$24+10*转化表!$D$25+10*转化表!$D$26+10*转化表!$D$27+10*转化表!$D$28+10*转化表!$D$29+10*转化表!$D$30+10*转化表!$D$31+(B37-80)*转化表!$D$32,IF(AND(B37&lt;=100,B37&gt;90),9*转化表!$D$24+10*转化表!$D$25+10*转化表!$D$26+10*转化表!$D$27+10*转化表!$D$28+10*转化表!$D$29+10*转化表!$D$30+10*转化表!$D$31+10*转化表!$D$32+(B37-90)*转化表!$D$33,IF(AND(B37&lt;=110,B37&gt;100),9*转化表!$D$24+10*转化表!$D$25+10*转化表!$D$26+10*转化表!$D$27+10*转化表!$D$28+10*转化表!$D$29+10*转化表!$D$30+10*转化表!$D$31+10*转化表!$D$32+10*转化表!$D$33+(B37-100)*转化表!$D$34,IF(AND(B37&lt;=120,B37&gt;110),9*转化表!$D$24+10*转化表!$D$25+10*转化表!$D$26+10*转化表!$D$27+10*转化表!$D$28+10*转化表!$D$29+10*转化表!$D$30+10*转化表!$D$31+10*转化表!$D$32+10*转化表!$D$33+10*转化表!$D$34+(B37-110)*转化表!$D$35))))))))))))</f>
        <v>219.8</v>
      </c>
      <c r="I37" s="91">
        <f t="shared" si="0"/>
        <v>0</v>
      </c>
      <c r="J37" s="91">
        <f>IF(E37&lt;=50,0,E37*7%+2.8+IF(AND(B37&lt;=10,B37&gt;0),(人物成长表!$B37-1)*转化表!$F$24,IF(AND(B37&lt;=20,B37&gt;10),9*转化表!$F$24+(B37-10)*转化表!$F$25,IF(AND(B37&lt;=30,B37&gt;20),9*转化表!$F$24+10*转化表!$F$25+(B37-20)*转化表!$F$26,IF(AND(B37&lt;=40,B37&gt;30),9*转化表!$F$24+10*转化表!$F$25+10*转化表!$F$26+(B37-30)*转化表!$F$27,IF(AND(B37&lt;=50,B37&gt;40),9*转化表!$F$24+10*转化表!$F$25+10*转化表!$F$26+10*转化表!$F$27+(B37-40)*转化表!$F$28,IF(AND(B37&lt;=60,B37&gt;50),9*转化表!$F$24+10*转化表!$F$25+10*转化表!$F$26+10*转化表!$F$27+10*转化表!$F$28+(B37-50)*转化表!$F$29,IF(AND(B37&lt;=70,B37&gt;60),9*转化表!$F$24+10*转化表!$F$25+10*转化表!$F$26+10*转化表!$F$27+10*转化表!$F$28+10*转化表!$F$29+(B37-60)*转化表!$F$30,IF(AND(B37&lt;=80,B37&gt;70),9*转化表!$F$24+10*转化表!$F$25+10*转化表!$F$26+10*转化表!$F$27+10*转化表!$F$28+10*转化表!$F$29+10*转化表!$F$30+(B37-70)*转化表!$F$31,IF(AND(B37&lt;=90,B37&gt;80),9*转化表!$F$24+10*转化表!$F$25+10*转化表!$F$26+10*转化表!$F$27+10*转化表!$F$28+10*转化表!$F$29+10*转化表!$F$30+10*转化表!$F$31+(B37-80)*转化表!$F$32,IF(AND(B37&lt;=100,B37&gt;90),9*转化表!$F$24+10*转化表!$F$25+10*转化表!$F$26+10*转化表!$F$27+10*转化表!$F$28+10*转化表!$F$29+10*转化表!$F$30+10*转化表!$F$31+10*转化表!$F$32+(B37-90)*转化表!$F$33,IF(AND(B37&lt;=110,B37&gt;100),9*转化表!$F$24+10*转化表!$F$25+10*转化表!$F$26+10*转化表!$F$27+10*转化表!$F$28+10*转化表!$F$29+10*转化表!$F$30+10*转化表!$F$31+10*转化表!$F$32+10*转化表!$F$33+(B37-100)*转化表!$F$34,IF(AND(B37&lt;=120,B37&gt;110),9*转化表!$F$24+10*转化表!$F$25+10*转化表!$F$26+10*转化表!$F$27+10*转化表!$F$28+10*转化表!$F$29+10*转化表!$F$30+10*转化表!$F$31+10*转化表!$F$32+10*转化表!$F$33+10*转化表!$F$34+(B37-110)*转化表!$F$35)))))))))))))</f>
        <v>0</v>
      </c>
      <c r="K37" s="91">
        <f>(F37-50)*人物成长表!$B37*10%+9+IF(AND(B37&lt;=10,B37&gt;0),(人物成长表!$B37-1)*转化表!$G$24,IF(AND(B37&lt;=20,B37&gt;10),9*转化表!$G$24+(B37-10)*转化表!$G$25,IF(AND(B37&lt;=30,B37&gt;20),9*转化表!$G$24+10*转化表!$G$25+(B37-20)*转化表!$G$26,IF(AND(B37&lt;=40,B37&gt;30),9*转化表!$G$24+10*转化表!$G$25+10*转化表!$G$26+(B37-30)*转化表!$G$27,IF(AND(B37&lt;=50,B37&gt;40),9*转化表!$G$24+10*转化表!$G$25+10*转化表!$G$26+10*转化表!$G$27+(B37-40)*转化表!$G$28,IF(AND(B37&lt;=60,B37&gt;50),9*转化表!$G$24+10*转化表!$G$25+10*转化表!$G$26+10*转化表!$G$27+10*转化表!$G$28+(B37-50)*转化表!$G$29,IF(AND(B37&lt;=70,B37&gt;60),9*转化表!$G$24+10*转化表!$G$25+10*转化表!$G$26+10*转化表!$G$27+10*转化表!$G$28+10*转化表!$G$29+(B37-60)*转化表!$G$30,IF(AND(B37&lt;=80,B37&gt;70),9*转化表!$G$24+10*转化表!$G$25+10*转化表!$G$26+10*转化表!$G$27+10*转化表!$G$28+10*转化表!$G$29+10*转化表!$G$30+(B37-70)*转化表!$G$31,IF(AND(B37&lt;=90,B37&gt;80),9*转化表!$G$24+10*转化表!$G$25+10*转化表!$G$26+10*转化表!$G$27+10*转化表!$G$28+10*转化表!$G$29+10*转化表!$G$30+10*转化表!$G$31+(B37-80)*转化表!$G$32,IF(AND(B37&lt;=100,B37&gt;90),9*转化表!$G$24+10*转化表!$G$25+10*转化表!$G$26+10*转化表!$G$27+10*转化表!$G$28+10*转化表!$G$29+10*转化表!$G$30+10*转化表!$G$31+10*转化表!$G$32+(B37-90)*转化表!$G$33,IF(AND(B37&lt;=110,B37&gt;100),9*转化表!$G$24+10*转化表!$G$25+10*转化表!$G$26+10*转化表!$G$27+10*转化表!$G$28+10*转化表!$G$29+10*转化表!$G$30+10*转化表!$G$31+10*转化表!$G$32+10*转化表!$G$33+(B37-100)*转化表!$G$34,IF(AND(B37&lt;=120,B37&gt;110),9*转化表!$G$24+10*转化表!$G$25+10*转化表!$G$26+10*转化表!$G$27+10*转化表!$G$28+10*转化表!$G$29+10*转化表!$G$30+10*转化表!$G$31+10*转化表!$G$32+10*转化表!$G$33+10*转化表!$G$34+(B37-110)*转化表!$G$35))))))))))))</f>
        <v>87.67</v>
      </c>
      <c r="L37" s="91">
        <f>IF(F37&lt;=50,0,E37*7%+2.8+IF(AND(B37&lt;=10,B37&gt;0),(人物成长表!$B37-1)*转化表!$H$24,IF(AND(B37&lt;=20,B37&gt;10),9*转化表!$H$24+(B37-10)*转化表!$H$25,IF(AND(B37&lt;=30,B37&gt;20),9*转化表!$H$24+10*转化表!$H$25+(B37-20)*转化表!$H$26,IF(AND(B37&lt;=40,B37&gt;30),9*转化表!$H$24+10*转化表!$H$25+10*转化表!$H$26+(B37-30)*转化表!$H$27,IF(AND(B37&lt;=50,B37&gt;40),9*转化表!$H$24+10*转化表!$H$25+10*转化表!$H$26+10*转化表!$H$27+(B37-40)*转化表!$H$28,IF(AND(B37&lt;=60,B37&gt;50),9*转化表!$H$24+10*转化表!$H$25+10*转化表!$H$26+10*转化表!$H$27+10*转化表!$H$28+(B37-50)*转化表!$H$29,IF(AND(B37&lt;=70,B37&gt;60),9*转化表!$H$24+10*转化表!$H$25+10*转化表!$H$26+10*转化表!$H$27+10*转化表!$H$28+10*转化表!$H$29+(B37-60)*转化表!$H$30,IF(AND(B37&lt;=80,B37&gt;70),9*转化表!$H$24+10*转化表!$H$25+10*转化表!$H$26+10*转化表!$H$27+10*转化表!$H$28+10*转化表!$H$29+10*转化表!$H$30+(B37-70)*转化表!$H$31,IF(AND(B37&lt;=90,B37&gt;80),9*转化表!$H$24+10*转化表!$H$25+10*转化表!$H$26+10*转化表!$H$27+10*转化表!$H$28+10*转化表!$H$29+10*转化表!$H$30+10*转化表!$H$31+(B37-80)*转化表!$H$32,IF(AND(B37&lt;=100,B37&gt;90),9*转化表!$H$24+10*转化表!$H$25+10*转化表!$H$26+10*转化表!$H$27+10*转化表!$H$28+10*转化表!$H$29+10*转化表!$H$30+10*转化表!$H$31+10*转化表!$H$32+(B37-90)*转化表!$H$33,IF(AND(B37&lt;=110,B37&gt;100),9*转化表!$H$24+10*转化表!$H$25+10*转化表!$H$26+10*转化表!$H$27+10*转化表!$H$28+10*转化表!$H$29+10*转化表!$H$30+10*转化表!$H$31+10*转化表!$H$32+10*转化表!$H$33+(B37-100)*转化表!$H$34,IF(AND(B37&lt;=120,B37&gt;110),9*转化表!$H$24+10*转化表!$H$25+10*转化表!$H$26+10*转化表!$H$27+10*转化表!$H$28+10*转化表!$H$29+10*转化表!$H$30+10*转化表!$H$31+10*转化表!$H$32+10*转化表!$H$33+10*转化表!$H$34+(B37-110)*转化表!$H$35)))))))))))))</f>
        <v>0</v>
      </c>
      <c r="M37" s="89">
        <v>0</v>
      </c>
      <c r="N37" s="93">
        <v>0.2</v>
      </c>
      <c r="O37" s="94">
        <v>0</v>
      </c>
      <c r="P37" s="94">
        <v>0</v>
      </c>
      <c r="Q37" s="94">
        <v>0</v>
      </c>
      <c r="R37" s="93">
        <v>0.25</v>
      </c>
      <c r="S37" s="94">
        <v>0</v>
      </c>
    </row>
    <row r="38" spans="1:19">
      <c r="A38" s="89" t="s">
        <v>185</v>
      </c>
      <c r="B38" s="89">
        <v>37</v>
      </c>
      <c r="C38" s="90">
        <f>IF(AND(B38&lt;=10,B38&gt;0),(人物成长表!$B38-1)*22+50,IF(AND(B38&lt;=20,B38&gt;10),9*22+50+(B38-10)*44,IF(AND(B38&lt;=30,B38&gt;20),9*22+50+10*44+(B38-20)*66,IF(AND(B38&lt;=40,B38&gt;30),9*22+50+10*44+10*66+(B38-30)*88,IF(AND(B38&lt;=50,B38&gt;40),9*22+50+10*44+10*66+10*88+(B38-40)*110,IF(AND(B38&lt;=60,B38&gt;50),9*22+30+10*44+10*66+10*88+10*110+(B38-50)*132,IF(AND(B38&lt;=70,B38&gt;60),9*22+30+10*44+10*66+10*88+10*110+10*132+(B38-60)*154,IF(AND(B38&lt;=80,B38&gt;70),9*22+30+10*44+10*66+10*88+10*110+10*132+10*154+(B38-70)*176,IF(AND(B38&lt;=90,B38&gt;80),9*22+30+10*44+10*66+10*88+10*110+10*132+10*154+10*176+(B38-80)*198,IF(AND(B38&lt;=100,B38&gt;90),9*22+30+10*44+10*66+10*88+10*110+10*132+10*154+10*176+10*198+(B38-90)*220,IF(AND(B38&lt;=110,B38&gt;100),9*22+30+10*44+10*66+10*88+10*110+10*132+10*154+10*176+10*198+10*220+(B38-100)*242,IF(AND(B38&lt;=120,B38&gt;110),9*22+30+10*44+10*66+10*88+10*110+10*132+10*154+10*176+10*198+10*220+10*242+(B38-110)*264))))))))))))</f>
        <v>1964</v>
      </c>
      <c r="D38" s="89">
        <v>60</v>
      </c>
      <c r="E38" s="89">
        <v>50</v>
      </c>
      <c r="F38" s="89">
        <v>50</v>
      </c>
      <c r="G38" s="91">
        <f>人物成长表!$D38*人物成长表!$B38*10%+7+IF(AND(B38&lt;=10,B38&gt;0),(人物成长表!$B38-1)*转化表!$C$24,IF(AND(B38&lt;=20,B38&gt;10),9*转化表!$C$24+(B38-10)*转化表!$C$25,IF(AND(B38&lt;=30,B38&gt;20),9*转化表!$C$24+10*转化表!$C$25+(B38-20)*转化表!$C$26,IF(AND(B38&lt;=40,B38&gt;30),9*转化表!$C$24+10*转化表!$C$25+10*转化表!$C$26+(B38-30)*转化表!$C$27,IF(AND(B38&lt;=50,B38&gt;40),9*转化表!$C$24+10*转化表!$C$25+10*转化表!$C$26+10*转化表!$C$27+(B38-40)*转化表!$C$28,IF(AND(B38&lt;=60,B38&gt;50),9*转化表!$C$24+10*转化表!$C$25+10*转化表!$C$26+10*转化表!$C$27+10*转化表!$C$28+(B38-50)*转化表!$C$29,IF(AND(B38&lt;=70,B38&gt;60),9*转化表!$C$24+10*转化表!$C$25+10*转化表!$C$26+10*转化表!$C$27+10*转化表!$C$28+10*转化表!$C$29+(B38-60)*转化表!$C$30,IF(AND(B38&lt;=80,B38&gt;70),9*转化表!$C$24+10*转化表!$C$25+10*转化表!$C$26+10*转化表!$C$27+10*转化表!$C$28+10*转化表!$C$29+10*转化表!$C$30+(B38-70)*转化表!$C$31,IF(AND(B38&lt;=90,B38&gt;80),9*转化表!$C$24+10*转化表!$C$25+10*转化表!$C$26+10*转化表!$C$27+10*转化表!$C$28+10*转化表!$C$29+10*转化表!$C$30+10*转化表!$C$31+(B38-80)*转化表!$C$32,IF(AND(B38&lt;=100,B38&gt;90),9*转化表!$C$24+10*转化表!$C$25+10*转化表!$C$26+10*转化表!$C$27+10*转化表!$C$28+10*转化表!$C$29+10*转化表!$C$30+10*转化表!$C$31+10*转化表!$C$32+(B38-90)*转化表!$C$33,IF(AND(B38&lt;=110,B38&gt;100),9*转化表!$C$24+10*转化表!$C$25+10*转化表!$C$26+10*转化表!$C$27+10*转化表!$C$28+10*转化表!$C$29+10*转化表!$C$30+10*转化表!$C$31+10*转化表!$C$32+10*转化表!$C$33+(B38-100)*转化表!$C$34,IF(AND(B38&lt;=120,B38&gt;110),9*转化表!$C$24+10*转化表!$C$25+10*转化表!$C$26+10*转化表!$C$27+10*转化表!$C$28+10*转化表!$C$29+10*转化表!$C$30+10*转化表!$C$31+10*转化表!$C$32+10*转化表!$C$33+10*转化表!$C$34+(B38-110)*转化表!$C$35))))))))))))</f>
        <v>301</v>
      </c>
      <c r="H38" s="92">
        <f>人物成长表!$D38*人物成长表!$B38*7%+4.8+IF(AND(B38&lt;=10,B38&gt;0),(人物成长表!$B38-1)*转化表!$D$24,IF(AND(B38&lt;=20,B38&gt;10),9*转化表!$D$24+(B38-10)*转化表!$D$25,IF(AND(B38&lt;=30,B38&gt;20),9*转化表!$D$24+10*转化表!$D$25+(B38-20)*转化表!$D$26,IF(AND(B38&lt;=40,B38&gt;30),9*转化表!$D$24+10*转化表!$D$25+10*转化表!$D$26+(B38-30)*转化表!$D$27,IF(AND(B38&lt;=50,B38&gt;40),9*转化表!$D$24+10*转化表!$D$25+10*转化表!$D$26+10*转化表!$D$27+(B38-40)*转化表!$D$28,IF(AND(B38&lt;=60,B38&gt;50),9*转化表!$D$24+10*转化表!$D$25+10*转化表!$D$26+10*转化表!$D$27+10*转化表!$D$28+(B38-50)*转化表!$D$29,IF(AND(B38&lt;=70,B38&gt;60),9*转化表!$D$24+10*转化表!$D$25+10*转化表!$D$26+10*转化表!$D$27+10*转化表!$D$28+10*转化表!$D$29+(B38-60)*转化表!$D$30,IF(AND(B38&lt;=80,B38&gt;70),9*转化表!$D$24+10*转化表!$D$25+10*转化表!$D$26+10*转化表!$D$27+10*转化表!$D$28+10*转化表!$D$29+10*转化表!$D$30+(B38-70)*转化表!$D$31,IF(AND(B38&lt;=90,B38&gt;80),9*转化表!$D$24+10*转化表!$D$25+10*转化表!$D$26+10*转化表!$D$27+10*转化表!$D$28+10*转化表!$D$29+10*转化表!$D$30+10*转化表!$D$31+(B38-80)*转化表!$D$32,IF(AND(B38&lt;=100,B38&gt;90),9*转化表!$D$24+10*转化表!$D$25+10*转化表!$D$26+10*转化表!$D$27+10*转化表!$D$28+10*转化表!$D$29+10*转化表!$D$30+10*转化表!$D$31+10*转化表!$D$32+(B38-90)*转化表!$D$33,IF(AND(B38&lt;=110,B38&gt;100),9*转化表!$D$24+10*转化表!$D$25+10*转化表!$D$26+10*转化表!$D$27+10*转化表!$D$28+10*转化表!$D$29+10*转化表!$D$30+10*转化表!$D$31+10*转化表!$D$32+10*转化表!$D$33+(B38-100)*转化表!$D$34,IF(AND(B38&lt;=120,B38&gt;110),9*转化表!$D$24+10*转化表!$D$25+10*转化表!$D$26+10*转化表!$D$27+10*转化表!$D$28+10*转化表!$D$29+10*转化表!$D$30+10*转化表!$D$31+10*转化表!$D$32+10*转化表!$D$33+10*转化表!$D$34+(B38-110)*转化表!$D$35))))))))))))</f>
        <v>229.60000000000002</v>
      </c>
      <c r="I38" s="91">
        <f t="shared" si="0"/>
        <v>0</v>
      </c>
      <c r="J38" s="91">
        <f>IF(E38&lt;=50,0,E38*7%+2.8+IF(AND(B38&lt;=10,B38&gt;0),(人物成长表!$B38-1)*转化表!$F$24,IF(AND(B38&lt;=20,B38&gt;10),9*转化表!$F$24+(B38-10)*转化表!$F$25,IF(AND(B38&lt;=30,B38&gt;20),9*转化表!$F$24+10*转化表!$F$25+(B38-20)*转化表!$F$26,IF(AND(B38&lt;=40,B38&gt;30),9*转化表!$F$24+10*转化表!$F$25+10*转化表!$F$26+(B38-30)*转化表!$F$27,IF(AND(B38&lt;=50,B38&gt;40),9*转化表!$F$24+10*转化表!$F$25+10*转化表!$F$26+10*转化表!$F$27+(B38-40)*转化表!$F$28,IF(AND(B38&lt;=60,B38&gt;50),9*转化表!$F$24+10*转化表!$F$25+10*转化表!$F$26+10*转化表!$F$27+10*转化表!$F$28+(B38-50)*转化表!$F$29,IF(AND(B38&lt;=70,B38&gt;60),9*转化表!$F$24+10*转化表!$F$25+10*转化表!$F$26+10*转化表!$F$27+10*转化表!$F$28+10*转化表!$F$29+(B38-60)*转化表!$F$30,IF(AND(B38&lt;=80,B38&gt;70),9*转化表!$F$24+10*转化表!$F$25+10*转化表!$F$26+10*转化表!$F$27+10*转化表!$F$28+10*转化表!$F$29+10*转化表!$F$30+(B38-70)*转化表!$F$31,IF(AND(B38&lt;=90,B38&gt;80),9*转化表!$F$24+10*转化表!$F$25+10*转化表!$F$26+10*转化表!$F$27+10*转化表!$F$28+10*转化表!$F$29+10*转化表!$F$30+10*转化表!$F$31+(B38-80)*转化表!$F$32,IF(AND(B38&lt;=100,B38&gt;90),9*转化表!$F$24+10*转化表!$F$25+10*转化表!$F$26+10*转化表!$F$27+10*转化表!$F$28+10*转化表!$F$29+10*转化表!$F$30+10*转化表!$F$31+10*转化表!$F$32+(B38-90)*转化表!$F$33,IF(AND(B38&lt;=110,B38&gt;100),9*转化表!$F$24+10*转化表!$F$25+10*转化表!$F$26+10*转化表!$F$27+10*转化表!$F$28+10*转化表!$F$29+10*转化表!$F$30+10*转化表!$F$31+10*转化表!$F$32+10*转化表!$F$33+(B38-100)*转化表!$F$34,IF(AND(B38&lt;=120,B38&gt;110),9*转化表!$F$24+10*转化表!$F$25+10*转化表!$F$26+10*转化表!$F$27+10*转化表!$F$28+10*转化表!$F$29+10*转化表!$F$30+10*转化表!$F$31+10*转化表!$F$32+10*转化表!$F$33+10*转化表!$F$34+(B38-110)*转化表!$F$35)))))))))))))</f>
        <v>0</v>
      </c>
      <c r="K38" s="91">
        <f>(F38-50)*人物成长表!$B38*10%+9+IF(AND(B38&lt;=10,B38&gt;0),(人物成长表!$B38-1)*转化表!$G$24,IF(AND(B38&lt;=20,B38&gt;10),9*转化表!$G$24+(B38-10)*转化表!$G$25,IF(AND(B38&lt;=30,B38&gt;20),9*转化表!$G$24+10*转化表!$G$25+(B38-20)*转化表!$G$26,IF(AND(B38&lt;=40,B38&gt;30),9*转化表!$G$24+10*转化表!$G$25+10*转化表!$G$26+(B38-30)*转化表!$G$27,IF(AND(B38&lt;=50,B38&gt;40),9*转化表!$G$24+10*转化表!$G$25+10*转化表!$G$26+10*转化表!$G$27+(B38-40)*转化表!$G$28,IF(AND(B38&lt;=60,B38&gt;50),9*转化表!$G$24+10*转化表!$G$25+10*转化表!$G$26+10*转化表!$G$27+10*转化表!$G$28+(B38-50)*转化表!$G$29,IF(AND(B38&lt;=70,B38&gt;60),9*转化表!$G$24+10*转化表!$G$25+10*转化表!$G$26+10*转化表!$G$27+10*转化表!$G$28+10*转化表!$G$29+(B38-60)*转化表!$G$30,IF(AND(B38&lt;=80,B38&gt;70),9*转化表!$G$24+10*转化表!$G$25+10*转化表!$G$26+10*转化表!$G$27+10*转化表!$G$28+10*转化表!$G$29+10*转化表!$G$30+(B38-70)*转化表!$G$31,IF(AND(B38&lt;=90,B38&gt;80),9*转化表!$G$24+10*转化表!$G$25+10*转化表!$G$26+10*转化表!$G$27+10*转化表!$G$28+10*转化表!$G$29+10*转化表!$G$30+10*转化表!$G$31+(B38-80)*转化表!$G$32,IF(AND(B38&lt;=100,B38&gt;90),9*转化表!$G$24+10*转化表!$G$25+10*转化表!$G$26+10*转化表!$G$27+10*转化表!$G$28+10*转化表!$G$29+10*转化表!$G$30+10*转化表!$G$31+10*转化表!$G$32+(B38-90)*转化表!$G$33,IF(AND(B38&lt;=110,B38&gt;100),9*转化表!$G$24+10*转化表!$G$25+10*转化表!$G$26+10*转化表!$G$27+10*转化表!$G$28+10*转化表!$G$29+10*转化表!$G$30+10*转化表!$G$31+10*转化表!$G$32+10*转化表!$G$33+(B38-100)*转化表!$G$34,IF(AND(B38&lt;=120,B38&gt;110),9*转化表!$G$24+10*转化表!$G$25+10*转化表!$G$26+10*转化表!$G$27+10*转化表!$G$28+10*转化表!$G$29+10*转化表!$G$30+10*转化表!$G$31+10*转化表!$G$32+10*转化表!$G$33+10*转化表!$G$34+(B38-110)*转化表!$G$35))))))))))))</f>
        <v>91.67</v>
      </c>
      <c r="L38" s="91">
        <f>IF(F38&lt;=50,0,E38*7%+2.8+IF(AND(B38&lt;=10,B38&gt;0),(人物成长表!$B38-1)*转化表!$H$24,IF(AND(B38&lt;=20,B38&gt;10),9*转化表!$H$24+(B38-10)*转化表!$H$25,IF(AND(B38&lt;=30,B38&gt;20),9*转化表!$H$24+10*转化表!$H$25+(B38-20)*转化表!$H$26,IF(AND(B38&lt;=40,B38&gt;30),9*转化表!$H$24+10*转化表!$H$25+10*转化表!$H$26+(B38-30)*转化表!$H$27,IF(AND(B38&lt;=50,B38&gt;40),9*转化表!$H$24+10*转化表!$H$25+10*转化表!$H$26+10*转化表!$H$27+(B38-40)*转化表!$H$28,IF(AND(B38&lt;=60,B38&gt;50),9*转化表!$H$24+10*转化表!$H$25+10*转化表!$H$26+10*转化表!$H$27+10*转化表!$H$28+(B38-50)*转化表!$H$29,IF(AND(B38&lt;=70,B38&gt;60),9*转化表!$H$24+10*转化表!$H$25+10*转化表!$H$26+10*转化表!$H$27+10*转化表!$H$28+10*转化表!$H$29+(B38-60)*转化表!$H$30,IF(AND(B38&lt;=80,B38&gt;70),9*转化表!$H$24+10*转化表!$H$25+10*转化表!$H$26+10*转化表!$H$27+10*转化表!$H$28+10*转化表!$H$29+10*转化表!$H$30+(B38-70)*转化表!$H$31,IF(AND(B38&lt;=90,B38&gt;80),9*转化表!$H$24+10*转化表!$H$25+10*转化表!$H$26+10*转化表!$H$27+10*转化表!$H$28+10*转化表!$H$29+10*转化表!$H$30+10*转化表!$H$31+(B38-80)*转化表!$H$32,IF(AND(B38&lt;=100,B38&gt;90),9*转化表!$H$24+10*转化表!$H$25+10*转化表!$H$26+10*转化表!$H$27+10*转化表!$H$28+10*转化表!$H$29+10*转化表!$H$30+10*转化表!$H$31+10*转化表!$H$32+(B38-90)*转化表!$H$33,IF(AND(B38&lt;=110,B38&gt;100),9*转化表!$H$24+10*转化表!$H$25+10*转化表!$H$26+10*转化表!$H$27+10*转化表!$H$28+10*转化表!$H$29+10*转化表!$H$30+10*转化表!$H$31+10*转化表!$H$32+10*转化表!$H$33+(B38-100)*转化表!$H$34,IF(AND(B38&lt;=120,B38&gt;110),9*转化表!$H$24+10*转化表!$H$25+10*转化表!$H$26+10*转化表!$H$27+10*转化表!$H$28+10*转化表!$H$29+10*转化表!$H$30+10*转化表!$H$31+10*转化表!$H$32+10*转化表!$H$33+10*转化表!$H$34+(B38-110)*转化表!$H$35)))))))))))))</f>
        <v>0</v>
      </c>
      <c r="M38" s="89">
        <v>0</v>
      </c>
      <c r="N38" s="93">
        <v>0.2</v>
      </c>
      <c r="O38" s="94">
        <v>0</v>
      </c>
      <c r="P38" s="94">
        <v>0</v>
      </c>
      <c r="Q38" s="94">
        <v>0</v>
      </c>
      <c r="R38" s="93">
        <v>0.25</v>
      </c>
      <c r="S38" s="94">
        <v>0</v>
      </c>
    </row>
    <row r="39" spans="1:19">
      <c r="A39" s="89" t="s">
        <v>185</v>
      </c>
      <c r="B39" s="89">
        <v>38</v>
      </c>
      <c r="C39" s="90">
        <f>IF(AND(B39&lt;=10,B39&gt;0),(人物成长表!$B39-1)*22+50,IF(AND(B39&lt;=20,B39&gt;10),9*22+50+(B39-10)*44,IF(AND(B39&lt;=30,B39&gt;20),9*22+50+10*44+(B39-20)*66,IF(AND(B39&lt;=40,B39&gt;30),9*22+50+10*44+10*66+(B39-30)*88,IF(AND(B39&lt;=50,B39&gt;40),9*22+50+10*44+10*66+10*88+(B39-40)*110,IF(AND(B39&lt;=60,B39&gt;50),9*22+30+10*44+10*66+10*88+10*110+(B39-50)*132,IF(AND(B39&lt;=70,B39&gt;60),9*22+30+10*44+10*66+10*88+10*110+10*132+(B39-60)*154,IF(AND(B39&lt;=80,B39&gt;70),9*22+30+10*44+10*66+10*88+10*110+10*132+10*154+(B39-70)*176,IF(AND(B39&lt;=90,B39&gt;80),9*22+30+10*44+10*66+10*88+10*110+10*132+10*154+10*176+(B39-80)*198,IF(AND(B39&lt;=100,B39&gt;90),9*22+30+10*44+10*66+10*88+10*110+10*132+10*154+10*176+10*198+(B39-90)*220,IF(AND(B39&lt;=110,B39&gt;100),9*22+30+10*44+10*66+10*88+10*110+10*132+10*154+10*176+10*198+10*220+(B39-100)*242,IF(AND(B39&lt;=120,B39&gt;110),9*22+30+10*44+10*66+10*88+10*110+10*132+10*154+10*176+10*198+10*220+10*242+(B39-110)*264))))))))))))</f>
        <v>2052</v>
      </c>
      <c r="D39" s="89">
        <v>60</v>
      </c>
      <c r="E39" s="89">
        <v>50</v>
      </c>
      <c r="F39" s="89">
        <v>50</v>
      </c>
      <c r="G39" s="91">
        <f>人物成长表!$D39*人物成长表!$B39*10%+7+IF(AND(B39&lt;=10,B39&gt;0),(人物成长表!$B39-1)*转化表!$C$24,IF(AND(B39&lt;=20,B39&gt;10),9*转化表!$C$24+(B39-10)*转化表!$C$25,IF(AND(B39&lt;=30,B39&gt;20),9*转化表!$C$24+10*转化表!$C$25+(B39-20)*转化表!$C$26,IF(AND(B39&lt;=40,B39&gt;30),9*转化表!$C$24+10*转化表!$C$25+10*转化表!$C$26+(B39-30)*转化表!$C$27,IF(AND(B39&lt;=50,B39&gt;40),9*转化表!$C$24+10*转化表!$C$25+10*转化表!$C$26+10*转化表!$C$27+(B39-40)*转化表!$C$28,IF(AND(B39&lt;=60,B39&gt;50),9*转化表!$C$24+10*转化表!$C$25+10*转化表!$C$26+10*转化表!$C$27+10*转化表!$C$28+(B39-50)*转化表!$C$29,IF(AND(B39&lt;=70,B39&gt;60),9*转化表!$C$24+10*转化表!$C$25+10*转化表!$C$26+10*转化表!$C$27+10*转化表!$C$28+10*转化表!$C$29+(B39-60)*转化表!$C$30,IF(AND(B39&lt;=80,B39&gt;70),9*转化表!$C$24+10*转化表!$C$25+10*转化表!$C$26+10*转化表!$C$27+10*转化表!$C$28+10*转化表!$C$29+10*转化表!$C$30+(B39-70)*转化表!$C$31,IF(AND(B39&lt;=90,B39&gt;80),9*转化表!$C$24+10*转化表!$C$25+10*转化表!$C$26+10*转化表!$C$27+10*转化表!$C$28+10*转化表!$C$29+10*转化表!$C$30+10*转化表!$C$31+(B39-80)*转化表!$C$32,IF(AND(B39&lt;=100,B39&gt;90),9*转化表!$C$24+10*转化表!$C$25+10*转化表!$C$26+10*转化表!$C$27+10*转化表!$C$28+10*转化表!$C$29+10*转化表!$C$30+10*转化表!$C$31+10*转化表!$C$32+(B39-90)*转化表!$C$33,IF(AND(B39&lt;=110,B39&gt;100),9*转化表!$C$24+10*转化表!$C$25+10*转化表!$C$26+10*转化表!$C$27+10*转化表!$C$28+10*转化表!$C$29+10*转化表!$C$30+10*转化表!$C$31+10*转化表!$C$32+10*转化表!$C$33+(B39-100)*转化表!$C$34,IF(AND(B39&lt;=120,B39&gt;110),9*转化表!$C$24+10*转化表!$C$25+10*转化表!$C$26+10*转化表!$C$27+10*转化表!$C$28+10*转化表!$C$29+10*转化表!$C$30+10*转化表!$C$31+10*转化表!$C$32+10*转化表!$C$33+10*转化表!$C$34+(B39-110)*转化表!$C$35))))))))))))</f>
        <v>314</v>
      </c>
      <c r="H39" s="92">
        <f>人物成长表!$D39*人物成长表!$B39*7%+4.8+IF(AND(B39&lt;=10,B39&gt;0),(人物成长表!$B39-1)*转化表!$D$24,IF(AND(B39&lt;=20,B39&gt;10),9*转化表!$D$24+(B39-10)*转化表!$D$25,IF(AND(B39&lt;=30,B39&gt;20),9*转化表!$D$24+10*转化表!$D$25+(B39-20)*转化表!$D$26,IF(AND(B39&lt;=40,B39&gt;30),9*转化表!$D$24+10*转化表!$D$25+10*转化表!$D$26+(B39-30)*转化表!$D$27,IF(AND(B39&lt;=50,B39&gt;40),9*转化表!$D$24+10*转化表!$D$25+10*转化表!$D$26+10*转化表!$D$27+(B39-40)*转化表!$D$28,IF(AND(B39&lt;=60,B39&gt;50),9*转化表!$D$24+10*转化表!$D$25+10*转化表!$D$26+10*转化表!$D$27+10*转化表!$D$28+(B39-50)*转化表!$D$29,IF(AND(B39&lt;=70,B39&gt;60),9*转化表!$D$24+10*转化表!$D$25+10*转化表!$D$26+10*转化表!$D$27+10*转化表!$D$28+10*转化表!$D$29+(B39-60)*转化表!$D$30,IF(AND(B39&lt;=80,B39&gt;70),9*转化表!$D$24+10*转化表!$D$25+10*转化表!$D$26+10*转化表!$D$27+10*转化表!$D$28+10*转化表!$D$29+10*转化表!$D$30+(B39-70)*转化表!$D$31,IF(AND(B39&lt;=90,B39&gt;80),9*转化表!$D$24+10*转化表!$D$25+10*转化表!$D$26+10*转化表!$D$27+10*转化表!$D$28+10*转化表!$D$29+10*转化表!$D$30+10*转化表!$D$31+(B39-80)*转化表!$D$32,IF(AND(B39&lt;=100,B39&gt;90),9*转化表!$D$24+10*转化表!$D$25+10*转化表!$D$26+10*转化表!$D$27+10*转化表!$D$28+10*转化表!$D$29+10*转化表!$D$30+10*转化表!$D$31+10*转化表!$D$32+(B39-90)*转化表!$D$33,IF(AND(B39&lt;=110,B39&gt;100),9*转化表!$D$24+10*转化表!$D$25+10*转化表!$D$26+10*转化表!$D$27+10*转化表!$D$28+10*转化表!$D$29+10*转化表!$D$30+10*转化表!$D$31+10*转化表!$D$32+10*转化表!$D$33+(B39-100)*转化表!$D$34,IF(AND(B39&lt;=120,B39&gt;110),9*转化表!$D$24+10*转化表!$D$25+10*转化表!$D$26+10*转化表!$D$27+10*转化表!$D$28+10*转化表!$D$29+10*转化表!$D$30+10*转化表!$D$31+10*转化表!$D$32+10*转化表!$D$33+10*转化表!$D$34+(B39-110)*转化表!$D$35))))))))))))</f>
        <v>239.40000000000003</v>
      </c>
      <c r="I39" s="91">
        <f t="shared" si="0"/>
        <v>0</v>
      </c>
      <c r="J39" s="91">
        <f>IF(E39&lt;=50,0,E39*7%+2.8+IF(AND(B39&lt;=10,B39&gt;0),(人物成长表!$B39-1)*转化表!$F$24,IF(AND(B39&lt;=20,B39&gt;10),9*转化表!$F$24+(B39-10)*转化表!$F$25,IF(AND(B39&lt;=30,B39&gt;20),9*转化表!$F$24+10*转化表!$F$25+(B39-20)*转化表!$F$26,IF(AND(B39&lt;=40,B39&gt;30),9*转化表!$F$24+10*转化表!$F$25+10*转化表!$F$26+(B39-30)*转化表!$F$27,IF(AND(B39&lt;=50,B39&gt;40),9*转化表!$F$24+10*转化表!$F$25+10*转化表!$F$26+10*转化表!$F$27+(B39-40)*转化表!$F$28,IF(AND(B39&lt;=60,B39&gt;50),9*转化表!$F$24+10*转化表!$F$25+10*转化表!$F$26+10*转化表!$F$27+10*转化表!$F$28+(B39-50)*转化表!$F$29,IF(AND(B39&lt;=70,B39&gt;60),9*转化表!$F$24+10*转化表!$F$25+10*转化表!$F$26+10*转化表!$F$27+10*转化表!$F$28+10*转化表!$F$29+(B39-60)*转化表!$F$30,IF(AND(B39&lt;=80,B39&gt;70),9*转化表!$F$24+10*转化表!$F$25+10*转化表!$F$26+10*转化表!$F$27+10*转化表!$F$28+10*转化表!$F$29+10*转化表!$F$30+(B39-70)*转化表!$F$31,IF(AND(B39&lt;=90,B39&gt;80),9*转化表!$F$24+10*转化表!$F$25+10*转化表!$F$26+10*转化表!$F$27+10*转化表!$F$28+10*转化表!$F$29+10*转化表!$F$30+10*转化表!$F$31+(B39-80)*转化表!$F$32,IF(AND(B39&lt;=100,B39&gt;90),9*转化表!$F$24+10*转化表!$F$25+10*转化表!$F$26+10*转化表!$F$27+10*转化表!$F$28+10*转化表!$F$29+10*转化表!$F$30+10*转化表!$F$31+10*转化表!$F$32+(B39-90)*转化表!$F$33,IF(AND(B39&lt;=110,B39&gt;100),9*转化表!$F$24+10*转化表!$F$25+10*转化表!$F$26+10*转化表!$F$27+10*转化表!$F$28+10*转化表!$F$29+10*转化表!$F$30+10*转化表!$F$31+10*转化表!$F$32+10*转化表!$F$33+(B39-100)*转化表!$F$34,IF(AND(B39&lt;=120,B39&gt;110),9*转化表!$F$24+10*转化表!$F$25+10*转化表!$F$26+10*转化表!$F$27+10*转化表!$F$28+10*转化表!$F$29+10*转化表!$F$30+10*转化表!$F$31+10*转化表!$F$32+10*转化表!$F$33+10*转化表!$F$34+(B39-110)*转化表!$F$35)))))))))))))</f>
        <v>0</v>
      </c>
      <c r="K39" s="91">
        <f>(F39-50)*人物成长表!$B39*10%+9+IF(AND(B39&lt;=10,B39&gt;0),(人物成长表!$B39-1)*转化表!$G$24,IF(AND(B39&lt;=20,B39&gt;10),9*转化表!$G$24+(B39-10)*转化表!$G$25,IF(AND(B39&lt;=30,B39&gt;20),9*转化表!$G$24+10*转化表!$G$25+(B39-20)*转化表!$G$26,IF(AND(B39&lt;=40,B39&gt;30),9*转化表!$G$24+10*转化表!$G$25+10*转化表!$G$26+(B39-30)*转化表!$G$27,IF(AND(B39&lt;=50,B39&gt;40),9*转化表!$G$24+10*转化表!$G$25+10*转化表!$G$26+10*转化表!$G$27+(B39-40)*转化表!$G$28,IF(AND(B39&lt;=60,B39&gt;50),9*转化表!$G$24+10*转化表!$G$25+10*转化表!$G$26+10*转化表!$G$27+10*转化表!$G$28+(B39-50)*转化表!$G$29,IF(AND(B39&lt;=70,B39&gt;60),9*转化表!$G$24+10*转化表!$G$25+10*转化表!$G$26+10*转化表!$G$27+10*转化表!$G$28+10*转化表!$G$29+(B39-60)*转化表!$G$30,IF(AND(B39&lt;=80,B39&gt;70),9*转化表!$G$24+10*转化表!$G$25+10*转化表!$G$26+10*转化表!$G$27+10*转化表!$G$28+10*转化表!$G$29+10*转化表!$G$30+(B39-70)*转化表!$G$31,IF(AND(B39&lt;=90,B39&gt;80),9*转化表!$G$24+10*转化表!$G$25+10*转化表!$G$26+10*转化表!$G$27+10*转化表!$G$28+10*转化表!$G$29+10*转化表!$G$30+10*转化表!$G$31+(B39-80)*转化表!$G$32,IF(AND(B39&lt;=100,B39&gt;90),9*转化表!$G$24+10*转化表!$G$25+10*转化表!$G$26+10*转化表!$G$27+10*转化表!$G$28+10*转化表!$G$29+10*转化表!$G$30+10*转化表!$G$31+10*转化表!$G$32+(B39-90)*转化表!$G$33,IF(AND(B39&lt;=110,B39&gt;100),9*转化表!$G$24+10*转化表!$G$25+10*转化表!$G$26+10*转化表!$G$27+10*转化表!$G$28+10*转化表!$G$29+10*转化表!$G$30+10*转化表!$G$31+10*转化表!$G$32+10*转化表!$G$33+(B39-100)*转化表!$G$34,IF(AND(B39&lt;=120,B39&gt;110),9*转化表!$G$24+10*转化表!$G$25+10*转化表!$G$26+10*转化表!$G$27+10*转化表!$G$28+10*转化表!$G$29+10*转化表!$G$30+10*转化表!$G$31+10*转化表!$G$32+10*转化表!$G$33+10*转化表!$G$34+(B39-110)*转化表!$G$35))))))))))))</f>
        <v>95.67</v>
      </c>
      <c r="L39" s="91">
        <f>IF(F39&lt;=50,0,E39*7%+2.8+IF(AND(B39&lt;=10,B39&gt;0),(人物成长表!$B39-1)*转化表!$H$24,IF(AND(B39&lt;=20,B39&gt;10),9*转化表!$H$24+(B39-10)*转化表!$H$25,IF(AND(B39&lt;=30,B39&gt;20),9*转化表!$H$24+10*转化表!$H$25+(B39-20)*转化表!$H$26,IF(AND(B39&lt;=40,B39&gt;30),9*转化表!$H$24+10*转化表!$H$25+10*转化表!$H$26+(B39-30)*转化表!$H$27,IF(AND(B39&lt;=50,B39&gt;40),9*转化表!$H$24+10*转化表!$H$25+10*转化表!$H$26+10*转化表!$H$27+(B39-40)*转化表!$H$28,IF(AND(B39&lt;=60,B39&gt;50),9*转化表!$H$24+10*转化表!$H$25+10*转化表!$H$26+10*转化表!$H$27+10*转化表!$H$28+(B39-50)*转化表!$H$29,IF(AND(B39&lt;=70,B39&gt;60),9*转化表!$H$24+10*转化表!$H$25+10*转化表!$H$26+10*转化表!$H$27+10*转化表!$H$28+10*转化表!$H$29+(B39-60)*转化表!$H$30,IF(AND(B39&lt;=80,B39&gt;70),9*转化表!$H$24+10*转化表!$H$25+10*转化表!$H$26+10*转化表!$H$27+10*转化表!$H$28+10*转化表!$H$29+10*转化表!$H$30+(B39-70)*转化表!$H$31,IF(AND(B39&lt;=90,B39&gt;80),9*转化表!$H$24+10*转化表!$H$25+10*转化表!$H$26+10*转化表!$H$27+10*转化表!$H$28+10*转化表!$H$29+10*转化表!$H$30+10*转化表!$H$31+(B39-80)*转化表!$H$32,IF(AND(B39&lt;=100,B39&gt;90),9*转化表!$H$24+10*转化表!$H$25+10*转化表!$H$26+10*转化表!$H$27+10*转化表!$H$28+10*转化表!$H$29+10*转化表!$H$30+10*转化表!$H$31+10*转化表!$H$32+(B39-90)*转化表!$H$33,IF(AND(B39&lt;=110,B39&gt;100),9*转化表!$H$24+10*转化表!$H$25+10*转化表!$H$26+10*转化表!$H$27+10*转化表!$H$28+10*转化表!$H$29+10*转化表!$H$30+10*转化表!$H$31+10*转化表!$H$32+10*转化表!$H$33+(B39-100)*转化表!$H$34,IF(AND(B39&lt;=120,B39&gt;110),9*转化表!$H$24+10*转化表!$H$25+10*转化表!$H$26+10*转化表!$H$27+10*转化表!$H$28+10*转化表!$H$29+10*转化表!$H$30+10*转化表!$H$31+10*转化表!$H$32+10*转化表!$H$33+10*转化表!$H$34+(B39-110)*转化表!$H$35)))))))))))))</f>
        <v>0</v>
      </c>
      <c r="M39" s="89">
        <v>0</v>
      </c>
      <c r="N39" s="93">
        <v>0.2</v>
      </c>
      <c r="O39" s="94">
        <v>0</v>
      </c>
      <c r="P39" s="94">
        <v>0</v>
      </c>
      <c r="Q39" s="94">
        <v>0</v>
      </c>
      <c r="R39" s="93">
        <v>0.25</v>
      </c>
      <c r="S39" s="94">
        <v>0</v>
      </c>
    </row>
    <row r="40" spans="1:19">
      <c r="A40" s="89" t="s">
        <v>185</v>
      </c>
      <c r="B40" s="89">
        <v>39</v>
      </c>
      <c r="C40" s="90">
        <f>IF(AND(B40&lt;=10,B40&gt;0),(人物成长表!$B40-1)*22+50,IF(AND(B40&lt;=20,B40&gt;10),9*22+50+(B40-10)*44,IF(AND(B40&lt;=30,B40&gt;20),9*22+50+10*44+(B40-20)*66,IF(AND(B40&lt;=40,B40&gt;30),9*22+50+10*44+10*66+(B40-30)*88,IF(AND(B40&lt;=50,B40&gt;40),9*22+50+10*44+10*66+10*88+(B40-40)*110,IF(AND(B40&lt;=60,B40&gt;50),9*22+30+10*44+10*66+10*88+10*110+(B40-50)*132,IF(AND(B40&lt;=70,B40&gt;60),9*22+30+10*44+10*66+10*88+10*110+10*132+(B40-60)*154,IF(AND(B40&lt;=80,B40&gt;70),9*22+30+10*44+10*66+10*88+10*110+10*132+10*154+(B40-70)*176,IF(AND(B40&lt;=90,B40&gt;80),9*22+30+10*44+10*66+10*88+10*110+10*132+10*154+10*176+(B40-80)*198,IF(AND(B40&lt;=100,B40&gt;90),9*22+30+10*44+10*66+10*88+10*110+10*132+10*154+10*176+10*198+(B40-90)*220,IF(AND(B40&lt;=110,B40&gt;100),9*22+30+10*44+10*66+10*88+10*110+10*132+10*154+10*176+10*198+10*220+(B40-100)*242,IF(AND(B40&lt;=120,B40&gt;110),9*22+30+10*44+10*66+10*88+10*110+10*132+10*154+10*176+10*198+10*220+10*242+(B40-110)*264))))))))))))</f>
        <v>2140</v>
      </c>
      <c r="D40" s="89">
        <v>60</v>
      </c>
      <c r="E40" s="89">
        <v>50</v>
      </c>
      <c r="F40" s="89">
        <v>50</v>
      </c>
      <c r="G40" s="91">
        <f>人物成长表!$D40*人物成长表!$B40*10%+7+IF(AND(B40&lt;=10,B40&gt;0),(人物成长表!$B40-1)*转化表!$C$24,IF(AND(B40&lt;=20,B40&gt;10),9*转化表!$C$24+(B40-10)*转化表!$C$25,IF(AND(B40&lt;=30,B40&gt;20),9*转化表!$C$24+10*转化表!$C$25+(B40-20)*转化表!$C$26,IF(AND(B40&lt;=40,B40&gt;30),9*转化表!$C$24+10*转化表!$C$25+10*转化表!$C$26+(B40-30)*转化表!$C$27,IF(AND(B40&lt;=50,B40&gt;40),9*转化表!$C$24+10*转化表!$C$25+10*转化表!$C$26+10*转化表!$C$27+(B40-40)*转化表!$C$28,IF(AND(B40&lt;=60,B40&gt;50),9*转化表!$C$24+10*转化表!$C$25+10*转化表!$C$26+10*转化表!$C$27+10*转化表!$C$28+(B40-50)*转化表!$C$29,IF(AND(B40&lt;=70,B40&gt;60),9*转化表!$C$24+10*转化表!$C$25+10*转化表!$C$26+10*转化表!$C$27+10*转化表!$C$28+10*转化表!$C$29+(B40-60)*转化表!$C$30,IF(AND(B40&lt;=80,B40&gt;70),9*转化表!$C$24+10*转化表!$C$25+10*转化表!$C$26+10*转化表!$C$27+10*转化表!$C$28+10*转化表!$C$29+10*转化表!$C$30+(B40-70)*转化表!$C$31,IF(AND(B40&lt;=90,B40&gt;80),9*转化表!$C$24+10*转化表!$C$25+10*转化表!$C$26+10*转化表!$C$27+10*转化表!$C$28+10*转化表!$C$29+10*转化表!$C$30+10*转化表!$C$31+(B40-80)*转化表!$C$32,IF(AND(B40&lt;=100,B40&gt;90),9*转化表!$C$24+10*转化表!$C$25+10*转化表!$C$26+10*转化表!$C$27+10*转化表!$C$28+10*转化表!$C$29+10*转化表!$C$30+10*转化表!$C$31+10*转化表!$C$32+(B40-90)*转化表!$C$33,IF(AND(B40&lt;=110,B40&gt;100),9*转化表!$C$24+10*转化表!$C$25+10*转化表!$C$26+10*转化表!$C$27+10*转化表!$C$28+10*转化表!$C$29+10*转化表!$C$30+10*转化表!$C$31+10*转化表!$C$32+10*转化表!$C$33+(B40-100)*转化表!$C$34,IF(AND(B40&lt;=120,B40&gt;110),9*转化表!$C$24+10*转化表!$C$25+10*转化表!$C$26+10*转化表!$C$27+10*转化表!$C$28+10*转化表!$C$29+10*转化表!$C$30+10*转化表!$C$31+10*转化表!$C$32+10*转化表!$C$33+10*转化表!$C$34+(B40-110)*转化表!$C$35))))))))))))</f>
        <v>327</v>
      </c>
      <c r="H40" s="92">
        <f>人物成长表!$D40*人物成长表!$B40*7%+4.8+IF(AND(B40&lt;=10,B40&gt;0),(人物成长表!$B40-1)*转化表!$D$24,IF(AND(B40&lt;=20,B40&gt;10),9*转化表!$D$24+(B40-10)*转化表!$D$25,IF(AND(B40&lt;=30,B40&gt;20),9*转化表!$D$24+10*转化表!$D$25+(B40-20)*转化表!$D$26,IF(AND(B40&lt;=40,B40&gt;30),9*转化表!$D$24+10*转化表!$D$25+10*转化表!$D$26+(B40-30)*转化表!$D$27,IF(AND(B40&lt;=50,B40&gt;40),9*转化表!$D$24+10*转化表!$D$25+10*转化表!$D$26+10*转化表!$D$27+(B40-40)*转化表!$D$28,IF(AND(B40&lt;=60,B40&gt;50),9*转化表!$D$24+10*转化表!$D$25+10*转化表!$D$26+10*转化表!$D$27+10*转化表!$D$28+(B40-50)*转化表!$D$29,IF(AND(B40&lt;=70,B40&gt;60),9*转化表!$D$24+10*转化表!$D$25+10*转化表!$D$26+10*转化表!$D$27+10*转化表!$D$28+10*转化表!$D$29+(B40-60)*转化表!$D$30,IF(AND(B40&lt;=80,B40&gt;70),9*转化表!$D$24+10*转化表!$D$25+10*转化表!$D$26+10*转化表!$D$27+10*转化表!$D$28+10*转化表!$D$29+10*转化表!$D$30+(B40-70)*转化表!$D$31,IF(AND(B40&lt;=90,B40&gt;80),9*转化表!$D$24+10*转化表!$D$25+10*转化表!$D$26+10*转化表!$D$27+10*转化表!$D$28+10*转化表!$D$29+10*转化表!$D$30+10*转化表!$D$31+(B40-80)*转化表!$D$32,IF(AND(B40&lt;=100,B40&gt;90),9*转化表!$D$24+10*转化表!$D$25+10*转化表!$D$26+10*转化表!$D$27+10*转化表!$D$28+10*转化表!$D$29+10*转化表!$D$30+10*转化表!$D$31+10*转化表!$D$32+(B40-90)*转化表!$D$33,IF(AND(B40&lt;=110,B40&gt;100),9*转化表!$D$24+10*转化表!$D$25+10*转化表!$D$26+10*转化表!$D$27+10*转化表!$D$28+10*转化表!$D$29+10*转化表!$D$30+10*转化表!$D$31+10*转化表!$D$32+10*转化表!$D$33+(B40-100)*转化表!$D$34,IF(AND(B40&lt;=120,B40&gt;110),9*转化表!$D$24+10*转化表!$D$25+10*转化表!$D$26+10*转化表!$D$27+10*转化表!$D$28+10*转化表!$D$29+10*转化表!$D$30+10*转化表!$D$31+10*转化表!$D$32+10*转化表!$D$33+10*转化表!$D$34+(B40-110)*转化表!$D$35))))))))))))</f>
        <v>249.20000000000002</v>
      </c>
      <c r="I40" s="91">
        <f t="shared" si="0"/>
        <v>0</v>
      </c>
      <c r="J40" s="91">
        <f>IF(E40&lt;=50,0,E40*7%+2.8+IF(AND(B40&lt;=10,B40&gt;0),(人物成长表!$B40-1)*转化表!$F$24,IF(AND(B40&lt;=20,B40&gt;10),9*转化表!$F$24+(B40-10)*转化表!$F$25,IF(AND(B40&lt;=30,B40&gt;20),9*转化表!$F$24+10*转化表!$F$25+(B40-20)*转化表!$F$26,IF(AND(B40&lt;=40,B40&gt;30),9*转化表!$F$24+10*转化表!$F$25+10*转化表!$F$26+(B40-30)*转化表!$F$27,IF(AND(B40&lt;=50,B40&gt;40),9*转化表!$F$24+10*转化表!$F$25+10*转化表!$F$26+10*转化表!$F$27+(B40-40)*转化表!$F$28,IF(AND(B40&lt;=60,B40&gt;50),9*转化表!$F$24+10*转化表!$F$25+10*转化表!$F$26+10*转化表!$F$27+10*转化表!$F$28+(B40-50)*转化表!$F$29,IF(AND(B40&lt;=70,B40&gt;60),9*转化表!$F$24+10*转化表!$F$25+10*转化表!$F$26+10*转化表!$F$27+10*转化表!$F$28+10*转化表!$F$29+(B40-60)*转化表!$F$30,IF(AND(B40&lt;=80,B40&gt;70),9*转化表!$F$24+10*转化表!$F$25+10*转化表!$F$26+10*转化表!$F$27+10*转化表!$F$28+10*转化表!$F$29+10*转化表!$F$30+(B40-70)*转化表!$F$31,IF(AND(B40&lt;=90,B40&gt;80),9*转化表!$F$24+10*转化表!$F$25+10*转化表!$F$26+10*转化表!$F$27+10*转化表!$F$28+10*转化表!$F$29+10*转化表!$F$30+10*转化表!$F$31+(B40-80)*转化表!$F$32,IF(AND(B40&lt;=100,B40&gt;90),9*转化表!$F$24+10*转化表!$F$25+10*转化表!$F$26+10*转化表!$F$27+10*转化表!$F$28+10*转化表!$F$29+10*转化表!$F$30+10*转化表!$F$31+10*转化表!$F$32+(B40-90)*转化表!$F$33,IF(AND(B40&lt;=110,B40&gt;100),9*转化表!$F$24+10*转化表!$F$25+10*转化表!$F$26+10*转化表!$F$27+10*转化表!$F$28+10*转化表!$F$29+10*转化表!$F$30+10*转化表!$F$31+10*转化表!$F$32+10*转化表!$F$33+(B40-100)*转化表!$F$34,IF(AND(B40&lt;=120,B40&gt;110),9*转化表!$F$24+10*转化表!$F$25+10*转化表!$F$26+10*转化表!$F$27+10*转化表!$F$28+10*转化表!$F$29+10*转化表!$F$30+10*转化表!$F$31+10*转化表!$F$32+10*转化表!$F$33+10*转化表!$F$34+(B40-110)*转化表!$F$35)))))))))))))</f>
        <v>0</v>
      </c>
      <c r="K40" s="91">
        <f>(F40-50)*人物成长表!$B40*10%+9+IF(AND(B40&lt;=10,B40&gt;0),(人物成长表!$B40-1)*转化表!$G$24,IF(AND(B40&lt;=20,B40&gt;10),9*转化表!$G$24+(B40-10)*转化表!$G$25,IF(AND(B40&lt;=30,B40&gt;20),9*转化表!$G$24+10*转化表!$G$25+(B40-20)*转化表!$G$26,IF(AND(B40&lt;=40,B40&gt;30),9*转化表!$G$24+10*转化表!$G$25+10*转化表!$G$26+(B40-30)*转化表!$G$27,IF(AND(B40&lt;=50,B40&gt;40),9*转化表!$G$24+10*转化表!$G$25+10*转化表!$G$26+10*转化表!$G$27+(B40-40)*转化表!$G$28,IF(AND(B40&lt;=60,B40&gt;50),9*转化表!$G$24+10*转化表!$G$25+10*转化表!$G$26+10*转化表!$G$27+10*转化表!$G$28+(B40-50)*转化表!$G$29,IF(AND(B40&lt;=70,B40&gt;60),9*转化表!$G$24+10*转化表!$G$25+10*转化表!$G$26+10*转化表!$G$27+10*转化表!$G$28+10*转化表!$G$29+(B40-60)*转化表!$G$30,IF(AND(B40&lt;=80,B40&gt;70),9*转化表!$G$24+10*转化表!$G$25+10*转化表!$G$26+10*转化表!$G$27+10*转化表!$G$28+10*转化表!$G$29+10*转化表!$G$30+(B40-70)*转化表!$G$31,IF(AND(B40&lt;=90,B40&gt;80),9*转化表!$G$24+10*转化表!$G$25+10*转化表!$G$26+10*转化表!$G$27+10*转化表!$G$28+10*转化表!$G$29+10*转化表!$G$30+10*转化表!$G$31+(B40-80)*转化表!$G$32,IF(AND(B40&lt;=100,B40&gt;90),9*转化表!$G$24+10*转化表!$G$25+10*转化表!$G$26+10*转化表!$G$27+10*转化表!$G$28+10*转化表!$G$29+10*转化表!$G$30+10*转化表!$G$31+10*转化表!$G$32+(B40-90)*转化表!$G$33,IF(AND(B40&lt;=110,B40&gt;100),9*转化表!$G$24+10*转化表!$G$25+10*转化表!$G$26+10*转化表!$G$27+10*转化表!$G$28+10*转化表!$G$29+10*转化表!$G$30+10*转化表!$G$31+10*转化表!$G$32+10*转化表!$G$33+(B40-100)*转化表!$G$34,IF(AND(B40&lt;=120,B40&gt;110),9*转化表!$G$24+10*转化表!$G$25+10*转化表!$G$26+10*转化表!$G$27+10*转化表!$G$28+10*转化表!$G$29+10*转化表!$G$30+10*转化表!$G$31+10*转化表!$G$32+10*转化表!$G$33+10*转化表!$G$34+(B40-110)*转化表!$G$35))))))))))))</f>
        <v>99.67</v>
      </c>
      <c r="L40" s="91">
        <f>IF(F40&lt;=50,0,E40*7%+2.8+IF(AND(B40&lt;=10,B40&gt;0),(人物成长表!$B40-1)*转化表!$H$24,IF(AND(B40&lt;=20,B40&gt;10),9*转化表!$H$24+(B40-10)*转化表!$H$25,IF(AND(B40&lt;=30,B40&gt;20),9*转化表!$H$24+10*转化表!$H$25+(B40-20)*转化表!$H$26,IF(AND(B40&lt;=40,B40&gt;30),9*转化表!$H$24+10*转化表!$H$25+10*转化表!$H$26+(B40-30)*转化表!$H$27,IF(AND(B40&lt;=50,B40&gt;40),9*转化表!$H$24+10*转化表!$H$25+10*转化表!$H$26+10*转化表!$H$27+(B40-40)*转化表!$H$28,IF(AND(B40&lt;=60,B40&gt;50),9*转化表!$H$24+10*转化表!$H$25+10*转化表!$H$26+10*转化表!$H$27+10*转化表!$H$28+(B40-50)*转化表!$H$29,IF(AND(B40&lt;=70,B40&gt;60),9*转化表!$H$24+10*转化表!$H$25+10*转化表!$H$26+10*转化表!$H$27+10*转化表!$H$28+10*转化表!$H$29+(B40-60)*转化表!$H$30,IF(AND(B40&lt;=80,B40&gt;70),9*转化表!$H$24+10*转化表!$H$25+10*转化表!$H$26+10*转化表!$H$27+10*转化表!$H$28+10*转化表!$H$29+10*转化表!$H$30+(B40-70)*转化表!$H$31,IF(AND(B40&lt;=90,B40&gt;80),9*转化表!$H$24+10*转化表!$H$25+10*转化表!$H$26+10*转化表!$H$27+10*转化表!$H$28+10*转化表!$H$29+10*转化表!$H$30+10*转化表!$H$31+(B40-80)*转化表!$H$32,IF(AND(B40&lt;=100,B40&gt;90),9*转化表!$H$24+10*转化表!$H$25+10*转化表!$H$26+10*转化表!$H$27+10*转化表!$H$28+10*转化表!$H$29+10*转化表!$H$30+10*转化表!$H$31+10*转化表!$H$32+(B40-90)*转化表!$H$33,IF(AND(B40&lt;=110,B40&gt;100),9*转化表!$H$24+10*转化表!$H$25+10*转化表!$H$26+10*转化表!$H$27+10*转化表!$H$28+10*转化表!$H$29+10*转化表!$H$30+10*转化表!$H$31+10*转化表!$H$32+10*转化表!$H$33+(B40-100)*转化表!$H$34,IF(AND(B40&lt;=120,B40&gt;110),9*转化表!$H$24+10*转化表!$H$25+10*转化表!$H$26+10*转化表!$H$27+10*转化表!$H$28+10*转化表!$H$29+10*转化表!$H$30+10*转化表!$H$31+10*转化表!$H$32+10*转化表!$H$33+10*转化表!$H$34+(B40-110)*转化表!$H$35)))))))))))))</f>
        <v>0</v>
      </c>
      <c r="M40" s="89">
        <v>0</v>
      </c>
      <c r="N40" s="93">
        <v>0.2</v>
      </c>
      <c r="O40" s="94">
        <v>0</v>
      </c>
      <c r="P40" s="94">
        <v>0</v>
      </c>
      <c r="Q40" s="94">
        <v>0</v>
      </c>
      <c r="R40" s="93">
        <v>0.25</v>
      </c>
      <c r="S40" s="94">
        <v>0</v>
      </c>
    </row>
    <row r="41" spans="1:19">
      <c r="A41" s="89" t="s">
        <v>185</v>
      </c>
      <c r="B41" s="89">
        <v>40</v>
      </c>
      <c r="C41" s="90">
        <f>IF(AND(B41&lt;=10,B41&gt;0),(人物成长表!$B41-1)*22+50,IF(AND(B41&lt;=20,B41&gt;10),9*22+50+(B41-10)*44,IF(AND(B41&lt;=30,B41&gt;20),9*22+50+10*44+(B41-20)*66,IF(AND(B41&lt;=40,B41&gt;30),9*22+50+10*44+10*66+(B41-30)*88,IF(AND(B41&lt;=50,B41&gt;40),9*22+50+10*44+10*66+10*88+(B41-40)*110,IF(AND(B41&lt;=60,B41&gt;50),9*22+30+10*44+10*66+10*88+10*110+(B41-50)*132,IF(AND(B41&lt;=70,B41&gt;60),9*22+30+10*44+10*66+10*88+10*110+10*132+(B41-60)*154,IF(AND(B41&lt;=80,B41&gt;70),9*22+30+10*44+10*66+10*88+10*110+10*132+10*154+(B41-70)*176,IF(AND(B41&lt;=90,B41&gt;80),9*22+30+10*44+10*66+10*88+10*110+10*132+10*154+10*176+(B41-80)*198,IF(AND(B41&lt;=100,B41&gt;90),9*22+30+10*44+10*66+10*88+10*110+10*132+10*154+10*176+10*198+(B41-90)*220,IF(AND(B41&lt;=110,B41&gt;100),9*22+30+10*44+10*66+10*88+10*110+10*132+10*154+10*176+10*198+10*220+(B41-100)*242,IF(AND(B41&lt;=120,B41&gt;110),9*22+30+10*44+10*66+10*88+10*110+10*132+10*154+10*176+10*198+10*220+10*242+(B41-110)*264))))))))))))</f>
        <v>2228</v>
      </c>
      <c r="D41" s="89">
        <v>60</v>
      </c>
      <c r="E41" s="89">
        <v>50</v>
      </c>
      <c r="F41" s="89">
        <v>50</v>
      </c>
      <c r="G41" s="91">
        <f>人物成长表!$D41*人物成长表!$B41*10%+7+IF(AND(B41&lt;=10,B41&gt;0),(人物成长表!$B41-1)*转化表!$C$24,IF(AND(B41&lt;=20,B41&gt;10),9*转化表!$C$24+(B41-10)*转化表!$C$25,IF(AND(B41&lt;=30,B41&gt;20),9*转化表!$C$24+10*转化表!$C$25+(B41-20)*转化表!$C$26,IF(AND(B41&lt;=40,B41&gt;30),9*转化表!$C$24+10*转化表!$C$25+10*转化表!$C$26+(B41-30)*转化表!$C$27,IF(AND(B41&lt;=50,B41&gt;40),9*转化表!$C$24+10*转化表!$C$25+10*转化表!$C$26+10*转化表!$C$27+(B41-40)*转化表!$C$28,IF(AND(B41&lt;=60,B41&gt;50),9*转化表!$C$24+10*转化表!$C$25+10*转化表!$C$26+10*转化表!$C$27+10*转化表!$C$28+(B41-50)*转化表!$C$29,IF(AND(B41&lt;=70,B41&gt;60),9*转化表!$C$24+10*转化表!$C$25+10*转化表!$C$26+10*转化表!$C$27+10*转化表!$C$28+10*转化表!$C$29+(B41-60)*转化表!$C$30,IF(AND(B41&lt;=80,B41&gt;70),9*转化表!$C$24+10*转化表!$C$25+10*转化表!$C$26+10*转化表!$C$27+10*转化表!$C$28+10*转化表!$C$29+10*转化表!$C$30+(B41-70)*转化表!$C$31,IF(AND(B41&lt;=90,B41&gt;80),9*转化表!$C$24+10*转化表!$C$25+10*转化表!$C$26+10*转化表!$C$27+10*转化表!$C$28+10*转化表!$C$29+10*转化表!$C$30+10*转化表!$C$31+(B41-80)*转化表!$C$32,IF(AND(B41&lt;=100,B41&gt;90),9*转化表!$C$24+10*转化表!$C$25+10*转化表!$C$26+10*转化表!$C$27+10*转化表!$C$28+10*转化表!$C$29+10*转化表!$C$30+10*转化表!$C$31+10*转化表!$C$32+(B41-90)*转化表!$C$33,IF(AND(B41&lt;=110,B41&gt;100),9*转化表!$C$24+10*转化表!$C$25+10*转化表!$C$26+10*转化表!$C$27+10*转化表!$C$28+10*转化表!$C$29+10*转化表!$C$30+10*转化表!$C$31+10*转化表!$C$32+10*转化表!$C$33+(B41-100)*转化表!$C$34,IF(AND(B41&lt;=120,B41&gt;110),9*转化表!$C$24+10*转化表!$C$25+10*转化表!$C$26+10*转化表!$C$27+10*转化表!$C$28+10*转化表!$C$29+10*转化表!$C$30+10*转化表!$C$31+10*转化表!$C$32+10*转化表!$C$33+10*转化表!$C$34+(B41-110)*转化表!$C$35))))))))))))</f>
        <v>340</v>
      </c>
      <c r="H41" s="92">
        <f>人物成长表!$D41*人物成长表!$B41*7%+4.8+IF(AND(B41&lt;=10,B41&gt;0),(人物成长表!$B41-1)*转化表!$D$24,IF(AND(B41&lt;=20,B41&gt;10),9*转化表!$D$24+(B41-10)*转化表!$D$25,IF(AND(B41&lt;=30,B41&gt;20),9*转化表!$D$24+10*转化表!$D$25+(B41-20)*转化表!$D$26,IF(AND(B41&lt;=40,B41&gt;30),9*转化表!$D$24+10*转化表!$D$25+10*转化表!$D$26+(B41-30)*转化表!$D$27,IF(AND(B41&lt;=50,B41&gt;40),9*转化表!$D$24+10*转化表!$D$25+10*转化表!$D$26+10*转化表!$D$27+(B41-40)*转化表!$D$28,IF(AND(B41&lt;=60,B41&gt;50),9*转化表!$D$24+10*转化表!$D$25+10*转化表!$D$26+10*转化表!$D$27+10*转化表!$D$28+(B41-50)*转化表!$D$29,IF(AND(B41&lt;=70,B41&gt;60),9*转化表!$D$24+10*转化表!$D$25+10*转化表!$D$26+10*转化表!$D$27+10*转化表!$D$28+10*转化表!$D$29+(B41-60)*转化表!$D$30,IF(AND(B41&lt;=80,B41&gt;70),9*转化表!$D$24+10*转化表!$D$25+10*转化表!$D$26+10*转化表!$D$27+10*转化表!$D$28+10*转化表!$D$29+10*转化表!$D$30+(B41-70)*转化表!$D$31,IF(AND(B41&lt;=90,B41&gt;80),9*转化表!$D$24+10*转化表!$D$25+10*转化表!$D$26+10*转化表!$D$27+10*转化表!$D$28+10*转化表!$D$29+10*转化表!$D$30+10*转化表!$D$31+(B41-80)*转化表!$D$32,IF(AND(B41&lt;=100,B41&gt;90),9*转化表!$D$24+10*转化表!$D$25+10*转化表!$D$26+10*转化表!$D$27+10*转化表!$D$28+10*转化表!$D$29+10*转化表!$D$30+10*转化表!$D$31+10*转化表!$D$32+(B41-90)*转化表!$D$33,IF(AND(B41&lt;=110,B41&gt;100),9*转化表!$D$24+10*转化表!$D$25+10*转化表!$D$26+10*转化表!$D$27+10*转化表!$D$28+10*转化表!$D$29+10*转化表!$D$30+10*转化表!$D$31+10*转化表!$D$32+10*转化表!$D$33+(B41-100)*转化表!$D$34,IF(AND(B41&lt;=120,B41&gt;110),9*转化表!$D$24+10*转化表!$D$25+10*转化表!$D$26+10*转化表!$D$27+10*转化表!$D$28+10*转化表!$D$29+10*转化表!$D$30+10*转化表!$D$31+10*转化表!$D$32+10*转化表!$D$33+10*转化表!$D$34+(B41-110)*转化表!$D$35))))))))))))</f>
        <v>259.00000000000006</v>
      </c>
      <c r="I41" s="91">
        <f t="shared" si="0"/>
        <v>0</v>
      </c>
      <c r="J41" s="91">
        <f>IF(E41&lt;=50,0,E41*7%+2.8+IF(AND(B41&lt;=10,B41&gt;0),(人物成长表!$B41-1)*转化表!$F$24,IF(AND(B41&lt;=20,B41&gt;10),9*转化表!$F$24+(B41-10)*转化表!$F$25,IF(AND(B41&lt;=30,B41&gt;20),9*转化表!$F$24+10*转化表!$F$25+(B41-20)*转化表!$F$26,IF(AND(B41&lt;=40,B41&gt;30),9*转化表!$F$24+10*转化表!$F$25+10*转化表!$F$26+(B41-30)*转化表!$F$27,IF(AND(B41&lt;=50,B41&gt;40),9*转化表!$F$24+10*转化表!$F$25+10*转化表!$F$26+10*转化表!$F$27+(B41-40)*转化表!$F$28,IF(AND(B41&lt;=60,B41&gt;50),9*转化表!$F$24+10*转化表!$F$25+10*转化表!$F$26+10*转化表!$F$27+10*转化表!$F$28+(B41-50)*转化表!$F$29,IF(AND(B41&lt;=70,B41&gt;60),9*转化表!$F$24+10*转化表!$F$25+10*转化表!$F$26+10*转化表!$F$27+10*转化表!$F$28+10*转化表!$F$29+(B41-60)*转化表!$F$30,IF(AND(B41&lt;=80,B41&gt;70),9*转化表!$F$24+10*转化表!$F$25+10*转化表!$F$26+10*转化表!$F$27+10*转化表!$F$28+10*转化表!$F$29+10*转化表!$F$30+(B41-70)*转化表!$F$31,IF(AND(B41&lt;=90,B41&gt;80),9*转化表!$F$24+10*转化表!$F$25+10*转化表!$F$26+10*转化表!$F$27+10*转化表!$F$28+10*转化表!$F$29+10*转化表!$F$30+10*转化表!$F$31+(B41-80)*转化表!$F$32,IF(AND(B41&lt;=100,B41&gt;90),9*转化表!$F$24+10*转化表!$F$25+10*转化表!$F$26+10*转化表!$F$27+10*转化表!$F$28+10*转化表!$F$29+10*转化表!$F$30+10*转化表!$F$31+10*转化表!$F$32+(B41-90)*转化表!$F$33,IF(AND(B41&lt;=110,B41&gt;100),9*转化表!$F$24+10*转化表!$F$25+10*转化表!$F$26+10*转化表!$F$27+10*转化表!$F$28+10*转化表!$F$29+10*转化表!$F$30+10*转化表!$F$31+10*转化表!$F$32+10*转化表!$F$33+(B41-100)*转化表!$F$34,IF(AND(B41&lt;=120,B41&gt;110),9*转化表!$F$24+10*转化表!$F$25+10*转化表!$F$26+10*转化表!$F$27+10*转化表!$F$28+10*转化表!$F$29+10*转化表!$F$30+10*转化表!$F$31+10*转化表!$F$32+10*转化表!$F$33+10*转化表!$F$34+(B41-110)*转化表!$F$35)))))))))))))</f>
        <v>0</v>
      </c>
      <c r="K41" s="91">
        <f>(F41-50)*人物成长表!$B41*10%+9+IF(AND(B41&lt;=10,B41&gt;0),(人物成长表!$B41-1)*转化表!$G$24,IF(AND(B41&lt;=20,B41&gt;10),9*转化表!$G$24+(B41-10)*转化表!$G$25,IF(AND(B41&lt;=30,B41&gt;20),9*转化表!$G$24+10*转化表!$G$25+(B41-20)*转化表!$G$26,IF(AND(B41&lt;=40,B41&gt;30),9*转化表!$G$24+10*转化表!$G$25+10*转化表!$G$26+(B41-30)*转化表!$G$27,IF(AND(B41&lt;=50,B41&gt;40),9*转化表!$G$24+10*转化表!$G$25+10*转化表!$G$26+10*转化表!$G$27+(B41-40)*转化表!$G$28,IF(AND(B41&lt;=60,B41&gt;50),9*转化表!$G$24+10*转化表!$G$25+10*转化表!$G$26+10*转化表!$G$27+10*转化表!$G$28+(B41-50)*转化表!$G$29,IF(AND(B41&lt;=70,B41&gt;60),9*转化表!$G$24+10*转化表!$G$25+10*转化表!$G$26+10*转化表!$G$27+10*转化表!$G$28+10*转化表!$G$29+(B41-60)*转化表!$G$30,IF(AND(B41&lt;=80,B41&gt;70),9*转化表!$G$24+10*转化表!$G$25+10*转化表!$G$26+10*转化表!$G$27+10*转化表!$G$28+10*转化表!$G$29+10*转化表!$G$30+(B41-70)*转化表!$G$31,IF(AND(B41&lt;=90,B41&gt;80),9*转化表!$G$24+10*转化表!$G$25+10*转化表!$G$26+10*转化表!$G$27+10*转化表!$G$28+10*转化表!$G$29+10*转化表!$G$30+10*转化表!$G$31+(B41-80)*转化表!$G$32,IF(AND(B41&lt;=100,B41&gt;90),9*转化表!$G$24+10*转化表!$G$25+10*转化表!$G$26+10*转化表!$G$27+10*转化表!$G$28+10*转化表!$G$29+10*转化表!$G$30+10*转化表!$G$31+10*转化表!$G$32+(B41-90)*转化表!$G$33,IF(AND(B41&lt;=110,B41&gt;100),9*转化表!$G$24+10*转化表!$G$25+10*转化表!$G$26+10*转化表!$G$27+10*转化表!$G$28+10*转化表!$G$29+10*转化表!$G$30+10*转化表!$G$31+10*转化表!$G$32+10*转化表!$G$33+(B41-100)*转化表!$G$34,IF(AND(B41&lt;=120,B41&gt;110),9*转化表!$G$24+10*转化表!$G$25+10*转化表!$G$26+10*转化表!$G$27+10*转化表!$G$28+10*转化表!$G$29+10*转化表!$G$30+10*转化表!$G$31+10*转化表!$G$32+10*转化表!$G$33+10*转化表!$G$34+(B41-110)*转化表!$G$35))))))))))))</f>
        <v>103.67</v>
      </c>
      <c r="L41" s="91">
        <f>IF(F41&lt;=50,0,E41*7%+2.8+IF(AND(B41&lt;=10,B41&gt;0),(人物成长表!$B41-1)*转化表!$H$24,IF(AND(B41&lt;=20,B41&gt;10),9*转化表!$H$24+(B41-10)*转化表!$H$25,IF(AND(B41&lt;=30,B41&gt;20),9*转化表!$H$24+10*转化表!$H$25+(B41-20)*转化表!$H$26,IF(AND(B41&lt;=40,B41&gt;30),9*转化表!$H$24+10*转化表!$H$25+10*转化表!$H$26+(B41-30)*转化表!$H$27,IF(AND(B41&lt;=50,B41&gt;40),9*转化表!$H$24+10*转化表!$H$25+10*转化表!$H$26+10*转化表!$H$27+(B41-40)*转化表!$H$28,IF(AND(B41&lt;=60,B41&gt;50),9*转化表!$H$24+10*转化表!$H$25+10*转化表!$H$26+10*转化表!$H$27+10*转化表!$H$28+(B41-50)*转化表!$H$29,IF(AND(B41&lt;=70,B41&gt;60),9*转化表!$H$24+10*转化表!$H$25+10*转化表!$H$26+10*转化表!$H$27+10*转化表!$H$28+10*转化表!$H$29+(B41-60)*转化表!$H$30,IF(AND(B41&lt;=80,B41&gt;70),9*转化表!$H$24+10*转化表!$H$25+10*转化表!$H$26+10*转化表!$H$27+10*转化表!$H$28+10*转化表!$H$29+10*转化表!$H$30+(B41-70)*转化表!$H$31,IF(AND(B41&lt;=90,B41&gt;80),9*转化表!$H$24+10*转化表!$H$25+10*转化表!$H$26+10*转化表!$H$27+10*转化表!$H$28+10*转化表!$H$29+10*转化表!$H$30+10*转化表!$H$31+(B41-80)*转化表!$H$32,IF(AND(B41&lt;=100,B41&gt;90),9*转化表!$H$24+10*转化表!$H$25+10*转化表!$H$26+10*转化表!$H$27+10*转化表!$H$28+10*转化表!$H$29+10*转化表!$H$30+10*转化表!$H$31+10*转化表!$H$32+(B41-90)*转化表!$H$33,IF(AND(B41&lt;=110,B41&gt;100),9*转化表!$H$24+10*转化表!$H$25+10*转化表!$H$26+10*转化表!$H$27+10*转化表!$H$28+10*转化表!$H$29+10*转化表!$H$30+10*转化表!$H$31+10*转化表!$H$32+10*转化表!$H$33+(B41-100)*转化表!$H$34,IF(AND(B41&lt;=120,B41&gt;110),9*转化表!$H$24+10*转化表!$H$25+10*转化表!$H$26+10*转化表!$H$27+10*转化表!$H$28+10*转化表!$H$29+10*转化表!$H$30+10*转化表!$H$31+10*转化表!$H$32+10*转化表!$H$33+10*转化表!$H$34+(B41-110)*转化表!$H$35)))))))))))))</f>
        <v>0</v>
      </c>
      <c r="M41" s="89">
        <v>0</v>
      </c>
      <c r="N41" s="93">
        <v>0.2</v>
      </c>
      <c r="O41" s="94">
        <v>0</v>
      </c>
      <c r="P41" s="94">
        <v>0</v>
      </c>
      <c r="Q41" s="94">
        <v>0</v>
      </c>
      <c r="R41" s="93">
        <v>0.25</v>
      </c>
      <c r="S41" s="94">
        <v>0</v>
      </c>
    </row>
    <row r="42" spans="1:19">
      <c r="A42" s="89" t="s">
        <v>185</v>
      </c>
      <c r="B42" s="89">
        <v>41</v>
      </c>
      <c r="C42" s="90">
        <f>IF(AND(B42&lt;=10,B42&gt;0),(人物成长表!$B42-1)*22+50,IF(AND(B42&lt;=20,B42&gt;10),9*22+50+(B42-10)*44,IF(AND(B42&lt;=30,B42&gt;20),9*22+50+10*44+(B42-20)*66,IF(AND(B42&lt;=40,B42&gt;30),9*22+50+10*44+10*66+(B42-30)*88,IF(AND(B42&lt;=50,B42&gt;40),9*22+50+10*44+10*66+10*88+(B42-40)*110,IF(AND(B42&lt;=60,B42&gt;50),9*22+30+10*44+10*66+10*88+10*110+(B42-50)*132,IF(AND(B42&lt;=70,B42&gt;60),9*22+30+10*44+10*66+10*88+10*110+10*132+(B42-60)*154,IF(AND(B42&lt;=80,B42&gt;70),9*22+30+10*44+10*66+10*88+10*110+10*132+10*154+(B42-70)*176,IF(AND(B42&lt;=90,B42&gt;80),9*22+30+10*44+10*66+10*88+10*110+10*132+10*154+10*176+(B42-80)*198,IF(AND(B42&lt;=100,B42&gt;90),9*22+30+10*44+10*66+10*88+10*110+10*132+10*154+10*176+10*198+(B42-90)*220,IF(AND(B42&lt;=110,B42&gt;100),9*22+30+10*44+10*66+10*88+10*110+10*132+10*154+10*176+10*198+10*220+(B42-100)*242,IF(AND(B42&lt;=120,B42&gt;110),9*22+30+10*44+10*66+10*88+10*110+10*132+10*154+10*176+10*198+10*220+10*242+(B42-110)*264))))))))))))</f>
        <v>2338</v>
      </c>
      <c r="D42" s="89">
        <v>60</v>
      </c>
      <c r="E42" s="89">
        <v>50</v>
      </c>
      <c r="F42" s="89">
        <v>50</v>
      </c>
      <c r="G42" s="91">
        <f>人物成长表!$D42*人物成长表!$B42*10%+7+IF(AND(B42&lt;=10,B42&gt;0),(人物成长表!$B42-1)*转化表!$C$24,IF(AND(B42&lt;=20,B42&gt;10),9*转化表!$C$24+(B42-10)*转化表!$C$25,IF(AND(B42&lt;=30,B42&gt;20),9*转化表!$C$24+10*转化表!$C$25+(B42-20)*转化表!$C$26,IF(AND(B42&lt;=40,B42&gt;30),9*转化表!$C$24+10*转化表!$C$25+10*转化表!$C$26+(B42-30)*转化表!$C$27,IF(AND(B42&lt;=50,B42&gt;40),9*转化表!$C$24+10*转化表!$C$25+10*转化表!$C$26+10*转化表!$C$27+(B42-40)*转化表!$C$28,IF(AND(B42&lt;=60,B42&gt;50),9*转化表!$C$24+10*转化表!$C$25+10*转化表!$C$26+10*转化表!$C$27+10*转化表!$C$28+(B42-50)*转化表!$C$29,IF(AND(B42&lt;=70,B42&gt;60),9*转化表!$C$24+10*转化表!$C$25+10*转化表!$C$26+10*转化表!$C$27+10*转化表!$C$28+10*转化表!$C$29+(B42-60)*转化表!$C$30,IF(AND(B42&lt;=80,B42&gt;70),9*转化表!$C$24+10*转化表!$C$25+10*转化表!$C$26+10*转化表!$C$27+10*转化表!$C$28+10*转化表!$C$29+10*转化表!$C$30+(B42-70)*转化表!$C$31,IF(AND(B42&lt;=90,B42&gt;80),9*转化表!$C$24+10*转化表!$C$25+10*转化表!$C$26+10*转化表!$C$27+10*转化表!$C$28+10*转化表!$C$29+10*转化表!$C$30+10*转化表!$C$31+(B42-80)*转化表!$C$32,IF(AND(B42&lt;=100,B42&gt;90),9*转化表!$C$24+10*转化表!$C$25+10*转化表!$C$26+10*转化表!$C$27+10*转化表!$C$28+10*转化表!$C$29+10*转化表!$C$30+10*转化表!$C$31+10*转化表!$C$32+(B42-90)*转化表!$C$33,IF(AND(B42&lt;=110,B42&gt;100),9*转化表!$C$24+10*转化表!$C$25+10*转化表!$C$26+10*转化表!$C$27+10*转化表!$C$28+10*转化表!$C$29+10*转化表!$C$30+10*转化表!$C$31+10*转化表!$C$32+10*转化表!$C$33+(B42-100)*转化表!$C$34,IF(AND(B42&lt;=120,B42&gt;110),9*转化表!$C$24+10*转化表!$C$25+10*转化表!$C$26+10*转化表!$C$27+10*转化表!$C$28+10*转化表!$C$29+10*转化表!$C$30+10*转化表!$C$31+10*转化表!$C$32+10*转化表!$C$33+10*转化表!$C$34+(B42-110)*转化表!$C$35))))))))))))</f>
        <v>356</v>
      </c>
      <c r="H42" s="92">
        <f>人物成长表!$D42*人物成长表!$B42*7%+4.8+IF(AND(B42&lt;=10,B42&gt;0),(人物成长表!$B42-1)*转化表!$D$24,IF(AND(B42&lt;=20,B42&gt;10),9*转化表!$D$24+(B42-10)*转化表!$D$25,IF(AND(B42&lt;=30,B42&gt;20),9*转化表!$D$24+10*转化表!$D$25+(B42-20)*转化表!$D$26,IF(AND(B42&lt;=40,B42&gt;30),9*转化表!$D$24+10*转化表!$D$25+10*转化表!$D$26+(B42-30)*转化表!$D$27,IF(AND(B42&lt;=50,B42&gt;40),9*转化表!$D$24+10*转化表!$D$25+10*转化表!$D$26+10*转化表!$D$27+(B42-40)*转化表!$D$28,IF(AND(B42&lt;=60,B42&gt;50),9*转化表!$D$24+10*转化表!$D$25+10*转化表!$D$26+10*转化表!$D$27+10*转化表!$D$28+(B42-50)*转化表!$D$29,IF(AND(B42&lt;=70,B42&gt;60),9*转化表!$D$24+10*转化表!$D$25+10*转化表!$D$26+10*转化表!$D$27+10*转化表!$D$28+10*转化表!$D$29+(B42-60)*转化表!$D$30,IF(AND(B42&lt;=80,B42&gt;70),9*转化表!$D$24+10*转化表!$D$25+10*转化表!$D$26+10*转化表!$D$27+10*转化表!$D$28+10*转化表!$D$29+10*转化表!$D$30+(B42-70)*转化表!$D$31,IF(AND(B42&lt;=90,B42&gt;80),9*转化表!$D$24+10*转化表!$D$25+10*转化表!$D$26+10*转化表!$D$27+10*转化表!$D$28+10*转化表!$D$29+10*转化表!$D$30+10*转化表!$D$31+(B42-80)*转化表!$D$32,IF(AND(B42&lt;=100,B42&gt;90),9*转化表!$D$24+10*转化表!$D$25+10*转化表!$D$26+10*转化表!$D$27+10*转化表!$D$28+10*转化表!$D$29+10*转化表!$D$30+10*转化表!$D$31+10*转化表!$D$32+(B42-90)*转化表!$D$33,IF(AND(B42&lt;=110,B42&gt;100),9*转化表!$D$24+10*转化表!$D$25+10*转化表!$D$26+10*转化表!$D$27+10*转化表!$D$28+10*转化表!$D$29+10*转化表!$D$30+10*转化表!$D$31+10*转化表!$D$32+10*转化表!$D$33+(B42-100)*转化表!$D$34,IF(AND(B42&lt;=120,B42&gt;110),9*转化表!$D$24+10*转化表!$D$25+10*转化表!$D$26+10*转化表!$D$27+10*转化表!$D$28+10*转化表!$D$29+10*转化表!$D$30+10*转化表!$D$31+10*转化表!$D$32+10*转化表!$D$33+10*转化表!$D$34+(B42-110)*转化表!$D$35))))))))))))</f>
        <v>270.20000000000005</v>
      </c>
      <c r="I42" s="91">
        <f t="shared" si="0"/>
        <v>0</v>
      </c>
      <c r="J42" s="91">
        <f>IF(E42&lt;=50,0,E42*7%+2.8+IF(AND(B42&lt;=10,B42&gt;0),(人物成长表!$B42-1)*转化表!$F$24,IF(AND(B42&lt;=20,B42&gt;10),9*转化表!$F$24+(B42-10)*转化表!$F$25,IF(AND(B42&lt;=30,B42&gt;20),9*转化表!$F$24+10*转化表!$F$25+(B42-20)*转化表!$F$26,IF(AND(B42&lt;=40,B42&gt;30),9*转化表!$F$24+10*转化表!$F$25+10*转化表!$F$26+(B42-30)*转化表!$F$27,IF(AND(B42&lt;=50,B42&gt;40),9*转化表!$F$24+10*转化表!$F$25+10*转化表!$F$26+10*转化表!$F$27+(B42-40)*转化表!$F$28,IF(AND(B42&lt;=60,B42&gt;50),9*转化表!$F$24+10*转化表!$F$25+10*转化表!$F$26+10*转化表!$F$27+10*转化表!$F$28+(B42-50)*转化表!$F$29,IF(AND(B42&lt;=70,B42&gt;60),9*转化表!$F$24+10*转化表!$F$25+10*转化表!$F$26+10*转化表!$F$27+10*转化表!$F$28+10*转化表!$F$29+(B42-60)*转化表!$F$30,IF(AND(B42&lt;=80,B42&gt;70),9*转化表!$F$24+10*转化表!$F$25+10*转化表!$F$26+10*转化表!$F$27+10*转化表!$F$28+10*转化表!$F$29+10*转化表!$F$30+(B42-70)*转化表!$F$31,IF(AND(B42&lt;=90,B42&gt;80),9*转化表!$F$24+10*转化表!$F$25+10*转化表!$F$26+10*转化表!$F$27+10*转化表!$F$28+10*转化表!$F$29+10*转化表!$F$30+10*转化表!$F$31+(B42-80)*转化表!$F$32,IF(AND(B42&lt;=100,B42&gt;90),9*转化表!$F$24+10*转化表!$F$25+10*转化表!$F$26+10*转化表!$F$27+10*转化表!$F$28+10*转化表!$F$29+10*转化表!$F$30+10*转化表!$F$31+10*转化表!$F$32+(B42-90)*转化表!$F$33,IF(AND(B42&lt;=110,B42&gt;100),9*转化表!$F$24+10*转化表!$F$25+10*转化表!$F$26+10*转化表!$F$27+10*转化表!$F$28+10*转化表!$F$29+10*转化表!$F$30+10*转化表!$F$31+10*转化表!$F$32+10*转化表!$F$33+(B42-100)*转化表!$F$34,IF(AND(B42&lt;=120,B42&gt;110),9*转化表!$F$24+10*转化表!$F$25+10*转化表!$F$26+10*转化表!$F$27+10*转化表!$F$28+10*转化表!$F$29+10*转化表!$F$30+10*转化表!$F$31+10*转化表!$F$32+10*转化表!$F$33+10*转化表!$F$34+(B42-110)*转化表!$F$35)))))))))))))</f>
        <v>0</v>
      </c>
      <c r="K42" s="91">
        <f>(F42-50)*人物成长表!$B42*10%+9+IF(AND(B42&lt;=10,B42&gt;0),(人物成长表!$B42-1)*转化表!$G$24,IF(AND(B42&lt;=20,B42&gt;10),9*转化表!$G$24+(B42-10)*转化表!$G$25,IF(AND(B42&lt;=30,B42&gt;20),9*转化表!$G$24+10*转化表!$G$25+(B42-20)*转化表!$G$26,IF(AND(B42&lt;=40,B42&gt;30),9*转化表!$G$24+10*转化表!$G$25+10*转化表!$G$26+(B42-30)*转化表!$G$27,IF(AND(B42&lt;=50,B42&gt;40),9*转化表!$G$24+10*转化表!$G$25+10*转化表!$G$26+10*转化表!$G$27+(B42-40)*转化表!$G$28,IF(AND(B42&lt;=60,B42&gt;50),9*转化表!$G$24+10*转化表!$G$25+10*转化表!$G$26+10*转化表!$G$27+10*转化表!$G$28+(B42-50)*转化表!$G$29,IF(AND(B42&lt;=70,B42&gt;60),9*转化表!$G$24+10*转化表!$G$25+10*转化表!$G$26+10*转化表!$G$27+10*转化表!$G$28+10*转化表!$G$29+(B42-60)*转化表!$G$30,IF(AND(B42&lt;=80,B42&gt;70),9*转化表!$G$24+10*转化表!$G$25+10*转化表!$G$26+10*转化表!$G$27+10*转化表!$G$28+10*转化表!$G$29+10*转化表!$G$30+(B42-70)*转化表!$G$31,IF(AND(B42&lt;=90,B42&gt;80),9*转化表!$G$24+10*转化表!$G$25+10*转化表!$G$26+10*转化表!$G$27+10*转化表!$G$28+10*转化表!$G$29+10*转化表!$G$30+10*转化表!$G$31+(B42-80)*转化表!$G$32,IF(AND(B42&lt;=100,B42&gt;90),9*转化表!$G$24+10*转化表!$G$25+10*转化表!$G$26+10*转化表!$G$27+10*转化表!$G$28+10*转化表!$G$29+10*转化表!$G$30+10*转化表!$G$31+10*转化表!$G$32+(B42-90)*转化表!$G$33,IF(AND(B42&lt;=110,B42&gt;100),9*转化表!$G$24+10*转化表!$G$25+10*转化表!$G$26+10*转化表!$G$27+10*转化表!$G$28+10*转化表!$G$29+10*转化表!$G$30+10*转化表!$G$31+10*转化表!$G$32+10*转化表!$G$33+(B42-100)*转化表!$G$34,IF(AND(B42&lt;=120,B42&gt;110),9*转化表!$G$24+10*转化表!$G$25+10*转化表!$G$26+10*转化表!$G$27+10*转化表!$G$28+10*转化表!$G$29+10*转化表!$G$30+10*转化表!$G$31+10*转化表!$G$32+10*转化表!$G$33+10*转化表!$G$34+(B42-110)*转化表!$G$35))))))))))))</f>
        <v>108.47</v>
      </c>
      <c r="L42" s="91">
        <f>IF(F42&lt;=50,0,E42*7%+2.8+IF(AND(B42&lt;=10,B42&gt;0),(人物成长表!$B42-1)*转化表!$H$24,IF(AND(B42&lt;=20,B42&gt;10),9*转化表!$H$24+(B42-10)*转化表!$H$25,IF(AND(B42&lt;=30,B42&gt;20),9*转化表!$H$24+10*转化表!$H$25+(B42-20)*转化表!$H$26,IF(AND(B42&lt;=40,B42&gt;30),9*转化表!$H$24+10*转化表!$H$25+10*转化表!$H$26+(B42-30)*转化表!$H$27,IF(AND(B42&lt;=50,B42&gt;40),9*转化表!$H$24+10*转化表!$H$25+10*转化表!$H$26+10*转化表!$H$27+(B42-40)*转化表!$H$28,IF(AND(B42&lt;=60,B42&gt;50),9*转化表!$H$24+10*转化表!$H$25+10*转化表!$H$26+10*转化表!$H$27+10*转化表!$H$28+(B42-50)*转化表!$H$29,IF(AND(B42&lt;=70,B42&gt;60),9*转化表!$H$24+10*转化表!$H$25+10*转化表!$H$26+10*转化表!$H$27+10*转化表!$H$28+10*转化表!$H$29+(B42-60)*转化表!$H$30,IF(AND(B42&lt;=80,B42&gt;70),9*转化表!$H$24+10*转化表!$H$25+10*转化表!$H$26+10*转化表!$H$27+10*转化表!$H$28+10*转化表!$H$29+10*转化表!$H$30+(B42-70)*转化表!$H$31,IF(AND(B42&lt;=90,B42&gt;80),9*转化表!$H$24+10*转化表!$H$25+10*转化表!$H$26+10*转化表!$H$27+10*转化表!$H$28+10*转化表!$H$29+10*转化表!$H$30+10*转化表!$H$31+(B42-80)*转化表!$H$32,IF(AND(B42&lt;=100,B42&gt;90),9*转化表!$H$24+10*转化表!$H$25+10*转化表!$H$26+10*转化表!$H$27+10*转化表!$H$28+10*转化表!$H$29+10*转化表!$H$30+10*转化表!$H$31+10*转化表!$H$32+(B42-90)*转化表!$H$33,IF(AND(B42&lt;=110,B42&gt;100),9*转化表!$H$24+10*转化表!$H$25+10*转化表!$H$26+10*转化表!$H$27+10*转化表!$H$28+10*转化表!$H$29+10*转化表!$H$30+10*转化表!$H$31+10*转化表!$H$32+10*转化表!$H$33+(B42-100)*转化表!$H$34,IF(AND(B42&lt;=120,B42&gt;110),9*转化表!$H$24+10*转化表!$H$25+10*转化表!$H$26+10*转化表!$H$27+10*转化表!$H$28+10*转化表!$H$29+10*转化表!$H$30+10*转化表!$H$31+10*转化表!$H$32+10*转化表!$H$33+10*转化表!$H$34+(B42-110)*转化表!$H$35)))))))))))))</f>
        <v>0</v>
      </c>
      <c r="M42" s="89">
        <v>0</v>
      </c>
      <c r="N42" s="93">
        <v>0.2</v>
      </c>
      <c r="O42" s="94">
        <v>0</v>
      </c>
      <c r="P42" s="94">
        <v>0</v>
      </c>
      <c r="Q42" s="94">
        <v>0</v>
      </c>
      <c r="R42" s="93">
        <v>0.25</v>
      </c>
      <c r="S42" s="94">
        <v>0</v>
      </c>
    </row>
    <row r="43" spans="1:19">
      <c r="A43" s="89" t="s">
        <v>185</v>
      </c>
      <c r="B43" s="89">
        <v>42</v>
      </c>
      <c r="C43" s="90">
        <f>IF(AND(B43&lt;=10,B43&gt;0),(人物成长表!$B43-1)*22+50,IF(AND(B43&lt;=20,B43&gt;10),9*22+50+(B43-10)*44,IF(AND(B43&lt;=30,B43&gt;20),9*22+50+10*44+(B43-20)*66,IF(AND(B43&lt;=40,B43&gt;30),9*22+50+10*44+10*66+(B43-30)*88,IF(AND(B43&lt;=50,B43&gt;40),9*22+50+10*44+10*66+10*88+(B43-40)*110,IF(AND(B43&lt;=60,B43&gt;50),9*22+30+10*44+10*66+10*88+10*110+(B43-50)*132,IF(AND(B43&lt;=70,B43&gt;60),9*22+30+10*44+10*66+10*88+10*110+10*132+(B43-60)*154,IF(AND(B43&lt;=80,B43&gt;70),9*22+30+10*44+10*66+10*88+10*110+10*132+10*154+(B43-70)*176,IF(AND(B43&lt;=90,B43&gt;80),9*22+30+10*44+10*66+10*88+10*110+10*132+10*154+10*176+(B43-80)*198,IF(AND(B43&lt;=100,B43&gt;90),9*22+30+10*44+10*66+10*88+10*110+10*132+10*154+10*176+10*198+(B43-90)*220,IF(AND(B43&lt;=110,B43&gt;100),9*22+30+10*44+10*66+10*88+10*110+10*132+10*154+10*176+10*198+10*220+(B43-100)*242,IF(AND(B43&lt;=120,B43&gt;110),9*22+30+10*44+10*66+10*88+10*110+10*132+10*154+10*176+10*198+10*220+10*242+(B43-110)*264))))))))))))</f>
        <v>2448</v>
      </c>
      <c r="D43" s="89">
        <v>60</v>
      </c>
      <c r="E43" s="89">
        <v>50</v>
      </c>
      <c r="F43" s="89">
        <v>50</v>
      </c>
      <c r="G43" s="91">
        <f>人物成长表!$D43*人物成长表!$B43*10%+7+IF(AND(B43&lt;=10,B43&gt;0),(人物成长表!$B43-1)*转化表!$C$24,IF(AND(B43&lt;=20,B43&gt;10),9*转化表!$C$24+(B43-10)*转化表!$C$25,IF(AND(B43&lt;=30,B43&gt;20),9*转化表!$C$24+10*转化表!$C$25+(B43-20)*转化表!$C$26,IF(AND(B43&lt;=40,B43&gt;30),9*转化表!$C$24+10*转化表!$C$25+10*转化表!$C$26+(B43-30)*转化表!$C$27,IF(AND(B43&lt;=50,B43&gt;40),9*转化表!$C$24+10*转化表!$C$25+10*转化表!$C$26+10*转化表!$C$27+(B43-40)*转化表!$C$28,IF(AND(B43&lt;=60,B43&gt;50),9*转化表!$C$24+10*转化表!$C$25+10*转化表!$C$26+10*转化表!$C$27+10*转化表!$C$28+(B43-50)*转化表!$C$29,IF(AND(B43&lt;=70,B43&gt;60),9*转化表!$C$24+10*转化表!$C$25+10*转化表!$C$26+10*转化表!$C$27+10*转化表!$C$28+10*转化表!$C$29+(B43-60)*转化表!$C$30,IF(AND(B43&lt;=80,B43&gt;70),9*转化表!$C$24+10*转化表!$C$25+10*转化表!$C$26+10*转化表!$C$27+10*转化表!$C$28+10*转化表!$C$29+10*转化表!$C$30+(B43-70)*转化表!$C$31,IF(AND(B43&lt;=90,B43&gt;80),9*转化表!$C$24+10*转化表!$C$25+10*转化表!$C$26+10*转化表!$C$27+10*转化表!$C$28+10*转化表!$C$29+10*转化表!$C$30+10*转化表!$C$31+(B43-80)*转化表!$C$32,IF(AND(B43&lt;=100,B43&gt;90),9*转化表!$C$24+10*转化表!$C$25+10*转化表!$C$26+10*转化表!$C$27+10*转化表!$C$28+10*转化表!$C$29+10*转化表!$C$30+10*转化表!$C$31+10*转化表!$C$32+(B43-90)*转化表!$C$33,IF(AND(B43&lt;=110,B43&gt;100),9*转化表!$C$24+10*转化表!$C$25+10*转化表!$C$26+10*转化表!$C$27+10*转化表!$C$28+10*转化表!$C$29+10*转化表!$C$30+10*转化表!$C$31+10*转化表!$C$32+10*转化表!$C$33+(B43-100)*转化表!$C$34,IF(AND(B43&lt;=120,B43&gt;110),9*转化表!$C$24+10*转化表!$C$25+10*转化表!$C$26+10*转化表!$C$27+10*转化表!$C$28+10*转化表!$C$29+10*转化表!$C$30+10*转化表!$C$31+10*转化表!$C$32+10*转化表!$C$33+10*转化表!$C$34+(B43-110)*转化表!$C$35))))))))))))</f>
        <v>372</v>
      </c>
      <c r="H43" s="92">
        <f>人物成长表!$D43*人物成长表!$B43*7%+4.8+IF(AND(B43&lt;=10,B43&gt;0),(人物成长表!$B43-1)*转化表!$D$24,IF(AND(B43&lt;=20,B43&gt;10),9*转化表!$D$24+(B43-10)*转化表!$D$25,IF(AND(B43&lt;=30,B43&gt;20),9*转化表!$D$24+10*转化表!$D$25+(B43-20)*转化表!$D$26,IF(AND(B43&lt;=40,B43&gt;30),9*转化表!$D$24+10*转化表!$D$25+10*转化表!$D$26+(B43-30)*转化表!$D$27,IF(AND(B43&lt;=50,B43&gt;40),9*转化表!$D$24+10*转化表!$D$25+10*转化表!$D$26+10*转化表!$D$27+(B43-40)*转化表!$D$28,IF(AND(B43&lt;=60,B43&gt;50),9*转化表!$D$24+10*转化表!$D$25+10*转化表!$D$26+10*转化表!$D$27+10*转化表!$D$28+(B43-50)*转化表!$D$29,IF(AND(B43&lt;=70,B43&gt;60),9*转化表!$D$24+10*转化表!$D$25+10*转化表!$D$26+10*转化表!$D$27+10*转化表!$D$28+10*转化表!$D$29+(B43-60)*转化表!$D$30,IF(AND(B43&lt;=80,B43&gt;70),9*转化表!$D$24+10*转化表!$D$25+10*转化表!$D$26+10*转化表!$D$27+10*转化表!$D$28+10*转化表!$D$29+10*转化表!$D$30+(B43-70)*转化表!$D$31,IF(AND(B43&lt;=90,B43&gt;80),9*转化表!$D$24+10*转化表!$D$25+10*转化表!$D$26+10*转化表!$D$27+10*转化表!$D$28+10*转化表!$D$29+10*转化表!$D$30+10*转化表!$D$31+(B43-80)*转化表!$D$32,IF(AND(B43&lt;=100,B43&gt;90),9*转化表!$D$24+10*转化表!$D$25+10*转化表!$D$26+10*转化表!$D$27+10*转化表!$D$28+10*转化表!$D$29+10*转化表!$D$30+10*转化表!$D$31+10*转化表!$D$32+(B43-90)*转化表!$D$33,IF(AND(B43&lt;=110,B43&gt;100),9*转化表!$D$24+10*转化表!$D$25+10*转化表!$D$26+10*转化表!$D$27+10*转化表!$D$28+10*转化表!$D$29+10*转化表!$D$30+10*转化表!$D$31+10*转化表!$D$32+10*转化表!$D$33+(B43-100)*转化表!$D$34,IF(AND(B43&lt;=120,B43&gt;110),9*转化表!$D$24+10*转化表!$D$25+10*转化表!$D$26+10*转化表!$D$27+10*转化表!$D$28+10*转化表!$D$29+10*转化表!$D$30+10*转化表!$D$31+10*转化表!$D$32+10*转化表!$D$33+10*转化表!$D$34+(B43-110)*转化表!$D$35))))))))))))</f>
        <v>281.40000000000003</v>
      </c>
      <c r="I43" s="91">
        <f t="shared" si="0"/>
        <v>0</v>
      </c>
      <c r="J43" s="91">
        <f>IF(E43&lt;=50,0,E43*7%+2.8+IF(AND(B43&lt;=10,B43&gt;0),(人物成长表!$B43-1)*转化表!$F$24,IF(AND(B43&lt;=20,B43&gt;10),9*转化表!$F$24+(B43-10)*转化表!$F$25,IF(AND(B43&lt;=30,B43&gt;20),9*转化表!$F$24+10*转化表!$F$25+(B43-20)*转化表!$F$26,IF(AND(B43&lt;=40,B43&gt;30),9*转化表!$F$24+10*转化表!$F$25+10*转化表!$F$26+(B43-30)*转化表!$F$27,IF(AND(B43&lt;=50,B43&gt;40),9*转化表!$F$24+10*转化表!$F$25+10*转化表!$F$26+10*转化表!$F$27+(B43-40)*转化表!$F$28,IF(AND(B43&lt;=60,B43&gt;50),9*转化表!$F$24+10*转化表!$F$25+10*转化表!$F$26+10*转化表!$F$27+10*转化表!$F$28+(B43-50)*转化表!$F$29,IF(AND(B43&lt;=70,B43&gt;60),9*转化表!$F$24+10*转化表!$F$25+10*转化表!$F$26+10*转化表!$F$27+10*转化表!$F$28+10*转化表!$F$29+(B43-60)*转化表!$F$30,IF(AND(B43&lt;=80,B43&gt;70),9*转化表!$F$24+10*转化表!$F$25+10*转化表!$F$26+10*转化表!$F$27+10*转化表!$F$28+10*转化表!$F$29+10*转化表!$F$30+(B43-70)*转化表!$F$31,IF(AND(B43&lt;=90,B43&gt;80),9*转化表!$F$24+10*转化表!$F$25+10*转化表!$F$26+10*转化表!$F$27+10*转化表!$F$28+10*转化表!$F$29+10*转化表!$F$30+10*转化表!$F$31+(B43-80)*转化表!$F$32,IF(AND(B43&lt;=100,B43&gt;90),9*转化表!$F$24+10*转化表!$F$25+10*转化表!$F$26+10*转化表!$F$27+10*转化表!$F$28+10*转化表!$F$29+10*转化表!$F$30+10*转化表!$F$31+10*转化表!$F$32+(B43-90)*转化表!$F$33,IF(AND(B43&lt;=110,B43&gt;100),9*转化表!$F$24+10*转化表!$F$25+10*转化表!$F$26+10*转化表!$F$27+10*转化表!$F$28+10*转化表!$F$29+10*转化表!$F$30+10*转化表!$F$31+10*转化表!$F$32+10*转化表!$F$33+(B43-100)*转化表!$F$34,IF(AND(B43&lt;=120,B43&gt;110),9*转化表!$F$24+10*转化表!$F$25+10*转化表!$F$26+10*转化表!$F$27+10*转化表!$F$28+10*转化表!$F$29+10*转化表!$F$30+10*转化表!$F$31+10*转化表!$F$32+10*转化表!$F$33+10*转化表!$F$34+(B43-110)*转化表!$F$35)))))))))))))</f>
        <v>0</v>
      </c>
      <c r="K43" s="91">
        <f>(F43-50)*人物成长表!$B43*10%+9+IF(AND(B43&lt;=10,B43&gt;0),(人物成长表!$B43-1)*转化表!$G$24,IF(AND(B43&lt;=20,B43&gt;10),9*转化表!$G$24+(B43-10)*转化表!$G$25,IF(AND(B43&lt;=30,B43&gt;20),9*转化表!$G$24+10*转化表!$G$25+(B43-20)*转化表!$G$26,IF(AND(B43&lt;=40,B43&gt;30),9*转化表!$G$24+10*转化表!$G$25+10*转化表!$G$26+(B43-30)*转化表!$G$27,IF(AND(B43&lt;=50,B43&gt;40),9*转化表!$G$24+10*转化表!$G$25+10*转化表!$G$26+10*转化表!$G$27+(B43-40)*转化表!$G$28,IF(AND(B43&lt;=60,B43&gt;50),9*转化表!$G$24+10*转化表!$G$25+10*转化表!$G$26+10*转化表!$G$27+10*转化表!$G$28+(B43-50)*转化表!$G$29,IF(AND(B43&lt;=70,B43&gt;60),9*转化表!$G$24+10*转化表!$G$25+10*转化表!$G$26+10*转化表!$G$27+10*转化表!$G$28+10*转化表!$G$29+(B43-60)*转化表!$G$30,IF(AND(B43&lt;=80,B43&gt;70),9*转化表!$G$24+10*转化表!$G$25+10*转化表!$G$26+10*转化表!$G$27+10*转化表!$G$28+10*转化表!$G$29+10*转化表!$G$30+(B43-70)*转化表!$G$31,IF(AND(B43&lt;=90,B43&gt;80),9*转化表!$G$24+10*转化表!$G$25+10*转化表!$G$26+10*转化表!$G$27+10*转化表!$G$28+10*转化表!$G$29+10*转化表!$G$30+10*转化表!$G$31+(B43-80)*转化表!$G$32,IF(AND(B43&lt;=100,B43&gt;90),9*转化表!$G$24+10*转化表!$G$25+10*转化表!$G$26+10*转化表!$G$27+10*转化表!$G$28+10*转化表!$G$29+10*转化表!$G$30+10*转化表!$G$31+10*转化表!$G$32+(B43-90)*转化表!$G$33,IF(AND(B43&lt;=110,B43&gt;100),9*转化表!$G$24+10*转化表!$G$25+10*转化表!$G$26+10*转化表!$G$27+10*转化表!$G$28+10*转化表!$G$29+10*转化表!$G$30+10*转化表!$G$31+10*转化表!$G$32+10*转化表!$G$33+(B43-100)*转化表!$G$34,IF(AND(B43&lt;=120,B43&gt;110),9*转化表!$G$24+10*转化表!$G$25+10*转化表!$G$26+10*转化表!$G$27+10*转化表!$G$28+10*转化表!$G$29+10*转化表!$G$30+10*转化表!$G$31+10*转化表!$G$32+10*转化表!$G$33+10*转化表!$G$34+(B43-110)*转化表!$G$35))))))))))))</f>
        <v>113.27</v>
      </c>
      <c r="L43" s="91">
        <f>IF(F43&lt;=50,0,E43*7%+2.8+IF(AND(B43&lt;=10,B43&gt;0),(人物成长表!$B43-1)*转化表!$H$24,IF(AND(B43&lt;=20,B43&gt;10),9*转化表!$H$24+(B43-10)*转化表!$H$25,IF(AND(B43&lt;=30,B43&gt;20),9*转化表!$H$24+10*转化表!$H$25+(B43-20)*转化表!$H$26,IF(AND(B43&lt;=40,B43&gt;30),9*转化表!$H$24+10*转化表!$H$25+10*转化表!$H$26+(B43-30)*转化表!$H$27,IF(AND(B43&lt;=50,B43&gt;40),9*转化表!$H$24+10*转化表!$H$25+10*转化表!$H$26+10*转化表!$H$27+(B43-40)*转化表!$H$28,IF(AND(B43&lt;=60,B43&gt;50),9*转化表!$H$24+10*转化表!$H$25+10*转化表!$H$26+10*转化表!$H$27+10*转化表!$H$28+(B43-50)*转化表!$H$29,IF(AND(B43&lt;=70,B43&gt;60),9*转化表!$H$24+10*转化表!$H$25+10*转化表!$H$26+10*转化表!$H$27+10*转化表!$H$28+10*转化表!$H$29+(B43-60)*转化表!$H$30,IF(AND(B43&lt;=80,B43&gt;70),9*转化表!$H$24+10*转化表!$H$25+10*转化表!$H$26+10*转化表!$H$27+10*转化表!$H$28+10*转化表!$H$29+10*转化表!$H$30+(B43-70)*转化表!$H$31,IF(AND(B43&lt;=90,B43&gt;80),9*转化表!$H$24+10*转化表!$H$25+10*转化表!$H$26+10*转化表!$H$27+10*转化表!$H$28+10*转化表!$H$29+10*转化表!$H$30+10*转化表!$H$31+(B43-80)*转化表!$H$32,IF(AND(B43&lt;=100,B43&gt;90),9*转化表!$H$24+10*转化表!$H$25+10*转化表!$H$26+10*转化表!$H$27+10*转化表!$H$28+10*转化表!$H$29+10*转化表!$H$30+10*转化表!$H$31+10*转化表!$H$32+(B43-90)*转化表!$H$33,IF(AND(B43&lt;=110,B43&gt;100),9*转化表!$H$24+10*转化表!$H$25+10*转化表!$H$26+10*转化表!$H$27+10*转化表!$H$28+10*转化表!$H$29+10*转化表!$H$30+10*转化表!$H$31+10*转化表!$H$32+10*转化表!$H$33+(B43-100)*转化表!$H$34,IF(AND(B43&lt;=120,B43&gt;110),9*转化表!$H$24+10*转化表!$H$25+10*转化表!$H$26+10*转化表!$H$27+10*转化表!$H$28+10*转化表!$H$29+10*转化表!$H$30+10*转化表!$H$31+10*转化表!$H$32+10*转化表!$H$33+10*转化表!$H$34+(B43-110)*转化表!$H$35)))))))))))))</f>
        <v>0</v>
      </c>
      <c r="M43" s="89">
        <v>0</v>
      </c>
      <c r="N43" s="93">
        <v>0.2</v>
      </c>
      <c r="O43" s="94">
        <v>0</v>
      </c>
      <c r="P43" s="94">
        <v>0</v>
      </c>
      <c r="Q43" s="94">
        <v>0</v>
      </c>
      <c r="R43" s="93">
        <v>0.25</v>
      </c>
      <c r="S43" s="94">
        <v>0</v>
      </c>
    </row>
    <row r="44" spans="1:19">
      <c r="A44" s="89" t="s">
        <v>185</v>
      </c>
      <c r="B44" s="89">
        <v>43</v>
      </c>
      <c r="C44" s="90">
        <f>IF(AND(B44&lt;=10,B44&gt;0),(人物成长表!$B44-1)*22+50,IF(AND(B44&lt;=20,B44&gt;10),9*22+50+(B44-10)*44,IF(AND(B44&lt;=30,B44&gt;20),9*22+50+10*44+(B44-20)*66,IF(AND(B44&lt;=40,B44&gt;30),9*22+50+10*44+10*66+(B44-30)*88,IF(AND(B44&lt;=50,B44&gt;40),9*22+50+10*44+10*66+10*88+(B44-40)*110,IF(AND(B44&lt;=60,B44&gt;50),9*22+30+10*44+10*66+10*88+10*110+(B44-50)*132,IF(AND(B44&lt;=70,B44&gt;60),9*22+30+10*44+10*66+10*88+10*110+10*132+(B44-60)*154,IF(AND(B44&lt;=80,B44&gt;70),9*22+30+10*44+10*66+10*88+10*110+10*132+10*154+(B44-70)*176,IF(AND(B44&lt;=90,B44&gt;80),9*22+30+10*44+10*66+10*88+10*110+10*132+10*154+10*176+(B44-80)*198,IF(AND(B44&lt;=100,B44&gt;90),9*22+30+10*44+10*66+10*88+10*110+10*132+10*154+10*176+10*198+(B44-90)*220,IF(AND(B44&lt;=110,B44&gt;100),9*22+30+10*44+10*66+10*88+10*110+10*132+10*154+10*176+10*198+10*220+(B44-100)*242,IF(AND(B44&lt;=120,B44&gt;110),9*22+30+10*44+10*66+10*88+10*110+10*132+10*154+10*176+10*198+10*220+10*242+(B44-110)*264))))))))))))</f>
        <v>2558</v>
      </c>
      <c r="D44" s="89">
        <v>60</v>
      </c>
      <c r="E44" s="89">
        <v>50</v>
      </c>
      <c r="F44" s="89">
        <v>50</v>
      </c>
      <c r="G44" s="91">
        <f>人物成长表!$D44*人物成长表!$B44*10%+7+IF(AND(B44&lt;=10,B44&gt;0),(人物成长表!$B44-1)*转化表!$C$24,IF(AND(B44&lt;=20,B44&gt;10),9*转化表!$C$24+(B44-10)*转化表!$C$25,IF(AND(B44&lt;=30,B44&gt;20),9*转化表!$C$24+10*转化表!$C$25+(B44-20)*转化表!$C$26,IF(AND(B44&lt;=40,B44&gt;30),9*转化表!$C$24+10*转化表!$C$25+10*转化表!$C$26+(B44-30)*转化表!$C$27,IF(AND(B44&lt;=50,B44&gt;40),9*转化表!$C$24+10*转化表!$C$25+10*转化表!$C$26+10*转化表!$C$27+(B44-40)*转化表!$C$28,IF(AND(B44&lt;=60,B44&gt;50),9*转化表!$C$24+10*转化表!$C$25+10*转化表!$C$26+10*转化表!$C$27+10*转化表!$C$28+(B44-50)*转化表!$C$29,IF(AND(B44&lt;=70,B44&gt;60),9*转化表!$C$24+10*转化表!$C$25+10*转化表!$C$26+10*转化表!$C$27+10*转化表!$C$28+10*转化表!$C$29+(B44-60)*转化表!$C$30,IF(AND(B44&lt;=80,B44&gt;70),9*转化表!$C$24+10*转化表!$C$25+10*转化表!$C$26+10*转化表!$C$27+10*转化表!$C$28+10*转化表!$C$29+10*转化表!$C$30+(B44-70)*转化表!$C$31,IF(AND(B44&lt;=90,B44&gt;80),9*转化表!$C$24+10*转化表!$C$25+10*转化表!$C$26+10*转化表!$C$27+10*转化表!$C$28+10*转化表!$C$29+10*转化表!$C$30+10*转化表!$C$31+(B44-80)*转化表!$C$32,IF(AND(B44&lt;=100,B44&gt;90),9*转化表!$C$24+10*转化表!$C$25+10*转化表!$C$26+10*转化表!$C$27+10*转化表!$C$28+10*转化表!$C$29+10*转化表!$C$30+10*转化表!$C$31+10*转化表!$C$32+(B44-90)*转化表!$C$33,IF(AND(B44&lt;=110,B44&gt;100),9*转化表!$C$24+10*转化表!$C$25+10*转化表!$C$26+10*转化表!$C$27+10*转化表!$C$28+10*转化表!$C$29+10*转化表!$C$30+10*转化表!$C$31+10*转化表!$C$32+10*转化表!$C$33+(B44-100)*转化表!$C$34,IF(AND(B44&lt;=120,B44&gt;110),9*转化表!$C$24+10*转化表!$C$25+10*转化表!$C$26+10*转化表!$C$27+10*转化表!$C$28+10*转化表!$C$29+10*转化表!$C$30+10*转化表!$C$31+10*转化表!$C$32+10*转化表!$C$33+10*转化表!$C$34+(B44-110)*转化表!$C$35))))))))))))</f>
        <v>388</v>
      </c>
      <c r="H44" s="92">
        <f>人物成长表!$D44*人物成长表!$B44*7%+4.8+IF(AND(B44&lt;=10,B44&gt;0),(人物成长表!$B44-1)*转化表!$D$24,IF(AND(B44&lt;=20,B44&gt;10),9*转化表!$D$24+(B44-10)*转化表!$D$25,IF(AND(B44&lt;=30,B44&gt;20),9*转化表!$D$24+10*转化表!$D$25+(B44-20)*转化表!$D$26,IF(AND(B44&lt;=40,B44&gt;30),9*转化表!$D$24+10*转化表!$D$25+10*转化表!$D$26+(B44-30)*转化表!$D$27,IF(AND(B44&lt;=50,B44&gt;40),9*转化表!$D$24+10*转化表!$D$25+10*转化表!$D$26+10*转化表!$D$27+(B44-40)*转化表!$D$28,IF(AND(B44&lt;=60,B44&gt;50),9*转化表!$D$24+10*转化表!$D$25+10*转化表!$D$26+10*转化表!$D$27+10*转化表!$D$28+(B44-50)*转化表!$D$29,IF(AND(B44&lt;=70,B44&gt;60),9*转化表!$D$24+10*转化表!$D$25+10*转化表!$D$26+10*转化表!$D$27+10*转化表!$D$28+10*转化表!$D$29+(B44-60)*转化表!$D$30,IF(AND(B44&lt;=80,B44&gt;70),9*转化表!$D$24+10*转化表!$D$25+10*转化表!$D$26+10*转化表!$D$27+10*转化表!$D$28+10*转化表!$D$29+10*转化表!$D$30+(B44-70)*转化表!$D$31,IF(AND(B44&lt;=90,B44&gt;80),9*转化表!$D$24+10*转化表!$D$25+10*转化表!$D$26+10*转化表!$D$27+10*转化表!$D$28+10*转化表!$D$29+10*转化表!$D$30+10*转化表!$D$31+(B44-80)*转化表!$D$32,IF(AND(B44&lt;=100,B44&gt;90),9*转化表!$D$24+10*转化表!$D$25+10*转化表!$D$26+10*转化表!$D$27+10*转化表!$D$28+10*转化表!$D$29+10*转化表!$D$30+10*转化表!$D$31+10*转化表!$D$32+(B44-90)*转化表!$D$33,IF(AND(B44&lt;=110,B44&gt;100),9*转化表!$D$24+10*转化表!$D$25+10*转化表!$D$26+10*转化表!$D$27+10*转化表!$D$28+10*转化表!$D$29+10*转化表!$D$30+10*转化表!$D$31+10*转化表!$D$32+10*转化表!$D$33+(B44-100)*转化表!$D$34,IF(AND(B44&lt;=120,B44&gt;110),9*转化表!$D$24+10*转化表!$D$25+10*转化表!$D$26+10*转化表!$D$27+10*转化表!$D$28+10*转化表!$D$29+10*转化表!$D$30+10*转化表!$D$31+10*转化表!$D$32+10*转化表!$D$33+10*转化表!$D$34+(B44-110)*转化表!$D$35))))))))))))</f>
        <v>292.60000000000002</v>
      </c>
      <c r="I44" s="91">
        <f t="shared" si="0"/>
        <v>0</v>
      </c>
      <c r="J44" s="91">
        <f>IF(E44&lt;=50,0,E44*7%+2.8+IF(AND(B44&lt;=10,B44&gt;0),(人物成长表!$B44-1)*转化表!$F$24,IF(AND(B44&lt;=20,B44&gt;10),9*转化表!$F$24+(B44-10)*转化表!$F$25,IF(AND(B44&lt;=30,B44&gt;20),9*转化表!$F$24+10*转化表!$F$25+(B44-20)*转化表!$F$26,IF(AND(B44&lt;=40,B44&gt;30),9*转化表!$F$24+10*转化表!$F$25+10*转化表!$F$26+(B44-30)*转化表!$F$27,IF(AND(B44&lt;=50,B44&gt;40),9*转化表!$F$24+10*转化表!$F$25+10*转化表!$F$26+10*转化表!$F$27+(B44-40)*转化表!$F$28,IF(AND(B44&lt;=60,B44&gt;50),9*转化表!$F$24+10*转化表!$F$25+10*转化表!$F$26+10*转化表!$F$27+10*转化表!$F$28+(B44-50)*转化表!$F$29,IF(AND(B44&lt;=70,B44&gt;60),9*转化表!$F$24+10*转化表!$F$25+10*转化表!$F$26+10*转化表!$F$27+10*转化表!$F$28+10*转化表!$F$29+(B44-60)*转化表!$F$30,IF(AND(B44&lt;=80,B44&gt;70),9*转化表!$F$24+10*转化表!$F$25+10*转化表!$F$26+10*转化表!$F$27+10*转化表!$F$28+10*转化表!$F$29+10*转化表!$F$30+(B44-70)*转化表!$F$31,IF(AND(B44&lt;=90,B44&gt;80),9*转化表!$F$24+10*转化表!$F$25+10*转化表!$F$26+10*转化表!$F$27+10*转化表!$F$28+10*转化表!$F$29+10*转化表!$F$30+10*转化表!$F$31+(B44-80)*转化表!$F$32,IF(AND(B44&lt;=100,B44&gt;90),9*转化表!$F$24+10*转化表!$F$25+10*转化表!$F$26+10*转化表!$F$27+10*转化表!$F$28+10*转化表!$F$29+10*转化表!$F$30+10*转化表!$F$31+10*转化表!$F$32+(B44-90)*转化表!$F$33,IF(AND(B44&lt;=110,B44&gt;100),9*转化表!$F$24+10*转化表!$F$25+10*转化表!$F$26+10*转化表!$F$27+10*转化表!$F$28+10*转化表!$F$29+10*转化表!$F$30+10*转化表!$F$31+10*转化表!$F$32+10*转化表!$F$33+(B44-100)*转化表!$F$34,IF(AND(B44&lt;=120,B44&gt;110),9*转化表!$F$24+10*转化表!$F$25+10*转化表!$F$26+10*转化表!$F$27+10*转化表!$F$28+10*转化表!$F$29+10*转化表!$F$30+10*转化表!$F$31+10*转化表!$F$32+10*转化表!$F$33+10*转化表!$F$34+(B44-110)*转化表!$F$35)))))))))))))</f>
        <v>0</v>
      </c>
      <c r="K44" s="91">
        <f>(F44-50)*人物成长表!$B44*10%+9+IF(AND(B44&lt;=10,B44&gt;0),(人物成长表!$B44-1)*转化表!$G$24,IF(AND(B44&lt;=20,B44&gt;10),9*转化表!$G$24+(B44-10)*转化表!$G$25,IF(AND(B44&lt;=30,B44&gt;20),9*转化表!$G$24+10*转化表!$G$25+(B44-20)*转化表!$G$26,IF(AND(B44&lt;=40,B44&gt;30),9*转化表!$G$24+10*转化表!$G$25+10*转化表!$G$26+(B44-30)*转化表!$G$27,IF(AND(B44&lt;=50,B44&gt;40),9*转化表!$G$24+10*转化表!$G$25+10*转化表!$G$26+10*转化表!$G$27+(B44-40)*转化表!$G$28,IF(AND(B44&lt;=60,B44&gt;50),9*转化表!$G$24+10*转化表!$G$25+10*转化表!$G$26+10*转化表!$G$27+10*转化表!$G$28+(B44-50)*转化表!$G$29,IF(AND(B44&lt;=70,B44&gt;60),9*转化表!$G$24+10*转化表!$G$25+10*转化表!$G$26+10*转化表!$G$27+10*转化表!$G$28+10*转化表!$G$29+(B44-60)*转化表!$G$30,IF(AND(B44&lt;=80,B44&gt;70),9*转化表!$G$24+10*转化表!$G$25+10*转化表!$G$26+10*转化表!$G$27+10*转化表!$G$28+10*转化表!$G$29+10*转化表!$G$30+(B44-70)*转化表!$G$31,IF(AND(B44&lt;=90,B44&gt;80),9*转化表!$G$24+10*转化表!$G$25+10*转化表!$G$26+10*转化表!$G$27+10*转化表!$G$28+10*转化表!$G$29+10*转化表!$G$30+10*转化表!$G$31+(B44-80)*转化表!$G$32,IF(AND(B44&lt;=100,B44&gt;90),9*转化表!$G$24+10*转化表!$G$25+10*转化表!$G$26+10*转化表!$G$27+10*转化表!$G$28+10*转化表!$G$29+10*转化表!$G$30+10*转化表!$G$31+10*转化表!$G$32+(B44-90)*转化表!$G$33,IF(AND(B44&lt;=110,B44&gt;100),9*转化表!$G$24+10*转化表!$G$25+10*转化表!$G$26+10*转化表!$G$27+10*转化表!$G$28+10*转化表!$G$29+10*转化表!$G$30+10*转化表!$G$31+10*转化表!$G$32+10*转化表!$G$33+(B44-100)*转化表!$G$34,IF(AND(B44&lt;=120,B44&gt;110),9*转化表!$G$24+10*转化表!$G$25+10*转化表!$G$26+10*转化表!$G$27+10*转化表!$G$28+10*转化表!$G$29+10*转化表!$G$30+10*转化表!$G$31+10*转化表!$G$32+10*转化表!$G$33+10*转化表!$G$34+(B44-110)*转化表!$G$35))))))))))))</f>
        <v>118.07</v>
      </c>
      <c r="L44" s="91">
        <f>IF(F44&lt;=50,0,E44*7%+2.8+IF(AND(B44&lt;=10,B44&gt;0),(人物成长表!$B44-1)*转化表!$H$24,IF(AND(B44&lt;=20,B44&gt;10),9*转化表!$H$24+(B44-10)*转化表!$H$25,IF(AND(B44&lt;=30,B44&gt;20),9*转化表!$H$24+10*转化表!$H$25+(B44-20)*转化表!$H$26,IF(AND(B44&lt;=40,B44&gt;30),9*转化表!$H$24+10*转化表!$H$25+10*转化表!$H$26+(B44-30)*转化表!$H$27,IF(AND(B44&lt;=50,B44&gt;40),9*转化表!$H$24+10*转化表!$H$25+10*转化表!$H$26+10*转化表!$H$27+(B44-40)*转化表!$H$28,IF(AND(B44&lt;=60,B44&gt;50),9*转化表!$H$24+10*转化表!$H$25+10*转化表!$H$26+10*转化表!$H$27+10*转化表!$H$28+(B44-50)*转化表!$H$29,IF(AND(B44&lt;=70,B44&gt;60),9*转化表!$H$24+10*转化表!$H$25+10*转化表!$H$26+10*转化表!$H$27+10*转化表!$H$28+10*转化表!$H$29+(B44-60)*转化表!$H$30,IF(AND(B44&lt;=80,B44&gt;70),9*转化表!$H$24+10*转化表!$H$25+10*转化表!$H$26+10*转化表!$H$27+10*转化表!$H$28+10*转化表!$H$29+10*转化表!$H$30+(B44-70)*转化表!$H$31,IF(AND(B44&lt;=90,B44&gt;80),9*转化表!$H$24+10*转化表!$H$25+10*转化表!$H$26+10*转化表!$H$27+10*转化表!$H$28+10*转化表!$H$29+10*转化表!$H$30+10*转化表!$H$31+(B44-80)*转化表!$H$32,IF(AND(B44&lt;=100,B44&gt;90),9*转化表!$H$24+10*转化表!$H$25+10*转化表!$H$26+10*转化表!$H$27+10*转化表!$H$28+10*转化表!$H$29+10*转化表!$H$30+10*转化表!$H$31+10*转化表!$H$32+(B44-90)*转化表!$H$33,IF(AND(B44&lt;=110,B44&gt;100),9*转化表!$H$24+10*转化表!$H$25+10*转化表!$H$26+10*转化表!$H$27+10*转化表!$H$28+10*转化表!$H$29+10*转化表!$H$30+10*转化表!$H$31+10*转化表!$H$32+10*转化表!$H$33+(B44-100)*转化表!$H$34,IF(AND(B44&lt;=120,B44&gt;110),9*转化表!$H$24+10*转化表!$H$25+10*转化表!$H$26+10*转化表!$H$27+10*转化表!$H$28+10*转化表!$H$29+10*转化表!$H$30+10*转化表!$H$31+10*转化表!$H$32+10*转化表!$H$33+10*转化表!$H$34+(B44-110)*转化表!$H$35)))))))))))))</f>
        <v>0</v>
      </c>
      <c r="M44" s="89">
        <v>0</v>
      </c>
      <c r="N44" s="93">
        <v>0.2</v>
      </c>
      <c r="O44" s="94">
        <v>0</v>
      </c>
      <c r="P44" s="94">
        <v>0</v>
      </c>
      <c r="Q44" s="94">
        <v>0</v>
      </c>
      <c r="R44" s="93">
        <v>0.25</v>
      </c>
      <c r="S44" s="94">
        <v>0</v>
      </c>
    </row>
    <row r="45" spans="1:19">
      <c r="A45" s="89" t="s">
        <v>185</v>
      </c>
      <c r="B45" s="89">
        <v>44</v>
      </c>
      <c r="C45" s="90">
        <f>IF(AND(B45&lt;=10,B45&gt;0),(人物成长表!$B45-1)*22+50,IF(AND(B45&lt;=20,B45&gt;10),9*22+50+(B45-10)*44,IF(AND(B45&lt;=30,B45&gt;20),9*22+50+10*44+(B45-20)*66,IF(AND(B45&lt;=40,B45&gt;30),9*22+50+10*44+10*66+(B45-30)*88,IF(AND(B45&lt;=50,B45&gt;40),9*22+50+10*44+10*66+10*88+(B45-40)*110,IF(AND(B45&lt;=60,B45&gt;50),9*22+30+10*44+10*66+10*88+10*110+(B45-50)*132,IF(AND(B45&lt;=70,B45&gt;60),9*22+30+10*44+10*66+10*88+10*110+10*132+(B45-60)*154,IF(AND(B45&lt;=80,B45&gt;70),9*22+30+10*44+10*66+10*88+10*110+10*132+10*154+(B45-70)*176,IF(AND(B45&lt;=90,B45&gt;80),9*22+30+10*44+10*66+10*88+10*110+10*132+10*154+10*176+(B45-80)*198,IF(AND(B45&lt;=100,B45&gt;90),9*22+30+10*44+10*66+10*88+10*110+10*132+10*154+10*176+10*198+(B45-90)*220,IF(AND(B45&lt;=110,B45&gt;100),9*22+30+10*44+10*66+10*88+10*110+10*132+10*154+10*176+10*198+10*220+(B45-100)*242,IF(AND(B45&lt;=120,B45&gt;110),9*22+30+10*44+10*66+10*88+10*110+10*132+10*154+10*176+10*198+10*220+10*242+(B45-110)*264))))))))))))</f>
        <v>2668</v>
      </c>
      <c r="D45" s="89">
        <v>60</v>
      </c>
      <c r="E45" s="89">
        <v>50</v>
      </c>
      <c r="F45" s="89">
        <v>50</v>
      </c>
      <c r="G45" s="91">
        <f>人物成长表!$D45*人物成长表!$B45*10%+7+IF(AND(B45&lt;=10,B45&gt;0),(人物成长表!$B45-1)*转化表!$C$24,IF(AND(B45&lt;=20,B45&gt;10),9*转化表!$C$24+(B45-10)*转化表!$C$25,IF(AND(B45&lt;=30,B45&gt;20),9*转化表!$C$24+10*转化表!$C$25+(B45-20)*转化表!$C$26,IF(AND(B45&lt;=40,B45&gt;30),9*转化表!$C$24+10*转化表!$C$25+10*转化表!$C$26+(B45-30)*转化表!$C$27,IF(AND(B45&lt;=50,B45&gt;40),9*转化表!$C$24+10*转化表!$C$25+10*转化表!$C$26+10*转化表!$C$27+(B45-40)*转化表!$C$28,IF(AND(B45&lt;=60,B45&gt;50),9*转化表!$C$24+10*转化表!$C$25+10*转化表!$C$26+10*转化表!$C$27+10*转化表!$C$28+(B45-50)*转化表!$C$29,IF(AND(B45&lt;=70,B45&gt;60),9*转化表!$C$24+10*转化表!$C$25+10*转化表!$C$26+10*转化表!$C$27+10*转化表!$C$28+10*转化表!$C$29+(B45-60)*转化表!$C$30,IF(AND(B45&lt;=80,B45&gt;70),9*转化表!$C$24+10*转化表!$C$25+10*转化表!$C$26+10*转化表!$C$27+10*转化表!$C$28+10*转化表!$C$29+10*转化表!$C$30+(B45-70)*转化表!$C$31,IF(AND(B45&lt;=90,B45&gt;80),9*转化表!$C$24+10*转化表!$C$25+10*转化表!$C$26+10*转化表!$C$27+10*转化表!$C$28+10*转化表!$C$29+10*转化表!$C$30+10*转化表!$C$31+(B45-80)*转化表!$C$32,IF(AND(B45&lt;=100,B45&gt;90),9*转化表!$C$24+10*转化表!$C$25+10*转化表!$C$26+10*转化表!$C$27+10*转化表!$C$28+10*转化表!$C$29+10*转化表!$C$30+10*转化表!$C$31+10*转化表!$C$32+(B45-90)*转化表!$C$33,IF(AND(B45&lt;=110,B45&gt;100),9*转化表!$C$24+10*转化表!$C$25+10*转化表!$C$26+10*转化表!$C$27+10*转化表!$C$28+10*转化表!$C$29+10*转化表!$C$30+10*转化表!$C$31+10*转化表!$C$32+10*转化表!$C$33+(B45-100)*转化表!$C$34,IF(AND(B45&lt;=120,B45&gt;110),9*转化表!$C$24+10*转化表!$C$25+10*转化表!$C$26+10*转化表!$C$27+10*转化表!$C$28+10*转化表!$C$29+10*转化表!$C$30+10*转化表!$C$31+10*转化表!$C$32+10*转化表!$C$33+10*转化表!$C$34+(B45-110)*转化表!$C$35))))))))))))</f>
        <v>404</v>
      </c>
      <c r="H45" s="92">
        <f>人物成长表!$D45*人物成长表!$B45*7%+4.8+IF(AND(B45&lt;=10,B45&gt;0),(人物成长表!$B45-1)*转化表!$D$24,IF(AND(B45&lt;=20,B45&gt;10),9*转化表!$D$24+(B45-10)*转化表!$D$25,IF(AND(B45&lt;=30,B45&gt;20),9*转化表!$D$24+10*转化表!$D$25+(B45-20)*转化表!$D$26,IF(AND(B45&lt;=40,B45&gt;30),9*转化表!$D$24+10*转化表!$D$25+10*转化表!$D$26+(B45-30)*转化表!$D$27,IF(AND(B45&lt;=50,B45&gt;40),9*转化表!$D$24+10*转化表!$D$25+10*转化表!$D$26+10*转化表!$D$27+(B45-40)*转化表!$D$28,IF(AND(B45&lt;=60,B45&gt;50),9*转化表!$D$24+10*转化表!$D$25+10*转化表!$D$26+10*转化表!$D$27+10*转化表!$D$28+(B45-50)*转化表!$D$29,IF(AND(B45&lt;=70,B45&gt;60),9*转化表!$D$24+10*转化表!$D$25+10*转化表!$D$26+10*转化表!$D$27+10*转化表!$D$28+10*转化表!$D$29+(B45-60)*转化表!$D$30,IF(AND(B45&lt;=80,B45&gt;70),9*转化表!$D$24+10*转化表!$D$25+10*转化表!$D$26+10*转化表!$D$27+10*转化表!$D$28+10*转化表!$D$29+10*转化表!$D$30+(B45-70)*转化表!$D$31,IF(AND(B45&lt;=90,B45&gt;80),9*转化表!$D$24+10*转化表!$D$25+10*转化表!$D$26+10*转化表!$D$27+10*转化表!$D$28+10*转化表!$D$29+10*转化表!$D$30+10*转化表!$D$31+(B45-80)*转化表!$D$32,IF(AND(B45&lt;=100,B45&gt;90),9*转化表!$D$24+10*转化表!$D$25+10*转化表!$D$26+10*转化表!$D$27+10*转化表!$D$28+10*转化表!$D$29+10*转化表!$D$30+10*转化表!$D$31+10*转化表!$D$32+(B45-90)*转化表!$D$33,IF(AND(B45&lt;=110,B45&gt;100),9*转化表!$D$24+10*转化表!$D$25+10*转化表!$D$26+10*转化表!$D$27+10*转化表!$D$28+10*转化表!$D$29+10*转化表!$D$30+10*转化表!$D$31+10*转化表!$D$32+10*转化表!$D$33+(B45-100)*转化表!$D$34,IF(AND(B45&lt;=120,B45&gt;110),9*转化表!$D$24+10*转化表!$D$25+10*转化表!$D$26+10*转化表!$D$27+10*转化表!$D$28+10*转化表!$D$29+10*转化表!$D$30+10*转化表!$D$31+10*转化表!$D$32+10*转化表!$D$33+10*转化表!$D$34+(B45-110)*转化表!$D$35))))))))))))</f>
        <v>303.8</v>
      </c>
      <c r="I45" s="91">
        <f t="shared" si="0"/>
        <v>0</v>
      </c>
      <c r="J45" s="91">
        <f>IF(E45&lt;=50,0,E45*7%+2.8+IF(AND(B45&lt;=10,B45&gt;0),(人物成长表!$B45-1)*转化表!$F$24,IF(AND(B45&lt;=20,B45&gt;10),9*转化表!$F$24+(B45-10)*转化表!$F$25,IF(AND(B45&lt;=30,B45&gt;20),9*转化表!$F$24+10*转化表!$F$25+(B45-20)*转化表!$F$26,IF(AND(B45&lt;=40,B45&gt;30),9*转化表!$F$24+10*转化表!$F$25+10*转化表!$F$26+(B45-30)*转化表!$F$27,IF(AND(B45&lt;=50,B45&gt;40),9*转化表!$F$24+10*转化表!$F$25+10*转化表!$F$26+10*转化表!$F$27+(B45-40)*转化表!$F$28,IF(AND(B45&lt;=60,B45&gt;50),9*转化表!$F$24+10*转化表!$F$25+10*转化表!$F$26+10*转化表!$F$27+10*转化表!$F$28+(B45-50)*转化表!$F$29,IF(AND(B45&lt;=70,B45&gt;60),9*转化表!$F$24+10*转化表!$F$25+10*转化表!$F$26+10*转化表!$F$27+10*转化表!$F$28+10*转化表!$F$29+(B45-60)*转化表!$F$30,IF(AND(B45&lt;=80,B45&gt;70),9*转化表!$F$24+10*转化表!$F$25+10*转化表!$F$26+10*转化表!$F$27+10*转化表!$F$28+10*转化表!$F$29+10*转化表!$F$30+(B45-70)*转化表!$F$31,IF(AND(B45&lt;=90,B45&gt;80),9*转化表!$F$24+10*转化表!$F$25+10*转化表!$F$26+10*转化表!$F$27+10*转化表!$F$28+10*转化表!$F$29+10*转化表!$F$30+10*转化表!$F$31+(B45-80)*转化表!$F$32,IF(AND(B45&lt;=100,B45&gt;90),9*转化表!$F$24+10*转化表!$F$25+10*转化表!$F$26+10*转化表!$F$27+10*转化表!$F$28+10*转化表!$F$29+10*转化表!$F$30+10*转化表!$F$31+10*转化表!$F$32+(B45-90)*转化表!$F$33,IF(AND(B45&lt;=110,B45&gt;100),9*转化表!$F$24+10*转化表!$F$25+10*转化表!$F$26+10*转化表!$F$27+10*转化表!$F$28+10*转化表!$F$29+10*转化表!$F$30+10*转化表!$F$31+10*转化表!$F$32+10*转化表!$F$33+(B45-100)*转化表!$F$34,IF(AND(B45&lt;=120,B45&gt;110),9*转化表!$F$24+10*转化表!$F$25+10*转化表!$F$26+10*转化表!$F$27+10*转化表!$F$28+10*转化表!$F$29+10*转化表!$F$30+10*转化表!$F$31+10*转化表!$F$32+10*转化表!$F$33+10*转化表!$F$34+(B45-110)*转化表!$F$35)))))))))))))</f>
        <v>0</v>
      </c>
      <c r="K45" s="91">
        <f>(F45-50)*人物成长表!$B45*10%+9+IF(AND(B45&lt;=10,B45&gt;0),(人物成长表!$B45-1)*转化表!$G$24,IF(AND(B45&lt;=20,B45&gt;10),9*转化表!$G$24+(B45-10)*转化表!$G$25,IF(AND(B45&lt;=30,B45&gt;20),9*转化表!$G$24+10*转化表!$G$25+(B45-20)*转化表!$G$26,IF(AND(B45&lt;=40,B45&gt;30),9*转化表!$G$24+10*转化表!$G$25+10*转化表!$G$26+(B45-30)*转化表!$G$27,IF(AND(B45&lt;=50,B45&gt;40),9*转化表!$G$24+10*转化表!$G$25+10*转化表!$G$26+10*转化表!$G$27+(B45-40)*转化表!$G$28,IF(AND(B45&lt;=60,B45&gt;50),9*转化表!$G$24+10*转化表!$G$25+10*转化表!$G$26+10*转化表!$G$27+10*转化表!$G$28+(B45-50)*转化表!$G$29,IF(AND(B45&lt;=70,B45&gt;60),9*转化表!$G$24+10*转化表!$G$25+10*转化表!$G$26+10*转化表!$G$27+10*转化表!$G$28+10*转化表!$G$29+(B45-60)*转化表!$G$30,IF(AND(B45&lt;=80,B45&gt;70),9*转化表!$G$24+10*转化表!$G$25+10*转化表!$G$26+10*转化表!$G$27+10*转化表!$G$28+10*转化表!$G$29+10*转化表!$G$30+(B45-70)*转化表!$G$31,IF(AND(B45&lt;=90,B45&gt;80),9*转化表!$G$24+10*转化表!$G$25+10*转化表!$G$26+10*转化表!$G$27+10*转化表!$G$28+10*转化表!$G$29+10*转化表!$G$30+10*转化表!$G$31+(B45-80)*转化表!$G$32,IF(AND(B45&lt;=100,B45&gt;90),9*转化表!$G$24+10*转化表!$G$25+10*转化表!$G$26+10*转化表!$G$27+10*转化表!$G$28+10*转化表!$G$29+10*转化表!$G$30+10*转化表!$G$31+10*转化表!$G$32+(B45-90)*转化表!$G$33,IF(AND(B45&lt;=110,B45&gt;100),9*转化表!$G$24+10*转化表!$G$25+10*转化表!$G$26+10*转化表!$G$27+10*转化表!$G$28+10*转化表!$G$29+10*转化表!$G$30+10*转化表!$G$31+10*转化表!$G$32+10*转化表!$G$33+(B45-100)*转化表!$G$34,IF(AND(B45&lt;=120,B45&gt;110),9*转化表!$G$24+10*转化表!$G$25+10*转化表!$G$26+10*转化表!$G$27+10*转化表!$G$28+10*转化表!$G$29+10*转化表!$G$30+10*转化表!$G$31+10*转化表!$G$32+10*转化表!$G$33+10*转化表!$G$34+(B45-110)*转化表!$G$35))))))))))))</f>
        <v>122.87</v>
      </c>
      <c r="L45" s="91">
        <f>IF(F45&lt;=50,0,E45*7%+2.8+IF(AND(B45&lt;=10,B45&gt;0),(人物成长表!$B45-1)*转化表!$H$24,IF(AND(B45&lt;=20,B45&gt;10),9*转化表!$H$24+(B45-10)*转化表!$H$25,IF(AND(B45&lt;=30,B45&gt;20),9*转化表!$H$24+10*转化表!$H$25+(B45-20)*转化表!$H$26,IF(AND(B45&lt;=40,B45&gt;30),9*转化表!$H$24+10*转化表!$H$25+10*转化表!$H$26+(B45-30)*转化表!$H$27,IF(AND(B45&lt;=50,B45&gt;40),9*转化表!$H$24+10*转化表!$H$25+10*转化表!$H$26+10*转化表!$H$27+(B45-40)*转化表!$H$28,IF(AND(B45&lt;=60,B45&gt;50),9*转化表!$H$24+10*转化表!$H$25+10*转化表!$H$26+10*转化表!$H$27+10*转化表!$H$28+(B45-50)*转化表!$H$29,IF(AND(B45&lt;=70,B45&gt;60),9*转化表!$H$24+10*转化表!$H$25+10*转化表!$H$26+10*转化表!$H$27+10*转化表!$H$28+10*转化表!$H$29+(B45-60)*转化表!$H$30,IF(AND(B45&lt;=80,B45&gt;70),9*转化表!$H$24+10*转化表!$H$25+10*转化表!$H$26+10*转化表!$H$27+10*转化表!$H$28+10*转化表!$H$29+10*转化表!$H$30+(B45-70)*转化表!$H$31,IF(AND(B45&lt;=90,B45&gt;80),9*转化表!$H$24+10*转化表!$H$25+10*转化表!$H$26+10*转化表!$H$27+10*转化表!$H$28+10*转化表!$H$29+10*转化表!$H$30+10*转化表!$H$31+(B45-80)*转化表!$H$32,IF(AND(B45&lt;=100,B45&gt;90),9*转化表!$H$24+10*转化表!$H$25+10*转化表!$H$26+10*转化表!$H$27+10*转化表!$H$28+10*转化表!$H$29+10*转化表!$H$30+10*转化表!$H$31+10*转化表!$H$32+(B45-90)*转化表!$H$33,IF(AND(B45&lt;=110,B45&gt;100),9*转化表!$H$24+10*转化表!$H$25+10*转化表!$H$26+10*转化表!$H$27+10*转化表!$H$28+10*转化表!$H$29+10*转化表!$H$30+10*转化表!$H$31+10*转化表!$H$32+10*转化表!$H$33+(B45-100)*转化表!$H$34,IF(AND(B45&lt;=120,B45&gt;110),9*转化表!$H$24+10*转化表!$H$25+10*转化表!$H$26+10*转化表!$H$27+10*转化表!$H$28+10*转化表!$H$29+10*转化表!$H$30+10*转化表!$H$31+10*转化表!$H$32+10*转化表!$H$33+10*转化表!$H$34+(B45-110)*转化表!$H$35)))))))))))))</f>
        <v>0</v>
      </c>
      <c r="M45" s="89">
        <v>0</v>
      </c>
      <c r="N45" s="93">
        <v>0.2</v>
      </c>
      <c r="O45" s="94">
        <v>0</v>
      </c>
      <c r="P45" s="94">
        <v>0</v>
      </c>
      <c r="Q45" s="94">
        <v>0</v>
      </c>
      <c r="R45" s="93">
        <v>0.25</v>
      </c>
      <c r="S45" s="94">
        <v>0</v>
      </c>
    </row>
    <row r="46" spans="1:19">
      <c r="A46" s="89" t="s">
        <v>185</v>
      </c>
      <c r="B46" s="89">
        <v>45</v>
      </c>
      <c r="C46" s="90">
        <f>IF(AND(B46&lt;=10,B46&gt;0),(人物成长表!$B46-1)*22+50,IF(AND(B46&lt;=20,B46&gt;10),9*22+50+(B46-10)*44,IF(AND(B46&lt;=30,B46&gt;20),9*22+50+10*44+(B46-20)*66,IF(AND(B46&lt;=40,B46&gt;30),9*22+50+10*44+10*66+(B46-30)*88,IF(AND(B46&lt;=50,B46&gt;40),9*22+50+10*44+10*66+10*88+(B46-40)*110,IF(AND(B46&lt;=60,B46&gt;50),9*22+30+10*44+10*66+10*88+10*110+(B46-50)*132,IF(AND(B46&lt;=70,B46&gt;60),9*22+30+10*44+10*66+10*88+10*110+10*132+(B46-60)*154,IF(AND(B46&lt;=80,B46&gt;70),9*22+30+10*44+10*66+10*88+10*110+10*132+10*154+(B46-70)*176,IF(AND(B46&lt;=90,B46&gt;80),9*22+30+10*44+10*66+10*88+10*110+10*132+10*154+10*176+(B46-80)*198,IF(AND(B46&lt;=100,B46&gt;90),9*22+30+10*44+10*66+10*88+10*110+10*132+10*154+10*176+10*198+(B46-90)*220,IF(AND(B46&lt;=110,B46&gt;100),9*22+30+10*44+10*66+10*88+10*110+10*132+10*154+10*176+10*198+10*220+(B46-100)*242,IF(AND(B46&lt;=120,B46&gt;110),9*22+30+10*44+10*66+10*88+10*110+10*132+10*154+10*176+10*198+10*220+10*242+(B46-110)*264))))))))))))</f>
        <v>2778</v>
      </c>
      <c r="D46" s="89">
        <v>60</v>
      </c>
      <c r="E46" s="89">
        <v>50</v>
      </c>
      <c r="F46" s="89">
        <v>50</v>
      </c>
      <c r="G46" s="91">
        <f>人物成长表!$D46*人物成长表!$B46*10%+7+IF(AND(B46&lt;=10,B46&gt;0),(人物成长表!$B46-1)*转化表!$C$24,IF(AND(B46&lt;=20,B46&gt;10),9*转化表!$C$24+(B46-10)*转化表!$C$25,IF(AND(B46&lt;=30,B46&gt;20),9*转化表!$C$24+10*转化表!$C$25+(B46-20)*转化表!$C$26,IF(AND(B46&lt;=40,B46&gt;30),9*转化表!$C$24+10*转化表!$C$25+10*转化表!$C$26+(B46-30)*转化表!$C$27,IF(AND(B46&lt;=50,B46&gt;40),9*转化表!$C$24+10*转化表!$C$25+10*转化表!$C$26+10*转化表!$C$27+(B46-40)*转化表!$C$28,IF(AND(B46&lt;=60,B46&gt;50),9*转化表!$C$24+10*转化表!$C$25+10*转化表!$C$26+10*转化表!$C$27+10*转化表!$C$28+(B46-50)*转化表!$C$29,IF(AND(B46&lt;=70,B46&gt;60),9*转化表!$C$24+10*转化表!$C$25+10*转化表!$C$26+10*转化表!$C$27+10*转化表!$C$28+10*转化表!$C$29+(B46-60)*转化表!$C$30,IF(AND(B46&lt;=80,B46&gt;70),9*转化表!$C$24+10*转化表!$C$25+10*转化表!$C$26+10*转化表!$C$27+10*转化表!$C$28+10*转化表!$C$29+10*转化表!$C$30+(B46-70)*转化表!$C$31,IF(AND(B46&lt;=90,B46&gt;80),9*转化表!$C$24+10*转化表!$C$25+10*转化表!$C$26+10*转化表!$C$27+10*转化表!$C$28+10*转化表!$C$29+10*转化表!$C$30+10*转化表!$C$31+(B46-80)*转化表!$C$32,IF(AND(B46&lt;=100,B46&gt;90),9*转化表!$C$24+10*转化表!$C$25+10*转化表!$C$26+10*转化表!$C$27+10*转化表!$C$28+10*转化表!$C$29+10*转化表!$C$30+10*转化表!$C$31+10*转化表!$C$32+(B46-90)*转化表!$C$33,IF(AND(B46&lt;=110,B46&gt;100),9*转化表!$C$24+10*转化表!$C$25+10*转化表!$C$26+10*转化表!$C$27+10*转化表!$C$28+10*转化表!$C$29+10*转化表!$C$30+10*转化表!$C$31+10*转化表!$C$32+10*转化表!$C$33+(B46-100)*转化表!$C$34,IF(AND(B46&lt;=120,B46&gt;110),9*转化表!$C$24+10*转化表!$C$25+10*转化表!$C$26+10*转化表!$C$27+10*转化表!$C$28+10*转化表!$C$29+10*转化表!$C$30+10*转化表!$C$31+10*转化表!$C$32+10*转化表!$C$33+10*转化表!$C$34+(B46-110)*转化表!$C$35))))))))))))</f>
        <v>420</v>
      </c>
      <c r="H46" s="92">
        <f>人物成长表!$D46*人物成长表!$B46*7%+4.8+IF(AND(B46&lt;=10,B46&gt;0),(人物成长表!$B46-1)*转化表!$D$24,IF(AND(B46&lt;=20,B46&gt;10),9*转化表!$D$24+(B46-10)*转化表!$D$25,IF(AND(B46&lt;=30,B46&gt;20),9*转化表!$D$24+10*转化表!$D$25+(B46-20)*转化表!$D$26,IF(AND(B46&lt;=40,B46&gt;30),9*转化表!$D$24+10*转化表!$D$25+10*转化表!$D$26+(B46-30)*转化表!$D$27,IF(AND(B46&lt;=50,B46&gt;40),9*转化表!$D$24+10*转化表!$D$25+10*转化表!$D$26+10*转化表!$D$27+(B46-40)*转化表!$D$28,IF(AND(B46&lt;=60,B46&gt;50),9*转化表!$D$24+10*转化表!$D$25+10*转化表!$D$26+10*转化表!$D$27+10*转化表!$D$28+(B46-50)*转化表!$D$29,IF(AND(B46&lt;=70,B46&gt;60),9*转化表!$D$24+10*转化表!$D$25+10*转化表!$D$26+10*转化表!$D$27+10*转化表!$D$28+10*转化表!$D$29+(B46-60)*转化表!$D$30,IF(AND(B46&lt;=80,B46&gt;70),9*转化表!$D$24+10*转化表!$D$25+10*转化表!$D$26+10*转化表!$D$27+10*转化表!$D$28+10*转化表!$D$29+10*转化表!$D$30+(B46-70)*转化表!$D$31,IF(AND(B46&lt;=90,B46&gt;80),9*转化表!$D$24+10*转化表!$D$25+10*转化表!$D$26+10*转化表!$D$27+10*转化表!$D$28+10*转化表!$D$29+10*转化表!$D$30+10*转化表!$D$31+(B46-80)*转化表!$D$32,IF(AND(B46&lt;=100,B46&gt;90),9*转化表!$D$24+10*转化表!$D$25+10*转化表!$D$26+10*转化表!$D$27+10*转化表!$D$28+10*转化表!$D$29+10*转化表!$D$30+10*转化表!$D$31+10*转化表!$D$32+(B46-90)*转化表!$D$33,IF(AND(B46&lt;=110,B46&gt;100),9*转化表!$D$24+10*转化表!$D$25+10*转化表!$D$26+10*转化表!$D$27+10*转化表!$D$28+10*转化表!$D$29+10*转化表!$D$30+10*转化表!$D$31+10*转化表!$D$32+10*转化表!$D$33+(B46-100)*转化表!$D$34,IF(AND(B46&lt;=120,B46&gt;110),9*转化表!$D$24+10*转化表!$D$25+10*转化表!$D$26+10*转化表!$D$27+10*转化表!$D$28+10*转化表!$D$29+10*转化表!$D$30+10*转化表!$D$31+10*转化表!$D$32+10*转化表!$D$33+10*转化表!$D$34+(B46-110)*转化表!$D$35))))))))))))</f>
        <v>315.00000000000006</v>
      </c>
      <c r="I46" s="91">
        <f t="shared" si="0"/>
        <v>0</v>
      </c>
      <c r="J46" s="91">
        <f>IF(E46&lt;=50,0,E46*7%+2.8+IF(AND(B46&lt;=10,B46&gt;0),(人物成长表!$B46-1)*转化表!$F$24,IF(AND(B46&lt;=20,B46&gt;10),9*转化表!$F$24+(B46-10)*转化表!$F$25,IF(AND(B46&lt;=30,B46&gt;20),9*转化表!$F$24+10*转化表!$F$25+(B46-20)*转化表!$F$26,IF(AND(B46&lt;=40,B46&gt;30),9*转化表!$F$24+10*转化表!$F$25+10*转化表!$F$26+(B46-30)*转化表!$F$27,IF(AND(B46&lt;=50,B46&gt;40),9*转化表!$F$24+10*转化表!$F$25+10*转化表!$F$26+10*转化表!$F$27+(B46-40)*转化表!$F$28,IF(AND(B46&lt;=60,B46&gt;50),9*转化表!$F$24+10*转化表!$F$25+10*转化表!$F$26+10*转化表!$F$27+10*转化表!$F$28+(B46-50)*转化表!$F$29,IF(AND(B46&lt;=70,B46&gt;60),9*转化表!$F$24+10*转化表!$F$25+10*转化表!$F$26+10*转化表!$F$27+10*转化表!$F$28+10*转化表!$F$29+(B46-60)*转化表!$F$30,IF(AND(B46&lt;=80,B46&gt;70),9*转化表!$F$24+10*转化表!$F$25+10*转化表!$F$26+10*转化表!$F$27+10*转化表!$F$28+10*转化表!$F$29+10*转化表!$F$30+(B46-70)*转化表!$F$31,IF(AND(B46&lt;=90,B46&gt;80),9*转化表!$F$24+10*转化表!$F$25+10*转化表!$F$26+10*转化表!$F$27+10*转化表!$F$28+10*转化表!$F$29+10*转化表!$F$30+10*转化表!$F$31+(B46-80)*转化表!$F$32,IF(AND(B46&lt;=100,B46&gt;90),9*转化表!$F$24+10*转化表!$F$25+10*转化表!$F$26+10*转化表!$F$27+10*转化表!$F$28+10*转化表!$F$29+10*转化表!$F$30+10*转化表!$F$31+10*转化表!$F$32+(B46-90)*转化表!$F$33,IF(AND(B46&lt;=110,B46&gt;100),9*转化表!$F$24+10*转化表!$F$25+10*转化表!$F$26+10*转化表!$F$27+10*转化表!$F$28+10*转化表!$F$29+10*转化表!$F$30+10*转化表!$F$31+10*转化表!$F$32+10*转化表!$F$33+(B46-100)*转化表!$F$34,IF(AND(B46&lt;=120,B46&gt;110),9*转化表!$F$24+10*转化表!$F$25+10*转化表!$F$26+10*转化表!$F$27+10*转化表!$F$28+10*转化表!$F$29+10*转化表!$F$30+10*转化表!$F$31+10*转化表!$F$32+10*转化表!$F$33+10*转化表!$F$34+(B46-110)*转化表!$F$35)))))))))))))</f>
        <v>0</v>
      </c>
      <c r="K46" s="91">
        <f>(F46-50)*人物成长表!$B46*10%+9+IF(AND(B46&lt;=10,B46&gt;0),(人物成长表!$B46-1)*转化表!$G$24,IF(AND(B46&lt;=20,B46&gt;10),9*转化表!$G$24+(B46-10)*转化表!$G$25,IF(AND(B46&lt;=30,B46&gt;20),9*转化表!$G$24+10*转化表!$G$25+(B46-20)*转化表!$G$26,IF(AND(B46&lt;=40,B46&gt;30),9*转化表!$G$24+10*转化表!$G$25+10*转化表!$G$26+(B46-30)*转化表!$G$27,IF(AND(B46&lt;=50,B46&gt;40),9*转化表!$G$24+10*转化表!$G$25+10*转化表!$G$26+10*转化表!$G$27+(B46-40)*转化表!$G$28,IF(AND(B46&lt;=60,B46&gt;50),9*转化表!$G$24+10*转化表!$G$25+10*转化表!$G$26+10*转化表!$G$27+10*转化表!$G$28+(B46-50)*转化表!$G$29,IF(AND(B46&lt;=70,B46&gt;60),9*转化表!$G$24+10*转化表!$G$25+10*转化表!$G$26+10*转化表!$G$27+10*转化表!$G$28+10*转化表!$G$29+(B46-60)*转化表!$G$30,IF(AND(B46&lt;=80,B46&gt;70),9*转化表!$G$24+10*转化表!$G$25+10*转化表!$G$26+10*转化表!$G$27+10*转化表!$G$28+10*转化表!$G$29+10*转化表!$G$30+(B46-70)*转化表!$G$31,IF(AND(B46&lt;=90,B46&gt;80),9*转化表!$G$24+10*转化表!$G$25+10*转化表!$G$26+10*转化表!$G$27+10*转化表!$G$28+10*转化表!$G$29+10*转化表!$G$30+10*转化表!$G$31+(B46-80)*转化表!$G$32,IF(AND(B46&lt;=100,B46&gt;90),9*转化表!$G$24+10*转化表!$G$25+10*转化表!$G$26+10*转化表!$G$27+10*转化表!$G$28+10*转化表!$G$29+10*转化表!$G$30+10*转化表!$G$31+10*转化表!$G$32+(B46-90)*转化表!$G$33,IF(AND(B46&lt;=110,B46&gt;100),9*转化表!$G$24+10*转化表!$G$25+10*转化表!$G$26+10*转化表!$G$27+10*转化表!$G$28+10*转化表!$G$29+10*转化表!$G$30+10*转化表!$G$31+10*转化表!$G$32+10*转化表!$G$33+(B46-100)*转化表!$G$34,IF(AND(B46&lt;=120,B46&gt;110),9*转化表!$G$24+10*转化表!$G$25+10*转化表!$G$26+10*转化表!$G$27+10*转化表!$G$28+10*转化表!$G$29+10*转化表!$G$30+10*转化表!$G$31+10*转化表!$G$32+10*转化表!$G$33+10*转化表!$G$34+(B46-110)*转化表!$G$35))))))))))))</f>
        <v>127.67</v>
      </c>
      <c r="L46" s="91">
        <f>IF(F46&lt;=50,0,E46*7%+2.8+IF(AND(B46&lt;=10,B46&gt;0),(人物成长表!$B46-1)*转化表!$H$24,IF(AND(B46&lt;=20,B46&gt;10),9*转化表!$H$24+(B46-10)*转化表!$H$25,IF(AND(B46&lt;=30,B46&gt;20),9*转化表!$H$24+10*转化表!$H$25+(B46-20)*转化表!$H$26,IF(AND(B46&lt;=40,B46&gt;30),9*转化表!$H$24+10*转化表!$H$25+10*转化表!$H$26+(B46-30)*转化表!$H$27,IF(AND(B46&lt;=50,B46&gt;40),9*转化表!$H$24+10*转化表!$H$25+10*转化表!$H$26+10*转化表!$H$27+(B46-40)*转化表!$H$28,IF(AND(B46&lt;=60,B46&gt;50),9*转化表!$H$24+10*转化表!$H$25+10*转化表!$H$26+10*转化表!$H$27+10*转化表!$H$28+(B46-50)*转化表!$H$29,IF(AND(B46&lt;=70,B46&gt;60),9*转化表!$H$24+10*转化表!$H$25+10*转化表!$H$26+10*转化表!$H$27+10*转化表!$H$28+10*转化表!$H$29+(B46-60)*转化表!$H$30,IF(AND(B46&lt;=80,B46&gt;70),9*转化表!$H$24+10*转化表!$H$25+10*转化表!$H$26+10*转化表!$H$27+10*转化表!$H$28+10*转化表!$H$29+10*转化表!$H$30+(B46-70)*转化表!$H$31,IF(AND(B46&lt;=90,B46&gt;80),9*转化表!$H$24+10*转化表!$H$25+10*转化表!$H$26+10*转化表!$H$27+10*转化表!$H$28+10*转化表!$H$29+10*转化表!$H$30+10*转化表!$H$31+(B46-80)*转化表!$H$32,IF(AND(B46&lt;=100,B46&gt;90),9*转化表!$H$24+10*转化表!$H$25+10*转化表!$H$26+10*转化表!$H$27+10*转化表!$H$28+10*转化表!$H$29+10*转化表!$H$30+10*转化表!$H$31+10*转化表!$H$32+(B46-90)*转化表!$H$33,IF(AND(B46&lt;=110,B46&gt;100),9*转化表!$H$24+10*转化表!$H$25+10*转化表!$H$26+10*转化表!$H$27+10*转化表!$H$28+10*转化表!$H$29+10*转化表!$H$30+10*转化表!$H$31+10*转化表!$H$32+10*转化表!$H$33+(B46-100)*转化表!$H$34,IF(AND(B46&lt;=120,B46&gt;110),9*转化表!$H$24+10*转化表!$H$25+10*转化表!$H$26+10*转化表!$H$27+10*转化表!$H$28+10*转化表!$H$29+10*转化表!$H$30+10*转化表!$H$31+10*转化表!$H$32+10*转化表!$H$33+10*转化表!$H$34+(B46-110)*转化表!$H$35)))))))))))))</f>
        <v>0</v>
      </c>
      <c r="M46" s="89">
        <v>0</v>
      </c>
      <c r="N46" s="93">
        <v>0.2</v>
      </c>
      <c r="O46" s="94">
        <v>0</v>
      </c>
      <c r="P46" s="94">
        <v>0</v>
      </c>
      <c r="Q46" s="94">
        <v>0</v>
      </c>
      <c r="R46" s="93">
        <v>0.25</v>
      </c>
      <c r="S46" s="94">
        <v>0</v>
      </c>
    </row>
    <row r="47" spans="1:19">
      <c r="A47" s="89" t="s">
        <v>185</v>
      </c>
      <c r="B47" s="89">
        <v>46</v>
      </c>
      <c r="C47" s="90">
        <f>IF(AND(B47&lt;=10,B47&gt;0),(人物成长表!$B47-1)*22+50,IF(AND(B47&lt;=20,B47&gt;10),9*22+50+(B47-10)*44,IF(AND(B47&lt;=30,B47&gt;20),9*22+50+10*44+(B47-20)*66,IF(AND(B47&lt;=40,B47&gt;30),9*22+50+10*44+10*66+(B47-30)*88,IF(AND(B47&lt;=50,B47&gt;40),9*22+50+10*44+10*66+10*88+(B47-40)*110,IF(AND(B47&lt;=60,B47&gt;50),9*22+30+10*44+10*66+10*88+10*110+(B47-50)*132,IF(AND(B47&lt;=70,B47&gt;60),9*22+30+10*44+10*66+10*88+10*110+10*132+(B47-60)*154,IF(AND(B47&lt;=80,B47&gt;70),9*22+30+10*44+10*66+10*88+10*110+10*132+10*154+(B47-70)*176,IF(AND(B47&lt;=90,B47&gt;80),9*22+30+10*44+10*66+10*88+10*110+10*132+10*154+10*176+(B47-80)*198,IF(AND(B47&lt;=100,B47&gt;90),9*22+30+10*44+10*66+10*88+10*110+10*132+10*154+10*176+10*198+(B47-90)*220,IF(AND(B47&lt;=110,B47&gt;100),9*22+30+10*44+10*66+10*88+10*110+10*132+10*154+10*176+10*198+10*220+(B47-100)*242,IF(AND(B47&lt;=120,B47&gt;110),9*22+30+10*44+10*66+10*88+10*110+10*132+10*154+10*176+10*198+10*220+10*242+(B47-110)*264))))))))))))</f>
        <v>2888</v>
      </c>
      <c r="D47" s="89">
        <v>60</v>
      </c>
      <c r="E47" s="89">
        <v>50</v>
      </c>
      <c r="F47" s="89">
        <v>50</v>
      </c>
      <c r="G47" s="91">
        <f>人物成长表!$D47*人物成长表!$B47*10%+7+IF(AND(B47&lt;=10,B47&gt;0),(人物成长表!$B47-1)*转化表!$C$24,IF(AND(B47&lt;=20,B47&gt;10),9*转化表!$C$24+(B47-10)*转化表!$C$25,IF(AND(B47&lt;=30,B47&gt;20),9*转化表!$C$24+10*转化表!$C$25+(B47-20)*转化表!$C$26,IF(AND(B47&lt;=40,B47&gt;30),9*转化表!$C$24+10*转化表!$C$25+10*转化表!$C$26+(B47-30)*转化表!$C$27,IF(AND(B47&lt;=50,B47&gt;40),9*转化表!$C$24+10*转化表!$C$25+10*转化表!$C$26+10*转化表!$C$27+(B47-40)*转化表!$C$28,IF(AND(B47&lt;=60,B47&gt;50),9*转化表!$C$24+10*转化表!$C$25+10*转化表!$C$26+10*转化表!$C$27+10*转化表!$C$28+(B47-50)*转化表!$C$29,IF(AND(B47&lt;=70,B47&gt;60),9*转化表!$C$24+10*转化表!$C$25+10*转化表!$C$26+10*转化表!$C$27+10*转化表!$C$28+10*转化表!$C$29+(B47-60)*转化表!$C$30,IF(AND(B47&lt;=80,B47&gt;70),9*转化表!$C$24+10*转化表!$C$25+10*转化表!$C$26+10*转化表!$C$27+10*转化表!$C$28+10*转化表!$C$29+10*转化表!$C$30+(B47-70)*转化表!$C$31,IF(AND(B47&lt;=90,B47&gt;80),9*转化表!$C$24+10*转化表!$C$25+10*转化表!$C$26+10*转化表!$C$27+10*转化表!$C$28+10*转化表!$C$29+10*转化表!$C$30+10*转化表!$C$31+(B47-80)*转化表!$C$32,IF(AND(B47&lt;=100,B47&gt;90),9*转化表!$C$24+10*转化表!$C$25+10*转化表!$C$26+10*转化表!$C$27+10*转化表!$C$28+10*转化表!$C$29+10*转化表!$C$30+10*转化表!$C$31+10*转化表!$C$32+(B47-90)*转化表!$C$33,IF(AND(B47&lt;=110,B47&gt;100),9*转化表!$C$24+10*转化表!$C$25+10*转化表!$C$26+10*转化表!$C$27+10*转化表!$C$28+10*转化表!$C$29+10*转化表!$C$30+10*转化表!$C$31+10*转化表!$C$32+10*转化表!$C$33+(B47-100)*转化表!$C$34,IF(AND(B47&lt;=120,B47&gt;110),9*转化表!$C$24+10*转化表!$C$25+10*转化表!$C$26+10*转化表!$C$27+10*转化表!$C$28+10*转化表!$C$29+10*转化表!$C$30+10*转化表!$C$31+10*转化表!$C$32+10*转化表!$C$33+10*转化表!$C$34+(B47-110)*转化表!$C$35))))))))))))</f>
        <v>436</v>
      </c>
      <c r="H47" s="92">
        <f>人物成长表!$D47*人物成长表!$B47*7%+4.8+IF(AND(B47&lt;=10,B47&gt;0),(人物成长表!$B47-1)*转化表!$D$24,IF(AND(B47&lt;=20,B47&gt;10),9*转化表!$D$24+(B47-10)*转化表!$D$25,IF(AND(B47&lt;=30,B47&gt;20),9*转化表!$D$24+10*转化表!$D$25+(B47-20)*转化表!$D$26,IF(AND(B47&lt;=40,B47&gt;30),9*转化表!$D$24+10*转化表!$D$25+10*转化表!$D$26+(B47-30)*转化表!$D$27,IF(AND(B47&lt;=50,B47&gt;40),9*转化表!$D$24+10*转化表!$D$25+10*转化表!$D$26+10*转化表!$D$27+(B47-40)*转化表!$D$28,IF(AND(B47&lt;=60,B47&gt;50),9*转化表!$D$24+10*转化表!$D$25+10*转化表!$D$26+10*转化表!$D$27+10*转化表!$D$28+(B47-50)*转化表!$D$29,IF(AND(B47&lt;=70,B47&gt;60),9*转化表!$D$24+10*转化表!$D$25+10*转化表!$D$26+10*转化表!$D$27+10*转化表!$D$28+10*转化表!$D$29+(B47-60)*转化表!$D$30,IF(AND(B47&lt;=80,B47&gt;70),9*转化表!$D$24+10*转化表!$D$25+10*转化表!$D$26+10*转化表!$D$27+10*转化表!$D$28+10*转化表!$D$29+10*转化表!$D$30+(B47-70)*转化表!$D$31,IF(AND(B47&lt;=90,B47&gt;80),9*转化表!$D$24+10*转化表!$D$25+10*转化表!$D$26+10*转化表!$D$27+10*转化表!$D$28+10*转化表!$D$29+10*转化表!$D$30+10*转化表!$D$31+(B47-80)*转化表!$D$32,IF(AND(B47&lt;=100,B47&gt;90),9*转化表!$D$24+10*转化表!$D$25+10*转化表!$D$26+10*转化表!$D$27+10*转化表!$D$28+10*转化表!$D$29+10*转化表!$D$30+10*转化表!$D$31+10*转化表!$D$32+(B47-90)*转化表!$D$33,IF(AND(B47&lt;=110,B47&gt;100),9*转化表!$D$24+10*转化表!$D$25+10*转化表!$D$26+10*转化表!$D$27+10*转化表!$D$28+10*转化表!$D$29+10*转化表!$D$30+10*转化表!$D$31+10*转化表!$D$32+10*转化表!$D$33+(B47-100)*转化表!$D$34,IF(AND(B47&lt;=120,B47&gt;110),9*转化表!$D$24+10*转化表!$D$25+10*转化表!$D$26+10*转化表!$D$27+10*转化表!$D$28+10*转化表!$D$29+10*转化表!$D$30+10*转化表!$D$31+10*转化表!$D$32+10*转化表!$D$33+10*转化表!$D$34+(B47-110)*转化表!$D$35))))))))))))</f>
        <v>326.20000000000005</v>
      </c>
      <c r="I47" s="91">
        <f t="shared" si="0"/>
        <v>0</v>
      </c>
      <c r="J47" s="91">
        <f>IF(E47&lt;=50,0,E47*7%+2.8+IF(AND(B47&lt;=10,B47&gt;0),(人物成长表!$B47-1)*转化表!$F$24,IF(AND(B47&lt;=20,B47&gt;10),9*转化表!$F$24+(B47-10)*转化表!$F$25,IF(AND(B47&lt;=30,B47&gt;20),9*转化表!$F$24+10*转化表!$F$25+(B47-20)*转化表!$F$26,IF(AND(B47&lt;=40,B47&gt;30),9*转化表!$F$24+10*转化表!$F$25+10*转化表!$F$26+(B47-30)*转化表!$F$27,IF(AND(B47&lt;=50,B47&gt;40),9*转化表!$F$24+10*转化表!$F$25+10*转化表!$F$26+10*转化表!$F$27+(B47-40)*转化表!$F$28,IF(AND(B47&lt;=60,B47&gt;50),9*转化表!$F$24+10*转化表!$F$25+10*转化表!$F$26+10*转化表!$F$27+10*转化表!$F$28+(B47-50)*转化表!$F$29,IF(AND(B47&lt;=70,B47&gt;60),9*转化表!$F$24+10*转化表!$F$25+10*转化表!$F$26+10*转化表!$F$27+10*转化表!$F$28+10*转化表!$F$29+(B47-60)*转化表!$F$30,IF(AND(B47&lt;=80,B47&gt;70),9*转化表!$F$24+10*转化表!$F$25+10*转化表!$F$26+10*转化表!$F$27+10*转化表!$F$28+10*转化表!$F$29+10*转化表!$F$30+(B47-70)*转化表!$F$31,IF(AND(B47&lt;=90,B47&gt;80),9*转化表!$F$24+10*转化表!$F$25+10*转化表!$F$26+10*转化表!$F$27+10*转化表!$F$28+10*转化表!$F$29+10*转化表!$F$30+10*转化表!$F$31+(B47-80)*转化表!$F$32,IF(AND(B47&lt;=100,B47&gt;90),9*转化表!$F$24+10*转化表!$F$25+10*转化表!$F$26+10*转化表!$F$27+10*转化表!$F$28+10*转化表!$F$29+10*转化表!$F$30+10*转化表!$F$31+10*转化表!$F$32+(B47-90)*转化表!$F$33,IF(AND(B47&lt;=110,B47&gt;100),9*转化表!$F$24+10*转化表!$F$25+10*转化表!$F$26+10*转化表!$F$27+10*转化表!$F$28+10*转化表!$F$29+10*转化表!$F$30+10*转化表!$F$31+10*转化表!$F$32+10*转化表!$F$33+(B47-100)*转化表!$F$34,IF(AND(B47&lt;=120,B47&gt;110),9*转化表!$F$24+10*转化表!$F$25+10*转化表!$F$26+10*转化表!$F$27+10*转化表!$F$28+10*转化表!$F$29+10*转化表!$F$30+10*转化表!$F$31+10*转化表!$F$32+10*转化表!$F$33+10*转化表!$F$34+(B47-110)*转化表!$F$35)))))))))))))</f>
        <v>0</v>
      </c>
      <c r="K47" s="91">
        <f>(F47-50)*人物成长表!$B47*10%+9+IF(AND(B47&lt;=10,B47&gt;0),(人物成长表!$B47-1)*转化表!$G$24,IF(AND(B47&lt;=20,B47&gt;10),9*转化表!$G$24+(B47-10)*转化表!$G$25,IF(AND(B47&lt;=30,B47&gt;20),9*转化表!$G$24+10*转化表!$G$25+(B47-20)*转化表!$G$26,IF(AND(B47&lt;=40,B47&gt;30),9*转化表!$G$24+10*转化表!$G$25+10*转化表!$G$26+(B47-30)*转化表!$G$27,IF(AND(B47&lt;=50,B47&gt;40),9*转化表!$G$24+10*转化表!$G$25+10*转化表!$G$26+10*转化表!$G$27+(B47-40)*转化表!$G$28,IF(AND(B47&lt;=60,B47&gt;50),9*转化表!$G$24+10*转化表!$G$25+10*转化表!$G$26+10*转化表!$G$27+10*转化表!$G$28+(B47-50)*转化表!$G$29,IF(AND(B47&lt;=70,B47&gt;60),9*转化表!$G$24+10*转化表!$G$25+10*转化表!$G$26+10*转化表!$G$27+10*转化表!$G$28+10*转化表!$G$29+(B47-60)*转化表!$G$30,IF(AND(B47&lt;=80,B47&gt;70),9*转化表!$G$24+10*转化表!$G$25+10*转化表!$G$26+10*转化表!$G$27+10*转化表!$G$28+10*转化表!$G$29+10*转化表!$G$30+(B47-70)*转化表!$G$31,IF(AND(B47&lt;=90,B47&gt;80),9*转化表!$G$24+10*转化表!$G$25+10*转化表!$G$26+10*转化表!$G$27+10*转化表!$G$28+10*转化表!$G$29+10*转化表!$G$30+10*转化表!$G$31+(B47-80)*转化表!$G$32,IF(AND(B47&lt;=100,B47&gt;90),9*转化表!$G$24+10*转化表!$G$25+10*转化表!$G$26+10*转化表!$G$27+10*转化表!$G$28+10*转化表!$G$29+10*转化表!$G$30+10*转化表!$G$31+10*转化表!$G$32+(B47-90)*转化表!$G$33,IF(AND(B47&lt;=110,B47&gt;100),9*转化表!$G$24+10*转化表!$G$25+10*转化表!$G$26+10*转化表!$G$27+10*转化表!$G$28+10*转化表!$G$29+10*转化表!$G$30+10*转化表!$G$31+10*转化表!$G$32+10*转化表!$G$33+(B47-100)*转化表!$G$34,IF(AND(B47&lt;=120,B47&gt;110),9*转化表!$G$24+10*转化表!$G$25+10*转化表!$G$26+10*转化表!$G$27+10*转化表!$G$28+10*转化表!$G$29+10*转化表!$G$30+10*转化表!$G$31+10*转化表!$G$32+10*转化表!$G$33+10*转化表!$G$34+(B47-110)*转化表!$G$35))))))))))))</f>
        <v>132.47</v>
      </c>
      <c r="L47" s="91">
        <f>IF(F47&lt;=50,0,E47*7%+2.8+IF(AND(B47&lt;=10,B47&gt;0),(人物成长表!$B47-1)*转化表!$H$24,IF(AND(B47&lt;=20,B47&gt;10),9*转化表!$H$24+(B47-10)*转化表!$H$25,IF(AND(B47&lt;=30,B47&gt;20),9*转化表!$H$24+10*转化表!$H$25+(B47-20)*转化表!$H$26,IF(AND(B47&lt;=40,B47&gt;30),9*转化表!$H$24+10*转化表!$H$25+10*转化表!$H$26+(B47-30)*转化表!$H$27,IF(AND(B47&lt;=50,B47&gt;40),9*转化表!$H$24+10*转化表!$H$25+10*转化表!$H$26+10*转化表!$H$27+(B47-40)*转化表!$H$28,IF(AND(B47&lt;=60,B47&gt;50),9*转化表!$H$24+10*转化表!$H$25+10*转化表!$H$26+10*转化表!$H$27+10*转化表!$H$28+(B47-50)*转化表!$H$29,IF(AND(B47&lt;=70,B47&gt;60),9*转化表!$H$24+10*转化表!$H$25+10*转化表!$H$26+10*转化表!$H$27+10*转化表!$H$28+10*转化表!$H$29+(B47-60)*转化表!$H$30,IF(AND(B47&lt;=80,B47&gt;70),9*转化表!$H$24+10*转化表!$H$25+10*转化表!$H$26+10*转化表!$H$27+10*转化表!$H$28+10*转化表!$H$29+10*转化表!$H$30+(B47-70)*转化表!$H$31,IF(AND(B47&lt;=90,B47&gt;80),9*转化表!$H$24+10*转化表!$H$25+10*转化表!$H$26+10*转化表!$H$27+10*转化表!$H$28+10*转化表!$H$29+10*转化表!$H$30+10*转化表!$H$31+(B47-80)*转化表!$H$32,IF(AND(B47&lt;=100,B47&gt;90),9*转化表!$H$24+10*转化表!$H$25+10*转化表!$H$26+10*转化表!$H$27+10*转化表!$H$28+10*转化表!$H$29+10*转化表!$H$30+10*转化表!$H$31+10*转化表!$H$32+(B47-90)*转化表!$H$33,IF(AND(B47&lt;=110,B47&gt;100),9*转化表!$H$24+10*转化表!$H$25+10*转化表!$H$26+10*转化表!$H$27+10*转化表!$H$28+10*转化表!$H$29+10*转化表!$H$30+10*转化表!$H$31+10*转化表!$H$32+10*转化表!$H$33+(B47-100)*转化表!$H$34,IF(AND(B47&lt;=120,B47&gt;110),9*转化表!$H$24+10*转化表!$H$25+10*转化表!$H$26+10*转化表!$H$27+10*转化表!$H$28+10*转化表!$H$29+10*转化表!$H$30+10*转化表!$H$31+10*转化表!$H$32+10*转化表!$H$33+10*转化表!$H$34+(B47-110)*转化表!$H$35)))))))))))))</f>
        <v>0</v>
      </c>
      <c r="M47" s="89">
        <v>0</v>
      </c>
      <c r="N47" s="93">
        <v>0.2</v>
      </c>
      <c r="O47" s="94">
        <v>0</v>
      </c>
      <c r="P47" s="94">
        <v>0</v>
      </c>
      <c r="Q47" s="94">
        <v>0</v>
      </c>
      <c r="R47" s="93">
        <v>0.25</v>
      </c>
      <c r="S47" s="94">
        <v>0</v>
      </c>
    </row>
    <row r="48" spans="1:19">
      <c r="A48" s="89" t="s">
        <v>185</v>
      </c>
      <c r="B48" s="89">
        <v>47</v>
      </c>
      <c r="C48" s="90">
        <f>IF(AND(B48&lt;=10,B48&gt;0),(人物成长表!$B48-1)*22+50,IF(AND(B48&lt;=20,B48&gt;10),9*22+50+(B48-10)*44,IF(AND(B48&lt;=30,B48&gt;20),9*22+50+10*44+(B48-20)*66,IF(AND(B48&lt;=40,B48&gt;30),9*22+50+10*44+10*66+(B48-30)*88,IF(AND(B48&lt;=50,B48&gt;40),9*22+50+10*44+10*66+10*88+(B48-40)*110,IF(AND(B48&lt;=60,B48&gt;50),9*22+30+10*44+10*66+10*88+10*110+(B48-50)*132,IF(AND(B48&lt;=70,B48&gt;60),9*22+30+10*44+10*66+10*88+10*110+10*132+(B48-60)*154,IF(AND(B48&lt;=80,B48&gt;70),9*22+30+10*44+10*66+10*88+10*110+10*132+10*154+(B48-70)*176,IF(AND(B48&lt;=90,B48&gt;80),9*22+30+10*44+10*66+10*88+10*110+10*132+10*154+10*176+(B48-80)*198,IF(AND(B48&lt;=100,B48&gt;90),9*22+30+10*44+10*66+10*88+10*110+10*132+10*154+10*176+10*198+(B48-90)*220,IF(AND(B48&lt;=110,B48&gt;100),9*22+30+10*44+10*66+10*88+10*110+10*132+10*154+10*176+10*198+10*220+(B48-100)*242,IF(AND(B48&lt;=120,B48&gt;110),9*22+30+10*44+10*66+10*88+10*110+10*132+10*154+10*176+10*198+10*220+10*242+(B48-110)*264))))))))))))</f>
        <v>2998</v>
      </c>
      <c r="D48" s="89">
        <v>60</v>
      </c>
      <c r="E48" s="89">
        <v>50</v>
      </c>
      <c r="F48" s="89">
        <v>50</v>
      </c>
      <c r="G48" s="91">
        <f>人物成长表!$D48*人物成长表!$B48*10%+7+IF(AND(B48&lt;=10,B48&gt;0),(人物成长表!$B48-1)*转化表!$C$24,IF(AND(B48&lt;=20,B48&gt;10),9*转化表!$C$24+(B48-10)*转化表!$C$25,IF(AND(B48&lt;=30,B48&gt;20),9*转化表!$C$24+10*转化表!$C$25+(B48-20)*转化表!$C$26,IF(AND(B48&lt;=40,B48&gt;30),9*转化表!$C$24+10*转化表!$C$25+10*转化表!$C$26+(B48-30)*转化表!$C$27,IF(AND(B48&lt;=50,B48&gt;40),9*转化表!$C$24+10*转化表!$C$25+10*转化表!$C$26+10*转化表!$C$27+(B48-40)*转化表!$C$28,IF(AND(B48&lt;=60,B48&gt;50),9*转化表!$C$24+10*转化表!$C$25+10*转化表!$C$26+10*转化表!$C$27+10*转化表!$C$28+(B48-50)*转化表!$C$29,IF(AND(B48&lt;=70,B48&gt;60),9*转化表!$C$24+10*转化表!$C$25+10*转化表!$C$26+10*转化表!$C$27+10*转化表!$C$28+10*转化表!$C$29+(B48-60)*转化表!$C$30,IF(AND(B48&lt;=80,B48&gt;70),9*转化表!$C$24+10*转化表!$C$25+10*转化表!$C$26+10*转化表!$C$27+10*转化表!$C$28+10*转化表!$C$29+10*转化表!$C$30+(B48-70)*转化表!$C$31,IF(AND(B48&lt;=90,B48&gt;80),9*转化表!$C$24+10*转化表!$C$25+10*转化表!$C$26+10*转化表!$C$27+10*转化表!$C$28+10*转化表!$C$29+10*转化表!$C$30+10*转化表!$C$31+(B48-80)*转化表!$C$32,IF(AND(B48&lt;=100,B48&gt;90),9*转化表!$C$24+10*转化表!$C$25+10*转化表!$C$26+10*转化表!$C$27+10*转化表!$C$28+10*转化表!$C$29+10*转化表!$C$30+10*转化表!$C$31+10*转化表!$C$32+(B48-90)*转化表!$C$33,IF(AND(B48&lt;=110,B48&gt;100),9*转化表!$C$24+10*转化表!$C$25+10*转化表!$C$26+10*转化表!$C$27+10*转化表!$C$28+10*转化表!$C$29+10*转化表!$C$30+10*转化表!$C$31+10*转化表!$C$32+10*转化表!$C$33+(B48-100)*转化表!$C$34,IF(AND(B48&lt;=120,B48&gt;110),9*转化表!$C$24+10*转化表!$C$25+10*转化表!$C$26+10*转化表!$C$27+10*转化表!$C$28+10*转化表!$C$29+10*转化表!$C$30+10*转化表!$C$31+10*转化表!$C$32+10*转化表!$C$33+10*转化表!$C$34+(B48-110)*转化表!$C$35))))))))))))</f>
        <v>452</v>
      </c>
      <c r="H48" s="92">
        <f>人物成长表!$D48*人物成长表!$B48*7%+4.8+IF(AND(B48&lt;=10,B48&gt;0),(人物成长表!$B48-1)*转化表!$D$24,IF(AND(B48&lt;=20,B48&gt;10),9*转化表!$D$24+(B48-10)*转化表!$D$25,IF(AND(B48&lt;=30,B48&gt;20),9*转化表!$D$24+10*转化表!$D$25+(B48-20)*转化表!$D$26,IF(AND(B48&lt;=40,B48&gt;30),9*转化表!$D$24+10*转化表!$D$25+10*转化表!$D$26+(B48-30)*转化表!$D$27,IF(AND(B48&lt;=50,B48&gt;40),9*转化表!$D$24+10*转化表!$D$25+10*转化表!$D$26+10*转化表!$D$27+(B48-40)*转化表!$D$28,IF(AND(B48&lt;=60,B48&gt;50),9*转化表!$D$24+10*转化表!$D$25+10*转化表!$D$26+10*转化表!$D$27+10*转化表!$D$28+(B48-50)*转化表!$D$29,IF(AND(B48&lt;=70,B48&gt;60),9*转化表!$D$24+10*转化表!$D$25+10*转化表!$D$26+10*转化表!$D$27+10*转化表!$D$28+10*转化表!$D$29+(B48-60)*转化表!$D$30,IF(AND(B48&lt;=80,B48&gt;70),9*转化表!$D$24+10*转化表!$D$25+10*转化表!$D$26+10*转化表!$D$27+10*转化表!$D$28+10*转化表!$D$29+10*转化表!$D$30+(B48-70)*转化表!$D$31,IF(AND(B48&lt;=90,B48&gt;80),9*转化表!$D$24+10*转化表!$D$25+10*转化表!$D$26+10*转化表!$D$27+10*转化表!$D$28+10*转化表!$D$29+10*转化表!$D$30+10*转化表!$D$31+(B48-80)*转化表!$D$32,IF(AND(B48&lt;=100,B48&gt;90),9*转化表!$D$24+10*转化表!$D$25+10*转化表!$D$26+10*转化表!$D$27+10*转化表!$D$28+10*转化表!$D$29+10*转化表!$D$30+10*转化表!$D$31+10*转化表!$D$32+(B48-90)*转化表!$D$33,IF(AND(B48&lt;=110,B48&gt;100),9*转化表!$D$24+10*转化表!$D$25+10*转化表!$D$26+10*转化表!$D$27+10*转化表!$D$28+10*转化表!$D$29+10*转化表!$D$30+10*转化表!$D$31+10*转化表!$D$32+10*转化表!$D$33+(B48-100)*转化表!$D$34,IF(AND(B48&lt;=120,B48&gt;110),9*转化表!$D$24+10*转化表!$D$25+10*转化表!$D$26+10*转化表!$D$27+10*转化表!$D$28+10*转化表!$D$29+10*转化表!$D$30+10*转化表!$D$31+10*转化表!$D$32+10*转化表!$D$33+10*转化表!$D$34+(B48-110)*转化表!$D$35))))))))))))</f>
        <v>337.4</v>
      </c>
      <c r="I48" s="91">
        <f t="shared" si="0"/>
        <v>0</v>
      </c>
      <c r="J48" s="91">
        <f>IF(E48&lt;=50,0,E48*7%+2.8+IF(AND(B48&lt;=10,B48&gt;0),(人物成长表!$B48-1)*转化表!$F$24,IF(AND(B48&lt;=20,B48&gt;10),9*转化表!$F$24+(B48-10)*转化表!$F$25,IF(AND(B48&lt;=30,B48&gt;20),9*转化表!$F$24+10*转化表!$F$25+(B48-20)*转化表!$F$26,IF(AND(B48&lt;=40,B48&gt;30),9*转化表!$F$24+10*转化表!$F$25+10*转化表!$F$26+(B48-30)*转化表!$F$27,IF(AND(B48&lt;=50,B48&gt;40),9*转化表!$F$24+10*转化表!$F$25+10*转化表!$F$26+10*转化表!$F$27+(B48-40)*转化表!$F$28,IF(AND(B48&lt;=60,B48&gt;50),9*转化表!$F$24+10*转化表!$F$25+10*转化表!$F$26+10*转化表!$F$27+10*转化表!$F$28+(B48-50)*转化表!$F$29,IF(AND(B48&lt;=70,B48&gt;60),9*转化表!$F$24+10*转化表!$F$25+10*转化表!$F$26+10*转化表!$F$27+10*转化表!$F$28+10*转化表!$F$29+(B48-60)*转化表!$F$30,IF(AND(B48&lt;=80,B48&gt;70),9*转化表!$F$24+10*转化表!$F$25+10*转化表!$F$26+10*转化表!$F$27+10*转化表!$F$28+10*转化表!$F$29+10*转化表!$F$30+(B48-70)*转化表!$F$31,IF(AND(B48&lt;=90,B48&gt;80),9*转化表!$F$24+10*转化表!$F$25+10*转化表!$F$26+10*转化表!$F$27+10*转化表!$F$28+10*转化表!$F$29+10*转化表!$F$30+10*转化表!$F$31+(B48-80)*转化表!$F$32,IF(AND(B48&lt;=100,B48&gt;90),9*转化表!$F$24+10*转化表!$F$25+10*转化表!$F$26+10*转化表!$F$27+10*转化表!$F$28+10*转化表!$F$29+10*转化表!$F$30+10*转化表!$F$31+10*转化表!$F$32+(B48-90)*转化表!$F$33,IF(AND(B48&lt;=110,B48&gt;100),9*转化表!$F$24+10*转化表!$F$25+10*转化表!$F$26+10*转化表!$F$27+10*转化表!$F$28+10*转化表!$F$29+10*转化表!$F$30+10*转化表!$F$31+10*转化表!$F$32+10*转化表!$F$33+(B48-100)*转化表!$F$34,IF(AND(B48&lt;=120,B48&gt;110),9*转化表!$F$24+10*转化表!$F$25+10*转化表!$F$26+10*转化表!$F$27+10*转化表!$F$28+10*转化表!$F$29+10*转化表!$F$30+10*转化表!$F$31+10*转化表!$F$32+10*转化表!$F$33+10*转化表!$F$34+(B48-110)*转化表!$F$35)))))))))))))</f>
        <v>0</v>
      </c>
      <c r="K48" s="91">
        <f>(F48-50)*人物成长表!$B48*10%+9+IF(AND(B48&lt;=10,B48&gt;0),(人物成长表!$B48-1)*转化表!$G$24,IF(AND(B48&lt;=20,B48&gt;10),9*转化表!$G$24+(B48-10)*转化表!$G$25,IF(AND(B48&lt;=30,B48&gt;20),9*转化表!$G$24+10*转化表!$G$25+(B48-20)*转化表!$G$26,IF(AND(B48&lt;=40,B48&gt;30),9*转化表!$G$24+10*转化表!$G$25+10*转化表!$G$26+(B48-30)*转化表!$G$27,IF(AND(B48&lt;=50,B48&gt;40),9*转化表!$G$24+10*转化表!$G$25+10*转化表!$G$26+10*转化表!$G$27+(B48-40)*转化表!$G$28,IF(AND(B48&lt;=60,B48&gt;50),9*转化表!$G$24+10*转化表!$G$25+10*转化表!$G$26+10*转化表!$G$27+10*转化表!$G$28+(B48-50)*转化表!$G$29,IF(AND(B48&lt;=70,B48&gt;60),9*转化表!$G$24+10*转化表!$G$25+10*转化表!$G$26+10*转化表!$G$27+10*转化表!$G$28+10*转化表!$G$29+(B48-60)*转化表!$G$30,IF(AND(B48&lt;=80,B48&gt;70),9*转化表!$G$24+10*转化表!$G$25+10*转化表!$G$26+10*转化表!$G$27+10*转化表!$G$28+10*转化表!$G$29+10*转化表!$G$30+(B48-70)*转化表!$G$31,IF(AND(B48&lt;=90,B48&gt;80),9*转化表!$G$24+10*转化表!$G$25+10*转化表!$G$26+10*转化表!$G$27+10*转化表!$G$28+10*转化表!$G$29+10*转化表!$G$30+10*转化表!$G$31+(B48-80)*转化表!$G$32,IF(AND(B48&lt;=100,B48&gt;90),9*转化表!$G$24+10*转化表!$G$25+10*转化表!$G$26+10*转化表!$G$27+10*转化表!$G$28+10*转化表!$G$29+10*转化表!$G$30+10*转化表!$G$31+10*转化表!$G$32+(B48-90)*转化表!$G$33,IF(AND(B48&lt;=110,B48&gt;100),9*转化表!$G$24+10*转化表!$G$25+10*转化表!$G$26+10*转化表!$G$27+10*转化表!$G$28+10*转化表!$G$29+10*转化表!$G$30+10*转化表!$G$31+10*转化表!$G$32+10*转化表!$G$33+(B48-100)*转化表!$G$34,IF(AND(B48&lt;=120,B48&gt;110),9*转化表!$G$24+10*转化表!$G$25+10*转化表!$G$26+10*转化表!$G$27+10*转化表!$G$28+10*转化表!$G$29+10*转化表!$G$30+10*转化表!$G$31+10*转化表!$G$32+10*转化表!$G$33+10*转化表!$G$34+(B48-110)*转化表!$G$35))))))))))))</f>
        <v>137.27000000000001</v>
      </c>
      <c r="L48" s="91">
        <f>IF(F48&lt;=50,0,E48*7%+2.8+IF(AND(B48&lt;=10,B48&gt;0),(人物成长表!$B48-1)*转化表!$H$24,IF(AND(B48&lt;=20,B48&gt;10),9*转化表!$H$24+(B48-10)*转化表!$H$25,IF(AND(B48&lt;=30,B48&gt;20),9*转化表!$H$24+10*转化表!$H$25+(B48-20)*转化表!$H$26,IF(AND(B48&lt;=40,B48&gt;30),9*转化表!$H$24+10*转化表!$H$25+10*转化表!$H$26+(B48-30)*转化表!$H$27,IF(AND(B48&lt;=50,B48&gt;40),9*转化表!$H$24+10*转化表!$H$25+10*转化表!$H$26+10*转化表!$H$27+(B48-40)*转化表!$H$28,IF(AND(B48&lt;=60,B48&gt;50),9*转化表!$H$24+10*转化表!$H$25+10*转化表!$H$26+10*转化表!$H$27+10*转化表!$H$28+(B48-50)*转化表!$H$29,IF(AND(B48&lt;=70,B48&gt;60),9*转化表!$H$24+10*转化表!$H$25+10*转化表!$H$26+10*转化表!$H$27+10*转化表!$H$28+10*转化表!$H$29+(B48-60)*转化表!$H$30,IF(AND(B48&lt;=80,B48&gt;70),9*转化表!$H$24+10*转化表!$H$25+10*转化表!$H$26+10*转化表!$H$27+10*转化表!$H$28+10*转化表!$H$29+10*转化表!$H$30+(B48-70)*转化表!$H$31,IF(AND(B48&lt;=90,B48&gt;80),9*转化表!$H$24+10*转化表!$H$25+10*转化表!$H$26+10*转化表!$H$27+10*转化表!$H$28+10*转化表!$H$29+10*转化表!$H$30+10*转化表!$H$31+(B48-80)*转化表!$H$32,IF(AND(B48&lt;=100,B48&gt;90),9*转化表!$H$24+10*转化表!$H$25+10*转化表!$H$26+10*转化表!$H$27+10*转化表!$H$28+10*转化表!$H$29+10*转化表!$H$30+10*转化表!$H$31+10*转化表!$H$32+(B48-90)*转化表!$H$33,IF(AND(B48&lt;=110,B48&gt;100),9*转化表!$H$24+10*转化表!$H$25+10*转化表!$H$26+10*转化表!$H$27+10*转化表!$H$28+10*转化表!$H$29+10*转化表!$H$30+10*转化表!$H$31+10*转化表!$H$32+10*转化表!$H$33+(B48-100)*转化表!$H$34,IF(AND(B48&lt;=120,B48&gt;110),9*转化表!$H$24+10*转化表!$H$25+10*转化表!$H$26+10*转化表!$H$27+10*转化表!$H$28+10*转化表!$H$29+10*转化表!$H$30+10*转化表!$H$31+10*转化表!$H$32+10*转化表!$H$33+10*转化表!$H$34+(B48-110)*转化表!$H$35)))))))))))))</f>
        <v>0</v>
      </c>
      <c r="M48" s="89">
        <v>0</v>
      </c>
      <c r="N48" s="93">
        <v>0.2</v>
      </c>
      <c r="O48" s="94">
        <v>0</v>
      </c>
      <c r="P48" s="94">
        <v>0</v>
      </c>
      <c r="Q48" s="94">
        <v>0</v>
      </c>
      <c r="R48" s="93">
        <v>0.25</v>
      </c>
      <c r="S48" s="94">
        <v>0</v>
      </c>
    </row>
    <row r="49" spans="1:19">
      <c r="A49" s="89" t="s">
        <v>185</v>
      </c>
      <c r="B49" s="89">
        <v>48</v>
      </c>
      <c r="C49" s="90">
        <f>IF(AND(B49&lt;=10,B49&gt;0),(人物成长表!$B49-1)*22+50,IF(AND(B49&lt;=20,B49&gt;10),9*22+50+(B49-10)*44,IF(AND(B49&lt;=30,B49&gt;20),9*22+50+10*44+(B49-20)*66,IF(AND(B49&lt;=40,B49&gt;30),9*22+50+10*44+10*66+(B49-30)*88,IF(AND(B49&lt;=50,B49&gt;40),9*22+50+10*44+10*66+10*88+(B49-40)*110,IF(AND(B49&lt;=60,B49&gt;50),9*22+30+10*44+10*66+10*88+10*110+(B49-50)*132,IF(AND(B49&lt;=70,B49&gt;60),9*22+30+10*44+10*66+10*88+10*110+10*132+(B49-60)*154,IF(AND(B49&lt;=80,B49&gt;70),9*22+30+10*44+10*66+10*88+10*110+10*132+10*154+(B49-70)*176,IF(AND(B49&lt;=90,B49&gt;80),9*22+30+10*44+10*66+10*88+10*110+10*132+10*154+10*176+(B49-80)*198,IF(AND(B49&lt;=100,B49&gt;90),9*22+30+10*44+10*66+10*88+10*110+10*132+10*154+10*176+10*198+(B49-90)*220,IF(AND(B49&lt;=110,B49&gt;100),9*22+30+10*44+10*66+10*88+10*110+10*132+10*154+10*176+10*198+10*220+(B49-100)*242,IF(AND(B49&lt;=120,B49&gt;110),9*22+30+10*44+10*66+10*88+10*110+10*132+10*154+10*176+10*198+10*220+10*242+(B49-110)*264))))))))))))</f>
        <v>3108</v>
      </c>
      <c r="D49" s="89">
        <v>60</v>
      </c>
      <c r="E49" s="89">
        <v>50</v>
      </c>
      <c r="F49" s="89">
        <v>50</v>
      </c>
      <c r="G49" s="91">
        <f>人物成长表!$D49*人物成长表!$B49*10%+7+IF(AND(B49&lt;=10,B49&gt;0),(人物成长表!$B49-1)*转化表!$C$24,IF(AND(B49&lt;=20,B49&gt;10),9*转化表!$C$24+(B49-10)*转化表!$C$25,IF(AND(B49&lt;=30,B49&gt;20),9*转化表!$C$24+10*转化表!$C$25+(B49-20)*转化表!$C$26,IF(AND(B49&lt;=40,B49&gt;30),9*转化表!$C$24+10*转化表!$C$25+10*转化表!$C$26+(B49-30)*转化表!$C$27,IF(AND(B49&lt;=50,B49&gt;40),9*转化表!$C$24+10*转化表!$C$25+10*转化表!$C$26+10*转化表!$C$27+(B49-40)*转化表!$C$28,IF(AND(B49&lt;=60,B49&gt;50),9*转化表!$C$24+10*转化表!$C$25+10*转化表!$C$26+10*转化表!$C$27+10*转化表!$C$28+(B49-50)*转化表!$C$29,IF(AND(B49&lt;=70,B49&gt;60),9*转化表!$C$24+10*转化表!$C$25+10*转化表!$C$26+10*转化表!$C$27+10*转化表!$C$28+10*转化表!$C$29+(B49-60)*转化表!$C$30,IF(AND(B49&lt;=80,B49&gt;70),9*转化表!$C$24+10*转化表!$C$25+10*转化表!$C$26+10*转化表!$C$27+10*转化表!$C$28+10*转化表!$C$29+10*转化表!$C$30+(B49-70)*转化表!$C$31,IF(AND(B49&lt;=90,B49&gt;80),9*转化表!$C$24+10*转化表!$C$25+10*转化表!$C$26+10*转化表!$C$27+10*转化表!$C$28+10*转化表!$C$29+10*转化表!$C$30+10*转化表!$C$31+(B49-80)*转化表!$C$32,IF(AND(B49&lt;=100,B49&gt;90),9*转化表!$C$24+10*转化表!$C$25+10*转化表!$C$26+10*转化表!$C$27+10*转化表!$C$28+10*转化表!$C$29+10*转化表!$C$30+10*转化表!$C$31+10*转化表!$C$32+(B49-90)*转化表!$C$33,IF(AND(B49&lt;=110,B49&gt;100),9*转化表!$C$24+10*转化表!$C$25+10*转化表!$C$26+10*转化表!$C$27+10*转化表!$C$28+10*转化表!$C$29+10*转化表!$C$30+10*转化表!$C$31+10*转化表!$C$32+10*转化表!$C$33+(B49-100)*转化表!$C$34,IF(AND(B49&lt;=120,B49&gt;110),9*转化表!$C$24+10*转化表!$C$25+10*转化表!$C$26+10*转化表!$C$27+10*转化表!$C$28+10*转化表!$C$29+10*转化表!$C$30+10*转化表!$C$31+10*转化表!$C$32+10*转化表!$C$33+10*转化表!$C$34+(B49-110)*转化表!$C$35))))))))))))</f>
        <v>468</v>
      </c>
      <c r="H49" s="92">
        <f>人物成长表!$D49*人物成长表!$B49*7%+4.8+IF(AND(B49&lt;=10,B49&gt;0),(人物成长表!$B49-1)*转化表!$D$24,IF(AND(B49&lt;=20,B49&gt;10),9*转化表!$D$24+(B49-10)*转化表!$D$25,IF(AND(B49&lt;=30,B49&gt;20),9*转化表!$D$24+10*转化表!$D$25+(B49-20)*转化表!$D$26,IF(AND(B49&lt;=40,B49&gt;30),9*转化表!$D$24+10*转化表!$D$25+10*转化表!$D$26+(B49-30)*转化表!$D$27,IF(AND(B49&lt;=50,B49&gt;40),9*转化表!$D$24+10*转化表!$D$25+10*转化表!$D$26+10*转化表!$D$27+(B49-40)*转化表!$D$28,IF(AND(B49&lt;=60,B49&gt;50),9*转化表!$D$24+10*转化表!$D$25+10*转化表!$D$26+10*转化表!$D$27+10*转化表!$D$28+(B49-50)*转化表!$D$29,IF(AND(B49&lt;=70,B49&gt;60),9*转化表!$D$24+10*转化表!$D$25+10*转化表!$D$26+10*转化表!$D$27+10*转化表!$D$28+10*转化表!$D$29+(B49-60)*转化表!$D$30,IF(AND(B49&lt;=80,B49&gt;70),9*转化表!$D$24+10*转化表!$D$25+10*转化表!$D$26+10*转化表!$D$27+10*转化表!$D$28+10*转化表!$D$29+10*转化表!$D$30+(B49-70)*转化表!$D$31,IF(AND(B49&lt;=90,B49&gt;80),9*转化表!$D$24+10*转化表!$D$25+10*转化表!$D$26+10*转化表!$D$27+10*转化表!$D$28+10*转化表!$D$29+10*转化表!$D$30+10*转化表!$D$31+(B49-80)*转化表!$D$32,IF(AND(B49&lt;=100,B49&gt;90),9*转化表!$D$24+10*转化表!$D$25+10*转化表!$D$26+10*转化表!$D$27+10*转化表!$D$28+10*转化表!$D$29+10*转化表!$D$30+10*转化表!$D$31+10*转化表!$D$32+(B49-90)*转化表!$D$33,IF(AND(B49&lt;=110,B49&gt;100),9*转化表!$D$24+10*转化表!$D$25+10*转化表!$D$26+10*转化表!$D$27+10*转化表!$D$28+10*转化表!$D$29+10*转化表!$D$30+10*转化表!$D$31+10*转化表!$D$32+10*转化表!$D$33+(B49-100)*转化表!$D$34,IF(AND(B49&lt;=120,B49&gt;110),9*转化表!$D$24+10*转化表!$D$25+10*转化表!$D$26+10*转化表!$D$27+10*转化表!$D$28+10*转化表!$D$29+10*转化表!$D$30+10*转化表!$D$31+10*转化表!$D$32+10*转化表!$D$33+10*转化表!$D$34+(B49-110)*转化表!$D$35))))))))))))</f>
        <v>348.6</v>
      </c>
      <c r="I49" s="91">
        <f t="shared" si="0"/>
        <v>0</v>
      </c>
      <c r="J49" s="91">
        <f>IF(E49&lt;=50,0,E49*7%+2.8+IF(AND(B49&lt;=10,B49&gt;0),(人物成长表!$B49-1)*转化表!$F$24,IF(AND(B49&lt;=20,B49&gt;10),9*转化表!$F$24+(B49-10)*转化表!$F$25,IF(AND(B49&lt;=30,B49&gt;20),9*转化表!$F$24+10*转化表!$F$25+(B49-20)*转化表!$F$26,IF(AND(B49&lt;=40,B49&gt;30),9*转化表!$F$24+10*转化表!$F$25+10*转化表!$F$26+(B49-30)*转化表!$F$27,IF(AND(B49&lt;=50,B49&gt;40),9*转化表!$F$24+10*转化表!$F$25+10*转化表!$F$26+10*转化表!$F$27+(B49-40)*转化表!$F$28,IF(AND(B49&lt;=60,B49&gt;50),9*转化表!$F$24+10*转化表!$F$25+10*转化表!$F$26+10*转化表!$F$27+10*转化表!$F$28+(B49-50)*转化表!$F$29,IF(AND(B49&lt;=70,B49&gt;60),9*转化表!$F$24+10*转化表!$F$25+10*转化表!$F$26+10*转化表!$F$27+10*转化表!$F$28+10*转化表!$F$29+(B49-60)*转化表!$F$30,IF(AND(B49&lt;=80,B49&gt;70),9*转化表!$F$24+10*转化表!$F$25+10*转化表!$F$26+10*转化表!$F$27+10*转化表!$F$28+10*转化表!$F$29+10*转化表!$F$30+(B49-70)*转化表!$F$31,IF(AND(B49&lt;=90,B49&gt;80),9*转化表!$F$24+10*转化表!$F$25+10*转化表!$F$26+10*转化表!$F$27+10*转化表!$F$28+10*转化表!$F$29+10*转化表!$F$30+10*转化表!$F$31+(B49-80)*转化表!$F$32,IF(AND(B49&lt;=100,B49&gt;90),9*转化表!$F$24+10*转化表!$F$25+10*转化表!$F$26+10*转化表!$F$27+10*转化表!$F$28+10*转化表!$F$29+10*转化表!$F$30+10*转化表!$F$31+10*转化表!$F$32+(B49-90)*转化表!$F$33,IF(AND(B49&lt;=110,B49&gt;100),9*转化表!$F$24+10*转化表!$F$25+10*转化表!$F$26+10*转化表!$F$27+10*转化表!$F$28+10*转化表!$F$29+10*转化表!$F$30+10*转化表!$F$31+10*转化表!$F$32+10*转化表!$F$33+(B49-100)*转化表!$F$34,IF(AND(B49&lt;=120,B49&gt;110),9*转化表!$F$24+10*转化表!$F$25+10*转化表!$F$26+10*转化表!$F$27+10*转化表!$F$28+10*转化表!$F$29+10*转化表!$F$30+10*转化表!$F$31+10*转化表!$F$32+10*转化表!$F$33+10*转化表!$F$34+(B49-110)*转化表!$F$35)))))))))))))</f>
        <v>0</v>
      </c>
      <c r="K49" s="91">
        <f>(F49-50)*人物成长表!$B49*10%+9+IF(AND(B49&lt;=10,B49&gt;0),(人物成长表!$B49-1)*转化表!$G$24,IF(AND(B49&lt;=20,B49&gt;10),9*转化表!$G$24+(B49-10)*转化表!$G$25,IF(AND(B49&lt;=30,B49&gt;20),9*转化表!$G$24+10*转化表!$G$25+(B49-20)*转化表!$G$26,IF(AND(B49&lt;=40,B49&gt;30),9*转化表!$G$24+10*转化表!$G$25+10*转化表!$G$26+(B49-30)*转化表!$G$27,IF(AND(B49&lt;=50,B49&gt;40),9*转化表!$G$24+10*转化表!$G$25+10*转化表!$G$26+10*转化表!$G$27+(B49-40)*转化表!$G$28,IF(AND(B49&lt;=60,B49&gt;50),9*转化表!$G$24+10*转化表!$G$25+10*转化表!$G$26+10*转化表!$G$27+10*转化表!$G$28+(B49-50)*转化表!$G$29,IF(AND(B49&lt;=70,B49&gt;60),9*转化表!$G$24+10*转化表!$G$25+10*转化表!$G$26+10*转化表!$G$27+10*转化表!$G$28+10*转化表!$G$29+(B49-60)*转化表!$G$30,IF(AND(B49&lt;=80,B49&gt;70),9*转化表!$G$24+10*转化表!$G$25+10*转化表!$G$26+10*转化表!$G$27+10*转化表!$G$28+10*转化表!$G$29+10*转化表!$G$30+(B49-70)*转化表!$G$31,IF(AND(B49&lt;=90,B49&gt;80),9*转化表!$G$24+10*转化表!$G$25+10*转化表!$G$26+10*转化表!$G$27+10*转化表!$G$28+10*转化表!$G$29+10*转化表!$G$30+10*转化表!$G$31+(B49-80)*转化表!$G$32,IF(AND(B49&lt;=100,B49&gt;90),9*转化表!$G$24+10*转化表!$G$25+10*转化表!$G$26+10*转化表!$G$27+10*转化表!$G$28+10*转化表!$G$29+10*转化表!$G$30+10*转化表!$G$31+10*转化表!$G$32+(B49-90)*转化表!$G$33,IF(AND(B49&lt;=110,B49&gt;100),9*转化表!$G$24+10*转化表!$G$25+10*转化表!$G$26+10*转化表!$G$27+10*转化表!$G$28+10*转化表!$G$29+10*转化表!$G$30+10*转化表!$G$31+10*转化表!$G$32+10*转化表!$G$33+(B49-100)*转化表!$G$34,IF(AND(B49&lt;=120,B49&gt;110),9*转化表!$G$24+10*转化表!$G$25+10*转化表!$G$26+10*转化表!$G$27+10*转化表!$G$28+10*转化表!$G$29+10*转化表!$G$30+10*转化表!$G$31+10*转化表!$G$32+10*转化表!$G$33+10*转化表!$G$34+(B49-110)*转化表!$G$35))))))))))))</f>
        <v>142.07</v>
      </c>
      <c r="L49" s="91">
        <f>IF(F49&lt;=50,0,E49*7%+2.8+IF(AND(B49&lt;=10,B49&gt;0),(人物成长表!$B49-1)*转化表!$H$24,IF(AND(B49&lt;=20,B49&gt;10),9*转化表!$H$24+(B49-10)*转化表!$H$25,IF(AND(B49&lt;=30,B49&gt;20),9*转化表!$H$24+10*转化表!$H$25+(B49-20)*转化表!$H$26,IF(AND(B49&lt;=40,B49&gt;30),9*转化表!$H$24+10*转化表!$H$25+10*转化表!$H$26+(B49-30)*转化表!$H$27,IF(AND(B49&lt;=50,B49&gt;40),9*转化表!$H$24+10*转化表!$H$25+10*转化表!$H$26+10*转化表!$H$27+(B49-40)*转化表!$H$28,IF(AND(B49&lt;=60,B49&gt;50),9*转化表!$H$24+10*转化表!$H$25+10*转化表!$H$26+10*转化表!$H$27+10*转化表!$H$28+(B49-50)*转化表!$H$29,IF(AND(B49&lt;=70,B49&gt;60),9*转化表!$H$24+10*转化表!$H$25+10*转化表!$H$26+10*转化表!$H$27+10*转化表!$H$28+10*转化表!$H$29+(B49-60)*转化表!$H$30,IF(AND(B49&lt;=80,B49&gt;70),9*转化表!$H$24+10*转化表!$H$25+10*转化表!$H$26+10*转化表!$H$27+10*转化表!$H$28+10*转化表!$H$29+10*转化表!$H$30+(B49-70)*转化表!$H$31,IF(AND(B49&lt;=90,B49&gt;80),9*转化表!$H$24+10*转化表!$H$25+10*转化表!$H$26+10*转化表!$H$27+10*转化表!$H$28+10*转化表!$H$29+10*转化表!$H$30+10*转化表!$H$31+(B49-80)*转化表!$H$32,IF(AND(B49&lt;=100,B49&gt;90),9*转化表!$H$24+10*转化表!$H$25+10*转化表!$H$26+10*转化表!$H$27+10*转化表!$H$28+10*转化表!$H$29+10*转化表!$H$30+10*转化表!$H$31+10*转化表!$H$32+(B49-90)*转化表!$H$33,IF(AND(B49&lt;=110,B49&gt;100),9*转化表!$H$24+10*转化表!$H$25+10*转化表!$H$26+10*转化表!$H$27+10*转化表!$H$28+10*转化表!$H$29+10*转化表!$H$30+10*转化表!$H$31+10*转化表!$H$32+10*转化表!$H$33+(B49-100)*转化表!$H$34,IF(AND(B49&lt;=120,B49&gt;110),9*转化表!$H$24+10*转化表!$H$25+10*转化表!$H$26+10*转化表!$H$27+10*转化表!$H$28+10*转化表!$H$29+10*转化表!$H$30+10*转化表!$H$31+10*转化表!$H$32+10*转化表!$H$33+10*转化表!$H$34+(B49-110)*转化表!$H$35)))))))))))))</f>
        <v>0</v>
      </c>
      <c r="M49" s="89">
        <v>0</v>
      </c>
      <c r="N49" s="93">
        <v>0.2</v>
      </c>
      <c r="O49" s="94">
        <v>0</v>
      </c>
      <c r="P49" s="94">
        <v>0</v>
      </c>
      <c r="Q49" s="94">
        <v>0</v>
      </c>
      <c r="R49" s="93">
        <v>0.25</v>
      </c>
      <c r="S49" s="94">
        <v>0</v>
      </c>
    </row>
    <row r="50" spans="1:19">
      <c r="A50" s="89" t="s">
        <v>185</v>
      </c>
      <c r="B50" s="89">
        <v>49</v>
      </c>
      <c r="C50" s="90">
        <f>IF(AND(B50&lt;=10,B50&gt;0),(人物成长表!$B50-1)*22+50,IF(AND(B50&lt;=20,B50&gt;10),9*22+50+(B50-10)*44,IF(AND(B50&lt;=30,B50&gt;20),9*22+50+10*44+(B50-20)*66,IF(AND(B50&lt;=40,B50&gt;30),9*22+50+10*44+10*66+(B50-30)*88,IF(AND(B50&lt;=50,B50&gt;40),9*22+50+10*44+10*66+10*88+(B50-40)*110,IF(AND(B50&lt;=60,B50&gt;50),9*22+30+10*44+10*66+10*88+10*110+(B50-50)*132,IF(AND(B50&lt;=70,B50&gt;60),9*22+30+10*44+10*66+10*88+10*110+10*132+(B50-60)*154,IF(AND(B50&lt;=80,B50&gt;70),9*22+30+10*44+10*66+10*88+10*110+10*132+10*154+(B50-70)*176,IF(AND(B50&lt;=90,B50&gt;80),9*22+30+10*44+10*66+10*88+10*110+10*132+10*154+10*176+(B50-80)*198,IF(AND(B50&lt;=100,B50&gt;90),9*22+30+10*44+10*66+10*88+10*110+10*132+10*154+10*176+10*198+(B50-90)*220,IF(AND(B50&lt;=110,B50&gt;100),9*22+30+10*44+10*66+10*88+10*110+10*132+10*154+10*176+10*198+10*220+(B50-100)*242,IF(AND(B50&lt;=120,B50&gt;110),9*22+30+10*44+10*66+10*88+10*110+10*132+10*154+10*176+10*198+10*220+10*242+(B50-110)*264))))))))))))</f>
        <v>3218</v>
      </c>
      <c r="D50" s="89">
        <v>60</v>
      </c>
      <c r="E50" s="89">
        <v>50</v>
      </c>
      <c r="F50" s="89">
        <v>50</v>
      </c>
      <c r="G50" s="91">
        <f>人物成长表!$D50*人物成长表!$B50*10%+7+IF(AND(B50&lt;=10,B50&gt;0),(人物成长表!$B50-1)*转化表!$C$24,IF(AND(B50&lt;=20,B50&gt;10),9*转化表!$C$24+(B50-10)*转化表!$C$25,IF(AND(B50&lt;=30,B50&gt;20),9*转化表!$C$24+10*转化表!$C$25+(B50-20)*转化表!$C$26,IF(AND(B50&lt;=40,B50&gt;30),9*转化表!$C$24+10*转化表!$C$25+10*转化表!$C$26+(B50-30)*转化表!$C$27,IF(AND(B50&lt;=50,B50&gt;40),9*转化表!$C$24+10*转化表!$C$25+10*转化表!$C$26+10*转化表!$C$27+(B50-40)*转化表!$C$28,IF(AND(B50&lt;=60,B50&gt;50),9*转化表!$C$24+10*转化表!$C$25+10*转化表!$C$26+10*转化表!$C$27+10*转化表!$C$28+(B50-50)*转化表!$C$29,IF(AND(B50&lt;=70,B50&gt;60),9*转化表!$C$24+10*转化表!$C$25+10*转化表!$C$26+10*转化表!$C$27+10*转化表!$C$28+10*转化表!$C$29+(B50-60)*转化表!$C$30,IF(AND(B50&lt;=80,B50&gt;70),9*转化表!$C$24+10*转化表!$C$25+10*转化表!$C$26+10*转化表!$C$27+10*转化表!$C$28+10*转化表!$C$29+10*转化表!$C$30+(B50-70)*转化表!$C$31,IF(AND(B50&lt;=90,B50&gt;80),9*转化表!$C$24+10*转化表!$C$25+10*转化表!$C$26+10*转化表!$C$27+10*转化表!$C$28+10*转化表!$C$29+10*转化表!$C$30+10*转化表!$C$31+(B50-80)*转化表!$C$32,IF(AND(B50&lt;=100,B50&gt;90),9*转化表!$C$24+10*转化表!$C$25+10*转化表!$C$26+10*转化表!$C$27+10*转化表!$C$28+10*转化表!$C$29+10*转化表!$C$30+10*转化表!$C$31+10*转化表!$C$32+(B50-90)*转化表!$C$33,IF(AND(B50&lt;=110,B50&gt;100),9*转化表!$C$24+10*转化表!$C$25+10*转化表!$C$26+10*转化表!$C$27+10*转化表!$C$28+10*转化表!$C$29+10*转化表!$C$30+10*转化表!$C$31+10*转化表!$C$32+10*转化表!$C$33+(B50-100)*转化表!$C$34,IF(AND(B50&lt;=120,B50&gt;110),9*转化表!$C$24+10*转化表!$C$25+10*转化表!$C$26+10*转化表!$C$27+10*转化表!$C$28+10*转化表!$C$29+10*转化表!$C$30+10*转化表!$C$31+10*转化表!$C$32+10*转化表!$C$33+10*转化表!$C$34+(B50-110)*转化表!$C$35))))))))))))</f>
        <v>484</v>
      </c>
      <c r="H50" s="92">
        <f>人物成长表!$D50*人物成长表!$B50*7%+4.8+IF(AND(B50&lt;=10,B50&gt;0),(人物成长表!$B50-1)*转化表!$D$24,IF(AND(B50&lt;=20,B50&gt;10),9*转化表!$D$24+(B50-10)*转化表!$D$25,IF(AND(B50&lt;=30,B50&gt;20),9*转化表!$D$24+10*转化表!$D$25+(B50-20)*转化表!$D$26,IF(AND(B50&lt;=40,B50&gt;30),9*转化表!$D$24+10*转化表!$D$25+10*转化表!$D$26+(B50-30)*转化表!$D$27,IF(AND(B50&lt;=50,B50&gt;40),9*转化表!$D$24+10*转化表!$D$25+10*转化表!$D$26+10*转化表!$D$27+(B50-40)*转化表!$D$28,IF(AND(B50&lt;=60,B50&gt;50),9*转化表!$D$24+10*转化表!$D$25+10*转化表!$D$26+10*转化表!$D$27+10*转化表!$D$28+(B50-50)*转化表!$D$29,IF(AND(B50&lt;=70,B50&gt;60),9*转化表!$D$24+10*转化表!$D$25+10*转化表!$D$26+10*转化表!$D$27+10*转化表!$D$28+10*转化表!$D$29+(B50-60)*转化表!$D$30,IF(AND(B50&lt;=80,B50&gt;70),9*转化表!$D$24+10*转化表!$D$25+10*转化表!$D$26+10*转化表!$D$27+10*转化表!$D$28+10*转化表!$D$29+10*转化表!$D$30+(B50-70)*转化表!$D$31,IF(AND(B50&lt;=90,B50&gt;80),9*转化表!$D$24+10*转化表!$D$25+10*转化表!$D$26+10*转化表!$D$27+10*转化表!$D$28+10*转化表!$D$29+10*转化表!$D$30+10*转化表!$D$31+(B50-80)*转化表!$D$32,IF(AND(B50&lt;=100,B50&gt;90),9*转化表!$D$24+10*转化表!$D$25+10*转化表!$D$26+10*转化表!$D$27+10*转化表!$D$28+10*转化表!$D$29+10*转化表!$D$30+10*转化表!$D$31+10*转化表!$D$32+(B50-90)*转化表!$D$33,IF(AND(B50&lt;=110,B50&gt;100),9*转化表!$D$24+10*转化表!$D$25+10*转化表!$D$26+10*转化表!$D$27+10*转化表!$D$28+10*转化表!$D$29+10*转化表!$D$30+10*转化表!$D$31+10*转化表!$D$32+10*转化表!$D$33+(B50-100)*转化表!$D$34,IF(AND(B50&lt;=120,B50&gt;110),9*转化表!$D$24+10*转化表!$D$25+10*转化表!$D$26+10*转化表!$D$27+10*转化表!$D$28+10*转化表!$D$29+10*转化表!$D$30+10*转化表!$D$31+10*转化表!$D$32+10*转化表!$D$33+10*转化表!$D$34+(B50-110)*转化表!$D$35))))))))))))</f>
        <v>359.8</v>
      </c>
      <c r="I50" s="91">
        <f t="shared" si="0"/>
        <v>0</v>
      </c>
      <c r="J50" s="91">
        <f>IF(E50&lt;=50,0,E50*7%+2.8+IF(AND(B50&lt;=10,B50&gt;0),(人物成长表!$B50-1)*转化表!$F$24,IF(AND(B50&lt;=20,B50&gt;10),9*转化表!$F$24+(B50-10)*转化表!$F$25,IF(AND(B50&lt;=30,B50&gt;20),9*转化表!$F$24+10*转化表!$F$25+(B50-20)*转化表!$F$26,IF(AND(B50&lt;=40,B50&gt;30),9*转化表!$F$24+10*转化表!$F$25+10*转化表!$F$26+(B50-30)*转化表!$F$27,IF(AND(B50&lt;=50,B50&gt;40),9*转化表!$F$24+10*转化表!$F$25+10*转化表!$F$26+10*转化表!$F$27+(B50-40)*转化表!$F$28,IF(AND(B50&lt;=60,B50&gt;50),9*转化表!$F$24+10*转化表!$F$25+10*转化表!$F$26+10*转化表!$F$27+10*转化表!$F$28+(B50-50)*转化表!$F$29,IF(AND(B50&lt;=70,B50&gt;60),9*转化表!$F$24+10*转化表!$F$25+10*转化表!$F$26+10*转化表!$F$27+10*转化表!$F$28+10*转化表!$F$29+(B50-60)*转化表!$F$30,IF(AND(B50&lt;=80,B50&gt;70),9*转化表!$F$24+10*转化表!$F$25+10*转化表!$F$26+10*转化表!$F$27+10*转化表!$F$28+10*转化表!$F$29+10*转化表!$F$30+(B50-70)*转化表!$F$31,IF(AND(B50&lt;=90,B50&gt;80),9*转化表!$F$24+10*转化表!$F$25+10*转化表!$F$26+10*转化表!$F$27+10*转化表!$F$28+10*转化表!$F$29+10*转化表!$F$30+10*转化表!$F$31+(B50-80)*转化表!$F$32,IF(AND(B50&lt;=100,B50&gt;90),9*转化表!$F$24+10*转化表!$F$25+10*转化表!$F$26+10*转化表!$F$27+10*转化表!$F$28+10*转化表!$F$29+10*转化表!$F$30+10*转化表!$F$31+10*转化表!$F$32+(B50-90)*转化表!$F$33,IF(AND(B50&lt;=110,B50&gt;100),9*转化表!$F$24+10*转化表!$F$25+10*转化表!$F$26+10*转化表!$F$27+10*转化表!$F$28+10*转化表!$F$29+10*转化表!$F$30+10*转化表!$F$31+10*转化表!$F$32+10*转化表!$F$33+(B50-100)*转化表!$F$34,IF(AND(B50&lt;=120,B50&gt;110),9*转化表!$F$24+10*转化表!$F$25+10*转化表!$F$26+10*转化表!$F$27+10*转化表!$F$28+10*转化表!$F$29+10*转化表!$F$30+10*转化表!$F$31+10*转化表!$F$32+10*转化表!$F$33+10*转化表!$F$34+(B50-110)*转化表!$F$35)))))))))))))</f>
        <v>0</v>
      </c>
      <c r="K50" s="91">
        <f>(F50-50)*人物成长表!$B50*10%+9+IF(AND(B50&lt;=10,B50&gt;0),(人物成长表!$B50-1)*转化表!$G$24,IF(AND(B50&lt;=20,B50&gt;10),9*转化表!$G$24+(B50-10)*转化表!$G$25,IF(AND(B50&lt;=30,B50&gt;20),9*转化表!$G$24+10*转化表!$G$25+(B50-20)*转化表!$G$26,IF(AND(B50&lt;=40,B50&gt;30),9*转化表!$G$24+10*转化表!$G$25+10*转化表!$G$26+(B50-30)*转化表!$G$27,IF(AND(B50&lt;=50,B50&gt;40),9*转化表!$G$24+10*转化表!$G$25+10*转化表!$G$26+10*转化表!$G$27+(B50-40)*转化表!$G$28,IF(AND(B50&lt;=60,B50&gt;50),9*转化表!$G$24+10*转化表!$G$25+10*转化表!$G$26+10*转化表!$G$27+10*转化表!$G$28+(B50-50)*转化表!$G$29,IF(AND(B50&lt;=70,B50&gt;60),9*转化表!$G$24+10*转化表!$G$25+10*转化表!$G$26+10*转化表!$G$27+10*转化表!$G$28+10*转化表!$G$29+(B50-60)*转化表!$G$30,IF(AND(B50&lt;=80,B50&gt;70),9*转化表!$G$24+10*转化表!$G$25+10*转化表!$G$26+10*转化表!$G$27+10*转化表!$G$28+10*转化表!$G$29+10*转化表!$G$30+(B50-70)*转化表!$G$31,IF(AND(B50&lt;=90,B50&gt;80),9*转化表!$G$24+10*转化表!$G$25+10*转化表!$G$26+10*转化表!$G$27+10*转化表!$G$28+10*转化表!$G$29+10*转化表!$G$30+10*转化表!$G$31+(B50-80)*转化表!$G$32,IF(AND(B50&lt;=100,B50&gt;90),9*转化表!$G$24+10*转化表!$G$25+10*转化表!$G$26+10*转化表!$G$27+10*转化表!$G$28+10*转化表!$G$29+10*转化表!$G$30+10*转化表!$G$31+10*转化表!$G$32+(B50-90)*转化表!$G$33,IF(AND(B50&lt;=110,B50&gt;100),9*转化表!$G$24+10*转化表!$G$25+10*转化表!$G$26+10*转化表!$G$27+10*转化表!$G$28+10*转化表!$G$29+10*转化表!$G$30+10*转化表!$G$31+10*转化表!$G$32+10*转化表!$G$33+(B50-100)*转化表!$G$34,IF(AND(B50&lt;=120,B50&gt;110),9*转化表!$G$24+10*转化表!$G$25+10*转化表!$G$26+10*转化表!$G$27+10*转化表!$G$28+10*转化表!$G$29+10*转化表!$G$30+10*转化表!$G$31+10*转化表!$G$32+10*转化表!$G$33+10*转化表!$G$34+(B50-110)*转化表!$G$35))))))))))))</f>
        <v>146.87</v>
      </c>
      <c r="L50" s="91">
        <f>IF(F50&lt;=50,0,E50*7%+2.8+IF(AND(B50&lt;=10,B50&gt;0),(人物成长表!$B50-1)*转化表!$H$24,IF(AND(B50&lt;=20,B50&gt;10),9*转化表!$H$24+(B50-10)*转化表!$H$25,IF(AND(B50&lt;=30,B50&gt;20),9*转化表!$H$24+10*转化表!$H$25+(B50-20)*转化表!$H$26,IF(AND(B50&lt;=40,B50&gt;30),9*转化表!$H$24+10*转化表!$H$25+10*转化表!$H$26+(B50-30)*转化表!$H$27,IF(AND(B50&lt;=50,B50&gt;40),9*转化表!$H$24+10*转化表!$H$25+10*转化表!$H$26+10*转化表!$H$27+(B50-40)*转化表!$H$28,IF(AND(B50&lt;=60,B50&gt;50),9*转化表!$H$24+10*转化表!$H$25+10*转化表!$H$26+10*转化表!$H$27+10*转化表!$H$28+(B50-50)*转化表!$H$29,IF(AND(B50&lt;=70,B50&gt;60),9*转化表!$H$24+10*转化表!$H$25+10*转化表!$H$26+10*转化表!$H$27+10*转化表!$H$28+10*转化表!$H$29+(B50-60)*转化表!$H$30,IF(AND(B50&lt;=80,B50&gt;70),9*转化表!$H$24+10*转化表!$H$25+10*转化表!$H$26+10*转化表!$H$27+10*转化表!$H$28+10*转化表!$H$29+10*转化表!$H$30+(B50-70)*转化表!$H$31,IF(AND(B50&lt;=90,B50&gt;80),9*转化表!$H$24+10*转化表!$H$25+10*转化表!$H$26+10*转化表!$H$27+10*转化表!$H$28+10*转化表!$H$29+10*转化表!$H$30+10*转化表!$H$31+(B50-80)*转化表!$H$32,IF(AND(B50&lt;=100,B50&gt;90),9*转化表!$H$24+10*转化表!$H$25+10*转化表!$H$26+10*转化表!$H$27+10*转化表!$H$28+10*转化表!$H$29+10*转化表!$H$30+10*转化表!$H$31+10*转化表!$H$32+(B50-90)*转化表!$H$33,IF(AND(B50&lt;=110,B50&gt;100),9*转化表!$H$24+10*转化表!$H$25+10*转化表!$H$26+10*转化表!$H$27+10*转化表!$H$28+10*转化表!$H$29+10*转化表!$H$30+10*转化表!$H$31+10*转化表!$H$32+10*转化表!$H$33+(B50-100)*转化表!$H$34,IF(AND(B50&lt;=120,B50&gt;110),9*转化表!$H$24+10*转化表!$H$25+10*转化表!$H$26+10*转化表!$H$27+10*转化表!$H$28+10*转化表!$H$29+10*转化表!$H$30+10*转化表!$H$31+10*转化表!$H$32+10*转化表!$H$33+10*转化表!$H$34+(B50-110)*转化表!$H$35)))))))))))))</f>
        <v>0</v>
      </c>
      <c r="M50" s="89">
        <v>0</v>
      </c>
      <c r="N50" s="93">
        <v>0.2</v>
      </c>
      <c r="O50" s="94">
        <v>0</v>
      </c>
      <c r="P50" s="94">
        <v>0</v>
      </c>
      <c r="Q50" s="94">
        <v>0</v>
      </c>
      <c r="R50" s="93">
        <v>0.25</v>
      </c>
      <c r="S50" s="94">
        <v>0</v>
      </c>
    </row>
    <row r="51" spans="1:19">
      <c r="A51" s="89" t="s">
        <v>185</v>
      </c>
      <c r="B51" s="89">
        <v>50</v>
      </c>
      <c r="C51" s="90">
        <f>IF(AND(B51&lt;=10,B51&gt;0),(人物成长表!$B51-1)*22+50,IF(AND(B51&lt;=20,B51&gt;10),9*22+50+(B51-10)*44,IF(AND(B51&lt;=30,B51&gt;20),9*22+50+10*44+(B51-20)*66,IF(AND(B51&lt;=40,B51&gt;30),9*22+50+10*44+10*66+(B51-30)*88,IF(AND(B51&lt;=50,B51&gt;40),9*22+50+10*44+10*66+10*88+(B51-40)*110,IF(AND(B51&lt;=60,B51&gt;50),9*22+30+10*44+10*66+10*88+10*110+(B51-50)*132,IF(AND(B51&lt;=70,B51&gt;60),9*22+30+10*44+10*66+10*88+10*110+10*132+(B51-60)*154,IF(AND(B51&lt;=80,B51&gt;70),9*22+30+10*44+10*66+10*88+10*110+10*132+10*154+(B51-70)*176,IF(AND(B51&lt;=90,B51&gt;80),9*22+30+10*44+10*66+10*88+10*110+10*132+10*154+10*176+(B51-80)*198,IF(AND(B51&lt;=100,B51&gt;90),9*22+30+10*44+10*66+10*88+10*110+10*132+10*154+10*176+10*198+(B51-90)*220,IF(AND(B51&lt;=110,B51&gt;100),9*22+30+10*44+10*66+10*88+10*110+10*132+10*154+10*176+10*198+10*220+(B51-100)*242,IF(AND(B51&lt;=120,B51&gt;110),9*22+30+10*44+10*66+10*88+10*110+10*132+10*154+10*176+10*198+10*220+10*242+(B51-110)*264))))))))))))</f>
        <v>3328</v>
      </c>
      <c r="D51" s="89">
        <v>60</v>
      </c>
      <c r="E51" s="89">
        <v>50</v>
      </c>
      <c r="F51" s="89">
        <v>50</v>
      </c>
      <c r="G51" s="91">
        <f>人物成长表!$D51*人物成长表!$B51*10%+7+IF(AND(B51&lt;=10,B51&gt;0),(人物成长表!$B51-1)*转化表!$C$24,IF(AND(B51&lt;=20,B51&gt;10),9*转化表!$C$24+(B51-10)*转化表!$C$25,IF(AND(B51&lt;=30,B51&gt;20),9*转化表!$C$24+10*转化表!$C$25+(B51-20)*转化表!$C$26,IF(AND(B51&lt;=40,B51&gt;30),9*转化表!$C$24+10*转化表!$C$25+10*转化表!$C$26+(B51-30)*转化表!$C$27,IF(AND(B51&lt;=50,B51&gt;40),9*转化表!$C$24+10*转化表!$C$25+10*转化表!$C$26+10*转化表!$C$27+(B51-40)*转化表!$C$28,IF(AND(B51&lt;=60,B51&gt;50),9*转化表!$C$24+10*转化表!$C$25+10*转化表!$C$26+10*转化表!$C$27+10*转化表!$C$28+(B51-50)*转化表!$C$29,IF(AND(B51&lt;=70,B51&gt;60),9*转化表!$C$24+10*转化表!$C$25+10*转化表!$C$26+10*转化表!$C$27+10*转化表!$C$28+10*转化表!$C$29+(B51-60)*转化表!$C$30,IF(AND(B51&lt;=80,B51&gt;70),9*转化表!$C$24+10*转化表!$C$25+10*转化表!$C$26+10*转化表!$C$27+10*转化表!$C$28+10*转化表!$C$29+10*转化表!$C$30+(B51-70)*转化表!$C$31,IF(AND(B51&lt;=90,B51&gt;80),9*转化表!$C$24+10*转化表!$C$25+10*转化表!$C$26+10*转化表!$C$27+10*转化表!$C$28+10*转化表!$C$29+10*转化表!$C$30+10*转化表!$C$31+(B51-80)*转化表!$C$32,IF(AND(B51&lt;=100,B51&gt;90),9*转化表!$C$24+10*转化表!$C$25+10*转化表!$C$26+10*转化表!$C$27+10*转化表!$C$28+10*转化表!$C$29+10*转化表!$C$30+10*转化表!$C$31+10*转化表!$C$32+(B51-90)*转化表!$C$33,IF(AND(B51&lt;=110,B51&gt;100),9*转化表!$C$24+10*转化表!$C$25+10*转化表!$C$26+10*转化表!$C$27+10*转化表!$C$28+10*转化表!$C$29+10*转化表!$C$30+10*转化表!$C$31+10*转化表!$C$32+10*转化表!$C$33+(B51-100)*转化表!$C$34,IF(AND(B51&lt;=120,B51&gt;110),9*转化表!$C$24+10*转化表!$C$25+10*转化表!$C$26+10*转化表!$C$27+10*转化表!$C$28+10*转化表!$C$29+10*转化表!$C$30+10*转化表!$C$31+10*转化表!$C$32+10*转化表!$C$33+10*转化表!$C$34+(B51-110)*转化表!$C$35))))))))))))</f>
        <v>500</v>
      </c>
      <c r="H51" s="92">
        <f>人物成长表!$D51*人物成长表!$B51*7%+4.8+IF(AND(B51&lt;=10,B51&gt;0),(人物成长表!$B51-1)*转化表!$D$24,IF(AND(B51&lt;=20,B51&gt;10),9*转化表!$D$24+(B51-10)*转化表!$D$25,IF(AND(B51&lt;=30,B51&gt;20),9*转化表!$D$24+10*转化表!$D$25+(B51-20)*转化表!$D$26,IF(AND(B51&lt;=40,B51&gt;30),9*转化表!$D$24+10*转化表!$D$25+10*转化表!$D$26+(B51-30)*转化表!$D$27,IF(AND(B51&lt;=50,B51&gt;40),9*转化表!$D$24+10*转化表!$D$25+10*转化表!$D$26+10*转化表!$D$27+(B51-40)*转化表!$D$28,IF(AND(B51&lt;=60,B51&gt;50),9*转化表!$D$24+10*转化表!$D$25+10*转化表!$D$26+10*转化表!$D$27+10*转化表!$D$28+(B51-50)*转化表!$D$29,IF(AND(B51&lt;=70,B51&gt;60),9*转化表!$D$24+10*转化表!$D$25+10*转化表!$D$26+10*转化表!$D$27+10*转化表!$D$28+10*转化表!$D$29+(B51-60)*转化表!$D$30,IF(AND(B51&lt;=80,B51&gt;70),9*转化表!$D$24+10*转化表!$D$25+10*转化表!$D$26+10*转化表!$D$27+10*转化表!$D$28+10*转化表!$D$29+10*转化表!$D$30+(B51-70)*转化表!$D$31,IF(AND(B51&lt;=90,B51&gt;80),9*转化表!$D$24+10*转化表!$D$25+10*转化表!$D$26+10*转化表!$D$27+10*转化表!$D$28+10*转化表!$D$29+10*转化表!$D$30+10*转化表!$D$31+(B51-80)*转化表!$D$32,IF(AND(B51&lt;=100,B51&gt;90),9*转化表!$D$24+10*转化表!$D$25+10*转化表!$D$26+10*转化表!$D$27+10*转化表!$D$28+10*转化表!$D$29+10*转化表!$D$30+10*转化表!$D$31+10*转化表!$D$32+(B51-90)*转化表!$D$33,IF(AND(B51&lt;=110,B51&gt;100),9*转化表!$D$24+10*转化表!$D$25+10*转化表!$D$26+10*转化表!$D$27+10*转化表!$D$28+10*转化表!$D$29+10*转化表!$D$30+10*转化表!$D$31+10*转化表!$D$32+10*转化表!$D$33+(B51-100)*转化表!$D$34,IF(AND(B51&lt;=120,B51&gt;110),9*转化表!$D$24+10*转化表!$D$25+10*转化表!$D$26+10*转化表!$D$27+10*转化表!$D$28+10*转化表!$D$29+10*转化表!$D$30+10*转化表!$D$31+10*转化表!$D$32+10*转化表!$D$33+10*转化表!$D$34+(B51-110)*转化表!$D$35))))))))))))</f>
        <v>371</v>
      </c>
      <c r="I51" s="91">
        <f t="shared" si="0"/>
        <v>0</v>
      </c>
      <c r="J51" s="91">
        <f>IF(E51&lt;=50,0,E51*7%+2.8+IF(AND(B51&lt;=10,B51&gt;0),(人物成长表!$B51-1)*转化表!$F$24,IF(AND(B51&lt;=20,B51&gt;10),9*转化表!$F$24+(B51-10)*转化表!$F$25,IF(AND(B51&lt;=30,B51&gt;20),9*转化表!$F$24+10*转化表!$F$25+(B51-20)*转化表!$F$26,IF(AND(B51&lt;=40,B51&gt;30),9*转化表!$F$24+10*转化表!$F$25+10*转化表!$F$26+(B51-30)*转化表!$F$27,IF(AND(B51&lt;=50,B51&gt;40),9*转化表!$F$24+10*转化表!$F$25+10*转化表!$F$26+10*转化表!$F$27+(B51-40)*转化表!$F$28,IF(AND(B51&lt;=60,B51&gt;50),9*转化表!$F$24+10*转化表!$F$25+10*转化表!$F$26+10*转化表!$F$27+10*转化表!$F$28+(B51-50)*转化表!$F$29,IF(AND(B51&lt;=70,B51&gt;60),9*转化表!$F$24+10*转化表!$F$25+10*转化表!$F$26+10*转化表!$F$27+10*转化表!$F$28+10*转化表!$F$29+(B51-60)*转化表!$F$30,IF(AND(B51&lt;=80,B51&gt;70),9*转化表!$F$24+10*转化表!$F$25+10*转化表!$F$26+10*转化表!$F$27+10*转化表!$F$28+10*转化表!$F$29+10*转化表!$F$30+(B51-70)*转化表!$F$31,IF(AND(B51&lt;=90,B51&gt;80),9*转化表!$F$24+10*转化表!$F$25+10*转化表!$F$26+10*转化表!$F$27+10*转化表!$F$28+10*转化表!$F$29+10*转化表!$F$30+10*转化表!$F$31+(B51-80)*转化表!$F$32,IF(AND(B51&lt;=100,B51&gt;90),9*转化表!$F$24+10*转化表!$F$25+10*转化表!$F$26+10*转化表!$F$27+10*转化表!$F$28+10*转化表!$F$29+10*转化表!$F$30+10*转化表!$F$31+10*转化表!$F$32+(B51-90)*转化表!$F$33,IF(AND(B51&lt;=110,B51&gt;100),9*转化表!$F$24+10*转化表!$F$25+10*转化表!$F$26+10*转化表!$F$27+10*转化表!$F$28+10*转化表!$F$29+10*转化表!$F$30+10*转化表!$F$31+10*转化表!$F$32+10*转化表!$F$33+(B51-100)*转化表!$F$34,IF(AND(B51&lt;=120,B51&gt;110),9*转化表!$F$24+10*转化表!$F$25+10*转化表!$F$26+10*转化表!$F$27+10*转化表!$F$28+10*转化表!$F$29+10*转化表!$F$30+10*转化表!$F$31+10*转化表!$F$32+10*转化表!$F$33+10*转化表!$F$34+(B51-110)*转化表!$F$35)))))))))))))</f>
        <v>0</v>
      </c>
      <c r="K51" s="91">
        <f>(F51-50)*人物成长表!$B51*10%+9+IF(AND(B51&lt;=10,B51&gt;0),(人物成长表!$B51-1)*转化表!$G$24,IF(AND(B51&lt;=20,B51&gt;10),9*转化表!$G$24+(B51-10)*转化表!$G$25,IF(AND(B51&lt;=30,B51&gt;20),9*转化表!$G$24+10*转化表!$G$25+(B51-20)*转化表!$G$26,IF(AND(B51&lt;=40,B51&gt;30),9*转化表!$G$24+10*转化表!$G$25+10*转化表!$G$26+(B51-30)*转化表!$G$27,IF(AND(B51&lt;=50,B51&gt;40),9*转化表!$G$24+10*转化表!$G$25+10*转化表!$G$26+10*转化表!$G$27+(B51-40)*转化表!$G$28,IF(AND(B51&lt;=60,B51&gt;50),9*转化表!$G$24+10*转化表!$G$25+10*转化表!$G$26+10*转化表!$G$27+10*转化表!$G$28+(B51-50)*转化表!$G$29,IF(AND(B51&lt;=70,B51&gt;60),9*转化表!$G$24+10*转化表!$G$25+10*转化表!$G$26+10*转化表!$G$27+10*转化表!$G$28+10*转化表!$G$29+(B51-60)*转化表!$G$30,IF(AND(B51&lt;=80,B51&gt;70),9*转化表!$G$24+10*转化表!$G$25+10*转化表!$G$26+10*转化表!$G$27+10*转化表!$G$28+10*转化表!$G$29+10*转化表!$G$30+(B51-70)*转化表!$G$31,IF(AND(B51&lt;=90,B51&gt;80),9*转化表!$G$24+10*转化表!$G$25+10*转化表!$G$26+10*转化表!$G$27+10*转化表!$G$28+10*转化表!$G$29+10*转化表!$G$30+10*转化表!$G$31+(B51-80)*转化表!$G$32,IF(AND(B51&lt;=100,B51&gt;90),9*转化表!$G$24+10*转化表!$G$25+10*转化表!$G$26+10*转化表!$G$27+10*转化表!$G$28+10*转化表!$G$29+10*转化表!$G$30+10*转化表!$G$31+10*转化表!$G$32+(B51-90)*转化表!$G$33,IF(AND(B51&lt;=110,B51&gt;100),9*转化表!$G$24+10*转化表!$G$25+10*转化表!$G$26+10*转化表!$G$27+10*转化表!$G$28+10*转化表!$G$29+10*转化表!$G$30+10*转化表!$G$31+10*转化表!$G$32+10*转化表!$G$33+(B51-100)*转化表!$G$34,IF(AND(B51&lt;=120,B51&gt;110),9*转化表!$G$24+10*转化表!$G$25+10*转化表!$G$26+10*转化表!$G$27+10*转化表!$G$28+10*转化表!$G$29+10*转化表!$G$30+10*转化表!$G$31+10*转化表!$G$32+10*转化表!$G$33+10*转化表!$G$34+(B51-110)*转化表!$G$35))))))))))))</f>
        <v>151.67000000000002</v>
      </c>
      <c r="L51" s="91">
        <f>IF(F51&lt;=50,0,E51*7%+2.8+IF(AND(B51&lt;=10,B51&gt;0),(人物成长表!$B51-1)*转化表!$H$24,IF(AND(B51&lt;=20,B51&gt;10),9*转化表!$H$24+(B51-10)*转化表!$H$25,IF(AND(B51&lt;=30,B51&gt;20),9*转化表!$H$24+10*转化表!$H$25+(B51-20)*转化表!$H$26,IF(AND(B51&lt;=40,B51&gt;30),9*转化表!$H$24+10*转化表!$H$25+10*转化表!$H$26+(B51-30)*转化表!$H$27,IF(AND(B51&lt;=50,B51&gt;40),9*转化表!$H$24+10*转化表!$H$25+10*转化表!$H$26+10*转化表!$H$27+(B51-40)*转化表!$H$28,IF(AND(B51&lt;=60,B51&gt;50),9*转化表!$H$24+10*转化表!$H$25+10*转化表!$H$26+10*转化表!$H$27+10*转化表!$H$28+(B51-50)*转化表!$H$29,IF(AND(B51&lt;=70,B51&gt;60),9*转化表!$H$24+10*转化表!$H$25+10*转化表!$H$26+10*转化表!$H$27+10*转化表!$H$28+10*转化表!$H$29+(B51-60)*转化表!$H$30,IF(AND(B51&lt;=80,B51&gt;70),9*转化表!$H$24+10*转化表!$H$25+10*转化表!$H$26+10*转化表!$H$27+10*转化表!$H$28+10*转化表!$H$29+10*转化表!$H$30+(B51-70)*转化表!$H$31,IF(AND(B51&lt;=90,B51&gt;80),9*转化表!$H$24+10*转化表!$H$25+10*转化表!$H$26+10*转化表!$H$27+10*转化表!$H$28+10*转化表!$H$29+10*转化表!$H$30+10*转化表!$H$31+(B51-80)*转化表!$H$32,IF(AND(B51&lt;=100,B51&gt;90),9*转化表!$H$24+10*转化表!$H$25+10*转化表!$H$26+10*转化表!$H$27+10*转化表!$H$28+10*转化表!$H$29+10*转化表!$H$30+10*转化表!$H$31+10*转化表!$H$32+(B51-90)*转化表!$H$33,IF(AND(B51&lt;=110,B51&gt;100),9*转化表!$H$24+10*转化表!$H$25+10*转化表!$H$26+10*转化表!$H$27+10*转化表!$H$28+10*转化表!$H$29+10*转化表!$H$30+10*转化表!$H$31+10*转化表!$H$32+10*转化表!$H$33+(B51-100)*转化表!$H$34,IF(AND(B51&lt;=120,B51&gt;110),9*转化表!$H$24+10*转化表!$H$25+10*转化表!$H$26+10*转化表!$H$27+10*转化表!$H$28+10*转化表!$H$29+10*转化表!$H$30+10*转化表!$H$31+10*转化表!$H$32+10*转化表!$H$33+10*转化表!$H$34+(B51-110)*转化表!$H$35)))))))))))))</f>
        <v>0</v>
      </c>
      <c r="M51" s="89">
        <v>0</v>
      </c>
      <c r="N51" s="93">
        <v>0.2</v>
      </c>
      <c r="O51" s="94">
        <v>0</v>
      </c>
      <c r="P51" s="94">
        <v>0</v>
      </c>
      <c r="Q51" s="94">
        <v>0</v>
      </c>
      <c r="R51" s="93">
        <v>0.25</v>
      </c>
      <c r="S51" s="94">
        <v>0</v>
      </c>
    </row>
    <row r="52" spans="1:19">
      <c r="A52" s="89" t="s">
        <v>185</v>
      </c>
      <c r="B52" s="89">
        <v>51</v>
      </c>
      <c r="C52" s="90">
        <f>IF(AND(B52&lt;=10,B52&gt;0),(人物成长表!$B52-1)*22+50,IF(AND(B52&lt;=20,B52&gt;10),9*22+50+(B52-10)*44,IF(AND(B52&lt;=30,B52&gt;20),9*22+50+10*44+(B52-20)*66,IF(AND(B52&lt;=40,B52&gt;30),9*22+50+10*44+10*66+(B52-30)*88,IF(AND(B52&lt;=50,B52&gt;40),9*22+50+10*44+10*66+10*88+(B52-40)*110,IF(AND(B52&lt;=60,B52&gt;50),9*22+30+10*44+10*66+10*88+10*110+(B52-50)*132,IF(AND(B52&lt;=70,B52&gt;60),9*22+30+10*44+10*66+10*88+10*110+10*132+(B52-60)*154,IF(AND(B52&lt;=80,B52&gt;70),9*22+30+10*44+10*66+10*88+10*110+10*132+10*154+(B52-70)*176,IF(AND(B52&lt;=90,B52&gt;80),9*22+30+10*44+10*66+10*88+10*110+10*132+10*154+10*176+(B52-80)*198,IF(AND(B52&lt;=100,B52&gt;90),9*22+30+10*44+10*66+10*88+10*110+10*132+10*154+10*176+10*198+(B52-90)*220,IF(AND(B52&lt;=110,B52&gt;100),9*22+30+10*44+10*66+10*88+10*110+10*132+10*154+10*176+10*198+10*220+(B52-100)*242,IF(AND(B52&lt;=120,B52&gt;110),9*22+30+10*44+10*66+10*88+10*110+10*132+10*154+10*176+10*198+10*220+10*242+(B52-110)*264))))))))))))</f>
        <v>3440</v>
      </c>
      <c r="D52" s="89">
        <v>60</v>
      </c>
      <c r="E52" s="89">
        <v>50</v>
      </c>
      <c r="F52" s="89">
        <v>50</v>
      </c>
      <c r="G52" s="91">
        <f>人物成长表!$D52*人物成长表!$B52*10%+7+IF(AND(B52&lt;=10,B52&gt;0),(人物成长表!$B52-1)*转化表!$C$24,IF(AND(B52&lt;=20,B52&gt;10),9*转化表!$C$24+(B52-10)*转化表!$C$25,IF(AND(B52&lt;=30,B52&gt;20),9*转化表!$C$24+10*转化表!$C$25+(B52-20)*转化表!$C$26,IF(AND(B52&lt;=40,B52&gt;30),9*转化表!$C$24+10*转化表!$C$25+10*转化表!$C$26+(B52-30)*转化表!$C$27,IF(AND(B52&lt;=50,B52&gt;40),9*转化表!$C$24+10*转化表!$C$25+10*转化表!$C$26+10*转化表!$C$27+(B52-40)*转化表!$C$28,IF(AND(B52&lt;=60,B52&gt;50),9*转化表!$C$24+10*转化表!$C$25+10*转化表!$C$26+10*转化表!$C$27+10*转化表!$C$28+(B52-50)*转化表!$C$29,IF(AND(B52&lt;=70,B52&gt;60),9*转化表!$C$24+10*转化表!$C$25+10*转化表!$C$26+10*转化表!$C$27+10*转化表!$C$28+10*转化表!$C$29+(B52-60)*转化表!$C$30,IF(AND(B52&lt;=80,B52&gt;70),9*转化表!$C$24+10*转化表!$C$25+10*转化表!$C$26+10*转化表!$C$27+10*转化表!$C$28+10*转化表!$C$29+10*转化表!$C$30+(B52-70)*转化表!$C$31,IF(AND(B52&lt;=90,B52&gt;80),9*转化表!$C$24+10*转化表!$C$25+10*转化表!$C$26+10*转化表!$C$27+10*转化表!$C$28+10*转化表!$C$29+10*转化表!$C$30+10*转化表!$C$31+(B52-80)*转化表!$C$32,IF(AND(B52&lt;=100,B52&gt;90),9*转化表!$C$24+10*转化表!$C$25+10*转化表!$C$26+10*转化表!$C$27+10*转化表!$C$28+10*转化表!$C$29+10*转化表!$C$30+10*转化表!$C$31+10*转化表!$C$32+(B52-90)*转化表!$C$33,IF(AND(B52&lt;=110,B52&gt;100),9*转化表!$C$24+10*转化表!$C$25+10*转化表!$C$26+10*转化表!$C$27+10*转化表!$C$28+10*转化表!$C$29+10*转化表!$C$30+10*转化表!$C$31+10*转化表!$C$32+10*转化表!$C$33+(B52-100)*转化表!$C$34,IF(AND(B52&lt;=120,B52&gt;110),9*转化表!$C$24+10*转化表!$C$25+10*转化表!$C$26+10*转化表!$C$27+10*转化表!$C$28+10*转化表!$C$29+10*转化表!$C$30+10*转化表!$C$31+10*转化表!$C$32+10*转化表!$C$33+10*转化表!$C$34+(B52-110)*转化表!$C$35))))))))))))</f>
        <v>519</v>
      </c>
      <c r="H52" s="92">
        <f>人物成长表!$D52*人物成长表!$B52*7%+4.8+IF(AND(B52&lt;=10,B52&gt;0),(人物成长表!$B52-1)*转化表!$D$24,IF(AND(B52&lt;=20,B52&gt;10),9*转化表!$D$24+(B52-10)*转化表!$D$25,IF(AND(B52&lt;=30,B52&gt;20),9*转化表!$D$24+10*转化表!$D$25+(B52-20)*转化表!$D$26,IF(AND(B52&lt;=40,B52&gt;30),9*转化表!$D$24+10*转化表!$D$25+10*转化表!$D$26+(B52-30)*转化表!$D$27,IF(AND(B52&lt;=50,B52&gt;40),9*转化表!$D$24+10*转化表!$D$25+10*转化表!$D$26+10*转化表!$D$27+(B52-40)*转化表!$D$28,IF(AND(B52&lt;=60,B52&gt;50),9*转化表!$D$24+10*转化表!$D$25+10*转化表!$D$26+10*转化表!$D$27+10*转化表!$D$28+(B52-50)*转化表!$D$29,IF(AND(B52&lt;=70,B52&gt;60),9*转化表!$D$24+10*转化表!$D$25+10*转化表!$D$26+10*转化表!$D$27+10*转化表!$D$28+10*转化表!$D$29+(B52-60)*转化表!$D$30,IF(AND(B52&lt;=80,B52&gt;70),9*转化表!$D$24+10*转化表!$D$25+10*转化表!$D$26+10*转化表!$D$27+10*转化表!$D$28+10*转化表!$D$29+10*转化表!$D$30+(B52-70)*转化表!$D$31,IF(AND(B52&lt;=90,B52&gt;80),9*转化表!$D$24+10*转化表!$D$25+10*转化表!$D$26+10*转化表!$D$27+10*转化表!$D$28+10*转化表!$D$29+10*转化表!$D$30+10*转化表!$D$31+(B52-80)*转化表!$D$32,IF(AND(B52&lt;=100,B52&gt;90),9*转化表!$D$24+10*转化表!$D$25+10*转化表!$D$26+10*转化表!$D$27+10*转化表!$D$28+10*转化表!$D$29+10*转化表!$D$30+10*转化表!$D$31+10*转化表!$D$32+(B52-90)*转化表!$D$33,IF(AND(B52&lt;=110,B52&gt;100),9*转化表!$D$24+10*转化表!$D$25+10*转化表!$D$26+10*转化表!$D$27+10*转化表!$D$28+10*转化表!$D$29+10*转化表!$D$30+10*转化表!$D$31+10*转化表!$D$32+10*转化表!$D$33+(B52-100)*转化表!$D$34,IF(AND(B52&lt;=120,B52&gt;110),9*转化表!$D$24+10*转化表!$D$25+10*转化表!$D$26+10*转化表!$D$27+10*转化表!$D$28+10*转化表!$D$29+10*转化表!$D$30+10*转化表!$D$31+10*转化表!$D$32+10*转化表!$D$33+10*转化表!$D$34+(B52-110)*转化表!$D$35))))))))))))</f>
        <v>383.6</v>
      </c>
      <c r="I52" s="91">
        <f t="shared" si="0"/>
        <v>0</v>
      </c>
      <c r="J52" s="91">
        <f>IF(E52&lt;=50,0,E52*7%+2.8+IF(AND(B52&lt;=10,B52&gt;0),(人物成长表!$B52-1)*转化表!$F$24,IF(AND(B52&lt;=20,B52&gt;10),9*转化表!$F$24+(B52-10)*转化表!$F$25,IF(AND(B52&lt;=30,B52&gt;20),9*转化表!$F$24+10*转化表!$F$25+(B52-20)*转化表!$F$26,IF(AND(B52&lt;=40,B52&gt;30),9*转化表!$F$24+10*转化表!$F$25+10*转化表!$F$26+(B52-30)*转化表!$F$27,IF(AND(B52&lt;=50,B52&gt;40),9*转化表!$F$24+10*转化表!$F$25+10*转化表!$F$26+10*转化表!$F$27+(B52-40)*转化表!$F$28,IF(AND(B52&lt;=60,B52&gt;50),9*转化表!$F$24+10*转化表!$F$25+10*转化表!$F$26+10*转化表!$F$27+10*转化表!$F$28+(B52-50)*转化表!$F$29,IF(AND(B52&lt;=70,B52&gt;60),9*转化表!$F$24+10*转化表!$F$25+10*转化表!$F$26+10*转化表!$F$27+10*转化表!$F$28+10*转化表!$F$29+(B52-60)*转化表!$F$30,IF(AND(B52&lt;=80,B52&gt;70),9*转化表!$F$24+10*转化表!$F$25+10*转化表!$F$26+10*转化表!$F$27+10*转化表!$F$28+10*转化表!$F$29+10*转化表!$F$30+(B52-70)*转化表!$F$31,IF(AND(B52&lt;=90,B52&gt;80),9*转化表!$F$24+10*转化表!$F$25+10*转化表!$F$26+10*转化表!$F$27+10*转化表!$F$28+10*转化表!$F$29+10*转化表!$F$30+10*转化表!$F$31+(B52-80)*转化表!$F$32,IF(AND(B52&lt;=100,B52&gt;90),9*转化表!$F$24+10*转化表!$F$25+10*转化表!$F$26+10*转化表!$F$27+10*转化表!$F$28+10*转化表!$F$29+10*转化表!$F$30+10*转化表!$F$31+10*转化表!$F$32+(B52-90)*转化表!$F$33,IF(AND(B52&lt;=110,B52&gt;100),9*转化表!$F$24+10*转化表!$F$25+10*转化表!$F$26+10*转化表!$F$27+10*转化表!$F$28+10*转化表!$F$29+10*转化表!$F$30+10*转化表!$F$31+10*转化表!$F$32+10*转化表!$F$33+(B52-100)*转化表!$F$34,IF(AND(B52&lt;=120,B52&gt;110),9*转化表!$F$24+10*转化表!$F$25+10*转化表!$F$26+10*转化表!$F$27+10*转化表!$F$28+10*转化表!$F$29+10*转化表!$F$30+10*转化表!$F$31+10*转化表!$F$32+10*转化表!$F$33+10*转化表!$F$34+(B52-110)*转化表!$F$35)))))))))))))</f>
        <v>0</v>
      </c>
      <c r="K52" s="91">
        <f>(F52-50)*人物成长表!$B52*10%+9+IF(AND(B52&lt;=10,B52&gt;0),(人物成长表!$B52-1)*转化表!$G$24,IF(AND(B52&lt;=20,B52&gt;10),9*转化表!$G$24+(B52-10)*转化表!$G$25,IF(AND(B52&lt;=30,B52&gt;20),9*转化表!$G$24+10*转化表!$G$25+(B52-20)*转化表!$G$26,IF(AND(B52&lt;=40,B52&gt;30),9*转化表!$G$24+10*转化表!$G$25+10*转化表!$G$26+(B52-30)*转化表!$G$27,IF(AND(B52&lt;=50,B52&gt;40),9*转化表!$G$24+10*转化表!$G$25+10*转化表!$G$26+10*转化表!$G$27+(B52-40)*转化表!$G$28,IF(AND(B52&lt;=60,B52&gt;50),9*转化表!$G$24+10*转化表!$G$25+10*转化表!$G$26+10*转化表!$G$27+10*转化表!$G$28+(B52-50)*转化表!$G$29,IF(AND(B52&lt;=70,B52&gt;60),9*转化表!$G$24+10*转化表!$G$25+10*转化表!$G$26+10*转化表!$G$27+10*转化表!$G$28+10*转化表!$G$29+(B52-60)*转化表!$G$30,IF(AND(B52&lt;=80,B52&gt;70),9*转化表!$G$24+10*转化表!$G$25+10*转化表!$G$26+10*转化表!$G$27+10*转化表!$G$28+10*转化表!$G$29+10*转化表!$G$30+(B52-70)*转化表!$G$31,IF(AND(B52&lt;=90,B52&gt;80),9*转化表!$G$24+10*转化表!$G$25+10*转化表!$G$26+10*转化表!$G$27+10*转化表!$G$28+10*转化表!$G$29+10*转化表!$G$30+10*转化表!$G$31+(B52-80)*转化表!$G$32,IF(AND(B52&lt;=100,B52&gt;90),9*转化表!$G$24+10*转化表!$G$25+10*转化表!$G$26+10*转化表!$G$27+10*转化表!$G$28+10*转化表!$G$29+10*转化表!$G$30+10*转化表!$G$31+10*转化表!$G$32+(B52-90)*转化表!$G$33,IF(AND(B52&lt;=110,B52&gt;100),9*转化表!$G$24+10*转化表!$G$25+10*转化表!$G$26+10*转化表!$G$27+10*转化表!$G$28+10*转化表!$G$29+10*转化表!$G$30+10*转化表!$G$31+10*转化表!$G$32+10*转化表!$G$33+(B52-100)*转化表!$G$34,IF(AND(B52&lt;=120,B52&gt;110),9*转化表!$G$24+10*转化表!$G$25+10*转化表!$G$26+10*转化表!$G$27+10*转化表!$G$28+10*转化表!$G$29+10*转化表!$G$30+10*转化表!$G$31+10*转化表!$G$32+10*转化表!$G$33+10*转化表!$G$34+(B52-110)*转化表!$G$35))))))))))))</f>
        <v>157.37</v>
      </c>
      <c r="L52" s="91">
        <f>IF(F52&lt;=50,0,E52*7%+2.8+IF(AND(B52&lt;=10,B52&gt;0),(人物成长表!$B52-1)*转化表!$H$24,IF(AND(B52&lt;=20,B52&gt;10),9*转化表!$H$24+(B52-10)*转化表!$H$25,IF(AND(B52&lt;=30,B52&gt;20),9*转化表!$H$24+10*转化表!$H$25+(B52-20)*转化表!$H$26,IF(AND(B52&lt;=40,B52&gt;30),9*转化表!$H$24+10*转化表!$H$25+10*转化表!$H$26+(B52-30)*转化表!$H$27,IF(AND(B52&lt;=50,B52&gt;40),9*转化表!$H$24+10*转化表!$H$25+10*转化表!$H$26+10*转化表!$H$27+(B52-40)*转化表!$H$28,IF(AND(B52&lt;=60,B52&gt;50),9*转化表!$H$24+10*转化表!$H$25+10*转化表!$H$26+10*转化表!$H$27+10*转化表!$H$28+(B52-50)*转化表!$H$29,IF(AND(B52&lt;=70,B52&gt;60),9*转化表!$H$24+10*转化表!$H$25+10*转化表!$H$26+10*转化表!$H$27+10*转化表!$H$28+10*转化表!$H$29+(B52-60)*转化表!$H$30,IF(AND(B52&lt;=80,B52&gt;70),9*转化表!$H$24+10*转化表!$H$25+10*转化表!$H$26+10*转化表!$H$27+10*转化表!$H$28+10*转化表!$H$29+10*转化表!$H$30+(B52-70)*转化表!$H$31,IF(AND(B52&lt;=90,B52&gt;80),9*转化表!$H$24+10*转化表!$H$25+10*转化表!$H$26+10*转化表!$H$27+10*转化表!$H$28+10*转化表!$H$29+10*转化表!$H$30+10*转化表!$H$31+(B52-80)*转化表!$H$32,IF(AND(B52&lt;=100,B52&gt;90),9*转化表!$H$24+10*转化表!$H$25+10*转化表!$H$26+10*转化表!$H$27+10*转化表!$H$28+10*转化表!$H$29+10*转化表!$H$30+10*转化表!$H$31+10*转化表!$H$32+(B52-90)*转化表!$H$33,IF(AND(B52&lt;=110,B52&gt;100),9*转化表!$H$24+10*转化表!$H$25+10*转化表!$H$26+10*转化表!$H$27+10*转化表!$H$28+10*转化表!$H$29+10*转化表!$H$30+10*转化表!$H$31+10*转化表!$H$32+10*转化表!$H$33+(B52-100)*转化表!$H$34,IF(AND(B52&lt;=120,B52&gt;110),9*转化表!$H$24+10*转化表!$H$25+10*转化表!$H$26+10*转化表!$H$27+10*转化表!$H$28+10*转化表!$H$29+10*转化表!$H$30+10*转化表!$H$31+10*转化表!$H$32+10*转化表!$H$33+10*转化表!$H$34+(B52-110)*转化表!$H$35)))))))))))))</f>
        <v>0</v>
      </c>
      <c r="M52" s="89">
        <v>0</v>
      </c>
      <c r="N52" s="93">
        <v>0.2</v>
      </c>
      <c r="O52" s="94">
        <v>0</v>
      </c>
      <c r="P52" s="94">
        <v>0</v>
      </c>
      <c r="Q52" s="94">
        <v>0</v>
      </c>
      <c r="R52" s="93">
        <v>0.25</v>
      </c>
      <c r="S52" s="94">
        <v>0</v>
      </c>
    </row>
    <row r="53" spans="1:19">
      <c r="A53" s="89" t="s">
        <v>185</v>
      </c>
      <c r="B53" s="89">
        <v>52</v>
      </c>
      <c r="C53" s="90">
        <f>IF(AND(B53&lt;=10,B53&gt;0),(人物成长表!$B53-1)*22+50,IF(AND(B53&lt;=20,B53&gt;10),9*22+50+(B53-10)*44,IF(AND(B53&lt;=30,B53&gt;20),9*22+50+10*44+(B53-20)*66,IF(AND(B53&lt;=40,B53&gt;30),9*22+50+10*44+10*66+(B53-30)*88,IF(AND(B53&lt;=50,B53&gt;40),9*22+50+10*44+10*66+10*88+(B53-40)*110,IF(AND(B53&lt;=60,B53&gt;50),9*22+30+10*44+10*66+10*88+10*110+(B53-50)*132,IF(AND(B53&lt;=70,B53&gt;60),9*22+30+10*44+10*66+10*88+10*110+10*132+(B53-60)*154,IF(AND(B53&lt;=80,B53&gt;70),9*22+30+10*44+10*66+10*88+10*110+10*132+10*154+(B53-70)*176,IF(AND(B53&lt;=90,B53&gt;80),9*22+30+10*44+10*66+10*88+10*110+10*132+10*154+10*176+(B53-80)*198,IF(AND(B53&lt;=100,B53&gt;90),9*22+30+10*44+10*66+10*88+10*110+10*132+10*154+10*176+10*198+(B53-90)*220,IF(AND(B53&lt;=110,B53&gt;100),9*22+30+10*44+10*66+10*88+10*110+10*132+10*154+10*176+10*198+10*220+(B53-100)*242,IF(AND(B53&lt;=120,B53&gt;110),9*22+30+10*44+10*66+10*88+10*110+10*132+10*154+10*176+10*198+10*220+10*242+(B53-110)*264))))))))))))</f>
        <v>3572</v>
      </c>
      <c r="D53" s="89">
        <v>60</v>
      </c>
      <c r="E53" s="89">
        <v>50</v>
      </c>
      <c r="F53" s="89">
        <v>50</v>
      </c>
      <c r="G53" s="91">
        <f>人物成长表!$D53*人物成长表!$B53*10%+7+IF(AND(B53&lt;=10,B53&gt;0),(人物成长表!$B53-1)*转化表!$C$24,IF(AND(B53&lt;=20,B53&gt;10),9*转化表!$C$24+(B53-10)*转化表!$C$25,IF(AND(B53&lt;=30,B53&gt;20),9*转化表!$C$24+10*转化表!$C$25+(B53-20)*转化表!$C$26,IF(AND(B53&lt;=40,B53&gt;30),9*转化表!$C$24+10*转化表!$C$25+10*转化表!$C$26+(B53-30)*转化表!$C$27,IF(AND(B53&lt;=50,B53&gt;40),9*转化表!$C$24+10*转化表!$C$25+10*转化表!$C$26+10*转化表!$C$27+(B53-40)*转化表!$C$28,IF(AND(B53&lt;=60,B53&gt;50),9*转化表!$C$24+10*转化表!$C$25+10*转化表!$C$26+10*转化表!$C$27+10*转化表!$C$28+(B53-50)*转化表!$C$29,IF(AND(B53&lt;=70,B53&gt;60),9*转化表!$C$24+10*转化表!$C$25+10*转化表!$C$26+10*转化表!$C$27+10*转化表!$C$28+10*转化表!$C$29+(B53-60)*转化表!$C$30,IF(AND(B53&lt;=80,B53&gt;70),9*转化表!$C$24+10*转化表!$C$25+10*转化表!$C$26+10*转化表!$C$27+10*转化表!$C$28+10*转化表!$C$29+10*转化表!$C$30+(B53-70)*转化表!$C$31,IF(AND(B53&lt;=90,B53&gt;80),9*转化表!$C$24+10*转化表!$C$25+10*转化表!$C$26+10*转化表!$C$27+10*转化表!$C$28+10*转化表!$C$29+10*转化表!$C$30+10*转化表!$C$31+(B53-80)*转化表!$C$32,IF(AND(B53&lt;=100,B53&gt;90),9*转化表!$C$24+10*转化表!$C$25+10*转化表!$C$26+10*转化表!$C$27+10*转化表!$C$28+10*转化表!$C$29+10*转化表!$C$30+10*转化表!$C$31+10*转化表!$C$32+(B53-90)*转化表!$C$33,IF(AND(B53&lt;=110,B53&gt;100),9*转化表!$C$24+10*转化表!$C$25+10*转化表!$C$26+10*转化表!$C$27+10*转化表!$C$28+10*转化表!$C$29+10*转化表!$C$30+10*转化表!$C$31+10*转化表!$C$32+10*转化表!$C$33+(B53-100)*转化表!$C$34,IF(AND(B53&lt;=120,B53&gt;110),9*转化表!$C$24+10*转化表!$C$25+10*转化表!$C$26+10*转化表!$C$27+10*转化表!$C$28+10*转化表!$C$29+10*转化表!$C$30+10*转化表!$C$31+10*转化表!$C$32+10*转化表!$C$33+10*转化表!$C$34+(B53-110)*转化表!$C$35))))))))))))</f>
        <v>538</v>
      </c>
      <c r="H53" s="92">
        <f>人物成长表!$D53*人物成长表!$B53*7%+4.8+IF(AND(B53&lt;=10,B53&gt;0),(人物成长表!$B53-1)*转化表!$D$24,IF(AND(B53&lt;=20,B53&gt;10),9*转化表!$D$24+(B53-10)*转化表!$D$25,IF(AND(B53&lt;=30,B53&gt;20),9*转化表!$D$24+10*转化表!$D$25+(B53-20)*转化表!$D$26,IF(AND(B53&lt;=40,B53&gt;30),9*转化表!$D$24+10*转化表!$D$25+10*转化表!$D$26+(B53-30)*转化表!$D$27,IF(AND(B53&lt;=50,B53&gt;40),9*转化表!$D$24+10*转化表!$D$25+10*转化表!$D$26+10*转化表!$D$27+(B53-40)*转化表!$D$28,IF(AND(B53&lt;=60,B53&gt;50),9*转化表!$D$24+10*转化表!$D$25+10*转化表!$D$26+10*转化表!$D$27+10*转化表!$D$28+(B53-50)*转化表!$D$29,IF(AND(B53&lt;=70,B53&gt;60),9*转化表!$D$24+10*转化表!$D$25+10*转化表!$D$26+10*转化表!$D$27+10*转化表!$D$28+10*转化表!$D$29+(B53-60)*转化表!$D$30,IF(AND(B53&lt;=80,B53&gt;70),9*转化表!$D$24+10*转化表!$D$25+10*转化表!$D$26+10*转化表!$D$27+10*转化表!$D$28+10*转化表!$D$29+10*转化表!$D$30+(B53-70)*转化表!$D$31,IF(AND(B53&lt;=90,B53&gt;80),9*转化表!$D$24+10*转化表!$D$25+10*转化表!$D$26+10*转化表!$D$27+10*转化表!$D$28+10*转化表!$D$29+10*转化表!$D$30+10*转化表!$D$31+(B53-80)*转化表!$D$32,IF(AND(B53&lt;=100,B53&gt;90),9*转化表!$D$24+10*转化表!$D$25+10*转化表!$D$26+10*转化表!$D$27+10*转化表!$D$28+10*转化表!$D$29+10*转化表!$D$30+10*转化表!$D$31+10*转化表!$D$32+(B53-90)*转化表!$D$33,IF(AND(B53&lt;=110,B53&gt;100),9*转化表!$D$24+10*转化表!$D$25+10*转化表!$D$26+10*转化表!$D$27+10*转化表!$D$28+10*转化表!$D$29+10*转化表!$D$30+10*转化表!$D$31+10*转化表!$D$32+10*转化表!$D$33+(B53-100)*转化表!$D$34,IF(AND(B53&lt;=120,B53&gt;110),9*转化表!$D$24+10*转化表!$D$25+10*转化表!$D$26+10*转化表!$D$27+10*转化表!$D$28+10*转化表!$D$29+10*转化表!$D$30+10*转化表!$D$31+10*转化表!$D$32+10*转化表!$D$33+10*转化表!$D$34+(B53-110)*转化表!$D$35))))))))))))</f>
        <v>396.20000000000005</v>
      </c>
      <c r="I53" s="91">
        <f t="shared" si="0"/>
        <v>0</v>
      </c>
      <c r="J53" s="91">
        <f>IF(E53&lt;=50,0,E53*7%+2.8+IF(AND(B53&lt;=10,B53&gt;0),(人物成长表!$B53-1)*转化表!$F$24,IF(AND(B53&lt;=20,B53&gt;10),9*转化表!$F$24+(B53-10)*转化表!$F$25,IF(AND(B53&lt;=30,B53&gt;20),9*转化表!$F$24+10*转化表!$F$25+(B53-20)*转化表!$F$26,IF(AND(B53&lt;=40,B53&gt;30),9*转化表!$F$24+10*转化表!$F$25+10*转化表!$F$26+(B53-30)*转化表!$F$27,IF(AND(B53&lt;=50,B53&gt;40),9*转化表!$F$24+10*转化表!$F$25+10*转化表!$F$26+10*转化表!$F$27+(B53-40)*转化表!$F$28,IF(AND(B53&lt;=60,B53&gt;50),9*转化表!$F$24+10*转化表!$F$25+10*转化表!$F$26+10*转化表!$F$27+10*转化表!$F$28+(B53-50)*转化表!$F$29,IF(AND(B53&lt;=70,B53&gt;60),9*转化表!$F$24+10*转化表!$F$25+10*转化表!$F$26+10*转化表!$F$27+10*转化表!$F$28+10*转化表!$F$29+(B53-60)*转化表!$F$30,IF(AND(B53&lt;=80,B53&gt;70),9*转化表!$F$24+10*转化表!$F$25+10*转化表!$F$26+10*转化表!$F$27+10*转化表!$F$28+10*转化表!$F$29+10*转化表!$F$30+(B53-70)*转化表!$F$31,IF(AND(B53&lt;=90,B53&gt;80),9*转化表!$F$24+10*转化表!$F$25+10*转化表!$F$26+10*转化表!$F$27+10*转化表!$F$28+10*转化表!$F$29+10*转化表!$F$30+10*转化表!$F$31+(B53-80)*转化表!$F$32,IF(AND(B53&lt;=100,B53&gt;90),9*转化表!$F$24+10*转化表!$F$25+10*转化表!$F$26+10*转化表!$F$27+10*转化表!$F$28+10*转化表!$F$29+10*转化表!$F$30+10*转化表!$F$31+10*转化表!$F$32+(B53-90)*转化表!$F$33,IF(AND(B53&lt;=110,B53&gt;100),9*转化表!$F$24+10*转化表!$F$25+10*转化表!$F$26+10*转化表!$F$27+10*转化表!$F$28+10*转化表!$F$29+10*转化表!$F$30+10*转化表!$F$31+10*转化表!$F$32+10*转化表!$F$33+(B53-100)*转化表!$F$34,IF(AND(B53&lt;=120,B53&gt;110),9*转化表!$F$24+10*转化表!$F$25+10*转化表!$F$26+10*转化表!$F$27+10*转化表!$F$28+10*转化表!$F$29+10*转化表!$F$30+10*转化表!$F$31+10*转化表!$F$32+10*转化表!$F$33+10*转化表!$F$34+(B53-110)*转化表!$F$35)))))))))))))</f>
        <v>0</v>
      </c>
      <c r="K53" s="91">
        <f>(F53-50)*人物成长表!$B53*10%+9+IF(AND(B53&lt;=10,B53&gt;0),(人物成长表!$B53-1)*转化表!$G$24,IF(AND(B53&lt;=20,B53&gt;10),9*转化表!$G$24+(B53-10)*转化表!$G$25,IF(AND(B53&lt;=30,B53&gt;20),9*转化表!$G$24+10*转化表!$G$25+(B53-20)*转化表!$G$26,IF(AND(B53&lt;=40,B53&gt;30),9*转化表!$G$24+10*转化表!$G$25+10*转化表!$G$26+(B53-30)*转化表!$G$27,IF(AND(B53&lt;=50,B53&gt;40),9*转化表!$G$24+10*转化表!$G$25+10*转化表!$G$26+10*转化表!$G$27+(B53-40)*转化表!$G$28,IF(AND(B53&lt;=60,B53&gt;50),9*转化表!$G$24+10*转化表!$G$25+10*转化表!$G$26+10*转化表!$G$27+10*转化表!$G$28+(B53-50)*转化表!$G$29,IF(AND(B53&lt;=70,B53&gt;60),9*转化表!$G$24+10*转化表!$G$25+10*转化表!$G$26+10*转化表!$G$27+10*转化表!$G$28+10*转化表!$G$29+(B53-60)*转化表!$G$30,IF(AND(B53&lt;=80,B53&gt;70),9*转化表!$G$24+10*转化表!$G$25+10*转化表!$G$26+10*转化表!$G$27+10*转化表!$G$28+10*转化表!$G$29+10*转化表!$G$30+(B53-70)*转化表!$G$31,IF(AND(B53&lt;=90,B53&gt;80),9*转化表!$G$24+10*转化表!$G$25+10*转化表!$G$26+10*转化表!$G$27+10*转化表!$G$28+10*转化表!$G$29+10*转化表!$G$30+10*转化表!$G$31+(B53-80)*转化表!$G$32,IF(AND(B53&lt;=100,B53&gt;90),9*转化表!$G$24+10*转化表!$G$25+10*转化表!$G$26+10*转化表!$G$27+10*转化表!$G$28+10*转化表!$G$29+10*转化表!$G$30+10*转化表!$G$31+10*转化表!$G$32+(B53-90)*转化表!$G$33,IF(AND(B53&lt;=110,B53&gt;100),9*转化表!$G$24+10*转化表!$G$25+10*转化表!$G$26+10*转化表!$G$27+10*转化表!$G$28+10*转化表!$G$29+10*转化表!$G$30+10*转化表!$G$31+10*转化表!$G$32+10*转化表!$G$33+(B53-100)*转化表!$G$34,IF(AND(B53&lt;=120,B53&gt;110),9*转化表!$G$24+10*转化表!$G$25+10*转化表!$G$26+10*转化表!$G$27+10*转化表!$G$28+10*转化表!$G$29+10*转化表!$G$30+10*转化表!$G$31+10*转化表!$G$32+10*转化表!$G$33+10*转化表!$G$34+(B53-110)*转化表!$G$35))))))))))))</f>
        <v>163.07000000000002</v>
      </c>
      <c r="L53" s="91">
        <f>IF(F53&lt;=50,0,E53*7%+2.8+IF(AND(B53&lt;=10,B53&gt;0),(人物成长表!$B53-1)*转化表!$H$24,IF(AND(B53&lt;=20,B53&gt;10),9*转化表!$H$24+(B53-10)*转化表!$H$25,IF(AND(B53&lt;=30,B53&gt;20),9*转化表!$H$24+10*转化表!$H$25+(B53-20)*转化表!$H$26,IF(AND(B53&lt;=40,B53&gt;30),9*转化表!$H$24+10*转化表!$H$25+10*转化表!$H$26+(B53-30)*转化表!$H$27,IF(AND(B53&lt;=50,B53&gt;40),9*转化表!$H$24+10*转化表!$H$25+10*转化表!$H$26+10*转化表!$H$27+(B53-40)*转化表!$H$28,IF(AND(B53&lt;=60,B53&gt;50),9*转化表!$H$24+10*转化表!$H$25+10*转化表!$H$26+10*转化表!$H$27+10*转化表!$H$28+(B53-50)*转化表!$H$29,IF(AND(B53&lt;=70,B53&gt;60),9*转化表!$H$24+10*转化表!$H$25+10*转化表!$H$26+10*转化表!$H$27+10*转化表!$H$28+10*转化表!$H$29+(B53-60)*转化表!$H$30,IF(AND(B53&lt;=80,B53&gt;70),9*转化表!$H$24+10*转化表!$H$25+10*转化表!$H$26+10*转化表!$H$27+10*转化表!$H$28+10*转化表!$H$29+10*转化表!$H$30+(B53-70)*转化表!$H$31,IF(AND(B53&lt;=90,B53&gt;80),9*转化表!$H$24+10*转化表!$H$25+10*转化表!$H$26+10*转化表!$H$27+10*转化表!$H$28+10*转化表!$H$29+10*转化表!$H$30+10*转化表!$H$31+(B53-80)*转化表!$H$32,IF(AND(B53&lt;=100,B53&gt;90),9*转化表!$H$24+10*转化表!$H$25+10*转化表!$H$26+10*转化表!$H$27+10*转化表!$H$28+10*转化表!$H$29+10*转化表!$H$30+10*转化表!$H$31+10*转化表!$H$32+(B53-90)*转化表!$H$33,IF(AND(B53&lt;=110,B53&gt;100),9*转化表!$H$24+10*转化表!$H$25+10*转化表!$H$26+10*转化表!$H$27+10*转化表!$H$28+10*转化表!$H$29+10*转化表!$H$30+10*转化表!$H$31+10*转化表!$H$32+10*转化表!$H$33+(B53-100)*转化表!$H$34,IF(AND(B53&lt;=120,B53&gt;110),9*转化表!$H$24+10*转化表!$H$25+10*转化表!$H$26+10*转化表!$H$27+10*转化表!$H$28+10*转化表!$H$29+10*转化表!$H$30+10*转化表!$H$31+10*转化表!$H$32+10*转化表!$H$33+10*转化表!$H$34+(B53-110)*转化表!$H$35)))))))))))))</f>
        <v>0</v>
      </c>
      <c r="M53" s="89">
        <v>0</v>
      </c>
      <c r="N53" s="93">
        <v>0.2</v>
      </c>
      <c r="O53" s="94">
        <v>0</v>
      </c>
      <c r="P53" s="94">
        <v>0</v>
      </c>
      <c r="Q53" s="94">
        <v>0</v>
      </c>
      <c r="R53" s="93">
        <v>0.25</v>
      </c>
      <c r="S53" s="94">
        <v>0</v>
      </c>
    </row>
    <row r="54" spans="1:19">
      <c r="A54" s="89" t="s">
        <v>185</v>
      </c>
      <c r="B54" s="89">
        <v>53</v>
      </c>
      <c r="C54" s="90">
        <f>IF(AND(B54&lt;=10,B54&gt;0),(人物成长表!$B54-1)*22+50,IF(AND(B54&lt;=20,B54&gt;10),9*22+50+(B54-10)*44,IF(AND(B54&lt;=30,B54&gt;20),9*22+50+10*44+(B54-20)*66,IF(AND(B54&lt;=40,B54&gt;30),9*22+50+10*44+10*66+(B54-30)*88,IF(AND(B54&lt;=50,B54&gt;40),9*22+50+10*44+10*66+10*88+(B54-40)*110,IF(AND(B54&lt;=60,B54&gt;50),9*22+30+10*44+10*66+10*88+10*110+(B54-50)*132,IF(AND(B54&lt;=70,B54&gt;60),9*22+30+10*44+10*66+10*88+10*110+10*132+(B54-60)*154,IF(AND(B54&lt;=80,B54&gt;70),9*22+30+10*44+10*66+10*88+10*110+10*132+10*154+(B54-70)*176,IF(AND(B54&lt;=90,B54&gt;80),9*22+30+10*44+10*66+10*88+10*110+10*132+10*154+10*176+(B54-80)*198,IF(AND(B54&lt;=100,B54&gt;90),9*22+30+10*44+10*66+10*88+10*110+10*132+10*154+10*176+10*198+(B54-90)*220,IF(AND(B54&lt;=110,B54&gt;100),9*22+30+10*44+10*66+10*88+10*110+10*132+10*154+10*176+10*198+10*220+(B54-100)*242,IF(AND(B54&lt;=120,B54&gt;110),9*22+30+10*44+10*66+10*88+10*110+10*132+10*154+10*176+10*198+10*220+10*242+(B54-110)*264))))))))))))</f>
        <v>3704</v>
      </c>
      <c r="D54" s="89">
        <v>60</v>
      </c>
      <c r="E54" s="89">
        <v>50</v>
      </c>
      <c r="F54" s="89">
        <v>50</v>
      </c>
      <c r="G54" s="91">
        <f>人物成长表!$D54*人物成长表!$B54*10%+7+IF(AND(B54&lt;=10,B54&gt;0),(人物成长表!$B54-1)*转化表!$C$24,IF(AND(B54&lt;=20,B54&gt;10),9*转化表!$C$24+(B54-10)*转化表!$C$25,IF(AND(B54&lt;=30,B54&gt;20),9*转化表!$C$24+10*转化表!$C$25+(B54-20)*转化表!$C$26,IF(AND(B54&lt;=40,B54&gt;30),9*转化表!$C$24+10*转化表!$C$25+10*转化表!$C$26+(B54-30)*转化表!$C$27,IF(AND(B54&lt;=50,B54&gt;40),9*转化表!$C$24+10*转化表!$C$25+10*转化表!$C$26+10*转化表!$C$27+(B54-40)*转化表!$C$28,IF(AND(B54&lt;=60,B54&gt;50),9*转化表!$C$24+10*转化表!$C$25+10*转化表!$C$26+10*转化表!$C$27+10*转化表!$C$28+(B54-50)*转化表!$C$29,IF(AND(B54&lt;=70,B54&gt;60),9*转化表!$C$24+10*转化表!$C$25+10*转化表!$C$26+10*转化表!$C$27+10*转化表!$C$28+10*转化表!$C$29+(B54-60)*转化表!$C$30,IF(AND(B54&lt;=80,B54&gt;70),9*转化表!$C$24+10*转化表!$C$25+10*转化表!$C$26+10*转化表!$C$27+10*转化表!$C$28+10*转化表!$C$29+10*转化表!$C$30+(B54-70)*转化表!$C$31,IF(AND(B54&lt;=90,B54&gt;80),9*转化表!$C$24+10*转化表!$C$25+10*转化表!$C$26+10*转化表!$C$27+10*转化表!$C$28+10*转化表!$C$29+10*转化表!$C$30+10*转化表!$C$31+(B54-80)*转化表!$C$32,IF(AND(B54&lt;=100,B54&gt;90),9*转化表!$C$24+10*转化表!$C$25+10*转化表!$C$26+10*转化表!$C$27+10*转化表!$C$28+10*转化表!$C$29+10*转化表!$C$30+10*转化表!$C$31+10*转化表!$C$32+(B54-90)*转化表!$C$33,IF(AND(B54&lt;=110,B54&gt;100),9*转化表!$C$24+10*转化表!$C$25+10*转化表!$C$26+10*转化表!$C$27+10*转化表!$C$28+10*转化表!$C$29+10*转化表!$C$30+10*转化表!$C$31+10*转化表!$C$32+10*转化表!$C$33+(B54-100)*转化表!$C$34,IF(AND(B54&lt;=120,B54&gt;110),9*转化表!$C$24+10*转化表!$C$25+10*转化表!$C$26+10*转化表!$C$27+10*转化表!$C$28+10*转化表!$C$29+10*转化表!$C$30+10*转化表!$C$31+10*转化表!$C$32+10*转化表!$C$33+10*转化表!$C$34+(B54-110)*转化表!$C$35))))))))))))</f>
        <v>557</v>
      </c>
      <c r="H54" s="92">
        <f>人物成长表!$D54*人物成长表!$B54*7%+4.8+IF(AND(B54&lt;=10,B54&gt;0),(人物成长表!$B54-1)*转化表!$D$24,IF(AND(B54&lt;=20,B54&gt;10),9*转化表!$D$24+(B54-10)*转化表!$D$25,IF(AND(B54&lt;=30,B54&gt;20),9*转化表!$D$24+10*转化表!$D$25+(B54-20)*转化表!$D$26,IF(AND(B54&lt;=40,B54&gt;30),9*转化表!$D$24+10*转化表!$D$25+10*转化表!$D$26+(B54-30)*转化表!$D$27,IF(AND(B54&lt;=50,B54&gt;40),9*转化表!$D$24+10*转化表!$D$25+10*转化表!$D$26+10*转化表!$D$27+(B54-40)*转化表!$D$28,IF(AND(B54&lt;=60,B54&gt;50),9*转化表!$D$24+10*转化表!$D$25+10*转化表!$D$26+10*转化表!$D$27+10*转化表!$D$28+(B54-50)*转化表!$D$29,IF(AND(B54&lt;=70,B54&gt;60),9*转化表!$D$24+10*转化表!$D$25+10*转化表!$D$26+10*转化表!$D$27+10*转化表!$D$28+10*转化表!$D$29+(B54-60)*转化表!$D$30,IF(AND(B54&lt;=80,B54&gt;70),9*转化表!$D$24+10*转化表!$D$25+10*转化表!$D$26+10*转化表!$D$27+10*转化表!$D$28+10*转化表!$D$29+10*转化表!$D$30+(B54-70)*转化表!$D$31,IF(AND(B54&lt;=90,B54&gt;80),9*转化表!$D$24+10*转化表!$D$25+10*转化表!$D$26+10*转化表!$D$27+10*转化表!$D$28+10*转化表!$D$29+10*转化表!$D$30+10*转化表!$D$31+(B54-80)*转化表!$D$32,IF(AND(B54&lt;=100,B54&gt;90),9*转化表!$D$24+10*转化表!$D$25+10*转化表!$D$26+10*转化表!$D$27+10*转化表!$D$28+10*转化表!$D$29+10*转化表!$D$30+10*转化表!$D$31+10*转化表!$D$32+(B54-90)*转化表!$D$33,IF(AND(B54&lt;=110,B54&gt;100),9*转化表!$D$24+10*转化表!$D$25+10*转化表!$D$26+10*转化表!$D$27+10*转化表!$D$28+10*转化表!$D$29+10*转化表!$D$30+10*转化表!$D$31+10*转化表!$D$32+10*转化表!$D$33+(B54-100)*转化表!$D$34,IF(AND(B54&lt;=120,B54&gt;110),9*转化表!$D$24+10*转化表!$D$25+10*转化表!$D$26+10*转化表!$D$27+10*转化表!$D$28+10*转化表!$D$29+10*转化表!$D$30+10*转化表!$D$31+10*转化表!$D$32+10*转化表!$D$33+10*转化表!$D$34+(B54-110)*转化表!$D$35))))))))))))</f>
        <v>408.8</v>
      </c>
      <c r="I54" s="91">
        <f t="shared" si="0"/>
        <v>0</v>
      </c>
      <c r="J54" s="91">
        <f>IF(E54&lt;=50,0,E54*7%+2.8+IF(AND(B54&lt;=10,B54&gt;0),(人物成长表!$B54-1)*转化表!$F$24,IF(AND(B54&lt;=20,B54&gt;10),9*转化表!$F$24+(B54-10)*转化表!$F$25,IF(AND(B54&lt;=30,B54&gt;20),9*转化表!$F$24+10*转化表!$F$25+(B54-20)*转化表!$F$26,IF(AND(B54&lt;=40,B54&gt;30),9*转化表!$F$24+10*转化表!$F$25+10*转化表!$F$26+(B54-30)*转化表!$F$27,IF(AND(B54&lt;=50,B54&gt;40),9*转化表!$F$24+10*转化表!$F$25+10*转化表!$F$26+10*转化表!$F$27+(B54-40)*转化表!$F$28,IF(AND(B54&lt;=60,B54&gt;50),9*转化表!$F$24+10*转化表!$F$25+10*转化表!$F$26+10*转化表!$F$27+10*转化表!$F$28+(B54-50)*转化表!$F$29,IF(AND(B54&lt;=70,B54&gt;60),9*转化表!$F$24+10*转化表!$F$25+10*转化表!$F$26+10*转化表!$F$27+10*转化表!$F$28+10*转化表!$F$29+(B54-60)*转化表!$F$30,IF(AND(B54&lt;=80,B54&gt;70),9*转化表!$F$24+10*转化表!$F$25+10*转化表!$F$26+10*转化表!$F$27+10*转化表!$F$28+10*转化表!$F$29+10*转化表!$F$30+(B54-70)*转化表!$F$31,IF(AND(B54&lt;=90,B54&gt;80),9*转化表!$F$24+10*转化表!$F$25+10*转化表!$F$26+10*转化表!$F$27+10*转化表!$F$28+10*转化表!$F$29+10*转化表!$F$30+10*转化表!$F$31+(B54-80)*转化表!$F$32,IF(AND(B54&lt;=100,B54&gt;90),9*转化表!$F$24+10*转化表!$F$25+10*转化表!$F$26+10*转化表!$F$27+10*转化表!$F$28+10*转化表!$F$29+10*转化表!$F$30+10*转化表!$F$31+10*转化表!$F$32+(B54-90)*转化表!$F$33,IF(AND(B54&lt;=110,B54&gt;100),9*转化表!$F$24+10*转化表!$F$25+10*转化表!$F$26+10*转化表!$F$27+10*转化表!$F$28+10*转化表!$F$29+10*转化表!$F$30+10*转化表!$F$31+10*转化表!$F$32+10*转化表!$F$33+(B54-100)*转化表!$F$34,IF(AND(B54&lt;=120,B54&gt;110),9*转化表!$F$24+10*转化表!$F$25+10*转化表!$F$26+10*转化表!$F$27+10*转化表!$F$28+10*转化表!$F$29+10*转化表!$F$30+10*转化表!$F$31+10*转化表!$F$32+10*转化表!$F$33+10*转化表!$F$34+(B54-110)*转化表!$F$35)))))))))))))</f>
        <v>0</v>
      </c>
      <c r="K54" s="91">
        <f>(F54-50)*人物成长表!$B54*10%+9+IF(AND(B54&lt;=10,B54&gt;0),(人物成长表!$B54-1)*转化表!$G$24,IF(AND(B54&lt;=20,B54&gt;10),9*转化表!$G$24+(B54-10)*转化表!$G$25,IF(AND(B54&lt;=30,B54&gt;20),9*转化表!$G$24+10*转化表!$G$25+(B54-20)*转化表!$G$26,IF(AND(B54&lt;=40,B54&gt;30),9*转化表!$G$24+10*转化表!$G$25+10*转化表!$G$26+(B54-30)*转化表!$G$27,IF(AND(B54&lt;=50,B54&gt;40),9*转化表!$G$24+10*转化表!$G$25+10*转化表!$G$26+10*转化表!$G$27+(B54-40)*转化表!$G$28,IF(AND(B54&lt;=60,B54&gt;50),9*转化表!$G$24+10*转化表!$G$25+10*转化表!$G$26+10*转化表!$G$27+10*转化表!$G$28+(B54-50)*转化表!$G$29,IF(AND(B54&lt;=70,B54&gt;60),9*转化表!$G$24+10*转化表!$G$25+10*转化表!$G$26+10*转化表!$G$27+10*转化表!$G$28+10*转化表!$G$29+(B54-60)*转化表!$G$30,IF(AND(B54&lt;=80,B54&gt;70),9*转化表!$G$24+10*转化表!$G$25+10*转化表!$G$26+10*转化表!$G$27+10*转化表!$G$28+10*转化表!$G$29+10*转化表!$G$30+(B54-70)*转化表!$G$31,IF(AND(B54&lt;=90,B54&gt;80),9*转化表!$G$24+10*转化表!$G$25+10*转化表!$G$26+10*转化表!$G$27+10*转化表!$G$28+10*转化表!$G$29+10*转化表!$G$30+10*转化表!$G$31+(B54-80)*转化表!$G$32,IF(AND(B54&lt;=100,B54&gt;90),9*转化表!$G$24+10*转化表!$G$25+10*转化表!$G$26+10*转化表!$G$27+10*转化表!$G$28+10*转化表!$G$29+10*转化表!$G$30+10*转化表!$G$31+10*转化表!$G$32+(B54-90)*转化表!$G$33,IF(AND(B54&lt;=110,B54&gt;100),9*转化表!$G$24+10*转化表!$G$25+10*转化表!$G$26+10*转化表!$G$27+10*转化表!$G$28+10*转化表!$G$29+10*转化表!$G$30+10*转化表!$G$31+10*转化表!$G$32+10*转化表!$G$33+(B54-100)*转化表!$G$34,IF(AND(B54&lt;=120,B54&gt;110),9*转化表!$G$24+10*转化表!$G$25+10*转化表!$G$26+10*转化表!$G$27+10*转化表!$G$28+10*转化表!$G$29+10*转化表!$G$30+10*转化表!$G$31+10*转化表!$G$32+10*转化表!$G$33+10*转化表!$G$34+(B54-110)*转化表!$G$35))))))))))))</f>
        <v>168.77</v>
      </c>
      <c r="L54" s="91">
        <f>IF(F54&lt;=50,0,E54*7%+2.8+IF(AND(B54&lt;=10,B54&gt;0),(人物成长表!$B54-1)*转化表!$H$24,IF(AND(B54&lt;=20,B54&gt;10),9*转化表!$H$24+(B54-10)*转化表!$H$25,IF(AND(B54&lt;=30,B54&gt;20),9*转化表!$H$24+10*转化表!$H$25+(B54-20)*转化表!$H$26,IF(AND(B54&lt;=40,B54&gt;30),9*转化表!$H$24+10*转化表!$H$25+10*转化表!$H$26+(B54-30)*转化表!$H$27,IF(AND(B54&lt;=50,B54&gt;40),9*转化表!$H$24+10*转化表!$H$25+10*转化表!$H$26+10*转化表!$H$27+(B54-40)*转化表!$H$28,IF(AND(B54&lt;=60,B54&gt;50),9*转化表!$H$24+10*转化表!$H$25+10*转化表!$H$26+10*转化表!$H$27+10*转化表!$H$28+(B54-50)*转化表!$H$29,IF(AND(B54&lt;=70,B54&gt;60),9*转化表!$H$24+10*转化表!$H$25+10*转化表!$H$26+10*转化表!$H$27+10*转化表!$H$28+10*转化表!$H$29+(B54-60)*转化表!$H$30,IF(AND(B54&lt;=80,B54&gt;70),9*转化表!$H$24+10*转化表!$H$25+10*转化表!$H$26+10*转化表!$H$27+10*转化表!$H$28+10*转化表!$H$29+10*转化表!$H$30+(B54-70)*转化表!$H$31,IF(AND(B54&lt;=90,B54&gt;80),9*转化表!$H$24+10*转化表!$H$25+10*转化表!$H$26+10*转化表!$H$27+10*转化表!$H$28+10*转化表!$H$29+10*转化表!$H$30+10*转化表!$H$31+(B54-80)*转化表!$H$32,IF(AND(B54&lt;=100,B54&gt;90),9*转化表!$H$24+10*转化表!$H$25+10*转化表!$H$26+10*转化表!$H$27+10*转化表!$H$28+10*转化表!$H$29+10*转化表!$H$30+10*转化表!$H$31+10*转化表!$H$32+(B54-90)*转化表!$H$33,IF(AND(B54&lt;=110,B54&gt;100),9*转化表!$H$24+10*转化表!$H$25+10*转化表!$H$26+10*转化表!$H$27+10*转化表!$H$28+10*转化表!$H$29+10*转化表!$H$30+10*转化表!$H$31+10*转化表!$H$32+10*转化表!$H$33+(B54-100)*转化表!$H$34,IF(AND(B54&lt;=120,B54&gt;110),9*转化表!$H$24+10*转化表!$H$25+10*转化表!$H$26+10*转化表!$H$27+10*转化表!$H$28+10*转化表!$H$29+10*转化表!$H$30+10*转化表!$H$31+10*转化表!$H$32+10*转化表!$H$33+10*转化表!$H$34+(B54-110)*转化表!$H$35)))))))))))))</f>
        <v>0</v>
      </c>
      <c r="M54" s="89">
        <v>0</v>
      </c>
      <c r="N54" s="93">
        <v>0.2</v>
      </c>
      <c r="O54" s="94">
        <v>0</v>
      </c>
      <c r="P54" s="94">
        <v>0</v>
      </c>
      <c r="Q54" s="94">
        <v>0</v>
      </c>
      <c r="R54" s="93">
        <v>0.25</v>
      </c>
      <c r="S54" s="94">
        <v>0</v>
      </c>
    </row>
    <row r="55" spans="1:19">
      <c r="A55" s="89" t="s">
        <v>185</v>
      </c>
      <c r="B55" s="89">
        <v>54</v>
      </c>
      <c r="C55" s="90">
        <f>IF(AND(B55&lt;=10,B55&gt;0),(人物成长表!$B55-1)*22+50,IF(AND(B55&lt;=20,B55&gt;10),9*22+50+(B55-10)*44,IF(AND(B55&lt;=30,B55&gt;20),9*22+50+10*44+(B55-20)*66,IF(AND(B55&lt;=40,B55&gt;30),9*22+50+10*44+10*66+(B55-30)*88,IF(AND(B55&lt;=50,B55&gt;40),9*22+50+10*44+10*66+10*88+(B55-40)*110,IF(AND(B55&lt;=60,B55&gt;50),9*22+30+10*44+10*66+10*88+10*110+(B55-50)*132,IF(AND(B55&lt;=70,B55&gt;60),9*22+30+10*44+10*66+10*88+10*110+10*132+(B55-60)*154,IF(AND(B55&lt;=80,B55&gt;70),9*22+30+10*44+10*66+10*88+10*110+10*132+10*154+(B55-70)*176,IF(AND(B55&lt;=90,B55&gt;80),9*22+30+10*44+10*66+10*88+10*110+10*132+10*154+10*176+(B55-80)*198,IF(AND(B55&lt;=100,B55&gt;90),9*22+30+10*44+10*66+10*88+10*110+10*132+10*154+10*176+10*198+(B55-90)*220,IF(AND(B55&lt;=110,B55&gt;100),9*22+30+10*44+10*66+10*88+10*110+10*132+10*154+10*176+10*198+10*220+(B55-100)*242,IF(AND(B55&lt;=120,B55&gt;110),9*22+30+10*44+10*66+10*88+10*110+10*132+10*154+10*176+10*198+10*220+10*242+(B55-110)*264))))))))))))</f>
        <v>3836</v>
      </c>
      <c r="D55" s="89">
        <v>60</v>
      </c>
      <c r="E55" s="89">
        <v>50</v>
      </c>
      <c r="F55" s="89">
        <v>50</v>
      </c>
      <c r="G55" s="91">
        <f>人物成长表!$D55*人物成长表!$B55*10%+7+IF(AND(B55&lt;=10,B55&gt;0),(人物成长表!$B55-1)*转化表!$C$24,IF(AND(B55&lt;=20,B55&gt;10),9*转化表!$C$24+(B55-10)*转化表!$C$25,IF(AND(B55&lt;=30,B55&gt;20),9*转化表!$C$24+10*转化表!$C$25+(B55-20)*转化表!$C$26,IF(AND(B55&lt;=40,B55&gt;30),9*转化表!$C$24+10*转化表!$C$25+10*转化表!$C$26+(B55-30)*转化表!$C$27,IF(AND(B55&lt;=50,B55&gt;40),9*转化表!$C$24+10*转化表!$C$25+10*转化表!$C$26+10*转化表!$C$27+(B55-40)*转化表!$C$28,IF(AND(B55&lt;=60,B55&gt;50),9*转化表!$C$24+10*转化表!$C$25+10*转化表!$C$26+10*转化表!$C$27+10*转化表!$C$28+(B55-50)*转化表!$C$29,IF(AND(B55&lt;=70,B55&gt;60),9*转化表!$C$24+10*转化表!$C$25+10*转化表!$C$26+10*转化表!$C$27+10*转化表!$C$28+10*转化表!$C$29+(B55-60)*转化表!$C$30,IF(AND(B55&lt;=80,B55&gt;70),9*转化表!$C$24+10*转化表!$C$25+10*转化表!$C$26+10*转化表!$C$27+10*转化表!$C$28+10*转化表!$C$29+10*转化表!$C$30+(B55-70)*转化表!$C$31,IF(AND(B55&lt;=90,B55&gt;80),9*转化表!$C$24+10*转化表!$C$25+10*转化表!$C$26+10*转化表!$C$27+10*转化表!$C$28+10*转化表!$C$29+10*转化表!$C$30+10*转化表!$C$31+(B55-80)*转化表!$C$32,IF(AND(B55&lt;=100,B55&gt;90),9*转化表!$C$24+10*转化表!$C$25+10*转化表!$C$26+10*转化表!$C$27+10*转化表!$C$28+10*转化表!$C$29+10*转化表!$C$30+10*转化表!$C$31+10*转化表!$C$32+(B55-90)*转化表!$C$33,IF(AND(B55&lt;=110,B55&gt;100),9*转化表!$C$24+10*转化表!$C$25+10*转化表!$C$26+10*转化表!$C$27+10*转化表!$C$28+10*转化表!$C$29+10*转化表!$C$30+10*转化表!$C$31+10*转化表!$C$32+10*转化表!$C$33+(B55-100)*转化表!$C$34,IF(AND(B55&lt;=120,B55&gt;110),9*转化表!$C$24+10*转化表!$C$25+10*转化表!$C$26+10*转化表!$C$27+10*转化表!$C$28+10*转化表!$C$29+10*转化表!$C$30+10*转化表!$C$31+10*转化表!$C$32+10*转化表!$C$33+10*转化表!$C$34+(B55-110)*转化表!$C$35))))))))))))</f>
        <v>576</v>
      </c>
      <c r="H55" s="92">
        <f>人物成长表!$D55*人物成长表!$B55*7%+4.8+IF(AND(B55&lt;=10,B55&gt;0),(人物成长表!$B55-1)*转化表!$D$24,IF(AND(B55&lt;=20,B55&gt;10),9*转化表!$D$24+(B55-10)*转化表!$D$25,IF(AND(B55&lt;=30,B55&gt;20),9*转化表!$D$24+10*转化表!$D$25+(B55-20)*转化表!$D$26,IF(AND(B55&lt;=40,B55&gt;30),9*转化表!$D$24+10*转化表!$D$25+10*转化表!$D$26+(B55-30)*转化表!$D$27,IF(AND(B55&lt;=50,B55&gt;40),9*转化表!$D$24+10*转化表!$D$25+10*转化表!$D$26+10*转化表!$D$27+(B55-40)*转化表!$D$28,IF(AND(B55&lt;=60,B55&gt;50),9*转化表!$D$24+10*转化表!$D$25+10*转化表!$D$26+10*转化表!$D$27+10*转化表!$D$28+(B55-50)*转化表!$D$29,IF(AND(B55&lt;=70,B55&gt;60),9*转化表!$D$24+10*转化表!$D$25+10*转化表!$D$26+10*转化表!$D$27+10*转化表!$D$28+10*转化表!$D$29+(B55-60)*转化表!$D$30,IF(AND(B55&lt;=80,B55&gt;70),9*转化表!$D$24+10*转化表!$D$25+10*转化表!$D$26+10*转化表!$D$27+10*转化表!$D$28+10*转化表!$D$29+10*转化表!$D$30+(B55-70)*转化表!$D$31,IF(AND(B55&lt;=90,B55&gt;80),9*转化表!$D$24+10*转化表!$D$25+10*转化表!$D$26+10*转化表!$D$27+10*转化表!$D$28+10*转化表!$D$29+10*转化表!$D$30+10*转化表!$D$31+(B55-80)*转化表!$D$32,IF(AND(B55&lt;=100,B55&gt;90),9*转化表!$D$24+10*转化表!$D$25+10*转化表!$D$26+10*转化表!$D$27+10*转化表!$D$28+10*转化表!$D$29+10*转化表!$D$30+10*转化表!$D$31+10*转化表!$D$32+(B55-90)*转化表!$D$33,IF(AND(B55&lt;=110,B55&gt;100),9*转化表!$D$24+10*转化表!$D$25+10*转化表!$D$26+10*转化表!$D$27+10*转化表!$D$28+10*转化表!$D$29+10*转化表!$D$30+10*转化表!$D$31+10*转化表!$D$32+10*转化表!$D$33+(B55-100)*转化表!$D$34,IF(AND(B55&lt;=120,B55&gt;110),9*转化表!$D$24+10*转化表!$D$25+10*转化表!$D$26+10*转化表!$D$27+10*转化表!$D$28+10*转化表!$D$29+10*转化表!$D$30+10*转化表!$D$31+10*转化表!$D$32+10*转化表!$D$33+10*转化表!$D$34+(B55-110)*转化表!$D$35))))))))))))</f>
        <v>421.4</v>
      </c>
      <c r="I55" s="91">
        <f t="shared" si="0"/>
        <v>0</v>
      </c>
      <c r="J55" s="91">
        <f>IF(E55&lt;=50,0,E55*7%+2.8+IF(AND(B55&lt;=10,B55&gt;0),(人物成长表!$B55-1)*转化表!$F$24,IF(AND(B55&lt;=20,B55&gt;10),9*转化表!$F$24+(B55-10)*转化表!$F$25,IF(AND(B55&lt;=30,B55&gt;20),9*转化表!$F$24+10*转化表!$F$25+(B55-20)*转化表!$F$26,IF(AND(B55&lt;=40,B55&gt;30),9*转化表!$F$24+10*转化表!$F$25+10*转化表!$F$26+(B55-30)*转化表!$F$27,IF(AND(B55&lt;=50,B55&gt;40),9*转化表!$F$24+10*转化表!$F$25+10*转化表!$F$26+10*转化表!$F$27+(B55-40)*转化表!$F$28,IF(AND(B55&lt;=60,B55&gt;50),9*转化表!$F$24+10*转化表!$F$25+10*转化表!$F$26+10*转化表!$F$27+10*转化表!$F$28+(B55-50)*转化表!$F$29,IF(AND(B55&lt;=70,B55&gt;60),9*转化表!$F$24+10*转化表!$F$25+10*转化表!$F$26+10*转化表!$F$27+10*转化表!$F$28+10*转化表!$F$29+(B55-60)*转化表!$F$30,IF(AND(B55&lt;=80,B55&gt;70),9*转化表!$F$24+10*转化表!$F$25+10*转化表!$F$26+10*转化表!$F$27+10*转化表!$F$28+10*转化表!$F$29+10*转化表!$F$30+(B55-70)*转化表!$F$31,IF(AND(B55&lt;=90,B55&gt;80),9*转化表!$F$24+10*转化表!$F$25+10*转化表!$F$26+10*转化表!$F$27+10*转化表!$F$28+10*转化表!$F$29+10*转化表!$F$30+10*转化表!$F$31+(B55-80)*转化表!$F$32,IF(AND(B55&lt;=100,B55&gt;90),9*转化表!$F$24+10*转化表!$F$25+10*转化表!$F$26+10*转化表!$F$27+10*转化表!$F$28+10*转化表!$F$29+10*转化表!$F$30+10*转化表!$F$31+10*转化表!$F$32+(B55-90)*转化表!$F$33,IF(AND(B55&lt;=110,B55&gt;100),9*转化表!$F$24+10*转化表!$F$25+10*转化表!$F$26+10*转化表!$F$27+10*转化表!$F$28+10*转化表!$F$29+10*转化表!$F$30+10*转化表!$F$31+10*转化表!$F$32+10*转化表!$F$33+(B55-100)*转化表!$F$34,IF(AND(B55&lt;=120,B55&gt;110),9*转化表!$F$24+10*转化表!$F$25+10*转化表!$F$26+10*转化表!$F$27+10*转化表!$F$28+10*转化表!$F$29+10*转化表!$F$30+10*转化表!$F$31+10*转化表!$F$32+10*转化表!$F$33+10*转化表!$F$34+(B55-110)*转化表!$F$35)))))))))))))</f>
        <v>0</v>
      </c>
      <c r="K55" s="91">
        <f>(F55-50)*人物成长表!$B55*10%+9+IF(AND(B55&lt;=10,B55&gt;0),(人物成长表!$B55-1)*转化表!$G$24,IF(AND(B55&lt;=20,B55&gt;10),9*转化表!$G$24+(B55-10)*转化表!$G$25,IF(AND(B55&lt;=30,B55&gt;20),9*转化表!$G$24+10*转化表!$G$25+(B55-20)*转化表!$G$26,IF(AND(B55&lt;=40,B55&gt;30),9*转化表!$G$24+10*转化表!$G$25+10*转化表!$G$26+(B55-30)*转化表!$G$27,IF(AND(B55&lt;=50,B55&gt;40),9*转化表!$G$24+10*转化表!$G$25+10*转化表!$G$26+10*转化表!$G$27+(B55-40)*转化表!$G$28,IF(AND(B55&lt;=60,B55&gt;50),9*转化表!$G$24+10*转化表!$G$25+10*转化表!$G$26+10*转化表!$G$27+10*转化表!$G$28+(B55-50)*转化表!$G$29,IF(AND(B55&lt;=70,B55&gt;60),9*转化表!$G$24+10*转化表!$G$25+10*转化表!$G$26+10*转化表!$G$27+10*转化表!$G$28+10*转化表!$G$29+(B55-60)*转化表!$G$30,IF(AND(B55&lt;=80,B55&gt;70),9*转化表!$G$24+10*转化表!$G$25+10*转化表!$G$26+10*转化表!$G$27+10*转化表!$G$28+10*转化表!$G$29+10*转化表!$G$30+(B55-70)*转化表!$G$31,IF(AND(B55&lt;=90,B55&gt;80),9*转化表!$G$24+10*转化表!$G$25+10*转化表!$G$26+10*转化表!$G$27+10*转化表!$G$28+10*转化表!$G$29+10*转化表!$G$30+10*转化表!$G$31+(B55-80)*转化表!$G$32,IF(AND(B55&lt;=100,B55&gt;90),9*转化表!$G$24+10*转化表!$G$25+10*转化表!$G$26+10*转化表!$G$27+10*转化表!$G$28+10*转化表!$G$29+10*转化表!$G$30+10*转化表!$G$31+10*转化表!$G$32+(B55-90)*转化表!$G$33,IF(AND(B55&lt;=110,B55&gt;100),9*转化表!$G$24+10*转化表!$G$25+10*转化表!$G$26+10*转化表!$G$27+10*转化表!$G$28+10*转化表!$G$29+10*转化表!$G$30+10*转化表!$G$31+10*转化表!$G$32+10*转化表!$G$33+(B55-100)*转化表!$G$34,IF(AND(B55&lt;=120,B55&gt;110),9*转化表!$G$24+10*转化表!$G$25+10*转化表!$G$26+10*转化表!$G$27+10*转化表!$G$28+10*转化表!$G$29+10*转化表!$G$30+10*转化表!$G$31+10*转化表!$G$32+10*转化表!$G$33+10*转化表!$G$34+(B55-110)*转化表!$G$35))))))))))))</f>
        <v>174.47000000000003</v>
      </c>
      <c r="L55" s="91">
        <f>IF(F55&lt;=50,0,E55*7%+2.8+IF(AND(B55&lt;=10,B55&gt;0),(人物成长表!$B55-1)*转化表!$H$24,IF(AND(B55&lt;=20,B55&gt;10),9*转化表!$H$24+(B55-10)*转化表!$H$25,IF(AND(B55&lt;=30,B55&gt;20),9*转化表!$H$24+10*转化表!$H$25+(B55-20)*转化表!$H$26,IF(AND(B55&lt;=40,B55&gt;30),9*转化表!$H$24+10*转化表!$H$25+10*转化表!$H$26+(B55-30)*转化表!$H$27,IF(AND(B55&lt;=50,B55&gt;40),9*转化表!$H$24+10*转化表!$H$25+10*转化表!$H$26+10*转化表!$H$27+(B55-40)*转化表!$H$28,IF(AND(B55&lt;=60,B55&gt;50),9*转化表!$H$24+10*转化表!$H$25+10*转化表!$H$26+10*转化表!$H$27+10*转化表!$H$28+(B55-50)*转化表!$H$29,IF(AND(B55&lt;=70,B55&gt;60),9*转化表!$H$24+10*转化表!$H$25+10*转化表!$H$26+10*转化表!$H$27+10*转化表!$H$28+10*转化表!$H$29+(B55-60)*转化表!$H$30,IF(AND(B55&lt;=80,B55&gt;70),9*转化表!$H$24+10*转化表!$H$25+10*转化表!$H$26+10*转化表!$H$27+10*转化表!$H$28+10*转化表!$H$29+10*转化表!$H$30+(B55-70)*转化表!$H$31,IF(AND(B55&lt;=90,B55&gt;80),9*转化表!$H$24+10*转化表!$H$25+10*转化表!$H$26+10*转化表!$H$27+10*转化表!$H$28+10*转化表!$H$29+10*转化表!$H$30+10*转化表!$H$31+(B55-80)*转化表!$H$32,IF(AND(B55&lt;=100,B55&gt;90),9*转化表!$H$24+10*转化表!$H$25+10*转化表!$H$26+10*转化表!$H$27+10*转化表!$H$28+10*转化表!$H$29+10*转化表!$H$30+10*转化表!$H$31+10*转化表!$H$32+(B55-90)*转化表!$H$33,IF(AND(B55&lt;=110,B55&gt;100),9*转化表!$H$24+10*转化表!$H$25+10*转化表!$H$26+10*转化表!$H$27+10*转化表!$H$28+10*转化表!$H$29+10*转化表!$H$30+10*转化表!$H$31+10*转化表!$H$32+10*转化表!$H$33+(B55-100)*转化表!$H$34,IF(AND(B55&lt;=120,B55&gt;110),9*转化表!$H$24+10*转化表!$H$25+10*转化表!$H$26+10*转化表!$H$27+10*转化表!$H$28+10*转化表!$H$29+10*转化表!$H$30+10*转化表!$H$31+10*转化表!$H$32+10*转化表!$H$33+10*转化表!$H$34+(B55-110)*转化表!$H$35)))))))))))))</f>
        <v>0</v>
      </c>
      <c r="M55" s="89">
        <v>0</v>
      </c>
      <c r="N55" s="93">
        <v>0.2</v>
      </c>
      <c r="O55" s="94">
        <v>0</v>
      </c>
      <c r="P55" s="94">
        <v>0</v>
      </c>
      <c r="Q55" s="94">
        <v>0</v>
      </c>
      <c r="R55" s="93">
        <v>0.25</v>
      </c>
      <c r="S55" s="94">
        <v>0</v>
      </c>
    </row>
    <row r="56" spans="1:19">
      <c r="A56" s="89" t="s">
        <v>185</v>
      </c>
      <c r="B56" s="89">
        <v>55</v>
      </c>
      <c r="C56" s="90">
        <f>IF(AND(B56&lt;=10,B56&gt;0),(人物成长表!$B56-1)*22+50,IF(AND(B56&lt;=20,B56&gt;10),9*22+50+(B56-10)*44,IF(AND(B56&lt;=30,B56&gt;20),9*22+50+10*44+(B56-20)*66,IF(AND(B56&lt;=40,B56&gt;30),9*22+50+10*44+10*66+(B56-30)*88,IF(AND(B56&lt;=50,B56&gt;40),9*22+50+10*44+10*66+10*88+(B56-40)*110,IF(AND(B56&lt;=60,B56&gt;50),9*22+30+10*44+10*66+10*88+10*110+(B56-50)*132,IF(AND(B56&lt;=70,B56&gt;60),9*22+30+10*44+10*66+10*88+10*110+10*132+(B56-60)*154,IF(AND(B56&lt;=80,B56&gt;70),9*22+30+10*44+10*66+10*88+10*110+10*132+10*154+(B56-70)*176,IF(AND(B56&lt;=90,B56&gt;80),9*22+30+10*44+10*66+10*88+10*110+10*132+10*154+10*176+(B56-80)*198,IF(AND(B56&lt;=100,B56&gt;90),9*22+30+10*44+10*66+10*88+10*110+10*132+10*154+10*176+10*198+(B56-90)*220,IF(AND(B56&lt;=110,B56&gt;100),9*22+30+10*44+10*66+10*88+10*110+10*132+10*154+10*176+10*198+10*220+(B56-100)*242,IF(AND(B56&lt;=120,B56&gt;110),9*22+30+10*44+10*66+10*88+10*110+10*132+10*154+10*176+10*198+10*220+10*242+(B56-110)*264))))))))))))</f>
        <v>3968</v>
      </c>
      <c r="D56" s="89">
        <v>60</v>
      </c>
      <c r="E56" s="89">
        <v>50</v>
      </c>
      <c r="F56" s="89">
        <v>50</v>
      </c>
      <c r="G56" s="91">
        <f>人物成长表!$D56*人物成长表!$B56*10%+7+IF(AND(B56&lt;=10,B56&gt;0),(人物成长表!$B56-1)*转化表!$C$24,IF(AND(B56&lt;=20,B56&gt;10),9*转化表!$C$24+(B56-10)*转化表!$C$25,IF(AND(B56&lt;=30,B56&gt;20),9*转化表!$C$24+10*转化表!$C$25+(B56-20)*转化表!$C$26,IF(AND(B56&lt;=40,B56&gt;30),9*转化表!$C$24+10*转化表!$C$25+10*转化表!$C$26+(B56-30)*转化表!$C$27,IF(AND(B56&lt;=50,B56&gt;40),9*转化表!$C$24+10*转化表!$C$25+10*转化表!$C$26+10*转化表!$C$27+(B56-40)*转化表!$C$28,IF(AND(B56&lt;=60,B56&gt;50),9*转化表!$C$24+10*转化表!$C$25+10*转化表!$C$26+10*转化表!$C$27+10*转化表!$C$28+(B56-50)*转化表!$C$29,IF(AND(B56&lt;=70,B56&gt;60),9*转化表!$C$24+10*转化表!$C$25+10*转化表!$C$26+10*转化表!$C$27+10*转化表!$C$28+10*转化表!$C$29+(B56-60)*转化表!$C$30,IF(AND(B56&lt;=80,B56&gt;70),9*转化表!$C$24+10*转化表!$C$25+10*转化表!$C$26+10*转化表!$C$27+10*转化表!$C$28+10*转化表!$C$29+10*转化表!$C$30+(B56-70)*转化表!$C$31,IF(AND(B56&lt;=90,B56&gt;80),9*转化表!$C$24+10*转化表!$C$25+10*转化表!$C$26+10*转化表!$C$27+10*转化表!$C$28+10*转化表!$C$29+10*转化表!$C$30+10*转化表!$C$31+(B56-80)*转化表!$C$32,IF(AND(B56&lt;=100,B56&gt;90),9*转化表!$C$24+10*转化表!$C$25+10*转化表!$C$26+10*转化表!$C$27+10*转化表!$C$28+10*转化表!$C$29+10*转化表!$C$30+10*转化表!$C$31+10*转化表!$C$32+(B56-90)*转化表!$C$33,IF(AND(B56&lt;=110,B56&gt;100),9*转化表!$C$24+10*转化表!$C$25+10*转化表!$C$26+10*转化表!$C$27+10*转化表!$C$28+10*转化表!$C$29+10*转化表!$C$30+10*转化表!$C$31+10*转化表!$C$32+10*转化表!$C$33+(B56-100)*转化表!$C$34,IF(AND(B56&lt;=120,B56&gt;110),9*转化表!$C$24+10*转化表!$C$25+10*转化表!$C$26+10*转化表!$C$27+10*转化表!$C$28+10*转化表!$C$29+10*转化表!$C$30+10*转化表!$C$31+10*转化表!$C$32+10*转化表!$C$33+10*转化表!$C$34+(B56-110)*转化表!$C$35))))))))))))</f>
        <v>595</v>
      </c>
      <c r="H56" s="92">
        <f>人物成长表!$D56*人物成长表!$B56*7%+4.8+IF(AND(B56&lt;=10,B56&gt;0),(人物成长表!$B56-1)*转化表!$D$24,IF(AND(B56&lt;=20,B56&gt;10),9*转化表!$D$24+(B56-10)*转化表!$D$25,IF(AND(B56&lt;=30,B56&gt;20),9*转化表!$D$24+10*转化表!$D$25+(B56-20)*转化表!$D$26,IF(AND(B56&lt;=40,B56&gt;30),9*转化表!$D$24+10*转化表!$D$25+10*转化表!$D$26+(B56-30)*转化表!$D$27,IF(AND(B56&lt;=50,B56&gt;40),9*转化表!$D$24+10*转化表!$D$25+10*转化表!$D$26+10*转化表!$D$27+(B56-40)*转化表!$D$28,IF(AND(B56&lt;=60,B56&gt;50),9*转化表!$D$24+10*转化表!$D$25+10*转化表!$D$26+10*转化表!$D$27+10*转化表!$D$28+(B56-50)*转化表!$D$29,IF(AND(B56&lt;=70,B56&gt;60),9*转化表!$D$24+10*转化表!$D$25+10*转化表!$D$26+10*转化表!$D$27+10*转化表!$D$28+10*转化表!$D$29+(B56-60)*转化表!$D$30,IF(AND(B56&lt;=80,B56&gt;70),9*转化表!$D$24+10*转化表!$D$25+10*转化表!$D$26+10*转化表!$D$27+10*转化表!$D$28+10*转化表!$D$29+10*转化表!$D$30+(B56-70)*转化表!$D$31,IF(AND(B56&lt;=90,B56&gt;80),9*转化表!$D$24+10*转化表!$D$25+10*转化表!$D$26+10*转化表!$D$27+10*转化表!$D$28+10*转化表!$D$29+10*转化表!$D$30+10*转化表!$D$31+(B56-80)*转化表!$D$32,IF(AND(B56&lt;=100,B56&gt;90),9*转化表!$D$24+10*转化表!$D$25+10*转化表!$D$26+10*转化表!$D$27+10*转化表!$D$28+10*转化表!$D$29+10*转化表!$D$30+10*转化表!$D$31+10*转化表!$D$32+(B56-90)*转化表!$D$33,IF(AND(B56&lt;=110,B56&gt;100),9*转化表!$D$24+10*转化表!$D$25+10*转化表!$D$26+10*转化表!$D$27+10*转化表!$D$28+10*转化表!$D$29+10*转化表!$D$30+10*转化表!$D$31+10*转化表!$D$32+10*转化表!$D$33+(B56-100)*转化表!$D$34,IF(AND(B56&lt;=120,B56&gt;110),9*转化表!$D$24+10*转化表!$D$25+10*转化表!$D$26+10*转化表!$D$27+10*转化表!$D$28+10*转化表!$D$29+10*转化表!$D$30+10*转化表!$D$31+10*转化表!$D$32+10*转化表!$D$33+10*转化表!$D$34+(B56-110)*转化表!$D$35))))))))))))</f>
        <v>434</v>
      </c>
      <c r="I56" s="91">
        <f t="shared" si="0"/>
        <v>0</v>
      </c>
      <c r="J56" s="91">
        <f>IF(E56&lt;=50,0,E56*7%+2.8+IF(AND(B56&lt;=10,B56&gt;0),(人物成长表!$B56-1)*转化表!$F$24,IF(AND(B56&lt;=20,B56&gt;10),9*转化表!$F$24+(B56-10)*转化表!$F$25,IF(AND(B56&lt;=30,B56&gt;20),9*转化表!$F$24+10*转化表!$F$25+(B56-20)*转化表!$F$26,IF(AND(B56&lt;=40,B56&gt;30),9*转化表!$F$24+10*转化表!$F$25+10*转化表!$F$26+(B56-30)*转化表!$F$27,IF(AND(B56&lt;=50,B56&gt;40),9*转化表!$F$24+10*转化表!$F$25+10*转化表!$F$26+10*转化表!$F$27+(B56-40)*转化表!$F$28,IF(AND(B56&lt;=60,B56&gt;50),9*转化表!$F$24+10*转化表!$F$25+10*转化表!$F$26+10*转化表!$F$27+10*转化表!$F$28+(B56-50)*转化表!$F$29,IF(AND(B56&lt;=70,B56&gt;60),9*转化表!$F$24+10*转化表!$F$25+10*转化表!$F$26+10*转化表!$F$27+10*转化表!$F$28+10*转化表!$F$29+(B56-60)*转化表!$F$30,IF(AND(B56&lt;=80,B56&gt;70),9*转化表!$F$24+10*转化表!$F$25+10*转化表!$F$26+10*转化表!$F$27+10*转化表!$F$28+10*转化表!$F$29+10*转化表!$F$30+(B56-70)*转化表!$F$31,IF(AND(B56&lt;=90,B56&gt;80),9*转化表!$F$24+10*转化表!$F$25+10*转化表!$F$26+10*转化表!$F$27+10*转化表!$F$28+10*转化表!$F$29+10*转化表!$F$30+10*转化表!$F$31+(B56-80)*转化表!$F$32,IF(AND(B56&lt;=100,B56&gt;90),9*转化表!$F$24+10*转化表!$F$25+10*转化表!$F$26+10*转化表!$F$27+10*转化表!$F$28+10*转化表!$F$29+10*转化表!$F$30+10*转化表!$F$31+10*转化表!$F$32+(B56-90)*转化表!$F$33,IF(AND(B56&lt;=110,B56&gt;100),9*转化表!$F$24+10*转化表!$F$25+10*转化表!$F$26+10*转化表!$F$27+10*转化表!$F$28+10*转化表!$F$29+10*转化表!$F$30+10*转化表!$F$31+10*转化表!$F$32+10*转化表!$F$33+(B56-100)*转化表!$F$34,IF(AND(B56&lt;=120,B56&gt;110),9*转化表!$F$24+10*转化表!$F$25+10*转化表!$F$26+10*转化表!$F$27+10*转化表!$F$28+10*转化表!$F$29+10*转化表!$F$30+10*转化表!$F$31+10*转化表!$F$32+10*转化表!$F$33+10*转化表!$F$34+(B56-110)*转化表!$F$35)))))))))))))</f>
        <v>0</v>
      </c>
      <c r="K56" s="91">
        <f>(F56-50)*人物成长表!$B56*10%+9+IF(AND(B56&lt;=10,B56&gt;0),(人物成长表!$B56-1)*转化表!$G$24,IF(AND(B56&lt;=20,B56&gt;10),9*转化表!$G$24+(B56-10)*转化表!$G$25,IF(AND(B56&lt;=30,B56&gt;20),9*转化表!$G$24+10*转化表!$G$25+(B56-20)*转化表!$G$26,IF(AND(B56&lt;=40,B56&gt;30),9*转化表!$G$24+10*转化表!$G$25+10*转化表!$G$26+(B56-30)*转化表!$G$27,IF(AND(B56&lt;=50,B56&gt;40),9*转化表!$G$24+10*转化表!$G$25+10*转化表!$G$26+10*转化表!$G$27+(B56-40)*转化表!$G$28,IF(AND(B56&lt;=60,B56&gt;50),9*转化表!$G$24+10*转化表!$G$25+10*转化表!$G$26+10*转化表!$G$27+10*转化表!$G$28+(B56-50)*转化表!$G$29,IF(AND(B56&lt;=70,B56&gt;60),9*转化表!$G$24+10*转化表!$G$25+10*转化表!$G$26+10*转化表!$G$27+10*转化表!$G$28+10*转化表!$G$29+(B56-60)*转化表!$G$30,IF(AND(B56&lt;=80,B56&gt;70),9*转化表!$G$24+10*转化表!$G$25+10*转化表!$G$26+10*转化表!$G$27+10*转化表!$G$28+10*转化表!$G$29+10*转化表!$G$30+(B56-70)*转化表!$G$31,IF(AND(B56&lt;=90,B56&gt;80),9*转化表!$G$24+10*转化表!$G$25+10*转化表!$G$26+10*转化表!$G$27+10*转化表!$G$28+10*转化表!$G$29+10*转化表!$G$30+10*转化表!$G$31+(B56-80)*转化表!$G$32,IF(AND(B56&lt;=100,B56&gt;90),9*转化表!$G$24+10*转化表!$G$25+10*转化表!$G$26+10*转化表!$G$27+10*转化表!$G$28+10*转化表!$G$29+10*转化表!$G$30+10*转化表!$G$31+10*转化表!$G$32+(B56-90)*转化表!$G$33,IF(AND(B56&lt;=110,B56&gt;100),9*转化表!$G$24+10*转化表!$G$25+10*转化表!$G$26+10*转化表!$G$27+10*转化表!$G$28+10*转化表!$G$29+10*转化表!$G$30+10*转化表!$G$31+10*转化表!$G$32+10*转化表!$G$33+(B56-100)*转化表!$G$34,IF(AND(B56&lt;=120,B56&gt;110),9*转化表!$G$24+10*转化表!$G$25+10*转化表!$G$26+10*转化表!$G$27+10*转化表!$G$28+10*转化表!$G$29+10*转化表!$G$30+10*转化表!$G$31+10*转化表!$G$32+10*转化表!$G$33+10*转化表!$G$34+(B56-110)*转化表!$G$35))))))))))))</f>
        <v>180.17000000000002</v>
      </c>
      <c r="L56" s="91">
        <f>IF(F56&lt;=50,0,E56*7%+2.8+IF(AND(B56&lt;=10,B56&gt;0),(人物成长表!$B56-1)*转化表!$H$24,IF(AND(B56&lt;=20,B56&gt;10),9*转化表!$H$24+(B56-10)*转化表!$H$25,IF(AND(B56&lt;=30,B56&gt;20),9*转化表!$H$24+10*转化表!$H$25+(B56-20)*转化表!$H$26,IF(AND(B56&lt;=40,B56&gt;30),9*转化表!$H$24+10*转化表!$H$25+10*转化表!$H$26+(B56-30)*转化表!$H$27,IF(AND(B56&lt;=50,B56&gt;40),9*转化表!$H$24+10*转化表!$H$25+10*转化表!$H$26+10*转化表!$H$27+(B56-40)*转化表!$H$28,IF(AND(B56&lt;=60,B56&gt;50),9*转化表!$H$24+10*转化表!$H$25+10*转化表!$H$26+10*转化表!$H$27+10*转化表!$H$28+(B56-50)*转化表!$H$29,IF(AND(B56&lt;=70,B56&gt;60),9*转化表!$H$24+10*转化表!$H$25+10*转化表!$H$26+10*转化表!$H$27+10*转化表!$H$28+10*转化表!$H$29+(B56-60)*转化表!$H$30,IF(AND(B56&lt;=80,B56&gt;70),9*转化表!$H$24+10*转化表!$H$25+10*转化表!$H$26+10*转化表!$H$27+10*转化表!$H$28+10*转化表!$H$29+10*转化表!$H$30+(B56-70)*转化表!$H$31,IF(AND(B56&lt;=90,B56&gt;80),9*转化表!$H$24+10*转化表!$H$25+10*转化表!$H$26+10*转化表!$H$27+10*转化表!$H$28+10*转化表!$H$29+10*转化表!$H$30+10*转化表!$H$31+(B56-80)*转化表!$H$32,IF(AND(B56&lt;=100,B56&gt;90),9*转化表!$H$24+10*转化表!$H$25+10*转化表!$H$26+10*转化表!$H$27+10*转化表!$H$28+10*转化表!$H$29+10*转化表!$H$30+10*转化表!$H$31+10*转化表!$H$32+(B56-90)*转化表!$H$33,IF(AND(B56&lt;=110,B56&gt;100),9*转化表!$H$24+10*转化表!$H$25+10*转化表!$H$26+10*转化表!$H$27+10*转化表!$H$28+10*转化表!$H$29+10*转化表!$H$30+10*转化表!$H$31+10*转化表!$H$32+10*转化表!$H$33+(B56-100)*转化表!$H$34,IF(AND(B56&lt;=120,B56&gt;110),9*转化表!$H$24+10*转化表!$H$25+10*转化表!$H$26+10*转化表!$H$27+10*转化表!$H$28+10*转化表!$H$29+10*转化表!$H$30+10*转化表!$H$31+10*转化表!$H$32+10*转化表!$H$33+10*转化表!$H$34+(B56-110)*转化表!$H$35)))))))))))))</f>
        <v>0</v>
      </c>
      <c r="M56" s="89">
        <v>0</v>
      </c>
      <c r="N56" s="93">
        <v>0.2</v>
      </c>
      <c r="O56" s="94">
        <v>0</v>
      </c>
      <c r="P56" s="94">
        <v>0</v>
      </c>
      <c r="Q56" s="94">
        <v>0</v>
      </c>
      <c r="R56" s="93">
        <v>0.25</v>
      </c>
      <c r="S56" s="94">
        <v>0</v>
      </c>
    </row>
    <row r="57" spans="1:19">
      <c r="A57" s="89" t="s">
        <v>185</v>
      </c>
      <c r="B57" s="89">
        <v>56</v>
      </c>
      <c r="C57" s="90">
        <f>IF(AND(B57&lt;=10,B57&gt;0),(人物成长表!$B57-1)*22+50,IF(AND(B57&lt;=20,B57&gt;10),9*22+50+(B57-10)*44,IF(AND(B57&lt;=30,B57&gt;20),9*22+50+10*44+(B57-20)*66,IF(AND(B57&lt;=40,B57&gt;30),9*22+50+10*44+10*66+(B57-30)*88,IF(AND(B57&lt;=50,B57&gt;40),9*22+50+10*44+10*66+10*88+(B57-40)*110,IF(AND(B57&lt;=60,B57&gt;50),9*22+30+10*44+10*66+10*88+10*110+(B57-50)*132,IF(AND(B57&lt;=70,B57&gt;60),9*22+30+10*44+10*66+10*88+10*110+10*132+(B57-60)*154,IF(AND(B57&lt;=80,B57&gt;70),9*22+30+10*44+10*66+10*88+10*110+10*132+10*154+(B57-70)*176,IF(AND(B57&lt;=90,B57&gt;80),9*22+30+10*44+10*66+10*88+10*110+10*132+10*154+10*176+(B57-80)*198,IF(AND(B57&lt;=100,B57&gt;90),9*22+30+10*44+10*66+10*88+10*110+10*132+10*154+10*176+10*198+(B57-90)*220,IF(AND(B57&lt;=110,B57&gt;100),9*22+30+10*44+10*66+10*88+10*110+10*132+10*154+10*176+10*198+10*220+(B57-100)*242,IF(AND(B57&lt;=120,B57&gt;110),9*22+30+10*44+10*66+10*88+10*110+10*132+10*154+10*176+10*198+10*220+10*242+(B57-110)*264))))))))))))</f>
        <v>4100</v>
      </c>
      <c r="D57" s="89">
        <v>60</v>
      </c>
      <c r="E57" s="89">
        <v>50</v>
      </c>
      <c r="F57" s="89">
        <v>50</v>
      </c>
      <c r="G57" s="91">
        <f>人物成长表!$D57*人物成长表!$B57*10%+7+IF(AND(B57&lt;=10,B57&gt;0),(人物成长表!$B57-1)*转化表!$C$24,IF(AND(B57&lt;=20,B57&gt;10),9*转化表!$C$24+(B57-10)*转化表!$C$25,IF(AND(B57&lt;=30,B57&gt;20),9*转化表!$C$24+10*转化表!$C$25+(B57-20)*转化表!$C$26,IF(AND(B57&lt;=40,B57&gt;30),9*转化表!$C$24+10*转化表!$C$25+10*转化表!$C$26+(B57-30)*转化表!$C$27,IF(AND(B57&lt;=50,B57&gt;40),9*转化表!$C$24+10*转化表!$C$25+10*转化表!$C$26+10*转化表!$C$27+(B57-40)*转化表!$C$28,IF(AND(B57&lt;=60,B57&gt;50),9*转化表!$C$24+10*转化表!$C$25+10*转化表!$C$26+10*转化表!$C$27+10*转化表!$C$28+(B57-50)*转化表!$C$29,IF(AND(B57&lt;=70,B57&gt;60),9*转化表!$C$24+10*转化表!$C$25+10*转化表!$C$26+10*转化表!$C$27+10*转化表!$C$28+10*转化表!$C$29+(B57-60)*转化表!$C$30,IF(AND(B57&lt;=80,B57&gt;70),9*转化表!$C$24+10*转化表!$C$25+10*转化表!$C$26+10*转化表!$C$27+10*转化表!$C$28+10*转化表!$C$29+10*转化表!$C$30+(B57-70)*转化表!$C$31,IF(AND(B57&lt;=90,B57&gt;80),9*转化表!$C$24+10*转化表!$C$25+10*转化表!$C$26+10*转化表!$C$27+10*转化表!$C$28+10*转化表!$C$29+10*转化表!$C$30+10*转化表!$C$31+(B57-80)*转化表!$C$32,IF(AND(B57&lt;=100,B57&gt;90),9*转化表!$C$24+10*转化表!$C$25+10*转化表!$C$26+10*转化表!$C$27+10*转化表!$C$28+10*转化表!$C$29+10*转化表!$C$30+10*转化表!$C$31+10*转化表!$C$32+(B57-90)*转化表!$C$33,IF(AND(B57&lt;=110,B57&gt;100),9*转化表!$C$24+10*转化表!$C$25+10*转化表!$C$26+10*转化表!$C$27+10*转化表!$C$28+10*转化表!$C$29+10*转化表!$C$30+10*转化表!$C$31+10*转化表!$C$32+10*转化表!$C$33+(B57-100)*转化表!$C$34,IF(AND(B57&lt;=120,B57&gt;110),9*转化表!$C$24+10*转化表!$C$25+10*转化表!$C$26+10*转化表!$C$27+10*转化表!$C$28+10*转化表!$C$29+10*转化表!$C$30+10*转化表!$C$31+10*转化表!$C$32+10*转化表!$C$33+10*转化表!$C$34+(B57-110)*转化表!$C$35))))))))))))</f>
        <v>614</v>
      </c>
      <c r="H57" s="92">
        <f>人物成长表!$D57*人物成长表!$B57*7%+4.8+IF(AND(B57&lt;=10,B57&gt;0),(人物成长表!$B57-1)*转化表!$D$24,IF(AND(B57&lt;=20,B57&gt;10),9*转化表!$D$24+(B57-10)*转化表!$D$25,IF(AND(B57&lt;=30,B57&gt;20),9*转化表!$D$24+10*转化表!$D$25+(B57-20)*转化表!$D$26,IF(AND(B57&lt;=40,B57&gt;30),9*转化表!$D$24+10*转化表!$D$25+10*转化表!$D$26+(B57-30)*转化表!$D$27,IF(AND(B57&lt;=50,B57&gt;40),9*转化表!$D$24+10*转化表!$D$25+10*转化表!$D$26+10*转化表!$D$27+(B57-40)*转化表!$D$28,IF(AND(B57&lt;=60,B57&gt;50),9*转化表!$D$24+10*转化表!$D$25+10*转化表!$D$26+10*转化表!$D$27+10*转化表!$D$28+(B57-50)*转化表!$D$29,IF(AND(B57&lt;=70,B57&gt;60),9*转化表!$D$24+10*转化表!$D$25+10*转化表!$D$26+10*转化表!$D$27+10*转化表!$D$28+10*转化表!$D$29+(B57-60)*转化表!$D$30,IF(AND(B57&lt;=80,B57&gt;70),9*转化表!$D$24+10*转化表!$D$25+10*转化表!$D$26+10*转化表!$D$27+10*转化表!$D$28+10*转化表!$D$29+10*转化表!$D$30+(B57-70)*转化表!$D$31,IF(AND(B57&lt;=90,B57&gt;80),9*转化表!$D$24+10*转化表!$D$25+10*转化表!$D$26+10*转化表!$D$27+10*转化表!$D$28+10*转化表!$D$29+10*转化表!$D$30+10*转化表!$D$31+(B57-80)*转化表!$D$32,IF(AND(B57&lt;=100,B57&gt;90),9*转化表!$D$24+10*转化表!$D$25+10*转化表!$D$26+10*转化表!$D$27+10*转化表!$D$28+10*转化表!$D$29+10*转化表!$D$30+10*转化表!$D$31+10*转化表!$D$32+(B57-90)*转化表!$D$33,IF(AND(B57&lt;=110,B57&gt;100),9*转化表!$D$24+10*转化表!$D$25+10*转化表!$D$26+10*转化表!$D$27+10*转化表!$D$28+10*转化表!$D$29+10*转化表!$D$30+10*转化表!$D$31+10*转化表!$D$32+10*转化表!$D$33+(B57-100)*转化表!$D$34,IF(AND(B57&lt;=120,B57&gt;110),9*转化表!$D$24+10*转化表!$D$25+10*转化表!$D$26+10*转化表!$D$27+10*转化表!$D$28+10*转化表!$D$29+10*转化表!$D$30+10*转化表!$D$31+10*转化表!$D$32+10*转化表!$D$33+10*转化表!$D$34+(B57-110)*转化表!$D$35))))))))))))</f>
        <v>446.6</v>
      </c>
      <c r="I57" s="91">
        <f t="shared" si="0"/>
        <v>0</v>
      </c>
      <c r="J57" s="91">
        <f>IF(E57&lt;=50,0,E57*7%+2.8+IF(AND(B57&lt;=10,B57&gt;0),(人物成长表!$B57-1)*转化表!$F$24,IF(AND(B57&lt;=20,B57&gt;10),9*转化表!$F$24+(B57-10)*转化表!$F$25,IF(AND(B57&lt;=30,B57&gt;20),9*转化表!$F$24+10*转化表!$F$25+(B57-20)*转化表!$F$26,IF(AND(B57&lt;=40,B57&gt;30),9*转化表!$F$24+10*转化表!$F$25+10*转化表!$F$26+(B57-30)*转化表!$F$27,IF(AND(B57&lt;=50,B57&gt;40),9*转化表!$F$24+10*转化表!$F$25+10*转化表!$F$26+10*转化表!$F$27+(B57-40)*转化表!$F$28,IF(AND(B57&lt;=60,B57&gt;50),9*转化表!$F$24+10*转化表!$F$25+10*转化表!$F$26+10*转化表!$F$27+10*转化表!$F$28+(B57-50)*转化表!$F$29,IF(AND(B57&lt;=70,B57&gt;60),9*转化表!$F$24+10*转化表!$F$25+10*转化表!$F$26+10*转化表!$F$27+10*转化表!$F$28+10*转化表!$F$29+(B57-60)*转化表!$F$30,IF(AND(B57&lt;=80,B57&gt;70),9*转化表!$F$24+10*转化表!$F$25+10*转化表!$F$26+10*转化表!$F$27+10*转化表!$F$28+10*转化表!$F$29+10*转化表!$F$30+(B57-70)*转化表!$F$31,IF(AND(B57&lt;=90,B57&gt;80),9*转化表!$F$24+10*转化表!$F$25+10*转化表!$F$26+10*转化表!$F$27+10*转化表!$F$28+10*转化表!$F$29+10*转化表!$F$30+10*转化表!$F$31+(B57-80)*转化表!$F$32,IF(AND(B57&lt;=100,B57&gt;90),9*转化表!$F$24+10*转化表!$F$25+10*转化表!$F$26+10*转化表!$F$27+10*转化表!$F$28+10*转化表!$F$29+10*转化表!$F$30+10*转化表!$F$31+10*转化表!$F$32+(B57-90)*转化表!$F$33,IF(AND(B57&lt;=110,B57&gt;100),9*转化表!$F$24+10*转化表!$F$25+10*转化表!$F$26+10*转化表!$F$27+10*转化表!$F$28+10*转化表!$F$29+10*转化表!$F$30+10*转化表!$F$31+10*转化表!$F$32+10*转化表!$F$33+(B57-100)*转化表!$F$34,IF(AND(B57&lt;=120,B57&gt;110),9*转化表!$F$24+10*转化表!$F$25+10*转化表!$F$26+10*转化表!$F$27+10*转化表!$F$28+10*转化表!$F$29+10*转化表!$F$30+10*转化表!$F$31+10*转化表!$F$32+10*转化表!$F$33+10*转化表!$F$34+(B57-110)*转化表!$F$35)))))))))))))</f>
        <v>0</v>
      </c>
      <c r="K57" s="91">
        <f>(F57-50)*人物成长表!$B57*10%+9+IF(AND(B57&lt;=10,B57&gt;0),(人物成长表!$B57-1)*转化表!$G$24,IF(AND(B57&lt;=20,B57&gt;10),9*转化表!$G$24+(B57-10)*转化表!$G$25,IF(AND(B57&lt;=30,B57&gt;20),9*转化表!$G$24+10*转化表!$G$25+(B57-20)*转化表!$G$26,IF(AND(B57&lt;=40,B57&gt;30),9*转化表!$G$24+10*转化表!$G$25+10*转化表!$G$26+(B57-30)*转化表!$G$27,IF(AND(B57&lt;=50,B57&gt;40),9*转化表!$G$24+10*转化表!$G$25+10*转化表!$G$26+10*转化表!$G$27+(B57-40)*转化表!$G$28,IF(AND(B57&lt;=60,B57&gt;50),9*转化表!$G$24+10*转化表!$G$25+10*转化表!$G$26+10*转化表!$G$27+10*转化表!$G$28+(B57-50)*转化表!$G$29,IF(AND(B57&lt;=70,B57&gt;60),9*转化表!$G$24+10*转化表!$G$25+10*转化表!$G$26+10*转化表!$G$27+10*转化表!$G$28+10*转化表!$G$29+(B57-60)*转化表!$G$30,IF(AND(B57&lt;=80,B57&gt;70),9*转化表!$G$24+10*转化表!$G$25+10*转化表!$G$26+10*转化表!$G$27+10*转化表!$G$28+10*转化表!$G$29+10*转化表!$G$30+(B57-70)*转化表!$G$31,IF(AND(B57&lt;=90,B57&gt;80),9*转化表!$G$24+10*转化表!$G$25+10*转化表!$G$26+10*转化表!$G$27+10*转化表!$G$28+10*转化表!$G$29+10*转化表!$G$30+10*转化表!$G$31+(B57-80)*转化表!$G$32,IF(AND(B57&lt;=100,B57&gt;90),9*转化表!$G$24+10*转化表!$G$25+10*转化表!$G$26+10*转化表!$G$27+10*转化表!$G$28+10*转化表!$G$29+10*转化表!$G$30+10*转化表!$G$31+10*转化表!$G$32+(B57-90)*转化表!$G$33,IF(AND(B57&lt;=110,B57&gt;100),9*转化表!$G$24+10*转化表!$G$25+10*转化表!$G$26+10*转化表!$G$27+10*转化表!$G$28+10*转化表!$G$29+10*转化表!$G$30+10*转化表!$G$31+10*转化表!$G$32+10*转化表!$G$33+(B57-100)*转化表!$G$34,IF(AND(B57&lt;=120,B57&gt;110),9*转化表!$G$24+10*转化表!$G$25+10*转化表!$G$26+10*转化表!$G$27+10*转化表!$G$28+10*转化表!$G$29+10*转化表!$G$30+10*转化表!$G$31+10*转化表!$G$32+10*转化表!$G$33+10*转化表!$G$34+(B57-110)*转化表!$G$35))))))))))))</f>
        <v>185.87</v>
      </c>
      <c r="L57" s="91">
        <f>IF(F57&lt;=50,0,E57*7%+2.8+IF(AND(B57&lt;=10,B57&gt;0),(人物成长表!$B57-1)*转化表!$H$24,IF(AND(B57&lt;=20,B57&gt;10),9*转化表!$H$24+(B57-10)*转化表!$H$25,IF(AND(B57&lt;=30,B57&gt;20),9*转化表!$H$24+10*转化表!$H$25+(B57-20)*转化表!$H$26,IF(AND(B57&lt;=40,B57&gt;30),9*转化表!$H$24+10*转化表!$H$25+10*转化表!$H$26+(B57-30)*转化表!$H$27,IF(AND(B57&lt;=50,B57&gt;40),9*转化表!$H$24+10*转化表!$H$25+10*转化表!$H$26+10*转化表!$H$27+(B57-40)*转化表!$H$28,IF(AND(B57&lt;=60,B57&gt;50),9*转化表!$H$24+10*转化表!$H$25+10*转化表!$H$26+10*转化表!$H$27+10*转化表!$H$28+(B57-50)*转化表!$H$29,IF(AND(B57&lt;=70,B57&gt;60),9*转化表!$H$24+10*转化表!$H$25+10*转化表!$H$26+10*转化表!$H$27+10*转化表!$H$28+10*转化表!$H$29+(B57-60)*转化表!$H$30,IF(AND(B57&lt;=80,B57&gt;70),9*转化表!$H$24+10*转化表!$H$25+10*转化表!$H$26+10*转化表!$H$27+10*转化表!$H$28+10*转化表!$H$29+10*转化表!$H$30+(B57-70)*转化表!$H$31,IF(AND(B57&lt;=90,B57&gt;80),9*转化表!$H$24+10*转化表!$H$25+10*转化表!$H$26+10*转化表!$H$27+10*转化表!$H$28+10*转化表!$H$29+10*转化表!$H$30+10*转化表!$H$31+(B57-80)*转化表!$H$32,IF(AND(B57&lt;=100,B57&gt;90),9*转化表!$H$24+10*转化表!$H$25+10*转化表!$H$26+10*转化表!$H$27+10*转化表!$H$28+10*转化表!$H$29+10*转化表!$H$30+10*转化表!$H$31+10*转化表!$H$32+(B57-90)*转化表!$H$33,IF(AND(B57&lt;=110,B57&gt;100),9*转化表!$H$24+10*转化表!$H$25+10*转化表!$H$26+10*转化表!$H$27+10*转化表!$H$28+10*转化表!$H$29+10*转化表!$H$30+10*转化表!$H$31+10*转化表!$H$32+10*转化表!$H$33+(B57-100)*转化表!$H$34,IF(AND(B57&lt;=120,B57&gt;110),9*转化表!$H$24+10*转化表!$H$25+10*转化表!$H$26+10*转化表!$H$27+10*转化表!$H$28+10*转化表!$H$29+10*转化表!$H$30+10*转化表!$H$31+10*转化表!$H$32+10*转化表!$H$33+10*转化表!$H$34+(B57-110)*转化表!$H$35)))))))))))))</f>
        <v>0</v>
      </c>
      <c r="M57" s="89">
        <v>0</v>
      </c>
      <c r="N57" s="93">
        <v>0.2</v>
      </c>
      <c r="O57" s="94">
        <v>0</v>
      </c>
      <c r="P57" s="94">
        <v>0</v>
      </c>
      <c r="Q57" s="94">
        <v>0</v>
      </c>
      <c r="R57" s="93">
        <v>0.25</v>
      </c>
      <c r="S57" s="94">
        <v>0</v>
      </c>
    </row>
    <row r="58" spans="1:19">
      <c r="A58" s="89" t="s">
        <v>185</v>
      </c>
      <c r="B58" s="89">
        <v>57</v>
      </c>
      <c r="C58" s="90">
        <f>IF(AND(B58&lt;=10,B58&gt;0),(人物成长表!$B58-1)*22+50,IF(AND(B58&lt;=20,B58&gt;10),9*22+50+(B58-10)*44,IF(AND(B58&lt;=30,B58&gt;20),9*22+50+10*44+(B58-20)*66,IF(AND(B58&lt;=40,B58&gt;30),9*22+50+10*44+10*66+(B58-30)*88,IF(AND(B58&lt;=50,B58&gt;40),9*22+50+10*44+10*66+10*88+(B58-40)*110,IF(AND(B58&lt;=60,B58&gt;50),9*22+30+10*44+10*66+10*88+10*110+(B58-50)*132,IF(AND(B58&lt;=70,B58&gt;60),9*22+30+10*44+10*66+10*88+10*110+10*132+(B58-60)*154,IF(AND(B58&lt;=80,B58&gt;70),9*22+30+10*44+10*66+10*88+10*110+10*132+10*154+(B58-70)*176,IF(AND(B58&lt;=90,B58&gt;80),9*22+30+10*44+10*66+10*88+10*110+10*132+10*154+10*176+(B58-80)*198,IF(AND(B58&lt;=100,B58&gt;90),9*22+30+10*44+10*66+10*88+10*110+10*132+10*154+10*176+10*198+(B58-90)*220,IF(AND(B58&lt;=110,B58&gt;100),9*22+30+10*44+10*66+10*88+10*110+10*132+10*154+10*176+10*198+10*220+(B58-100)*242,IF(AND(B58&lt;=120,B58&gt;110),9*22+30+10*44+10*66+10*88+10*110+10*132+10*154+10*176+10*198+10*220+10*242+(B58-110)*264))))))))))))</f>
        <v>4232</v>
      </c>
      <c r="D58" s="89">
        <v>60</v>
      </c>
      <c r="E58" s="89">
        <v>50</v>
      </c>
      <c r="F58" s="89">
        <v>50</v>
      </c>
      <c r="G58" s="91">
        <f>人物成长表!$D58*人物成长表!$B58*10%+7+IF(AND(B58&lt;=10,B58&gt;0),(人物成长表!$B58-1)*转化表!$C$24,IF(AND(B58&lt;=20,B58&gt;10),9*转化表!$C$24+(B58-10)*转化表!$C$25,IF(AND(B58&lt;=30,B58&gt;20),9*转化表!$C$24+10*转化表!$C$25+(B58-20)*转化表!$C$26,IF(AND(B58&lt;=40,B58&gt;30),9*转化表!$C$24+10*转化表!$C$25+10*转化表!$C$26+(B58-30)*转化表!$C$27,IF(AND(B58&lt;=50,B58&gt;40),9*转化表!$C$24+10*转化表!$C$25+10*转化表!$C$26+10*转化表!$C$27+(B58-40)*转化表!$C$28,IF(AND(B58&lt;=60,B58&gt;50),9*转化表!$C$24+10*转化表!$C$25+10*转化表!$C$26+10*转化表!$C$27+10*转化表!$C$28+(B58-50)*转化表!$C$29,IF(AND(B58&lt;=70,B58&gt;60),9*转化表!$C$24+10*转化表!$C$25+10*转化表!$C$26+10*转化表!$C$27+10*转化表!$C$28+10*转化表!$C$29+(B58-60)*转化表!$C$30,IF(AND(B58&lt;=80,B58&gt;70),9*转化表!$C$24+10*转化表!$C$25+10*转化表!$C$26+10*转化表!$C$27+10*转化表!$C$28+10*转化表!$C$29+10*转化表!$C$30+(B58-70)*转化表!$C$31,IF(AND(B58&lt;=90,B58&gt;80),9*转化表!$C$24+10*转化表!$C$25+10*转化表!$C$26+10*转化表!$C$27+10*转化表!$C$28+10*转化表!$C$29+10*转化表!$C$30+10*转化表!$C$31+(B58-80)*转化表!$C$32,IF(AND(B58&lt;=100,B58&gt;90),9*转化表!$C$24+10*转化表!$C$25+10*转化表!$C$26+10*转化表!$C$27+10*转化表!$C$28+10*转化表!$C$29+10*转化表!$C$30+10*转化表!$C$31+10*转化表!$C$32+(B58-90)*转化表!$C$33,IF(AND(B58&lt;=110,B58&gt;100),9*转化表!$C$24+10*转化表!$C$25+10*转化表!$C$26+10*转化表!$C$27+10*转化表!$C$28+10*转化表!$C$29+10*转化表!$C$30+10*转化表!$C$31+10*转化表!$C$32+10*转化表!$C$33+(B58-100)*转化表!$C$34,IF(AND(B58&lt;=120,B58&gt;110),9*转化表!$C$24+10*转化表!$C$25+10*转化表!$C$26+10*转化表!$C$27+10*转化表!$C$28+10*转化表!$C$29+10*转化表!$C$30+10*转化表!$C$31+10*转化表!$C$32+10*转化表!$C$33+10*转化表!$C$34+(B58-110)*转化表!$C$35))))))))))))</f>
        <v>633</v>
      </c>
      <c r="H58" s="92">
        <f>人物成长表!$D58*人物成长表!$B58*7%+4.8+IF(AND(B58&lt;=10,B58&gt;0),(人物成长表!$B58-1)*转化表!$D$24,IF(AND(B58&lt;=20,B58&gt;10),9*转化表!$D$24+(B58-10)*转化表!$D$25,IF(AND(B58&lt;=30,B58&gt;20),9*转化表!$D$24+10*转化表!$D$25+(B58-20)*转化表!$D$26,IF(AND(B58&lt;=40,B58&gt;30),9*转化表!$D$24+10*转化表!$D$25+10*转化表!$D$26+(B58-30)*转化表!$D$27,IF(AND(B58&lt;=50,B58&gt;40),9*转化表!$D$24+10*转化表!$D$25+10*转化表!$D$26+10*转化表!$D$27+(B58-40)*转化表!$D$28,IF(AND(B58&lt;=60,B58&gt;50),9*转化表!$D$24+10*转化表!$D$25+10*转化表!$D$26+10*转化表!$D$27+10*转化表!$D$28+(B58-50)*转化表!$D$29,IF(AND(B58&lt;=70,B58&gt;60),9*转化表!$D$24+10*转化表!$D$25+10*转化表!$D$26+10*转化表!$D$27+10*转化表!$D$28+10*转化表!$D$29+(B58-60)*转化表!$D$30,IF(AND(B58&lt;=80,B58&gt;70),9*转化表!$D$24+10*转化表!$D$25+10*转化表!$D$26+10*转化表!$D$27+10*转化表!$D$28+10*转化表!$D$29+10*转化表!$D$30+(B58-70)*转化表!$D$31,IF(AND(B58&lt;=90,B58&gt;80),9*转化表!$D$24+10*转化表!$D$25+10*转化表!$D$26+10*转化表!$D$27+10*转化表!$D$28+10*转化表!$D$29+10*转化表!$D$30+10*转化表!$D$31+(B58-80)*转化表!$D$32,IF(AND(B58&lt;=100,B58&gt;90),9*转化表!$D$24+10*转化表!$D$25+10*转化表!$D$26+10*转化表!$D$27+10*转化表!$D$28+10*转化表!$D$29+10*转化表!$D$30+10*转化表!$D$31+10*转化表!$D$32+(B58-90)*转化表!$D$33,IF(AND(B58&lt;=110,B58&gt;100),9*转化表!$D$24+10*转化表!$D$25+10*转化表!$D$26+10*转化表!$D$27+10*转化表!$D$28+10*转化表!$D$29+10*转化表!$D$30+10*转化表!$D$31+10*转化表!$D$32+10*转化表!$D$33+(B58-100)*转化表!$D$34,IF(AND(B58&lt;=120,B58&gt;110),9*转化表!$D$24+10*转化表!$D$25+10*转化表!$D$26+10*转化表!$D$27+10*转化表!$D$28+10*转化表!$D$29+10*转化表!$D$30+10*转化表!$D$31+10*转化表!$D$32+10*转化表!$D$33+10*转化表!$D$34+(B58-110)*转化表!$D$35))))))))))))</f>
        <v>459.20000000000005</v>
      </c>
      <c r="I58" s="91">
        <f t="shared" si="0"/>
        <v>0</v>
      </c>
      <c r="J58" s="91">
        <f>IF(E58&lt;=50,0,E58*7%+2.8+IF(AND(B58&lt;=10,B58&gt;0),(人物成长表!$B58-1)*转化表!$F$24,IF(AND(B58&lt;=20,B58&gt;10),9*转化表!$F$24+(B58-10)*转化表!$F$25,IF(AND(B58&lt;=30,B58&gt;20),9*转化表!$F$24+10*转化表!$F$25+(B58-20)*转化表!$F$26,IF(AND(B58&lt;=40,B58&gt;30),9*转化表!$F$24+10*转化表!$F$25+10*转化表!$F$26+(B58-30)*转化表!$F$27,IF(AND(B58&lt;=50,B58&gt;40),9*转化表!$F$24+10*转化表!$F$25+10*转化表!$F$26+10*转化表!$F$27+(B58-40)*转化表!$F$28,IF(AND(B58&lt;=60,B58&gt;50),9*转化表!$F$24+10*转化表!$F$25+10*转化表!$F$26+10*转化表!$F$27+10*转化表!$F$28+(B58-50)*转化表!$F$29,IF(AND(B58&lt;=70,B58&gt;60),9*转化表!$F$24+10*转化表!$F$25+10*转化表!$F$26+10*转化表!$F$27+10*转化表!$F$28+10*转化表!$F$29+(B58-60)*转化表!$F$30,IF(AND(B58&lt;=80,B58&gt;70),9*转化表!$F$24+10*转化表!$F$25+10*转化表!$F$26+10*转化表!$F$27+10*转化表!$F$28+10*转化表!$F$29+10*转化表!$F$30+(B58-70)*转化表!$F$31,IF(AND(B58&lt;=90,B58&gt;80),9*转化表!$F$24+10*转化表!$F$25+10*转化表!$F$26+10*转化表!$F$27+10*转化表!$F$28+10*转化表!$F$29+10*转化表!$F$30+10*转化表!$F$31+(B58-80)*转化表!$F$32,IF(AND(B58&lt;=100,B58&gt;90),9*转化表!$F$24+10*转化表!$F$25+10*转化表!$F$26+10*转化表!$F$27+10*转化表!$F$28+10*转化表!$F$29+10*转化表!$F$30+10*转化表!$F$31+10*转化表!$F$32+(B58-90)*转化表!$F$33,IF(AND(B58&lt;=110,B58&gt;100),9*转化表!$F$24+10*转化表!$F$25+10*转化表!$F$26+10*转化表!$F$27+10*转化表!$F$28+10*转化表!$F$29+10*转化表!$F$30+10*转化表!$F$31+10*转化表!$F$32+10*转化表!$F$33+(B58-100)*转化表!$F$34,IF(AND(B58&lt;=120,B58&gt;110),9*转化表!$F$24+10*转化表!$F$25+10*转化表!$F$26+10*转化表!$F$27+10*转化表!$F$28+10*转化表!$F$29+10*转化表!$F$30+10*转化表!$F$31+10*转化表!$F$32+10*转化表!$F$33+10*转化表!$F$34+(B58-110)*转化表!$F$35)))))))))))))</f>
        <v>0</v>
      </c>
      <c r="K58" s="91">
        <f>(F58-50)*人物成长表!$B58*10%+9+IF(AND(B58&lt;=10,B58&gt;0),(人物成长表!$B58-1)*转化表!$G$24,IF(AND(B58&lt;=20,B58&gt;10),9*转化表!$G$24+(B58-10)*转化表!$G$25,IF(AND(B58&lt;=30,B58&gt;20),9*转化表!$G$24+10*转化表!$G$25+(B58-20)*转化表!$G$26,IF(AND(B58&lt;=40,B58&gt;30),9*转化表!$G$24+10*转化表!$G$25+10*转化表!$G$26+(B58-30)*转化表!$G$27,IF(AND(B58&lt;=50,B58&gt;40),9*转化表!$G$24+10*转化表!$G$25+10*转化表!$G$26+10*转化表!$G$27+(B58-40)*转化表!$G$28,IF(AND(B58&lt;=60,B58&gt;50),9*转化表!$G$24+10*转化表!$G$25+10*转化表!$G$26+10*转化表!$G$27+10*转化表!$G$28+(B58-50)*转化表!$G$29,IF(AND(B58&lt;=70,B58&gt;60),9*转化表!$G$24+10*转化表!$G$25+10*转化表!$G$26+10*转化表!$G$27+10*转化表!$G$28+10*转化表!$G$29+(B58-60)*转化表!$G$30,IF(AND(B58&lt;=80,B58&gt;70),9*转化表!$G$24+10*转化表!$G$25+10*转化表!$G$26+10*转化表!$G$27+10*转化表!$G$28+10*转化表!$G$29+10*转化表!$G$30+(B58-70)*转化表!$G$31,IF(AND(B58&lt;=90,B58&gt;80),9*转化表!$G$24+10*转化表!$G$25+10*转化表!$G$26+10*转化表!$G$27+10*转化表!$G$28+10*转化表!$G$29+10*转化表!$G$30+10*转化表!$G$31+(B58-80)*转化表!$G$32,IF(AND(B58&lt;=100,B58&gt;90),9*转化表!$G$24+10*转化表!$G$25+10*转化表!$G$26+10*转化表!$G$27+10*转化表!$G$28+10*转化表!$G$29+10*转化表!$G$30+10*转化表!$G$31+10*转化表!$G$32+(B58-90)*转化表!$G$33,IF(AND(B58&lt;=110,B58&gt;100),9*转化表!$G$24+10*转化表!$G$25+10*转化表!$G$26+10*转化表!$G$27+10*转化表!$G$28+10*转化表!$G$29+10*转化表!$G$30+10*转化表!$G$31+10*转化表!$G$32+10*转化表!$G$33+(B58-100)*转化表!$G$34,IF(AND(B58&lt;=120,B58&gt;110),9*转化表!$G$24+10*转化表!$G$25+10*转化表!$G$26+10*转化表!$G$27+10*转化表!$G$28+10*转化表!$G$29+10*转化表!$G$30+10*转化表!$G$31+10*转化表!$G$32+10*转化表!$G$33+10*转化表!$G$34+(B58-110)*转化表!$G$35))))))))))))</f>
        <v>191.57000000000002</v>
      </c>
      <c r="L58" s="91">
        <f>IF(F58&lt;=50,0,E58*7%+2.8+IF(AND(B58&lt;=10,B58&gt;0),(人物成长表!$B58-1)*转化表!$H$24,IF(AND(B58&lt;=20,B58&gt;10),9*转化表!$H$24+(B58-10)*转化表!$H$25,IF(AND(B58&lt;=30,B58&gt;20),9*转化表!$H$24+10*转化表!$H$25+(B58-20)*转化表!$H$26,IF(AND(B58&lt;=40,B58&gt;30),9*转化表!$H$24+10*转化表!$H$25+10*转化表!$H$26+(B58-30)*转化表!$H$27,IF(AND(B58&lt;=50,B58&gt;40),9*转化表!$H$24+10*转化表!$H$25+10*转化表!$H$26+10*转化表!$H$27+(B58-40)*转化表!$H$28,IF(AND(B58&lt;=60,B58&gt;50),9*转化表!$H$24+10*转化表!$H$25+10*转化表!$H$26+10*转化表!$H$27+10*转化表!$H$28+(B58-50)*转化表!$H$29,IF(AND(B58&lt;=70,B58&gt;60),9*转化表!$H$24+10*转化表!$H$25+10*转化表!$H$26+10*转化表!$H$27+10*转化表!$H$28+10*转化表!$H$29+(B58-60)*转化表!$H$30,IF(AND(B58&lt;=80,B58&gt;70),9*转化表!$H$24+10*转化表!$H$25+10*转化表!$H$26+10*转化表!$H$27+10*转化表!$H$28+10*转化表!$H$29+10*转化表!$H$30+(B58-70)*转化表!$H$31,IF(AND(B58&lt;=90,B58&gt;80),9*转化表!$H$24+10*转化表!$H$25+10*转化表!$H$26+10*转化表!$H$27+10*转化表!$H$28+10*转化表!$H$29+10*转化表!$H$30+10*转化表!$H$31+(B58-80)*转化表!$H$32,IF(AND(B58&lt;=100,B58&gt;90),9*转化表!$H$24+10*转化表!$H$25+10*转化表!$H$26+10*转化表!$H$27+10*转化表!$H$28+10*转化表!$H$29+10*转化表!$H$30+10*转化表!$H$31+10*转化表!$H$32+(B58-90)*转化表!$H$33,IF(AND(B58&lt;=110,B58&gt;100),9*转化表!$H$24+10*转化表!$H$25+10*转化表!$H$26+10*转化表!$H$27+10*转化表!$H$28+10*转化表!$H$29+10*转化表!$H$30+10*转化表!$H$31+10*转化表!$H$32+10*转化表!$H$33+(B58-100)*转化表!$H$34,IF(AND(B58&lt;=120,B58&gt;110),9*转化表!$H$24+10*转化表!$H$25+10*转化表!$H$26+10*转化表!$H$27+10*转化表!$H$28+10*转化表!$H$29+10*转化表!$H$30+10*转化表!$H$31+10*转化表!$H$32+10*转化表!$H$33+10*转化表!$H$34+(B58-110)*转化表!$H$35)))))))))))))</f>
        <v>0</v>
      </c>
      <c r="M58" s="89">
        <v>0</v>
      </c>
      <c r="N58" s="93">
        <v>0.2</v>
      </c>
      <c r="O58" s="94">
        <v>0</v>
      </c>
      <c r="P58" s="94">
        <v>0</v>
      </c>
      <c r="Q58" s="94">
        <v>0</v>
      </c>
      <c r="R58" s="93">
        <v>0.25</v>
      </c>
      <c r="S58" s="94">
        <v>0</v>
      </c>
    </row>
    <row r="59" spans="1:19">
      <c r="A59" s="89" t="s">
        <v>185</v>
      </c>
      <c r="B59" s="89">
        <v>58</v>
      </c>
      <c r="C59" s="90">
        <f>IF(AND(B59&lt;=10,B59&gt;0),(人物成长表!$B59-1)*22+50,IF(AND(B59&lt;=20,B59&gt;10),9*22+50+(B59-10)*44,IF(AND(B59&lt;=30,B59&gt;20),9*22+50+10*44+(B59-20)*66,IF(AND(B59&lt;=40,B59&gt;30),9*22+50+10*44+10*66+(B59-30)*88,IF(AND(B59&lt;=50,B59&gt;40),9*22+50+10*44+10*66+10*88+(B59-40)*110,IF(AND(B59&lt;=60,B59&gt;50),9*22+30+10*44+10*66+10*88+10*110+(B59-50)*132,IF(AND(B59&lt;=70,B59&gt;60),9*22+30+10*44+10*66+10*88+10*110+10*132+(B59-60)*154,IF(AND(B59&lt;=80,B59&gt;70),9*22+30+10*44+10*66+10*88+10*110+10*132+10*154+(B59-70)*176,IF(AND(B59&lt;=90,B59&gt;80),9*22+30+10*44+10*66+10*88+10*110+10*132+10*154+10*176+(B59-80)*198,IF(AND(B59&lt;=100,B59&gt;90),9*22+30+10*44+10*66+10*88+10*110+10*132+10*154+10*176+10*198+(B59-90)*220,IF(AND(B59&lt;=110,B59&gt;100),9*22+30+10*44+10*66+10*88+10*110+10*132+10*154+10*176+10*198+10*220+(B59-100)*242,IF(AND(B59&lt;=120,B59&gt;110),9*22+30+10*44+10*66+10*88+10*110+10*132+10*154+10*176+10*198+10*220+10*242+(B59-110)*264))))))))))))</f>
        <v>4364</v>
      </c>
      <c r="D59" s="89">
        <v>60</v>
      </c>
      <c r="E59" s="89">
        <v>50</v>
      </c>
      <c r="F59" s="89">
        <v>50</v>
      </c>
      <c r="G59" s="91">
        <f>人物成长表!$D59*人物成长表!$B59*10%+7+IF(AND(B59&lt;=10,B59&gt;0),(人物成长表!$B59-1)*转化表!$C$24,IF(AND(B59&lt;=20,B59&gt;10),9*转化表!$C$24+(B59-10)*转化表!$C$25,IF(AND(B59&lt;=30,B59&gt;20),9*转化表!$C$24+10*转化表!$C$25+(B59-20)*转化表!$C$26,IF(AND(B59&lt;=40,B59&gt;30),9*转化表!$C$24+10*转化表!$C$25+10*转化表!$C$26+(B59-30)*转化表!$C$27,IF(AND(B59&lt;=50,B59&gt;40),9*转化表!$C$24+10*转化表!$C$25+10*转化表!$C$26+10*转化表!$C$27+(B59-40)*转化表!$C$28,IF(AND(B59&lt;=60,B59&gt;50),9*转化表!$C$24+10*转化表!$C$25+10*转化表!$C$26+10*转化表!$C$27+10*转化表!$C$28+(B59-50)*转化表!$C$29,IF(AND(B59&lt;=70,B59&gt;60),9*转化表!$C$24+10*转化表!$C$25+10*转化表!$C$26+10*转化表!$C$27+10*转化表!$C$28+10*转化表!$C$29+(B59-60)*转化表!$C$30,IF(AND(B59&lt;=80,B59&gt;70),9*转化表!$C$24+10*转化表!$C$25+10*转化表!$C$26+10*转化表!$C$27+10*转化表!$C$28+10*转化表!$C$29+10*转化表!$C$30+(B59-70)*转化表!$C$31,IF(AND(B59&lt;=90,B59&gt;80),9*转化表!$C$24+10*转化表!$C$25+10*转化表!$C$26+10*转化表!$C$27+10*转化表!$C$28+10*转化表!$C$29+10*转化表!$C$30+10*转化表!$C$31+(B59-80)*转化表!$C$32,IF(AND(B59&lt;=100,B59&gt;90),9*转化表!$C$24+10*转化表!$C$25+10*转化表!$C$26+10*转化表!$C$27+10*转化表!$C$28+10*转化表!$C$29+10*转化表!$C$30+10*转化表!$C$31+10*转化表!$C$32+(B59-90)*转化表!$C$33,IF(AND(B59&lt;=110,B59&gt;100),9*转化表!$C$24+10*转化表!$C$25+10*转化表!$C$26+10*转化表!$C$27+10*转化表!$C$28+10*转化表!$C$29+10*转化表!$C$30+10*转化表!$C$31+10*转化表!$C$32+10*转化表!$C$33+(B59-100)*转化表!$C$34,IF(AND(B59&lt;=120,B59&gt;110),9*转化表!$C$24+10*转化表!$C$25+10*转化表!$C$26+10*转化表!$C$27+10*转化表!$C$28+10*转化表!$C$29+10*转化表!$C$30+10*转化表!$C$31+10*转化表!$C$32+10*转化表!$C$33+10*转化表!$C$34+(B59-110)*转化表!$C$35))))))))))))</f>
        <v>652</v>
      </c>
      <c r="H59" s="92">
        <f>人物成长表!$D59*人物成长表!$B59*7%+4.8+IF(AND(B59&lt;=10,B59&gt;0),(人物成长表!$B59-1)*转化表!$D$24,IF(AND(B59&lt;=20,B59&gt;10),9*转化表!$D$24+(B59-10)*转化表!$D$25,IF(AND(B59&lt;=30,B59&gt;20),9*转化表!$D$24+10*转化表!$D$25+(B59-20)*转化表!$D$26,IF(AND(B59&lt;=40,B59&gt;30),9*转化表!$D$24+10*转化表!$D$25+10*转化表!$D$26+(B59-30)*转化表!$D$27,IF(AND(B59&lt;=50,B59&gt;40),9*转化表!$D$24+10*转化表!$D$25+10*转化表!$D$26+10*转化表!$D$27+(B59-40)*转化表!$D$28,IF(AND(B59&lt;=60,B59&gt;50),9*转化表!$D$24+10*转化表!$D$25+10*转化表!$D$26+10*转化表!$D$27+10*转化表!$D$28+(B59-50)*转化表!$D$29,IF(AND(B59&lt;=70,B59&gt;60),9*转化表!$D$24+10*转化表!$D$25+10*转化表!$D$26+10*转化表!$D$27+10*转化表!$D$28+10*转化表!$D$29+(B59-60)*转化表!$D$30,IF(AND(B59&lt;=80,B59&gt;70),9*转化表!$D$24+10*转化表!$D$25+10*转化表!$D$26+10*转化表!$D$27+10*转化表!$D$28+10*转化表!$D$29+10*转化表!$D$30+(B59-70)*转化表!$D$31,IF(AND(B59&lt;=90,B59&gt;80),9*转化表!$D$24+10*转化表!$D$25+10*转化表!$D$26+10*转化表!$D$27+10*转化表!$D$28+10*转化表!$D$29+10*转化表!$D$30+10*转化表!$D$31+(B59-80)*转化表!$D$32,IF(AND(B59&lt;=100,B59&gt;90),9*转化表!$D$24+10*转化表!$D$25+10*转化表!$D$26+10*转化表!$D$27+10*转化表!$D$28+10*转化表!$D$29+10*转化表!$D$30+10*转化表!$D$31+10*转化表!$D$32+(B59-90)*转化表!$D$33,IF(AND(B59&lt;=110,B59&gt;100),9*转化表!$D$24+10*转化表!$D$25+10*转化表!$D$26+10*转化表!$D$27+10*转化表!$D$28+10*转化表!$D$29+10*转化表!$D$30+10*转化表!$D$31+10*转化表!$D$32+10*转化表!$D$33+(B59-100)*转化表!$D$34,IF(AND(B59&lt;=120,B59&gt;110),9*转化表!$D$24+10*转化表!$D$25+10*转化表!$D$26+10*转化表!$D$27+10*转化表!$D$28+10*转化表!$D$29+10*转化表!$D$30+10*转化表!$D$31+10*转化表!$D$32+10*转化表!$D$33+10*转化表!$D$34+(B59-110)*转化表!$D$35))))))))))))</f>
        <v>471.8</v>
      </c>
      <c r="I59" s="91">
        <f t="shared" si="0"/>
        <v>0</v>
      </c>
      <c r="J59" s="91">
        <f>IF(E59&lt;=50,0,E59*7%+2.8+IF(AND(B59&lt;=10,B59&gt;0),(人物成长表!$B59-1)*转化表!$F$24,IF(AND(B59&lt;=20,B59&gt;10),9*转化表!$F$24+(B59-10)*转化表!$F$25,IF(AND(B59&lt;=30,B59&gt;20),9*转化表!$F$24+10*转化表!$F$25+(B59-20)*转化表!$F$26,IF(AND(B59&lt;=40,B59&gt;30),9*转化表!$F$24+10*转化表!$F$25+10*转化表!$F$26+(B59-30)*转化表!$F$27,IF(AND(B59&lt;=50,B59&gt;40),9*转化表!$F$24+10*转化表!$F$25+10*转化表!$F$26+10*转化表!$F$27+(B59-40)*转化表!$F$28,IF(AND(B59&lt;=60,B59&gt;50),9*转化表!$F$24+10*转化表!$F$25+10*转化表!$F$26+10*转化表!$F$27+10*转化表!$F$28+(B59-50)*转化表!$F$29,IF(AND(B59&lt;=70,B59&gt;60),9*转化表!$F$24+10*转化表!$F$25+10*转化表!$F$26+10*转化表!$F$27+10*转化表!$F$28+10*转化表!$F$29+(B59-60)*转化表!$F$30,IF(AND(B59&lt;=80,B59&gt;70),9*转化表!$F$24+10*转化表!$F$25+10*转化表!$F$26+10*转化表!$F$27+10*转化表!$F$28+10*转化表!$F$29+10*转化表!$F$30+(B59-70)*转化表!$F$31,IF(AND(B59&lt;=90,B59&gt;80),9*转化表!$F$24+10*转化表!$F$25+10*转化表!$F$26+10*转化表!$F$27+10*转化表!$F$28+10*转化表!$F$29+10*转化表!$F$30+10*转化表!$F$31+(B59-80)*转化表!$F$32,IF(AND(B59&lt;=100,B59&gt;90),9*转化表!$F$24+10*转化表!$F$25+10*转化表!$F$26+10*转化表!$F$27+10*转化表!$F$28+10*转化表!$F$29+10*转化表!$F$30+10*转化表!$F$31+10*转化表!$F$32+(B59-90)*转化表!$F$33,IF(AND(B59&lt;=110,B59&gt;100),9*转化表!$F$24+10*转化表!$F$25+10*转化表!$F$26+10*转化表!$F$27+10*转化表!$F$28+10*转化表!$F$29+10*转化表!$F$30+10*转化表!$F$31+10*转化表!$F$32+10*转化表!$F$33+(B59-100)*转化表!$F$34,IF(AND(B59&lt;=120,B59&gt;110),9*转化表!$F$24+10*转化表!$F$25+10*转化表!$F$26+10*转化表!$F$27+10*转化表!$F$28+10*转化表!$F$29+10*转化表!$F$30+10*转化表!$F$31+10*转化表!$F$32+10*转化表!$F$33+10*转化表!$F$34+(B59-110)*转化表!$F$35)))))))))))))</f>
        <v>0</v>
      </c>
      <c r="K59" s="91">
        <f>(F59-50)*人物成长表!$B59*10%+9+IF(AND(B59&lt;=10,B59&gt;0),(人物成长表!$B59-1)*转化表!$G$24,IF(AND(B59&lt;=20,B59&gt;10),9*转化表!$G$24+(B59-10)*转化表!$G$25,IF(AND(B59&lt;=30,B59&gt;20),9*转化表!$G$24+10*转化表!$G$25+(B59-20)*转化表!$G$26,IF(AND(B59&lt;=40,B59&gt;30),9*转化表!$G$24+10*转化表!$G$25+10*转化表!$G$26+(B59-30)*转化表!$G$27,IF(AND(B59&lt;=50,B59&gt;40),9*转化表!$G$24+10*转化表!$G$25+10*转化表!$G$26+10*转化表!$G$27+(B59-40)*转化表!$G$28,IF(AND(B59&lt;=60,B59&gt;50),9*转化表!$G$24+10*转化表!$G$25+10*转化表!$G$26+10*转化表!$G$27+10*转化表!$G$28+(B59-50)*转化表!$G$29,IF(AND(B59&lt;=70,B59&gt;60),9*转化表!$G$24+10*转化表!$G$25+10*转化表!$G$26+10*转化表!$G$27+10*转化表!$G$28+10*转化表!$G$29+(B59-60)*转化表!$G$30,IF(AND(B59&lt;=80,B59&gt;70),9*转化表!$G$24+10*转化表!$G$25+10*转化表!$G$26+10*转化表!$G$27+10*转化表!$G$28+10*转化表!$G$29+10*转化表!$G$30+(B59-70)*转化表!$G$31,IF(AND(B59&lt;=90,B59&gt;80),9*转化表!$G$24+10*转化表!$G$25+10*转化表!$G$26+10*转化表!$G$27+10*转化表!$G$28+10*转化表!$G$29+10*转化表!$G$30+10*转化表!$G$31+(B59-80)*转化表!$G$32,IF(AND(B59&lt;=100,B59&gt;90),9*转化表!$G$24+10*转化表!$G$25+10*转化表!$G$26+10*转化表!$G$27+10*转化表!$G$28+10*转化表!$G$29+10*转化表!$G$30+10*转化表!$G$31+10*转化表!$G$32+(B59-90)*转化表!$G$33,IF(AND(B59&lt;=110,B59&gt;100),9*转化表!$G$24+10*转化表!$G$25+10*转化表!$G$26+10*转化表!$G$27+10*转化表!$G$28+10*转化表!$G$29+10*转化表!$G$30+10*转化表!$G$31+10*转化表!$G$32+10*转化表!$G$33+(B59-100)*转化表!$G$34,IF(AND(B59&lt;=120,B59&gt;110),9*转化表!$G$24+10*转化表!$G$25+10*转化表!$G$26+10*转化表!$G$27+10*转化表!$G$28+10*转化表!$G$29+10*转化表!$G$30+10*转化表!$G$31+10*转化表!$G$32+10*转化表!$G$33+10*转化表!$G$34+(B59-110)*转化表!$G$35))))))))))))</f>
        <v>197.27</v>
      </c>
      <c r="L59" s="91">
        <f>IF(F59&lt;=50,0,E59*7%+2.8+IF(AND(B59&lt;=10,B59&gt;0),(人物成长表!$B59-1)*转化表!$H$24,IF(AND(B59&lt;=20,B59&gt;10),9*转化表!$H$24+(B59-10)*转化表!$H$25,IF(AND(B59&lt;=30,B59&gt;20),9*转化表!$H$24+10*转化表!$H$25+(B59-20)*转化表!$H$26,IF(AND(B59&lt;=40,B59&gt;30),9*转化表!$H$24+10*转化表!$H$25+10*转化表!$H$26+(B59-30)*转化表!$H$27,IF(AND(B59&lt;=50,B59&gt;40),9*转化表!$H$24+10*转化表!$H$25+10*转化表!$H$26+10*转化表!$H$27+(B59-40)*转化表!$H$28,IF(AND(B59&lt;=60,B59&gt;50),9*转化表!$H$24+10*转化表!$H$25+10*转化表!$H$26+10*转化表!$H$27+10*转化表!$H$28+(B59-50)*转化表!$H$29,IF(AND(B59&lt;=70,B59&gt;60),9*转化表!$H$24+10*转化表!$H$25+10*转化表!$H$26+10*转化表!$H$27+10*转化表!$H$28+10*转化表!$H$29+(B59-60)*转化表!$H$30,IF(AND(B59&lt;=80,B59&gt;70),9*转化表!$H$24+10*转化表!$H$25+10*转化表!$H$26+10*转化表!$H$27+10*转化表!$H$28+10*转化表!$H$29+10*转化表!$H$30+(B59-70)*转化表!$H$31,IF(AND(B59&lt;=90,B59&gt;80),9*转化表!$H$24+10*转化表!$H$25+10*转化表!$H$26+10*转化表!$H$27+10*转化表!$H$28+10*转化表!$H$29+10*转化表!$H$30+10*转化表!$H$31+(B59-80)*转化表!$H$32,IF(AND(B59&lt;=100,B59&gt;90),9*转化表!$H$24+10*转化表!$H$25+10*转化表!$H$26+10*转化表!$H$27+10*转化表!$H$28+10*转化表!$H$29+10*转化表!$H$30+10*转化表!$H$31+10*转化表!$H$32+(B59-90)*转化表!$H$33,IF(AND(B59&lt;=110,B59&gt;100),9*转化表!$H$24+10*转化表!$H$25+10*转化表!$H$26+10*转化表!$H$27+10*转化表!$H$28+10*转化表!$H$29+10*转化表!$H$30+10*转化表!$H$31+10*转化表!$H$32+10*转化表!$H$33+(B59-100)*转化表!$H$34,IF(AND(B59&lt;=120,B59&gt;110),9*转化表!$H$24+10*转化表!$H$25+10*转化表!$H$26+10*转化表!$H$27+10*转化表!$H$28+10*转化表!$H$29+10*转化表!$H$30+10*转化表!$H$31+10*转化表!$H$32+10*转化表!$H$33+10*转化表!$H$34+(B59-110)*转化表!$H$35)))))))))))))</f>
        <v>0</v>
      </c>
      <c r="M59" s="89">
        <v>0</v>
      </c>
      <c r="N59" s="93">
        <v>0.2</v>
      </c>
      <c r="O59" s="94">
        <v>0</v>
      </c>
      <c r="P59" s="94">
        <v>0</v>
      </c>
      <c r="Q59" s="94">
        <v>0</v>
      </c>
      <c r="R59" s="93">
        <v>0.25</v>
      </c>
      <c r="S59" s="94">
        <v>0</v>
      </c>
    </row>
    <row r="60" spans="1:19">
      <c r="A60" s="89" t="s">
        <v>185</v>
      </c>
      <c r="B60" s="89">
        <v>59</v>
      </c>
      <c r="C60" s="90">
        <f>IF(AND(B60&lt;=10,B60&gt;0),(人物成长表!$B60-1)*22+50,IF(AND(B60&lt;=20,B60&gt;10),9*22+50+(B60-10)*44,IF(AND(B60&lt;=30,B60&gt;20),9*22+50+10*44+(B60-20)*66,IF(AND(B60&lt;=40,B60&gt;30),9*22+50+10*44+10*66+(B60-30)*88,IF(AND(B60&lt;=50,B60&gt;40),9*22+50+10*44+10*66+10*88+(B60-40)*110,IF(AND(B60&lt;=60,B60&gt;50),9*22+30+10*44+10*66+10*88+10*110+(B60-50)*132,IF(AND(B60&lt;=70,B60&gt;60),9*22+30+10*44+10*66+10*88+10*110+10*132+(B60-60)*154,IF(AND(B60&lt;=80,B60&gt;70),9*22+30+10*44+10*66+10*88+10*110+10*132+10*154+(B60-70)*176,IF(AND(B60&lt;=90,B60&gt;80),9*22+30+10*44+10*66+10*88+10*110+10*132+10*154+10*176+(B60-80)*198,IF(AND(B60&lt;=100,B60&gt;90),9*22+30+10*44+10*66+10*88+10*110+10*132+10*154+10*176+10*198+(B60-90)*220,IF(AND(B60&lt;=110,B60&gt;100),9*22+30+10*44+10*66+10*88+10*110+10*132+10*154+10*176+10*198+10*220+(B60-100)*242,IF(AND(B60&lt;=120,B60&gt;110),9*22+30+10*44+10*66+10*88+10*110+10*132+10*154+10*176+10*198+10*220+10*242+(B60-110)*264))))))))))))</f>
        <v>4496</v>
      </c>
      <c r="D60" s="89">
        <v>60</v>
      </c>
      <c r="E60" s="89">
        <v>50</v>
      </c>
      <c r="F60" s="89">
        <v>50</v>
      </c>
      <c r="G60" s="91">
        <f>人物成长表!$D60*人物成长表!$B60*10%+7+IF(AND(B60&lt;=10,B60&gt;0),(人物成长表!$B60-1)*转化表!$C$24,IF(AND(B60&lt;=20,B60&gt;10),9*转化表!$C$24+(B60-10)*转化表!$C$25,IF(AND(B60&lt;=30,B60&gt;20),9*转化表!$C$24+10*转化表!$C$25+(B60-20)*转化表!$C$26,IF(AND(B60&lt;=40,B60&gt;30),9*转化表!$C$24+10*转化表!$C$25+10*转化表!$C$26+(B60-30)*转化表!$C$27,IF(AND(B60&lt;=50,B60&gt;40),9*转化表!$C$24+10*转化表!$C$25+10*转化表!$C$26+10*转化表!$C$27+(B60-40)*转化表!$C$28,IF(AND(B60&lt;=60,B60&gt;50),9*转化表!$C$24+10*转化表!$C$25+10*转化表!$C$26+10*转化表!$C$27+10*转化表!$C$28+(B60-50)*转化表!$C$29,IF(AND(B60&lt;=70,B60&gt;60),9*转化表!$C$24+10*转化表!$C$25+10*转化表!$C$26+10*转化表!$C$27+10*转化表!$C$28+10*转化表!$C$29+(B60-60)*转化表!$C$30,IF(AND(B60&lt;=80,B60&gt;70),9*转化表!$C$24+10*转化表!$C$25+10*转化表!$C$26+10*转化表!$C$27+10*转化表!$C$28+10*转化表!$C$29+10*转化表!$C$30+(B60-70)*转化表!$C$31,IF(AND(B60&lt;=90,B60&gt;80),9*转化表!$C$24+10*转化表!$C$25+10*转化表!$C$26+10*转化表!$C$27+10*转化表!$C$28+10*转化表!$C$29+10*转化表!$C$30+10*转化表!$C$31+(B60-80)*转化表!$C$32,IF(AND(B60&lt;=100,B60&gt;90),9*转化表!$C$24+10*转化表!$C$25+10*转化表!$C$26+10*转化表!$C$27+10*转化表!$C$28+10*转化表!$C$29+10*转化表!$C$30+10*转化表!$C$31+10*转化表!$C$32+(B60-90)*转化表!$C$33,IF(AND(B60&lt;=110,B60&gt;100),9*转化表!$C$24+10*转化表!$C$25+10*转化表!$C$26+10*转化表!$C$27+10*转化表!$C$28+10*转化表!$C$29+10*转化表!$C$30+10*转化表!$C$31+10*转化表!$C$32+10*转化表!$C$33+(B60-100)*转化表!$C$34,IF(AND(B60&lt;=120,B60&gt;110),9*转化表!$C$24+10*转化表!$C$25+10*转化表!$C$26+10*转化表!$C$27+10*转化表!$C$28+10*转化表!$C$29+10*转化表!$C$30+10*转化表!$C$31+10*转化表!$C$32+10*转化表!$C$33+10*转化表!$C$34+(B60-110)*转化表!$C$35))))))))))))</f>
        <v>671</v>
      </c>
      <c r="H60" s="92">
        <f>人物成长表!$D60*人物成长表!$B60*7%+4.8+IF(AND(B60&lt;=10,B60&gt;0),(人物成长表!$B60-1)*转化表!$D$24,IF(AND(B60&lt;=20,B60&gt;10),9*转化表!$D$24+(B60-10)*转化表!$D$25,IF(AND(B60&lt;=30,B60&gt;20),9*转化表!$D$24+10*转化表!$D$25+(B60-20)*转化表!$D$26,IF(AND(B60&lt;=40,B60&gt;30),9*转化表!$D$24+10*转化表!$D$25+10*转化表!$D$26+(B60-30)*转化表!$D$27,IF(AND(B60&lt;=50,B60&gt;40),9*转化表!$D$24+10*转化表!$D$25+10*转化表!$D$26+10*转化表!$D$27+(B60-40)*转化表!$D$28,IF(AND(B60&lt;=60,B60&gt;50),9*转化表!$D$24+10*转化表!$D$25+10*转化表!$D$26+10*转化表!$D$27+10*转化表!$D$28+(B60-50)*转化表!$D$29,IF(AND(B60&lt;=70,B60&gt;60),9*转化表!$D$24+10*转化表!$D$25+10*转化表!$D$26+10*转化表!$D$27+10*转化表!$D$28+10*转化表!$D$29+(B60-60)*转化表!$D$30,IF(AND(B60&lt;=80,B60&gt;70),9*转化表!$D$24+10*转化表!$D$25+10*转化表!$D$26+10*转化表!$D$27+10*转化表!$D$28+10*转化表!$D$29+10*转化表!$D$30+(B60-70)*转化表!$D$31,IF(AND(B60&lt;=90,B60&gt;80),9*转化表!$D$24+10*转化表!$D$25+10*转化表!$D$26+10*转化表!$D$27+10*转化表!$D$28+10*转化表!$D$29+10*转化表!$D$30+10*转化表!$D$31+(B60-80)*转化表!$D$32,IF(AND(B60&lt;=100,B60&gt;90),9*转化表!$D$24+10*转化表!$D$25+10*转化表!$D$26+10*转化表!$D$27+10*转化表!$D$28+10*转化表!$D$29+10*转化表!$D$30+10*转化表!$D$31+10*转化表!$D$32+(B60-90)*转化表!$D$33,IF(AND(B60&lt;=110,B60&gt;100),9*转化表!$D$24+10*转化表!$D$25+10*转化表!$D$26+10*转化表!$D$27+10*转化表!$D$28+10*转化表!$D$29+10*转化表!$D$30+10*转化表!$D$31+10*转化表!$D$32+10*转化表!$D$33+(B60-100)*转化表!$D$34,IF(AND(B60&lt;=120,B60&gt;110),9*转化表!$D$24+10*转化表!$D$25+10*转化表!$D$26+10*转化表!$D$27+10*转化表!$D$28+10*转化表!$D$29+10*转化表!$D$30+10*转化表!$D$31+10*转化表!$D$32+10*转化表!$D$33+10*转化表!$D$34+(B60-110)*转化表!$D$35))))))))))))</f>
        <v>484.40000000000003</v>
      </c>
      <c r="I60" s="91">
        <f t="shared" si="0"/>
        <v>0</v>
      </c>
      <c r="J60" s="91">
        <f>IF(E60&lt;=50,0,E60*7%+2.8+IF(AND(B60&lt;=10,B60&gt;0),(人物成长表!$B60-1)*转化表!$F$24,IF(AND(B60&lt;=20,B60&gt;10),9*转化表!$F$24+(B60-10)*转化表!$F$25,IF(AND(B60&lt;=30,B60&gt;20),9*转化表!$F$24+10*转化表!$F$25+(B60-20)*转化表!$F$26,IF(AND(B60&lt;=40,B60&gt;30),9*转化表!$F$24+10*转化表!$F$25+10*转化表!$F$26+(B60-30)*转化表!$F$27,IF(AND(B60&lt;=50,B60&gt;40),9*转化表!$F$24+10*转化表!$F$25+10*转化表!$F$26+10*转化表!$F$27+(B60-40)*转化表!$F$28,IF(AND(B60&lt;=60,B60&gt;50),9*转化表!$F$24+10*转化表!$F$25+10*转化表!$F$26+10*转化表!$F$27+10*转化表!$F$28+(B60-50)*转化表!$F$29,IF(AND(B60&lt;=70,B60&gt;60),9*转化表!$F$24+10*转化表!$F$25+10*转化表!$F$26+10*转化表!$F$27+10*转化表!$F$28+10*转化表!$F$29+(B60-60)*转化表!$F$30,IF(AND(B60&lt;=80,B60&gt;70),9*转化表!$F$24+10*转化表!$F$25+10*转化表!$F$26+10*转化表!$F$27+10*转化表!$F$28+10*转化表!$F$29+10*转化表!$F$30+(B60-70)*转化表!$F$31,IF(AND(B60&lt;=90,B60&gt;80),9*转化表!$F$24+10*转化表!$F$25+10*转化表!$F$26+10*转化表!$F$27+10*转化表!$F$28+10*转化表!$F$29+10*转化表!$F$30+10*转化表!$F$31+(B60-80)*转化表!$F$32,IF(AND(B60&lt;=100,B60&gt;90),9*转化表!$F$24+10*转化表!$F$25+10*转化表!$F$26+10*转化表!$F$27+10*转化表!$F$28+10*转化表!$F$29+10*转化表!$F$30+10*转化表!$F$31+10*转化表!$F$32+(B60-90)*转化表!$F$33,IF(AND(B60&lt;=110,B60&gt;100),9*转化表!$F$24+10*转化表!$F$25+10*转化表!$F$26+10*转化表!$F$27+10*转化表!$F$28+10*转化表!$F$29+10*转化表!$F$30+10*转化表!$F$31+10*转化表!$F$32+10*转化表!$F$33+(B60-100)*转化表!$F$34,IF(AND(B60&lt;=120,B60&gt;110),9*转化表!$F$24+10*转化表!$F$25+10*转化表!$F$26+10*转化表!$F$27+10*转化表!$F$28+10*转化表!$F$29+10*转化表!$F$30+10*转化表!$F$31+10*转化表!$F$32+10*转化表!$F$33+10*转化表!$F$34+(B60-110)*转化表!$F$35)))))))))))))</f>
        <v>0</v>
      </c>
      <c r="K60" s="91">
        <f>(F60-50)*人物成长表!$B60*10%+9+IF(AND(B60&lt;=10,B60&gt;0),(人物成长表!$B60-1)*转化表!$G$24,IF(AND(B60&lt;=20,B60&gt;10),9*转化表!$G$24+(B60-10)*转化表!$G$25,IF(AND(B60&lt;=30,B60&gt;20),9*转化表!$G$24+10*转化表!$G$25+(B60-20)*转化表!$G$26,IF(AND(B60&lt;=40,B60&gt;30),9*转化表!$G$24+10*转化表!$G$25+10*转化表!$G$26+(B60-30)*转化表!$G$27,IF(AND(B60&lt;=50,B60&gt;40),9*转化表!$G$24+10*转化表!$G$25+10*转化表!$G$26+10*转化表!$G$27+(B60-40)*转化表!$G$28,IF(AND(B60&lt;=60,B60&gt;50),9*转化表!$G$24+10*转化表!$G$25+10*转化表!$G$26+10*转化表!$G$27+10*转化表!$G$28+(B60-50)*转化表!$G$29,IF(AND(B60&lt;=70,B60&gt;60),9*转化表!$G$24+10*转化表!$G$25+10*转化表!$G$26+10*转化表!$G$27+10*转化表!$G$28+10*转化表!$G$29+(B60-60)*转化表!$G$30,IF(AND(B60&lt;=80,B60&gt;70),9*转化表!$G$24+10*转化表!$G$25+10*转化表!$G$26+10*转化表!$G$27+10*转化表!$G$28+10*转化表!$G$29+10*转化表!$G$30+(B60-70)*转化表!$G$31,IF(AND(B60&lt;=90,B60&gt;80),9*转化表!$G$24+10*转化表!$G$25+10*转化表!$G$26+10*转化表!$G$27+10*转化表!$G$28+10*转化表!$G$29+10*转化表!$G$30+10*转化表!$G$31+(B60-80)*转化表!$G$32,IF(AND(B60&lt;=100,B60&gt;90),9*转化表!$G$24+10*转化表!$G$25+10*转化表!$G$26+10*转化表!$G$27+10*转化表!$G$28+10*转化表!$G$29+10*转化表!$G$30+10*转化表!$G$31+10*转化表!$G$32+(B60-90)*转化表!$G$33,IF(AND(B60&lt;=110,B60&gt;100),9*转化表!$G$24+10*转化表!$G$25+10*转化表!$G$26+10*转化表!$G$27+10*转化表!$G$28+10*转化表!$G$29+10*转化表!$G$30+10*转化表!$G$31+10*转化表!$G$32+10*转化表!$G$33+(B60-100)*转化表!$G$34,IF(AND(B60&lt;=120,B60&gt;110),9*转化表!$G$24+10*转化表!$G$25+10*转化表!$G$26+10*转化表!$G$27+10*转化表!$G$28+10*转化表!$G$29+10*转化表!$G$30+10*转化表!$G$31+10*转化表!$G$32+10*转化表!$G$33+10*转化表!$G$34+(B60-110)*转化表!$G$35))))))))))))</f>
        <v>202.97000000000003</v>
      </c>
      <c r="L60" s="91">
        <f>IF(F60&lt;=50,0,E60*7%+2.8+IF(AND(B60&lt;=10,B60&gt;0),(人物成长表!$B60-1)*转化表!$H$24,IF(AND(B60&lt;=20,B60&gt;10),9*转化表!$H$24+(B60-10)*转化表!$H$25,IF(AND(B60&lt;=30,B60&gt;20),9*转化表!$H$24+10*转化表!$H$25+(B60-20)*转化表!$H$26,IF(AND(B60&lt;=40,B60&gt;30),9*转化表!$H$24+10*转化表!$H$25+10*转化表!$H$26+(B60-30)*转化表!$H$27,IF(AND(B60&lt;=50,B60&gt;40),9*转化表!$H$24+10*转化表!$H$25+10*转化表!$H$26+10*转化表!$H$27+(B60-40)*转化表!$H$28,IF(AND(B60&lt;=60,B60&gt;50),9*转化表!$H$24+10*转化表!$H$25+10*转化表!$H$26+10*转化表!$H$27+10*转化表!$H$28+(B60-50)*转化表!$H$29,IF(AND(B60&lt;=70,B60&gt;60),9*转化表!$H$24+10*转化表!$H$25+10*转化表!$H$26+10*转化表!$H$27+10*转化表!$H$28+10*转化表!$H$29+(B60-60)*转化表!$H$30,IF(AND(B60&lt;=80,B60&gt;70),9*转化表!$H$24+10*转化表!$H$25+10*转化表!$H$26+10*转化表!$H$27+10*转化表!$H$28+10*转化表!$H$29+10*转化表!$H$30+(B60-70)*转化表!$H$31,IF(AND(B60&lt;=90,B60&gt;80),9*转化表!$H$24+10*转化表!$H$25+10*转化表!$H$26+10*转化表!$H$27+10*转化表!$H$28+10*转化表!$H$29+10*转化表!$H$30+10*转化表!$H$31+(B60-80)*转化表!$H$32,IF(AND(B60&lt;=100,B60&gt;90),9*转化表!$H$24+10*转化表!$H$25+10*转化表!$H$26+10*转化表!$H$27+10*转化表!$H$28+10*转化表!$H$29+10*转化表!$H$30+10*转化表!$H$31+10*转化表!$H$32+(B60-90)*转化表!$H$33,IF(AND(B60&lt;=110,B60&gt;100),9*转化表!$H$24+10*转化表!$H$25+10*转化表!$H$26+10*转化表!$H$27+10*转化表!$H$28+10*转化表!$H$29+10*转化表!$H$30+10*转化表!$H$31+10*转化表!$H$32+10*转化表!$H$33+(B60-100)*转化表!$H$34,IF(AND(B60&lt;=120,B60&gt;110),9*转化表!$H$24+10*转化表!$H$25+10*转化表!$H$26+10*转化表!$H$27+10*转化表!$H$28+10*转化表!$H$29+10*转化表!$H$30+10*转化表!$H$31+10*转化表!$H$32+10*转化表!$H$33+10*转化表!$H$34+(B60-110)*转化表!$H$35)))))))))))))</f>
        <v>0</v>
      </c>
      <c r="M60" s="89">
        <v>0</v>
      </c>
      <c r="N60" s="93">
        <v>0.2</v>
      </c>
      <c r="O60" s="94">
        <v>0</v>
      </c>
      <c r="P60" s="94">
        <v>0</v>
      </c>
      <c r="Q60" s="94">
        <v>0</v>
      </c>
      <c r="R60" s="93">
        <v>0.25</v>
      </c>
      <c r="S60" s="94">
        <v>0</v>
      </c>
    </row>
    <row r="61" spans="1:19">
      <c r="A61" s="89" t="s">
        <v>185</v>
      </c>
      <c r="B61" s="89">
        <v>60</v>
      </c>
      <c r="C61" s="90">
        <f>IF(AND(B61&lt;=10,B61&gt;0),(人物成长表!$B61-1)*22+50,IF(AND(B61&lt;=20,B61&gt;10),9*22+50+(B61-10)*44,IF(AND(B61&lt;=30,B61&gt;20),9*22+50+10*44+(B61-20)*66,IF(AND(B61&lt;=40,B61&gt;30),9*22+50+10*44+10*66+(B61-30)*88,IF(AND(B61&lt;=50,B61&gt;40),9*22+50+10*44+10*66+10*88+(B61-40)*110,IF(AND(B61&lt;=60,B61&gt;50),9*22+30+10*44+10*66+10*88+10*110+(B61-50)*132,IF(AND(B61&lt;=70,B61&gt;60),9*22+30+10*44+10*66+10*88+10*110+10*132+(B61-60)*154,IF(AND(B61&lt;=80,B61&gt;70),9*22+30+10*44+10*66+10*88+10*110+10*132+10*154+(B61-70)*176,IF(AND(B61&lt;=90,B61&gt;80),9*22+30+10*44+10*66+10*88+10*110+10*132+10*154+10*176+(B61-80)*198,IF(AND(B61&lt;=100,B61&gt;90),9*22+30+10*44+10*66+10*88+10*110+10*132+10*154+10*176+10*198+(B61-90)*220,IF(AND(B61&lt;=110,B61&gt;100),9*22+30+10*44+10*66+10*88+10*110+10*132+10*154+10*176+10*198+10*220+(B61-100)*242,IF(AND(B61&lt;=120,B61&gt;110),9*22+30+10*44+10*66+10*88+10*110+10*132+10*154+10*176+10*198+10*220+10*242+(B61-110)*264))))))))))))</f>
        <v>4628</v>
      </c>
      <c r="D61" s="89">
        <v>60</v>
      </c>
      <c r="E61" s="89">
        <v>50</v>
      </c>
      <c r="F61" s="89">
        <v>50</v>
      </c>
      <c r="G61" s="91">
        <f>人物成长表!$D61*人物成长表!$B61*10%+7+IF(AND(B61&lt;=10,B61&gt;0),(人物成长表!$B61-1)*转化表!$C$24,IF(AND(B61&lt;=20,B61&gt;10),9*转化表!$C$24+(B61-10)*转化表!$C$25,IF(AND(B61&lt;=30,B61&gt;20),9*转化表!$C$24+10*转化表!$C$25+(B61-20)*转化表!$C$26,IF(AND(B61&lt;=40,B61&gt;30),9*转化表!$C$24+10*转化表!$C$25+10*转化表!$C$26+(B61-30)*转化表!$C$27,IF(AND(B61&lt;=50,B61&gt;40),9*转化表!$C$24+10*转化表!$C$25+10*转化表!$C$26+10*转化表!$C$27+(B61-40)*转化表!$C$28,IF(AND(B61&lt;=60,B61&gt;50),9*转化表!$C$24+10*转化表!$C$25+10*转化表!$C$26+10*转化表!$C$27+10*转化表!$C$28+(B61-50)*转化表!$C$29,IF(AND(B61&lt;=70,B61&gt;60),9*转化表!$C$24+10*转化表!$C$25+10*转化表!$C$26+10*转化表!$C$27+10*转化表!$C$28+10*转化表!$C$29+(B61-60)*转化表!$C$30,IF(AND(B61&lt;=80,B61&gt;70),9*转化表!$C$24+10*转化表!$C$25+10*转化表!$C$26+10*转化表!$C$27+10*转化表!$C$28+10*转化表!$C$29+10*转化表!$C$30+(B61-70)*转化表!$C$31,IF(AND(B61&lt;=90,B61&gt;80),9*转化表!$C$24+10*转化表!$C$25+10*转化表!$C$26+10*转化表!$C$27+10*转化表!$C$28+10*转化表!$C$29+10*转化表!$C$30+10*转化表!$C$31+(B61-80)*转化表!$C$32,IF(AND(B61&lt;=100,B61&gt;90),9*转化表!$C$24+10*转化表!$C$25+10*转化表!$C$26+10*转化表!$C$27+10*转化表!$C$28+10*转化表!$C$29+10*转化表!$C$30+10*转化表!$C$31+10*转化表!$C$32+(B61-90)*转化表!$C$33,IF(AND(B61&lt;=110,B61&gt;100),9*转化表!$C$24+10*转化表!$C$25+10*转化表!$C$26+10*转化表!$C$27+10*转化表!$C$28+10*转化表!$C$29+10*转化表!$C$30+10*转化表!$C$31+10*转化表!$C$32+10*转化表!$C$33+(B61-100)*转化表!$C$34,IF(AND(B61&lt;=120,B61&gt;110),9*转化表!$C$24+10*转化表!$C$25+10*转化表!$C$26+10*转化表!$C$27+10*转化表!$C$28+10*转化表!$C$29+10*转化表!$C$30+10*转化表!$C$31+10*转化表!$C$32+10*转化表!$C$33+10*转化表!$C$34+(B61-110)*转化表!$C$35))))))))))))</f>
        <v>690</v>
      </c>
      <c r="H61" s="92">
        <f>人物成长表!$D61*人物成长表!$B61*7%+4.8+IF(AND(B61&lt;=10,B61&gt;0),(人物成长表!$B61-1)*转化表!$D$24,IF(AND(B61&lt;=20,B61&gt;10),9*转化表!$D$24+(B61-10)*转化表!$D$25,IF(AND(B61&lt;=30,B61&gt;20),9*转化表!$D$24+10*转化表!$D$25+(B61-20)*转化表!$D$26,IF(AND(B61&lt;=40,B61&gt;30),9*转化表!$D$24+10*转化表!$D$25+10*转化表!$D$26+(B61-30)*转化表!$D$27,IF(AND(B61&lt;=50,B61&gt;40),9*转化表!$D$24+10*转化表!$D$25+10*转化表!$D$26+10*转化表!$D$27+(B61-40)*转化表!$D$28,IF(AND(B61&lt;=60,B61&gt;50),9*转化表!$D$24+10*转化表!$D$25+10*转化表!$D$26+10*转化表!$D$27+10*转化表!$D$28+(B61-50)*转化表!$D$29,IF(AND(B61&lt;=70,B61&gt;60),9*转化表!$D$24+10*转化表!$D$25+10*转化表!$D$26+10*转化表!$D$27+10*转化表!$D$28+10*转化表!$D$29+(B61-60)*转化表!$D$30,IF(AND(B61&lt;=80,B61&gt;70),9*转化表!$D$24+10*转化表!$D$25+10*转化表!$D$26+10*转化表!$D$27+10*转化表!$D$28+10*转化表!$D$29+10*转化表!$D$30+(B61-70)*转化表!$D$31,IF(AND(B61&lt;=90,B61&gt;80),9*转化表!$D$24+10*转化表!$D$25+10*转化表!$D$26+10*转化表!$D$27+10*转化表!$D$28+10*转化表!$D$29+10*转化表!$D$30+10*转化表!$D$31+(B61-80)*转化表!$D$32,IF(AND(B61&lt;=100,B61&gt;90),9*转化表!$D$24+10*转化表!$D$25+10*转化表!$D$26+10*转化表!$D$27+10*转化表!$D$28+10*转化表!$D$29+10*转化表!$D$30+10*转化表!$D$31+10*转化表!$D$32+(B61-90)*转化表!$D$33,IF(AND(B61&lt;=110,B61&gt;100),9*转化表!$D$24+10*转化表!$D$25+10*转化表!$D$26+10*转化表!$D$27+10*转化表!$D$28+10*转化表!$D$29+10*转化表!$D$30+10*转化表!$D$31+10*转化表!$D$32+10*转化表!$D$33+(B61-100)*转化表!$D$34,IF(AND(B61&lt;=120,B61&gt;110),9*转化表!$D$24+10*转化表!$D$25+10*转化表!$D$26+10*转化表!$D$27+10*转化表!$D$28+10*转化表!$D$29+10*转化表!$D$30+10*转化表!$D$31+10*转化表!$D$32+10*转化表!$D$33+10*转化表!$D$34+(B61-110)*转化表!$D$35))))))))))))</f>
        <v>497</v>
      </c>
      <c r="I61" s="91">
        <f t="shared" si="0"/>
        <v>0</v>
      </c>
      <c r="J61" s="91">
        <f>IF(E61&lt;=50,0,E61*7%+2.8+IF(AND(B61&lt;=10,B61&gt;0),(人物成长表!$B61-1)*转化表!$F$24,IF(AND(B61&lt;=20,B61&gt;10),9*转化表!$F$24+(B61-10)*转化表!$F$25,IF(AND(B61&lt;=30,B61&gt;20),9*转化表!$F$24+10*转化表!$F$25+(B61-20)*转化表!$F$26,IF(AND(B61&lt;=40,B61&gt;30),9*转化表!$F$24+10*转化表!$F$25+10*转化表!$F$26+(B61-30)*转化表!$F$27,IF(AND(B61&lt;=50,B61&gt;40),9*转化表!$F$24+10*转化表!$F$25+10*转化表!$F$26+10*转化表!$F$27+(B61-40)*转化表!$F$28,IF(AND(B61&lt;=60,B61&gt;50),9*转化表!$F$24+10*转化表!$F$25+10*转化表!$F$26+10*转化表!$F$27+10*转化表!$F$28+(B61-50)*转化表!$F$29,IF(AND(B61&lt;=70,B61&gt;60),9*转化表!$F$24+10*转化表!$F$25+10*转化表!$F$26+10*转化表!$F$27+10*转化表!$F$28+10*转化表!$F$29+(B61-60)*转化表!$F$30,IF(AND(B61&lt;=80,B61&gt;70),9*转化表!$F$24+10*转化表!$F$25+10*转化表!$F$26+10*转化表!$F$27+10*转化表!$F$28+10*转化表!$F$29+10*转化表!$F$30+(B61-70)*转化表!$F$31,IF(AND(B61&lt;=90,B61&gt;80),9*转化表!$F$24+10*转化表!$F$25+10*转化表!$F$26+10*转化表!$F$27+10*转化表!$F$28+10*转化表!$F$29+10*转化表!$F$30+10*转化表!$F$31+(B61-80)*转化表!$F$32,IF(AND(B61&lt;=100,B61&gt;90),9*转化表!$F$24+10*转化表!$F$25+10*转化表!$F$26+10*转化表!$F$27+10*转化表!$F$28+10*转化表!$F$29+10*转化表!$F$30+10*转化表!$F$31+10*转化表!$F$32+(B61-90)*转化表!$F$33,IF(AND(B61&lt;=110,B61&gt;100),9*转化表!$F$24+10*转化表!$F$25+10*转化表!$F$26+10*转化表!$F$27+10*转化表!$F$28+10*转化表!$F$29+10*转化表!$F$30+10*转化表!$F$31+10*转化表!$F$32+10*转化表!$F$33+(B61-100)*转化表!$F$34,IF(AND(B61&lt;=120,B61&gt;110),9*转化表!$F$24+10*转化表!$F$25+10*转化表!$F$26+10*转化表!$F$27+10*转化表!$F$28+10*转化表!$F$29+10*转化表!$F$30+10*转化表!$F$31+10*转化表!$F$32+10*转化表!$F$33+10*转化表!$F$34+(B61-110)*转化表!$F$35)))))))))))))</f>
        <v>0</v>
      </c>
      <c r="K61" s="91">
        <f>(F61-50)*人物成长表!$B61*10%+9+IF(AND(B61&lt;=10,B61&gt;0),(人物成长表!$B61-1)*转化表!$G$24,IF(AND(B61&lt;=20,B61&gt;10),9*转化表!$G$24+(B61-10)*转化表!$G$25,IF(AND(B61&lt;=30,B61&gt;20),9*转化表!$G$24+10*转化表!$G$25+(B61-20)*转化表!$G$26,IF(AND(B61&lt;=40,B61&gt;30),9*转化表!$G$24+10*转化表!$G$25+10*转化表!$G$26+(B61-30)*转化表!$G$27,IF(AND(B61&lt;=50,B61&gt;40),9*转化表!$G$24+10*转化表!$G$25+10*转化表!$G$26+10*转化表!$G$27+(B61-40)*转化表!$G$28,IF(AND(B61&lt;=60,B61&gt;50),9*转化表!$G$24+10*转化表!$G$25+10*转化表!$G$26+10*转化表!$G$27+10*转化表!$G$28+(B61-50)*转化表!$G$29,IF(AND(B61&lt;=70,B61&gt;60),9*转化表!$G$24+10*转化表!$G$25+10*转化表!$G$26+10*转化表!$G$27+10*转化表!$G$28+10*转化表!$G$29+(B61-60)*转化表!$G$30,IF(AND(B61&lt;=80,B61&gt;70),9*转化表!$G$24+10*转化表!$G$25+10*转化表!$G$26+10*转化表!$G$27+10*转化表!$G$28+10*转化表!$G$29+10*转化表!$G$30+(B61-70)*转化表!$G$31,IF(AND(B61&lt;=90,B61&gt;80),9*转化表!$G$24+10*转化表!$G$25+10*转化表!$G$26+10*转化表!$G$27+10*转化表!$G$28+10*转化表!$G$29+10*转化表!$G$30+10*转化表!$G$31+(B61-80)*转化表!$G$32,IF(AND(B61&lt;=100,B61&gt;90),9*转化表!$G$24+10*转化表!$G$25+10*转化表!$G$26+10*转化表!$G$27+10*转化表!$G$28+10*转化表!$G$29+10*转化表!$G$30+10*转化表!$G$31+10*转化表!$G$32+(B61-90)*转化表!$G$33,IF(AND(B61&lt;=110,B61&gt;100),9*转化表!$G$24+10*转化表!$G$25+10*转化表!$G$26+10*转化表!$G$27+10*转化表!$G$28+10*转化表!$G$29+10*转化表!$G$30+10*转化表!$G$31+10*转化表!$G$32+10*转化表!$G$33+(B61-100)*转化表!$G$34,IF(AND(B61&lt;=120,B61&gt;110),9*转化表!$G$24+10*转化表!$G$25+10*转化表!$G$26+10*转化表!$G$27+10*转化表!$G$28+10*转化表!$G$29+10*转化表!$G$30+10*转化表!$G$31+10*转化表!$G$32+10*转化表!$G$33+10*转化表!$G$34+(B61-110)*转化表!$G$35))))))))))))</f>
        <v>208.67000000000002</v>
      </c>
      <c r="L61" s="91">
        <f>IF(F61&lt;=50,0,E61*7%+2.8+IF(AND(B61&lt;=10,B61&gt;0),(人物成长表!$B61-1)*转化表!$H$24,IF(AND(B61&lt;=20,B61&gt;10),9*转化表!$H$24+(B61-10)*转化表!$H$25,IF(AND(B61&lt;=30,B61&gt;20),9*转化表!$H$24+10*转化表!$H$25+(B61-20)*转化表!$H$26,IF(AND(B61&lt;=40,B61&gt;30),9*转化表!$H$24+10*转化表!$H$25+10*转化表!$H$26+(B61-30)*转化表!$H$27,IF(AND(B61&lt;=50,B61&gt;40),9*转化表!$H$24+10*转化表!$H$25+10*转化表!$H$26+10*转化表!$H$27+(B61-40)*转化表!$H$28,IF(AND(B61&lt;=60,B61&gt;50),9*转化表!$H$24+10*转化表!$H$25+10*转化表!$H$26+10*转化表!$H$27+10*转化表!$H$28+(B61-50)*转化表!$H$29,IF(AND(B61&lt;=70,B61&gt;60),9*转化表!$H$24+10*转化表!$H$25+10*转化表!$H$26+10*转化表!$H$27+10*转化表!$H$28+10*转化表!$H$29+(B61-60)*转化表!$H$30,IF(AND(B61&lt;=80,B61&gt;70),9*转化表!$H$24+10*转化表!$H$25+10*转化表!$H$26+10*转化表!$H$27+10*转化表!$H$28+10*转化表!$H$29+10*转化表!$H$30+(B61-70)*转化表!$H$31,IF(AND(B61&lt;=90,B61&gt;80),9*转化表!$H$24+10*转化表!$H$25+10*转化表!$H$26+10*转化表!$H$27+10*转化表!$H$28+10*转化表!$H$29+10*转化表!$H$30+10*转化表!$H$31+(B61-80)*转化表!$H$32,IF(AND(B61&lt;=100,B61&gt;90),9*转化表!$H$24+10*转化表!$H$25+10*转化表!$H$26+10*转化表!$H$27+10*转化表!$H$28+10*转化表!$H$29+10*转化表!$H$30+10*转化表!$H$31+10*转化表!$H$32+(B61-90)*转化表!$H$33,IF(AND(B61&lt;=110,B61&gt;100),9*转化表!$H$24+10*转化表!$H$25+10*转化表!$H$26+10*转化表!$H$27+10*转化表!$H$28+10*转化表!$H$29+10*转化表!$H$30+10*转化表!$H$31+10*转化表!$H$32+10*转化表!$H$33+(B61-100)*转化表!$H$34,IF(AND(B61&lt;=120,B61&gt;110),9*转化表!$H$24+10*转化表!$H$25+10*转化表!$H$26+10*转化表!$H$27+10*转化表!$H$28+10*转化表!$H$29+10*转化表!$H$30+10*转化表!$H$31+10*转化表!$H$32+10*转化表!$H$33+10*转化表!$H$34+(B61-110)*转化表!$H$35)))))))))))))</f>
        <v>0</v>
      </c>
      <c r="M61" s="89">
        <v>0</v>
      </c>
      <c r="N61" s="93">
        <v>0.2</v>
      </c>
      <c r="O61" s="94">
        <v>0</v>
      </c>
      <c r="P61" s="94">
        <v>0</v>
      </c>
      <c r="Q61" s="94">
        <v>0</v>
      </c>
      <c r="R61" s="93">
        <v>0.25</v>
      </c>
      <c r="S61" s="94">
        <v>0</v>
      </c>
    </row>
    <row r="62" spans="1:19">
      <c r="A62" s="89" t="s">
        <v>185</v>
      </c>
      <c r="B62" s="89">
        <v>61</v>
      </c>
      <c r="C62" s="90">
        <f>IF(AND(B62&lt;=10,B62&gt;0),(人物成长表!$B62-1)*22+50,IF(AND(B62&lt;=20,B62&gt;10),9*22+50+(B62-10)*44,IF(AND(B62&lt;=30,B62&gt;20),9*22+50+10*44+(B62-20)*66,IF(AND(B62&lt;=40,B62&gt;30),9*22+50+10*44+10*66+(B62-30)*88,IF(AND(B62&lt;=50,B62&gt;40),9*22+50+10*44+10*66+10*88+(B62-40)*110,IF(AND(B62&lt;=60,B62&gt;50),9*22+30+10*44+10*66+10*88+10*110+(B62-50)*132,IF(AND(B62&lt;=70,B62&gt;60),9*22+30+10*44+10*66+10*88+10*110+10*132+(B62-60)*154,IF(AND(B62&lt;=80,B62&gt;70),9*22+30+10*44+10*66+10*88+10*110+10*132+10*154+(B62-70)*176,IF(AND(B62&lt;=90,B62&gt;80),9*22+30+10*44+10*66+10*88+10*110+10*132+10*154+10*176+(B62-80)*198,IF(AND(B62&lt;=100,B62&gt;90),9*22+30+10*44+10*66+10*88+10*110+10*132+10*154+10*176+10*198+(B62-90)*220,IF(AND(B62&lt;=110,B62&gt;100),9*22+30+10*44+10*66+10*88+10*110+10*132+10*154+10*176+10*198+10*220+(B62-100)*242,IF(AND(B62&lt;=120,B62&gt;110),9*22+30+10*44+10*66+10*88+10*110+10*132+10*154+10*176+10*198+10*220+10*242+(B62-110)*264))))))))))))</f>
        <v>4782</v>
      </c>
      <c r="D62" s="89">
        <v>60</v>
      </c>
      <c r="E62" s="89">
        <v>50</v>
      </c>
      <c r="F62" s="89">
        <v>50</v>
      </c>
      <c r="G62" s="91">
        <f>人物成长表!$D62*人物成长表!$B62*10%+7+IF(AND(B62&lt;=10,B62&gt;0),(人物成长表!$B62-1)*转化表!$C$24,IF(AND(B62&lt;=20,B62&gt;10),9*转化表!$C$24+(B62-10)*转化表!$C$25,IF(AND(B62&lt;=30,B62&gt;20),9*转化表!$C$24+10*转化表!$C$25+(B62-20)*转化表!$C$26,IF(AND(B62&lt;=40,B62&gt;30),9*转化表!$C$24+10*转化表!$C$25+10*转化表!$C$26+(B62-30)*转化表!$C$27,IF(AND(B62&lt;=50,B62&gt;40),9*转化表!$C$24+10*转化表!$C$25+10*转化表!$C$26+10*转化表!$C$27+(B62-40)*转化表!$C$28,IF(AND(B62&lt;=60,B62&gt;50),9*转化表!$C$24+10*转化表!$C$25+10*转化表!$C$26+10*转化表!$C$27+10*转化表!$C$28+(B62-50)*转化表!$C$29,IF(AND(B62&lt;=70,B62&gt;60),9*转化表!$C$24+10*转化表!$C$25+10*转化表!$C$26+10*转化表!$C$27+10*转化表!$C$28+10*转化表!$C$29+(B62-60)*转化表!$C$30,IF(AND(B62&lt;=80,B62&gt;70),9*转化表!$C$24+10*转化表!$C$25+10*转化表!$C$26+10*转化表!$C$27+10*转化表!$C$28+10*转化表!$C$29+10*转化表!$C$30+(B62-70)*转化表!$C$31,IF(AND(B62&lt;=90,B62&gt;80),9*转化表!$C$24+10*转化表!$C$25+10*转化表!$C$26+10*转化表!$C$27+10*转化表!$C$28+10*转化表!$C$29+10*转化表!$C$30+10*转化表!$C$31+(B62-80)*转化表!$C$32,IF(AND(B62&lt;=100,B62&gt;90),9*转化表!$C$24+10*转化表!$C$25+10*转化表!$C$26+10*转化表!$C$27+10*转化表!$C$28+10*转化表!$C$29+10*转化表!$C$30+10*转化表!$C$31+10*转化表!$C$32+(B62-90)*转化表!$C$33,IF(AND(B62&lt;=110,B62&gt;100),9*转化表!$C$24+10*转化表!$C$25+10*转化表!$C$26+10*转化表!$C$27+10*转化表!$C$28+10*转化表!$C$29+10*转化表!$C$30+10*转化表!$C$31+10*转化表!$C$32+10*转化表!$C$33+(B62-100)*转化表!$C$34,IF(AND(B62&lt;=120,B62&gt;110),9*转化表!$C$24+10*转化表!$C$25+10*转化表!$C$26+10*转化表!$C$27+10*转化表!$C$28+10*转化表!$C$29+10*转化表!$C$30+10*转化表!$C$31+10*转化表!$C$32+10*转化表!$C$33+10*转化表!$C$34+(B62-110)*转化表!$C$35))))))))))))</f>
        <v>712</v>
      </c>
      <c r="H62" s="92">
        <f>人物成长表!$D62*人物成长表!$B62*7%+4.8+IF(AND(B62&lt;=10,B62&gt;0),(人物成长表!$B62-1)*转化表!$D$24,IF(AND(B62&lt;=20,B62&gt;10),9*转化表!$D$24+(B62-10)*转化表!$D$25,IF(AND(B62&lt;=30,B62&gt;20),9*转化表!$D$24+10*转化表!$D$25+(B62-20)*转化表!$D$26,IF(AND(B62&lt;=40,B62&gt;30),9*转化表!$D$24+10*转化表!$D$25+10*转化表!$D$26+(B62-30)*转化表!$D$27,IF(AND(B62&lt;=50,B62&gt;40),9*转化表!$D$24+10*转化表!$D$25+10*转化表!$D$26+10*转化表!$D$27+(B62-40)*转化表!$D$28,IF(AND(B62&lt;=60,B62&gt;50),9*转化表!$D$24+10*转化表!$D$25+10*转化表!$D$26+10*转化表!$D$27+10*转化表!$D$28+(B62-50)*转化表!$D$29,IF(AND(B62&lt;=70,B62&gt;60),9*转化表!$D$24+10*转化表!$D$25+10*转化表!$D$26+10*转化表!$D$27+10*转化表!$D$28+10*转化表!$D$29+(B62-60)*转化表!$D$30,IF(AND(B62&lt;=80,B62&gt;70),9*转化表!$D$24+10*转化表!$D$25+10*转化表!$D$26+10*转化表!$D$27+10*转化表!$D$28+10*转化表!$D$29+10*转化表!$D$30+(B62-70)*转化表!$D$31,IF(AND(B62&lt;=90,B62&gt;80),9*转化表!$D$24+10*转化表!$D$25+10*转化表!$D$26+10*转化表!$D$27+10*转化表!$D$28+10*转化表!$D$29+10*转化表!$D$30+10*转化表!$D$31+(B62-80)*转化表!$D$32,IF(AND(B62&lt;=100,B62&gt;90),9*转化表!$D$24+10*转化表!$D$25+10*转化表!$D$26+10*转化表!$D$27+10*转化表!$D$28+10*转化表!$D$29+10*转化表!$D$30+10*转化表!$D$31+10*转化表!$D$32+(B62-90)*转化表!$D$33,IF(AND(B62&lt;=110,B62&gt;100),9*转化表!$D$24+10*转化表!$D$25+10*转化表!$D$26+10*转化表!$D$27+10*转化表!$D$28+10*转化表!$D$29+10*转化表!$D$30+10*转化表!$D$31+10*转化表!$D$32+10*转化表!$D$33+(B62-100)*转化表!$D$34,IF(AND(B62&lt;=120,B62&gt;110),9*转化表!$D$24+10*转化表!$D$25+10*转化表!$D$26+10*转化表!$D$27+10*转化表!$D$28+10*转化表!$D$29+10*转化表!$D$30+10*转化表!$D$31+10*转化表!$D$32+10*转化表!$D$33+10*转化表!$D$34+(B62-110)*转化表!$D$35))))))))))))</f>
        <v>511.00000000000006</v>
      </c>
      <c r="I62" s="91">
        <f t="shared" si="0"/>
        <v>0</v>
      </c>
      <c r="J62" s="91">
        <f>IF(E62&lt;=50,0,E62*7%+2.8+IF(AND(B62&lt;=10,B62&gt;0),(人物成长表!$B62-1)*转化表!$F$24,IF(AND(B62&lt;=20,B62&gt;10),9*转化表!$F$24+(B62-10)*转化表!$F$25,IF(AND(B62&lt;=30,B62&gt;20),9*转化表!$F$24+10*转化表!$F$25+(B62-20)*转化表!$F$26,IF(AND(B62&lt;=40,B62&gt;30),9*转化表!$F$24+10*转化表!$F$25+10*转化表!$F$26+(B62-30)*转化表!$F$27,IF(AND(B62&lt;=50,B62&gt;40),9*转化表!$F$24+10*转化表!$F$25+10*转化表!$F$26+10*转化表!$F$27+(B62-40)*转化表!$F$28,IF(AND(B62&lt;=60,B62&gt;50),9*转化表!$F$24+10*转化表!$F$25+10*转化表!$F$26+10*转化表!$F$27+10*转化表!$F$28+(B62-50)*转化表!$F$29,IF(AND(B62&lt;=70,B62&gt;60),9*转化表!$F$24+10*转化表!$F$25+10*转化表!$F$26+10*转化表!$F$27+10*转化表!$F$28+10*转化表!$F$29+(B62-60)*转化表!$F$30,IF(AND(B62&lt;=80,B62&gt;70),9*转化表!$F$24+10*转化表!$F$25+10*转化表!$F$26+10*转化表!$F$27+10*转化表!$F$28+10*转化表!$F$29+10*转化表!$F$30+(B62-70)*转化表!$F$31,IF(AND(B62&lt;=90,B62&gt;80),9*转化表!$F$24+10*转化表!$F$25+10*转化表!$F$26+10*转化表!$F$27+10*转化表!$F$28+10*转化表!$F$29+10*转化表!$F$30+10*转化表!$F$31+(B62-80)*转化表!$F$32,IF(AND(B62&lt;=100,B62&gt;90),9*转化表!$F$24+10*转化表!$F$25+10*转化表!$F$26+10*转化表!$F$27+10*转化表!$F$28+10*转化表!$F$29+10*转化表!$F$30+10*转化表!$F$31+10*转化表!$F$32+(B62-90)*转化表!$F$33,IF(AND(B62&lt;=110,B62&gt;100),9*转化表!$F$24+10*转化表!$F$25+10*转化表!$F$26+10*转化表!$F$27+10*转化表!$F$28+10*转化表!$F$29+10*转化表!$F$30+10*转化表!$F$31+10*转化表!$F$32+10*转化表!$F$33+(B62-100)*转化表!$F$34,IF(AND(B62&lt;=120,B62&gt;110),9*转化表!$F$24+10*转化表!$F$25+10*转化表!$F$26+10*转化表!$F$27+10*转化表!$F$28+10*转化表!$F$29+10*转化表!$F$30+10*转化表!$F$31+10*转化表!$F$32+10*转化表!$F$33+10*转化表!$F$34+(B62-110)*转化表!$F$35)))))))))))))</f>
        <v>0</v>
      </c>
      <c r="K62" s="91">
        <f>(F62-50)*人物成长表!$B62*10%+9+IF(AND(B62&lt;=10,B62&gt;0),(人物成长表!$B62-1)*转化表!$G$24,IF(AND(B62&lt;=20,B62&gt;10),9*转化表!$G$24+(B62-10)*转化表!$G$25,IF(AND(B62&lt;=30,B62&gt;20),9*转化表!$G$24+10*转化表!$G$25+(B62-20)*转化表!$G$26,IF(AND(B62&lt;=40,B62&gt;30),9*转化表!$G$24+10*转化表!$G$25+10*转化表!$G$26+(B62-30)*转化表!$G$27,IF(AND(B62&lt;=50,B62&gt;40),9*转化表!$G$24+10*转化表!$G$25+10*转化表!$G$26+10*转化表!$G$27+(B62-40)*转化表!$G$28,IF(AND(B62&lt;=60,B62&gt;50),9*转化表!$G$24+10*转化表!$G$25+10*转化表!$G$26+10*转化表!$G$27+10*转化表!$G$28+(B62-50)*转化表!$G$29,IF(AND(B62&lt;=70,B62&gt;60),9*转化表!$G$24+10*转化表!$G$25+10*转化表!$G$26+10*转化表!$G$27+10*转化表!$G$28+10*转化表!$G$29+(B62-60)*转化表!$G$30,IF(AND(B62&lt;=80,B62&gt;70),9*转化表!$G$24+10*转化表!$G$25+10*转化表!$G$26+10*转化表!$G$27+10*转化表!$G$28+10*转化表!$G$29+10*转化表!$G$30+(B62-70)*转化表!$G$31,IF(AND(B62&lt;=90,B62&gt;80),9*转化表!$G$24+10*转化表!$G$25+10*转化表!$G$26+10*转化表!$G$27+10*转化表!$G$28+10*转化表!$G$29+10*转化表!$G$30+10*转化表!$G$31+(B62-80)*转化表!$G$32,IF(AND(B62&lt;=100,B62&gt;90),9*转化表!$G$24+10*转化表!$G$25+10*转化表!$G$26+10*转化表!$G$27+10*转化表!$G$28+10*转化表!$G$29+10*转化表!$G$30+10*转化表!$G$31+10*转化表!$G$32+(B62-90)*转化表!$G$33,IF(AND(B62&lt;=110,B62&gt;100),9*转化表!$G$24+10*转化表!$G$25+10*转化表!$G$26+10*转化表!$G$27+10*转化表!$G$28+10*转化表!$G$29+10*转化表!$G$30+10*转化表!$G$31+10*转化表!$G$32+10*转化表!$G$33+(B62-100)*转化表!$G$34,IF(AND(B62&lt;=120,B62&gt;110),9*转化表!$G$24+10*转化表!$G$25+10*转化表!$G$26+10*转化表!$G$27+10*转化表!$G$28+10*转化表!$G$29+10*转化表!$G$30+10*转化表!$G$31+10*转化表!$G$32+10*转化表!$G$33+10*转化表!$G$34+(B62-110)*转化表!$G$35))))))))))))</f>
        <v>215.57000000000002</v>
      </c>
      <c r="L62" s="91">
        <f>IF(F62&lt;=50,0,E62*7%+2.8+IF(AND(B62&lt;=10,B62&gt;0),(人物成长表!$B62-1)*转化表!$H$24,IF(AND(B62&lt;=20,B62&gt;10),9*转化表!$H$24+(B62-10)*转化表!$H$25,IF(AND(B62&lt;=30,B62&gt;20),9*转化表!$H$24+10*转化表!$H$25+(B62-20)*转化表!$H$26,IF(AND(B62&lt;=40,B62&gt;30),9*转化表!$H$24+10*转化表!$H$25+10*转化表!$H$26+(B62-30)*转化表!$H$27,IF(AND(B62&lt;=50,B62&gt;40),9*转化表!$H$24+10*转化表!$H$25+10*转化表!$H$26+10*转化表!$H$27+(B62-40)*转化表!$H$28,IF(AND(B62&lt;=60,B62&gt;50),9*转化表!$H$24+10*转化表!$H$25+10*转化表!$H$26+10*转化表!$H$27+10*转化表!$H$28+(B62-50)*转化表!$H$29,IF(AND(B62&lt;=70,B62&gt;60),9*转化表!$H$24+10*转化表!$H$25+10*转化表!$H$26+10*转化表!$H$27+10*转化表!$H$28+10*转化表!$H$29+(B62-60)*转化表!$H$30,IF(AND(B62&lt;=80,B62&gt;70),9*转化表!$H$24+10*转化表!$H$25+10*转化表!$H$26+10*转化表!$H$27+10*转化表!$H$28+10*转化表!$H$29+10*转化表!$H$30+(B62-70)*转化表!$H$31,IF(AND(B62&lt;=90,B62&gt;80),9*转化表!$H$24+10*转化表!$H$25+10*转化表!$H$26+10*转化表!$H$27+10*转化表!$H$28+10*转化表!$H$29+10*转化表!$H$30+10*转化表!$H$31+(B62-80)*转化表!$H$32,IF(AND(B62&lt;=100,B62&gt;90),9*转化表!$H$24+10*转化表!$H$25+10*转化表!$H$26+10*转化表!$H$27+10*转化表!$H$28+10*转化表!$H$29+10*转化表!$H$30+10*转化表!$H$31+10*转化表!$H$32+(B62-90)*转化表!$H$33,IF(AND(B62&lt;=110,B62&gt;100),9*转化表!$H$24+10*转化表!$H$25+10*转化表!$H$26+10*转化表!$H$27+10*转化表!$H$28+10*转化表!$H$29+10*转化表!$H$30+10*转化表!$H$31+10*转化表!$H$32+10*转化表!$H$33+(B62-100)*转化表!$H$34,IF(AND(B62&lt;=120,B62&gt;110),9*转化表!$H$24+10*转化表!$H$25+10*转化表!$H$26+10*转化表!$H$27+10*转化表!$H$28+10*转化表!$H$29+10*转化表!$H$30+10*转化表!$H$31+10*转化表!$H$32+10*转化表!$H$33+10*转化表!$H$34+(B62-110)*转化表!$H$35)))))))))))))</f>
        <v>0</v>
      </c>
      <c r="M62" s="89">
        <v>0</v>
      </c>
      <c r="N62" s="93">
        <v>0.2</v>
      </c>
      <c r="O62" s="94">
        <v>0</v>
      </c>
      <c r="P62" s="94">
        <v>0</v>
      </c>
      <c r="Q62" s="94">
        <v>0</v>
      </c>
      <c r="R62" s="93">
        <v>0.25</v>
      </c>
      <c r="S62" s="94">
        <v>0</v>
      </c>
    </row>
    <row r="63" spans="1:19">
      <c r="A63" s="89" t="s">
        <v>185</v>
      </c>
      <c r="B63" s="89">
        <v>62</v>
      </c>
      <c r="C63" s="90">
        <f>IF(AND(B63&lt;=10,B63&gt;0),(人物成长表!$B63-1)*22+50,IF(AND(B63&lt;=20,B63&gt;10),9*22+50+(B63-10)*44,IF(AND(B63&lt;=30,B63&gt;20),9*22+50+10*44+(B63-20)*66,IF(AND(B63&lt;=40,B63&gt;30),9*22+50+10*44+10*66+(B63-30)*88,IF(AND(B63&lt;=50,B63&gt;40),9*22+50+10*44+10*66+10*88+(B63-40)*110,IF(AND(B63&lt;=60,B63&gt;50),9*22+30+10*44+10*66+10*88+10*110+(B63-50)*132,IF(AND(B63&lt;=70,B63&gt;60),9*22+30+10*44+10*66+10*88+10*110+10*132+(B63-60)*154,IF(AND(B63&lt;=80,B63&gt;70),9*22+30+10*44+10*66+10*88+10*110+10*132+10*154+(B63-70)*176,IF(AND(B63&lt;=90,B63&gt;80),9*22+30+10*44+10*66+10*88+10*110+10*132+10*154+10*176+(B63-80)*198,IF(AND(B63&lt;=100,B63&gt;90),9*22+30+10*44+10*66+10*88+10*110+10*132+10*154+10*176+10*198+(B63-90)*220,IF(AND(B63&lt;=110,B63&gt;100),9*22+30+10*44+10*66+10*88+10*110+10*132+10*154+10*176+10*198+10*220+(B63-100)*242,IF(AND(B63&lt;=120,B63&gt;110),9*22+30+10*44+10*66+10*88+10*110+10*132+10*154+10*176+10*198+10*220+10*242+(B63-110)*264))))))))))))</f>
        <v>4936</v>
      </c>
      <c r="D63" s="89">
        <v>60</v>
      </c>
      <c r="E63" s="89">
        <v>50</v>
      </c>
      <c r="F63" s="89">
        <v>50</v>
      </c>
      <c r="G63" s="91">
        <f>人物成长表!$D63*人物成长表!$B63*10%+7+IF(AND(B63&lt;=10,B63&gt;0),(人物成长表!$B63-1)*转化表!$C$24,IF(AND(B63&lt;=20,B63&gt;10),9*转化表!$C$24+(B63-10)*转化表!$C$25,IF(AND(B63&lt;=30,B63&gt;20),9*转化表!$C$24+10*转化表!$C$25+(B63-20)*转化表!$C$26,IF(AND(B63&lt;=40,B63&gt;30),9*转化表!$C$24+10*转化表!$C$25+10*转化表!$C$26+(B63-30)*转化表!$C$27,IF(AND(B63&lt;=50,B63&gt;40),9*转化表!$C$24+10*转化表!$C$25+10*转化表!$C$26+10*转化表!$C$27+(B63-40)*转化表!$C$28,IF(AND(B63&lt;=60,B63&gt;50),9*转化表!$C$24+10*转化表!$C$25+10*转化表!$C$26+10*转化表!$C$27+10*转化表!$C$28+(B63-50)*转化表!$C$29,IF(AND(B63&lt;=70,B63&gt;60),9*转化表!$C$24+10*转化表!$C$25+10*转化表!$C$26+10*转化表!$C$27+10*转化表!$C$28+10*转化表!$C$29+(B63-60)*转化表!$C$30,IF(AND(B63&lt;=80,B63&gt;70),9*转化表!$C$24+10*转化表!$C$25+10*转化表!$C$26+10*转化表!$C$27+10*转化表!$C$28+10*转化表!$C$29+10*转化表!$C$30+(B63-70)*转化表!$C$31,IF(AND(B63&lt;=90,B63&gt;80),9*转化表!$C$24+10*转化表!$C$25+10*转化表!$C$26+10*转化表!$C$27+10*转化表!$C$28+10*转化表!$C$29+10*转化表!$C$30+10*转化表!$C$31+(B63-80)*转化表!$C$32,IF(AND(B63&lt;=100,B63&gt;90),9*转化表!$C$24+10*转化表!$C$25+10*转化表!$C$26+10*转化表!$C$27+10*转化表!$C$28+10*转化表!$C$29+10*转化表!$C$30+10*转化表!$C$31+10*转化表!$C$32+(B63-90)*转化表!$C$33,IF(AND(B63&lt;=110,B63&gt;100),9*转化表!$C$24+10*转化表!$C$25+10*转化表!$C$26+10*转化表!$C$27+10*转化表!$C$28+10*转化表!$C$29+10*转化表!$C$30+10*转化表!$C$31+10*转化表!$C$32+10*转化表!$C$33+(B63-100)*转化表!$C$34,IF(AND(B63&lt;=120,B63&gt;110),9*转化表!$C$24+10*转化表!$C$25+10*转化表!$C$26+10*转化表!$C$27+10*转化表!$C$28+10*转化表!$C$29+10*转化表!$C$30+10*转化表!$C$31+10*转化表!$C$32+10*转化表!$C$33+10*转化表!$C$34+(B63-110)*转化表!$C$35))))))))))))</f>
        <v>734</v>
      </c>
      <c r="H63" s="92">
        <f>人物成长表!$D63*人物成长表!$B63*7%+4.8+IF(AND(B63&lt;=10,B63&gt;0),(人物成长表!$B63-1)*转化表!$D$24,IF(AND(B63&lt;=20,B63&gt;10),9*转化表!$D$24+(B63-10)*转化表!$D$25,IF(AND(B63&lt;=30,B63&gt;20),9*转化表!$D$24+10*转化表!$D$25+(B63-20)*转化表!$D$26,IF(AND(B63&lt;=40,B63&gt;30),9*转化表!$D$24+10*转化表!$D$25+10*转化表!$D$26+(B63-30)*转化表!$D$27,IF(AND(B63&lt;=50,B63&gt;40),9*转化表!$D$24+10*转化表!$D$25+10*转化表!$D$26+10*转化表!$D$27+(B63-40)*转化表!$D$28,IF(AND(B63&lt;=60,B63&gt;50),9*转化表!$D$24+10*转化表!$D$25+10*转化表!$D$26+10*转化表!$D$27+10*转化表!$D$28+(B63-50)*转化表!$D$29,IF(AND(B63&lt;=70,B63&gt;60),9*转化表!$D$24+10*转化表!$D$25+10*转化表!$D$26+10*转化表!$D$27+10*转化表!$D$28+10*转化表!$D$29+(B63-60)*转化表!$D$30,IF(AND(B63&lt;=80,B63&gt;70),9*转化表!$D$24+10*转化表!$D$25+10*转化表!$D$26+10*转化表!$D$27+10*转化表!$D$28+10*转化表!$D$29+10*转化表!$D$30+(B63-70)*转化表!$D$31,IF(AND(B63&lt;=90,B63&gt;80),9*转化表!$D$24+10*转化表!$D$25+10*转化表!$D$26+10*转化表!$D$27+10*转化表!$D$28+10*转化表!$D$29+10*转化表!$D$30+10*转化表!$D$31+(B63-80)*转化表!$D$32,IF(AND(B63&lt;=100,B63&gt;90),9*转化表!$D$24+10*转化表!$D$25+10*转化表!$D$26+10*转化表!$D$27+10*转化表!$D$28+10*转化表!$D$29+10*转化表!$D$30+10*转化表!$D$31+10*转化表!$D$32+(B63-90)*转化表!$D$33,IF(AND(B63&lt;=110,B63&gt;100),9*转化表!$D$24+10*转化表!$D$25+10*转化表!$D$26+10*转化表!$D$27+10*转化表!$D$28+10*转化表!$D$29+10*转化表!$D$30+10*转化表!$D$31+10*转化表!$D$32+10*转化表!$D$33+(B63-100)*转化表!$D$34,IF(AND(B63&lt;=120,B63&gt;110),9*转化表!$D$24+10*转化表!$D$25+10*转化表!$D$26+10*转化表!$D$27+10*转化表!$D$28+10*转化表!$D$29+10*转化表!$D$30+10*转化表!$D$31+10*转化表!$D$32+10*转化表!$D$33+10*转化表!$D$34+(B63-110)*转化表!$D$35))))))))))))</f>
        <v>525</v>
      </c>
      <c r="I63" s="91">
        <f t="shared" si="0"/>
        <v>0</v>
      </c>
      <c r="J63" s="91">
        <f>IF(E63&lt;=50,0,E63*7%+2.8+IF(AND(B63&lt;=10,B63&gt;0),(人物成长表!$B63-1)*转化表!$F$24,IF(AND(B63&lt;=20,B63&gt;10),9*转化表!$F$24+(B63-10)*转化表!$F$25,IF(AND(B63&lt;=30,B63&gt;20),9*转化表!$F$24+10*转化表!$F$25+(B63-20)*转化表!$F$26,IF(AND(B63&lt;=40,B63&gt;30),9*转化表!$F$24+10*转化表!$F$25+10*转化表!$F$26+(B63-30)*转化表!$F$27,IF(AND(B63&lt;=50,B63&gt;40),9*转化表!$F$24+10*转化表!$F$25+10*转化表!$F$26+10*转化表!$F$27+(B63-40)*转化表!$F$28,IF(AND(B63&lt;=60,B63&gt;50),9*转化表!$F$24+10*转化表!$F$25+10*转化表!$F$26+10*转化表!$F$27+10*转化表!$F$28+(B63-50)*转化表!$F$29,IF(AND(B63&lt;=70,B63&gt;60),9*转化表!$F$24+10*转化表!$F$25+10*转化表!$F$26+10*转化表!$F$27+10*转化表!$F$28+10*转化表!$F$29+(B63-60)*转化表!$F$30,IF(AND(B63&lt;=80,B63&gt;70),9*转化表!$F$24+10*转化表!$F$25+10*转化表!$F$26+10*转化表!$F$27+10*转化表!$F$28+10*转化表!$F$29+10*转化表!$F$30+(B63-70)*转化表!$F$31,IF(AND(B63&lt;=90,B63&gt;80),9*转化表!$F$24+10*转化表!$F$25+10*转化表!$F$26+10*转化表!$F$27+10*转化表!$F$28+10*转化表!$F$29+10*转化表!$F$30+10*转化表!$F$31+(B63-80)*转化表!$F$32,IF(AND(B63&lt;=100,B63&gt;90),9*转化表!$F$24+10*转化表!$F$25+10*转化表!$F$26+10*转化表!$F$27+10*转化表!$F$28+10*转化表!$F$29+10*转化表!$F$30+10*转化表!$F$31+10*转化表!$F$32+(B63-90)*转化表!$F$33,IF(AND(B63&lt;=110,B63&gt;100),9*转化表!$F$24+10*转化表!$F$25+10*转化表!$F$26+10*转化表!$F$27+10*转化表!$F$28+10*转化表!$F$29+10*转化表!$F$30+10*转化表!$F$31+10*转化表!$F$32+10*转化表!$F$33+(B63-100)*转化表!$F$34,IF(AND(B63&lt;=120,B63&gt;110),9*转化表!$F$24+10*转化表!$F$25+10*转化表!$F$26+10*转化表!$F$27+10*转化表!$F$28+10*转化表!$F$29+10*转化表!$F$30+10*转化表!$F$31+10*转化表!$F$32+10*转化表!$F$33+10*转化表!$F$34+(B63-110)*转化表!$F$35)))))))))))))</f>
        <v>0</v>
      </c>
      <c r="K63" s="91">
        <f>(F63-50)*人物成长表!$B63*10%+9+IF(AND(B63&lt;=10,B63&gt;0),(人物成长表!$B63-1)*转化表!$G$24,IF(AND(B63&lt;=20,B63&gt;10),9*转化表!$G$24+(B63-10)*转化表!$G$25,IF(AND(B63&lt;=30,B63&gt;20),9*转化表!$G$24+10*转化表!$G$25+(B63-20)*转化表!$G$26,IF(AND(B63&lt;=40,B63&gt;30),9*转化表!$G$24+10*转化表!$G$25+10*转化表!$G$26+(B63-30)*转化表!$G$27,IF(AND(B63&lt;=50,B63&gt;40),9*转化表!$G$24+10*转化表!$G$25+10*转化表!$G$26+10*转化表!$G$27+(B63-40)*转化表!$G$28,IF(AND(B63&lt;=60,B63&gt;50),9*转化表!$G$24+10*转化表!$G$25+10*转化表!$G$26+10*转化表!$G$27+10*转化表!$G$28+(B63-50)*转化表!$G$29,IF(AND(B63&lt;=70,B63&gt;60),9*转化表!$G$24+10*转化表!$G$25+10*转化表!$G$26+10*转化表!$G$27+10*转化表!$G$28+10*转化表!$G$29+(B63-60)*转化表!$G$30,IF(AND(B63&lt;=80,B63&gt;70),9*转化表!$G$24+10*转化表!$G$25+10*转化表!$G$26+10*转化表!$G$27+10*转化表!$G$28+10*转化表!$G$29+10*转化表!$G$30+(B63-70)*转化表!$G$31,IF(AND(B63&lt;=90,B63&gt;80),9*转化表!$G$24+10*转化表!$G$25+10*转化表!$G$26+10*转化表!$G$27+10*转化表!$G$28+10*转化表!$G$29+10*转化表!$G$30+10*转化表!$G$31+(B63-80)*转化表!$G$32,IF(AND(B63&lt;=100,B63&gt;90),9*转化表!$G$24+10*转化表!$G$25+10*转化表!$G$26+10*转化表!$G$27+10*转化表!$G$28+10*转化表!$G$29+10*转化表!$G$30+10*转化表!$G$31+10*转化表!$G$32+(B63-90)*转化表!$G$33,IF(AND(B63&lt;=110,B63&gt;100),9*转化表!$G$24+10*转化表!$G$25+10*转化表!$G$26+10*转化表!$G$27+10*转化表!$G$28+10*转化表!$G$29+10*转化表!$G$30+10*转化表!$G$31+10*转化表!$G$32+10*转化表!$G$33+(B63-100)*转化表!$G$34,IF(AND(B63&lt;=120,B63&gt;110),9*转化表!$G$24+10*转化表!$G$25+10*转化表!$G$26+10*转化表!$G$27+10*转化表!$G$28+10*转化表!$G$29+10*转化表!$G$30+10*转化表!$G$31+10*转化表!$G$32+10*转化表!$G$33+10*转化表!$G$34+(B63-110)*转化表!$G$35))))))))))))</f>
        <v>222.47000000000003</v>
      </c>
      <c r="L63" s="91">
        <f>IF(F63&lt;=50,0,E63*7%+2.8+IF(AND(B63&lt;=10,B63&gt;0),(人物成长表!$B63-1)*转化表!$H$24,IF(AND(B63&lt;=20,B63&gt;10),9*转化表!$H$24+(B63-10)*转化表!$H$25,IF(AND(B63&lt;=30,B63&gt;20),9*转化表!$H$24+10*转化表!$H$25+(B63-20)*转化表!$H$26,IF(AND(B63&lt;=40,B63&gt;30),9*转化表!$H$24+10*转化表!$H$25+10*转化表!$H$26+(B63-30)*转化表!$H$27,IF(AND(B63&lt;=50,B63&gt;40),9*转化表!$H$24+10*转化表!$H$25+10*转化表!$H$26+10*转化表!$H$27+(B63-40)*转化表!$H$28,IF(AND(B63&lt;=60,B63&gt;50),9*转化表!$H$24+10*转化表!$H$25+10*转化表!$H$26+10*转化表!$H$27+10*转化表!$H$28+(B63-50)*转化表!$H$29,IF(AND(B63&lt;=70,B63&gt;60),9*转化表!$H$24+10*转化表!$H$25+10*转化表!$H$26+10*转化表!$H$27+10*转化表!$H$28+10*转化表!$H$29+(B63-60)*转化表!$H$30,IF(AND(B63&lt;=80,B63&gt;70),9*转化表!$H$24+10*转化表!$H$25+10*转化表!$H$26+10*转化表!$H$27+10*转化表!$H$28+10*转化表!$H$29+10*转化表!$H$30+(B63-70)*转化表!$H$31,IF(AND(B63&lt;=90,B63&gt;80),9*转化表!$H$24+10*转化表!$H$25+10*转化表!$H$26+10*转化表!$H$27+10*转化表!$H$28+10*转化表!$H$29+10*转化表!$H$30+10*转化表!$H$31+(B63-80)*转化表!$H$32,IF(AND(B63&lt;=100,B63&gt;90),9*转化表!$H$24+10*转化表!$H$25+10*转化表!$H$26+10*转化表!$H$27+10*转化表!$H$28+10*转化表!$H$29+10*转化表!$H$30+10*转化表!$H$31+10*转化表!$H$32+(B63-90)*转化表!$H$33,IF(AND(B63&lt;=110,B63&gt;100),9*转化表!$H$24+10*转化表!$H$25+10*转化表!$H$26+10*转化表!$H$27+10*转化表!$H$28+10*转化表!$H$29+10*转化表!$H$30+10*转化表!$H$31+10*转化表!$H$32+10*转化表!$H$33+(B63-100)*转化表!$H$34,IF(AND(B63&lt;=120,B63&gt;110),9*转化表!$H$24+10*转化表!$H$25+10*转化表!$H$26+10*转化表!$H$27+10*转化表!$H$28+10*转化表!$H$29+10*转化表!$H$30+10*转化表!$H$31+10*转化表!$H$32+10*转化表!$H$33+10*转化表!$H$34+(B63-110)*转化表!$H$35)))))))))))))</f>
        <v>0</v>
      </c>
      <c r="M63" s="89">
        <v>0</v>
      </c>
      <c r="N63" s="93">
        <v>0.2</v>
      </c>
      <c r="O63" s="94">
        <v>0</v>
      </c>
      <c r="P63" s="94">
        <v>0</v>
      </c>
      <c r="Q63" s="94">
        <v>0</v>
      </c>
      <c r="R63" s="93">
        <v>0.25</v>
      </c>
      <c r="S63" s="94">
        <v>0</v>
      </c>
    </row>
    <row r="64" spans="1:19">
      <c r="A64" s="89" t="s">
        <v>185</v>
      </c>
      <c r="B64" s="89">
        <v>63</v>
      </c>
      <c r="C64" s="90">
        <f>IF(AND(B64&lt;=10,B64&gt;0),(人物成长表!$B64-1)*22+50,IF(AND(B64&lt;=20,B64&gt;10),9*22+50+(B64-10)*44,IF(AND(B64&lt;=30,B64&gt;20),9*22+50+10*44+(B64-20)*66,IF(AND(B64&lt;=40,B64&gt;30),9*22+50+10*44+10*66+(B64-30)*88,IF(AND(B64&lt;=50,B64&gt;40),9*22+50+10*44+10*66+10*88+(B64-40)*110,IF(AND(B64&lt;=60,B64&gt;50),9*22+30+10*44+10*66+10*88+10*110+(B64-50)*132,IF(AND(B64&lt;=70,B64&gt;60),9*22+30+10*44+10*66+10*88+10*110+10*132+(B64-60)*154,IF(AND(B64&lt;=80,B64&gt;70),9*22+30+10*44+10*66+10*88+10*110+10*132+10*154+(B64-70)*176,IF(AND(B64&lt;=90,B64&gt;80),9*22+30+10*44+10*66+10*88+10*110+10*132+10*154+10*176+(B64-80)*198,IF(AND(B64&lt;=100,B64&gt;90),9*22+30+10*44+10*66+10*88+10*110+10*132+10*154+10*176+10*198+(B64-90)*220,IF(AND(B64&lt;=110,B64&gt;100),9*22+30+10*44+10*66+10*88+10*110+10*132+10*154+10*176+10*198+10*220+(B64-100)*242,IF(AND(B64&lt;=120,B64&gt;110),9*22+30+10*44+10*66+10*88+10*110+10*132+10*154+10*176+10*198+10*220+10*242+(B64-110)*264))))))))))))</f>
        <v>5090</v>
      </c>
      <c r="D64" s="89">
        <v>60</v>
      </c>
      <c r="E64" s="89">
        <v>50</v>
      </c>
      <c r="F64" s="89">
        <v>50</v>
      </c>
      <c r="G64" s="91">
        <f>人物成长表!$D64*人物成长表!$B64*10%+7+IF(AND(B64&lt;=10,B64&gt;0),(人物成长表!$B64-1)*转化表!$C$24,IF(AND(B64&lt;=20,B64&gt;10),9*转化表!$C$24+(B64-10)*转化表!$C$25,IF(AND(B64&lt;=30,B64&gt;20),9*转化表!$C$24+10*转化表!$C$25+(B64-20)*转化表!$C$26,IF(AND(B64&lt;=40,B64&gt;30),9*转化表!$C$24+10*转化表!$C$25+10*转化表!$C$26+(B64-30)*转化表!$C$27,IF(AND(B64&lt;=50,B64&gt;40),9*转化表!$C$24+10*转化表!$C$25+10*转化表!$C$26+10*转化表!$C$27+(B64-40)*转化表!$C$28,IF(AND(B64&lt;=60,B64&gt;50),9*转化表!$C$24+10*转化表!$C$25+10*转化表!$C$26+10*转化表!$C$27+10*转化表!$C$28+(B64-50)*转化表!$C$29,IF(AND(B64&lt;=70,B64&gt;60),9*转化表!$C$24+10*转化表!$C$25+10*转化表!$C$26+10*转化表!$C$27+10*转化表!$C$28+10*转化表!$C$29+(B64-60)*转化表!$C$30,IF(AND(B64&lt;=80,B64&gt;70),9*转化表!$C$24+10*转化表!$C$25+10*转化表!$C$26+10*转化表!$C$27+10*转化表!$C$28+10*转化表!$C$29+10*转化表!$C$30+(B64-70)*转化表!$C$31,IF(AND(B64&lt;=90,B64&gt;80),9*转化表!$C$24+10*转化表!$C$25+10*转化表!$C$26+10*转化表!$C$27+10*转化表!$C$28+10*转化表!$C$29+10*转化表!$C$30+10*转化表!$C$31+(B64-80)*转化表!$C$32,IF(AND(B64&lt;=100,B64&gt;90),9*转化表!$C$24+10*转化表!$C$25+10*转化表!$C$26+10*转化表!$C$27+10*转化表!$C$28+10*转化表!$C$29+10*转化表!$C$30+10*转化表!$C$31+10*转化表!$C$32+(B64-90)*转化表!$C$33,IF(AND(B64&lt;=110,B64&gt;100),9*转化表!$C$24+10*转化表!$C$25+10*转化表!$C$26+10*转化表!$C$27+10*转化表!$C$28+10*转化表!$C$29+10*转化表!$C$30+10*转化表!$C$31+10*转化表!$C$32+10*转化表!$C$33+(B64-100)*转化表!$C$34,IF(AND(B64&lt;=120,B64&gt;110),9*转化表!$C$24+10*转化表!$C$25+10*转化表!$C$26+10*转化表!$C$27+10*转化表!$C$28+10*转化表!$C$29+10*转化表!$C$30+10*转化表!$C$31+10*转化表!$C$32+10*转化表!$C$33+10*转化表!$C$34+(B64-110)*转化表!$C$35))))))))))))</f>
        <v>756</v>
      </c>
      <c r="H64" s="92">
        <f>人物成长表!$D64*人物成长表!$B64*7%+4.8+IF(AND(B64&lt;=10,B64&gt;0),(人物成长表!$B64-1)*转化表!$D$24,IF(AND(B64&lt;=20,B64&gt;10),9*转化表!$D$24+(B64-10)*转化表!$D$25,IF(AND(B64&lt;=30,B64&gt;20),9*转化表!$D$24+10*转化表!$D$25+(B64-20)*转化表!$D$26,IF(AND(B64&lt;=40,B64&gt;30),9*转化表!$D$24+10*转化表!$D$25+10*转化表!$D$26+(B64-30)*转化表!$D$27,IF(AND(B64&lt;=50,B64&gt;40),9*转化表!$D$24+10*转化表!$D$25+10*转化表!$D$26+10*转化表!$D$27+(B64-40)*转化表!$D$28,IF(AND(B64&lt;=60,B64&gt;50),9*转化表!$D$24+10*转化表!$D$25+10*转化表!$D$26+10*转化表!$D$27+10*转化表!$D$28+(B64-50)*转化表!$D$29,IF(AND(B64&lt;=70,B64&gt;60),9*转化表!$D$24+10*转化表!$D$25+10*转化表!$D$26+10*转化表!$D$27+10*转化表!$D$28+10*转化表!$D$29+(B64-60)*转化表!$D$30,IF(AND(B64&lt;=80,B64&gt;70),9*转化表!$D$24+10*转化表!$D$25+10*转化表!$D$26+10*转化表!$D$27+10*转化表!$D$28+10*转化表!$D$29+10*转化表!$D$30+(B64-70)*转化表!$D$31,IF(AND(B64&lt;=90,B64&gt;80),9*转化表!$D$24+10*转化表!$D$25+10*转化表!$D$26+10*转化表!$D$27+10*转化表!$D$28+10*转化表!$D$29+10*转化表!$D$30+10*转化表!$D$31+(B64-80)*转化表!$D$32,IF(AND(B64&lt;=100,B64&gt;90),9*转化表!$D$24+10*转化表!$D$25+10*转化表!$D$26+10*转化表!$D$27+10*转化表!$D$28+10*转化表!$D$29+10*转化表!$D$30+10*转化表!$D$31+10*转化表!$D$32+(B64-90)*转化表!$D$33,IF(AND(B64&lt;=110,B64&gt;100),9*转化表!$D$24+10*转化表!$D$25+10*转化表!$D$26+10*转化表!$D$27+10*转化表!$D$28+10*转化表!$D$29+10*转化表!$D$30+10*转化表!$D$31+10*转化表!$D$32+10*转化表!$D$33+(B64-100)*转化表!$D$34,IF(AND(B64&lt;=120,B64&gt;110),9*转化表!$D$24+10*转化表!$D$25+10*转化表!$D$26+10*转化表!$D$27+10*转化表!$D$28+10*转化表!$D$29+10*转化表!$D$30+10*转化表!$D$31+10*转化表!$D$32+10*转化表!$D$33+10*转化表!$D$34+(B64-110)*转化表!$D$35))))))))))))</f>
        <v>539</v>
      </c>
      <c r="I64" s="91">
        <f t="shared" si="0"/>
        <v>0</v>
      </c>
      <c r="J64" s="91">
        <f>IF(E64&lt;=50,0,E64*7%+2.8+IF(AND(B64&lt;=10,B64&gt;0),(人物成长表!$B64-1)*转化表!$F$24,IF(AND(B64&lt;=20,B64&gt;10),9*转化表!$F$24+(B64-10)*转化表!$F$25,IF(AND(B64&lt;=30,B64&gt;20),9*转化表!$F$24+10*转化表!$F$25+(B64-20)*转化表!$F$26,IF(AND(B64&lt;=40,B64&gt;30),9*转化表!$F$24+10*转化表!$F$25+10*转化表!$F$26+(B64-30)*转化表!$F$27,IF(AND(B64&lt;=50,B64&gt;40),9*转化表!$F$24+10*转化表!$F$25+10*转化表!$F$26+10*转化表!$F$27+(B64-40)*转化表!$F$28,IF(AND(B64&lt;=60,B64&gt;50),9*转化表!$F$24+10*转化表!$F$25+10*转化表!$F$26+10*转化表!$F$27+10*转化表!$F$28+(B64-50)*转化表!$F$29,IF(AND(B64&lt;=70,B64&gt;60),9*转化表!$F$24+10*转化表!$F$25+10*转化表!$F$26+10*转化表!$F$27+10*转化表!$F$28+10*转化表!$F$29+(B64-60)*转化表!$F$30,IF(AND(B64&lt;=80,B64&gt;70),9*转化表!$F$24+10*转化表!$F$25+10*转化表!$F$26+10*转化表!$F$27+10*转化表!$F$28+10*转化表!$F$29+10*转化表!$F$30+(B64-70)*转化表!$F$31,IF(AND(B64&lt;=90,B64&gt;80),9*转化表!$F$24+10*转化表!$F$25+10*转化表!$F$26+10*转化表!$F$27+10*转化表!$F$28+10*转化表!$F$29+10*转化表!$F$30+10*转化表!$F$31+(B64-80)*转化表!$F$32,IF(AND(B64&lt;=100,B64&gt;90),9*转化表!$F$24+10*转化表!$F$25+10*转化表!$F$26+10*转化表!$F$27+10*转化表!$F$28+10*转化表!$F$29+10*转化表!$F$30+10*转化表!$F$31+10*转化表!$F$32+(B64-90)*转化表!$F$33,IF(AND(B64&lt;=110,B64&gt;100),9*转化表!$F$24+10*转化表!$F$25+10*转化表!$F$26+10*转化表!$F$27+10*转化表!$F$28+10*转化表!$F$29+10*转化表!$F$30+10*转化表!$F$31+10*转化表!$F$32+10*转化表!$F$33+(B64-100)*转化表!$F$34,IF(AND(B64&lt;=120,B64&gt;110),9*转化表!$F$24+10*转化表!$F$25+10*转化表!$F$26+10*转化表!$F$27+10*转化表!$F$28+10*转化表!$F$29+10*转化表!$F$30+10*转化表!$F$31+10*转化表!$F$32+10*转化表!$F$33+10*转化表!$F$34+(B64-110)*转化表!$F$35)))))))))))))</f>
        <v>0</v>
      </c>
      <c r="K64" s="91">
        <f>(F64-50)*人物成长表!$B64*10%+9+IF(AND(B64&lt;=10,B64&gt;0),(人物成长表!$B64-1)*转化表!$G$24,IF(AND(B64&lt;=20,B64&gt;10),9*转化表!$G$24+(B64-10)*转化表!$G$25,IF(AND(B64&lt;=30,B64&gt;20),9*转化表!$G$24+10*转化表!$G$25+(B64-20)*转化表!$G$26,IF(AND(B64&lt;=40,B64&gt;30),9*转化表!$G$24+10*转化表!$G$25+10*转化表!$G$26+(B64-30)*转化表!$G$27,IF(AND(B64&lt;=50,B64&gt;40),9*转化表!$G$24+10*转化表!$G$25+10*转化表!$G$26+10*转化表!$G$27+(B64-40)*转化表!$G$28,IF(AND(B64&lt;=60,B64&gt;50),9*转化表!$G$24+10*转化表!$G$25+10*转化表!$G$26+10*转化表!$G$27+10*转化表!$G$28+(B64-50)*转化表!$G$29,IF(AND(B64&lt;=70,B64&gt;60),9*转化表!$G$24+10*转化表!$G$25+10*转化表!$G$26+10*转化表!$G$27+10*转化表!$G$28+10*转化表!$G$29+(B64-60)*转化表!$G$30,IF(AND(B64&lt;=80,B64&gt;70),9*转化表!$G$24+10*转化表!$G$25+10*转化表!$G$26+10*转化表!$G$27+10*转化表!$G$28+10*转化表!$G$29+10*转化表!$G$30+(B64-70)*转化表!$G$31,IF(AND(B64&lt;=90,B64&gt;80),9*转化表!$G$24+10*转化表!$G$25+10*转化表!$G$26+10*转化表!$G$27+10*转化表!$G$28+10*转化表!$G$29+10*转化表!$G$30+10*转化表!$G$31+(B64-80)*转化表!$G$32,IF(AND(B64&lt;=100,B64&gt;90),9*转化表!$G$24+10*转化表!$G$25+10*转化表!$G$26+10*转化表!$G$27+10*转化表!$G$28+10*转化表!$G$29+10*转化表!$G$30+10*转化表!$G$31+10*转化表!$G$32+(B64-90)*转化表!$G$33,IF(AND(B64&lt;=110,B64&gt;100),9*转化表!$G$24+10*转化表!$G$25+10*转化表!$G$26+10*转化表!$G$27+10*转化表!$G$28+10*转化表!$G$29+10*转化表!$G$30+10*转化表!$G$31+10*转化表!$G$32+10*转化表!$G$33+(B64-100)*转化表!$G$34,IF(AND(B64&lt;=120,B64&gt;110),9*转化表!$G$24+10*转化表!$G$25+10*转化表!$G$26+10*转化表!$G$27+10*转化表!$G$28+10*转化表!$G$29+10*转化表!$G$30+10*转化表!$G$31+10*转化表!$G$32+10*转化表!$G$33+10*转化表!$G$34+(B64-110)*转化表!$G$35))))))))))))</f>
        <v>229.37</v>
      </c>
      <c r="L64" s="91">
        <f>IF(F64&lt;=50,0,E64*7%+2.8+IF(AND(B64&lt;=10,B64&gt;0),(人物成长表!$B64-1)*转化表!$H$24,IF(AND(B64&lt;=20,B64&gt;10),9*转化表!$H$24+(B64-10)*转化表!$H$25,IF(AND(B64&lt;=30,B64&gt;20),9*转化表!$H$24+10*转化表!$H$25+(B64-20)*转化表!$H$26,IF(AND(B64&lt;=40,B64&gt;30),9*转化表!$H$24+10*转化表!$H$25+10*转化表!$H$26+(B64-30)*转化表!$H$27,IF(AND(B64&lt;=50,B64&gt;40),9*转化表!$H$24+10*转化表!$H$25+10*转化表!$H$26+10*转化表!$H$27+(B64-40)*转化表!$H$28,IF(AND(B64&lt;=60,B64&gt;50),9*转化表!$H$24+10*转化表!$H$25+10*转化表!$H$26+10*转化表!$H$27+10*转化表!$H$28+(B64-50)*转化表!$H$29,IF(AND(B64&lt;=70,B64&gt;60),9*转化表!$H$24+10*转化表!$H$25+10*转化表!$H$26+10*转化表!$H$27+10*转化表!$H$28+10*转化表!$H$29+(B64-60)*转化表!$H$30,IF(AND(B64&lt;=80,B64&gt;70),9*转化表!$H$24+10*转化表!$H$25+10*转化表!$H$26+10*转化表!$H$27+10*转化表!$H$28+10*转化表!$H$29+10*转化表!$H$30+(B64-70)*转化表!$H$31,IF(AND(B64&lt;=90,B64&gt;80),9*转化表!$H$24+10*转化表!$H$25+10*转化表!$H$26+10*转化表!$H$27+10*转化表!$H$28+10*转化表!$H$29+10*转化表!$H$30+10*转化表!$H$31+(B64-80)*转化表!$H$32,IF(AND(B64&lt;=100,B64&gt;90),9*转化表!$H$24+10*转化表!$H$25+10*转化表!$H$26+10*转化表!$H$27+10*转化表!$H$28+10*转化表!$H$29+10*转化表!$H$30+10*转化表!$H$31+10*转化表!$H$32+(B64-90)*转化表!$H$33,IF(AND(B64&lt;=110,B64&gt;100),9*转化表!$H$24+10*转化表!$H$25+10*转化表!$H$26+10*转化表!$H$27+10*转化表!$H$28+10*转化表!$H$29+10*转化表!$H$30+10*转化表!$H$31+10*转化表!$H$32+10*转化表!$H$33+(B64-100)*转化表!$H$34,IF(AND(B64&lt;=120,B64&gt;110),9*转化表!$H$24+10*转化表!$H$25+10*转化表!$H$26+10*转化表!$H$27+10*转化表!$H$28+10*转化表!$H$29+10*转化表!$H$30+10*转化表!$H$31+10*转化表!$H$32+10*转化表!$H$33+10*转化表!$H$34+(B64-110)*转化表!$H$35)))))))))))))</f>
        <v>0</v>
      </c>
      <c r="M64" s="89">
        <v>0</v>
      </c>
      <c r="N64" s="93">
        <v>0.2</v>
      </c>
      <c r="O64" s="94">
        <v>0</v>
      </c>
      <c r="P64" s="94">
        <v>0</v>
      </c>
      <c r="Q64" s="94">
        <v>0</v>
      </c>
      <c r="R64" s="93">
        <v>0.25</v>
      </c>
      <c r="S64" s="94">
        <v>0</v>
      </c>
    </row>
    <row r="65" spans="1:19">
      <c r="A65" s="89" t="s">
        <v>185</v>
      </c>
      <c r="B65" s="89">
        <v>64</v>
      </c>
      <c r="C65" s="90">
        <f>IF(AND(B65&lt;=10,B65&gt;0),(人物成长表!$B65-1)*22+50,IF(AND(B65&lt;=20,B65&gt;10),9*22+50+(B65-10)*44,IF(AND(B65&lt;=30,B65&gt;20),9*22+50+10*44+(B65-20)*66,IF(AND(B65&lt;=40,B65&gt;30),9*22+50+10*44+10*66+(B65-30)*88,IF(AND(B65&lt;=50,B65&gt;40),9*22+50+10*44+10*66+10*88+(B65-40)*110,IF(AND(B65&lt;=60,B65&gt;50),9*22+30+10*44+10*66+10*88+10*110+(B65-50)*132,IF(AND(B65&lt;=70,B65&gt;60),9*22+30+10*44+10*66+10*88+10*110+10*132+(B65-60)*154,IF(AND(B65&lt;=80,B65&gt;70),9*22+30+10*44+10*66+10*88+10*110+10*132+10*154+(B65-70)*176,IF(AND(B65&lt;=90,B65&gt;80),9*22+30+10*44+10*66+10*88+10*110+10*132+10*154+10*176+(B65-80)*198,IF(AND(B65&lt;=100,B65&gt;90),9*22+30+10*44+10*66+10*88+10*110+10*132+10*154+10*176+10*198+(B65-90)*220,IF(AND(B65&lt;=110,B65&gt;100),9*22+30+10*44+10*66+10*88+10*110+10*132+10*154+10*176+10*198+10*220+(B65-100)*242,IF(AND(B65&lt;=120,B65&gt;110),9*22+30+10*44+10*66+10*88+10*110+10*132+10*154+10*176+10*198+10*220+10*242+(B65-110)*264))))))))))))</f>
        <v>5244</v>
      </c>
      <c r="D65" s="89">
        <v>60</v>
      </c>
      <c r="E65" s="89">
        <v>50</v>
      </c>
      <c r="F65" s="89">
        <v>50</v>
      </c>
      <c r="G65" s="91">
        <f>人物成长表!$D65*人物成长表!$B65*10%+7+IF(AND(B65&lt;=10,B65&gt;0),(人物成长表!$B65-1)*转化表!$C$24,IF(AND(B65&lt;=20,B65&gt;10),9*转化表!$C$24+(B65-10)*转化表!$C$25,IF(AND(B65&lt;=30,B65&gt;20),9*转化表!$C$24+10*转化表!$C$25+(B65-20)*转化表!$C$26,IF(AND(B65&lt;=40,B65&gt;30),9*转化表!$C$24+10*转化表!$C$25+10*转化表!$C$26+(B65-30)*转化表!$C$27,IF(AND(B65&lt;=50,B65&gt;40),9*转化表!$C$24+10*转化表!$C$25+10*转化表!$C$26+10*转化表!$C$27+(B65-40)*转化表!$C$28,IF(AND(B65&lt;=60,B65&gt;50),9*转化表!$C$24+10*转化表!$C$25+10*转化表!$C$26+10*转化表!$C$27+10*转化表!$C$28+(B65-50)*转化表!$C$29,IF(AND(B65&lt;=70,B65&gt;60),9*转化表!$C$24+10*转化表!$C$25+10*转化表!$C$26+10*转化表!$C$27+10*转化表!$C$28+10*转化表!$C$29+(B65-60)*转化表!$C$30,IF(AND(B65&lt;=80,B65&gt;70),9*转化表!$C$24+10*转化表!$C$25+10*转化表!$C$26+10*转化表!$C$27+10*转化表!$C$28+10*转化表!$C$29+10*转化表!$C$30+(B65-70)*转化表!$C$31,IF(AND(B65&lt;=90,B65&gt;80),9*转化表!$C$24+10*转化表!$C$25+10*转化表!$C$26+10*转化表!$C$27+10*转化表!$C$28+10*转化表!$C$29+10*转化表!$C$30+10*转化表!$C$31+(B65-80)*转化表!$C$32,IF(AND(B65&lt;=100,B65&gt;90),9*转化表!$C$24+10*转化表!$C$25+10*转化表!$C$26+10*转化表!$C$27+10*转化表!$C$28+10*转化表!$C$29+10*转化表!$C$30+10*转化表!$C$31+10*转化表!$C$32+(B65-90)*转化表!$C$33,IF(AND(B65&lt;=110,B65&gt;100),9*转化表!$C$24+10*转化表!$C$25+10*转化表!$C$26+10*转化表!$C$27+10*转化表!$C$28+10*转化表!$C$29+10*转化表!$C$30+10*转化表!$C$31+10*转化表!$C$32+10*转化表!$C$33+(B65-100)*转化表!$C$34,IF(AND(B65&lt;=120,B65&gt;110),9*转化表!$C$24+10*转化表!$C$25+10*转化表!$C$26+10*转化表!$C$27+10*转化表!$C$28+10*转化表!$C$29+10*转化表!$C$30+10*转化表!$C$31+10*转化表!$C$32+10*转化表!$C$33+10*转化表!$C$34+(B65-110)*转化表!$C$35))))))))))))</f>
        <v>778</v>
      </c>
      <c r="H65" s="92">
        <f>人物成长表!$D65*人物成长表!$B65*7%+4.8+IF(AND(B65&lt;=10,B65&gt;0),(人物成长表!$B65-1)*转化表!$D$24,IF(AND(B65&lt;=20,B65&gt;10),9*转化表!$D$24+(B65-10)*转化表!$D$25,IF(AND(B65&lt;=30,B65&gt;20),9*转化表!$D$24+10*转化表!$D$25+(B65-20)*转化表!$D$26,IF(AND(B65&lt;=40,B65&gt;30),9*转化表!$D$24+10*转化表!$D$25+10*转化表!$D$26+(B65-30)*转化表!$D$27,IF(AND(B65&lt;=50,B65&gt;40),9*转化表!$D$24+10*转化表!$D$25+10*转化表!$D$26+10*转化表!$D$27+(B65-40)*转化表!$D$28,IF(AND(B65&lt;=60,B65&gt;50),9*转化表!$D$24+10*转化表!$D$25+10*转化表!$D$26+10*转化表!$D$27+10*转化表!$D$28+(B65-50)*转化表!$D$29,IF(AND(B65&lt;=70,B65&gt;60),9*转化表!$D$24+10*转化表!$D$25+10*转化表!$D$26+10*转化表!$D$27+10*转化表!$D$28+10*转化表!$D$29+(B65-60)*转化表!$D$30,IF(AND(B65&lt;=80,B65&gt;70),9*转化表!$D$24+10*转化表!$D$25+10*转化表!$D$26+10*转化表!$D$27+10*转化表!$D$28+10*转化表!$D$29+10*转化表!$D$30+(B65-70)*转化表!$D$31,IF(AND(B65&lt;=90,B65&gt;80),9*转化表!$D$24+10*转化表!$D$25+10*转化表!$D$26+10*转化表!$D$27+10*转化表!$D$28+10*转化表!$D$29+10*转化表!$D$30+10*转化表!$D$31+(B65-80)*转化表!$D$32,IF(AND(B65&lt;=100,B65&gt;90),9*转化表!$D$24+10*转化表!$D$25+10*转化表!$D$26+10*转化表!$D$27+10*转化表!$D$28+10*转化表!$D$29+10*转化表!$D$30+10*转化表!$D$31+10*转化表!$D$32+(B65-90)*转化表!$D$33,IF(AND(B65&lt;=110,B65&gt;100),9*转化表!$D$24+10*转化表!$D$25+10*转化表!$D$26+10*转化表!$D$27+10*转化表!$D$28+10*转化表!$D$29+10*转化表!$D$30+10*转化表!$D$31+10*转化表!$D$32+10*转化表!$D$33+(B65-100)*转化表!$D$34,IF(AND(B65&lt;=120,B65&gt;110),9*转化表!$D$24+10*转化表!$D$25+10*转化表!$D$26+10*转化表!$D$27+10*转化表!$D$28+10*转化表!$D$29+10*转化表!$D$30+10*转化表!$D$31+10*转化表!$D$32+10*转化表!$D$33+10*转化表!$D$34+(B65-110)*转化表!$D$35))))))))))))</f>
        <v>553</v>
      </c>
      <c r="I65" s="91">
        <f t="shared" si="0"/>
        <v>0</v>
      </c>
      <c r="J65" s="91">
        <f>IF(E65&lt;=50,0,E65*7%+2.8+IF(AND(B65&lt;=10,B65&gt;0),(人物成长表!$B65-1)*转化表!$F$24,IF(AND(B65&lt;=20,B65&gt;10),9*转化表!$F$24+(B65-10)*转化表!$F$25,IF(AND(B65&lt;=30,B65&gt;20),9*转化表!$F$24+10*转化表!$F$25+(B65-20)*转化表!$F$26,IF(AND(B65&lt;=40,B65&gt;30),9*转化表!$F$24+10*转化表!$F$25+10*转化表!$F$26+(B65-30)*转化表!$F$27,IF(AND(B65&lt;=50,B65&gt;40),9*转化表!$F$24+10*转化表!$F$25+10*转化表!$F$26+10*转化表!$F$27+(B65-40)*转化表!$F$28,IF(AND(B65&lt;=60,B65&gt;50),9*转化表!$F$24+10*转化表!$F$25+10*转化表!$F$26+10*转化表!$F$27+10*转化表!$F$28+(B65-50)*转化表!$F$29,IF(AND(B65&lt;=70,B65&gt;60),9*转化表!$F$24+10*转化表!$F$25+10*转化表!$F$26+10*转化表!$F$27+10*转化表!$F$28+10*转化表!$F$29+(B65-60)*转化表!$F$30,IF(AND(B65&lt;=80,B65&gt;70),9*转化表!$F$24+10*转化表!$F$25+10*转化表!$F$26+10*转化表!$F$27+10*转化表!$F$28+10*转化表!$F$29+10*转化表!$F$30+(B65-70)*转化表!$F$31,IF(AND(B65&lt;=90,B65&gt;80),9*转化表!$F$24+10*转化表!$F$25+10*转化表!$F$26+10*转化表!$F$27+10*转化表!$F$28+10*转化表!$F$29+10*转化表!$F$30+10*转化表!$F$31+(B65-80)*转化表!$F$32,IF(AND(B65&lt;=100,B65&gt;90),9*转化表!$F$24+10*转化表!$F$25+10*转化表!$F$26+10*转化表!$F$27+10*转化表!$F$28+10*转化表!$F$29+10*转化表!$F$30+10*转化表!$F$31+10*转化表!$F$32+(B65-90)*转化表!$F$33,IF(AND(B65&lt;=110,B65&gt;100),9*转化表!$F$24+10*转化表!$F$25+10*转化表!$F$26+10*转化表!$F$27+10*转化表!$F$28+10*转化表!$F$29+10*转化表!$F$30+10*转化表!$F$31+10*转化表!$F$32+10*转化表!$F$33+(B65-100)*转化表!$F$34,IF(AND(B65&lt;=120,B65&gt;110),9*转化表!$F$24+10*转化表!$F$25+10*转化表!$F$26+10*转化表!$F$27+10*转化表!$F$28+10*转化表!$F$29+10*转化表!$F$30+10*转化表!$F$31+10*转化表!$F$32+10*转化表!$F$33+10*转化表!$F$34+(B65-110)*转化表!$F$35)))))))))))))</f>
        <v>0</v>
      </c>
      <c r="K65" s="91">
        <f>(F65-50)*人物成长表!$B65*10%+9+IF(AND(B65&lt;=10,B65&gt;0),(人物成长表!$B65-1)*转化表!$G$24,IF(AND(B65&lt;=20,B65&gt;10),9*转化表!$G$24+(B65-10)*转化表!$G$25,IF(AND(B65&lt;=30,B65&gt;20),9*转化表!$G$24+10*转化表!$G$25+(B65-20)*转化表!$G$26,IF(AND(B65&lt;=40,B65&gt;30),9*转化表!$G$24+10*转化表!$G$25+10*转化表!$G$26+(B65-30)*转化表!$G$27,IF(AND(B65&lt;=50,B65&gt;40),9*转化表!$G$24+10*转化表!$G$25+10*转化表!$G$26+10*转化表!$G$27+(B65-40)*转化表!$G$28,IF(AND(B65&lt;=60,B65&gt;50),9*转化表!$G$24+10*转化表!$G$25+10*转化表!$G$26+10*转化表!$G$27+10*转化表!$G$28+(B65-50)*转化表!$G$29,IF(AND(B65&lt;=70,B65&gt;60),9*转化表!$G$24+10*转化表!$G$25+10*转化表!$G$26+10*转化表!$G$27+10*转化表!$G$28+10*转化表!$G$29+(B65-60)*转化表!$G$30,IF(AND(B65&lt;=80,B65&gt;70),9*转化表!$G$24+10*转化表!$G$25+10*转化表!$G$26+10*转化表!$G$27+10*转化表!$G$28+10*转化表!$G$29+10*转化表!$G$30+(B65-70)*转化表!$G$31,IF(AND(B65&lt;=90,B65&gt;80),9*转化表!$G$24+10*转化表!$G$25+10*转化表!$G$26+10*转化表!$G$27+10*转化表!$G$28+10*转化表!$G$29+10*转化表!$G$30+10*转化表!$G$31+(B65-80)*转化表!$G$32,IF(AND(B65&lt;=100,B65&gt;90),9*转化表!$G$24+10*转化表!$G$25+10*转化表!$G$26+10*转化表!$G$27+10*转化表!$G$28+10*转化表!$G$29+10*转化表!$G$30+10*转化表!$G$31+10*转化表!$G$32+(B65-90)*转化表!$G$33,IF(AND(B65&lt;=110,B65&gt;100),9*转化表!$G$24+10*转化表!$G$25+10*转化表!$G$26+10*转化表!$G$27+10*转化表!$G$28+10*转化表!$G$29+10*转化表!$G$30+10*转化表!$G$31+10*转化表!$G$32+10*转化表!$G$33+(B65-100)*转化表!$G$34,IF(AND(B65&lt;=120,B65&gt;110),9*转化表!$G$24+10*转化表!$G$25+10*转化表!$G$26+10*转化表!$G$27+10*转化表!$G$28+10*转化表!$G$29+10*转化表!$G$30+10*转化表!$G$31+10*转化表!$G$32+10*转化表!$G$33+10*转化表!$G$34+(B65-110)*转化表!$G$35))))))))))))</f>
        <v>236.27</v>
      </c>
      <c r="L65" s="91">
        <f>IF(F65&lt;=50,0,E65*7%+2.8+IF(AND(B65&lt;=10,B65&gt;0),(人物成长表!$B65-1)*转化表!$H$24,IF(AND(B65&lt;=20,B65&gt;10),9*转化表!$H$24+(B65-10)*转化表!$H$25,IF(AND(B65&lt;=30,B65&gt;20),9*转化表!$H$24+10*转化表!$H$25+(B65-20)*转化表!$H$26,IF(AND(B65&lt;=40,B65&gt;30),9*转化表!$H$24+10*转化表!$H$25+10*转化表!$H$26+(B65-30)*转化表!$H$27,IF(AND(B65&lt;=50,B65&gt;40),9*转化表!$H$24+10*转化表!$H$25+10*转化表!$H$26+10*转化表!$H$27+(B65-40)*转化表!$H$28,IF(AND(B65&lt;=60,B65&gt;50),9*转化表!$H$24+10*转化表!$H$25+10*转化表!$H$26+10*转化表!$H$27+10*转化表!$H$28+(B65-50)*转化表!$H$29,IF(AND(B65&lt;=70,B65&gt;60),9*转化表!$H$24+10*转化表!$H$25+10*转化表!$H$26+10*转化表!$H$27+10*转化表!$H$28+10*转化表!$H$29+(B65-60)*转化表!$H$30,IF(AND(B65&lt;=80,B65&gt;70),9*转化表!$H$24+10*转化表!$H$25+10*转化表!$H$26+10*转化表!$H$27+10*转化表!$H$28+10*转化表!$H$29+10*转化表!$H$30+(B65-70)*转化表!$H$31,IF(AND(B65&lt;=90,B65&gt;80),9*转化表!$H$24+10*转化表!$H$25+10*转化表!$H$26+10*转化表!$H$27+10*转化表!$H$28+10*转化表!$H$29+10*转化表!$H$30+10*转化表!$H$31+(B65-80)*转化表!$H$32,IF(AND(B65&lt;=100,B65&gt;90),9*转化表!$H$24+10*转化表!$H$25+10*转化表!$H$26+10*转化表!$H$27+10*转化表!$H$28+10*转化表!$H$29+10*转化表!$H$30+10*转化表!$H$31+10*转化表!$H$32+(B65-90)*转化表!$H$33,IF(AND(B65&lt;=110,B65&gt;100),9*转化表!$H$24+10*转化表!$H$25+10*转化表!$H$26+10*转化表!$H$27+10*转化表!$H$28+10*转化表!$H$29+10*转化表!$H$30+10*转化表!$H$31+10*转化表!$H$32+10*转化表!$H$33+(B65-100)*转化表!$H$34,IF(AND(B65&lt;=120,B65&gt;110),9*转化表!$H$24+10*转化表!$H$25+10*转化表!$H$26+10*转化表!$H$27+10*转化表!$H$28+10*转化表!$H$29+10*转化表!$H$30+10*转化表!$H$31+10*转化表!$H$32+10*转化表!$H$33+10*转化表!$H$34+(B65-110)*转化表!$H$35)))))))))))))</f>
        <v>0</v>
      </c>
      <c r="M65" s="89">
        <v>0</v>
      </c>
      <c r="N65" s="93">
        <v>0.2</v>
      </c>
      <c r="O65" s="94">
        <v>0</v>
      </c>
      <c r="P65" s="94">
        <v>0</v>
      </c>
      <c r="Q65" s="94">
        <v>0</v>
      </c>
      <c r="R65" s="93">
        <v>0.25</v>
      </c>
      <c r="S65" s="94">
        <v>0</v>
      </c>
    </row>
    <row r="66" spans="1:19">
      <c r="A66" s="89" t="s">
        <v>185</v>
      </c>
      <c r="B66" s="89">
        <v>65</v>
      </c>
      <c r="C66" s="90">
        <f>IF(AND(B66&lt;=10,B66&gt;0),(人物成长表!$B66-1)*22+50,IF(AND(B66&lt;=20,B66&gt;10),9*22+50+(B66-10)*44,IF(AND(B66&lt;=30,B66&gt;20),9*22+50+10*44+(B66-20)*66,IF(AND(B66&lt;=40,B66&gt;30),9*22+50+10*44+10*66+(B66-30)*88,IF(AND(B66&lt;=50,B66&gt;40),9*22+50+10*44+10*66+10*88+(B66-40)*110,IF(AND(B66&lt;=60,B66&gt;50),9*22+30+10*44+10*66+10*88+10*110+(B66-50)*132,IF(AND(B66&lt;=70,B66&gt;60),9*22+30+10*44+10*66+10*88+10*110+10*132+(B66-60)*154,IF(AND(B66&lt;=80,B66&gt;70),9*22+30+10*44+10*66+10*88+10*110+10*132+10*154+(B66-70)*176,IF(AND(B66&lt;=90,B66&gt;80),9*22+30+10*44+10*66+10*88+10*110+10*132+10*154+10*176+(B66-80)*198,IF(AND(B66&lt;=100,B66&gt;90),9*22+30+10*44+10*66+10*88+10*110+10*132+10*154+10*176+10*198+(B66-90)*220,IF(AND(B66&lt;=110,B66&gt;100),9*22+30+10*44+10*66+10*88+10*110+10*132+10*154+10*176+10*198+10*220+(B66-100)*242,IF(AND(B66&lt;=120,B66&gt;110),9*22+30+10*44+10*66+10*88+10*110+10*132+10*154+10*176+10*198+10*220+10*242+(B66-110)*264))))))))))))</f>
        <v>5398</v>
      </c>
      <c r="D66" s="89">
        <v>60</v>
      </c>
      <c r="E66" s="89">
        <v>50</v>
      </c>
      <c r="F66" s="89">
        <v>50</v>
      </c>
      <c r="G66" s="91">
        <f>人物成长表!$D66*人物成长表!$B66*10%+7+IF(AND(B66&lt;=10,B66&gt;0),(人物成长表!$B66-1)*转化表!$C$24,IF(AND(B66&lt;=20,B66&gt;10),9*转化表!$C$24+(B66-10)*转化表!$C$25,IF(AND(B66&lt;=30,B66&gt;20),9*转化表!$C$24+10*转化表!$C$25+(B66-20)*转化表!$C$26,IF(AND(B66&lt;=40,B66&gt;30),9*转化表!$C$24+10*转化表!$C$25+10*转化表!$C$26+(B66-30)*转化表!$C$27,IF(AND(B66&lt;=50,B66&gt;40),9*转化表!$C$24+10*转化表!$C$25+10*转化表!$C$26+10*转化表!$C$27+(B66-40)*转化表!$C$28,IF(AND(B66&lt;=60,B66&gt;50),9*转化表!$C$24+10*转化表!$C$25+10*转化表!$C$26+10*转化表!$C$27+10*转化表!$C$28+(B66-50)*转化表!$C$29,IF(AND(B66&lt;=70,B66&gt;60),9*转化表!$C$24+10*转化表!$C$25+10*转化表!$C$26+10*转化表!$C$27+10*转化表!$C$28+10*转化表!$C$29+(B66-60)*转化表!$C$30,IF(AND(B66&lt;=80,B66&gt;70),9*转化表!$C$24+10*转化表!$C$25+10*转化表!$C$26+10*转化表!$C$27+10*转化表!$C$28+10*转化表!$C$29+10*转化表!$C$30+(B66-70)*转化表!$C$31,IF(AND(B66&lt;=90,B66&gt;80),9*转化表!$C$24+10*转化表!$C$25+10*转化表!$C$26+10*转化表!$C$27+10*转化表!$C$28+10*转化表!$C$29+10*转化表!$C$30+10*转化表!$C$31+(B66-80)*转化表!$C$32,IF(AND(B66&lt;=100,B66&gt;90),9*转化表!$C$24+10*转化表!$C$25+10*转化表!$C$26+10*转化表!$C$27+10*转化表!$C$28+10*转化表!$C$29+10*转化表!$C$30+10*转化表!$C$31+10*转化表!$C$32+(B66-90)*转化表!$C$33,IF(AND(B66&lt;=110,B66&gt;100),9*转化表!$C$24+10*转化表!$C$25+10*转化表!$C$26+10*转化表!$C$27+10*转化表!$C$28+10*转化表!$C$29+10*转化表!$C$30+10*转化表!$C$31+10*转化表!$C$32+10*转化表!$C$33+(B66-100)*转化表!$C$34,IF(AND(B66&lt;=120,B66&gt;110),9*转化表!$C$24+10*转化表!$C$25+10*转化表!$C$26+10*转化表!$C$27+10*转化表!$C$28+10*转化表!$C$29+10*转化表!$C$30+10*转化表!$C$31+10*转化表!$C$32+10*转化表!$C$33+10*转化表!$C$34+(B66-110)*转化表!$C$35))))))))))))</f>
        <v>800</v>
      </c>
      <c r="H66" s="92">
        <f>人物成长表!$D66*人物成长表!$B66*7%+4.8+IF(AND(B66&lt;=10,B66&gt;0),(人物成长表!$B66-1)*转化表!$D$24,IF(AND(B66&lt;=20,B66&gt;10),9*转化表!$D$24+(B66-10)*转化表!$D$25,IF(AND(B66&lt;=30,B66&gt;20),9*转化表!$D$24+10*转化表!$D$25+(B66-20)*转化表!$D$26,IF(AND(B66&lt;=40,B66&gt;30),9*转化表!$D$24+10*转化表!$D$25+10*转化表!$D$26+(B66-30)*转化表!$D$27,IF(AND(B66&lt;=50,B66&gt;40),9*转化表!$D$24+10*转化表!$D$25+10*转化表!$D$26+10*转化表!$D$27+(B66-40)*转化表!$D$28,IF(AND(B66&lt;=60,B66&gt;50),9*转化表!$D$24+10*转化表!$D$25+10*转化表!$D$26+10*转化表!$D$27+10*转化表!$D$28+(B66-50)*转化表!$D$29,IF(AND(B66&lt;=70,B66&gt;60),9*转化表!$D$24+10*转化表!$D$25+10*转化表!$D$26+10*转化表!$D$27+10*转化表!$D$28+10*转化表!$D$29+(B66-60)*转化表!$D$30,IF(AND(B66&lt;=80,B66&gt;70),9*转化表!$D$24+10*转化表!$D$25+10*转化表!$D$26+10*转化表!$D$27+10*转化表!$D$28+10*转化表!$D$29+10*转化表!$D$30+(B66-70)*转化表!$D$31,IF(AND(B66&lt;=90,B66&gt;80),9*转化表!$D$24+10*转化表!$D$25+10*转化表!$D$26+10*转化表!$D$27+10*转化表!$D$28+10*转化表!$D$29+10*转化表!$D$30+10*转化表!$D$31+(B66-80)*转化表!$D$32,IF(AND(B66&lt;=100,B66&gt;90),9*转化表!$D$24+10*转化表!$D$25+10*转化表!$D$26+10*转化表!$D$27+10*转化表!$D$28+10*转化表!$D$29+10*转化表!$D$30+10*转化表!$D$31+10*转化表!$D$32+(B66-90)*转化表!$D$33,IF(AND(B66&lt;=110,B66&gt;100),9*转化表!$D$24+10*转化表!$D$25+10*转化表!$D$26+10*转化表!$D$27+10*转化表!$D$28+10*转化表!$D$29+10*转化表!$D$30+10*转化表!$D$31+10*转化表!$D$32+10*转化表!$D$33+(B66-100)*转化表!$D$34,IF(AND(B66&lt;=120,B66&gt;110),9*转化表!$D$24+10*转化表!$D$25+10*转化表!$D$26+10*转化表!$D$27+10*转化表!$D$28+10*转化表!$D$29+10*转化表!$D$30+10*转化表!$D$31+10*转化表!$D$32+10*转化表!$D$33+10*转化表!$D$34+(B66-110)*转化表!$D$35))))))))))))</f>
        <v>567</v>
      </c>
      <c r="I66" s="91">
        <f t="shared" si="0"/>
        <v>0</v>
      </c>
      <c r="J66" s="91">
        <f>IF(E66&lt;=50,0,E66*7%+2.8+IF(AND(B66&lt;=10,B66&gt;0),(人物成长表!$B66-1)*转化表!$F$24,IF(AND(B66&lt;=20,B66&gt;10),9*转化表!$F$24+(B66-10)*转化表!$F$25,IF(AND(B66&lt;=30,B66&gt;20),9*转化表!$F$24+10*转化表!$F$25+(B66-20)*转化表!$F$26,IF(AND(B66&lt;=40,B66&gt;30),9*转化表!$F$24+10*转化表!$F$25+10*转化表!$F$26+(B66-30)*转化表!$F$27,IF(AND(B66&lt;=50,B66&gt;40),9*转化表!$F$24+10*转化表!$F$25+10*转化表!$F$26+10*转化表!$F$27+(B66-40)*转化表!$F$28,IF(AND(B66&lt;=60,B66&gt;50),9*转化表!$F$24+10*转化表!$F$25+10*转化表!$F$26+10*转化表!$F$27+10*转化表!$F$28+(B66-50)*转化表!$F$29,IF(AND(B66&lt;=70,B66&gt;60),9*转化表!$F$24+10*转化表!$F$25+10*转化表!$F$26+10*转化表!$F$27+10*转化表!$F$28+10*转化表!$F$29+(B66-60)*转化表!$F$30,IF(AND(B66&lt;=80,B66&gt;70),9*转化表!$F$24+10*转化表!$F$25+10*转化表!$F$26+10*转化表!$F$27+10*转化表!$F$28+10*转化表!$F$29+10*转化表!$F$30+(B66-70)*转化表!$F$31,IF(AND(B66&lt;=90,B66&gt;80),9*转化表!$F$24+10*转化表!$F$25+10*转化表!$F$26+10*转化表!$F$27+10*转化表!$F$28+10*转化表!$F$29+10*转化表!$F$30+10*转化表!$F$31+(B66-80)*转化表!$F$32,IF(AND(B66&lt;=100,B66&gt;90),9*转化表!$F$24+10*转化表!$F$25+10*转化表!$F$26+10*转化表!$F$27+10*转化表!$F$28+10*转化表!$F$29+10*转化表!$F$30+10*转化表!$F$31+10*转化表!$F$32+(B66-90)*转化表!$F$33,IF(AND(B66&lt;=110,B66&gt;100),9*转化表!$F$24+10*转化表!$F$25+10*转化表!$F$26+10*转化表!$F$27+10*转化表!$F$28+10*转化表!$F$29+10*转化表!$F$30+10*转化表!$F$31+10*转化表!$F$32+10*转化表!$F$33+(B66-100)*转化表!$F$34,IF(AND(B66&lt;=120,B66&gt;110),9*转化表!$F$24+10*转化表!$F$25+10*转化表!$F$26+10*转化表!$F$27+10*转化表!$F$28+10*转化表!$F$29+10*转化表!$F$30+10*转化表!$F$31+10*转化表!$F$32+10*转化表!$F$33+10*转化表!$F$34+(B66-110)*转化表!$F$35)))))))))))))</f>
        <v>0</v>
      </c>
      <c r="K66" s="91">
        <f>(F66-50)*人物成长表!$B66*10%+9+IF(AND(B66&lt;=10,B66&gt;0),(人物成长表!$B66-1)*转化表!$G$24,IF(AND(B66&lt;=20,B66&gt;10),9*转化表!$G$24+(B66-10)*转化表!$G$25,IF(AND(B66&lt;=30,B66&gt;20),9*转化表!$G$24+10*转化表!$G$25+(B66-20)*转化表!$G$26,IF(AND(B66&lt;=40,B66&gt;30),9*转化表!$G$24+10*转化表!$G$25+10*转化表!$G$26+(B66-30)*转化表!$G$27,IF(AND(B66&lt;=50,B66&gt;40),9*转化表!$G$24+10*转化表!$G$25+10*转化表!$G$26+10*转化表!$G$27+(B66-40)*转化表!$G$28,IF(AND(B66&lt;=60,B66&gt;50),9*转化表!$G$24+10*转化表!$G$25+10*转化表!$G$26+10*转化表!$G$27+10*转化表!$G$28+(B66-50)*转化表!$G$29,IF(AND(B66&lt;=70,B66&gt;60),9*转化表!$G$24+10*转化表!$G$25+10*转化表!$G$26+10*转化表!$G$27+10*转化表!$G$28+10*转化表!$G$29+(B66-60)*转化表!$G$30,IF(AND(B66&lt;=80,B66&gt;70),9*转化表!$G$24+10*转化表!$G$25+10*转化表!$G$26+10*转化表!$G$27+10*转化表!$G$28+10*转化表!$G$29+10*转化表!$G$30+(B66-70)*转化表!$G$31,IF(AND(B66&lt;=90,B66&gt;80),9*转化表!$G$24+10*转化表!$G$25+10*转化表!$G$26+10*转化表!$G$27+10*转化表!$G$28+10*转化表!$G$29+10*转化表!$G$30+10*转化表!$G$31+(B66-80)*转化表!$G$32,IF(AND(B66&lt;=100,B66&gt;90),9*转化表!$G$24+10*转化表!$G$25+10*转化表!$G$26+10*转化表!$G$27+10*转化表!$G$28+10*转化表!$G$29+10*转化表!$G$30+10*转化表!$G$31+10*转化表!$G$32+(B66-90)*转化表!$G$33,IF(AND(B66&lt;=110,B66&gt;100),9*转化表!$G$24+10*转化表!$G$25+10*转化表!$G$26+10*转化表!$G$27+10*转化表!$G$28+10*转化表!$G$29+10*转化表!$G$30+10*转化表!$G$31+10*转化表!$G$32+10*转化表!$G$33+(B66-100)*转化表!$G$34,IF(AND(B66&lt;=120,B66&gt;110),9*转化表!$G$24+10*转化表!$G$25+10*转化表!$G$26+10*转化表!$G$27+10*转化表!$G$28+10*转化表!$G$29+10*转化表!$G$30+10*转化表!$G$31+10*转化表!$G$32+10*转化表!$G$33+10*转化表!$G$34+(B66-110)*转化表!$G$35))))))))))))</f>
        <v>243.17000000000002</v>
      </c>
      <c r="L66" s="91">
        <f>IF(F66&lt;=50,0,E66*7%+2.8+IF(AND(B66&lt;=10,B66&gt;0),(人物成长表!$B66-1)*转化表!$H$24,IF(AND(B66&lt;=20,B66&gt;10),9*转化表!$H$24+(B66-10)*转化表!$H$25,IF(AND(B66&lt;=30,B66&gt;20),9*转化表!$H$24+10*转化表!$H$25+(B66-20)*转化表!$H$26,IF(AND(B66&lt;=40,B66&gt;30),9*转化表!$H$24+10*转化表!$H$25+10*转化表!$H$26+(B66-30)*转化表!$H$27,IF(AND(B66&lt;=50,B66&gt;40),9*转化表!$H$24+10*转化表!$H$25+10*转化表!$H$26+10*转化表!$H$27+(B66-40)*转化表!$H$28,IF(AND(B66&lt;=60,B66&gt;50),9*转化表!$H$24+10*转化表!$H$25+10*转化表!$H$26+10*转化表!$H$27+10*转化表!$H$28+(B66-50)*转化表!$H$29,IF(AND(B66&lt;=70,B66&gt;60),9*转化表!$H$24+10*转化表!$H$25+10*转化表!$H$26+10*转化表!$H$27+10*转化表!$H$28+10*转化表!$H$29+(B66-60)*转化表!$H$30,IF(AND(B66&lt;=80,B66&gt;70),9*转化表!$H$24+10*转化表!$H$25+10*转化表!$H$26+10*转化表!$H$27+10*转化表!$H$28+10*转化表!$H$29+10*转化表!$H$30+(B66-70)*转化表!$H$31,IF(AND(B66&lt;=90,B66&gt;80),9*转化表!$H$24+10*转化表!$H$25+10*转化表!$H$26+10*转化表!$H$27+10*转化表!$H$28+10*转化表!$H$29+10*转化表!$H$30+10*转化表!$H$31+(B66-80)*转化表!$H$32,IF(AND(B66&lt;=100,B66&gt;90),9*转化表!$H$24+10*转化表!$H$25+10*转化表!$H$26+10*转化表!$H$27+10*转化表!$H$28+10*转化表!$H$29+10*转化表!$H$30+10*转化表!$H$31+10*转化表!$H$32+(B66-90)*转化表!$H$33,IF(AND(B66&lt;=110,B66&gt;100),9*转化表!$H$24+10*转化表!$H$25+10*转化表!$H$26+10*转化表!$H$27+10*转化表!$H$28+10*转化表!$H$29+10*转化表!$H$30+10*转化表!$H$31+10*转化表!$H$32+10*转化表!$H$33+(B66-100)*转化表!$H$34,IF(AND(B66&lt;=120,B66&gt;110),9*转化表!$H$24+10*转化表!$H$25+10*转化表!$H$26+10*转化表!$H$27+10*转化表!$H$28+10*转化表!$H$29+10*转化表!$H$30+10*转化表!$H$31+10*转化表!$H$32+10*转化表!$H$33+10*转化表!$H$34+(B66-110)*转化表!$H$35)))))))))))))</f>
        <v>0</v>
      </c>
      <c r="M66" s="89">
        <v>0</v>
      </c>
      <c r="N66" s="93">
        <v>0.2</v>
      </c>
      <c r="O66" s="94">
        <v>0</v>
      </c>
      <c r="P66" s="94">
        <v>0</v>
      </c>
      <c r="Q66" s="94">
        <v>0</v>
      </c>
      <c r="R66" s="93">
        <v>0.25</v>
      </c>
      <c r="S66" s="94">
        <v>0</v>
      </c>
    </row>
    <row r="67" spans="1:19">
      <c r="A67" s="89" t="s">
        <v>185</v>
      </c>
      <c r="B67" s="89">
        <v>66</v>
      </c>
      <c r="C67" s="90">
        <f>IF(AND(B67&lt;=10,B67&gt;0),(人物成长表!$B67-1)*22+50,IF(AND(B67&lt;=20,B67&gt;10),9*22+50+(B67-10)*44,IF(AND(B67&lt;=30,B67&gt;20),9*22+50+10*44+(B67-20)*66,IF(AND(B67&lt;=40,B67&gt;30),9*22+50+10*44+10*66+(B67-30)*88,IF(AND(B67&lt;=50,B67&gt;40),9*22+50+10*44+10*66+10*88+(B67-40)*110,IF(AND(B67&lt;=60,B67&gt;50),9*22+30+10*44+10*66+10*88+10*110+(B67-50)*132,IF(AND(B67&lt;=70,B67&gt;60),9*22+30+10*44+10*66+10*88+10*110+10*132+(B67-60)*154,IF(AND(B67&lt;=80,B67&gt;70),9*22+30+10*44+10*66+10*88+10*110+10*132+10*154+(B67-70)*176,IF(AND(B67&lt;=90,B67&gt;80),9*22+30+10*44+10*66+10*88+10*110+10*132+10*154+10*176+(B67-80)*198,IF(AND(B67&lt;=100,B67&gt;90),9*22+30+10*44+10*66+10*88+10*110+10*132+10*154+10*176+10*198+(B67-90)*220,IF(AND(B67&lt;=110,B67&gt;100),9*22+30+10*44+10*66+10*88+10*110+10*132+10*154+10*176+10*198+10*220+(B67-100)*242,IF(AND(B67&lt;=120,B67&gt;110),9*22+30+10*44+10*66+10*88+10*110+10*132+10*154+10*176+10*198+10*220+10*242+(B67-110)*264))))))))))))</f>
        <v>5552</v>
      </c>
      <c r="D67" s="89">
        <v>60</v>
      </c>
      <c r="E67" s="89">
        <v>50</v>
      </c>
      <c r="F67" s="89">
        <v>50</v>
      </c>
      <c r="G67" s="91">
        <f>人物成长表!$D67*人物成长表!$B67*10%+7+IF(AND(B67&lt;=10,B67&gt;0),(人物成长表!$B67-1)*转化表!$C$24,IF(AND(B67&lt;=20,B67&gt;10),9*转化表!$C$24+(B67-10)*转化表!$C$25,IF(AND(B67&lt;=30,B67&gt;20),9*转化表!$C$24+10*转化表!$C$25+(B67-20)*转化表!$C$26,IF(AND(B67&lt;=40,B67&gt;30),9*转化表!$C$24+10*转化表!$C$25+10*转化表!$C$26+(B67-30)*转化表!$C$27,IF(AND(B67&lt;=50,B67&gt;40),9*转化表!$C$24+10*转化表!$C$25+10*转化表!$C$26+10*转化表!$C$27+(B67-40)*转化表!$C$28,IF(AND(B67&lt;=60,B67&gt;50),9*转化表!$C$24+10*转化表!$C$25+10*转化表!$C$26+10*转化表!$C$27+10*转化表!$C$28+(B67-50)*转化表!$C$29,IF(AND(B67&lt;=70,B67&gt;60),9*转化表!$C$24+10*转化表!$C$25+10*转化表!$C$26+10*转化表!$C$27+10*转化表!$C$28+10*转化表!$C$29+(B67-60)*转化表!$C$30,IF(AND(B67&lt;=80,B67&gt;70),9*转化表!$C$24+10*转化表!$C$25+10*转化表!$C$26+10*转化表!$C$27+10*转化表!$C$28+10*转化表!$C$29+10*转化表!$C$30+(B67-70)*转化表!$C$31,IF(AND(B67&lt;=90,B67&gt;80),9*转化表!$C$24+10*转化表!$C$25+10*转化表!$C$26+10*转化表!$C$27+10*转化表!$C$28+10*转化表!$C$29+10*转化表!$C$30+10*转化表!$C$31+(B67-80)*转化表!$C$32,IF(AND(B67&lt;=100,B67&gt;90),9*转化表!$C$24+10*转化表!$C$25+10*转化表!$C$26+10*转化表!$C$27+10*转化表!$C$28+10*转化表!$C$29+10*转化表!$C$30+10*转化表!$C$31+10*转化表!$C$32+(B67-90)*转化表!$C$33,IF(AND(B67&lt;=110,B67&gt;100),9*转化表!$C$24+10*转化表!$C$25+10*转化表!$C$26+10*转化表!$C$27+10*转化表!$C$28+10*转化表!$C$29+10*转化表!$C$30+10*转化表!$C$31+10*转化表!$C$32+10*转化表!$C$33+(B67-100)*转化表!$C$34,IF(AND(B67&lt;=120,B67&gt;110),9*转化表!$C$24+10*转化表!$C$25+10*转化表!$C$26+10*转化表!$C$27+10*转化表!$C$28+10*转化表!$C$29+10*转化表!$C$30+10*转化表!$C$31+10*转化表!$C$32+10*转化表!$C$33+10*转化表!$C$34+(B67-110)*转化表!$C$35))))))))))))</f>
        <v>822</v>
      </c>
      <c r="H67" s="92">
        <f>人物成长表!$D67*人物成长表!$B67*7%+4.8+IF(AND(B67&lt;=10,B67&gt;0),(人物成长表!$B67-1)*转化表!$D$24,IF(AND(B67&lt;=20,B67&gt;10),9*转化表!$D$24+(B67-10)*转化表!$D$25,IF(AND(B67&lt;=30,B67&gt;20),9*转化表!$D$24+10*转化表!$D$25+(B67-20)*转化表!$D$26,IF(AND(B67&lt;=40,B67&gt;30),9*转化表!$D$24+10*转化表!$D$25+10*转化表!$D$26+(B67-30)*转化表!$D$27,IF(AND(B67&lt;=50,B67&gt;40),9*转化表!$D$24+10*转化表!$D$25+10*转化表!$D$26+10*转化表!$D$27+(B67-40)*转化表!$D$28,IF(AND(B67&lt;=60,B67&gt;50),9*转化表!$D$24+10*转化表!$D$25+10*转化表!$D$26+10*转化表!$D$27+10*转化表!$D$28+(B67-50)*转化表!$D$29,IF(AND(B67&lt;=70,B67&gt;60),9*转化表!$D$24+10*转化表!$D$25+10*转化表!$D$26+10*转化表!$D$27+10*转化表!$D$28+10*转化表!$D$29+(B67-60)*转化表!$D$30,IF(AND(B67&lt;=80,B67&gt;70),9*转化表!$D$24+10*转化表!$D$25+10*转化表!$D$26+10*转化表!$D$27+10*转化表!$D$28+10*转化表!$D$29+10*转化表!$D$30+(B67-70)*转化表!$D$31,IF(AND(B67&lt;=90,B67&gt;80),9*转化表!$D$24+10*转化表!$D$25+10*转化表!$D$26+10*转化表!$D$27+10*转化表!$D$28+10*转化表!$D$29+10*转化表!$D$30+10*转化表!$D$31+(B67-80)*转化表!$D$32,IF(AND(B67&lt;=100,B67&gt;90),9*转化表!$D$24+10*转化表!$D$25+10*转化表!$D$26+10*转化表!$D$27+10*转化表!$D$28+10*转化表!$D$29+10*转化表!$D$30+10*转化表!$D$31+10*转化表!$D$32+(B67-90)*转化表!$D$33,IF(AND(B67&lt;=110,B67&gt;100),9*转化表!$D$24+10*转化表!$D$25+10*转化表!$D$26+10*转化表!$D$27+10*转化表!$D$28+10*转化表!$D$29+10*转化表!$D$30+10*转化表!$D$31+10*转化表!$D$32+10*转化表!$D$33+(B67-100)*转化表!$D$34,IF(AND(B67&lt;=120,B67&gt;110),9*转化表!$D$24+10*转化表!$D$25+10*转化表!$D$26+10*转化表!$D$27+10*转化表!$D$28+10*转化表!$D$29+10*转化表!$D$30+10*转化表!$D$31+10*转化表!$D$32+10*转化表!$D$33+10*转化表!$D$34+(B67-110)*转化表!$D$35))))))))))))</f>
        <v>581</v>
      </c>
      <c r="I67" s="91">
        <f t="shared" ref="I67:I121" si="2">IF(E67&lt;=50,0,E67*10%+4+IF(AND(B67&lt;=10,B67&gt;0),0,B67-10))</f>
        <v>0</v>
      </c>
      <c r="J67" s="91">
        <f>IF(E67&lt;=50,0,E67*7%+2.8+IF(AND(B67&lt;=10,B67&gt;0),(人物成长表!$B67-1)*转化表!$F$24,IF(AND(B67&lt;=20,B67&gt;10),9*转化表!$F$24+(B67-10)*转化表!$F$25,IF(AND(B67&lt;=30,B67&gt;20),9*转化表!$F$24+10*转化表!$F$25+(B67-20)*转化表!$F$26,IF(AND(B67&lt;=40,B67&gt;30),9*转化表!$F$24+10*转化表!$F$25+10*转化表!$F$26+(B67-30)*转化表!$F$27,IF(AND(B67&lt;=50,B67&gt;40),9*转化表!$F$24+10*转化表!$F$25+10*转化表!$F$26+10*转化表!$F$27+(B67-40)*转化表!$F$28,IF(AND(B67&lt;=60,B67&gt;50),9*转化表!$F$24+10*转化表!$F$25+10*转化表!$F$26+10*转化表!$F$27+10*转化表!$F$28+(B67-50)*转化表!$F$29,IF(AND(B67&lt;=70,B67&gt;60),9*转化表!$F$24+10*转化表!$F$25+10*转化表!$F$26+10*转化表!$F$27+10*转化表!$F$28+10*转化表!$F$29+(B67-60)*转化表!$F$30,IF(AND(B67&lt;=80,B67&gt;70),9*转化表!$F$24+10*转化表!$F$25+10*转化表!$F$26+10*转化表!$F$27+10*转化表!$F$28+10*转化表!$F$29+10*转化表!$F$30+(B67-70)*转化表!$F$31,IF(AND(B67&lt;=90,B67&gt;80),9*转化表!$F$24+10*转化表!$F$25+10*转化表!$F$26+10*转化表!$F$27+10*转化表!$F$28+10*转化表!$F$29+10*转化表!$F$30+10*转化表!$F$31+(B67-80)*转化表!$F$32,IF(AND(B67&lt;=100,B67&gt;90),9*转化表!$F$24+10*转化表!$F$25+10*转化表!$F$26+10*转化表!$F$27+10*转化表!$F$28+10*转化表!$F$29+10*转化表!$F$30+10*转化表!$F$31+10*转化表!$F$32+(B67-90)*转化表!$F$33,IF(AND(B67&lt;=110,B67&gt;100),9*转化表!$F$24+10*转化表!$F$25+10*转化表!$F$26+10*转化表!$F$27+10*转化表!$F$28+10*转化表!$F$29+10*转化表!$F$30+10*转化表!$F$31+10*转化表!$F$32+10*转化表!$F$33+(B67-100)*转化表!$F$34,IF(AND(B67&lt;=120,B67&gt;110),9*转化表!$F$24+10*转化表!$F$25+10*转化表!$F$26+10*转化表!$F$27+10*转化表!$F$28+10*转化表!$F$29+10*转化表!$F$30+10*转化表!$F$31+10*转化表!$F$32+10*转化表!$F$33+10*转化表!$F$34+(B67-110)*转化表!$F$35)))))))))))))</f>
        <v>0</v>
      </c>
      <c r="K67" s="91">
        <f>(F67-50)*人物成长表!$B67*10%+9+IF(AND(B67&lt;=10,B67&gt;0),(人物成长表!$B67-1)*转化表!$G$24,IF(AND(B67&lt;=20,B67&gt;10),9*转化表!$G$24+(B67-10)*转化表!$G$25,IF(AND(B67&lt;=30,B67&gt;20),9*转化表!$G$24+10*转化表!$G$25+(B67-20)*转化表!$G$26,IF(AND(B67&lt;=40,B67&gt;30),9*转化表!$G$24+10*转化表!$G$25+10*转化表!$G$26+(B67-30)*转化表!$G$27,IF(AND(B67&lt;=50,B67&gt;40),9*转化表!$G$24+10*转化表!$G$25+10*转化表!$G$26+10*转化表!$G$27+(B67-40)*转化表!$G$28,IF(AND(B67&lt;=60,B67&gt;50),9*转化表!$G$24+10*转化表!$G$25+10*转化表!$G$26+10*转化表!$G$27+10*转化表!$G$28+(B67-50)*转化表!$G$29,IF(AND(B67&lt;=70,B67&gt;60),9*转化表!$G$24+10*转化表!$G$25+10*转化表!$G$26+10*转化表!$G$27+10*转化表!$G$28+10*转化表!$G$29+(B67-60)*转化表!$G$30,IF(AND(B67&lt;=80,B67&gt;70),9*转化表!$G$24+10*转化表!$G$25+10*转化表!$G$26+10*转化表!$G$27+10*转化表!$G$28+10*转化表!$G$29+10*转化表!$G$30+(B67-70)*转化表!$G$31,IF(AND(B67&lt;=90,B67&gt;80),9*转化表!$G$24+10*转化表!$G$25+10*转化表!$G$26+10*转化表!$G$27+10*转化表!$G$28+10*转化表!$G$29+10*转化表!$G$30+10*转化表!$G$31+(B67-80)*转化表!$G$32,IF(AND(B67&lt;=100,B67&gt;90),9*转化表!$G$24+10*转化表!$G$25+10*转化表!$G$26+10*转化表!$G$27+10*转化表!$G$28+10*转化表!$G$29+10*转化表!$G$30+10*转化表!$G$31+10*转化表!$G$32+(B67-90)*转化表!$G$33,IF(AND(B67&lt;=110,B67&gt;100),9*转化表!$G$24+10*转化表!$G$25+10*转化表!$G$26+10*转化表!$G$27+10*转化表!$G$28+10*转化表!$G$29+10*转化表!$G$30+10*转化表!$G$31+10*转化表!$G$32+10*转化表!$G$33+(B67-100)*转化表!$G$34,IF(AND(B67&lt;=120,B67&gt;110),9*转化表!$G$24+10*转化表!$G$25+10*转化表!$G$26+10*转化表!$G$27+10*转化表!$G$28+10*转化表!$G$29+10*转化表!$G$30+10*转化表!$G$31+10*转化表!$G$32+10*转化表!$G$33+10*转化表!$G$34+(B67-110)*转化表!$G$35))))))))))))</f>
        <v>250.07000000000002</v>
      </c>
      <c r="L67" s="91">
        <f>IF(F67&lt;=50,0,E67*7%+2.8+IF(AND(B67&lt;=10,B67&gt;0),(人物成长表!$B67-1)*转化表!$H$24,IF(AND(B67&lt;=20,B67&gt;10),9*转化表!$H$24+(B67-10)*转化表!$H$25,IF(AND(B67&lt;=30,B67&gt;20),9*转化表!$H$24+10*转化表!$H$25+(B67-20)*转化表!$H$26,IF(AND(B67&lt;=40,B67&gt;30),9*转化表!$H$24+10*转化表!$H$25+10*转化表!$H$26+(B67-30)*转化表!$H$27,IF(AND(B67&lt;=50,B67&gt;40),9*转化表!$H$24+10*转化表!$H$25+10*转化表!$H$26+10*转化表!$H$27+(B67-40)*转化表!$H$28,IF(AND(B67&lt;=60,B67&gt;50),9*转化表!$H$24+10*转化表!$H$25+10*转化表!$H$26+10*转化表!$H$27+10*转化表!$H$28+(B67-50)*转化表!$H$29,IF(AND(B67&lt;=70,B67&gt;60),9*转化表!$H$24+10*转化表!$H$25+10*转化表!$H$26+10*转化表!$H$27+10*转化表!$H$28+10*转化表!$H$29+(B67-60)*转化表!$H$30,IF(AND(B67&lt;=80,B67&gt;70),9*转化表!$H$24+10*转化表!$H$25+10*转化表!$H$26+10*转化表!$H$27+10*转化表!$H$28+10*转化表!$H$29+10*转化表!$H$30+(B67-70)*转化表!$H$31,IF(AND(B67&lt;=90,B67&gt;80),9*转化表!$H$24+10*转化表!$H$25+10*转化表!$H$26+10*转化表!$H$27+10*转化表!$H$28+10*转化表!$H$29+10*转化表!$H$30+10*转化表!$H$31+(B67-80)*转化表!$H$32,IF(AND(B67&lt;=100,B67&gt;90),9*转化表!$H$24+10*转化表!$H$25+10*转化表!$H$26+10*转化表!$H$27+10*转化表!$H$28+10*转化表!$H$29+10*转化表!$H$30+10*转化表!$H$31+10*转化表!$H$32+(B67-90)*转化表!$H$33,IF(AND(B67&lt;=110,B67&gt;100),9*转化表!$H$24+10*转化表!$H$25+10*转化表!$H$26+10*转化表!$H$27+10*转化表!$H$28+10*转化表!$H$29+10*转化表!$H$30+10*转化表!$H$31+10*转化表!$H$32+10*转化表!$H$33+(B67-100)*转化表!$H$34,IF(AND(B67&lt;=120,B67&gt;110),9*转化表!$H$24+10*转化表!$H$25+10*转化表!$H$26+10*转化表!$H$27+10*转化表!$H$28+10*转化表!$H$29+10*转化表!$H$30+10*转化表!$H$31+10*转化表!$H$32+10*转化表!$H$33+10*转化表!$H$34+(B67-110)*转化表!$H$35)))))))))))))</f>
        <v>0</v>
      </c>
      <c r="M67" s="89">
        <v>0</v>
      </c>
      <c r="N67" s="93">
        <v>0.2</v>
      </c>
      <c r="O67" s="94">
        <v>0</v>
      </c>
      <c r="P67" s="94">
        <v>0</v>
      </c>
      <c r="Q67" s="94">
        <v>0</v>
      </c>
      <c r="R67" s="93">
        <v>0.25</v>
      </c>
      <c r="S67" s="94">
        <v>0</v>
      </c>
    </row>
    <row r="68" spans="1:19">
      <c r="A68" s="89" t="s">
        <v>185</v>
      </c>
      <c r="B68" s="89">
        <v>67</v>
      </c>
      <c r="C68" s="90">
        <f>IF(AND(B68&lt;=10,B68&gt;0),(人物成长表!$B68-1)*22+50,IF(AND(B68&lt;=20,B68&gt;10),9*22+50+(B68-10)*44,IF(AND(B68&lt;=30,B68&gt;20),9*22+50+10*44+(B68-20)*66,IF(AND(B68&lt;=40,B68&gt;30),9*22+50+10*44+10*66+(B68-30)*88,IF(AND(B68&lt;=50,B68&gt;40),9*22+50+10*44+10*66+10*88+(B68-40)*110,IF(AND(B68&lt;=60,B68&gt;50),9*22+30+10*44+10*66+10*88+10*110+(B68-50)*132,IF(AND(B68&lt;=70,B68&gt;60),9*22+30+10*44+10*66+10*88+10*110+10*132+(B68-60)*154,IF(AND(B68&lt;=80,B68&gt;70),9*22+30+10*44+10*66+10*88+10*110+10*132+10*154+(B68-70)*176,IF(AND(B68&lt;=90,B68&gt;80),9*22+30+10*44+10*66+10*88+10*110+10*132+10*154+10*176+(B68-80)*198,IF(AND(B68&lt;=100,B68&gt;90),9*22+30+10*44+10*66+10*88+10*110+10*132+10*154+10*176+10*198+(B68-90)*220,IF(AND(B68&lt;=110,B68&gt;100),9*22+30+10*44+10*66+10*88+10*110+10*132+10*154+10*176+10*198+10*220+(B68-100)*242,IF(AND(B68&lt;=120,B68&gt;110),9*22+30+10*44+10*66+10*88+10*110+10*132+10*154+10*176+10*198+10*220+10*242+(B68-110)*264))))))))))))</f>
        <v>5706</v>
      </c>
      <c r="D68" s="89">
        <v>60</v>
      </c>
      <c r="E68" s="89">
        <v>50</v>
      </c>
      <c r="F68" s="89">
        <v>50</v>
      </c>
      <c r="G68" s="91">
        <f>人物成长表!$D68*人物成长表!$B68*10%+7+IF(AND(B68&lt;=10,B68&gt;0),(人物成长表!$B68-1)*转化表!$C$24,IF(AND(B68&lt;=20,B68&gt;10),9*转化表!$C$24+(B68-10)*转化表!$C$25,IF(AND(B68&lt;=30,B68&gt;20),9*转化表!$C$24+10*转化表!$C$25+(B68-20)*转化表!$C$26,IF(AND(B68&lt;=40,B68&gt;30),9*转化表!$C$24+10*转化表!$C$25+10*转化表!$C$26+(B68-30)*转化表!$C$27,IF(AND(B68&lt;=50,B68&gt;40),9*转化表!$C$24+10*转化表!$C$25+10*转化表!$C$26+10*转化表!$C$27+(B68-40)*转化表!$C$28,IF(AND(B68&lt;=60,B68&gt;50),9*转化表!$C$24+10*转化表!$C$25+10*转化表!$C$26+10*转化表!$C$27+10*转化表!$C$28+(B68-50)*转化表!$C$29,IF(AND(B68&lt;=70,B68&gt;60),9*转化表!$C$24+10*转化表!$C$25+10*转化表!$C$26+10*转化表!$C$27+10*转化表!$C$28+10*转化表!$C$29+(B68-60)*转化表!$C$30,IF(AND(B68&lt;=80,B68&gt;70),9*转化表!$C$24+10*转化表!$C$25+10*转化表!$C$26+10*转化表!$C$27+10*转化表!$C$28+10*转化表!$C$29+10*转化表!$C$30+(B68-70)*转化表!$C$31,IF(AND(B68&lt;=90,B68&gt;80),9*转化表!$C$24+10*转化表!$C$25+10*转化表!$C$26+10*转化表!$C$27+10*转化表!$C$28+10*转化表!$C$29+10*转化表!$C$30+10*转化表!$C$31+(B68-80)*转化表!$C$32,IF(AND(B68&lt;=100,B68&gt;90),9*转化表!$C$24+10*转化表!$C$25+10*转化表!$C$26+10*转化表!$C$27+10*转化表!$C$28+10*转化表!$C$29+10*转化表!$C$30+10*转化表!$C$31+10*转化表!$C$32+(B68-90)*转化表!$C$33,IF(AND(B68&lt;=110,B68&gt;100),9*转化表!$C$24+10*转化表!$C$25+10*转化表!$C$26+10*转化表!$C$27+10*转化表!$C$28+10*转化表!$C$29+10*转化表!$C$30+10*转化表!$C$31+10*转化表!$C$32+10*转化表!$C$33+(B68-100)*转化表!$C$34,IF(AND(B68&lt;=120,B68&gt;110),9*转化表!$C$24+10*转化表!$C$25+10*转化表!$C$26+10*转化表!$C$27+10*转化表!$C$28+10*转化表!$C$29+10*转化表!$C$30+10*转化表!$C$31+10*转化表!$C$32+10*转化表!$C$33+10*转化表!$C$34+(B68-110)*转化表!$C$35))))))))))))</f>
        <v>844</v>
      </c>
      <c r="H68" s="92">
        <f>人物成长表!$D68*人物成长表!$B68*7%+4.8+IF(AND(B68&lt;=10,B68&gt;0),(人物成长表!$B68-1)*转化表!$D$24,IF(AND(B68&lt;=20,B68&gt;10),9*转化表!$D$24+(B68-10)*转化表!$D$25,IF(AND(B68&lt;=30,B68&gt;20),9*转化表!$D$24+10*转化表!$D$25+(B68-20)*转化表!$D$26,IF(AND(B68&lt;=40,B68&gt;30),9*转化表!$D$24+10*转化表!$D$25+10*转化表!$D$26+(B68-30)*转化表!$D$27,IF(AND(B68&lt;=50,B68&gt;40),9*转化表!$D$24+10*转化表!$D$25+10*转化表!$D$26+10*转化表!$D$27+(B68-40)*转化表!$D$28,IF(AND(B68&lt;=60,B68&gt;50),9*转化表!$D$24+10*转化表!$D$25+10*转化表!$D$26+10*转化表!$D$27+10*转化表!$D$28+(B68-50)*转化表!$D$29,IF(AND(B68&lt;=70,B68&gt;60),9*转化表!$D$24+10*转化表!$D$25+10*转化表!$D$26+10*转化表!$D$27+10*转化表!$D$28+10*转化表!$D$29+(B68-60)*转化表!$D$30,IF(AND(B68&lt;=80,B68&gt;70),9*转化表!$D$24+10*转化表!$D$25+10*转化表!$D$26+10*转化表!$D$27+10*转化表!$D$28+10*转化表!$D$29+10*转化表!$D$30+(B68-70)*转化表!$D$31,IF(AND(B68&lt;=90,B68&gt;80),9*转化表!$D$24+10*转化表!$D$25+10*转化表!$D$26+10*转化表!$D$27+10*转化表!$D$28+10*转化表!$D$29+10*转化表!$D$30+10*转化表!$D$31+(B68-80)*转化表!$D$32,IF(AND(B68&lt;=100,B68&gt;90),9*转化表!$D$24+10*转化表!$D$25+10*转化表!$D$26+10*转化表!$D$27+10*转化表!$D$28+10*转化表!$D$29+10*转化表!$D$30+10*转化表!$D$31+10*转化表!$D$32+(B68-90)*转化表!$D$33,IF(AND(B68&lt;=110,B68&gt;100),9*转化表!$D$24+10*转化表!$D$25+10*转化表!$D$26+10*转化表!$D$27+10*转化表!$D$28+10*转化表!$D$29+10*转化表!$D$30+10*转化表!$D$31+10*转化表!$D$32+10*转化表!$D$33+(B68-100)*转化表!$D$34,IF(AND(B68&lt;=120,B68&gt;110),9*转化表!$D$24+10*转化表!$D$25+10*转化表!$D$26+10*转化表!$D$27+10*转化表!$D$28+10*转化表!$D$29+10*转化表!$D$30+10*转化表!$D$31+10*转化表!$D$32+10*转化表!$D$33+10*转化表!$D$34+(B68-110)*转化表!$D$35))))))))))))</f>
        <v>595</v>
      </c>
      <c r="I68" s="91">
        <f t="shared" si="2"/>
        <v>0</v>
      </c>
      <c r="J68" s="91">
        <f>IF(E68&lt;=50,0,E68*7%+2.8+IF(AND(B68&lt;=10,B68&gt;0),(人物成长表!$B68-1)*转化表!$F$24,IF(AND(B68&lt;=20,B68&gt;10),9*转化表!$F$24+(B68-10)*转化表!$F$25,IF(AND(B68&lt;=30,B68&gt;20),9*转化表!$F$24+10*转化表!$F$25+(B68-20)*转化表!$F$26,IF(AND(B68&lt;=40,B68&gt;30),9*转化表!$F$24+10*转化表!$F$25+10*转化表!$F$26+(B68-30)*转化表!$F$27,IF(AND(B68&lt;=50,B68&gt;40),9*转化表!$F$24+10*转化表!$F$25+10*转化表!$F$26+10*转化表!$F$27+(B68-40)*转化表!$F$28,IF(AND(B68&lt;=60,B68&gt;50),9*转化表!$F$24+10*转化表!$F$25+10*转化表!$F$26+10*转化表!$F$27+10*转化表!$F$28+(B68-50)*转化表!$F$29,IF(AND(B68&lt;=70,B68&gt;60),9*转化表!$F$24+10*转化表!$F$25+10*转化表!$F$26+10*转化表!$F$27+10*转化表!$F$28+10*转化表!$F$29+(B68-60)*转化表!$F$30,IF(AND(B68&lt;=80,B68&gt;70),9*转化表!$F$24+10*转化表!$F$25+10*转化表!$F$26+10*转化表!$F$27+10*转化表!$F$28+10*转化表!$F$29+10*转化表!$F$30+(B68-70)*转化表!$F$31,IF(AND(B68&lt;=90,B68&gt;80),9*转化表!$F$24+10*转化表!$F$25+10*转化表!$F$26+10*转化表!$F$27+10*转化表!$F$28+10*转化表!$F$29+10*转化表!$F$30+10*转化表!$F$31+(B68-80)*转化表!$F$32,IF(AND(B68&lt;=100,B68&gt;90),9*转化表!$F$24+10*转化表!$F$25+10*转化表!$F$26+10*转化表!$F$27+10*转化表!$F$28+10*转化表!$F$29+10*转化表!$F$30+10*转化表!$F$31+10*转化表!$F$32+(B68-90)*转化表!$F$33,IF(AND(B68&lt;=110,B68&gt;100),9*转化表!$F$24+10*转化表!$F$25+10*转化表!$F$26+10*转化表!$F$27+10*转化表!$F$28+10*转化表!$F$29+10*转化表!$F$30+10*转化表!$F$31+10*转化表!$F$32+10*转化表!$F$33+(B68-100)*转化表!$F$34,IF(AND(B68&lt;=120,B68&gt;110),9*转化表!$F$24+10*转化表!$F$25+10*转化表!$F$26+10*转化表!$F$27+10*转化表!$F$28+10*转化表!$F$29+10*转化表!$F$30+10*转化表!$F$31+10*转化表!$F$32+10*转化表!$F$33+10*转化表!$F$34+(B68-110)*转化表!$F$35)))))))))))))</f>
        <v>0</v>
      </c>
      <c r="K68" s="91">
        <f>(F68-50)*人物成长表!$B68*10%+9+IF(AND(B68&lt;=10,B68&gt;0),(人物成长表!$B68-1)*转化表!$G$24,IF(AND(B68&lt;=20,B68&gt;10),9*转化表!$G$24+(B68-10)*转化表!$G$25,IF(AND(B68&lt;=30,B68&gt;20),9*转化表!$G$24+10*转化表!$G$25+(B68-20)*转化表!$G$26,IF(AND(B68&lt;=40,B68&gt;30),9*转化表!$G$24+10*转化表!$G$25+10*转化表!$G$26+(B68-30)*转化表!$G$27,IF(AND(B68&lt;=50,B68&gt;40),9*转化表!$G$24+10*转化表!$G$25+10*转化表!$G$26+10*转化表!$G$27+(B68-40)*转化表!$G$28,IF(AND(B68&lt;=60,B68&gt;50),9*转化表!$G$24+10*转化表!$G$25+10*转化表!$G$26+10*转化表!$G$27+10*转化表!$G$28+(B68-50)*转化表!$G$29,IF(AND(B68&lt;=70,B68&gt;60),9*转化表!$G$24+10*转化表!$G$25+10*转化表!$G$26+10*转化表!$G$27+10*转化表!$G$28+10*转化表!$G$29+(B68-60)*转化表!$G$30,IF(AND(B68&lt;=80,B68&gt;70),9*转化表!$G$24+10*转化表!$G$25+10*转化表!$G$26+10*转化表!$G$27+10*转化表!$G$28+10*转化表!$G$29+10*转化表!$G$30+(B68-70)*转化表!$G$31,IF(AND(B68&lt;=90,B68&gt;80),9*转化表!$G$24+10*转化表!$G$25+10*转化表!$G$26+10*转化表!$G$27+10*转化表!$G$28+10*转化表!$G$29+10*转化表!$G$30+10*转化表!$G$31+(B68-80)*转化表!$G$32,IF(AND(B68&lt;=100,B68&gt;90),9*转化表!$G$24+10*转化表!$G$25+10*转化表!$G$26+10*转化表!$G$27+10*转化表!$G$28+10*转化表!$G$29+10*转化表!$G$30+10*转化表!$G$31+10*转化表!$G$32+(B68-90)*转化表!$G$33,IF(AND(B68&lt;=110,B68&gt;100),9*转化表!$G$24+10*转化表!$G$25+10*转化表!$G$26+10*转化表!$G$27+10*转化表!$G$28+10*转化表!$G$29+10*转化表!$G$30+10*转化表!$G$31+10*转化表!$G$32+10*转化表!$G$33+(B68-100)*转化表!$G$34,IF(AND(B68&lt;=120,B68&gt;110),9*转化表!$G$24+10*转化表!$G$25+10*转化表!$G$26+10*转化表!$G$27+10*转化表!$G$28+10*转化表!$G$29+10*转化表!$G$30+10*转化表!$G$31+10*转化表!$G$32+10*转化表!$G$33+10*转化表!$G$34+(B68-110)*转化表!$G$35))))))))))))</f>
        <v>256.97000000000003</v>
      </c>
      <c r="L68" s="91">
        <f>IF(F68&lt;=50,0,E68*7%+2.8+IF(AND(B68&lt;=10,B68&gt;0),(人物成长表!$B68-1)*转化表!$H$24,IF(AND(B68&lt;=20,B68&gt;10),9*转化表!$H$24+(B68-10)*转化表!$H$25,IF(AND(B68&lt;=30,B68&gt;20),9*转化表!$H$24+10*转化表!$H$25+(B68-20)*转化表!$H$26,IF(AND(B68&lt;=40,B68&gt;30),9*转化表!$H$24+10*转化表!$H$25+10*转化表!$H$26+(B68-30)*转化表!$H$27,IF(AND(B68&lt;=50,B68&gt;40),9*转化表!$H$24+10*转化表!$H$25+10*转化表!$H$26+10*转化表!$H$27+(B68-40)*转化表!$H$28,IF(AND(B68&lt;=60,B68&gt;50),9*转化表!$H$24+10*转化表!$H$25+10*转化表!$H$26+10*转化表!$H$27+10*转化表!$H$28+(B68-50)*转化表!$H$29,IF(AND(B68&lt;=70,B68&gt;60),9*转化表!$H$24+10*转化表!$H$25+10*转化表!$H$26+10*转化表!$H$27+10*转化表!$H$28+10*转化表!$H$29+(B68-60)*转化表!$H$30,IF(AND(B68&lt;=80,B68&gt;70),9*转化表!$H$24+10*转化表!$H$25+10*转化表!$H$26+10*转化表!$H$27+10*转化表!$H$28+10*转化表!$H$29+10*转化表!$H$30+(B68-70)*转化表!$H$31,IF(AND(B68&lt;=90,B68&gt;80),9*转化表!$H$24+10*转化表!$H$25+10*转化表!$H$26+10*转化表!$H$27+10*转化表!$H$28+10*转化表!$H$29+10*转化表!$H$30+10*转化表!$H$31+(B68-80)*转化表!$H$32,IF(AND(B68&lt;=100,B68&gt;90),9*转化表!$H$24+10*转化表!$H$25+10*转化表!$H$26+10*转化表!$H$27+10*转化表!$H$28+10*转化表!$H$29+10*转化表!$H$30+10*转化表!$H$31+10*转化表!$H$32+(B68-90)*转化表!$H$33,IF(AND(B68&lt;=110,B68&gt;100),9*转化表!$H$24+10*转化表!$H$25+10*转化表!$H$26+10*转化表!$H$27+10*转化表!$H$28+10*转化表!$H$29+10*转化表!$H$30+10*转化表!$H$31+10*转化表!$H$32+10*转化表!$H$33+(B68-100)*转化表!$H$34,IF(AND(B68&lt;=120,B68&gt;110),9*转化表!$H$24+10*转化表!$H$25+10*转化表!$H$26+10*转化表!$H$27+10*转化表!$H$28+10*转化表!$H$29+10*转化表!$H$30+10*转化表!$H$31+10*转化表!$H$32+10*转化表!$H$33+10*转化表!$H$34+(B68-110)*转化表!$H$35)))))))))))))</f>
        <v>0</v>
      </c>
      <c r="M68" s="89">
        <v>0</v>
      </c>
      <c r="N68" s="93">
        <v>0.2</v>
      </c>
      <c r="O68" s="94">
        <v>0</v>
      </c>
      <c r="P68" s="94">
        <v>0</v>
      </c>
      <c r="Q68" s="94">
        <v>0</v>
      </c>
      <c r="R68" s="93">
        <v>0.25</v>
      </c>
      <c r="S68" s="94">
        <v>0</v>
      </c>
    </row>
    <row r="69" spans="1:19">
      <c r="A69" s="89" t="s">
        <v>185</v>
      </c>
      <c r="B69" s="89">
        <v>68</v>
      </c>
      <c r="C69" s="90">
        <f>IF(AND(B69&lt;=10,B69&gt;0),(人物成长表!$B69-1)*22+50,IF(AND(B69&lt;=20,B69&gt;10),9*22+50+(B69-10)*44,IF(AND(B69&lt;=30,B69&gt;20),9*22+50+10*44+(B69-20)*66,IF(AND(B69&lt;=40,B69&gt;30),9*22+50+10*44+10*66+(B69-30)*88,IF(AND(B69&lt;=50,B69&gt;40),9*22+50+10*44+10*66+10*88+(B69-40)*110,IF(AND(B69&lt;=60,B69&gt;50),9*22+30+10*44+10*66+10*88+10*110+(B69-50)*132,IF(AND(B69&lt;=70,B69&gt;60),9*22+30+10*44+10*66+10*88+10*110+10*132+(B69-60)*154,IF(AND(B69&lt;=80,B69&gt;70),9*22+30+10*44+10*66+10*88+10*110+10*132+10*154+(B69-70)*176,IF(AND(B69&lt;=90,B69&gt;80),9*22+30+10*44+10*66+10*88+10*110+10*132+10*154+10*176+(B69-80)*198,IF(AND(B69&lt;=100,B69&gt;90),9*22+30+10*44+10*66+10*88+10*110+10*132+10*154+10*176+10*198+(B69-90)*220,IF(AND(B69&lt;=110,B69&gt;100),9*22+30+10*44+10*66+10*88+10*110+10*132+10*154+10*176+10*198+10*220+(B69-100)*242,IF(AND(B69&lt;=120,B69&gt;110),9*22+30+10*44+10*66+10*88+10*110+10*132+10*154+10*176+10*198+10*220+10*242+(B69-110)*264))))))))))))</f>
        <v>5860</v>
      </c>
      <c r="D69" s="89">
        <v>60</v>
      </c>
      <c r="E69" s="89">
        <v>50</v>
      </c>
      <c r="F69" s="89">
        <v>50</v>
      </c>
      <c r="G69" s="91">
        <f>人物成长表!$D69*人物成长表!$B69*10%+7+IF(AND(B69&lt;=10,B69&gt;0),(人物成长表!$B69-1)*转化表!$C$24,IF(AND(B69&lt;=20,B69&gt;10),9*转化表!$C$24+(B69-10)*转化表!$C$25,IF(AND(B69&lt;=30,B69&gt;20),9*转化表!$C$24+10*转化表!$C$25+(B69-20)*转化表!$C$26,IF(AND(B69&lt;=40,B69&gt;30),9*转化表!$C$24+10*转化表!$C$25+10*转化表!$C$26+(B69-30)*转化表!$C$27,IF(AND(B69&lt;=50,B69&gt;40),9*转化表!$C$24+10*转化表!$C$25+10*转化表!$C$26+10*转化表!$C$27+(B69-40)*转化表!$C$28,IF(AND(B69&lt;=60,B69&gt;50),9*转化表!$C$24+10*转化表!$C$25+10*转化表!$C$26+10*转化表!$C$27+10*转化表!$C$28+(B69-50)*转化表!$C$29,IF(AND(B69&lt;=70,B69&gt;60),9*转化表!$C$24+10*转化表!$C$25+10*转化表!$C$26+10*转化表!$C$27+10*转化表!$C$28+10*转化表!$C$29+(B69-60)*转化表!$C$30,IF(AND(B69&lt;=80,B69&gt;70),9*转化表!$C$24+10*转化表!$C$25+10*转化表!$C$26+10*转化表!$C$27+10*转化表!$C$28+10*转化表!$C$29+10*转化表!$C$30+(B69-70)*转化表!$C$31,IF(AND(B69&lt;=90,B69&gt;80),9*转化表!$C$24+10*转化表!$C$25+10*转化表!$C$26+10*转化表!$C$27+10*转化表!$C$28+10*转化表!$C$29+10*转化表!$C$30+10*转化表!$C$31+(B69-80)*转化表!$C$32,IF(AND(B69&lt;=100,B69&gt;90),9*转化表!$C$24+10*转化表!$C$25+10*转化表!$C$26+10*转化表!$C$27+10*转化表!$C$28+10*转化表!$C$29+10*转化表!$C$30+10*转化表!$C$31+10*转化表!$C$32+(B69-90)*转化表!$C$33,IF(AND(B69&lt;=110,B69&gt;100),9*转化表!$C$24+10*转化表!$C$25+10*转化表!$C$26+10*转化表!$C$27+10*转化表!$C$28+10*转化表!$C$29+10*转化表!$C$30+10*转化表!$C$31+10*转化表!$C$32+10*转化表!$C$33+(B69-100)*转化表!$C$34,IF(AND(B69&lt;=120,B69&gt;110),9*转化表!$C$24+10*转化表!$C$25+10*转化表!$C$26+10*转化表!$C$27+10*转化表!$C$28+10*转化表!$C$29+10*转化表!$C$30+10*转化表!$C$31+10*转化表!$C$32+10*转化表!$C$33+10*转化表!$C$34+(B69-110)*转化表!$C$35))))))))))))</f>
        <v>866</v>
      </c>
      <c r="H69" s="92">
        <f>人物成长表!$D69*人物成长表!$B69*7%+4.8+IF(AND(B69&lt;=10,B69&gt;0),(人物成长表!$B69-1)*转化表!$D$24,IF(AND(B69&lt;=20,B69&gt;10),9*转化表!$D$24+(B69-10)*转化表!$D$25,IF(AND(B69&lt;=30,B69&gt;20),9*转化表!$D$24+10*转化表!$D$25+(B69-20)*转化表!$D$26,IF(AND(B69&lt;=40,B69&gt;30),9*转化表!$D$24+10*转化表!$D$25+10*转化表!$D$26+(B69-30)*转化表!$D$27,IF(AND(B69&lt;=50,B69&gt;40),9*转化表!$D$24+10*转化表!$D$25+10*转化表!$D$26+10*转化表!$D$27+(B69-40)*转化表!$D$28,IF(AND(B69&lt;=60,B69&gt;50),9*转化表!$D$24+10*转化表!$D$25+10*转化表!$D$26+10*转化表!$D$27+10*转化表!$D$28+(B69-50)*转化表!$D$29,IF(AND(B69&lt;=70,B69&gt;60),9*转化表!$D$24+10*转化表!$D$25+10*转化表!$D$26+10*转化表!$D$27+10*转化表!$D$28+10*转化表!$D$29+(B69-60)*转化表!$D$30,IF(AND(B69&lt;=80,B69&gt;70),9*转化表!$D$24+10*转化表!$D$25+10*转化表!$D$26+10*转化表!$D$27+10*转化表!$D$28+10*转化表!$D$29+10*转化表!$D$30+(B69-70)*转化表!$D$31,IF(AND(B69&lt;=90,B69&gt;80),9*转化表!$D$24+10*转化表!$D$25+10*转化表!$D$26+10*转化表!$D$27+10*转化表!$D$28+10*转化表!$D$29+10*转化表!$D$30+10*转化表!$D$31+(B69-80)*转化表!$D$32,IF(AND(B69&lt;=100,B69&gt;90),9*转化表!$D$24+10*转化表!$D$25+10*转化表!$D$26+10*转化表!$D$27+10*转化表!$D$28+10*转化表!$D$29+10*转化表!$D$30+10*转化表!$D$31+10*转化表!$D$32+(B69-90)*转化表!$D$33,IF(AND(B69&lt;=110,B69&gt;100),9*转化表!$D$24+10*转化表!$D$25+10*转化表!$D$26+10*转化表!$D$27+10*转化表!$D$28+10*转化表!$D$29+10*转化表!$D$30+10*转化表!$D$31+10*转化表!$D$32+10*转化表!$D$33+(B69-100)*转化表!$D$34,IF(AND(B69&lt;=120,B69&gt;110),9*转化表!$D$24+10*转化表!$D$25+10*转化表!$D$26+10*转化表!$D$27+10*转化表!$D$28+10*转化表!$D$29+10*转化表!$D$30+10*转化表!$D$31+10*转化表!$D$32+10*转化表!$D$33+10*转化表!$D$34+(B69-110)*转化表!$D$35))))))))))))</f>
        <v>609</v>
      </c>
      <c r="I69" s="91">
        <f t="shared" si="2"/>
        <v>0</v>
      </c>
      <c r="J69" s="91">
        <f>IF(E69&lt;=50,0,E69*7%+2.8+IF(AND(B69&lt;=10,B69&gt;0),(人物成长表!$B69-1)*转化表!$F$24,IF(AND(B69&lt;=20,B69&gt;10),9*转化表!$F$24+(B69-10)*转化表!$F$25,IF(AND(B69&lt;=30,B69&gt;20),9*转化表!$F$24+10*转化表!$F$25+(B69-20)*转化表!$F$26,IF(AND(B69&lt;=40,B69&gt;30),9*转化表!$F$24+10*转化表!$F$25+10*转化表!$F$26+(B69-30)*转化表!$F$27,IF(AND(B69&lt;=50,B69&gt;40),9*转化表!$F$24+10*转化表!$F$25+10*转化表!$F$26+10*转化表!$F$27+(B69-40)*转化表!$F$28,IF(AND(B69&lt;=60,B69&gt;50),9*转化表!$F$24+10*转化表!$F$25+10*转化表!$F$26+10*转化表!$F$27+10*转化表!$F$28+(B69-50)*转化表!$F$29,IF(AND(B69&lt;=70,B69&gt;60),9*转化表!$F$24+10*转化表!$F$25+10*转化表!$F$26+10*转化表!$F$27+10*转化表!$F$28+10*转化表!$F$29+(B69-60)*转化表!$F$30,IF(AND(B69&lt;=80,B69&gt;70),9*转化表!$F$24+10*转化表!$F$25+10*转化表!$F$26+10*转化表!$F$27+10*转化表!$F$28+10*转化表!$F$29+10*转化表!$F$30+(B69-70)*转化表!$F$31,IF(AND(B69&lt;=90,B69&gt;80),9*转化表!$F$24+10*转化表!$F$25+10*转化表!$F$26+10*转化表!$F$27+10*转化表!$F$28+10*转化表!$F$29+10*转化表!$F$30+10*转化表!$F$31+(B69-80)*转化表!$F$32,IF(AND(B69&lt;=100,B69&gt;90),9*转化表!$F$24+10*转化表!$F$25+10*转化表!$F$26+10*转化表!$F$27+10*转化表!$F$28+10*转化表!$F$29+10*转化表!$F$30+10*转化表!$F$31+10*转化表!$F$32+(B69-90)*转化表!$F$33,IF(AND(B69&lt;=110,B69&gt;100),9*转化表!$F$24+10*转化表!$F$25+10*转化表!$F$26+10*转化表!$F$27+10*转化表!$F$28+10*转化表!$F$29+10*转化表!$F$30+10*转化表!$F$31+10*转化表!$F$32+10*转化表!$F$33+(B69-100)*转化表!$F$34,IF(AND(B69&lt;=120,B69&gt;110),9*转化表!$F$24+10*转化表!$F$25+10*转化表!$F$26+10*转化表!$F$27+10*转化表!$F$28+10*转化表!$F$29+10*转化表!$F$30+10*转化表!$F$31+10*转化表!$F$32+10*转化表!$F$33+10*转化表!$F$34+(B69-110)*转化表!$F$35)))))))))))))</f>
        <v>0</v>
      </c>
      <c r="K69" s="91">
        <f>(F69-50)*人物成长表!$B69*10%+9+IF(AND(B69&lt;=10,B69&gt;0),(人物成长表!$B69-1)*转化表!$G$24,IF(AND(B69&lt;=20,B69&gt;10),9*转化表!$G$24+(B69-10)*转化表!$G$25,IF(AND(B69&lt;=30,B69&gt;20),9*转化表!$G$24+10*转化表!$G$25+(B69-20)*转化表!$G$26,IF(AND(B69&lt;=40,B69&gt;30),9*转化表!$G$24+10*转化表!$G$25+10*转化表!$G$26+(B69-30)*转化表!$G$27,IF(AND(B69&lt;=50,B69&gt;40),9*转化表!$G$24+10*转化表!$G$25+10*转化表!$G$26+10*转化表!$G$27+(B69-40)*转化表!$G$28,IF(AND(B69&lt;=60,B69&gt;50),9*转化表!$G$24+10*转化表!$G$25+10*转化表!$G$26+10*转化表!$G$27+10*转化表!$G$28+(B69-50)*转化表!$G$29,IF(AND(B69&lt;=70,B69&gt;60),9*转化表!$G$24+10*转化表!$G$25+10*转化表!$G$26+10*转化表!$G$27+10*转化表!$G$28+10*转化表!$G$29+(B69-60)*转化表!$G$30,IF(AND(B69&lt;=80,B69&gt;70),9*转化表!$G$24+10*转化表!$G$25+10*转化表!$G$26+10*转化表!$G$27+10*转化表!$G$28+10*转化表!$G$29+10*转化表!$G$30+(B69-70)*转化表!$G$31,IF(AND(B69&lt;=90,B69&gt;80),9*转化表!$G$24+10*转化表!$G$25+10*转化表!$G$26+10*转化表!$G$27+10*转化表!$G$28+10*转化表!$G$29+10*转化表!$G$30+10*转化表!$G$31+(B69-80)*转化表!$G$32,IF(AND(B69&lt;=100,B69&gt;90),9*转化表!$G$24+10*转化表!$G$25+10*转化表!$G$26+10*转化表!$G$27+10*转化表!$G$28+10*转化表!$G$29+10*转化表!$G$30+10*转化表!$G$31+10*转化表!$G$32+(B69-90)*转化表!$G$33,IF(AND(B69&lt;=110,B69&gt;100),9*转化表!$G$24+10*转化表!$G$25+10*转化表!$G$26+10*转化表!$G$27+10*转化表!$G$28+10*转化表!$G$29+10*转化表!$G$30+10*转化表!$G$31+10*转化表!$G$32+10*转化表!$G$33+(B69-100)*转化表!$G$34,IF(AND(B69&lt;=120,B69&gt;110),9*转化表!$G$24+10*转化表!$G$25+10*转化表!$G$26+10*转化表!$G$27+10*转化表!$G$28+10*转化表!$G$29+10*转化表!$G$30+10*转化表!$G$31+10*转化表!$G$32+10*转化表!$G$33+10*转化表!$G$34+(B69-110)*转化表!$G$35))))))))))))</f>
        <v>263.87</v>
      </c>
      <c r="L69" s="91">
        <f>IF(F69&lt;=50,0,E69*7%+2.8+IF(AND(B69&lt;=10,B69&gt;0),(人物成长表!$B69-1)*转化表!$H$24,IF(AND(B69&lt;=20,B69&gt;10),9*转化表!$H$24+(B69-10)*转化表!$H$25,IF(AND(B69&lt;=30,B69&gt;20),9*转化表!$H$24+10*转化表!$H$25+(B69-20)*转化表!$H$26,IF(AND(B69&lt;=40,B69&gt;30),9*转化表!$H$24+10*转化表!$H$25+10*转化表!$H$26+(B69-30)*转化表!$H$27,IF(AND(B69&lt;=50,B69&gt;40),9*转化表!$H$24+10*转化表!$H$25+10*转化表!$H$26+10*转化表!$H$27+(B69-40)*转化表!$H$28,IF(AND(B69&lt;=60,B69&gt;50),9*转化表!$H$24+10*转化表!$H$25+10*转化表!$H$26+10*转化表!$H$27+10*转化表!$H$28+(B69-50)*转化表!$H$29,IF(AND(B69&lt;=70,B69&gt;60),9*转化表!$H$24+10*转化表!$H$25+10*转化表!$H$26+10*转化表!$H$27+10*转化表!$H$28+10*转化表!$H$29+(B69-60)*转化表!$H$30,IF(AND(B69&lt;=80,B69&gt;70),9*转化表!$H$24+10*转化表!$H$25+10*转化表!$H$26+10*转化表!$H$27+10*转化表!$H$28+10*转化表!$H$29+10*转化表!$H$30+(B69-70)*转化表!$H$31,IF(AND(B69&lt;=90,B69&gt;80),9*转化表!$H$24+10*转化表!$H$25+10*转化表!$H$26+10*转化表!$H$27+10*转化表!$H$28+10*转化表!$H$29+10*转化表!$H$30+10*转化表!$H$31+(B69-80)*转化表!$H$32,IF(AND(B69&lt;=100,B69&gt;90),9*转化表!$H$24+10*转化表!$H$25+10*转化表!$H$26+10*转化表!$H$27+10*转化表!$H$28+10*转化表!$H$29+10*转化表!$H$30+10*转化表!$H$31+10*转化表!$H$32+(B69-90)*转化表!$H$33,IF(AND(B69&lt;=110,B69&gt;100),9*转化表!$H$24+10*转化表!$H$25+10*转化表!$H$26+10*转化表!$H$27+10*转化表!$H$28+10*转化表!$H$29+10*转化表!$H$30+10*转化表!$H$31+10*转化表!$H$32+10*转化表!$H$33+(B69-100)*转化表!$H$34,IF(AND(B69&lt;=120,B69&gt;110),9*转化表!$H$24+10*转化表!$H$25+10*转化表!$H$26+10*转化表!$H$27+10*转化表!$H$28+10*转化表!$H$29+10*转化表!$H$30+10*转化表!$H$31+10*转化表!$H$32+10*转化表!$H$33+10*转化表!$H$34+(B69-110)*转化表!$H$35)))))))))))))</f>
        <v>0</v>
      </c>
      <c r="M69" s="89">
        <v>0</v>
      </c>
      <c r="N69" s="93">
        <v>0.2</v>
      </c>
      <c r="O69" s="94">
        <v>0</v>
      </c>
      <c r="P69" s="94">
        <v>0</v>
      </c>
      <c r="Q69" s="94">
        <v>0</v>
      </c>
      <c r="R69" s="93">
        <v>0.25</v>
      </c>
      <c r="S69" s="94">
        <v>0</v>
      </c>
    </row>
    <row r="70" spans="1:19">
      <c r="A70" s="89" t="s">
        <v>185</v>
      </c>
      <c r="B70" s="89">
        <v>69</v>
      </c>
      <c r="C70" s="90">
        <f>IF(AND(B70&lt;=10,B70&gt;0),(人物成长表!$B70-1)*22+50,IF(AND(B70&lt;=20,B70&gt;10),9*22+50+(B70-10)*44,IF(AND(B70&lt;=30,B70&gt;20),9*22+50+10*44+(B70-20)*66,IF(AND(B70&lt;=40,B70&gt;30),9*22+50+10*44+10*66+(B70-30)*88,IF(AND(B70&lt;=50,B70&gt;40),9*22+50+10*44+10*66+10*88+(B70-40)*110,IF(AND(B70&lt;=60,B70&gt;50),9*22+30+10*44+10*66+10*88+10*110+(B70-50)*132,IF(AND(B70&lt;=70,B70&gt;60),9*22+30+10*44+10*66+10*88+10*110+10*132+(B70-60)*154,IF(AND(B70&lt;=80,B70&gt;70),9*22+30+10*44+10*66+10*88+10*110+10*132+10*154+(B70-70)*176,IF(AND(B70&lt;=90,B70&gt;80),9*22+30+10*44+10*66+10*88+10*110+10*132+10*154+10*176+(B70-80)*198,IF(AND(B70&lt;=100,B70&gt;90),9*22+30+10*44+10*66+10*88+10*110+10*132+10*154+10*176+10*198+(B70-90)*220,IF(AND(B70&lt;=110,B70&gt;100),9*22+30+10*44+10*66+10*88+10*110+10*132+10*154+10*176+10*198+10*220+(B70-100)*242,IF(AND(B70&lt;=120,B70&gt;110),9*22+30+10*44+10*66+10*88+10*110+10*132+10*154+10*176+10*198+10*220+10*242+(B70-110)*264))))))))))))</f>
        <v>6014</v>
      </c>
      <c r="D70" s="89">
        <v>60</v>
      </c>
      <c r="E70" s="89">
        <v>50</v>
      </c>
      <c r="F70" s="89">
        <v>50</v>
      </c>
      <c r="G70" s="91">
        <f>人物成长表!$D70*人物成长表!$B70*10%+7+IF(AND(B70&lt;=10,B70&gt;0),(人物成长表!$B70-1)*转化表!$C$24,IF(AND(B70&lt;=20,B70&gt;10),9*转化表!$C$24+(B70-10)*转化表!$C$25,IF(AND(B70&lt;=30,B70&gt;20),9*转化表!$C$24+10*转化表!$C$25+(B70-20)*转化表!$C$26,IF(AND(B70&lt;=40,B70&gt;30),9*转化表!$C$24+10*转化表!$C$25+10*转化表!$C$26+(B70-30)*转化表!$C$27,IF(AND(B70&lt;=50,B70&gt;40),9*转化表!$C$24+10*转化表!$C$25+10*转化表!$C$26+10*转化表!$C$27+(B70-40)*转化表!$C$28,IF(AND(B70&lt;=60,B70&gt;50),9*转化表!$C$24+10*转化表!$C$25+10*转化表!$C$26+10*转化表!$C$27+10*转化表!$C$28+(B70-50)*转化表!$C$29,IF(AND(B70&lt;=70,B70&gt;60),9*转化表!$C$24+10*转化表!$C$25+10*转化表!$C$26+10*转化表!$C$27+10*转化表!$C$28+10*转化表!$C$29+(B70-60)*转化表!$C$30,IF(AND(B70&lt;=80,B70&gt;70),9*转化表!$C$24+10*转化表!$C$25+10*转化表!$C$26+10*转化表!$C$27+10*转化表!$C$28+10*转化表!$C$29+10*转化表!$C$30+(B70-70)*转化表!$C$31,IF(AND(B70&lt;=90,B70&gt;80),9*转化表!$C$24+10*转化表!$C$25+10*转化表!$C$26+10*转化表!$C$27+10*转化表!$C$28+10*转化表!$C$29+10*转化表!$C$30+10*转化表!$C$31+(B70-80)*转化表!$C$32,IF(AND(B70&lt;=100,B70&gt;90),9*转化表!$C$24+10*转化表!$C$25+10*转化表!$C$26+10*转化表!$C$27+10*转化表!$C$28+10*转化表!$C$29+10*转化表!$C$30+10*转化表!$C$31+10*转化表!$C$32+(B70-90)*转化表!$C$33,IF(AND(B70&lt;=110,B70&gt;100),9*转化表!$C$24+10*转化表!$C$25+10*转化表!$C$26+10*转化表!$C$27+10*转化表!$C$28+10*转化表!$C$29+10*转化表!$C$30+10*转化表!$C$31+10*转化表!$C$32+10*转化表!$C$33+(B70-100)*转化表!$C$34,IF(AND(B70&lt;=120,B70&gt;110),9*转化表!$C$24+10*转化表!$C$25+10*转化表!$C$26+10*转化表!$C$27+10*转化表!$C$28+10*转化表!$C$29+10*转化表!$C$30+10*转化表!$C$31+10*转化表!$C$32+10*转化表!$C$33+10*转化表!$C$34+(B70-110)*转化表!$C$35))))))))))))</f>
        <v>888</v>
      </c>
      <c r="H70" s="92">
        <f>人物成长表!$D70*人物成长表!$B70*7%+4.8+IF(AND(B70&lt;=10,B70&gt;0),(人物成长表!$B70-1)*转化表!$D$24,IF(AND(B70&lt;=20,B70&gt;10),9*转化表!$D$24+(B70-10)*转化表!$D$25,IF(AND(B70&lt;=30,B70&gt;20),9*转化表!$D$24+10*转化表!$D$25+(B70-20)*转化表!$D$26,IF(AND(B70&lt;=40,B70&gt;30),9*转化表!$D$24+10*转化表!$D$25+10*转化表!$D$26+(B70-30)*转化表!$D$27,IF(AND(B70&lt;=50,B70&gt;40),9*转化表!$D$24+10*转化表!$D$25+10*转化表!$D$26+10*转化表!$D$27+(B70-40)*转化表!$D$28,IF(AND(B70&lt;=60,B70&gt;50),9*转化表!$D$24+10*转化表!$D$25+10*转化表!$D$26+10*转化表!$D$27+10*转化表!$D$28+(B70-50)*转化表!$D$29,IF(AND(B70&lt;=70,B70&gt;60),9*转化表!$D$24+10*转化表!$D$25+10*转化表!$D$26+10*转化表!$D$27+10*转化表!$D$28+10*转化表!$D$29+(B70-60)*转化表!$D$30,IF(AND(B70&lt;=80,B70&gt;70),9*转化表!$D$24+10*转化表!$D$25+10*转化表!$D$26+10*转化表!$D$27+10*转化表!$D$28+10*转化表!$D$29+10*转化表!$D$30+(B70-70)*转化表!$D$31,IF(AND(B70&lt;=90,B70&gt;80),9*转化表!$D$24+10*转化表!$D$25+10*转化表!$D$26+10*转化表!$D$27+10*转化表!$D$28+10*转化表!$D$29+10*转化表!$D$30+10*转化表!$D$31+(B70-80)*转化表!$D$32,IF(AND(B70&lt;=100,B70&gt;90),9*转化表!$D$24+10*转化表!$D$25+10*转化表!$D$26+10*转化表!$D$27+10*转化表!$D$28+10*转化表!$D$29+10*转化表!$D$30+10*转化表!$D$31+10*转化表!$D$32+(B70-90)*转化表!$D$33,IF(AND(B70&lt;=110,B70&gt;100),9*转化表!$D$24+10*转化表!$D$25+10*转化表!$D$26+10*转化表!$D$27+10*转化表!$D$28+10*转化表!$D$29+10*转化表!$D$30+10*转化表!$D$31+10*转化表!$D$32+10*转化表!$D$33+(B70-100)*转化表!$D$34,IF(AND(B70&lt;=120,B70&gt;110),9*转化表!$D$24+10*转化表!$D$25+10*转化表!$D$26+10*转化表!$D$27+10*转化表!$D$28+10*转化表!$D$29+10*转化表!$D$30+10*转化表!$D$31+10*转化表!$D$32+10*转化表!$D$33+10*转化表!$D$34+(B70-110)*转化表!$D$35))))))))))))</f>
        <v>623</v>
      </c>
      <c r="I70" s="91">
        <f t="shared" si="2"/>
        <v>0</v>
      </c>
      <c r="J70" s="91">
        <f>IF(E70&lt;=50,0,E70*7%+2.8+IF(AND(B70&lt;=10,B70&gt;0),(人物成长表!$B70-1)*转化表!$F$24,IF(AND(B70&lt;=20,B70&gt;10),9*转化表!$F$24+(B70-10)*转化表!$F$25,IF(AND(B70&lt;=30,B70&gt;20),9*转化表!$F$24+10*转化表!$F$25+(B70-20)*转化表!$F$26,IF(AND(B70&lt;=40,B70&gt;30),9*转化表!$F$24+10*转化表!$F$25+10*转化表!$F$26+(B70-30)*转化表!$F$27,IF(AND(B70&lt;=50,B70&gt;40),9*转化表!$F$24+10*转化表!$F$25+10*转化表!$F$26+10*转化表!$F$27+(B70-40)*转化表!$F$28,IF(AND(B70&lt;=60,B70&gt;50),9*转化表!$F$24+10*转化表!$F$25+10*转化表!$F$26+10*转化表!$F$27+10*转化表!$F$28+(B70-50)*转化表!$F$29,IF(AND(B70&lt;=70,B70&gt;60),9*转化表!$F$24+10*转化表!$F$25+10*转化表!$F$26+10*转化表!$F$27+10*转化表!$F$28+10*转化表!$F$29+(B70-60)*转化表!$F$30,IF(AND(B70&lt;=80,B70&gt;70),9*转化表!$F$24+10*转化表!$F$25+10*转化表!$F$26+10*转化表!$F$27+10*转化表!$F$28+10*转化表!$F$29+10*转化表!$F$30+(B70-70)*转化表!$F$31,IF(AND(B70&lt;=90,B70&gt;80),9*转化表!$F$24+10*转化表!$F$25+10*转化表!$F$26+10*转化表!$F$27+10*转化表!$F$28+10*转化表!$F$29+10*转化表!$F$30+10*转化表!$F$31+(B70-80)*转化表!$F$32,IF(AND(B70&lt;=100,B70&gt;90),9*转化表!$F$24+10*转化表!$F$25+10*转化表!$F$26+10*转化表!$F$27+10*转化表!$F$28+10*转化表!$F$29+10*转化表!$F$30+10*转化表!$F$31+10*转化表!$F$32+(B70-90)*转化表!$F$33,IF(AND(B70&lt;=110,B70&gt;100),9*转化表!$F$24+10*转化表!$F$25+10*转化表!$F$26+10*转化表!$F$27+10*转化表!$F$28+10*转化表!$F$29+10*转化表!$F$30+10*转化表!$F$31+10*转化表!$F$32+10*转化表!$F$33+(B70-100)*转化表!$F$34,IF(AND(B70&lt;=120,B70&gt;110),9*转化表!$F$24+10*转化表!$F$25+10*转化表!$F$26+10*转化表!$F$27+10*转化表!$F$28+10*转化表!$F$29+10*转化表!$F$30+10*转化表!$F$31+10*转化表!$F$32+10*转化表!$F$33+10*转化表!$F$34+(B70-110)*转化表!$F$35)))))))))))))</f>
        <v>0</v>
      </c>
      <c r="K70" s="91">
        <f>(F70-50)*人物成长表!$B70*10%+9+IF(AND(B70&lt;=10,B70&gt;0),(人物成长表!$B70-1)*转化表!$G$24,IF(AND(B70&lt;=20,B70&gt;10),9*转化表!$G$24+(B70-10)*转化表!$G$25,IF(AND(B70&lt;=30,B70&gt;20),9*转化表!$G$24+10*转化表!$G$25+(B70-20)*转化表!$G$26,IF(AND(B70&lt;=40,B70&gt;30),9*转化表!$G$24+10*转化表!$G$25+10*转化表!$G$26+(B70-30)*转化表!$G$27,IF(AND(B70&lt;=50,B70&gt;40),9*转化表!$G$24+10*转化表!$G$25+10*转化表!$G$26+10*转化表!$G$27+(B70-40)*转化表!$G$28,IF(AND(B70&lt;=60,B70&gt;50),9*转化表!$G$24+10*转化表!$G$25+10*转化表!$G$26+10*转化表!$G$27+10*转化表!$G$28+(B70-50)*转化表!$G$29,IF(AND(B70&lt;=70,B70&gt;60),9*转化表!$G$24+10*转化表!$G$25+10*转化表!$G$26+10*转化表!$G$27+10*转化表!$G$28+10*转化表!$G$29+(B70-60)*转化表!$G$30,IF(AND(B70&lt;=80,B70&gt;70),9*转化表!$G$24+10*转化表!$G$25+10*转化表!$G$26+10*转化表!$G$27+10*转化表!$G$28+10*转化表!$G$29+10*转化表!$G$30+(B70-70)*转化表!$G$31,IF(AND(B70&lt;=90,B70&gt;80),9*转化表!$G$24+10*转化表!$G$25+10*转化表!$G$26+10*转化表!$G$27+10*转化表!$G$28+10*转化表!$G$29+10*转化表!$G$30+10*转化表!$G$31+(B70-80)*转化表!$G$32,IF(AND(B70&lt;=100,B70&gt;90),9*转化表!$G$24+10*转化表!$G$25+10*转化表!$G$26+10*转化表!$G$27+10*转化表!$G$28+10*转化表!$G$29+10*转化表!$G$30+10*转化表!$G$31+10*转化表!$G$32+(B70-90)*转化表!$G$33,IF(AND(B70&lt;=110,B70&gt;100),9*转化表!$G$24+10*转化表!$G$25+10*转化表!$G$26+10*转化表!$G$27+10*转化表!$G$28+10*转化表!$G$29+10*转化表!$G$30+10*转化表!$G$31+10*转化表!$G$32+10*转化表!$G$33+(B70-100)*转化表!$G$34,IF(AND(B70&lt;=120,B70&gt;110),9*转化表!$G$24+10*转化表!$G$25+10*转化表!$G$26+10*转化表!$G$27+10*转化表!$G$28+10*转化表!$G$29+10*转化表!$G$30+10*转化表!$G$31+10*转化表!$G$32+10*转化表!$G$33+10*转化表!$G$34+(B70-110)*转化表!$G$35))))))))))))</f>
        <v>270.77000000000004</v>
      </c>
      <c r="L70" s="91">
        <f>IF(F70&lt;=50,0,E70*7%+2.8+IF(AND(B70&lt;=10,B70&gt;0),(人物成长表!$B70-1)*转化表!$H$24,IF(AND(B70&lt;=20,B70&gt;10),9*转化表!$H$24+(B70-10)*转化表!$H$25,IF(AND(B70&lt;=30,B70&gt;20),9*转化表!$H$24+10*转化表!$H$25+(B70-20)*转化表!$H$26,IF(AND(B70&lt;=40,B70&gt;30),9*转化表!$H$24+10*转化表!$H$25+10*转化表!$H$26+(B70-30)*转化表!$H$27,IF(AND(B70&lt;=50,B70&gt;40),9*转化表!$H$24+10*转化表!$H$25+10*转化表!$H$26+10*转化表!$H$27+(B70-40)*转化表!$H$28,IF(AND(B70&lt;=60,B70&gt;50),9*转化表!$H$24+10*转化表!$H$25+10*转化表!$H$26+10*转化表!$H$27+10*转化表!$H$28+(B70-50)*转化表!$H$29,IF(AND(B70&lt;=70,B70&gt;60),9*转化表!$H$24+10*转化表!$H$25+10*转化表!$H$26+10*转化表!$H$27+10*转化表!$H$28+10*转化表!$H$29+(B70-60)*转化表!$H$30,IF(AND(B70&lt;=80,B70&gt;70),9*转化表!$H$24+10*转化表!$H$25+10*转化表!$H$26+10*转化表!$H$27+10*转化表!$H$28+10*转化表!$H$29+10*转化表!$H$30+(B70-70)*转化表!$H$31,IF(AND(B70&lt;=90,B70&gt;80),9*转化表!$H$24+10*转化表!$H$25+10*转化表!$H$26+10*转化表!$H$27+10*转化表!$H$28+10*转化表!$H$29+10*转化表!$H$30+10*转化表!$H$31+(B70-80)*转化表!$H$32,IF(AND(B70&lt;=100,B70&gt;90),9*转化表!$H$24+10*转化表!$H$25+10*转化表!$H$26+10*转化表!$H$27+10*转化表!$H$28+10*转化表!$H$29+10*转化表!$H$30+10*转化表!$H$31+10*转化表!$H$32+(B70-90)*转化表!$H$33,IF(AND(B70&lt;=110,B70&gt;100),9*转化表!$H$24+10*转化表!$H$25+10*转化表!$H$26+10*转化表!$H$27+10*转化表!$H$28+10*转化表!$H$29+10*转化表!$H$30+10*转化表!$H$31+10*转化表!$H$32+10*转化表!$H$33+(B70-100)*转化表!$H$34,IF(AND(B70&lt;=120,B70&gt;110),9*转化表!$H$24+10*转化表!$H$25+10*转化表!$H$26+10*转化表!$H$27+10*转化表!$H$28+10*转化表!$H$29+10*转化表!$H$30+10*转化表!$H$31+10*转化表!$H$32+10*转化表!$H$33+10*转化表!$H$34+(B70-110)*转化表!$H$35)))))))))))))</f>
        <v>0</v>
      </c>
      <c r="M70" s="89">
        <v>0</v>
      </c>
      <c r="N70" s="93">
        <v>0.2</v>
      </c>
      <c r="O70" s="94">
        <v>0</v>
      </c>
      <c r="P70" s="94">
        <v>0</v>
      </c>
      <c r="Q70" s="94">
        <v>0</v>
      </c>
      <c r="R70" s="93">
        <v>0.25</v>
      </c>
      <c r="S70" s="94">
        <v>0</v>
      </c>
    </row>
    <row r="71" spans="1:19">
      <c r="A71" s="89" t="s">
        <v>185</v>
      </c>
      <c r="B71" s="89">
        <v>70</v>
      </c>
      <c r="C71" s="90">
        <f>IF(AND(B71&lt;=10,B71&gt;0),(人物成长表!$B71-1)*22+50,IF(AND(B71&lt;=20,B71&gt;10),9*22+50+(B71-10)*44,IF(AND(B71&lt;=30,B71&gt;20),9*22+50+10*44+(B71-20)*66,IF(AND(B71&lt;=40,B71&gt;30),9*22+50+10*44+10*66+(B71-30)*88,IF(AND(B71&lt;=50,B71&gt;40),9*22+50+10*44+10*66+10*88+(B71-40)*110,IF(AND(B71&lt;=60,B71&gt;50),9*22+30+10*44+10*66+10*88+10*110+(B71-50)*132,IF(AND(B71&lt;=70,B71&gt;60),9*22+30+10*44+10*66+10*88+10*110+10*132+(B71-60)*154,IF(AND(B71&lt;=80,B71&gt;70),9*22+30+10*44+10*66+10*88+10*110+10*132+10*154+(B71-70)*176,IF(AND(B71&lt;=90,B71&gt;80),9*22+30+10*44+10*66+10*88+10*110+10*132+10*154+10*176+(B71-80)*198,IF(AND(B71&lt;=100,B71&gt;90),9*22+30+10*44+10*66+10*88+10*110+10*132+10*154+10*176+10*198+(B71-90)*220,IF(AND(B71&lt;=110,B71&gt;100),9*22+30+10*44+10*66+10*88+10*110+10*132+10*154+10*176+10*198+10*220+(B71-100)*242,IF(AND(B71&lt;=120,B71&gt;110),9*22+30+10*44+10*66+10*88+10*110+10*132+10*154+10*176+10*198+10*220+10*242+(B71-110)*264))))))))))))</f>
        <v>6168</v>
      </c>
      <c r="D71" s="89">
        <v>60</v>
      </c>
      <c r="E71" s="89">
        <v>50</v>
      </c>
      <c r="F71" s="89">
        <v>50</v>
      </c>
      <c r="G71" s="91">
        <f>人物成长表!$D71*人物成长表!$B71*10%+7+IF(AND(B71&lt;=10,B71&gt;0),(人物成长表!$B71-1)*转化表!$C$24,IF(AND(B71&lt;=20,B71&gt;10),9*转化表!$C$24+(B71-10)*转化表!$C$25,IF(AND(B71&lt;=30,B71&gt;20),9*转化表!$C$24+10*转化表!$C$25+(B71-20)*转化表!$C$26,IF(AND(B71&lt;=40,B71&gt;30),9*转化表!$C$24+10*转化表!$C$25+10*转化表!$C$26+(B71-30)*转化表!$C$27,IF(AND(B71&lt;=50,B71&gt;40),9*转化表!$C$24+10*转化表!$C$25+10*转化表!$C$26+10*转化表!$C$27+(B71-40)*转化表!$C$28,IF(AND(B71&lt;=60,B71&gt;50),9*转化表!$C$24+10*转化表!$C$25+10*转化表!$C$26+10*转化表!$C$27+10*转化表!$C$28+(B71-50)*转化表!$C$29,IF(AND(B71&lt;=70,B71&gt;60),9*转化表!$C$24+10*转化表!$C$25+10*转化表!$C$26+10*转化表!$C$27+10*转化表!$C$28+10*转化表!$C$29+(B71-60)*转化表!$C$30,IF(AND(B71&lt;=80,B71&gt;70),9*转化表!$C$24+10*转化表!$C$25+10*转化表!$C$26+10*转化表!$C$27+10*转化表!$C$28+10*转化表!$C$29+10*转化表!$C$30+(B71-70)*转化表!$C$31,IF(AND(B71&lt;=90,B71&gt;80),9*转化表!$C$24+10*转化表!$C$25+10*转化表!$C$26+10*转化表!$C$27+10*转化表!$C$28+10*转化表!$C$29+10*转化表!$C$30+10*转化表!$C$31+(B71-80)*转化表!$C$32,IF(AND(B71&lt;=100,B71&gt;90),9*转化表!$C$24+10*转化表!$C$25+10*转化表!$C$26+10*转化表!$C$27+10*转化表!$C$28+10*转化表!$C$29+10*转化表!$C$30+10*转化表!$C$31+10*转化表!$C$32+(B71-90)*转化表!$C$33,IF(AND(B71&lt;=110,B71&gt;100),9*转化表!$C$24+10*转化表!$C$25+10*转化表!$C$26+10*转化表!$C$27+10*转化表!$C$28+10*转化表!$C$29+10*转化表!$C$30+10*转化表!$C$31+10*转化表!$C$32+10*转化表!$C$33+(B71-100)*转化表!$C$34,IF(AND(B71&lt;=120,B71&gt;110),9*转化表!$C$24+10*转化表!$C$25+10*转化表!$C$26+10*转化表!$C$27+10*转化表!$C$28+10*转化表!$C$29+10*转化表!$C$30+10*转化表!$C$31+10*转化表!$C$32+10*转化表!$C$33+10*转化表!$C$34+(B71-110)*转化表!$C$35))))))))))))</f>
        <v>910</v>
      </c>
      <c r="H71" s="92">
        <f>人物成长表!$D71*人物成长表!$B71*7%+4.8+IF(AND(B71&lt;=10,B71&gt;0),(人物成长表!$B71-1)*转化表!$D$24,IF(AND(B71&lt;=20,B71&gt;10),9*转化表!$D$24+(B71-10)*转化表!$D$25,IF(AND(B71&lt;=30,B71&gt;20),9*转化表!$D$24+10*转化表!$D$25+(B71-20)*转化表!$D$26,IF(AND(B71&lt;=40,B71&gt;30),9*转化表!$D$24+10*转化表!$D$25+10*转化表!$D$26+(B71-30)*转化表!$D$27,IF(AND(B71&lt;=50,B71&gt;40),9*转化表!$D$24+10*转化表!$D$25+10*转化表!$D$26+10*转化表!$D$27+(B71-40)*转化表!$D$28,IF(AND(B71&lt;=60,B71&gt;50),9*转化表!$D$24+10*转化表!$D$25+10*转化表!$D$26+10*转化表!$D$27+10*转化表!$D$28+(B71-50)*转化表!$D$29,IF(AND(B71&lt;=70,B71&gt;60),9*转化表!$D$24+10*转化表!$D$25+10*转化表!$D$26+10*转化表!$D$27+10*转化表!$D$28+10*转化表!$D$29+(B71-60)*转化表!$D$30,IF(AND(B71&lt;=80,B71&gt;70),9*转化表!$D$24+10*转化表!$D$25+10*转化表!$D$26+10*转化表!$D$27+10*转化表!$D$28+10*转化表!$D$29+10*转化表!$D$30+(B71-70)*转化表!$D$31,IF(AND(B71&lt;=90,B71&gt;80),9*转化表!$D$24+10*转化表!$D$25+10*转化表!$D$26+10*转化表!$D$27+10*转化表!$D$28+10*转化表!$D$29+10*转化表!$D$30+10*转化表!$D$31+(B71-80)*转化表!$D$32,IF(AND(B71&lt;=100,B71&gt;90),9*转化表!$D$24+10*转化表!$D$25+10*转化表!$D$26+10*转化表!$D$27+10*转化表!$D$28+10*转化表!$D$29+10*转化表!$D$30+10*转化表!$D$31+10*转化表!$D$32+(B71-90)*转化表!$D$33,IF(AND(B71&lt;=110,B71&gt;100),9*转化表!$D$24+10*转化表!$D$25+10*转化表!$D$26+10*转化表!$D$27+10*转化表!$D$28+10*转化表!$D$29+10*转化表!$D$30+10*转化表!$D$31+10*转化表!$D$32+10*转化表!$D$33+(B71-100)*转化表!$D$34,IF(AND(B71&lt;=120,B71&gt;110),9*转化表!$D$24+10*转化表!$D$25+10*转化表!$D$26+10*转化表!$D$27+10*转化表!$D$28+10*转化表!$D$29+10*转化表!$D$30+10*转化表!$D$31+10*转化表!$D$32+10*转化表!$D$33+10*转化表!$D$34+(B71-110)*转化表!$D$35))))))))))))</f>
        <v>637</v>
      </c>
      <c r="I71" s="91">
        <f t="shared" si="2"/>
        <v>0</v>
      </c>
      <c r="J71" s="91">
        <f>IF(E71&lt;=50,0,E71*7%+2.8+IF(AND(B71&lt;=10,B71&gt;0),(人物成长表!$B71-1)*转化表!$F$24,IF(AND(B71&lt;=20,B71&gt;10),9*转化表!$F$24+(B71-10)*转化表!$F$25,IF(AND(B71&lt;=30,B71&gt;20),9*转化表!$F$24+10*转化表!$F$25+(B71-20)*转化表!$F$26,IF(AND(B71&lt;=40,B71&gt;30),9*转化表!$F$24+10*转化表!$F$25+10*转化表!$F$26+(B71-30)*转化表!$F$27,IF(AND(B71&lt;=50,B71&gt;40),9*转化表!$F$24+10*转化表!$F$25+10*转化表!$F$26+10*转化表!$F$27+(B71-40)*转化表!$F$28,IF(AND(B71&lt;=60,B71&gt;50),9*转化表!$F$24+10*转化表!$F$25+10*转化表!$F$26+10*转化表!$F$27+10*转化表!$F$28+(B71-50)*转化表!$F$29,IF(AND(B71&lt;=70,B71&gt;60),9*转化表!$F$24+10*转化表!$F$25+10*转化表!$F$26+10*转化表!$F$27+10*转化表!$F$28+10*转化表!$F$29+(B71-60)*转化表!$F$30,IF(AND(B71&lt;=80,B71&gt;70),9*转化表!$F$24+10*转化表!$F$25+10*转化表!$F$26+10*转化表!$F$27+10*转化表!$F$28+10*转化表!$F$29+10*转化表!$F$30+(B71-70)*转化表!$F$31,IF(AND(B71&lt;=90,B71&gt;80),9*转化表!$F$24+10*转化表!$F$25+10*转化表!$F$26+10*转化表!$F$27+10*转化表!$F$28+10*转化表!$F$29+10*转化表!$F$30+10*转化表!$F$31+(B71-80)*转化表!$F$32,IF(AND(B71&lt;=100,B71&gt;90),9*转化表!$F$24+10*转化表!$F$25+10*转化表!$F$26+10*转化表!$F$27+10*转化表!$F$28+10*转化表!$F$29+10*转化表!$F$30+10*转化表!$F$31+10*转化表!$F$32+(B71-90)*转化表!$F$33,IF(AND(B71&lt;=110,B71&gt;100),9*转化表!$F$24+10*转化表!$F$25+10*转化表!$F$26+10*转化表!$F$27+10*转化表!$F$28+10*转化表!$F$29+10*转化表!$F$30+10*转化表!$F$31+10*转化表!$F$32+10*转化表!$F$33+(B71-100)*转化表!$F$34,IF(AND(B71&lt;=120,B71&gt;110),9*转化表!$F$24+10*转化表!$F$25+10*转化表!$F$26+10*转化表!$F$27+10*转化表!$F$28+10*转化表!$F$29+10*转化表!$F$30+10*转化表!$F$31+10*转化表!$F$32+10*转化表!$F$33+10*转化表!$F$34+(B71-110)*转化表!$F$35)))))))))))))</f>
        <v>0</v>
      </c>
      <c r="K71" s="91">
        <f>(F71-50)*人物成长表!$B71*10%+9+IF(AND(B71&lt;=10,B71&gt;0),(人物成长表!$B71-1)*转化表!$G$24,IF(AND(B71&lt;=20,B71&gt;10),9*转化表!$G$24+(B71-10)*转化表!$G$25,IF(AND(B71&lt;=30,B71&gt;20),9*转化表!$G$24+10*转化表!$G$25+(B71-20)*转化表!$G$26,IF(AND(B71&lt;=40,B71&gt;30),9*转化表!$G$24+10*转化表!$G$25+10*转化表!$G$26+(B71-30)*转化表!$G$27,IF(AND(B71&lt;=50,B71&gt;40),9*转化表!$G$24+10*转化表!$G$25+10*转化表!$G$26+10*转化表!$G$27+(B71-40)*转化表!$G$28,IF(AND(B71&lt;=60,B71&gt;50),9*转化表!$G$24+10*转化表!$G$25+10*转化表!$G$26+10*转化表!$G$27+10*转化表!$G$28+(B71-50)*转化表!$G$29,IF(AND(B71&lt;=70,B71&gt;60),9*转化表!$G$24+10*转化表!$G$25+10*转化表!$G$26+10*转化表!$G$27+10*转化表!$G$28+10*转化表!$G$29+(B71-60)*转化表!$G$30,IF(AND(B71&lt;=80,B71&gt;70),9*转化表!$G$24+10*转化表!$G$25+10*转化表!$G$26+10*转化表!$G$27+10*转化表!$G$28+10*转化表!$G$29+10*转化表!$G$30+(B71-70)*转化表!$G$31,IF(AND(B71&lt;=90,B71&gt;80),9*转化表!$G$24+10*转化表!$G$25+10*转化表!$G$26+10*转化表!$G$27+10*转化表!$G$28+10*转化表!$G$29+10*转化表!$G$30+10*转化表!$G$31+(B71-80)*转化表!$G$32,IF(AND(B71&lt;=100,B71&gt;90),9*转化表!$G$24+10*转化表!$G$25+10*转化表!$G$26+10*转化表!$G$27+10*转化表!$G$28+10*转化表!$G$29+10*转化表!$G$30+10*转化表!$G$31+10*转化表!$G$32+(B71-90)*转化表!$G$33,IF(AND(B71&lt;=110,B71&gt;100),9*转化表!$G$24+10*转化表!$G$25+10*转化表!$G$26+10*转化表!$G$27+10*转化表!$G$28+10*转化表!$G$29+10*转化表!$G$30+10*转化表!$G$31+10*转化表!$G$32+10*转化表!$G$33+(B71-100)*转化表!$G$34,IF(AND(B71&lt;=120,B71&gt;110),9*转化表!$G$24+10*转化表!$G$25+10*转化表!$G$26+10*转化表!$G$27+10*转化表!$G$28+10*转化表!$G$29+10*转化表!$G$30+10*转化表!$G$31+10*转化表!$G$32+10*转化表!$G$33+10*转化表!$G$34+(B71-110)*转化表!$G$35))))))))))))</f>
        <v>277.67</v>
      </c>
      <c r="L71" s="91">
        <f>IF(F71&lt;=50,0,E71*7%+2.8+IF(AND(B71&lt;=10,B71&gt;0),(人物成长表!$B71-1)*转化表!$H$24,IF(AND(B71&lt;=20,B71&gt;10),9*转化表!$H$24+(B71-10)*转化表!$H$25,IF(AND(B71&lt;=30,B71&gt;20),9*转化表!$H$24+10*转化表!$H$25+(B71-20)*转化表!$H$26,IF(AND(B71&lt;=40,B71&gt;30),9*转化表!$H$24+10*转化表!$H$25+10*转化表!$H$26+(B71-30)*转化表!$H$27,IF(AND(B71&lt;=50,B71&gt;40),9*转化表!$H$24+10*转化表!$H$25+10*转化表!$H$26+10*转化表!$H$27+(B71-40)*转化表!$H$28,IF(AND(B71&lt;=60,B71&gt;50),9*转化表!$H$24+10*转化表!$H$25+10*转化表!$H$26+10*转化表!$H$27+10*转化表!$H$28+(B71-50)*转化表!$H$29,IF(AND(B71&lt;=70,B71&gt;60),9*转化表!$H$24+10*转化表!$H$25+10*转化表!$H$26+10*转化表!$H$27+10*转化表!$H$28+10*转化表!$H$29+(B71-60)*转化表!$H$30,IF(AND(B71&lt;=80,B71&gt;70),9*转化表!$H$24+10*转化表!$H$25+10*转化表!$H$26+10*转化表!$H$27+10*转化表!$H$28+10*转化表!$H$29+10*转化表!$H$30+(B71-70)*转化表!$H$31,IF(AND(B71&lt;=90,B71&gt;80),9*转化表!$H$24+10*转化表!$H$25+10*转化表!$H$26+10*转化表!$H$27+10*转化表!$H$28+10*转化表!$H$29+10*转化表!$H$30+10*转化表!$H$31+(B71-80)*转化表!$H$32,IF(AND(B71&lt;=100,B71&gt;90),9*转化表!$H$24+10*转化表!$H$25+10*转化表!$H$26+10*转化表!$H$27+10*转化表!$H$28+10*转化表!$H$29+10*转化表!$H$30+10*转化表!$H$31+10*转化表!$H$32+(B71-90)*转化表!$H$33,IF(AND(B71&lt;=110,B71&gt;100),9*转化表!$H$24+10*转化表!$H$25+10*转化表!$H$26+10*转化表!$H$27+10*转化表!$H$28+10*转化表!$H$29+10*转化表!$H$30+10*转化表!$H$31+10*转化表!$H$32+10*转化表!$H$33+(B71-100)*转化表!$H$34,IF(AND(B71&lt;=120,B71&gt;110),9*转化表!$H$24+10*转化表!$H$25+10*转化表!$H$26+10*转化表!$H$27+10*转化表!$H$28+10*转化表!$H$29+10*转化表!$H$30+10*转化表!$H$31+10*转化表!$H$32+10*转化表!$H$33+10*转化表!$H$34+(B71-110)*转化表!$H$35)))))))))))))</f>
        <v>0</v>
      </c>
      <c r="M71" s="89">
        <v>0</v>
      </c>
      <c r="N71" s="93">
        <v>0.2</v>
      </c>
      <c r="O71" s="94">
        <v>0</v>
      </c>
      <c r="P71" s="94">
        <v>0</v>
      </c>
      <c r="Q71" s="94">
        <v>0</v>
      </c>
      <c r="R71" s="93">
        <v>0.25</v>
      </c>
      <c r="S71" s="94">
        <v>0</v>
      </c>
    </row>
    <row r="72" spans="1:19">
      <c r="A72" s="89" t="s">
        <v>185</v>
      </c>
      <c r="B72" s="89">
        <v>71</v>
      </c>
      <c r="C72" s="90">
        <f>IF(AND(B72&lt;=10,B72&gt;0),(人物成长表!$B72-1)*22+50,IF(AND(B72&lt;=20,B72&gt;10),9*22+50+(B72-10)*44,IF(AND(B72&lt;=30,B72&gt;20),9*22+50+10*44+(B72-20)*66,IF(AND(B72&lt;=40,B72&gt;30),9*22+50+10*44+10*66+(B72-30)*88,IF(AND(B72&lt;=50,B72&gt;40),9*22+50+10*44+10*66+10*88+(B72-40)*110,IF(AND(B72&lt;=60,B72&gt;50),9*22+30+10*44+10*66+10*88+10*110+(B72-50)*132,IF(AND(B72&lt;=70,B72&gt;60),9*22+30+10*44+10*66+10*88+10*110+10*132+(B72-60)*154,IF(AND(B72&lt;=80,B72&gt;70),9*22+30+10*44+10*66+10*88+10*110+10*132+10*154+(B72-70)*176,IF(AND(B72&lt;=90,B72&gt;80),9*22+30+10*44+10*66+10*88+10*110+10*132+10*154+10*176+(B72-80)*198,IF(AND(B72&lt;=100,B72&gt;90),9*22+30+10*44+10*66+10*88+10*110+10*132+10*154+10*176+10*198+(B72-90)*220,IF(AND(B72&lt;=110,B72&gt;100),9*22+30+10*44+10*66+10*88+10*110+10*132+10*154+10*176+10*198+10*220+(B72-100)*242,IF(AND(B72&lt;=120,B72&gt;110),9*22+30+10*44+10*66+10*88+10*110+10*132+10*154+10*176+10*198+10*220+10*242+(B72-110)*264))))))))))))</f>
        <v>6344</v>
      </c>
      <c r="D72" s="89">
        <v>60</v>
      </c>
      <c r="E72" s="89">
        <v>50</v>
      </c>
      <c r="F72" s="89">
        <v>50</v>
      </c>
      <c r="G72" s="91">
        <f>人物成长表!$D72*人物成长表!$B72*10%+7+IF(AND(B72&lt;=10,B72&gt;0),(人物成长表!$B72-1)*转化表!$C$24,IF(AND(B72&lt;=20,B72&gt;10),9*转化表!$C$24+(B72-10)*转化表!$C$25,IF(AND(B72&lt;=30,B72&gt;20),9*转化表!$C$24+10*转化表!$C$25+(B72-20)*转化表!$C$26,IF(AND(B72&lt;=40,B72&gt;30),9*转化表!$C$24+10*转化表!$C$25+10*转化表!$C$26+(B72-30)*转化表!$C$27,IF(AND(B72&lt;=50,B72&gt;40),9*转化表!$C$24+10*转化表!$C$25+10*转化表!$C$26+10*转化表!$C$27+(B72-40)*转化表!$C$28,IF(AND(B72&lt;=60,B72&gt;50),9*转化表!$C$24+10*转化表!$C$25+10*转化表!$C$26+10*转化表!$C$27+10*转化表!$C$28+(B72-50)*转化表!$C$29,IF(AND(B72&lt;=70,B72&gt;60),9*转化表!$C$24+10*转化表!$C$25+10*转化表!$C$26+10*转化表!$C$27+10*转化表!$C$28+10*转化表!$C$29+(B72-60)*转化表!$C$30,IF(AND(B72&lt;=80,B72&gt;70),9*转化表!$C$24+10*转化表!$C$25+10*转化表!$C$26+10*转化表!$C$27+10*转化表!$C$28+10*转化表!$C$29+10*转化表!$C$30+(B72-70)*转化表!$C$31,IF(AND(B72&lt;=90,B72&gt;80),9*转化表!$C$24+10*转化表!$C$25+10*转化表!$C$26+10*转化表!$C$27+10*转化表!$C$28+10*转化表!$C$29+10*转化表!$C$30+10*转化表!$C$31+(B72-80)*转化表!$C$32,IF(AND(B72&lt;=100,B72&gt;90),9*转化表!$C$24+10*转化表!$C$25+10*转化表!$C$26+10*转化表!$C$27+10*转化表!$C$28+10*转化表!$C$29+10*转化表!$C$30+10*转化表!$C$31+10*转化表!$C$32+(B72-90)*转化表!$C$33,IF(AND(B72&lt;=110,B72&gt;100),9*转化表!$C$24+10*转化表!$C$25+10*转化表!$C$26+10*转化表!$C$27+10*转化表!$C$28+10*转化表!$C$29+10*转化表!$C$30+10*转化表!$C$31+10*转化表!$C$32+10*转化表!$C$33+(B72-100)*转化表!$C$34,IF(AND(B72&lt;=120,B72&gt;110),9*转化表!$C$24+10*转化表!$C$25+10*转化表!$C$26+10*转化表!$C$27+10*转化表!$C$28+10*转化表!$C$29+10*转化表!$C$30+10*转化表!$C$31+10*转化表!$C$32+10*转化表!$C$33+10*转化表!$C$34+(B72-110)*转化表!$C$35))))))))))))</f>
        <v>935</v>
      </c>
      <c r="H72" s="92">
        <f>人物成长表!$D72*人物成长表!$B72*7%+4.8+IF(AND(B72&lt;=10,B72&gt;0),(人物成长表!$B72-1)*转化表!$D$24,IF(AND(B72&lt;=20,B72&gt;10),9*转化表!$D$24+(B72-10)*转化表!$D$25,IF(AND(B72&lt;=30,B72&gt;20),9*转化表!$D$24+10*转化表!$D$25+(B72-20)*转化表!$D$26,IF(AND(B72&lt;=40,B72&gt;30),9*转化表!$D$24+10*转化表!$D$25+10*转化表!$D$26+(B72-30)*转化表!$D$27,IF(AND(B72&lt;=50,B72&gt;40),9*转化表!$D$24+10*转化表!$D$25+10*转化表!$D$26+10*转化表!$D$27+(B72-40)*转化表!$D$28,IF(AND(B72&lt;=60,B72&gt;50),9*转化表!$D$24+10*转化表!$D$25+10*转化表!$D$26+10*转化表!$D$27+10*转化表!$D$28+(B72-50)*转化表!$D$29,IF(AND(B72&lt;=70,B72&gt;60),9*转化表!$D$24+10*转化表!$D$25+10*转化表!$D$26+10*转化表!$D$27+10*转化表!$D$28+10*转化表!$D$29+(B72-60)*转化表!$D$30,IF(AND(B72&lt;=80,B72&gt;70),9*转化表!$D$24+10*转化表!$D$25+10*转化表!$D$26+10*转化表!$D$27+10*转化表!$D$28+10*转化表!$D$29+10*转化表!$D$30+(B72-70)*转化表!$D$31,IF(AND(B72&lt;=90,B72&gt;80),9*转化表!$D$24+10*转化表!$D$25+10*转化表!$D$26+10*转化表!$D$27+10*转化表!$D$28+10*转化表!$D$29+10*转化表!$D$30+10*转化表!$D$31+(B72-80)*转化表!$D$32,IF(AND(B72&lt;=100,B72&gt;90),9*转化表!$D$24+10*转化表!$D$25+10*转化表!$D$26+10*转化表!$D$27+10*转化表!$D$28+10*转化表!$D$29+10*转化表!$D$30+10*转化表!$D$31+10*转化表!$D$32+(B72-90)*转化表!$D$33,IF(AND(B72&lt;=110,B72&gt;100),9*转化表!$D$24+10*转化表!$D$25+10*转化表!$D$26+10*转化表!$D$27+10*转化表!$D$28+10*转化表!$D$29+10*转化表!$D$30+10*转化表!$D$31+10*转化表!$D$32+10*转化表!$D$33+(B72-100)*转化表!$D$34,IF(AND(B72&lt;=120,B72&gt;110),9*转化表!$D$24+10*转化表!$D$25+10*转化表!$D$26+10*转化表!$D$27+10*转化表!$D$28+10*转化表!$D$29+10*转化表!$D$30+10*转化表!$D$31+10*转化表!$D$32+10*转化表!$D$33+10*转化表!$D$34+(B72-110)*转化表!$D$35))))))))))))</f>
        <v>652.40000000000009</v>
      </c>
      <c r="I72" s="91">
        <f t="shared" si="2"/>
        <v>0</v>
      </c>
      <c r="J72" s="91">
        <f>IF(E72&lt;=50,0,E72*7%+2.8+IF(AND(B72&lt;=10,B72&gt;0),(人物成长表!$B72-1)*转化表!$F$24,IF(AND(B72&lt;=20,B72&gt;10),9*转化表!$F$24+(B72-10)*转化表!$F$25,IF(AND(B72&lt;=30,B72&gt;20),9*转化表!$F$24+10*转化表!$F$25+(B72-20)*转化表!$F$26,IF(AND(B72&lt;=40,B72&gt;30),9*转化表!$F$24+10*转化表!$F$25+10*转化表!$F$26+(B72-30)*转化表!$F$27,IF(AND(B72&lt;=50,B72&gt;40),9*转化表!$F$24+10*转化表!$F$25+10*转化表!$F$26+10*转化表!$F$27+(B72-40)*转化表!$F$28,IF(AND(B72&lt;=60,B72&gt;50),9*转化表!$F$24+10*转化表!$F$25+10*转化表!$F$26+10*转化表!$F$27+10*转化表!$F$28+(B72-50)*转化表!$F$29,IF(AND(B72&lt;=70,B72&gt;60),9*转化表!$F$24+10*转化表!$F$25+10*转化表!$F$26+10*转化表!$F$27+10*转化表!$F$28+10*转化表!$F$29+(B72-60)*转化表!$F$30,IF(AND(B72&lt;=80,B72&gt;70),9*转化表!$F$24+10*转化表!$F$25+10*转化表!$F$26+10*转化表!$F$27+10*转化表!$F$28+10*转化表!$F$29+10*转化表!$F$30+(B72-70)*转化表!$F$31,IF(AND(B72&lt;=90,B72&gt;80),9*转化表!$F$24+10*转化表!$F$25+10*转化表!$F$26+10*转化表!$F$27+10*转化表!$F$28+10*转化表!$F$29+10*转化表!$F$30+10*转化表!$F$31+(B72-80)*转化表!$F$32,IF(AND(B72&lt;=100,B72&gt;90),9*转化表!$F$24+10*转化表!$F$25+10*转化表!$F$26+10*转化表!$F$27+10*转化表!$F$28+10*转化表!$F$29+10*转化表!$F$30+10*转化表!$F$31+10*转化表!$F$32+(B72-90)*转化表!$F$33,IF(AND(B72&lt;=110,B72&gt;100),9*转化表!$F$24+10*转化表!$F$25+10*转化表!$F$26+10*转化表!$F$27+10*转化表!$F$28+10*转化表!$F$29+10*转化表!$F$30+10*转化表!$F$31+10*转化表!$F$32+10*转化表!$F$33+(B72-100)*转化表!$F$34,IF(AND(B72&lt;=120,B72&gt;110),9*转化表!$F$24+10*转化表!$F$25+10*转化表!$F$26+10*转化表!$F$27+10*转化表!$F$28+10*转化表!$F$29+10*转化表!$F$30+10*转化表!$F$31+10*转化表!$F$32+10*转化表!$F$33+10*转化表!$F$34+(B72-110)*转化表!$F$35)))))))))))))</f>
        <v>0</v>
      </c>
      <c r="K72" s="91">
        <f>(F72-50)*人物成长表!$B72*10%+9+IF(AND(B72&lt;=10,B72&gt;0),(人物成长表!$B72-1)*转化表!$G$24,IF(AND(B72&lt;=20,B72&gt;10),9*转化表!$G$24+(B72-10)*转化表!$G$25,IF(AND(B72&lt;=30,B72&gt;20),9*转化表!$G$24+10*转化表!$G$25+(B72-20)*转化表!$G$26,IF(AND(B72&lt;=40,B72&gt;30),9*转化表!$G$24+10*转化表!$G$25+10*转化表!$G$26+(B72-30)*转化表!$G$27,IF(AND(B72&lt;=50,B72&gt;40),9*转化表!$G$24+10*转化表!$G$25+10*转化表!$G$26+10*转化表!$G$27+(B72-40)*转化表!$G$28,IF(AND(B72&lt;=60,B72&gt;50),9*转化表!$G$24+10*转化表!$G$25+10*转化表!$G$26+10*转化表!$G$27+10*转化表!$G$28+(B72-50)*转化表!$G$29,IF(AND(B72&lt;=70,B72&gt;60),9*转化表!$G$24+10*转化表!$G$25+10*转化表!$G$26+10*转化表!$G$27+10*转化表!$G$28+10*转化表!$G$29+(B72-60)*转化表!$G$30,IF(AND(B72&lt;=80,B72&gt;70),9*转化表!$G$24+10*转化表!$G$25+10*转化表!$G$26+10*转化表!$G$27+10*转化表!$G$28+10*转化表!$G$29+10*转化表!$G$30+(B72-70)*转化表!$G$31,IF(AND(B72&lt;=90,B72&gt;80),9*转化表!$G$24+10*转化表!$G$25+10*转化表!$G$26+10*转化表!$G$27+10*转化表!$G$28+10*转化表!$G$29+10*转化表!$G$30+10*转化表!$G$31+(B72-80)*转化表!$G$32,IF(AND(B72&lt;=100,B72&gt;90),9*转化表!$G$24+10*转化表!$G$25+10*转化表!$G$26+10*转化表!$G$27+10*转化表!$G$28+10*转化表!$G$29+10*转化表!$G$30+10*转化表!$G$31+10*转化表!$G$32+(B72-90)*转化表!$G$33,IF(AND(B72&lt;=110,B72&gt;100),9*转化表!$G$24+10*转化表!$G$25+10*转化表!$G$26+10*转化表!$G$27+10*转化表!$G$28+10*转化表!$G$29+10*转化表!$G$30+10*转化表!$G$31+10*转化表!$G$32+10*转化表!$G$33+(B72-100)*转化表!$G$34,IF(AND(B72&lt;=120,B72&gt;110),9*转化表!$G$24+10*转化表!$G$25+10*转化表!$G$26+10*转化表!$G$27+10*转化表!$G$28+10*转化表!$G$29+10*转化表!$G$30+10*转化表!$G$31+10*转化表!$G$32+10*转化表!$G$33+10*转化表!$G$34+(B72-110)*转化表!$G$35))))))))))))</f>
        <v>285.77000000000004</v>
      </c>
      <c r="L72" s="91">
        <f>IF(F72&lt;=50,0,E72*7%+2.8+IF(AND(B72&lt;=10,B72&gt;0),(人物成长表!$B72-1)*转化表!$H$24,IF(AND(B72&lt;=20,B72&gt;10),9*转化表!$H$24+(B72-10)*转化表!$H$25,IF(AND(B72&lt;=30,B72&gt;20),9*转化表!$H$24+10*转化表!$H$25+(B72-20)*转化表!$H$26,IF(AND(B72&lt;=40,B72&gt;30),9*转化表!$H$24+10*转化表!$H$25+10*转化表!$H$26+(B72-30)*转化表!$H$27,IF(AND(B72&lt;=50,B72&gt;40),9*转化表!$H$24+10*转化表!$H$25+10*转化表!$H$26+10*转化表!$H$27+(B72-40)*转化表!$H$28,IF(AND(B72&lt;=60,B72&gt;50),9*转化表!$H$24+10*转化表!$H$25+10*转化表!$H$26+10*转化表!$H$27+10*转化表!$H$28+(B72-50)*转化表!$H$29,IF(AND(B72&lt;=70,B72&gt;60),9*转化表!$H$24+10*转化表!$H$25+10*转化表!$H$26+10*转化表!$H$27+10*转化表!$H$28+10*转化表!$H$29+(B72-60)*转化表!$H$30,IF(AND(B72&lt;=80,B72&gt;70),9*转化表!$H$24+10*转化表!$H$25+10*转化表!$H$26+10*转化表!$H$27+10*转化表!$H$28+10*转化表!$H$29+10*转化表!$H$30+(B72-70)*转化表!$H$31,IF(AND(B72&lt;=90,B72&gt;80),9*转化表!$H$24+10*转化表!$H$25+10*转化表!$H$26+10*转化表!$H$27+10*转化表!$H$28+10*转化表!$H$29+10*转化表!$H$30+10*转化表!$H$31+(B72-80)*转化表!$H$32,IF(AND(B72&lt;=100,B72&gt;90),9*转化表!$H$24+10*转化表!$H$25+10*转化表!$H$26+10*转化表!$H$27+10*转化表!$H$28+10*转化表!$H$29+10*转化表!$H$30+10*转化表!$H$31+10*转化表!$H$32+(B72-90)*转化表!$H$33,IF(AND(B72&lt;=110,B72&gt;100),9*转化表!$H$24+10*转化表!$H$25+10*转化表!$H$26+10*转化表!$H$27+10*转化表!$H$28+10*转化表!$H$29+10*转化表!$H$30+10*转化表!$H$31+10*转化表!$H$32+10*转化表!$H$33+(B72-100)*转化表!$H$34,IF(AND(B72&lt;=120,B72&gt;110),9*转化表!$H$24+10*转化表!$H$25+10*转化表!$H$26+10*转化表!$H$27+10*转化表!$H$28+10*转化表!$H$29+10*转化表!$H$30+10*转化表!$H$31+10*转化表!$H$32+10*转化表!$H$33+10*转化表!$H$34+(B72-110)*转化表!$H$35)))))))))))))</f>
        <v>0</v>
      </c>
      <c r="M72" s="89">
        <v>0</v>
      </c>
      <c r="N72" s="93">
        <v>0.2</v>
      </c>
      <c r="O72" s="94">
        <v>0</v>
      </c>
      <c r="P72" s="94">
        <v>0</v>
      </c>
      <c r="Q72" s="94">
        <v>0</v>
      </c>
      <c r="R72" s="93">
        <v>0.25</v>
      </c>
      <c r="S72" s="94">
        <v>0</v>
      </c>
    </row>
    <row r="73" spans="1:19">
      <c r="A73" s="89" t="s">
        <v>185</v>
      </c>
      <c r="B73" s="89">
        <v>72</v>
      </c>
      <c r="C73" s="90">
        <f>IF(AND(B73&lt;=10,B73&gt;0),(人物成长表!$B73-1)*22+50,IF(AND(B73&lt;=20,B73&gt;10),9*22+50+(B73-10)*44,IF(AND(B73&lt;=30,B73&gt;20),9*22+50+10*44+(B73-20)*66,IF(AND(B73&lt;=40,B73&gt;30),9*22+50+10*44+10*66+(B73-30)*88,IF(AND(B73&lt;=50,B73&gt;40),9*22+50+10*44+10*66+10*88+(B73-40)*110,IF(AND(B73&lt;=60,B73&gt;50),9*22+30+10*44+10*66+10*88+10*110+(B73-50)*132,IF(AND(B73&lt;=70,B73&gt;60),9*22+30+10*44+10*66+10*88+10*110+10*132+(B73-60)*154,IF(AND(B73&lt;=80,B73&gt;70),9*22+30+10*44+10*66+10*88+10*110+10*132+10*154+(B73-70)*176,IF(AND(B73&lt;=90,B73&gt;80),9*22+30+10*44+10*66+10*88+10*110+10*132+10*154+10*176+(B73-80)*198,IF(AND(B73&lt;=100,B73&gt;90),9*22+30+10*44+10*66+10*88+10*110+10*132+10*154+10*176+10*198+(B73-90)*220,IF(AND(B73&lt;=110,B73&gt;100),9*22+30+10*44+10*66+10*88+10*110+10*132+10*154+10*176+10*198+10*220+(B73-100)*242,IF(AND(B73&lt;=120,B73&gt;110),9*22+30+10*44+10*66+10*88+10*110+10*132+10*154+10*176+10*198+10*220+10*242+(B73-110)*264))))))))))))</f>
        <v>6520</v>
      </c>
      <c r="D73" s="89">
        <v>60</v>
      </c>
      <c r="E73" s="89">
        <v>50</v>
      </c>
      <c r="F73" s="89">
        <v>50</v>
      </c>
      <c r="G73" s="91">
        <f>人物成长表!$D73*人物成长表!$B73*10%+7+IF(AND(B73&lt;=10,B73&gt;0),(人物成长表!$B73-1)*转化表!$C$24,IF(AND(B73&lt;=20,B73&gt;10),9*转化表!$C$24+(B73-10)*转化表!$C$25,IF(AND(B73&lt;=30,B73&gt;20),9*转化表!$C$24+10*转化表!$C$25+(B73-20)*转化表!$C$26,IF(AND(B73&lt;=40,B73&gt;30),9*转化表!$C$24+10*转化表!$C$25+10*转化表!$C$26+(B73-30)*转化表!$C$27,IF(AND(B73&lt;=50,B73&gt;40),9*转化表!$C$24+10*转化表!$C$25+10*转化表!$C$26+10*转化表!$C$27+(B73-40)*转化表!$C$28,IF(AND(B73&lt;=60,B73&gt;50),9*转化表!$C$24+10*转化表!$C$25+10*转化表!$C$26+10*转化表!$C$27+10*转化表!$C$28+(B73-50)*转化表!$C$29,IF(AND(B73&lt;=70,B73&gt;60),9*转化表!$C$24+10*转化表!$C$25+10*转化表!$C$26+10*转化表!$C$27+10*转化表!$C$28+10*转化表!$C$29+(B73-60)*转化表!$C$30,IF(AND(B73&lt;=80,B73&gt;70),9*转化表!$C$24+10*转化表!$C$25+10*转化表!$C$26+10*转化表!$C$27+10*转化表!$C$28+10*转化表!$C$29+10*转化表!$C$30+(B73-70)*转化表!$C$31,IF(AND(B73&lt;=90,B73&gt;80),9*转化表!$C$24+10*转化表!$C$25+10*转化表!$C$26+10*转化表!$C$27+10*转化表!$C$28+10*转化表!$C$29+10*转化表!$C$30+10*转化表!$C$31+(B73-80)*转化表!$C$32,IF(AND(B73&lt;=100,B73&gt;90),9*转化表!$C$24+10*转化表!$C$25+10*转化表!$C$26+10*转化表!$C$27+10*转化表!$C$28+10*转化表!$C$29+10*转化表!$C$30+10*转化表!$C$31+10*转化表!$C$32+(B73-90)*转化表!$C$33,IF(AND(B73&lt;=110,B73&gt;100),9*转化表!$C$24+10*转化表!$C$25+10*转化表!$C$26+10*转化表!$C$27+10*转化表!$C$28+10*转化表!$C$29+10*转化表!$C$30+10*转化表!$C$31+10*转化表!$C$32+10*转化表!$C$33+(B73-100)*转化表!$C$34,IF(AND(B73&lt;=120,B73&gt;110),9*转化表!$C$24+10*转化表!$C$25+10*转化表!$C$26+10*转化表!$C$27+10*转化表!$C$28+10*转化表!$C$29+10*转化表!$C$30+10*转化表!$C$31+10*转化表!$C$32+10*转化表!$C$33+10*转化表!$C$34+(B73-110)*转化表!$C$35))))))))))))</f>
        <v>960</v>
      </c>
      <c r="H73" s="92">
        <f>人物成长表!$D73*人物成长表!$B73*7%+4.8+IF(AND(B73&lt;=10,B73&gt;0),(人物成长表!$B73-1)*转化表!$D$24,IF(AND(B73&lt;=20,B73&gt;10),9*转化表!$D$24+(B73-10)*转化表!$D$25,IF(AND(B73&lt;=30,B73&gt;20),9*转化表!$D$24+10*转化表!$D$25+(B73-20)*转化表!$D$26,IF(AND(B73&lt;=40,B73&gt;30),9*转化表!$D$24+10*转化表!$D$25+10*转化表!$D$26+(B73-30)*转化表!$D$27,IF(AND(B73&lt;=50,B73&gt;40),9*转化表!$D$24+10*转化表!$D$25+10*转化表!$D$26+10*转化表!$D$27+(B73-40)*转化表!$D$28,IF(AND(B73&lt;=60,B73&gt;50),9*转化表!$D$24+10*转化表!$D$25+10*转化表!$D$26+10*转化表!$D$27+10*转化表!$D$28+(B73-50)*转化表!$D$29,IF(AND(B73&lt;=70,B73&gt;60),9*转化表!$D$24+10*转化表!$D$25+10*转化表!$D$26+10*转化表!$D$27+10*转化表!$D$28+10*转化表!$D$29+(B73-60)*转化表!$D$30,IF(AND(B73&lt;=80,B73&gt;70),9*转化表!$D$24+10*转化表!$D$25+10*转化表!$D$26+10*转化表!$D$27+10*转化表!$D$28+10*转化表!$D$29+10*转化表!$D$30+(B73-70)*转化表!$D$31,IF(AND(B73&lt;=90,B73&gt;80),9*转化表!$D$24+10*转化表!$D$25+10*转化表!$D$26+10*转化表!$D$27+10*转化表!$D$28+10*转化表!$D$29+10*转化表!$D$30+10*转化表!$D$31+(B73-80)*转化表!$D$32,IF(AND(B73&lt;=100,B73&gt;90),9*转化表!$D$24+10*转化表!$D$25+10*转化表!$D$26+10*转化表!$D$27+10*转化表!$D$28+10*转化表!$D$29+10*转化表!$D$30+10*转化表!$D$31+10*转化表!$D$32+(B73-90)*转化表!$D$33,IF(AND(B73&lt;=110,B73&gt;100),9*转化表!$D$24+10*转化表!$D$25+10*转化表!$D$26+10*转化表!$D$27+10*转化表!$D$28+10*转化表!$D$29+10*转化表!$D$30+10*转化表!$D$31+10*转化表!$D$32+10*转化表!$D$33+(B73-100)*转化表!$D$34,IF(AND(B73&lt;=120,B73&gt;110),9*转化表!$D$24+10*转化表!$D$25+10*转化表!$D$26+10*转化表!$D$27+10*转化表!$D$28+10*转化表!$D$29+10*转化表!$D$30+10*转化表!$D$31+10*转化表!$D$32+10*转化表!$D$33+10*转化表!$D$34+(B73-110)*转化表!$D$35))))))))))))</f>
        <v>667.8</v>
      </c>
      <c r="I73" s="91">
        <f t="shared" si="2"/>
        <v>0</v>
      </c>
      <c r="J73" s="91">
        <f>IF(E73&lt;=50,0,E73*7%+2.8+IF(AND(B73&lt;=10,B73&gt;0),(人物成长表!$B73-1)*转化表!$F$24,IF(AND(B73&lt;=20,B73&gt;10),9*转化表!$F$24+(B73-10)*转化表!$F$25,IF(AND(B73&lt;=30,B73&gt;20),9*转化表!$F$24+10*转化表!$F$25+(B73-20)*转化表!$F$26,IF(AND(B73&lt;=40,B73&gt;30),9*转化表!$F$24+10*转化表!$F$25+10*转化表!$F$26+(B73-30)*转化表!$F$27,IF(AND(B73&lt;=50,B73&gt;40),9*转化表!$F$24+10*转化表!$F$25+10*转化表!$F$26+10*转化表!$F$27+(B73-40)*转化表!$F$28,IF(AND(B73&lt;=60,B73&gt;50),9*转化表!$F$24+10*转化表!$F$25+10*转化表!$F$26+10*转化表!$F$27+10*转化表!$F$28+(B73-50)*转化表!$F$29,IF(AND(B73&lt;=70,B73&gt;60),9*转化表!$F$24+10*转化表!$F$25+10*转化表!$F$26+10*转化表!$F$27+10*转化表!$F$28+10*转化表!$F$29+(B73-60)*转化表!$F$30,IF(AND(B73&lt;=80,B73&gt;70),9*转化表!$F$24+10*转化表!$F$25+10*转化表!$F$26+10*转化表!$F$27+10*转化表!$F$28+10*转化表!$F$29+10*转化表!$F$30+(B73-70)*转化表!$F$31,IF(AND(B73&lt;=90,B73&gt;80),9*转化表!$F$24+10*转化表!$F$25+10*转化表!$F$26+10*转化表!$F$27+10*转化表!$F$28+10*转化表!$F$29+10*转化表!$F$30+10*转化表!$F$31+(B73-80)*转化表!$F$32,IF(AND(B73&lt;=100,B73&gt;90),9*转化表!$F$24+10*转化表!$F$25+10*转化表!$F$26+10*转化表!$F$27+10*转化表!$F$28+10*转化表!$F$29+10*转化表!$F$30+10*转化表!$F$31+10*转化表!$F$32+(B73-90)*转化表!$F$33,IF(AND(B73&lt;=110,B73&gt;100),9*转化表!$F$24+10*转化表!$F$25+10*转化表!$F$26+10*转化表!$F$27+10*转化表!$F$28+10*转化表!$F$29+10*转化表!$F$30+10*转化表!$F$31+10*转化表!$F$32+10*转化表!$F$33+(B73-100)*转化表!$F$34,IF(AND(B73&lt;=120,B73&gt;110),9*转化表!$F$24+10*转化表!$F$25+10*转化表!$F$26+10*转化表!$F$27+10*转化表!$F$28+10*转化表!$F$29+10*转化表!$F$30+10*转化表!$F$31+10*转化表!$F$32+10*转化表!$F$33+10*转化表!$F$34+(B73-110)*转化表!$F$35)))))))))))))</f>
        <v>0</v>
      </c>
      <c r="K73" s="91">
        <f>(F73-50)*人物成长表!$B73*10%+9+IF(AND(B73&lt;=10,B73&gt;0),(人物成长表!$B73-1)*转化表!$G$24,IF(AND(B73&lt;=20,B73&gt;10),9*转化表!$G$24+(B73-10)*转化表!$G$25,IF(AND(B73&lt;=30,B73&gt;20),9*转化表!$G$24+10*转化表!$G$25+(B73-20)*转化表!$G$26,IF(AND(B73&lt;=40,B73&gt;30),9*转化表!$G$24+10*转化表!$G$25+10*转化表!$G$26+(B73-30)*转化表!$G$27,IF(AND(B73&lt;=50,B73&gt;40),9*转化表!$G$24+10*转化表!$G$25+10*转化表!$G$26+10*转化表!$G$27+(B73-40)*转化表!$G$28,IF(AND(B73&lt;=60,B73&gt;50),9*转化表!$G$24+10*转化表!$G$25+10*转化表!$G$26+10*转化表!$G$27+10*转化表!$G$28+(B73-50)*转化表!$G$29,IF(AND(B73&lt;=70,B73&gt;60),9*转化表!$G$24+10*转化表!$G$25+10*转化表!$G$26+10*转化表!$G$27+10*转化表!$G$28+10*转化表!$G$29+(B73-60)*转化表!$G$30,IF(AND(B73&lt;=80,B73&gt;70),9*转化表!$G$24+10*转化表!$G$25+10*转化表!$G$26+10*转化表!$G$27+10*转化表!$G$28+10*转化表!$G$29+10*转化表!$G$30+(B73-70)*转化表!$G$31,IF(AND(B73&lt;=90,B73&gt;80),9*转化表!$G$24+10*转化表!$G$25+10*转化表!$G$26+10*转化表!$G$27+10*转化表!$G$28+10*转化表!$G$29+10*转化表!$G$30+10*转化表!$G$31+(B73-80)*转化表!$G$32,IF(AND(B73&lt;=100,B73&gt;90),9*转化表!$G$24+10*转化表!$G$25+10*转化表!$G$26+10*转化表!$G$27+10*转化表!$G$28+10*转化表!$G$29+10*转化表!$G$30+10*转化表!$G$31+10*转化表!$G$32+(B73-90)*转化表!$G$33,IF(AND(B73&lt;=110,B73&gt;100),9*转化表!$G$24+10*转化表!$G$25+10*转化表!$G$26+10*转化表!$G$27+10*转化表!$G$28+10*转化表!$G$29+10*转化表!$G$30+10*转化表!$G$31+10*转化表!$G$32+10*转化表!$G$33+(B73-100)*转化表!$G$34,IF(AND(B73&lt;=120,B73&gt;110),9*转化表!$G$24+10*转化表!$G$25+10*转化表!$G$26+10*转化表!$G$27+10*转化表!$G$28+10*转化表!$G$29+10*转化表!$G$30+10*转化表!$G$31+10*转化表!$G$32+10*转化表!$G$33+10*转化表!$G$34+(B73-110)*转化表!$G$35))))))))))))</f>
        <v>293.87</v>
      </c>
      <c r="L73" s="91">
        <f>IF(F73&lt;=50,0,E73*7%+2.8+IF(AND(B73&lt;=10,B73&gt;0),(人物成长表!$B73-1)*转化表!$H$24,IF(AND(B73&lt;=20,B73&gt;10),9*转化表!$H$24+(B73-10)*转化表!$H$25,IF(AND(B73&lt;=30,B73&gt;20),9*转化表!$H$24+10*转化表!$H$25+(B73-20)*转化表!$H$26,IF(AND(B73&lt;=40,B73&gt;30),9*转化表!$H$24+10*转化表!$H$25+10*转化表!$H$26+(B73-30)*转化表!$H$27,IF(AND(B73&lt;=50,B73&gt;40),9*转化表!$H$24+10*转化表!$H$25+10*转化表!$H$26+10*转化表!$H$27+(B73-40)*转化表!$H$28,IF(AND(B73&lt;=60,B73&gt;50),9*转化表!$H$24+10*转化表!$H$25+10*转化表!$H$26+10*转化表!$H$27+10*转化表!$H$28+(B73-50)*转化表!$H$29,IF(AND(B73&lt;=70,B73&gt;60),9*转化表!$H$24+10*转化表!$H$25+10*转化表!$H$26+10*转化表!$H$27+10*转化表!$H$28+10*转化表!$H$29+(B73-60)*转化表!$H$30,IF(AND(B73&lt;=80,B73&gt;70),9*转化表!$H$24+10*转化表!$H$25+10*转化表!$H$26+10*转化表!$H$27+10*转化表!$H$28+10*转化表!$H$29+10*转化表!$H$30+(B73-70)*转化表!$H$31,IF(AND(B73&lt;=90,B73&gt;80),9*转化表!$H$24+10*转化表!$H$25+10*转化表!$H$26+10*转化表!$H$27+10*转化表!$H$28+10*转化表!$H$29+10*转化表!$H$30+10*转化表!$H$31+(B73-80)*转化表!$H$32,IF(AND(B73&lt;=100,B73&gt;90),9*转化表!$H$24+10*转化表!$H$25+10*转化表!$H$26+10*转化表!$H$27+10*转化表!$H$28+10*转化表!$H$29+10*转化表!$H$30+10*转化表!$H$31+10*转化表!$H$32+(B73-90)*转化表!$H$33,IF(AND(B73&lt;=110,B73&gt;100),9*转化表!$H$24+10*转化表!$H$25+10*转化表!$H$26+10*转化表!$H$27+10*转化表!$H$28+10*转化表!$H$29+10*转化表!$H$30+10*转化表!$H$31+10*转化表!$H$32+10*转化表!$H$33+(B73-100)*转化表!$H$34,IF(AND(B73&lt;=120,B73&gt;110),9*转化表!$H$24+10*转化表!$H$25+10*转化表!$H$26+10*转化表!$H$27+10*转化表!$H$28+10*转化表!$H$29+10*转化表!$H$30+10*转化表!$H$31+10*转化表!$H$32+10*转化表!$H$33+10*转化表!$H$34+(B73-110)*转化表!$H$35)))))))))))))</f>
        <v>0</v>
      </c>
      <c r="M73" s="89">
        <v>0</v>
      </c>
      <c r="N73" s="93">
        <v>0.2</v>
      </c>
      <c r="O73" s="94">
        <v>0</v>
      </c>
      <c r="P73" s="94">
        <v>0</v>
      </c>
      <c r="Q73" s="94">
        <v>0</v>
      </c>
      <c r="R73" s="93">
        <v>0.25</v>
      </c>
      <c r="S73" s="94">
        <v>0</v>
      </c>
    </row>
    <row r="74" spans="1:19">
      <c r="A74" s="89" t="s">
        <v>185</v>
      </c>
      <c r="B74" s="89">
        <v>73</v>
      </c>
      <c r="C74" s="90">
        <f>IF(AND(B74&lt;=10,B74&gt;0),(人物成长表!$B74-1)*22+50,IF(AND(B74&lt;=20,B74&gt;10),9*22+50+(B74-10)*44,IF(AND(B74&lt;=30,B74&gt;20),9*22+50+10*44+(B74-20)*66,IF(AND(B74&lt;=40,B74&gt;30),9*22+50+10*44+10*66+(B74-30)*88,IF(AND(B74&lt;=50,B74&gt;40),9*22+50+10*44+10*66+10*88+(B74-40)*110,IF(AND(B74&lt;=60,B74&gt;50),9*22+30+10*44+10*66+10*88+10*110+(B74-50)*132,IF(AND(B74&lt;=70,B74&gt;60),9*22+30+10*44+10*66+10*88+10*110+10*132+(B74-60)*154,IF(AND(B74&lt;=80,B74&gt;70),9*22+30+10*44+10*66+10*88+10*110+10*132+10*154+(B74-70)*176,IF(AND(B74&lt;=90,B74&gt;80),9*22+30+10*44+10*66+10*88+10*110+10*132+10*154+10*176+(B74-80)*198,IF(AND(B74&lt;=100,B74&gt;90),9*22+30+10*44+10*66+10*88+10*110+10*132+10*154+10*176+10*198+(B74-90)*220,IF(AND(B74&lt;=110,B74&gt;100),9*22+30+10*44+10*66+10*88+10*110+10*132+10*154+10*176+10*198+10*220+(B74-100)*242,IF(AND(B74&lt;=120,B74&gt;110),9*22+30+10*44+10*66+10*88+10*110+10*132+10*154+10*176+10*198+10*220+10*242+(B74-110)*264))))))))))))</f>
        <v>6696</v>
      </c>
      <c r="D74" s="89">
        <v>60</v>
      </c>
      <c r="E74" s="89">
        <v>50</v>
      </c>
      <c r="F74" s="89">
        <v>50</v>
      </c>
      <c r="G74" s="91">
        <f>人物成长表!$D74*人物成长表!$B74*10%+7+IF(AND(B74&lt;=10,B74&gt;0),(人物成长表!$B74-1)*转化表!$C$24,IF(AND(B74&lt;=20,B74&gt;10),9*转化表!$C$24+(B74-10)*转化表!$C$25,IF(AND(B74&lt;=30,B74&gt;20),9*转化表!$C$24+10*转化表!$C$25+(B74-20)*转化表!$C$26,IF(AND(B74&lt;=40,B74&gt;30),9*转化表!$C$24+10*转化表!$C$25+10*转化表!$C$26+(B74-30)*转化表!$C$27,IF(AND(B74&lt;=50,B74&gt;40),9*转化表!$C$24+10*转化表!$C$25+10*转化表!$C$26+10*转化表!$C$27+(B74-40)*转化表!$C$28,IF(AND(B74&lt;=60,B74&gt;50),9*转化表!$C$24+10*转化表!$C$25+10*转化表!$C$26+10*转化表!$C$27+10*转化表!$C$28+(B74-50)*转化表!$C$29,IF(AND(B74&lt;=70,B74&gt;60),9*转化表!$C$24+10*转化表!$C$25+10*转化表!$C$26+10*转化表!$C$27+10*转化表!$C$28+10*转化表!$C$29+(B74-60)*转化表!$C$30,IF(AND(B74&lt;=80,B74&gt;70),9*转化表!$C$24+10*转化表!$C$25+10*转化表!$C$26+10*转化表!$C$27+10*转化表!$C$28+10*转化表!$C$29+10*转化表!$C$30+(B74-70)*转化表!$C$31,IF(AND(B74&lt;=90,B74&gt;80),9*转化表!$C$24+10*转化表!$C$25+10*转化表!$C$26+10*转化表!$C$27+10*转化表!$C$28+10*转化表!$C$29+10*转化表!$C$30+10*转化表!$C$31+(B74-80)*转化表!$C$32,IF(AND(B74&lt;=100,B74&gt;90),9*转化表!$C$24+10*转化表!$C$25+10*转化表!$C$26+10*转化表!$C$27+10*转化表!$C$28+10*转化表!$C$29+10*转化表!$C$30+10*转化表!$C$31+10*转化表!$C$32+(B74-90)*转化表!$C$33,IF(AND(B74&lt;=110,B74&gt;100),9*转化表!$C$24+10*转化表!$C$25+10*转化表!$C$26+10*转化表!$C$27+10*转化表!$C$28+10*转化表!$C$29+10*转化表!$C$30+10*转化表!$C$31+10*转化表!$C$32+10*转化表!$C$33+(B74-100)*转化表!$C$34,IF(AND(B74&lt;=120,B74&gt;110),9*转化表!$C$24+10*转化表!$C$25+10*转化表!$C$26+10*转化表!$C$27+10*转化表!$C$28+10*转化表!$C$29+10*转化表!$C$30+10*转化表!$C$31+10*转化表!$C$32+10*转化表!$C$33+10*转化表!$C$34+(B74-110)*转化表!$C$35))))))))))))</f>
        <v>985</v>
      </c>
      <c r="H74" s="92">
        <f>人物成长表!$D74*人物成长表!$B74*7%+4.8+IF(AND(B74&lt;=10,B74&gt;0),(人物成长表!$B74-1)*转化表!$D$24,IF(AND(B74&lt;=20,B74&gt;10),9*转化表!$D$24+(B74-10)*转化表!$D$25,IF(AND(B74&lt;=30,B74&gt;20),9*转化表!$D$24+10*转化表!$D$25+(B74-20)*转化表!$D$26,IF(AND(B74&lt;=40,B74&gt;30),9*转化表!$D$24+10*转化表!$D$25+10*转化表!$D$26+(B74-30)*转化表!$D$27,IF(AND(B74&lt;=50,B74&gt;40),9*转化表!$D$24+10*转化表!$D$25+10*转化表!$D$26+10*转化表!$D$27+(B74-40)*转化表!$D$28,IF(AND(B74&lt;=60,B74&gt;50),9*转化表!$D$24+10*转化表!$D$25+10*转化表!$D$26+10*转化表!$D$27+10*转化表!$D$28+(B74-50)*转化表!$D$29,IF(AND(B74&lt;=70,B74&gt;60),9*转化表!$D$24+10*转化表!$D$25+10*转化表!$D$26+10*转化表!$D$27+10*转化表!$D$28+10*转化表!$D$29+(B74-60)*转化表!$D$30,IF(AND(B74&lt;=80,B74&gt;70),9*转化表!$D$24+10*转化表!$D$25+10*转化表!$D$26+10*转化表!$D$27+10*转化表!$D$28+10*转化表!$D$29+10*转化表!$D$30+(B74-70)*转化表!$D$31,IF(AND(B74&lt;=90,B74&gt;80),9*转化表!$D$24+10*转化表!$D$25+10*转化表!$D$26+10*转化表!$D$27+10*转化表!$D$28+10*转化表!$D$29+10*转化表!$D$30+10*转化表!$D$31+(B74-80)*转化表!$D$32,IF(AND(B74&lt;=100,B74&gt;90),9*转化表!$D$24+10*转化表!$D$25+10*转化表!$D$26+10*转化表!$D$27+10*转化表!$D$28+10*转化表!$D$29+10*转化表!$D$30+10*转化表!$D$31+10*转化表!$D$32+(B74-90)*转化表!$D$33,IF(AND(B74&lt;=110,B74&gt;100),9*转化表!$D$24+10*转化表!$D$25+10*转化表!$D$26+10*转化表!$D$27+10*转化表!$D$28+10*转化表!$D$29+10*转化表!$D$30+10*转化表!$D$31+10*转化表!$D$32+10*转化表!$D$33+(B74-100)*转化表!$D$34,IF(AND(B74&lt;=120,B74&gt;110),9*转化表!$D$24+10*转化表!$D$25+10*转化表!$D$26+10*转化表!$D$27+10*转化表!$D$28+10*转化表!$D$29+10*转化表!$D$30+10*转化表!$D$31+10*转化表!$D$32+10*转化表!$D$33+10*转化表!$D$34+(B74-110)*转化表!$D$35))))))))))))</f>
        <v>683.2</v>
      </c>
      <c r="I74" s="91">
        <f t="shared" si="2"/>
        <v>0</v>
      </c>
      <c r="J74" s="91">
        <f>IF(E74&lt;=50,0,E74*7%+2.8+IF(AND(B74&lt;=10,B74&gt;0),(人物成长表!$B74-1)*转化表!$F$24,IF(AND(B74&lt;=20,B74&gt;10),9*转化表!$F$24+(B74-10)*转化表!$F$25,IF(AND(B74&lt;=30,B74&gt;20),9*转化表!$F$24+10*转化表!$F$25+(B74-20)*转化表!$F$26,IF(AND(B74&lt;=40,B74&gt;30),9*转化表!$F$24+10*转化表!$F$25+10*转化表!$F$26+(B74-30)*转化表!$F$27,IF(AND(B74&lt;=50,B74&gt;40),9*转化表!$F$24+10*转化表!$F$25+10*转化表!$F$26+10*转化表!$F$27+(B74-40)*转化表!$F$28,IF(AND(B74&lt;=60,B74&gt;50),9*转化表!$F$24+10*转化表!$F$25+10*转化表!$F$26+10*转化表!$F$27+10*转化表!$F$28+(B74-50)*转化表!$F$29,IF(AND(B74&lt;=70,B74&gt;60),9*转化表!$F$24+10*转化表!$F$25+10*转化表!$F$26+10*转化表!$F$27+10*转化表!$F$28+10*转化表!$F$29+(B74-60)*转化表!$F$30,IF(AND(B74&lt;=80,B74&gt;70),9*转化表!$F$24+10*转化表!$F$25+10*转化表!$F$26+10*转化表!$F$27+10*转化表!$F$28+10*转化表!$F$29+10*转化表!$F$30+(B74-70)*转化表!$F$31,IF(AND(B74&lt;=90,B74&gt;80),9*转化表!$F$24+10*转化表!$F$25+10*转化表!$F$26+10*转化表!$F$27+10*转化表!$F$28+10*转化表!$F$29+10*转化表!$F$30+10*转化表!$F$31+(B74-80)*转化表!$F$32,IF(AND(B74&lt;=100,B74&gt;90),9*转化表!$F$24+10*转化表!$F$25+10*转化表!$F$26+10*转化表!$F$27+10*转化表!$F$28+10*转化表!$F$29+10*转化表!$F$30+10*转化表!$F$31+10*转化表!$F$32+(B74-90)*转化表!$F$33,IF(AND(B74&lt;=110,B74&gt;100),9*转化表!$F$24+10*转化表!$F$25+10*转化表!$F$26+10*转化表!$F$27+10*转化表!$F$28+10*转化表!$F$29+10*转化表!$F$30+10*转化表!$F$31+10*转化表!$F$32+10*转化表!$F$33+(B74-100)*转化表!$F$34,IF(AND(B74&lt;=120,B74&gt;110),9*转化表!$F$24+10*转化表!$F$25+10*转化表!$F$26+10*转化表!$F$27+10*转化表!$F$28+10*转化表!$F$29+10*转化表!$F$30+10*转化表!$F$31+10*转化表!$F$32+10*转化表!$F$33+10*转化表!$F$34+(B74-110)*转化表!$F$35)))))))))))))</f>
        <v>0</v>
      </c>
      <c r="K74" s="91">
        <f>(F74-50)*人物成长表!$B74*10%+9+IF(AND(B74&lt;=10,B74&gt;0),(人物成长表!$B74-1)*转化表!$G$24,IF(AND(B74&lt;=20,B74&gt;10),9*转化表!$G$24+(B74-10)*转化表!$G$25,IF(AND(B74&lt;=30,B74&gt;20),9*转化表!$G$24+10*转化表!$G$25+(B74-20)*转化表!$G$26,IF(AND(B74&lt;=40,B74&gt;30),9*转化表!$G$24+10*转化表!$G$25+10*转化表!$G$26+(B74-30)*转化表!$G$27,IF(AND(B74&lt;=50,B74&gt;40),9*转化表!$G$24+10*转化表!$G$25+10*转化表!$G$26+10*转化表!$G$27+(B74-40)*转化表!$G$28,IF(AND(B74&lt;=60,B74&gt;50),9*转化表!$G$24+10*转化表!$G$25+10*转化表!$G$26+10*转化表!$G$27+10*转化表!$G$28+(B74-50)*转化表!$G$29,IF(AND(B74&lt;=70,B74&gt;60),9*转化表!$G$24+10*转化表!$G$25+10*转化表!$G$26+10*转化表!$G$27+10*转化表!$G$28+10*转化表!$G$29+(B74-60)*转化表!$G$30,IF(AND(B74&lt;=80,B74&gt;70),9*转化表!$G$24+10*转化表!$G$25+10*转化表!$G$26+10*转化表!$G$27+10*转化表!$G$28+10*转化表!$G$29+10*转化表!$G$30+(B74-70)*转化表!$G$31,IF(AND(B74&lt;=90,B74&gt;80),9*转化表!$G$24+10*转化表!$G$25+10*转化表!$G$26+10*转化表!$G$27+10*转化表!$G$28+10*转化表!$G$29+10*转化表!$G$30+10*转化表!$G$31+(B74-80)*转化表!$G$32,IF(AND(B74&lt;=100,B74&gt;90),9*转化表!$G$24+10*转化表!$G$25+10*转化表!$G$26+10*转化表!$G$27+10*转化表!$G$28+10*转化表!$G$29+10*转化表!$G$30+10*转化表!$G$31+10*转化表!$G$32+(B74-90)*转化表!$G$33,IF(AND(B74&lt;=110,B74&gt;100),9*转化表!$G$24+10*转化表!$G$25+10*转化表!$G$26+10*转化表!$G$27+10*转化表!$G$28+10*转化表!$G$29+10*转化表!$G$30+10*转化表!$G$31+10*转化表!$G$32+10*转化表!$G$33+(B74-100)*转化表!$G$34,IF(AND(B74&lt;=120,B74&gt;110),9*转化表!$G$24+10*转化表!$G$25+10*转化表!$G$26+10*转化表!$G$27+10*转化表!$G$28+10*转化表!$G$29+10*转化表!$G$30+10*转化表!$G$31+10*转化表!$G$32+10*转化表!$G$33+10*转化表!$G$34+(B74-110)*转化表!$G$35))))))))))))</f>
        <v>301.97000000000003</v>
      </c>
      <c r="L74" s="91">
        <f>IF(F74&lt;=50,0,E74*7%+2.8+IF(AND(B74&lt;=10,B74&gt;0),(人物成长表!$B74-1)*转化表!$H$24,IF(AND(B74&lt;=20,B74&gt;10),9*转化表!$H$24+(B74-10)*转化表!$H$25,IF(AND(B74&lt;=30,B74&gt;20),9*转化表!$H$24+10*转化表!$H$25+(B74-20)*转化表!$H$26,IF(AND(B74&lt;=40,B74&gt;30),9*转化表!$H$24+10*转化表!$H$25+10*转化表!$H$26+(B74-30)*转化表!$H$27,IF(AND(B74&lt;=50,B74&gt;40),9*转化表!$H$24+10*转化表!$H$25+10*转化表!$H$26+10*转化表!$H$27+(B74-40)*转化表!$H$28,IF(AND(B74&lt;=60,B74&gt;50),9*转化表!$H$24+10*转化表!$H$25+10*转化表!$H$26+10*转化表!$H$27+10*转化表!$H$28+(B74-50)*转化表!$H$29,IF(AND(B74&lt;=70,B74&gt;60),9*转化表!$H$24+10*转化表!$H$25+10*转化表!$H$26+10*转化表!$H$27+10*转化表!$H$28+10*转化表!$H$29+(B74-60)*转化表!$H$30,IF(AND(B74&lt;=80,B74&gt;70),9*转化表!$H$24+10*转化表!$H$25+10*转化表!$H$26+10*转化表!$H$27+10*转化表!$H$28+10*转化表!$H$29+10*转化表!$H$30+(B74-70)*转化表!$H$31,IF(AND(B74&lt;=90,B74&gt;80),9*转化表!$H$24+10*转化表!$H$25+10*转化表!$H$26+10*转化表!$H$27+10*转化表!$H$28+10*转化表!$H$29+10*转化表!$H$30+10*转化表!$H$31+(B74-80)*转化表!$H$32,IF(AND(B74&lt;=100,B74&gt;90),9*转化表!$H$24+10*转化表!$H$25+10*转化表!$H$26+10*转化表!$H$27+10*转化表!$H$28+10*转化表!$H$29+10*转化表!$H$30+10*转化表!$H$31+10*转化表!$H$32+(B74-90)*转化表!$H$33,IF(AND(B74&lt;=110,B74&gt;100),9*转化表!$H$24+10*转化表!$H$25+10*转化表!$H$26+10*转化表!$H$27+10*转化表!$H$28+10*转化表!$H$29+10*转化表!$H$30+10*转化表!$H$31+10*转化表!$H$32+10*转化表!$H$33+(B74-100)*转化表!$H$34,IF(AND(B74&lt;=120,B74&gt;110),9*转化表!$H$24+10*转化表!$H$25+10*转化表!$H$26+10*转化表!$H$27+10*转化表!$H$28+10*转化表!$H$29+10*转化表!$H$30+10*转化表!$H$31+10*转化表!$H$32+10*转化表!$H$33+10*转化表!$H$34+(B74-110)*转化表!$H$35)))))))))))))</f>
        <v>0</v>
      </c>
      <c r="M74" s="89">
        <v>0</v>
      </c>
      <c r="N74" s="93">
        <v>0.2</v>
      </c>
      <c r="O74" s="94">
        <v>0</v>
      </c>
      <c r="P74" s="94">
        <v>0</v>
      </c>
      <c r="Q74" s="94">
        <v>0</v>
      </c>
      <c r="R74" s="93">
        <v>0.25</v>
      </c>
      <c r="S74" s="94">
        <v>0</v>
      </c>
    </row>
    <row r="75" spans="1:19">
      <c r="A75" s="89" t="s">
        <v>185</v>
      </c>
      <c r="B75" s="89">
        <v>74</v>
      </c>
      <c r="C75" s="90">
        <f>IF(AND(B75&lt;=10,B75&gt;0),(人物成长表!$B75-1)*22+50,IF(AND(B75&lt;=20,B75&gt;10),9*22+50+(B75-10)*44,IF(AND(B75&lt;=30,B75&gt;20),9*22+50+10*44+(B75-20)*66,IF(AND(B75&lt;=40,B75&gt;30),9*22+50+10*44+10*66+(B75-30)*88,IF(AND(B75&lt;=50,B75&gt;40),9*22+50+10*44+10*66+10*88+(B75-40)*110,IF(AND(B75&lt;=60,B75&gt;50),9*22+30+10*44+10*66+10*88+10*110+(B75-50)*132,IF(AND(B75&lt;=70,B75&gt;60),9*22+30+10*44+10*66+10*88+10*110+10*132+(B75-60)*154,IF(AND(B75&lt;=80,B75&gt;70),9*22+30+10*44+10*66+10*88+10*110+10*132+10*154+(B75-70)*176,IF(AND(B75&lt;=90,B75&gt;80),9*22+30+10*44+10*66+10*88+10*110+10*132+10*154+10*176+(B75-80)*198,IF(AND(B75&lt;=100,B75&gt;90),9*22+30+10*44+10*66+10*88+10*110+10*132+10*154+10*176+10*198+(B75-90)*220,IF(AND(B75&lt;=110,B75&gt;100),9*22+30+10*44+10*66+10*88+10*110+10*132+10*154+10*176+10*198+10*220+(B75-100)*242,IF(AND(B75&lt;=120,B75&gt;110),9*22+30+10*44+10*66+10*88+10*110+10*132+10*154+10*176+10*198+10*220+10*242+(B75-110)*264))))))))))))</f>
        <v>6872</v>
      </c>
      <c r="D75" s="89">
        <v>60</v>
      </c>
      <c r="E75" s="89">
        <v>50</v>
      </c>
      <c r="F75" s="89">
        <v>50</v>
      </c>
      <c r="G75" s="91">
        <f>人物成长表!$D75*人物成长表!$B75*10%+7+IF(AND(B75&lt;=10,B75&gt;0),(人物成长表!$B75-1)*转化表!$C$24,IF(AND(B75&lt;=20,B75&gt;10),9*转化表!$C$24+(B75-10)*转化表!$C$25,IF(AND(B75&lt;=30,B75&gt;20),9*转化表!$C$24+10*转化表!$C$25+(B75-20)*转化表!$C$26,IF(AND(B75&lt;=40,B75&gt;30),9*转化表!$C$24+10*转化表!$C$25+10*转化表!$C$26+(B75-30)*转化表!$C$27,IF(AND(B75&lt;=50,B75&gt;40),9*转化表!$C$24+10*转化表!$C$25+10*转化表!$C$26+10*转化表!$C$27+(B75-40)*转化表!$C$28,IF(AND(B75&lt;=60,B75&gt;50),9*转化表!$C$24+10*转化表!$C$25+10*转化表!$C$26+10*转化表!$C$27+10*转化表!$C$28+(B75-50)*转化表!$C$29,IF(AND(B75&lt;=70,B75&gt;60),9*转化表!$C$24+10*转化表!$C$25+10*转化表!$C$26+10*转化表!$C$27+10*转化表!$C$28+10*转化表!$C$29+(B75-60)*转化表!$C$30,IF(AND(B75&lt;=80,B75&gt;70),9*转化表!$C$24+10*转化表!$C$25+10*转化表!$C$26+10*转化表!$C$27+10*转化表!$C$28+10*转化表!$C$29+10*转化表!$C$30+(B75-70)*转化表!$C$31,IF(AND(B75&lt;=90,B75&gt;80),9*转化表!$C$24+10*转化表!$C$25+10*转化表!$C$26+10*转化表!$C$27+10*转化表!$C$28+10*转化表!$C$29+10*转化表!$C$30+10*转化表!$C$31+(B75-80)*转化表!$C$32,IF(AND(B75&lt;=100,B75&gt;90),9*转化表!$C$24+10*转化表!$C$25+10*转化表!$C$26+10*转化表!$C$27+10*转化表!$C$28+10*转化表!$C$29+10*转化表!$C$30+10*转化表!$C$31+10*转化表!$C$32+(B75-90)*转化表!$C$33,IF(AND(B75&lt;=110,B75&gt;100),9*转化表!$C$24+10*转化表!$C$25+10*转化表!$C$26+10*转化表!$C$27+10*转化表!$C$28+10*转化表!$C$29+10*转化表!$C$30+10*转化表!$C$31+10*转化表!$C$32+10*转化表!$C$33+(B75-100)*转化表!$C$34,IF(AND(B75&lt;=120,B75&gt;110),9*转化表!$C$24+10*转化表!$C$25+10*转化表!$C$26+10*转化表!$C$27+10*转化表!$C$28+10*转化表!$C$29+10*转化表!$C$30+10*转化表!$C$31+10*转化表!$C$32+10*转化表!$C$33+10*转化表!$C$34+(B75-110)*转化表!$C$35))))))))))))</f>
        <v>1010</v>
      </c>
      <c r="H75" s="92">
        <f>人物成长表!$D75*人物成长表!$B75*7%+4.8+IF(AND(B75&lt;=10,B75&gt;0),(人物成长表!$B75-1)*转化表!$D$24,IF(AND(B75&lt;=20,B75&gt;10),9*转化表!$D$24+(B75-10)*转化表!$D$25,IF(AND(B75&lt;=30,B75&gt;20),9*转化表!$D$24+10*转化表!$D$25+(B75-20)*转化表!$D$26,IF(AND(B75&lt;=40,B75&gt;30),9*转化表!$D$24+10*转化表!$D$25+10*转化表!$D$26+(B75-30)*转化表!$D$27,IF(AND(B75&lt;=50,B75&gt;40),9*转化表!$D$24+10*转化表!$D$25+10*转化表!$D$26+10*转化表!$D$27+(B75-40)*转化表!$D$28,IF(AND(B75&lt;=60,B75&gt;50),9*转化表!$D$24+10*转化表!$D$25+10*转化表!$D$26+10*转化表!$D$27+10*转化表!$D$28+(B75-50)*转化表!$D$29,IF(AND(B75&lt;=70,B75&gt;60),9*转化表!$D$24+10*转化表!$D$25+10*转化表!$D$26+10*转化表!$D$27+10*转化表!$D$28+10*转化表!$D$29+(B75-60)*转化表!$D$30,IF(AND(B75&lt;=80,B75&gt;70),9*转化表!$D$24+10*转化表!$D$25+10*转化表!$D$26+10*转化表!$D$27+10*转化表!$D$28+10*转化表!$D$29+10*转化表!$D$30+(B75-70)*转化表!$D$31,IF(AND(B75&lt;=90,B75&gt;80),9*转化表!$D$24+10*转化表!$D$25+10*转化表!$D$26+10*转化表!$D$27+10*转化表!$D$28+10*转化表!$D$29+10*转化表!$D$30+10*转化表!$D$31+(B75-80)*转化表!$D$32,IF(AND(B75&lt;=100,B75&gt;90),9*转化表!$D$24+10*转化表!$D$25+10*转化表!$D$26+10*转化表!$D$27+10*转化表!$D$28+10*转化表!$D$29+10*转化表!$D$30+10*转化表!$D$31+10*转化表!$D$32+(B75-90)*转化表!$D$33,IF(AND(B75&lt;=110,B75&gt;100),9*转化表!$D$24+10*转化表!$D$25+10*转化表!$D$26+10*转化表!$D$27+10*转化表!$D$28+10*转化表!$D$29+10*转化表!$D$30+10*转化表!$D$31+10*转化表!$D$32+10*转化表!$D$33+(B75-100)*转化表!$D$34,IF(AND(B75&lt;=120,B75&gt;110),9*转化表!$D$24+10*转化表!$D$25+10*转化表!$D$26+10*转化表!$D$27+10*转化表!$D$28+10*转化表!$D$29+10*转化表!$D$30+10*转化表!$D$31+10*转化表!$D$32+10*转化表!$D$33+10*转化表!$D$34+(B75-110)*转化表!$D$35))))))))))))</f>
        <v>698.6</v>
      </c>
      <c r="I75" s="91">
        <f t="shared" si="2"/>
        <v>0</v>
      </c>
      <c r="J75" s="91">
        <f>IF(E75&lt;=50,0,E75*7%+2.8+IF(AND(B75&lt;=10,B75&gt;0),(人物成长表!$B75-1)*转化表!$F$24,IF(AND(B75&lt;=20,B75&gt;10),9*转化表!$F$24+(B75-10)*转化表!$F$25,IF(AND(B75&lt;=30,B75&gt;20),9*转化表!$F$24+10*转化表!$F$25+(B75-20)*转化表!$F$26,IF(AND(B75&lt;=40,B75&gt;30),9*转化表!$F$24+10*转化表!$F$25+10*转化表!$F$26+(B75-30)*转化表!$F$27,IF(AND(B75&lt;=50,B75&gt;40),9*转化表!$F$24+10*转化表!$F$25+10*转化表!$F$26+10*转化表!$F$27+(B75-40)*转化表!$F$28,IF(AND(B75&lt;=60,B75&gt;50),9*转化表!$F$24+10*转化表!$F$25+10*转化表!$F$26+10*转化表!$F$27+10*转化表!$F$28+(B75-50)*转化表!$F$29,IF(AND(B75&lt;=70,B75&gt;60),9*转化表!$F$24+10*转化表!$F$25+10*转化表!$F$26+10*转化表!$F$27+10*转化表!$F$28+10*转化表!$F$29+(B75-60)*转化表!$F$30,IF(AND(B75&lt;=80,B75&gt;70),9*转化表!$F$24+10*转化表!$F$25+10*转化表!$F$26+10*转化表!$F$27+10*转化表!$F$28+10*转化表!$F$29+10*转化表!$F$30+(B75-70)*转化表!$F$31,IF(AND(B75&lt;=90,B75&gt;80),9*转化表!$F$24+10*转化表!$F$25+10*转化表!$F$26+10*转化表!$F$27+10*转化表!$F$28+10*转化表!$F$29+10*转化表!$F$30+10*转化表!$F$31+(B75-80)*转化表!$F$32,IF(AND(B75&lt;=100,B75&gt;90),9*转化表!$F$24+10*转化表!$F$25+10*转化表!$F$26+10*转化表!$F$27+10*转化表!$F$28+10*转化表!$F$29+10*转化表!$F$30+10*转化表!$F$31+10*转化表!$F$32+(B75-90)*转化表!$F$33,IF(AND(B75&lt;=110,B75&gt;100),9*转化表!$F$24+10*转化表!$F$25+10*转化表!$F$26+10*转化表!$F$27+10*转化表!$F$28+10*转化表!$F$29+10*转化表!$F$30+10*转化表!$F$31+10*转化表!$F$32+10*转化表!$F$33+(B75-100)*转化表!$F$34,IF(AND(B75&lt;=120,B75&gt;110),9*转化表!$F$24+10*转化表!$F$25+10*转化表!$F$26+10*转化表!$F$27+10*转化表!$F$28+10*转化表!$F$29+10*转化表!$F$30+10*转化表!$F$31+10*转化表!$F$32+10*转化表!$F$33+10*转化表!$F$34+(B75-110)*转化表!$F$35)))))))))))))</f>
        <v>0</v>
      </c>
      <c r="K75" s="91">
        <f>(F75-50)*人物成长表!$B75*10%+9+IF(AND(B75&lt;=10,B75&gt;0),(人物成长表!$B75-1)*转化表!$G$24,IF(AND(B75&lt;=20,B75&gt;10),9*转化表!$G$24+(B75-10)*转化表!$G$25,IF(AND(B75&lt;=30,B75&gt;20),9*转化表!$G$24+10*转化表!$G$25+(B75-20)*转化表!$G$26,IF(AND(B75&lt;=40,B75&gt;30),9*转化表!$G$24+10*转化表!$G$25+10*转化表!$G$26+(B75-30)*转化表!$G$27,IF(AND(B75&lt;=50,B75&gt;40),9*转化表!$G$24+10*转化表!$G$25+10*转化表!$G$26+10*转化表!$G$27+(B75-40)*转化表!$G$28,IF(AND(B75&lt;=60,B75&gt;50),9*转化表!$G$24+10*转化表!$G$25+10*转化表!$G$26+10*转化表!$G$27+10*转化表!$G$28+(B75-50)*转化表!$G$29,IF(AND(B75&lt;=70,B75&gt;60),9*转化表!$G$24+10*转化表!$G$25+10*转化表!$G$26+10*转化表!$G$27+10*转化表!$G$28+10*转化表!$G$29+(B75-60)*转化表!$G$30,IF(AND(B75&lt;=80,B75&gt;70),9*转化表!$G$24+10*转化表!$G$25+10*转化表!$G$26+10*转化表!$G$27+10*转化表!$G$28+10*转化表!$G$29+10*转化表!$G$30+(B75-70)*转化表!$G$31,IF(AND(B75&lt;=90,B75&gt;80),9*转化表!$G$24+10*转化表!$G$25+10*转化表!$G$26+10*转化表!$G$27+10*转化表!$G$28+10*转化表!$G$29+10*转化表!$G$30+10*转化表!$G$31+(B75-80)*转化表!$G$32,IF(AND(B75&lt;=100,B75&gt;90),9*转化表!$G$24+10*转化表!$G$25+10*转化表!$G$26+10*转化表!$G$27+10*转化表!$G$28+10*转化表!$G$29+10*转化表!$G$30+10*转化表!$G$31+10*转化表!$G$32+(B75-90)*转化表!$G$33,IF(AND(B75&lt;=110,B75&gt;100),9*转化表!$G$24+10*转化表!$G$25+10*转化表!$G$26+10*转化表!$G$27+10*转化表!$G$28+10*转化表!$G$29+10*转化表!$G$30+10*转化表!$G$31+10*转化表!$G$32+10*转化表!$G$33+(B75-100)*转化表!$G$34,IF(AND(B75&lt;=120,B75&gt;110),9*转化表!$G$24+10*转化表!$G$25+10*转化表!$G$26+10*转化表!$G$27+10*转化表!$G$28+10*转化表!$G$29+10*转化表!$G$30+10*转化表!$G$31+10*转化表!$G$32+10*转化表!$G$33+10*转化表!$G$34+(B75-110)*转化表!$G$35))))))))))))</f>
        <v>310.07</v>
      </c>
      <c r="L75" s="91">
        <f>IF(F75&lt;=50,0,E75*7%+2.8+IF(AND(B75&lt;=10,B75&gt;0),(人物成长表!$B75-1)*转化表!$H$24,IF(AND(B75&lt;=20,B75&gt;10),9*转化表!$H$24+(B75-10)*转化表!$H$25,IF(AND(B75&lt;=30,B75&gt;20),9*转化表!$H$24+10*转化表!$H$25+(B75-20)*转化表!$H$26,IF(AND(B75&lt;=40,B75&gt;30),9*转化表!$H$24+10*转化表!$H$25+10*转化表!$H$26+(B75-30)*转化表!$H$27,IF(AND(B75&lt;=50,B75&gt;40),9*转化表!$H$24+10*转化表!$H$25+10*转化表!$H$26+10*转化表!$H$27+(B75-40)*转化表!$H$28,IF(AND(B75&lt;=60,B75&gt;50),9*转化表!$H$24+10*转化表!$H$25+10*转化表!$H$26+10*转化表!$H$27+10*转化表!$H$28+(B75-50)*转化表!$H$29,IF(AND(B75&lt;=70,B75&gt;60),9*转化表!$H$24+10*转化表!$H$25+10*转化表!$H$26+10*转化表!$H$27+10*转化表!$H$28+10*转化表!$H$29+(B75-60)*转化表!$H$30,IF(AND(B75&lt;=80,B75&gt;70),9*转化表!$H$24+10*转化表!$H$25+10*转化表!$H$26+10*转化表!$H$27+10*转化表!$H$28+10*转化表!$H$29+10*转化表!$H$30+(B75-70)*转化表!$H$31,IF(AND(B75&lt;=90,B75&gt;80),9*转化表!$H$24+10*转化表!$H$25+10*转化表!$H$26+10*转化表!$H$27+10*转化表!$H$28+10*转化表!$H$29+10*转化表!$H$30+10*转化表!$H$31+(B75-80)*转化表!$H$32,IF(AND(B75&lt;=100,B75&gt;90),9*转化表!$H$24+10*转化表!$H$25+10*转化表!$H$26+10*转化表!$H$27+10*转化表!$H$28+10*转化表!$H$29+10*转化表!$H$30+10*转化表!$H$31+10*转化表!$H$32+(B75-90)*转化表!$H$33,IF(AND(B75&lt;=110,B75&gt;100),9*转化表!$H$24+10*转化表!$H$25+10*转化表!$H$26+10*转化表!$H$27+10*转化表!$H$28+10*转化表!$H$29+10*转化表!$H$30+10*转化表!$H$31+10*转化表!$H$32+10*转化表!$H$33+(B75-100)*转化表!$H$34,IF(AND(B75&lt;=120,B75&gt;110),9*转化表!$H$24+10*转化表!$H$25+10*转化表!$H$26+10*转化表!$H$27+10*转化表!$H$28+10*转化表!$H$29+10*转化表!$H$30+10*转化表!$H$31+10*转化表!$H$32+10*转化表!$H$33+10*转化表!$H$34+(B75-110)*转化表!$H$35)))))))))))))</f>
        <v>0</v>
      </c>
      <c r="M75" s="89">
        <v>0</v>
      </c>
      <c r="N75" s="93">
        <v>0.2</v>
      </c>
      <c r="O75" s="94">
        <v>0</v>
      </c>
      <c r="P75" s="94">
        <v>0</v>
      </c>
      <c r="Q75" s="94">
        <v>0</v>
      </c>
      <c r="R75" s="93">
        <v>0.25</v>
      </c>
      <c r="S75" s="94">
        <v>0</v>
      </c>
    </row>
    <row r="76" spans="1:19">
      <c r="A76" s="89" t="s">
        <v>185</v>
      </c>
      <c r="B76" s="89">
        <v>75</v>
      </c>
      <c r="C76" s="90">
        <f>IF(AND(B76&lt;=10,B76&gt;0),(人物成长表!$B76-1)*22+50,IF(AND(B76&lt;=20,B76&gt;10),9*22+50+(B76-10)*44,IF(AND(B76&lt;=30,B76&gt;20),9*22+50+10*44+(B76-20)*66,IF(AND(B76&lt;=40,B76&gt;30),9*22+50+10*44+10*66+(B76-30)*88,IF(AND(B76&lt;=50,B76&gt;40),9*22+50+10*44+10*66+10*88+(B76-40)*110,IF(AND(B76&lt;=60,B76&gt;50),9*22+30+10*44+10*66+10*88+10*110+(B76-50)*132,IF(AND(B76&lt;=70,B76&gt;60),9*22+30+10*44+10*66+10*88+10*110+10*132+(B76-60)*154,IF(AND(B76&lt;=80,B76&gt;70),9*22+30+10*44+10*66+10*88+10*110+10*132+10*154+(B76-70)*176,IF(AND(B76&lt;=90,B76&gt;80),9*22+30+10*44+10*66+10*88+10*110+10*132+10*154+10*176+(B76-80)*198,IF(AND(B76&lt;=100,B76&gt;90),9*22+30+10*44+10*66+10*88+10*110+10*132+10*154+10*176+10*198+(B76-90)*220,IF(AND(B76&lt;=110,B76&gt;100),9*22+30+10*44+10*66+10*88+10*110+10*132+10*154+10*176+10*198+10*220+(B76-100)*242,IF(AND(B76&lt;=120,B76&gt;110),9*22+30+10*44+10*66+10*88+10*110+10*132+10*154+10*176+10*198+10*220+10*242+(B76-110)*264))))))))))))</f>
        <v>7048</v>
      </c>
      <c r="D76" s="89">
        <v>60</v>
      </c>
      <c r="E76" s="89">
        <v>50</v>
      </c>
      <c r="F76" s="89">
        <v>50</v>
      </c>
      <c r="G76" s="91">
        <f>人物成长表!$D76*人物成长表!$B76*10%+7+IF(AND(B76&lt;=10,B76&gt;0),(人物成长表!$B76-1)*转化表!$C$24,IF(AND(B76&lt;=20,B76&gt;10),9*转化表!$C$24+(B76-10)*转化表!$C$25,IF(AND(B76&lt;=30,B76&gt;20),9*转化表!$C$24+10*转化表!$C$25+(B76-20)*转化表!$C$26,IF(AND(B76&lt;=40,B76&gt;30),9*转化表!$C$24+10*转化表!$C$25+10*转化表!$C$26+(B76-30)*转化表!$C$27,IF(AND(B76&lt;=50,B76&gt;40),9*转化表!$C$24+10*转化表!$C$25+10*转化表!$C$26+10*转化表!$C$27+(B76-40)*转化表!$C$28,IF(AND(B76&lt;=60,B76&gt;50),9*转化表!$C$24+10*转化表!$C$25+10*转化表!$C$26+10*转化表!$C$27+10*转化表!$C$28+(B76-50)*转化表!$C$29,IF(AND(B76&lt;=70,B76&gt;60),9*转化表!$C$24+10*转化表!$C$25+10*转化表!$C$26+10*转化表!$C$27+10*转化表!$C$28+10*转化表!$C$29+(B76-60)*转化表!$C$30,IF(AND(B76&lt;=80,B76&gt;70),9*转化表!$C$24+10*转化表!$C$25+10*转化表!$C$26+10*转化表!$C$27+10*转化表!$C$28+10*转化表!$C$29+10*转化表!$C$30+(B76-70)*转化表!$C$31,IF(AND(B76&lt;=90,B76&gt;80),9*转化表!$C$24+10*转化表!$C$25+10*转化表!$C$26+10*转化表!$C$27+10*转化表!$C$28+10*转化表!$C$29+10*转化表!$C$30+10*转化表!$C$31+(B76-80)*转化表!$C$32,IF(AND(B76&lt;=100,B76&gt;90),9*转化表!$C$24+10*转化表!$C$25+10*转化表!$C$26+10*转化表!$C$27+10*转化表!$C$28+10*转化表!$C$29+10*转化表!$C$30+10*转化表!$C$31+10*转化表!$C$32+(B76-90)*转化表!$C$33,IF(AND(B76&lt;=110,B76&gt;100),9*转化表!$C$24+10*转化表!$C$25+10*转化表!$C$26+10*转化表!$C$27+10*转化表!$C$28+10*转化表!$C$29+10*转化表!$C$30+10*转化表!$C$31+10*转化表!$C$32+10*转化表!$C$33+(B76-100)*转化表!$C$34,IF(AND(B76&lt;=120,B76&gt;110),9*转化表!$C$24+10*转化表!$C$25+10*转化表!$C$26+10*转化表!$C$27+10*转化表!$C$28+10*转化表!$C$29+10*转化表!$C$30+10*转化表!$C$31+10*转化表!$C$32+10*转化表!$C$33+10*转化表!$C$34+(B76-110)*转化表!$C$35))))))))))))</f>
        <v>1035</v>
      </c>
      <c r="H76" s="92">
        <f>人物成长表!$D76*人物成长表!$B76*7%+4.8+IF(AND(B76&lt;=10,B76&gt;0),(人物成长表!$B76-1)*转化表!$D$24,IF(AND(B76&lt;=20,B76&gt;10),9*转化表!$D$24+(B76-10)*转化表!$D$25,IF(AND(B76&lt;=30,B76&gt;20),9*转化表!$D$24+10*转化表!$D$25+(B76-20)*转化表!$D$26,IF(AND(B76&lt;=40,B76&gt;30),9*转化表!$D$24+10*转化表!$D$25+10*转化表!$D$26+(B76-30)*转化表!$D$27,IF(AND(B76&lt;=50,B76&gt;40),9*转化表!$D$24+10*转化表!$D$25+10*转化表!$D$26+10*转化表!$D$27+(B76-40)*转化表!$D$28,IF(AND(B76&lt;=60,B76&gt;50),9*转化表!$D$24+10*转化表!$D$25+10*转化表!$D$26+10*转化表!$D$27+10*转化表!$D$28+(B76-50)*转化表!$D$29,IF(AND(B76&lt;=70,B76&gt;60),9*转化表!$D$24+10*转化表!$D$25+10*转化表!$D$26+10*转化表!$D$27+10*转化表!$D$28+10*转化表!$D$29+(B76-60)*转化表!$D$30,IF(AND(B76&lt;=80,B76&gt;70),9*转化表!$D$24+10*转化表!$D$25+10*转化表!$D$26+10*转化表!$D$27+10*转化表!$D$28+10*转化表!$D$29+10*转化表!$D$30+(B76-70)*转化表!$D$31,IF(AND(B76&lt;=90,B76&gt;80),9*转化表!$D$24+10*转化表!$D$25+10*转化表!$D$26+10*转化表!$D$27+10*转化表!$D$28+10*转化表!$D$29+10*转化表!$D$30+10*转化表!$D$31+(B76-80)*转化表!$D$32,IF(AND(B76&lt;=100,B76&gt;90),9*转化表!$D$24+10*转化表!$D$25+10*转化表!$D$26+10*转化表!$D$27+10*转化表!$D$28+10*转化表!$D$29+10*转化表!$D$30+10*转化表!$D$31+10*转化表!$D$32+(B76-90)*转化表!$D$33,IF(AND(B76&lt;=110,B76&gt;100),9*转化表!$D$24+10*转化表!$D$25+10*转化表!$D$26+10*转化表!$D$27+10*转化表!$D$28+10*转化表!$D$29+10*转化表!$D$30+10*转化表!$D$31+10*转化表!$D$32+10*转化表!$D$33+(B76-100)*转化表!$D$34,IF(AND(B76&lt;=120,B76&gt;110),9*转化表!$D$24+10*转化表!$D$25+10*转化表!$D$26+10*转化表!$D$27+10*转化表!$D$28+10*转化表!$D$29+10*转化表!$D$30+10*转化表!$D$31+10*转化表!$D$32+10*转化表!$D$33+10*转化表!$D$34+(B76-110)*转化表!$D$35))))))))))))</f>
        <v>714</v>
      </c>
      <c r="I76" s="91">
        <f t="shared" si="2"/>
        <v>0</v>
      </c>
      <c r="J76" s="91">
        <f>IF(E76&lt;=50,0,E76*7%+2.8+IF(AND(B76&lt;=10,B76&gt;0),(人物成长表!$B76-1)*转化表!$F$24,IF(AND(B76&lt;=20,B76&gt;10),9*转化表!$F$24+(B76-10)*转化表!$F$25,IF(AND(B76&lt;=30,B76&gt;20),9*转化表!$F$24+10*转化表!$F$25+(B76-20)*转化表!$F$26,IF(AND(B76&lt;=40,B76&gt;30),9*转化表!$F$24+10*转化表!$F$25+10*转化表!$F$26+(B76-30)*转化表!$F$27,IF(AND(B76&lt;=50,B76&gt;40),9*转化表!$F$24+10*转化表!$F$25+10*转化表!$F$26+10*转化表!$F$27+(B76-40)*转化表!$F$28,IF(AND(B76&lt;=60,B76&gt;50),9*转化表!$F$24+10*转化表!$F$25+10*转化表!$F$26+10*转化表!$F$27+10*转化表!$F$28+(B76-50)*转化表!$F$29,IF(AND(B76&lt;=70,B76&gt;60),9*转化表!$F$24+10*转化表!$F$25+10*转化表!$F$26+10*转化表!$F$27+10*转化表!$F$28+10*转化表!$F$29+(B76-60)*转化表!$F$30,IF(AND(B76&lt;=80,B76&gt;70),9*转化表!$F$24+10*转化表!$F$25+10*转化表!$F$26+10*转化表!$F$27+10*转化表!$F$28+10*转化表!$F$29+10*转化表!$F$30+(B76-70)*转化表!$F$31,IF(AND(B76&lt;=90,B76&gt;80),9*转化表!$F$24+10*转化表!$F$25+10*转化表!$F$26+10*转化表!$F$27+10*转化表!$F$28+10*转化表!$F$29+10*转化表!$F$30+10*转化表!$F$31+(B76-80)*转化表!$F$32,IF(AND(B76&lt;=100,B76&gt;90),9*转化表!$F$24+10*转化表!$F$25+10*转化表!$F$26+10*转化表!$F$27+10*转化表!$F$28+10*转化表!$F$29+10*转化表!$F$30+10*转化表!$F$31+10*转化表!$F$32+(B76-90)*转化表!$F$33,IF(AND(B76&lt;=110,B76&gt;100),9*转化表!$F$24+10*转化表!$F$25+10*转化表!$F$26+10*转化表!$F$27+10*转化表!$F$28+10*转化表!$F$29+10*转化表!$F$30+10*转化表!$F$31+10*转化表!$F$32+10*转化表!$F$33+(B76-100)*转化表!$F$34,IF(AND(B76&lt;=120,B76&gt;110),9*转化表!$F$24+10*转化表!$F$25+10*转化表!$F$26+10*转化表!$F$27+10*转化表!$F$28+10*转化表!$F$29+10*转化表!$F$30+10*转化表!$F$31+10*转化表!$F$32+10*转化表!$F$33+10*转化表!$F$34+(B76-110)*转化表!$F$35)))))))))))))</f>
        <v>0</v>
      </c>
      <c r="K76" s="91">
        <f>(F76-50)*人物成长表!$B76*10%+9+IF(AND(B76&lt;=10,B76&gt;0),(人物成长表!$B76-1)*转化表!$G$24,IF(AND(B76&lt;=20,B76&gt;10),9*转化表!$G$24+(B76-10)*转化表!$G$25,IF(AND(B76&lt;=30,B76&gt;20),9*转化表!$G$24+10*转化表!$G$25+(B76-20)*转化表!$G$26,IF(AND(B76&lt;=40,B76&gt;30),9*转化表!$G$24+10*转化表!$G$25+10*转化表!$G$26+(B76-30)*转化表!$G$27,IF(AND(B76&lt;=50,B76&gt;40),9*转化表!$G$24+10*转化表!$G$25+10*转化表!$G$26+10*转化表!$G$27+(B76-40)*转化表!$G$28,IF(AND(B76&lt;=60,B76&gt;50),9*转化表!$G$24+10*转化表!$G$25+10*转化表!$G$26+10*转化表!$G$27+10*转化表!$G$28+(B76-50)*转化表!$G$29,IF(AND(B76&lt;=70,B76&gt;60),9*转化表!$G$24+10*转化表!$G$25+10*转化表!$G$26+10*转化表!$G$27+10*转化表!$G$28+10*转化表!$G$29+(B76-60)*转化表!$G$30,IF(AND(B76&lt;=80,B76&gt;70),9*转化表!$G$24+10*转化表!$G$25+10*转化表!$G$26+10*转化表!$G$27+10*转化表!$G$28+10*转化表!$G$29+10*转化表!$G$30+(B76-70)*转化表!$G$31,IF(AND(B76&lt;=90,B76&gt;80),9*转化表!$G$24+10*转化表!$G$25+10*转化表!$G$26+10*转化表!$G$27+10*转化表!$G$28+10*转化表!$G$29+10*转化表!$G$30+10*转化表!$G$31+(B76-80)*转化表!$G$32,IF(AND(B76&lt;=100,B76&gt;90),9*转化表!$G$24+10*转化表!$G$25+10*转化表!$G$26+10*转化表!$G$27+10*转化表!$G$28+10*转化表!$G$29+10*转化表!$G$30+10*转化表!$G$31+10*转化表!$G$32+(B76-90)*转化表!$G$33,IF(AND(B76&lt;=110,B76&gt;100),9*转化表!$G$24+10*转化表!$G$25+10*转化表!$G$26+10*转化表!$G$27+10*转化表!$G$28+10*转化表!$G$29+10*转化表!$G$30+10*转化表!$G$31+10*转化表!$G$32+10*转化表!$G$33+(B76-100)*转化表!$G$34,IF(AND(B76&lt;=120,B76&gt;110),9*转化表!$G$24+10*转化表!$G$25+10*转化表!$G$26+10*转化表!$G$27+10*转化表!$G$28+10*转化表!$G$29+10*转化表!$G$30+10*转化表!$G$31+10*转化表!$G$32+10*转化表!$G$33+10*转化表!$G$34+(B76-110)*转化表!$G$35))))))))))))</f>
        <v>318.17</v>
      </c>
      <c r="L76" s="91">
        <f>IF(F76&lt;=50,0,E76*7%+2.8+IF(AND(B76&lt;=10,B76&gt;0),(人物成长表!$B76-1)*转化表!$H$24,IF(AND(B76&lt;=20,B76&gt;10),9*转化表!$H$24+(B76-10)*转化表!$H$25,IF(AND(B76&lt;=30,B76&gt;20),9*转化表!$H$24+10*转化表!$H$25+(B76-20)*转化表!$H$26,IF(AND(B76&lt;=40,B76&gt;30),9*转化表!$H$24+10*转化表!$H$25+10*转化表!$H$26+(B76-30)*转化表!$H$27,IF(AND(B76&lt;=50,B76&gt;40),9*转化表!$H$24+10*转化表!$H$25+10*转化表!$H$26+10*转化表!$H$27+(B76-40)*转化表!$H$28,IF(AND(B76&lt;=60,B76&gt;50),9*转化表!$H$24+10*转化表!$H$25+10*转化表!$H$26+10*转化表!$H$27+10*转化表!$H$28+(B76-50)*转化表!$H$29,IF(AND(B76&lt;=70,B76&gt;60),9*转化表!$H$24+10*转化表!$H$25+10*转化表!$H$26+10*转化表!$H$27+10*转化表!$H$28+10*转化表!$H$29+(B76-60)*转化表!$H$30,IF(AND(B76&lt;=80,B76&gt;70),9*转化表!$H$24+10*转化表!$H$25+10*转化表!$H$26+10*转化表!$H$27+10*转化表!$H$28+10*转化表!$H$29+10*转化表!$H$30+(B76-70)*转化表!$H$31,IF(AND(B76&lt;=90,B76&gt;80),9*转化表!$H$24+10*转化表!$H$25+10*转化表!$H$26+10*转化表!$H$27+10*转化表!$H$28+10*转化表!$H$29+10*转化表!$H$30+10*转化表!$H$31+(B76-80)*转化表!$H$32,IF(AND(B76&lt;=100,B76&gt;90),9*转化表!$H$24+10*转化表!$H$25+10*转化表!$H$26+10*转化表!$H$27+10*转化表!$H$28+10*转化表!$H$29+10*转化表!$H$30+10*转化表!$H$31+10*转化表!$H$32+(B76-90)*转化表!$H$33,IF(AND(B76&lt;=110,B76&gt;100),9*转化表!$H$24+10*转化表!$H$25+10*转化表!$H$26+10*转化表!$H$27+10*转化表!$H$28+10*转化表!$H$29+10*转化表!$H$30+10*转化表!$H$31+10*转化表!$H$32+10*转化表!$H$33+(B76-100)*转化表!$H$34,IF(AND(B76&lt;=120,B76&gt;110),9*转化表!$H$24+10*转化表!$H$25+10*转化表!$H$26+10*转化表!$H$27+10*转化表!$H$28+10*转化表!$H$29+10*转化表!$H$30+10*转化表!$H$31+10*转化表!$H$32+10*转化表!$H$33+10*转化表!$H$34+(B76-110)*转化表!$H$35)))))))))))))</f>
        <v>0</v>
      </c>
      <c r="M76" s="89">
        <v>0</v>
      </c>
      <c r="N76" s="93">
        <v>0.2</v>
      </c>
      <c r="O76" s="94">
        <v>0</v>
      </c>
      <c r="P76" s="94">
        <v>0</v>
      </c>
      <c r="Q76" s="94">
        <v>0</v>
      </c>
      <c r="R76" s="93">
        <v>0.25</v>
      </c>
      <c r="S76" s="94">
        <v>0</v>
      </c>
    </row>
    <row r="77" spans="1:19">
      <c r="A77" s="89" t="s">
        <v>185</v>
      </c>
      <c r="B77" s="89">
        <v>76</v>
      </c>
      <c r="C77" s="90">
        <f>IF(AND(B77&lt;=10,B77&gt;0),(人物成长表!$B77-1)*22+50,IF(AND(B77&lt;=20,B77&gt;10),9*22+50+(B77-10)*44,IF(AND(B77&lt;=30,B77&gt;20),9*22+50+10*44+(B77-20)*66,IF(AND(B77&lt;=40,B77&gt;30),9*22+50+10*44+10*66+(B77-30)*88,IF(AND(B77&lt;=50,B77&gt;40),9*22+50+10*44+10*66+10*88+(B77-40)*110,IF(AND(B77&lt;=60,B77&gt;50),9*22+30+10*44+10*66+10*88+10*110+(B77-50)*132,IF(AND(B77&lt;=70,B77&gt;60),9*22+30+10*44+10*66+10*88+10*110+10*132+(B77-60)*154,IF(AND(B77&lt;=80,B77&gt;70),9*22+30+10*44+10*66+10*88+10*110+10*132+10*154+(B77-70)*176,IF(AND(B77&lt;=90,B77&gt;80),9*22+30+10*44+10*66+10*88+10*110+10*132+10*154+10*176+(B77-80)*198,IF(AND(B77&lt;=100,B77&gt;90),9*22+30+10*44+10*66+10*88+10*110+10*132+10*154+10*176+10*198+(B77-90)*220,IF(AND(B77&lt;=110,B77&gt;100),9*22+30+10*44+10*66+10*88+10*110+10*132+10*154+10*176+10*198+10*220+(B77-100)*242,IF(AND(B77&lt;=120,B77&gt;110),9*22+30+10*44+10*66+10*88+10*110+10*132+10*154+10*176+10*198+10*220+10*242+(B77-110)*264))))))))))))</f>
        <v>7224</v>
      </c>
      <c r="D77" s="89">
        <v>60</v>
      </c>
      <c r="E77" s="89">
        <v>50</v>
      </c>
      <c r="F77" s="89">
        <v>50</v>
      </c>
      <c r="G77" s="91">
        <f>人物成长表!$D77*人物成长表!$B77*10%+7+IF(AND(B77&lt;=10,B77&gt;0),(人物成长表!$B77-1)*转化表!$C$24,IF(AND(B77&lt;=20,B77&gt;10),9*转化表!$C$24+(B77-10)*转化表!$C$25,IF(AND(B77&lt;=30,B77&gt;20),9*转化表!$C$24+10*转化表!$C$25+(B77-20)*转化表!$C$26,IF(AND(B77&lt;=40,B77&gt;30),9*转化表!$C$24+10*转化表!$C$25+10*转化表!$C$26+(B77-30)*转化表!$C$27,IF(AND(B77&lt;=50,B77&gt;40),9*转化表!$C$24+10*转化表!$C$25+10*转化表!$C$26+10*转化表!$C$27+(B77-40)*转化表!$C$28,IF(AND(B77&lt;=60,B77&gt;50),9*转化表!$C$24+10*转化表!$C$25+10*转化表!$C$26+10*转化表!$C$27+10*转化表!$C$28+(B77-50)*转化表!$C$29,IF(AND(B77&lt;=70,B77&gt;60),9*转化表!$C$24+10*转化表!$C$25+10*转化表!$C$26+10*转化表!$C$27+10*转化表!$C$28+10*转化表!$C$29+(B77-60)*转化表!$C$30,IF(AND(B77&lt;=80,B77&gt;70),9*转化表!$C$24+10*转化表!$C$25+10*转化表!$C$26+10*转化表!$C$27+10*转化表!$C$28+10*转化表!$C$29+10*转化表!$C$30+(B77-70)*转化表!$C$31,IF(AND(B77&lt;=90,B77&gt;80),9*转化表!$C$24+10*转化表!$C$25+10*转化表!$C$26+10*转化表!$C$27+10*转化表!$C$28+10*转化表!$C$29+10*转化表!$C$30+10*转化表!$C$31+(B77-80)*转化表!$C$32,IF(AND(B77&lt;=100,B77&gt;90),9*转化表!$C$24+10*转化表!$C$25+10*转化表!$C$26+10*转化表!$C$27+10*转化表!$C$28+10*转化表!$C$29+10*转化表!$C$30+10*转化表!$C$31+10*转化表!$C$32+(B77-90)*转化表!$C$33,IF(AND(B77&lt;=110,B77&gt;100),9*转化表!$C$24+10*转化表!$C$25+10*转化表!$C$26+10*转化表!$C$27+10*转化表!$C$28+10*转化表!$C$29+10*转化表!$C$30+10*转化表!$C$31+10*转化表!$C$32+10*转化表!$C$33+(B77-100)*转化表!$C$34,IF(AND(B77&lt;=120,B77&gt;110),9*转化表!$C$24+10*转化表!$C$25+10*转化表!$C$26+10*转化表!$C$27+10*转化表!$C$28+10*转化表!$C$29+10*转化表!$C$30+10*转化表!$C$31+10*转化表!$C$32+10*转化表!$C$33+10*转化表!$C$34+(B77-110)*转化表!$C$35))))))))))))</f>
        <v>1060</v>
      </c>
      <c r="H77" s="92">
        <f>人物成长表!$D77*人物成长表!$B77*7%+4.8+IF(AND(B77&lt;=10,B77&gt;0),(人物成长表!$B77-1)*转化表!$D$24,IF(AND(B77&lt;=20,B77&gt;10),9*转化表!$D$24+(B77-10)*转化表!$D$25,IF(AND(B77&lt;=30,B77&gt;20),9*转化表!$D$24+10*转化表!$D$25+(B77-20)*转化表!$D$26,IF(AND(B77&lt;=40,B77&gt;30),9*转化表!$D$24+10*转化表!$D$25+10*转化表!$D$26+(B77-30)*转化表!$D$27,IF(AND(B77&lt;=50,B77&gt;40),9*转化表!$D$24+10*转化表!$D$25+10*转化表!$D$26+10*转化表!$D$27+(B77-40)*转化表!$D$28,IF(AND(B77&lt;=60,B77&gt;50),9*转化表!$D$24+10*转化表!$D$25+10*转化表!$D$26+10*转化表!$D$27+10*转化表!$D$28+(B77-50)*转化表!$D$29,IF(AND(B77&lt;=70,B77&gt;60),9*转化表!$D$24+10*转化表!$D$25+10*转化表!$D$26+10*转化表!$D$27+10*转化表!$D$28+10*转化表!$D$29+(B77-60)*转化表!$D$30,IF(AND(B77&lt;=80,B77&gt;70),9*转化表!$D$24+10*转化表!$D$25+10*转化表!$D$26+10*转化表!$D$27+10*转化表!$D$28+10*转化表!$D$29+10*转化表!$D$30+(B77-70)*转化表!$D$31,IF(AND(B77&lt;=90,B77&gt;80),9*转化表!$D$24+10*转化表!$D$25+10*转化表!$D$26+10*转化表!$D$27+10*转化表!$D$28+10*转化表!$D$29+10*转化表!$D$30+10*转化表!$D$31+(B77-80)*转化表!$D$32,IF(AND(B77&lt;=100,B77&gt;90),9*转化表!$D$24+10*转化表!$D$25+10*转化表!$D$26+10*转化表!$D$27+10*转化表!$D$28+10*转化表!$D$29+10*转化表!$D$30+10*转化表!$D$31+10*转化表!$D$32+(B77-90)*转化表!$D$33,IF(AND(B77&lt;=110,B77&gt;100),9*转化表!$D$24+10*转化表!$D$25+10*转化表!$D$26+10*转化表!$D$27+10*转化表!$D$28+10*转化表!$D$29+10*转化表!$D$30+10*转化表!$D$31+10*转化表!$D$32+10*转化表!$D$33+(B77-100)*转化表!$D$34,IF(AND(B77&lt;=120,B77&gt;110),9*转化表!$D$24+10*转化表!$D$25+10*转化表!$D$26+10*转化表!$D$27+10*转化表!$D$28+10*转化表!$D$29+10*转化表!$D$30+10*转化表!$D$31+10*转化表!$D$32+10*转化表!$D$33+10*转化表!$D$34+(B77-110)*转化表!$D$35))))))))))))</f>
        <v>729.40000000000009</v>
      </c>
      <c r="I77" s="91">
        <f t="shared" si="2"/>
        <v>0</v>
      </c>
      <c r="J77" s="91">
        <f>IF(E77&lt;=50,0,E77*7%+2.8+IF(AND(B77&lt;=10,B77&gt;0),(人物成长表!$B77-1)*转化表!$F$24,IF(AND(B77&lt;=20,B77&gt;10),9*转化表!$F$24+(B77-10)*转化表!$F$25,IF(AND(B77&lt;=30,B77&gt;20),9*转化表!$F$24+10*转化表!$F$25+(B77-20)*转化表!$F$26,IF(AND(B77&lt;=40,B77&gt;30),9*转化表!$F$24+10*转化表!$F$25+10*转化表!$F$26+(B77-30)*转化表!$F$27,IF(AND(B77&lt;=50,B77&gt;40),9*转化表!$F$24+10*转化表!$F$25+10*转化表!$F$26+10*转化表!$F$27+(B77-40)*转化表!$F$28,IF(AND(B77&lt;=60,B77&gt;50),9*转化表!$F$24+10*转化表!$F$25+10*转化表!$F$26+10*转化表!$F$27+10*转化表!$F$28+(B77-50)*转化表!$F$29,IF(AND(B77&lt;=70,B77&gt;60),9*转化表!$F$24+10*转化表!$F$25+10*转化表!$F$26+10*转化表!$F$27+10*转化表!$F$28+10*转化表!$F$29+(B77-60)*转化表!$F$30,IF(AND(B77&lt;=80,B77&gt;70),9*转化表!$F$24+10*转化表!$F$25+10*转化表!$F$26+10*转化表!$F$27+10*转化表!$F$28+10*转化表!$F$29+10*转化表!$F$30+(B77-70)*转化表!$F$31,IF(AND(B77&lt;=90,B77&gt;80),9*转化表!$F$24+10*转化表!$F$25+10*转化表!$F$26+10*转化表!$F$27+10*转化表!$F$28+10*转化表!$F$29+10*转化表!$F$30+10*转化表!$F$31+(B77-80)*转化表!$F$32,IF(AND(B77&lt;=100,B77&gt;90),9*转化表!$F$24+10*转化表!$F$25+10*转化表!$F$26+10*转化表!$F$27+10*转化表!$F$28+10*转化表!$F$29+10*转化表!$F$30+10*转化表!$F$31+10*转化表!$F$32+(B77-90)*转化表!$F$33,IF(AND(B77&lt;=110,B77&gt;100),9*转化表!$F$24+10*转化表!$F$25+10*转化表!$F$26+10*转化表!$F$27+10*转化表!$F$28+10*转化表!$F$29+10*转化表!$F$30+10*转化表!$F$31+10*转化表!$F$32+10*转化表!$F$33+(B77-100)*转化表!$F$34,IF(AND(B77&lt;=120,B77&gt;110),9*转化表!$F$24+10*转化表!$F$25+10*转化表!$F$26+10*转化表!$F$27+10*转化表!$F$28+10*转化表!$F$29+10*转化表!$F$30+10*转化表!$F$31+10*转化表!$F$32+10*转化表!$F$33+10*转化表!$F$34+(B77-110)*转化表!$F$35)))))))))))))</f>
        <v>0</v>
      </c>
      <c r="K77" s="91">
        <f>(F77-50)*人物成长表!$B77*10%+9+IF(AND(B77&lt;=10,B77&gt;0),(人物成长表!$B77-1)*转化表!$G$24,IF(AND(B77&lt;=20,B77&gt;10),9*转化表!$G$24+(B77-10)*转化表!$G$25,IF(AND(B77&lt;=30,B77&gt;20),9*转化表!$G$24+10*转化表!$G$25+(B77-20)*转化表!$G$26,IF(AND(B77&lt;=40,B77&gt;30),9*转化表!$G$24+10*转化表!$G$25+10*转化表!$G$26+(B77-30)*转化表!$G$27,IF(AND(B77&lt;=50,B77&gt;40),9*转化表!$G$24+10*转化表!$G$25+10*转化表!$G$26+10*转化表!$G$27+(B77-40)*转化表!$G$28,IF(AND(B77&lt;=60,B77&gt;50),9*转化表!$G$24+10*转化表!$G$25+10*转化表!$G$26+10*转化表!$G$27+10*转化表!$G$28+(B77-50)*转化表!$G$29,IF(AND(B77&lt;=70,B77&gt;60),9*转化表!$G$24+10*转化表!$G$25+10*转化表!$G$26+10*转化表!$G$27+10*转化表!$G$28+10*转化表!$G$29+(B77-60)*转化表!$G$30,IF(AND(B77&lt;=80,B77&gt;70),9*转化表!$G$24+10*转化表!$G$25+10*转化表!$G$26+10*转化表!$G$27+10*转化表!$G$28+10*转化表!$G$29+10*转化表!$G$30+(B77-70)*转化表!$G$31,IF(AND(B77&lt;=90,B77&gt;80),9*转化表!$G$24+10*转化表!$G$25+10*转化表!$G$26+10*转化表!$G$27+10*转化表!$G$28+10*转化表!$G$29+10*转化表!$G$30+10*转化表!$G$31+(B77-80)*转化表!$G$32,IF(AND(B77&lt;=100,B77&gt;90),9*转化表!$G$24+10*转化表!$G$25+10*转化表!$G$26+10*转化表!$G$27+10*转化表!$G$28+10*转化表!$G$29+10*转化表!$G$30+10*转化表!$G$31+10*转化表!$G$32+(B77-90)*转化表!$G$33,IF(AND(B77&lt;=110,B77&gt;100),9*转化表!$G$24+10*转化表!$G$25+10*转化表!$G$26+10*转化表!$G$27+10*转化表!$G$28+10*转化表!$G$29+10*转化表!$G$30+10*转化表!$G$31+10*转化表!$G$32+10*转化表!$G$33+(B77-100)*转化表!$G$34,IF(AND(B77&lt;=120,B77&gt;110),9*转化表!$G$24+10*转化表!$G$25+10*转化表!$G$26+10*转化表!$G$27+10*转化表!$G$28+10*转化表!$G$29+10*转化表!$G$30+10*转化表!$G$31+10*转化表!$G$32+10*转化表!$G$33+10*转化表!$G$34+(B77-110)*转化表!$G$35))))))))))))</f>
        <v>326.27</v>
      </c>
      <c r="L77" s="91">
        <f>IF(F77&lt;=50,0,E77*7%+2.8+IF(AND(B77&lt;=10,B77&gt;0),(人物成长表!$B77-1)*转化表!$H$24,IF(AND(B77&lt;=20,B77&gt;10),9*转化表!$H$24+(B77-10)*转化表!$H$25,IF(AND(B77&lt;=30,B77&gt;20),9*转化表!$H$24+10*转化表!$H$25+(B77-20)*转化表!$H$26,IF(AND(B77&lt;=40,B77&gt;30),9*转化表!$H$24+10*转化表!$H$25+10*转化表!$H$26+(B77-30)*转化表!$H$27,IF(AND(B77&lt;=50,B77&gt;40),9*转化表!$H$24+10*转化表!$H$25+10*转化表!$H$26+10*转化表!$H$27+(B77-40)*转化表!$H$28,IF(AND(B77&lt;=60,B77&gt;50),9*转化表!$H$24+10*转化表!$H$25+10*转化表!$H$26+10*转化表!$H$27+10*转化表!$H$28+(B77-50)*转化表!$H$29,IF(AND(B77&lt;=70,B77&gt;60),9*转化表!$H$24+10*转化表!$H$25+10*转化表!$H$26+10*转化表!$H$27+10*转化表!$H$28+10*转化表!$H$29+(B77-60)*转化表!$H$30,IF(AND(B77&lt;=80,B77&gt;70),9*转化表!$H$24+10*转化表!$H$25+10*转化表!$H$26+10*转化表!$H$27+10*转化表!$H$28+10*转化表!$H$29+10*转化表!$H$30+(B77-70)*转化表!$H$31,IF(AND(B77&lt;=90,B77&gt;80),9*转化表!$H$24+10*转化表!$H$25+10*转化表!$H$26+10*转化表!$H$27+10*转化表!$H$28+10*转化表!$H$29+10*转化表!$H$30+10*转化表!$H$31+(B77-80)*转化表!$H$32,IF(AND(B77&lt;=100,B77&gt;90),9*转化表!$H$24+10*转化表!$H$25+10*转化表!$H$26+10*转化表!$H$27+10*转化表!$H$28+10*转化表!$H$29+10*转化表!$H$30+10*转化表!$H$31+10*转化表!$H$32+(B77-90)*转化表!$H$33,IF(AND(B77&lt;=110,B77&gt;100),9*转化表!$H$24+10*转化表!$H$25+10*转化表!$H$26+10*转化表!$H$27+10*转化表!$H$28+10*转化表!$H$29+10*转化表!$H$30+10*转化表!$H$31+10*转化表!$H$32+10*转化表!$H$33+(B77-100)*转化表!$H$34,IF(AND(B77&lt;=120,B77&gt;110),9*转化表!$H$24+10*转化表!$H$25+10*转化表!$H$26+10*转化表!$H$27+10*转化表!$H$28+10*转化表!$H$29+10*转化表!$H$30+10*转化表!$H$31+10*转化表!$H$32+10*转化表!$H$33+10*转化表!$H$34+(B77-110)*转化表!$H$35)))))))))))))</f>
        <v>0</v>
      </c>
      <c r="M77" s="89">
        <v>0</v>
      </c>
      <c r="N77" s="93">
        <v>0.2</v>
      </c>
      <c r="O77" s="94">
        <v>0</v>
      </c>
      <c r="P77" s="94">
        <v>0</v>
      </c>
      <c r="Q77" s="94">
        <v>0</v>
      </c>
      <c r="R77" s="93">
        <v>0.25</v>
      </c>
      <c r="S77" s="94">
        <v>0</v>
      </c>
    </row>
    <row r="78" spans="1:19">
      <c r="A78" s="89" t="s">
        <v>185</v>
      </c>
      <c r="B78" s="89">
        <v>77</v>
      </c>
      <c r="C78" s="90">
        <f>IF(AND(B78&lt;=10,B78&gt;0),(人物成长表!$B78-1)*22+50,IF(AND(B78&lt;=20,B78&gt;10),9*22+50+(B78-10)*44,IF(AND(B78&lt;=30,B78&gt;20),9*22+50+10*44+(B78-20)*66,IF(AND(B78&lt;=40,B78&gt;30),9*22+50+10*44+10*66+(B78-30)*88,IF(AND(B78&lt;=50,B78&gt;40),9*22+50+10*44+10*66+10*88+(B78-40)*110,IF(AND(B78&lt;=60,B78&gt;50),9*22+30+10*44+10*66+10*88+10*110+(B78-50)*132,IF(AND(B78&lt;=70,B78&gt;60),9*22+30+10*44+10*66+10*88+10*110+10*132+(B78-60)*154,IF(AND(B78&lt;=80,B78&gt;70),9*22+30+10*44+10*66+10*88+10*110+10*132+10*154+(B78-70)*176,IF(AND(B78&lt;=90,B78&gt;80),9*22+30+10*44+10*66+10*88+10*110+10*132+10*154+10*176+(B78-80)*198,IF(AND(B78&lt;=100,B78&gt;90),9*22+30+10*44+10*66+10*88+10*110+10*132+10*154+10*176+10*198+(B78-90)*220,IF(AND(B78&lt;=110,B78&gt;100),9*22+30+10*44+10*66+10*88+10*110+10*132+10*154+10*176+10*198+10*220+(B78-100)*242,IF(AND(B78&lt;=120,B78&gt;110),9*22+30+10*44+10*66+10*88+10*110+10*132+10*154+10*176+10*198+10*220+10*242+(B78-110)*264))))))))))))</f>
        <v>7400</v>
      </c>
      <c r="D78" s="89">
        <v>60</v>
      </c>
      <c r="E78" s="89">
        <v>50</v>
      </c>
      <c r="F78" s="89">
        <v>50</v>
      </c>
      <c r="G78" s="91">
        <f>人物成长表!$D78*人物成长表!$B78*10%+7+IF(AND(B78&lt;=10,B78&gt;0),(人物成长表!$B78-1)*转化表!$C$24,IF(AND(B78&lt;=20,B78&gt;10),9*转化表!$C$24+(B78-10)*转化表!$C$25,IF(AND(B78&lt;=30,B78&gt;20),9*转化表!$C$24+10*转化表!$C$25+(B78-20)*转化表!$C$26,IF(AND(B78&lt;=40,B78&gt;30),9*转化表!$C$24+10*转化表!$C$25+10*转化表!$C$26+(B78-30)*转化表!$C$27,IF(AND(B78&lt;=50,B78&gt;40),9*转化表!$C$24+10*转化表!$C$25+10*转化表!$C$26+10*转化表!$C$27+(B78-40)*转化表!$C$28,IF(AND(B78&lt;=60,B78&gt;50),9*转化表!$C$24+10*转化表!$C$25+10*转化表!$C$26+10*转化表!$C$27+10*转化表!$C$28+(B78-50)*转化表!$C$29,IF(AND(B78&lt;=70,B78&gt;60),9*转化表!$C$24+10*转化表!$C$25+10*转化表!$C$26+10*转化表!$C$27+10*转化表!$C$28+10*转化表!$C$29+(B78-60)*转化表!$C$30,IF(AND(B78&lt;=80,B78&gt;70),9*转化表!$C$24+10*转化表!$C$25+10*转化表!$C$26+10*转化表!$C$27+10*转化表!$C$28+10*转化表!$C$29+10*转化表!$C$30+(B78-70)*转化表!$C$31,IF(AND(B78&lt;=90,B78&gt;80),9*转化表!$C$24+10*转化表!$C$25+10*转化表!$C$26+10*转化表!$C$27+10*转化表!$C$28+10*转化表!$C$29+10*转化表!$C$30+10*转化表!$C$31+(B78-80)*转化表!$C$32,IF(AND(B78&lt;=100,B78&gt;90),9*转化表!$C$24+10*转化表!$C$25+10*转化表!$C$26+10*转化表!$C$27+10*转化表!$C$28+10*转化表!$C$29+10*转化表!$C$30+10*转化表!$C$31+10*转化表!$C$32+(B78-90)*转化表!$C$33,IF(AND(B78&lt;=110,B78&gt;100),9*转化表!$C$24+10*转化表!$C$25+10*转化表!$C$26+10*转化表!$C$27+10*转化表!$C$28+10*转化表!$C$29+10*转化表!$C$30+10*转化表!$C$31+10*转化表!$C$32+10*转化表!$C$33+(B78-100)*转化表!$C$34,IF(AND(B78&lt;=120,B78&gt;110),9*转化表!$C$24+10*转化表!$C$25+10*转化表!$C$26+10*转化表!$C$27+10*转化表!$C$28+10*转化表!$C$29+10*转化表!$C$30+10*转化表!$C$31+10*转化表!$C$32+10*转化表!$C$33+10*转化表!$C$34+(B78-110)*转化表!$C$35))))))))))))</f>
        <v>1085</v>
      </c>
      <c r="H78" s="92">
        <f>人物成长表!$D78*人物成长表!$B78*7%+4.8+IF(AND(B78&lt;=10,B78&gt;0),(人物成长表!$B78-1)*转化表!$D$24,IF(AND(B78&lt;=20,B78&gt;10),9*转化表!$D$24+(B78-10)*转化表!$D$25,IF(AND(B78&lt;=30,B78&gt;20),9*转化表!$D$24+10*转化表!$D$25+(B78-20)*转化表!$D$26,IF(AND(B78&lt;=40,B78&gt;30),9*转化表!$D$24+10*转化表!$D$25+10*转化表!$D$26+(B78-30)*转化表!$D$27,IF(AND(B78&lt;=50,B78&gt;40),9*转化表!$D$24+10*转化表!$D$25+10*转化表!$D$26+10*转化表!$D$27+(B78-40)*转化表!$D$28,IF(AND(B78&lt;=60,B78&gt;50),9*转化表!$D$24+10*转化表!$D$25+10*转化表!$D$26+10*转化表!$D$27+10*转化表!$D$28+(B78-50)*转化表!$D$29,IF(AND(B78&lt;=70,B78&gt;60),9*转化表!$D$24+10*转化表!$D$25+10*转化表!$D$26+10*转化表!$D$27+10*转化表!$D$28+10*转化表!$D$29+(B78-60)*转化表!$D$30,IF(AND(B78&lt;=80,B78&gt;70),9*转化表!$D$24+10*转化表!$D$25+10*转化表!$D$26+10*转化表!$D$27+10*转化表!$D$28+10*转化表!$D$29+10*转化表!$D$30+(B78-70)*转化表!$D$31,IF(AND(B78&lt;=90,B78&gt;80),9*转化表!$D$24+10*转化表!$D$25+10*转化表!$D$26+10*转化表!$D$27+10*转化表!$D$28+10*转化表!$D$29+10*转化表!$D$30+10*转化表!$D$31+(B78-80)*转化表!$D$32,IF(AND(B78&lt;=100,B78&gt;90),9*转化表!$D$24+10*转化表!$D$25+10*转化表!$D$26+10*转化表!$D$27+10*转化表!$D$28+10*转化表!$D$29+10*转化表!$D$30+10*转化表!$D$31+10*转化表!$D$32+(B78-90)*转化表!$D$33,IF(AND(B78&lt;=110,B78&gt;100),9*转化表!$D$24+10*转化表!$D$25+10*转化表!$D$26+10*转化表!$D$27+10*转化表!$D$28+10*转化表!$D$29+10*转化表!$D$30+10*转化表!$D$31+10*转化表!$D$32+10*转化表!$D$33+(B78-100)*转化表!$D$34,IF(AND(B78&lt;=120,B78&gt;110),9*转化表!$D$24+10*转化表!$D$25+10*转化表!$D$26+10*转化表!$D$27+10*转化表!$D$28+10*转化表!$D$29+10*转化表!$D$30+10*转化表!$D$31+10*转化表!$D$32+10*转化表!$D$33+10*转化表!$D$34+(B78-110)*转化表!$D$35))))))))))))</f>
        <v>744.8</v>
      </c>
      <c r="I78" s="91">
        <f t="shared" si="2"/>
        <v>0</v>
      </c>
      <c r="J78" s="91">
        <f>IF(E78&lt;=50,0,E78*7%+2.8+IF(AND(B78&lt;=10,B78&gt;0),(人物成长表!$B78-1)*转化表!$F$24,IF(AND(B78&lt;=20,B78&gt;10),9*转化表!$F$24+(B78-10)*转化表!$F$25,IF(AND(B78&lt;=30,B78&gt;20),9*转化表!$F$24+10*转化表!$F$25+(B78-20)*转化表!$F$26,IF(AND(B78&lt;=40,B78&gt;30),9*转化表!$F$24+10*转化表!$F$25+10*转化表!$F$26+(B78-30)*转化表!$F$27,IF(AND(B78&lt;=50,B78&gt;40),9*转化表!$F$24+10*转化表!$F$25+10*转化表!$F$26+10*转化表!$F$27+(B78-40)*转化表!$F$28,IF(AND(B78&lt;=60,B78&gt;50),9*转化表!$F$24+10*转化表!$F$25+10*转化表!$F$26+10*转化表!$F$27+10*转化表!$F$28+(B78-50)*转化表!$F$29,IF(AND(B78&lt;=70,B78&gt;60),9*转化表!$F$24+10*转化表!$F$25+10*转化表!$F$26+10*转化表!$F$27+10*转化表!$F$28+10*转化表!$F$29+(B78-60)*转化表!$F$30,IF(AND(B78&lt;=80,B78&gt;70),9*转化表!$F$24+10*转化表!$F$25+10*转化表!$F$26+10*转化表!$F$27+10*转化表!$F$28+10*转化表!$F$29+10*转化表!$F$30+(B78-70)*转化表!$F$31,IF(AND(B78&lt;=90,B78&gt;80),9*转化表!$F$24+10*转化表!$F$25+10*转化表!$F$26+10*转化表!$F$27+10*转化表!$F$28+10*转化表!$F$29+10*转化表!$F$30+10*转化表!$F$31+(B78-80)*转化表!$F$32,IF(AND(B78&lt;=100,B78&gt;90),9*转化表!$F$24+10*转化表!$F$25+10*转化表!$F$26+10*转化表!$F$27+10*转化表!$F$28+10*转化表!$F$29+10*转化表!$F$30+10*转化表!$F$31+10*转化表!$F$32+(B78-90)*转化表!$F$33,IF(AND(B78&lt;=110,B78&gt;100),9*转化表!$F$24+10*转化表!$F$25+10*转化表!$F$26+10*转化表!$F$27+10*转化表!$F$28+10*转化表!$F$29+10*转化表!$F$30+10*转化表!$F$31+10*转化表!$F$32+10*转化表!$F$33+(B78-100)*转化表!$F$34,IF(AND(B78&lt;=120,B78&gt;110),9*转化表!$F$24+10*转化表!$F$25+10*转化表!$F$26+10*转化表!$F$27+10*转化表!$F$28+10*转化表!$F$29+10*转化表!$F$30+10*转化表!$F$31+10*转化表!$F$32+10*转化表!$F$33+10*转化表!$F$34+(B78-110)*转化表!$F$35)))))))))))))</f>
        <v>0</v>
      </c>
      <c r="K78" s="91">
        <f>(F78-50)*人物成长表!$B78*10%+9+IF(AND(B78&lt;=10,B78&gt;0),(人物成长表!$B78-1)*转化表!$G$24,IF(AND(B78&lt;=20,B78&gt;10),9*转化表!$G$24+(B78-10)*转化表!$G$25,IF(AND(B78&lt;=30,B78&gt;20),9*转化表!$G$24+10*转化表!$G$25+(B78-20)*转化表!$G$26,IF(AND(B78&lt;=40,B78&gt;30),9*转化表!$G$24+10*转化表!$G$25+10*转化表!$G$26+(B78-30)*转化表!$G$27,IF(AND(B78&lt;=50,B78&gt;40),9*转化表!$G$24+10*转化表!$G$25+10*转化表!$G$26+10*转化表!$G$27+(B78-40)*转化表!$G$28,IF(AND(B78&lt;=60,B78&gt;50),9*转化表!$G$24+10*转化表!$G$25+10*转化表!$G$26+10*转化表!$G$27+10*转化表!$G$28+(B78-50)*转化表!$G$29,IF(AND(B78&lt;=70,B78&gt;60),9*转化表!$G$24+10*转化表!$G$25+10*转化表!$G$26+10*转化表!$G$27+10*转化表!$G$28+10*转化表!$G$29+(B78-60)*转化表!$G$30,IF(AND(B78&lt;=80,B78&gt;70),9*转化表!$G$24+10*转化表!$G$25+10*转化表!$G$26+10*转化表!$G$27+10*转化表!$G$28+10*转化表!$G$29+10*转化表!$G$30+(B78-70)*转化表!$G$31,IF(AND(B78&lt;=90,B78&gt;80),9*转化表!$G$24+10*转化表!$G$25+10*转化表!$G$26+10*转化表!$G$27+10*转化表!$G$28+10*转化表!$G$29+10*转化表!$G$30+10*转化表!$G$31+(B78-80)*转化表!$G$32,IF(AND(B78&lt;=100,B78&gt;90),9*转化表!$G$24+10*转化表!$G$25+10*转化表!$G$26+10*转化表!$G$27+10*转化表!$G$28+10*转化表!$G$29+10*转化表!$G$30+10*转化表!$G$31+10*转化表!$G$32+(B78-90)*转化表!$G$33,IF(AND(B78&lt;=110,B78&gt;100),9*转化表!$G$24+10*转化表!$G$25+10*转化表!$G$26+10*转化表!$G$27+10*转化表!$G$28+10*转化表!$G$29+10*转化表!$G$30+10*转化表!$G$31+10*转化表!$G$32+10*转化表!$G$33+(B78-100)*转化表!$G$34,IF(AND(B78&lt;=120,B78&gt;110),9*转化表!$G$24+10*转化表!$G$25+10*转化表!$G$26+10*转化表!$G$27+10*转化表!$G$28+10*转化表!$G$29+10*转化表!$G$30+10*转化表!$G$31+10*转化表!$G$32+10*转化表!$G$33+10*转化表!$G$34+(B78-110)*转化表!$G$35))))))))))))</f>
        <v>334.37</v>
      </c>
      <c r="L78" s="91">
        <f>IF(F78&lt;=50,0,E78*7%+2.8+IF(AND(B78&lt;=10,B78&gt;0),(人物成长表!$B78-1)*转化表!$H$24,IF(AND(B78&lt;=20,B78&gt;10),9*转化表!$H$24+(B78-10)*转化表!$H$25,IF(AND(B78&lt;=30,B78&gt;20),9*转化表!$H$24+10*转化表!$H$25+(B78-20)*转化表!$H$26,IF(AND(B78&lt;=40,B78&gt;30),9*转化表!$H$24+10*转化表!$H$25+10*转化表!$H$26+(B78-30)*转化表!$H$27,IF(AND(B78&lt;=50,B78&gt;40),9*转化表!$H$24+10*转化表!$H$25+10*转化表!$H$26+10*转化表!$H$27+(B78-40)*转化表!$H$28,IF(AND(B78&lt;=60,B78&gt;50),9*转化表!$H$24+10*转化表!$H$25+10*转化表!$H$26+10*转化表!$H$27+10*转化表!$H$28+(B78-50)*转化表!$H$29,IF(AND(B78&lt;=70,B78&gt;60),9*转化表!$H$24+10*转化表!$H$25+10*转化表!$H$26+10*转化表!$H$27+10*转化表!$H$28+10*转化表!$H$29+(B78-60)*转化表!$H$30,IF(AND(B78&lt;=80,B78&gt;70),9*转化表!$H$24+10*转化表!$H$25+10*转化表!$H$26+10*转化表!$H$27+10*转化表!$H$28+10*转化表!$H$29+10*转化表!$H$30+(B78-70)*转化表!$H$31,IF(AND(B78&lt;=90,B78&gt;80),9*转化表!$H$24+10*转化表!$H$25+10*转化表!$H$26+10*转化表!$H$27+10*转化表!$H$28+10*转化表!$H$29+10*转化表!$H$30+10*转化表!$H$31+(B78-80)*转化表!$H$32,IF(AND(B78&lt;=100,B78&gt;90),9*转化表!$H$24+10*转化表!$H$25+10*转化表!$H$26+10*转化表!$H$27+10*转化表!$H$28+10*转化表!$H$29+10*转化表!$H$30+10*转化表!$H$31+10*转化表!$H$32+(B78-90)*转化表!$H$33,IF(AND(B78&lt;=110,B78&gt;100),9*转化表!$H$24+10*转化表!$H$25+10*转化表!$H$26+10*转化表!$H$27+10*转化表!$H$28+10*转化表!$H$29+10*转化表!$H$30+10*转化表!$H$31+10*转化表!$H$32+10*转化表!$H$33+(B78-100)*转化表!$H$34,IF(AND(B78&lt;=120,B78&gt;110),9*转化表!$H$24+10*转化表!$H$25+10*转化表!$H$26+10*转化表!$H$27+10*转化表!$H$28+10*转化表!$H$29+10*转化表!$H$30+10*转化表!$H$31+10*转化表!$H$32+10*转化表!$H$33+10*转化表!$H$34+(B78-110)*转化表!$H$35)))))))))))))</f>
        <v>0</v>
      </c>
      <c r="M78" s="89">
        <v>0</v>
      </c>
      <c r="N78" s="93">
        <v>0.2</v>
      </c>
      <c r="O78" s="94">
        <v>0</v>
      </c>
      <c r="P78" s="94">
        <v>0</v>
      </c>
      <c r="Q78" s="94">
        <v>0</v>
      </c>
      <c r="R78" s="93">
        <v>0.25</v>
      </c>
      <c r="S78" s="94">
        <v>0</v>
      </c>
    </row>
    <row r="79" spans="1:19">
      <c r="A79" s="89" t="s">
        <v>185</v>
      </c>
      <c r="B79" s="89">
        <v>78</v>
      </c>
      <c r="C79" s="90">
        <f>IF(AND(B79&lt;=10,B79&gt;0),(人物成长表!$B79-1)*22+50,IF(AND(B79&lt;=20,B79&gt;10),9*22+50+(B79-10)*44,IF(AND(B79&lt;=30,B79&gt;20),9*22+50+10*44+(B79-20)*66,IF(AND(B79&lt;=40,B79&gt;30),9*22+50+10*44+10*66+(B79-30)*88,IF(AND(B79&lt;=50,B79&gt;40),9*22+50+10*44+10*66+10*88+(B79-40)*110,IF(AND(B79&lt;=60,B79&gt;50),9*22+30+10*44+10*66+10*88+10*110+(B79-50)*132,IF(AND(B79&lt;=70,B79&gt;60),9*22+30+10*44+10*66+10*88+10*110+10*132+(B79-60)*154,IF(AND(B79&lt;=80,B79&gt;70),9*22+30+10*44+10*66+10*88+10*110+10*132+10*154+(B79-70)*176,IF(AND(B79&lt;=90,B79&gt;80),9*22+30+10*44+10*66+10*88+10*110+10*132+10*154+10*176+(B79-80)*198,IF(AND(B79&lt;=100,B79&gt;90),9*22+30+10*44+10*66+10*88+10*110+10*132+10*154+10*176+10*198+(B79-90)*220,IF(AND(B79&lt;=110,B79&gt;100),9*22+30+10*44+10*66+10*88+10*110+10*132+10*154+10*176+10*198+10*220+(B79-100)*242,IF(AND(B79&lt;=120,B79&gt;110),9*22+30+10*44+10*66+10*88+10*110+10*132+10*154+10*176+10*198+10*220+10*242+(B79-110)*264))))))))))))</f>
        <v>7576</v>
      </c>
      <c r="D79" s="89">
        <v>60</v>
      </c>
      <c r="E79" s="89">
        <v>50</v>
      </c>
      <c r="F79" s="89">
        <v>50</v>
      </c>
      <c r="G79" s="91">
        <f>人物成长表!$D79*人物成长表!$B79*10%+7+IF(AND(B79&lt;=10,B79&gt;0),(人物成长表!$B79-1)*转化表!$C$24,IF(AND(B79&lt;=20,B79&gt;10),9*转化表!$C$24+(B79-10)*转化表!$C$25,IF(AND(B79&lt;=30,B79&gt;20),9*转化表!$C$24+10*转化表!$C$25+(B79-20)*转化表!$C$26,IF(AND(B79&lt;=40,B79&gt;30),9*转化表!$C$24+10*转化表!$C$25+10*转化表!$C$26+(B79-30)*转化表!$C$27,IF(AND(B79&lt;=50,B79&gt;40),9*转化表!$C$24+10*转化表!$C$25+10*转化表!$C$26+10*转化表!$C$27+(B79-40)*转化表!$C$28,IF(AND(B79&lt;=60,B79&gt;50),9*转化表!$C$24+10*转化表!$C$25+10*转化表!$C$26+10*转化表!$C$27+10*转化表!$C$28+(B79-50)*转化表!$C$29,IF(AND(B79&lt;=70,B79&gt;60),9*转化表!$C$24+10*转化表!$C$25+10*转化表!$C$26+10*转化表!$C$27+10*转化表!$C$28+10*转化表!$C$29+(B79-60)*转化表!$C$30,IF(AND(B79&lt;=80,B79&gt;70),9*转化表!$C$24+10*转化表!$C$25+10*转化表!$C$26+10*转化表!$C$27+10*转化表!$C$28+10*转化表!$C$29+10*转化表!$C$30+(B79-70)*转化表!$C$31,IF(AND(B79&lt;=90,B79&gt;80),9*转化表!$C$24+10*转化表!$C$25+10*转化表!$C$26+10*转化表!$C$27+10*转化表!$C$28+10*转化表!$C$29+10*转化表!$C$30+10*转化表!$C$31+(B79-80)*转化表!$C$32,IF(AND(B79&lt;=100,B79&gt;90),9*转化表!$C$24+10*转化表!$C$25+10*转化表!$C$26+10*转化表!$C$27+10*转化表!$C$28+10*转化表!$C$29+10*转化表!$C$30+10*转化表!$C$31+10*转化表!$C$32+(B79-90)*转化表!$C$33,IF(AND(B79&lt;=110,B79&gt;100),9*转化表!$C$24+10*转化表!$C$25+10*转化表!$C$26+10*转化表!$C$27+10*转化表!$C$28+10*转化表!$C$29+10*转化表!$C$30+10*转化表!$C$31+10*转化表!$C$32+10*转化表!$C$33+(B79-100)*转化表!$C$34,IF(AND(B79&lt;=120,B79&gt;110),9*转化表!$C$24+10*转化表!$C$25+10*转化表!$C$26+10*转化表!$C$27+10*转化表!$C$28+10*转化表!$C$29+10*转化表!$C$30+10*转化表!$C$31+10*转化表!$C$32+10*转化表!$C$33+10*转化表!$C$34+(B79-110)*转化表!$C$35))))))))))))</f>
        <v>1110</v>
      </c>
      <c r="H79" s="92">
        <f>人物成长表!$D79*人物成长表!$B79*7%+4.8+IF(AND(B79&lt;=10,B79&gt;0),(人物成长表!$B79-1)*转化表!$D$24,IF(AND(B79&lt;=20,B79&gt;10),9*转化表!$D$24+(B79-10)*转化表!$D$25,IF(AND(B79&lt;=30,B79&gt;20),9*转化表!$D$24+10*转化表!$D$25+(B79-20)*转化表!$D$26,IF(AND(B79&lt;=40,B79&gt;30),9*转化表!$D$24+10*转化表!$D$25+10*转化表!$D$26+(B79-30)*转化表!$D$27,IF(AND(B79&lt;=50,B79&gt;40),9*转化表!$D$24+10*转化表!$D$25+10*转化表!$D$26+10*转化表!$D$27+(B79-40)*转化表!$D$28,IF(AND(B79&lt;=60,B79&gt;50),9*转化表!$D$24+10*转化表!$D$25+10*转化表!$D$26+10*转化表!$D$27+10*转化表!$D$28+(B79-50)*转化表!$D$29,IF(AND(B79&lt;=70,B79&gt;60),9*转化表!$D$24+10*转化表!$D$25+10*转化表!$D$26+10*转化表!$D$27+10*转化表!$D$28+10*转化表!$D$29+(B79-60)*转化表!$D$30,IF(AND(B79&lt;=80,B79&gt;70),9*转化表!$D$24+10*转化表!$D$25+10*转化表!$D$26+10*转化表!$D$27+10*转化表!$D$28+10*转化表!$D$29+10*转化表!$D$30+(B79-70)*转化表!$D$31,IF(AND(B79&lt;=90,B79&gt;80),9*转化表!$D$24+10*转化表!$D$25+10*转化表!$D$26+10*转化表!$D$27+10*转化表!$D$28+10*转化表!$D$29+10*转化表!$D$30+10*转化表!$D$31+(B79-80)*转化表!$D$32,IF(AND(B79&lt;=100,B79&gt;90),9*转化表!$D$24+10*转化表!$D$25+10*转化表!$D$26+10*转化表!$D$27+10*转化表!$D$28+10*转化表!$D$29+10*转化表!$D$30+10*转化表!$D$31+10*转化表!$D$32+(B79-90)*转化表!$D$33,IF(AND(B79&lt;=110,B79&gt;100),9*转化表!$D$24+10*转化表!$D$25+10*转化表!$D$26+10*转化表!$D$27+10*转化表!$D$28+10*转化表!$D$29+10*转化表!$D$30+10*转化表!$D$31+10*转化表!$D$32+10*转化表!$D$33+(B79-100)*转化表!$D$34,IF(AND(B79&lt;=120,B79&gt;110),9*转化表!$D$24+10*转化表!$D$25+10*转化表!$D$26+10*转化表!$D$27+10*转化表!$D$28+10*转化表!$D$29+10*转化表!$D$30+10*转化表!$D$31+10*转化表!$D$32+10*转化表!$D$33+10*转化表!$D$34+(B79-110)*转化表!$D$35))))))))))))</f>
        <v>760.2</v>
      </c>
      <c r="I79" s="91">
        <f t="shared" si="2"/>
        <v>0</v>
      </c>
      <c r="J79" s="91">
        <f>IF(E79&lt;=50,0,E79*7%+2.8+IF(AND(B79&lt;=10,B79&gt;0),(人物成长表!$B79-1)*转化表!$F$24,IF(AND(B79&lt;=20,B79&gt;10),9*转化表!$F$24+(B79-10)*转化表!$F$25,IF(AND(B79&lt;=30,B79&gt;20),9*转化表!$F$24+10*转化表!$F$25+(B79-20)*转化表!$F$26,IF(AND(B79&lt;=40,B79&gt;30),9*转化表!$F$24+10*转化表!$F$25+10*转化表!$F$26+(B79-30)*转化表!$F$27,IF(AND(B79&lt;=50,B79&gt;40),9*转化表!$F$24+10*转化表!$F$25+10*转化表!$F$26+10*转化表!$F$27+(B79-40)*转化表!$F$28,IF(AND(B79&lt;=60,B79&gt;50),9*转化表!$F$24+10*转化表!$F$25+10*转化表!$F$26+10*转化表!$F$27+10*转化表!$F$28+(B79-50)*转化表!$F$29,IF(AND(B79&lt;=70,B79&gt;60),9*转化表!$F$24+10*转化表!$F$25+10*转化表!$F$26+10*转化表!$F$27+10*转化表!$F$28+10*转化表!$F$29+(B79-60)*转化表!$F$30,IF(AND(B79&lt;=80,B79&gt;70),9*转化表!$F$24+10*转化表!$F$25+10*转化表!$F$26+10*转化表!$F$27+10*转化表!$F$28+10*转化表!$F$29+10*转化表!$F$30+(B79-70)*转化表!$F$31,IF(AND(B79&lt;=90,B79&gt;80),9*转化表!$F$24+10*转化表!$F$25+10*转化表!$F$26+10*转化表!$F$27+10*转化表!$F$28+10*转化表!$F$29+10*转化表!$F$30+10*转化表!$F$31+(B79-80)*转化表!$F$32,IF(AND(B79&lt;=100,B79&gt;90),9*转化表!$F$24+10*转化表!$F$25+10*转化表!$F$26+10*转化表!$F$27+10*转化表!$F$28+10*转化表!$F$29+10*转化表!$F$30+10*转化表!$F$31+10*转化表!$F$32+(B79-90)*转化表!$F$33,IF(AND(B79&lt;=110,B79&gt;100),9*转化表!$F$24+10*转化表!$F$25+10*转化表!$F$26+10*转化表!$F$27+10*转化表!$F$28+10*转化表!$F$29+10*转化表!$F$30+10*转化表!$F$31+10*转化表!$F$32+10*转化表!$F$33+(B79-100)*转化表!$F$34,IF(AND(B79&lt;=120,B79&gt;110),9*转化表!$F$24+10*转化表!$F$25+10*转化表!$F$26+10*转化表!$F$27+10*转化表!$F$28+10*转化表!$F$29+10*转化表!$F$30+10*转化表!$F$31+10*转化表!$F$32+10*转化表!$F$33+10*转化表!$F$34+(B79-110)*转化表!$F$35)))))))))))))</f>
        <v>0</v>
      </c>
      <c r="K79" s="91">
        <f>(F79-50)*人物成长表!$B79*10%+9+IF(AND(B79&lt;=10,B79&gt;0),(人物成长表!$B79-1)*转化表!$G$24,IF(AND(B79&lt;=20,B79&gt;10),9*转化表!$G$24+(B79-10)*转化表!$G$25,IF(AND(B79&lt;=30,B79&gt;20),9*转化表!$G$24+10*转化表!$G$25+(B79-20)*转化表!$G$26,IF(AND(B79&lt;=40,B79&gt;30),9*转化表!$G$24+10*转化表!$G$25+10*转化表!$G$26+(B79-30)*转化表!$G$27,IF(AND(B79&lt;=50,B79&gt;40),9*转化表!$G$24+10*转化表!$G$25+10*转化表!$G$26+10*转化表!$G$27+(B79-40)*转化表!$G$28,IF(AND(B79&lt;=60,B79&gt;50),9*转化表!$G$24+10*转化表!$G$25+10*转化表!$G$26+10*转化表!$G$27+10*转化表!$G$28+(B79-50)*转化表!$G$29,IF(AND(B79&lt;=70,B79&gt;60),9*转化表!$G$24+10*转化表!$G$25+10*转化表!$G$26+10*转化表!$G$27+10*转化表!$G$28+10*转化表!$G$29+(B79-60)*转化表!$G$30,IF(AND(B79&lt;=80,B79&gt;70),9*转化表!$G$24+10*转化表!$G$25+10*转化表!$G$26+10*转化表!$G$27+10*转化表!$G$28+10*转化表!$G$29+10*转化表!$G$30+(B79-70)*转化表!$G$31,IF(AND(B79&lt;=90,B79&gt;80),9*转化表!$G$24+10*转化表!$G$25+10*转化表!$G$26+10*转化表!$G$27+10*转化表!$G$28+10*转化表!$G$29+10*转化表!$G$30+10*转化表!$G$31+(B79-80)*转化表!$G$32,IF(AND(B79&lt;=100,B79&gt;90),9*转化表!$G$24+10*转化表!$G$25+10*转化表!$G$26+10*转化表!$G$27+10*转化表!$G$28+10*转化表!$G$29+10*转化表!$G$30+10*转化表!$G$31+10*转化表!$G$32+(B79-90)*转化表!$G$33,IF(AND(B79&lt;=110,B79&gt;100),9*转化表!$G$24+10*转化表!$G$25+10*转化表!$G$26+10*转化表!$G$27+10*转化表!$G$28+10*转化表!$G$29+10*转化表!$G$30+10*转化表!$G$31+10*转化表!$G$32+10*转化表!$G$33+(B79-100)*转化表!$G$34,IF(AND(B79&lt;=120,B79&gt;110),9*转化表!$G$24+10*转化表!$G$25+10*转化表!$G$26+10*转化表!$G$27+10*转化表!$G$28+10*转化表!$G$29+10*转化表!$G$30+10*转化表!$G$31+10*转化表!$G$32+10*转化表!$G$33+10*转化表!$G$34+(B79-110)*转化表!$G$35))))))))))))</f>
        <v>342.47</v>
      </c>
      <c r="L79" s="91">
        <f>IF(F79&lt;=50,0,E79*7%+2.8+IF(AND(B79&lt;=10,B79&gt;0),(人物成长表!$B79-1)*转化表!$H$24,IF(AND(B79&lt;=20,B79&gt;10),9*转化表!$H$24+(B79-10)*转化表!$H$25,IF(AND(B79&lt;=30,B79&gt;20),9*转化表!$H$24+10*转化表!$H$25+(B79-20)*转化表!$H$26,IF(AND(B79&lt;=40,B79&gt;30),9*转化表!$H$24+10*转化表!$H$25+10*转化表!$H$26+(B79-30)*转化表!$H$27,IF(AND(B79&lt;=50,B79&gt;40),9*转化表!$H$24+10*转化表!$H$25+10*转化表!$H$26+10*转化表!$H$27+(B79-40)*转化表!$H$28,IF(AND(B79&lt;=60,B79&gt;50),9*转化表!$H$24+10*转化表!$H$25+10*转化表!$H$26+10*转化表!$H$27+10*转化表!$H$28+(B79-50)*转化表!$H$29,IF(AND(B79&lt;=70,B79&gt;60),9*转化表!$H$24+10*转化表!$H$25+10*转化表!$H$26+10*转化表!$H$27+10*转化表!$H$28+10*转化表!$H$29+(B79-60)*转化表!$H$30,IF(AND(B79&lt;=80,B79&gt;70),9*转化表!$H$24+10*转化表!$H$25+10*转化表!$H$26+10*转化表!$H$27+10*转化表!$H$28+10*转化表!$H$29+10*转化表!$H$30+(B79-70)*转化表!$H$31,IF(AND(B79&lt;=90,B79&gt;80),9*转化表!$H$24+10*转化表!$H$25+10*转化表!$H$26+10*转化表!$H$27+10*转化表!$H$28+10*转化表!$H$29+10*转化表!$H$30+10*转化表!$H$31+(B79-80)*转化表!$H$32,IF(AND(B79&lt;=100,B79&gt;90),9*转化表!$H$24+10*转化表!$H$25+10*转化表!$H$26+10*转化表!$H$27+10*转化表!$H$28+10*转化表!$H$29+10*转化表!$H$30+10*转化表!$H$31+10*转化表!$H$32+(B79-90)*转化表!$H$33,IF(AND(B79&lt;=110,B79&gt;100),9*转化表!$H$24+10*转化表!$H$25+10*转化表!$H$26+10*转化表!$H$27+10*转化表!$H$28+10*转化表!$H$29+10*转化表!$H$30+10*转化表!$H$31+10*转化表!$H$32+10*转化表!$H$33+(B79-100)*转化表!$H$34,IF(AND(B79&lt;=120,B79&gt;110),9*转化表!$H$24+10*转化表!$H$25+10*转化表!$H$26+10*转化表!$H$27+10*转化表!$H$28+10*转化表!$H$29+10*转化表!$H$30+10*转化表!$H$31+10*转化表!$H$32+10*转化表!$H$33+10*转化表!$H$34+(B79-110)*转化表!$H$35)))))))))))))</f>
        <v>0</v>
      </c>
      <c r="M79" s="89">
        <v>0</v>
      </c>
      <c r="N79" s="93">
        <v>0.2</v>
      </c>
      <c r="O79" s="94">
        <v>0</v>
      </c>
      <c r="P79" s="94">
        <v>0</v>
      </c>
      <c r="Q79" s="94">
        <v>0</v>
      </c>
      <c r="R79" s="93">
        <v>0.25</v>
      </c>
      <c r="S79" s="94">
        <v>0</v>
      </c>
    </row>
    <row r="80" spans="1:19">
      <c r="A80" s="89" t="s">
        <v>185</v>
      </c>
      <c r="B80" s="89">
        <v>79</v>
      </c>
      <c r="C80" s="90">
        <f>IF(AND(B80&lt;=10,B80&gt;0),(人物成长表!$B80-1)*22+50,IF(AND(B80&lt;=20,B80&gt;10),9*22+50+(B80-10)*44,IF(AND(B80&lt;=30,B80&gt;20),9*22+50+10*44+(B80-20)*66,IF(AND(B80&lt;=40,B80&gt;30),9*22+50+10*44+10*66+(B80-30)*88,IF(AND(B80&lt;=50,B80&gt;40),9*22+50+10*44+10*66+10*88+(B80-40)*110,IF(AND(B80&lt;=60,B80&gt;50),9*22+30+10*44+10*66+10*88+10*110+(B80-50)*132,IF(AND(B80&lt;=70,B80&gt;60),9*22+30+10*44+10*66+10*88+10*110+10*132+(B80-60)*154,IF(AND(B80&lt;=80,B80&gt;70),9*22+30+10*44+10*66+10*88+10*110+10*132+10*154+(B80-70)*176,IF(AND(B80&lt;=90,B80&gt;80),9*22+30+10*44+10*66+10*88+10*110+10*132+10*154+10*176+(B80-80)*198,IF(AND(B80&lt;=100,B80&gt;90),9*22+30+10*44+10*66+10*88+10*110+10*132+10*154+10*176+10*198+(B80-90)*220,IF(AND(B80&lt;=110,B80&gt;100),9*22+30+10*44+10*66+10*88+10*110+10*132+10*154+10*176+10*198+10*220+(B80-100)*242,IF(AND(B80&lt;=120,B80&gt;110),9*22+30+10*44+10*66+10*88+10*110+10*132+10*154+10*176+10*198+10*220+10*242+(B80-110)*264))))))))))))</f>
        <v>7752</v>
      </c>
      <c r="D80" s="89">
        <v>60</v>
      </c>
      <c r="E80" s="89">
        <v>50</v>
      </c>
      <c r="F80" s="89">
        <v>50</v>
      </c>
      <c r="G80" s="91">
        <f>人物成长表!$D80*人物成长表!$B80*10%+7+IF(AND(B80&lt;=10,B80&gt;0),(人物成长表!$B80-1)*转化表!$C$24,IF(AND(B80&lt;=20,B80&gt;10),9*转化表!$C$24+(B80-10)*转化表!$C$25,IF(AND(B80&lt;=30,B80&gt;20),9*转化表!$C$24+10*转化表!$C$25+(B80-20)*转化表!$C$26,IF(AND(B80&lt;=40,B80&gt;30),9*转化表!$C$24+10*转化表!$C$25+10*转化表!$C$26+(B80-30)*转化表!$C$27,IF(AND(B80&lt;=50,B80&gt;40),9*转化表!$C$24+10*转化表!$C$25+10*转化表!$C$26+10*转化表!$C$27+(B80-40)*转化表!$C$28,IF(AND(B80&lt;=60,B80&gt;50),9*转化表!$C$24+10*转化表!$C$25+10*转化表!$C$26+10*转化表!$C$27+10*转化表!$C$28+(B80-50)*转化表!$C$29,IF(AND(B80&lt;=70,B80&gt;60),9*转化表!$C$24+10*转化表!$C$25+10*转化表!$C$26+10*转化表!$C$27+10*转化表!$C$28+10*转化表!$C$29+(B80-60)*转化表!$C$30,IF(AND(B80&lt;=80,B80&gt;70),9*转化表!$C$24+10*转化表!$C$25+10*转化表!$C$26+10*转化表!$C$27+10*转化表!$C$28+10*转化表!$C$29+10*转化表!$C$30+(B80-70)*转化表!$C$31,IF(AND(B80&lt;=90,B80&gt;80),9*转化表!$C$24+10*转化表!$C$25+10*转化表!$C$26+10*转化表!$C$27+10*转化表!$C$28+10*转化表!$C$29+10*转化表!$C$30+10*转化表!$C$31+(B80-80)*转化表!$C$32,IF(AND(B80&lt;=100,B80&gt;90),9*转化表!$C$24+10*转化表!$C$25+10*转化表!$C$26+10*转化表!$C$27+10*转化表!$C$28+10*转化表!$C$29+10*转化表!$C$30+10*转化表!$C$31+10*转化表!$C$32+(B80-90)*转化表!$C$33,IF(AND(B80&lt;=110,B80&gt;100),9*转化表!$C$24+10*转化表!$C$25+10*转化表!$C$26+10*转化表!$C$27+10*转化表!$C$28+10*转化表!$C$29+10*转化表!$C$30+10*转化表!$C$31+10*转化表!$C$32+10*转化表!$C$33+(B80-100)*转化表!$C$34,IF(AND(B80&lt;=120,B80&gt;110),9*转化表!$C$24+10*转化表!$C$25+10*转化表!$C$26+10*转化表!$C$27+10*转化表!$C$28+10*转化表!$C$29+10*转化表!$C$30+10*转化表!$C$31+10*转化表!$C$32+10*转化表!$C$33+10*转化表!$C$34+(B80-110)*转化表!$C$35))))))))))))</f>
        <v>1135</v>
      </c>
      <c r="H80" s="92">
        <f>人物成长表!$D80*人物成长表!$B80*7%+4.8+IF(AND(B80&lt;=10,B80&gt;0),(人物成长表!$B80-1)*转化表!$D$24,IF(AND(B80&lt;=20,B80&gt;10),9*转化表!$D$24+(B80-10)*转化表!$D$25,IF(AND(B80&lt;=30,B80&gt;20),9*转化表!$D$24+10*转化表!$D$25+(B80-20)*转化表!$D$26,IF(AND(B80&lt;=40,B80&gt;30),9*转化表!$D$24+10*转化表!$D$25+10*转化表!$D$26+(B80-30)*转化表!$D$27,IF(AND(B80&lt;=50,B80&gt;40),9*转化表!$D$24+10*转化表!$D$25+10*转化表!$D$26+10*转化表!$D$27+(B80-40)*转化表!$D$28,IF(AND(B80&lt;=60,B80&gt;50),9*转化表!$D$24+10*转化表!$D$25+10*转化表!$D$26+10*转化表!$D$27+10*转化表!$D$28+(B80-50)*转化表!$D$29,IF(AND(B80&lt;=70,B80&gt;60),9*转化表!$D$24+10*转化表!$D$25+10*转化表!$D$26+10*转化表!$D$27+10*转化表!$D$28+10*转化表!$D$29+(B80-60)*转化表!$D$30,IF(AND(B80&lt;=80,B80&gt;70),9*转化表!$D$24+10*转化表!$D$25+10*转化表!$D$26+10*转化表!$D$27+10*转化表!$D$28+10*转化表!$D$29+10*转化表!$D$30+(B80-70)*转化表!$D$31,IF(AND(B80&lt;=90,B80&gt;80),9*转化表!$D$24+10*转化表!$D$25+10*转化表!$D$26+10*转化表!$D$27+10*转化表!$D$28+10*转化表!$D$29+10*转化表!$D$30+10*转化表!$D$31+(B80-80)*转化表!$D$32,IF(AND(B80&lt;=100,B80&gt;90),9*转化表!$D$24+10*转化表!$D$25+10*转化表!$D$26+10*转化表!$D$27+10*转化表!$D$28+10*转化表!$D$29+10*转化表!$D$30+10*转化表!$D$31+10*转化表!$D$32+(B80-90)*转化表!$D$33,IF(AND(B80&lt;=110,B80&gt;100),9*转化表!$D$24+10*转化表!$D$25+10*转化表!$D$26+10*转化表!$D$27+10*转化表!$D$28+10*转化表!$D$29+10*转化表!$D$30+10*转化表!$D$31+10*转化表!$D$32+10*转化表!$D$33+(B80-100)*转化表!$D$34,IF(AND(B80&lt;=120,B80&gt;110),9*转化表!$D$24+10*转化表!$D$25+10*转化表!$D$26+10*转化表!$D$27+10*转化表!$D$28+10*转化表!$D$29+10*转化表!$D$30+10*转化表!$D$31+10*转化表!$D$32+10*转化表!$D$33+10*转化表!$D$34+(B80-110)*转化表!$D$35))))))))))))</f>
        <v>775.6</v>
      </c>
      <c r="I80" s="91">
        <f t="shared" si="2"/>
        <v>0</v>
      </c>
      <c r="J80" s="91">
        <f>IF(E80&lt;=50,0,E80*7%+2.8+IF(AND(B80&lt;=10,B80&gt;0),(人物成长表!$B80-1)*转化表!$F$24,IF(AND(B80&lt;=20,B80&gt;10),9*转化表!$F$24+(B80-10)*转化表!$F$25,IF(AND(B80&lt;=30,B80&gt;20),9*转化表!$F$24+10*转化表!$F$25+(B80-20)*转化表!$F$26,IF(AND(B80&lt;=40,B80&gt;30),9*转化表!$F$24+10*转化表!$F$25+10*转化表!$F$26+(B80-30)*转化表!$F$27,IF(AND(B80&lt;=50,B80&gt;40),9*转化表!$F$24+10*转化表!$F$25+10*转化表!$F$26+10*转化表!$F$27+(B80-40)*转化表!$F$28,IF(AND(B80&lt;=60,B80&gt;50),9*转化表!$F$24+10*转化表!$F$25+10*转化表!$F$26+10*转化表!$F$27+10*转化表!$F$28+(B80-50)*转化表!$F$29,IF(AND(B80&lt;=70,B80&gt;60),9*转化表!$F$24+10*转化表!$F$25+10*转化表!$F$26+10*转化表!$F$27+10*转化表!$F$28+10*转化表!$F$29+(B80-60)*转化表!$F$30,IF(AND(B80&lt;=80,B80&gt;70),9*转化表!$F$24+10*转化表!$F$25+10*转化表!$F$26+10*转化表!$F$27+10*转化表!$F$28+10*转化表!$F$29+10*转化表!$F$30+(B80-70)*转化表!$F$31,IF(AND(B80&lt;=90,B80&gt;80),9*转化表!$F$24+10*转化表!$F$25+10*转化表!$F$26+10*转化表!$F$27+10*转化表!$F$28+10*转化表!$F$29+10*转化表!$F$30+10*转化表!$F$31+(B80-80)*转化表!$F$32,IF(AND(B80&lt;=100,B80&gt;90),9*转化表!$F$24+10*转化表!$F$25+10*转化表!$F$26+10*转化表!$F$27+10*转化表!$F$28+10*转化表!$F$29+10*转化表!$F$30+10*转化表!$F$31+10*转化表!$F$32+(B80-90)*转化表!$F$33,IF(AND(B80&lt;=110,B80&gt;100),9*转化表!$F$24+10*转化表!$F$25+10*转化表!$F$26+10*转化表!$F$27+10*转化表!$F$28+10*转化表!$F$29+10*转化表!$F$30+10*转化表!$F$31+10*转化表!$F$32+10*转化表!$F$33+(B80-100)*转化表!$F$34,IF(AND(B80&lt;=120,B80&gt;110),9*转化表!$F$24+10*转化表!$F$25+10*转化表!$F$26+10*转化表!$F$27+10*转化表!$F$28+10*转化表!$F$29+10*转化表!$F$30+10*转化表!$F$31+10*转化表!$F$32+10*转化表!$F$33+10*转化表!$F$34+(B80-110)*转化表!$F$35)))))))))))))</f>
        <v>0</v>
      </c>
      <c r="K80" s="91">
        <f>(F80-50)*人物成长表!$B80*10%+9+IF(AND(B80&lt;=10,B80&gt;0),(人物成长表!$B80-1)*转化表!$G$24,IF(AND(B80&lt;=20,B80&gt;10),9*转化表!$G$24+(B80-10)*转化表!$G$25,IF(AND(B80&lt;=30,B80&gt;20),9*转化表!$G$24+10*转化表!$G$25+(B80-20)*转化表!$G$26,IF(AND(B80&lt;=40,B80&gt;30),9*转化表!$G$24+10*转化表!$G$25+10*转化表!$G$26+(B80-30)*转化表!$G$27,IF(AND(B80&lt;=50,B80&gt;40),9*转化表!$G$24+10*转化表!$G$25+10*转化表!$G$26+10*转化表!$G$27+(B80-40)*转化表!$G$28,IF(AND(B80&lt;=60,B80&gt;50),9*转化表!$G$24+10*转化表!$G$25+10*转化表!$G$26+10*转化表!$G$27+10*转化表!$G$28+(B80-50)*转化表!$G$29,IF(AND(B80&lt;=70,B80&gt;60),9*转化表!$G$24+10*转化表!$G$25+10*转化表!$G$26+10*转化表!$G$27+10*转化表!$G$28+10*转化表!$G$29+(B80-60)*转化表!$G$30,IF(AND(B80&lt;=80,B80&gt;70),9*转化表!$G$24+10*转化表!$G$25+10*转化表!$G$26+10*转化表!$G$27+10*转化表!$G$28+10*转化表!$G$29+10*转化表!$G$30+(B80-70)*转化表!$G$31,IF(AND(B80&lt;=90,B80&gt;80),9*转化表!$G$24+10*转化表!$G$25+10*转化表!$G$26+10*转化表!$G$27+10*转化表!$G$28+10*转化表!$G$29+10*转化表!$G$30+10*转化表!$G$31+(B80-80)*转化表!$G$32,IF(AND(B80&lt;=100,B80&gt;90),9*转化表!$G$24+10*转化表!$G$25+10*转化表!$G$26+10*转化表!$G$27+10*转化表!$G$28+10*转化表!$G$29+10*转化表!$G$30+10*转化表!$G$31+10*转化表!$G$32+(B80-90)*转化表!$G$33,IF(AND(B80&lt;=110,B80&gt;100),9*转化表!$G$24+10*转化表!$G$25+10*转化表!$G$26+10*转化表!$G$27+10*转化表!$G$28+10*转化表!$G$29+10*转化表!$G$30+10*转化表!$G$31+10*转化表!$G$32+10*转化表!$G$33+(B80-100)*转化表!$G$34,IF(AND(B80&lt;=120,B80&gt;110),9*转化表!$G$24+10*转化表!$G$25+10*转化表!$G$26+10*转化表!$G$27+10*转化表!$G$28+10*转化表!$G$29+10*转化表!$G$30+10*转化表!$G$31+10*转化表!$G$32+10*转化表!$G$33+10*转化表!$G$34+(B80-110)*转化表!$G$35))))))))))))</f>
        <v>350.57</v>
      </c>
      <c r="L80" s="91">
        <f>IF(F80&lt;=50,0,E80*7%+2.8+IF(AND(B80&lt;=10,B80&gt;0),(人物成长表!$B80-1)*转化表!$H$24,IF(AND(B80&lt;=20,B80&gt;10),9*转化表!$H$24+(B80-10)*转化表!$H$25,IF(AND(B80&lt;=30,B80&gt;20),9*转化表!$H$24+10*转化表!$H$25+(B80-20)*转化表!$H$26,IF(AND(B80&lt;=40,B80&gt;30),9*转化表!$H$24+10*转化表!$H$25+10*转化表!$H$26+(B80-30)*转化表!$H$27,IF(AND(B80&lt;=50,B80&gt;40),9*转化表!$H$24+10*转化表!$H$25+10*转化表!$H$26+10*转化表!$H$27+(B80-40)*转化表!$H$28,IF(AND(B80&lt;=60,B80&gt;50),9*转化表!$H$24+10*转化表!$H$25+10*转化表!$H$26+10*转化表!$H$27+10*转化表!$H$28+(B80-50)*转化表!$H$29,IF(AND(B80&lt;=70,B80&gt;60),9*转化表!$H$24+10*转化表!$H$25+10*转化表!$H$26+10*转化表!$H$27+10*转化表!$H$28+10*转化表!$H$29+(B80-60)*转化表!$H$30,IF(AND(B80&lt;=80,B80&gt;70),9*转化表!$H$24+10*转化表!$H$25+10*转化表!$H$26+10*转化表!$H$27+10*转化表!$H$28+10*转化表!$H$29+10*转化表!$H$30+(B80-70)*转化表!$H$31,IF(AND(B80&lt;=90,B80&gt;80),9*转化表!$H$24+10*转化表!$H$25+10*转化表!$H$26+10*转化表!$H$27+10*转化表!$H$28+10*转化表!$H$29+10*转化表!$H$30+10*转化表!$H$31+(B80-80)*转化表!$H$32,IF(AND(B80&lt;=100,B80&gt;90),9*转化表!$H$24+10*转化表!$H$25+10*转化表!$H$26+10*转化表!$H$27+10*转化表!$H$28+10*转化表!$H$29+10*转化表!$H$30+10*转化表!$H$31+10*转化表!$H$32+(B80-90)*转化表!$H$33,IF(AND(B80&lt;=110,B80&gt;100),9*转化表!$H$24+10*转化表!$H$25+10*转化表!$H$26+10*转化表!$H$27+10*转化表!$H$28+10*转化表!$H$29+10*转化表!$H$30+10*转化表!$H$31+10*转化表!$H$32+10*转化表!$H$33+(B80-100)*转化表!$H$34,IF(AND(B80&lt;=120,B80&gt;110),9*转化表!$H$24+10*转化表!$H$25+10*转化表!$H$26+10*转化表!$H$27+10*转化表!$H$28+10*转化表!$H$29+10*转化表!$H$30+10*转化表!$H$31+10*转化表!$H$32+10*转化表!$H$33+10*转化表!$H$34+(B80-110)*转化表!$H$35)))))))))))))</f>
        <v>0</v>
      </c>
      <c r="M80" s="89">
        <v>0</v>
      </c>
      <c r="N80" s="93">
        <v>0.2</v>
      </c>
      <c r="O80" s="94">
        <v>0</v>
      </c>
      <c r="P80" s="94">
        <v>0</v>
      </c>
      <c r="Q80" s="94">
        <v>0</v>
      </c>
      <c r="R80" s="93">
        <v>0.25</v>
      </c>
      <c r="S80" s="94">
        <v>0</v>
      </c>
    </row>
    <row r="81" spans="1:19">
      <c r="A81" s="89" t="s">
        <v>185</v>
      </c>
      <c r="B81" s="89">
        <v>80</v>
      </c>
      <c r="C81" s="90">
        <f>IF(AND(B81&lt;=10,B81&gt;0),(人物成长表!$B81-1)*22+50,IF(AND(B81&lt;=20,B81&gt;10),9*22+50+(B81-10)*44,IF(AND(B81&lt;=30,B81&gt;20),9*22+50+10*44+(B81-20)*66,IF(AND(B81&lt;=40,B81&gt;30),9*22+50+10*44+10*66+(B81-30)*88,IF(AND(B81&lt;=50,B81&gt;40),9*22+50+10*44+10*66+10*88+(B81-40)*110,IF(AND(B81&lt;=60,B81&gt;50),9*22+30+10*44+10*66+10*88+10*110+(B81-50)*132,IF(AND(B81&lt;=70,B81&gt;60),9*22+30+10*44+10*66+10*88+10*110+10*132+(B81-60)*154,IF(AND(B81&lt;=80,B81&gt;70),9*22+30+10*44+10*66+10*88+10*110+10*132+10*154+(B81-70)*176,IF(AND(B81&lt;=90,B81&gt;80),9*22+30+10*44+10*66+10*88+10*110+10*132+10*154+10*176+(B81-80)*198,IF(AND(B81&lt;=100,B81&gt;90),9*22+30+10*44+10*66+10*88+10*110+10*132+10*154+10*176+10*198+(B81-90)*220,IF(AND(B81&lt;=110,B81&gt;100),9*22+30+10*44+10*66+10*88+10*110+10*132+10*154+10*176+10*198+10*220+(B81-100)*242,IF(AND(B81&lt;=120,B81&gt;110),9*22+30+10*44+10*66+10*88+10*110+10*132+10*154+10*176+10*198+10*220+10*242+(B81-110)*264))))))))))))</f>
        <v>7928</v>
      </c>
      <c r="D81" s="89">
        <v>60</v>
      </c>
      <c r="E81" s="89">
        <v>50</v>
      </c>
      <c r="F81" s="89">
        <v>50</v>
      </c>
      <c r="G81" s="91">
        <f>人物成长表!$D81*人物成长表!$B81*10%+7+IF(AND(B81&lt;=10,B81&gt;0),(人物成长表!$B81-1)*转化表!$C$24,IF(AND(B81&lt;=20,B81&gt;10),9*转化表!$C$24+(B81-10)*转化表!$C$25,IF(AND(B81&lt;=30,B81&gt;20),9*转化表!$C$24+10*转化表!$C$25+(B81-20)*转化表!$C$26,IF(AND(B81&lt;=40,B81&gt;30),9*转化表!$C$24+10*转化表!$C$25+10*转化表!$C$26+(B81-30)*转化表!$C$27,IF(AND(B81&lt;=50,B81&gt;40),9*转化表!$C$24+10*转化表!$C$25+10*转化表!$C$26+10*转化表!$C$27+(B81-40)*转化表!$C$28,IF(AND(B81&lt;=60,B81&gt;50),9*转化表!$C$24+10*转化表!$C$25+10*转化表!$C$26+10*转化表!$C$27+10*转化表!$C$28+(B81-50)*转化表!$C$29,IF(AND(B81&lt;=70,B81&gt;60),9*转化表!$C$24+10*转化表!$C$25+10*转化表!$C$26+10*转化表!$C$27+10*转化表!$C$28+10*转化表!$C$29+(B81-60)*转化表!$C$30,IF(AND(B81&lt;=80,B81&gt;70),9*转化表!$C$24+10*转化表!$C$25+10*转化表!$C$26+10*转化表!$C$27+10*转化表!$C$28+10*转化表!$C$29+10*转化表!$C$30+(B81-70)*转化表!$C$31,IF(AND(B81&lt;=90,B81&gt;80),9*转化表!$C$24+10*转化表!$C$25+10*转化表!$C$26+10*转化表!$C$27+10*转化表!$C$28+10*转化表!$C$29+10*转化表!$C$30+10*转化表!$C$31+(B81-80)*转化表!$C$32,IF(AND(B81&lt;=100,B81&gt;90),9*转化表!$C$24+10*转化表!$C$25+10*转化表!$C$26+10*转化表!$C$27+10*转化表!$C$28+10*转化表!$C$29+10*转化表!$C$30+10*转化表!$C$31+10*转化表!$C$32+(B81-90)*转化表!$C$33,IF(AND(B81&lt;=110,B81&gt;100),9*转化表!$C$24+10*转化表!$C$25+10*转化表!$C$26+10*转化表!$C$27+10*转化表!$C$28+10*转化表!$C$29+10*转化表!$C$30+10*转化表!$C$31+10*转化表!$C$32+10*转化表!$C$33+(B81-100)*转化表!$C$34,IF(AND(B81&lt;=120,B81&gt;110),9*转化表!$C$24+10*转化表!$C$25+10*转化表!$C$26+10*转化表!$C$27+10*转化表!$C$28+10*转化表!$C$29+10*转化表!$C$30+10*转化表!$C$31+10*转化表!$C$32+10*转化表!$C$33+10*转化表!$C$34+(B81-110)*转化表!$C$35))))))))))))</f>
        <v>1160</v>
      </c>
      <c r="H81" s="92">
        <f>人物成长表!$D81*人物成长表!$B81*7%+4.8+IF(AND(B81&lt;=10,B81&gt;0),(人物成长表!$B81-1)*转化表!$D$24,IF(AND(B81&lt;=20,B81&gt;10),9*转化表!$D$24+(B81-10)*转化表!$D$25,IF(AND(B81&lt;=30,B81&gt;20),9*转化表!$D$24+10*转化表!$D$25+(B81-20)*转化表!$D$26,IF(AND(B81&lt;=40,B81&gt;30),9*转化表!$D$24+10*转化表!$D$25+10*转化表!$D$26+(B81-30)*转化表!$D$27,IF(AND(B81&lt;=50,B81&gt;40),9*转化表!$D$24+10*转化表!$D$25+10*转化表!$D$26+10*转化表!$D$27+(B81-40)*转化表!$D$28,IF(AND(B81&lt;=60,B81&gt;50),9*转化表!$D$24+10*转化表!$D$25+10*转化表!$D$26+10*转化表!$D$27+10*转化表!$D$28+(B81-50)*转化表!$D$29,IF(AND(B81&lt;=70,B81&gt;60),9*转化表!$D$24+10*转化表!$D$25+10*转化表!$D$26+10*转化表!$D$27+10*转化表!$D$28+10*转化表!$D$29+(B81-60)*转化表!$D$30,IF(AND(B81&lt;=80,B81&gt;70),9*转化表!$D$24+10*转化表!$D$25+10*转化表!$D$26+10*转化表!$D$27+10*转化表!$D$28+10*转化表!$D$29+10*转化表!$D$30+(B81-70)*转化表!$D$31,IF(AND(B81&lt;=90,B81&gt;80),9*转化表!$D$24+10*转化表!$D$25+10*转化表!$D$26+10*转化表!$D$27+10*转化表!$D$28+10*转化表!$D$29+10*转化表!$D$30+10*转化表!$D$31+(B81-80)*转化表!$D$32,IF(AND(B81&lt;=100,B81&gt;90),9*转化表!$D$24+10*转化表!$D$25+10*转化表!$D$26+10*转化表!$D$27+10*转化表!$D$28+10*转化表!$D$29+10*转化表!$D$30+10*转化表!$D$31+10*转化表!$D$32+(B81-90)*转化表!$D$33,IF(AND(B81&lt;=110,B81&gt;100),9*转化表!$D$24+10*转化表!$D$25+10*转化表!$D$26+10*转化表!$D$27+10*转化表!$D$28+10*转化表!$D$29+10*转化表!$D$30+10*转化表!$D$31+10*转化表!$D$32+10*转化表!$D$33+(B81-100)*转化表!$D$34,IF(AND(B81&lt;=120,B81&gt;110),9*转化表!$D$24+10*转化表!$D$25+10*转化表!$D$26+10*转化表!$D$27+10*转化表!$D$28+10*转化表!$D$29+10*转化表!$D$30+10*转化表!$D$31+10*转化表!$D$32+10*转化表!$D$33+10*转化表!$D$34+(B81-110)*转化表!$D$35))))))))))))</f>
        <v>791</v>
      </c>
      <c r="I81" s="91">
        <f t="shared" si="2"/>
        <v>0</v>
      </c>
      <c r="J81" s="91">
        <f>IF(E81&lt;=50,0,E81*7%+2.8+IF(AND(B81&lt;=10,B81&gt;0),(人物成长表!$B81-1)*转化表!$F$24,IF(AND(B81&lt;=20,B81&gt;10),9*转化表!$F$24+(B81-10)*转化表!$F$25,IF(AND(B81&lt;=30,B81&gt;20),9*转化表!$F$24+10*转化表!$F$25+(B81-20)*转化表!$F$26,IF(AND(B81&lt;=40,B81&gt;30),9*转化表!$F$24+10*转化表!$F$25+10*转化表!$F$26+(B81-30)*转化表!$F$27,IF(AND(B81&lt;=50,B81&gt;40),9*转化表!$F$24+10*转化表!$F$25+10*转化表!$F$26+10*转化表!$F$27+(B81-40)*转化表!$F$28,IF(AND(B81&lt;=60,B81&gt;50),9*转化表!$F$24+10*转化表!$F$25+10*转化表!$F$26+10*转化表!$F$27+10*转化表!$F$28+(B81-50)*转化表!$F$29,IF(AND(B81&lt;=70,B81&gt;60),9*转化表!$F$24+10*转化表!$F$25+10*转化表!$F$26+10*转化表!$F$27+10*转化表!$F$28+10*转化表!$F$29+(B81-60)*转化表!$F$30,IF(AND(B81&lt;=80,B81&gt;70),9*转化表!$F$24+10*转化表!$F$25+10*转化表!$F$26+10*转化表!$F$27+10*转化表!$F$28+10*转化表!$F$29+10*转化表!$F$30+(B81-70)*转化表!$F$31,IF(AND(B81&lt;=90,B81&gt;80),9*转化表!$F$24+10*转化表!$F$25+10*转化表!$F$26+10*转化表!$F$27+10*转化表!$F$28+10*转化表!$F$29+10*转化表!$F$30+10*转化表!$F$31+(B81-80)*转化表!$F$32,IF(AND(B81&lt;=100,B81&gt;90),9*转化表!$F$24+10*转化表!$F$25+10*转化表!$F$26+10*转化表!$F$27+10*转化表!$F$28+10*转化表!$F$29+10*转化表!$F$30+10*转化表!$F$31+10*转化表!$F$32+(B81-90)*转化表!$F$33,IF(AND(B81&lt;=110,B81&gt;100),9*转化表!$F$24+10*转化表!$F$25+10*转化表!$F$26+10*转化表!$F$27+10*转化表!$F$28+10*转化表!$F$29+10*转化表!$F$30+10*转化表!$F$31+10*转化表!$F$32+10*转化表!$F$33+(B81-100)*转化表!$F$34,IF(AND(B81&lt;=120,B81&gt;110),9*转化表!$F$24+10*转化表!$F$25+10*转化表!$F$26+10*转化表!$F$27+10*转化表!$F$28+10*转化表!$F$29+10*转化表!$F$30+10*转化表!$F$31+10*转化表!$F$32+10*转化表!$F$33+10*转化表!$F$34+(B81-110)*转化表!$F$35)))))))))))))</f>
        <v>0</v>
      </c>
      <c r="K81" s="91">
        <f>(F81-50)*人物成长表!$B81*10%+9+IF(AND(B81&lt;=10,B81&gt;0),(人物成长表!$B81-1)*转化表!$G$24,IF(AND(B81&lt;=20,B81&gt;10),9*转化表!$G$24+(B81-10)*转化表!$G$25,IF(AND(B81&lt;=30,B81&gt;20),9*转化表!$G$24+10*转化表!$G$25+(B81-20)*转化表!$G$26,IF(AND(B81&lt;=40,B81&gt;30),9*转化表!$G$24+10*转化表!$G$25+10*转化表!$G$26+(B81-30)*转化表!$G$27,IF(AND(B81&lt;=50,B81&gt;40),9*转化表!$G$24+10*转化表!$G$25+10*转化表!$G$26+10*转化表!$G$27+(B81-40)*转化表!$G$28,IF(AND(B81&lt;=60,B81&gt;50),9*转化表!$G$24+10*转化表!$G$25+10*转化表!$G$26+10*转化表!$G$27+10*转化表!$G$28+(B81-50)*转化表!$G$29,IF(AND(B81&lt;=70,B81&gt;60),9*转化表!$G$24+10*转化表!$G$25+10*转化表!$G$26+10*转化表!$G$27+10*转化表!$G$28+10*转化表!$G$29+(B81-60)*转化表!$G$30,IF(AND(B81&lt;=80,B81&gt;70),9*转化表!$G$24+10*转化表!$G$25+10*转化表!$G$26+10*转化表!$G$27+10*转化表!$G$28+10*转化表!$G$29+10*转化表!$G$30+(B81-70)*转化表!$G$31,IF(AND(B81&lt;=90,B81&gt;80),9*转化表!$G$24+10*转化表!$G$25+10*转化表!$G$26+10*转化表!$G$27+10*转化表!$G$28+10*转化表!$G$29+10*转化表!$G$30+10*转化表!$G$31+(B81-80)*转化表!$G$32,IF(AND(B81&lt;=100,B81&gt;90),9*转化表!$G$24+10*转化表!$G$25+10*转化表!$G$26+10*转化表!$G$27+10*转化表!$G$28+10*转化表!$G$29+10*转化表!$G$30+10*转化表!$G$31+10*转化表!$G$32+(B81-90)*转化表!$G$33,IF(AND(B81&lt;=110,B81&gt;100),9*转化表!$G$24+10*转化表!$G$25+10*转化表!$G$26+10*转化表!$G$27+10*转化表!$G$28+10*转化表!$G$29+10*转化表!$G$30+10*转化表!$G$31+10*转化表!$G$32+10*转化表!$G$33+(B81-100)*转化表!$G$34,IF(AND(B81&lt;=120,B81&gt;110),9*转化表!$G$24+10*转化表!$G$25+10*转化表!$G$26+10*转化表!$G$27+10*转化表!$G$28+10*转化表!$G$29+10*转化表!$G$30+10*转化表!$G$31+10*转化表!$G$32+10*转化表!$G$33+10*转化表!$G$34+(B81-110)*转化表!$G$35))))))))))))</f>
        <v>358.67</v>
      </c>
      <c r="L81" s="91">
        <f>IF(F81&lt;=50,0,E81*7%+2.8+IF(AND(B81&lt;=10,B81&gt;0),(人物成长表!$B81-1)*转化表!$H$24,IF(AND(B81&lt;=20,B81&gt;10),9*转化表!$H$24+(B81-10)*转化表!$H$25,IF(AND(B81&lt;=30,B81&gt;20),9*转化表!$H$24+10*转化表!$H$25+(B81-20)*转化表!$H$26,IF(AND(B81&lt;=40,B81&gt;30),9*转化表!$H$24+10*转化表!$H$25+10*转化表!$H$26+(B81-30)*转化表!$H$27,IF(AND(B81&lt;=50,B81&gt;40),9*转化表!$H$24+10*转化表!$H$25+10*转化表!$H$26+10*转化表!$H$27+(B81-40)*转化表!$H$28,IF(AND(B81&lt;=60,B81&gt;50),9*转化表!$H$24+10*转化表!$H$25+10*转化表!$H$26+10*转化表!$H$27+10*转化表!$H$28+(B81-50)*转化表!$H$29,IF(AND(B81&lt;=70,B81&gt;60),9*转化表!$H$24+10*转化表!$H$25+10*转化表!$H$26+10*转化表!$H$27+10*转化表!$H$28+10*转化表!$H$29+(B81-60)*转化表!$H$30,IF(AND(B81&lt;=80,B81&gt;70),9*转化表!$H$24+10*转化表!$H$25+10*转化表!$H$26+10*转化表!$H$27+10*转化表!$H$28+10*转化表!$H$29+10*转化表!$H$30+(B81-70)*转化表!$H$31,IF(AND(B81&lt;=90,B81&gt;80),9*转化表!$H$24+10*转化表!$H$25+10*转化表!$H$26+10*转化表!$H$27+10*转化表!$H$28+10*转化表!$H$29+10*转化表!$H$30+10*转化表!$H$31+(B81-80)*转化表!$H$32,IF(AND(B81&lt;=100,B81&gt;90),9*转化表!$H$24+10*转化表!$H$25+10*转化表!$H$26+10*转化表!$H$27+10*转化表!$H$28+10*转化表!$H$29+10*转化表!$H$30+10*转化表!$H$31+10*转化表!$H$32+(B81-90)*转化表!$H$33,IF(AND(B81&lt;=110,B81&gt;100),9*转化表!$H$24+10*转化表!$H$25+10*转化表!$H$26+10*转化表!$H$27+10*转化表!$H$28+10*转化表!$H$29+10*转化表!$H$30+10*转化表!$H$31+10*转化表!$H$32+10*转化表!$H$33+(B81-100)*转化表!$H$34,IF(AND(B81&lt;=120,B81&gt;110),9*转化表!$H$24+10*转化表!$H$25+10*转化表!$H$26+10*转化表!$H$27+10*转化表!$H$28+10*转化表!$H$29+10*转化表!$H$30+10*转化表!$H$31+10*转化表!$H$32+10*转化表!$H$33+10*转化表!$H$34+(B81-110)*转化表!$H$35)))))))))))))</f>
        <v>0</v>
      </c>
      <c r="M81" s="89">
        <v>0</v>
      </c>
      <c r="N81" s="93">
        <v>0.2</v>
      </c>
      <c r="O81" s="94">
        <v>0</v>
      </c>
      <c r="P81" s="94">
        <v>0</v>
      </c>
      <c r="Q81" s="94">
        <v>0</v>
      </c>
      <c r="R81" s="93">
        <v>0.25</v>
      </c>
      <c r="S81" s="94">
        <v>0</v>
      </c>
    </row>
    <row r="82" spans="1:19">
      <c r="A82" s="89" t="s">
        <v>185</v>
      </c>
      <c r="B82" s="89">
        <v>81</v>
      </c>
      <c r="C82" s="90">
        <f>IF(AND(B82&lt;=10,B82&gt;0),(人物成长表!$B82-1)*22+50,IF(AND(B82&lt;=20,B82&gt;10),9*22+50+(B82-10)*44,IF(AND(B82&lt;=30,B82&gt;20),9*22+50+10*44+(B82-20)*66,IF(AND(B82&lt;=40,B82&gt;30),9*22+50+10*44+10*66+(B82-30)*88,IF(AND(B82&lt;=50,B82&gt;40),9*22+50+10*44+10*66+10*88+(B82-40)*110,IF(AND(B82&lt;=60,B82&gt;50),9*22+30+10*44+10*66+10*88+10*110+(B82-50)*132,IF(AND(B82&lt;=70,B82&gt;60),9*22+30+10*44+10*66+10*88+10*110+10*132+(B82-60)*154,IF(AND(B82&lt;=80,B82&gt;70),9*22+30+10*44+10*66+10*88+10*110+10*132+10*154+(B82-70)*176,IF(AND(B82&lt;=90,B82&gt;80),9*22+30+10*44+10*66+10*88+10*110+10*132+10*154+10*176+(B82-80)*198,IF(AND(B82&lt;=100,B82&gt;90),9*22+30+10*44+10*66+10*88+10*110+10*132+10*154+10*176+10*198+(B82-90)*220,IF(AND(B82&lt;=110,B82&gt;100),9*22+30+10*44+10*66+10*88+10*110+10*132+10*154+10*176+10*198+10*220+(B82-100)*242,IF(AND(B82&lt;=120,B82&gt;110),9*22+30+10*44+10*66+10*88+10*110+10*132+10*154+10*176+10*198+10*220+10*242+(B82-110)*264))))))))))))</f>
        <v>8126</v>
      </c>
      <c r="D82" s="89">
        <v>60</v>
      </c>
      <c r="E82" s="89">
        <v>50</v>
      </c>
      <c r="F82" s="89">
        <v>50</v>
      </c>
      <c r="G82" s="91">
        <f>人物成长表!$D82*人物成长表!$B82*10%+7+IF(AND(B82&lt;=10,B82&gt;0),(人物成长表!$B82-1)*转化表!$C$24,IF(AND(B82&lt;=20,B82&gt;10),9*转化表!$C$24+(B82-10)*转化表!$C$25,IF(AND(B82&lt;=30,B82&gt;20),9*转化表!$C$24+10*转化表!$C$25+(B82-20)*转化表!$C$26,IF(AND(B82&lt;=40,B82&gt;30),9*转化表!$C$24+10*转化表!$C$25+10*转化表!$C$26+(B82-30)*转化表!$C$27,IF(AND(B82&lt;=50,B82&gt;40),9*转化表!$C$24+10*转化表!$C$25+10*转化表!$C$26+10*转化表!$C$27+(B82-40)*转化表!$C$28,IF(AND(B82&lt;=60,B82&gt;50),9*转化表!$C$24+10*转化表!$C$25+10*转化表!$C$26+10*转化表!$C$27+10*转化表!$C$28+(B82-50)*转化表!$C$29,IF(AND(B82&lt;=70,B82&gt;60),9*转化表!$C$24+10*转化表!$C$25+10*转化表!$C$26+10*转化表!$C$27+10*转化表!$C$28+10*转化表!$C$29+(B82-60)*转化表!$C$30,IF(AND(B82&lt;=80,B82&gt;70),9*转化表!$C$24+10*转化表!$C$25+10*转化表!$C$26+10*转化表!$C$27+10*转化表!$C$28+10*转化表!$C$29+10*转化表!$C$30+(B82-70)*转化表!$C$31,IF(AND(B82&lt;=90,B82&gt;80),9*转化表!$C$24+10*转化表!$C$25+10*转化表!$C$26+10*转化表!$C$27+10*转化表!$C$28+10*转化表!$C$29+10*转化表!$C$30+10*转化表!$C$31+(B82-80)*转化表!$C$32,IF(AND(B82&lt;=100,B82&gt;90),9*转化表!$C$24+10*转化表!$C$25+10*转化表!$C$26+10*转化表!$C$27+10*转化表!$C$28+10*转化表!$C$29+10*转化表!$C$30+10*转化表!$C$31+10*转化表!$C$32+(B82-90)*转化表!$C$33,IF(AND(B82&lt;=110,B82&gt;100),9*转化表!$C$24+10*转化表!$C$25+10*转化表!$C$26+10*转化表!$C$27+10*转化表!$C$28+10*转化表!$C$29+10*转化表!$C$30+10*转化表!$C$31+10*转化表!$C$32+10*转化表!$C$33+(B82-100)*转化表!$C$34,IF(AND(B82&lt;=120,B82&gt;110),9*转化表!$C$24+10*转化表!$C$25+10*转化表!$C$26+10*转化表!$C$27+10*转化表!$C$28+10*转化表!$C$29+10*转化表!$C$30+10*转化表!$C$31+10*转化表!$C$32+10*转化表!$C$33+10*转化表!$C$34+(B82-110)*转化表!$C$35))))))))))))</f>
        <v>1188</v>
      </c>
      <c r="H82" s="92">
        <f>人物成长表!$D82*人物成长表!$B82*7%+4.8+IF(AND(B82&lt;=10,B82&gt;0),(人物成长表!$B82-1)*转化表!$D$24,IF(AND(B82&lt;=20,B82&gt;10),9*转化表!$D$24+(B82-10)*转化表!$D$25,IF(AND(B82&lt;=30,B82&gt;20),9*转化表!$D$24+10*转化表!$D$25+(B82-20)*转化表!$D$26,IF(AND(B82&lt;=40,B82&gt;30),9*转化表!$D$24+10*转化表!$D$25+10*转化表!$D$26+(B82-30)*转化表!$D$27,IF(AND(B82&lt;=50,B82&gt;40),9*转化表!$D$24+10*转化表!$D$25+10*转化表!$D$26+10*转化表!$D$27+(B82-40)*转化表!$D$28,IF(AND(B82&lt;=60,B82&gt;50),9*转化表!$D$24+10*转化表!$D$25+10*转化表!$D$26+10*转化表!$D$27+10*转化表!$D$28+(B82-50)*转化表!$D$29,IF(AND(B82&lt;=70,B82&gt;60),9*转化表!$D$24+10*转化表!$D$25+10*转化表!$D$26+10*转化表!$D$27+10*转化表!$D$28+10*转化表!$D$29+(B82-60)*转化表!$D$30,IF(AND(B82&lt;=80,B82&gt;70),9*转化表!$D$24+10*转化表!$D$25+10*转化表!$D$26+10*转化表!$D$27+10*转化表!$D$28+10*转化表!$D$29+10*转化表!$D$30+(B82-70)*转化表!$D$31,IF(AND(B82&lt;=90,B82&gt;80),9*转化表!$D$24+10*转化表!$D$25+10*转化表!$D$26+10*转化表!$D$27+10*转化表!$D$28+10*转化表!$D$29+10*转化表!$D$30+10*转化表!$D$31+(B82-80)*转化表!$D$32,IF(AND(B82&lt;=100,B82&gt;90),9*转化表!$D$24+10*转化表!$D$25+10*转化表!$D$26+10*转化表!$D$27+10*转化表!$D$28+10*转化表!$D$29+10*转化表!$D$30+10*转化表!$D$31+10*转化表!$D$32+(B82-90)*转化表!$D$33,IF(AND(B82&lt;=110,B82&gt;100),9*转化表!$D$24+10*转化表!$D$25+10*转化表!$D$26+10*转化表!$D$27+10*转化表!$D$28+10*转化表!$D$29+10*转化表!$D$30+10*转化表!$D$31+10*转化表!$D$32+10*转化表!$D$33+(B82-100)*转化表!$D$34,IF(AND(B82&lt;=120,B82&gt;110),9*转化表!$D$24+10*转化表!$D$25+10*转化表!$D$26+10*转化表!$D$27+10*转化表!$D$28+10*转化表!$D$29+10*转化表!$D$30+10*转化表!$D$31+10*转化表!$D$32+10*转化表!$D$33+10*转化表!$D$34+(B82-110)*转化表!$D$35))))))))))))</f>
        <v>807.80000000000007</v>
      </c>
      <c r="I82" s="91">
        <f t="shared" si="2"/>
        <v>0</v>
      </c>
      <c r="J82" s="91">
        <f>IF(E82&lt;=50,0,E82*7%+2.8+IF(AND(B82&lt;=10,B82&gt;0),(人物成长表!$B82-1)*转化表!$F$24,IF(AND(B82&lt;=20,B82&gt;10),9*转化表!$F$24+(B82-10)*转化表!$F$25,IF(AND(B82&lt;=30,B82&gt;20),9*转化表!$F$24+10*转化表!$F$25+(B82-20)*转化表!$F$26,IF(AND(B82&lt;=40,B82&gt;30),9*转化表!$F$24+10*转化表!$F$25+10*转化表!$F$26+(B82-30)*转化表!$F$27,IF(AND(B82&lt;=50,B82&gt;40),9*转化表!$F$24+10*转化表!$F$25+10*转化表!$F$26+10*转化表!$F$27+(B82-40)*转化表!$F$28,IF(AND(B82&lt;=60,B82&gt;50),9*转化表!$F$24+10*转化表!$F$25+10*转化表!$F$26+10*转化表!$F$27+10*转化表!$F$28+(B82-50)*转化表!$F$29,IF(AND(B82&lt;=70,B82&gt;60),9*转化表!$F$24+10*转化表!$F$25+10*转化表!$F$26+10*转化表!$F$27+10*转化表!$F$28+10*转化表!$F$29+(B82-60)*转化表!$F$30,IF(AND(B82&lt;=80,B82&gt;70),9*转化表!$F$24+10*转化表!$F$25+10*转化表!$F$26+10*转化表!$F$27+10*转化表!$F$28+10*转化表!$F$29+10*转化表!$F$30+(B82-70)*转化表!$F$31,IF(AND(B82&lt;=90,B82&gt;80),9*转化表!$F$24+10*转化表!$F$25+10*转化表!$F$26+10*转化表!$F$27+10*转化表!$F$28+10*转化表!$F$29+10*转化表!$F$30+10*转化表!$F$31+(B82-80)*转化表!$F$32,IF(AND(B82&lt;=100,B82&gt;90),9*转化表!$F$24+10*转化表!$F$25+10*转化表!$F$26+10*转化表!$F$27+10*转化表!$F$28+10*转化表!$F$29+10*转化表!$F$30+10*转化表!$F$31+10*转化表!$F$32+(B82-90)*转化表!$F$33,IF(AND(B82&lt;=110,B82&gt;100),9*转化表!$F$24+10*转化表!$F$25+10*转化表!$F$26+10*转化表!$F$27+10*转化表!$F$28+10*转化表!$F$29+10*转化表!$F$30+10*转化表!$F$31+10*转化表!$F$32+10*转化表!$F$33+(B82-100)*转化表!$F$34,IF(AND(B82&lt;=120,B82&gt;110),9*转化表!$F$24+10*转化表!$F$25+10*转化表!$F$26+10*转化表!$F$27+10*转化表!$F$28+10*转化表!$F$29+10*转化表!$F$30+10*转化表!$F$31+10*转化表!$F$32+10*转化表!$F$33+10*转化表!$F$34+(B82-110)*转化表!$F$35)))))))))))))</f>
        <v>0</v>
      </c>
      <c r="K82" s="91">
        <f>(F82-50)*人物成长表!$B82*10%+9+IF(AND(B82&lt;=10,B82&gt;0),(人物成长表!$B82-1)*转化表!$G$24,IF(AND(B82&lt;=20,B82&gt;10),9*转化表!$G$24+(B82-10)*转化表!$G$25,IF(AND(B82&lt;=30,B82&gt;20),9*转化表!$G$24+10*转化表!$G$25+(B82-20)*转化表!$G$26,IF(AND(B82&lt;=40,B82&gt;30),9*转化表!$G$24+10*转化表!$G$25+10*转化表!$G$26+(B82-30)*转化表!$G$27,IF(AND(B82&lt;=50,B82&gt;40),9*转化表!$G$24+10*转化表!$G$25+10*转化表!$G$26+10*转化表!$G$27+(B82-40)*转化表!$G$28,IF(AND(B82&lt;=60,B82&gt;50),9*转化表!$G$24+10*转化表!$G$25+10*转化表!$G$26+10*转化表!$G$27+10*转化表!$G$28+(B82-50)*转化表!$G$29,IF(AND(B82&lt;=70,B82&gt;60),9*转化表!$G$24+10*转化表!$G$25+10*转化表!$G$26+10*转化表!$G$27+10*转化表!$G$28+10*转化表!$G$29+(B82-60)*转化表!$G$30,IF(AND(B82&lt;=80,B82&gt;70),9*转化表!$G$24+10*转化表!$G$25+10*转化表!$G$26+10*转化表!$G$27+10*转化表!$G$28+10*转化表!$G$29+10*转化表!$G$30+(B82-70)*转化表!$G$31,IF(AND(B82&lt;=90,B82&gt;80),9*转化表!$G$24+10*转化表!$G$25+10*转化表!$G$26+10*转化表!$G$27+10*转化表!$G$28+10*转化表!$G$29+10*转化表!$G$30+10*转化表!$G$31+(B82-80)*转化表!$G$32,IF(AND(B82&lt;=100,B82&gt;90),9*转化表!$G$24+10*转化表!$G$25+10*转化表!$G$26+10*转化表!$G$27+10*转化表!$G$28+10*转化表!$G$29+10*转化表!$G$30+10*转化表!$G$31+10*转化表!$G$32+(B82-90)*转化表!$G$33,IF(AND(B82&lt;=110,B82&gt;100),9*转化表!$G$24+10*转化表!$G$25+10*转化表!$G$26+10*转化表!$G$27+10*转化表!$G$28+10*转化表!$G$29+10*转化表!$G$30+10*转化表!$G$31+10*转化表!$G$32+10*转化表!$G$33+(B82-100)*转化表!$G$34,IF(AND(B82&lt;=120,B82&gt;110),9*转化表!$G$24+10*转化表!$G$25+10*转化表!$G$26+10*转化表!$G$27+10*转化表!$G$28+10*转化表!$G$29+10*转化表!$G$30+10*转化表!$G$31+10*转化表!$G$32+10*转化表!$G$33+10*转化表!$G$34+(B82-110)*转化表!$G$35))))))))))))</f>
        <v>367.97</v>
      </c>
      <c r="L82" s="91">
        <f>IF(F82&lt;=50,0,E82*7%+2.8+IF(AND(B82&lt;=10,B82&gt;0),(人物成长表!$B82-1)*转化表!$H$24,IF(AND(B82&lt;=20,B82&gt;10),9*转化表!$H$24+(B82-10)*转化表!$H$25,IF(AND(B82&lt;=30,B82&gt;20),9*转化表!$H$24+10*转化表!$H$25+(B82-20)*转化表!$H$26,IF(AND(B82&lt;=40,B82&gt;30),9*转化表!$H$24+10*转化表!$H$25+10*转化表!$H$26+(B82-30)*转化表!$H$27,IF(AND(B82&lt;=50,B82&gt;40),9*转化表!$H$24+10*转化表!$H$25+10*转化表!$H$26+10*转化表!$H$27+(B82-40)*转化表!$H$28,IF(AND(B82&lt;=60,B82&gt;50),9*转化表!$H$24+10*转化表!$H$25+10*转化表!$H$26+10*转化表!$H$27+10*转化表!$H$28+(B82-50)*转化表!$H$29,IF(AND(B82&lt;=70,B82&gt;60),9*转化表!$H$24+10*转化表!$H$25+10*转化表!$H$26+10*转化表!$H$27+10*转化表!$H$28+10*转化表!$H$29+(B82-60)*转化表!$H$30,IF(AND(B82&lt;=80,B82&gt;70),9*转化表!$H$24+10*转化表!$H$25+10*转化表!$H$26+10*转化表!$H$27+10*转化表!$H$28+10*转化表!$H$29+10*转化表!$H$30+(B82-70)*转化表!$H$31,IF(AND(B82&lt;=90,B82&gt;80),9*转化表!$H$24+10*转化表!$H$25+10*转化表!$H$26+10*转化表!$H$27+10*转化表!$H$28+10*转化表!$H$29+10*转化表!$H$30+10*转化表!$H$31+(B82-80)*转化表!$H$32,IF(AND(B82&lt;=100,B82&gt;90),9*转化表!$H$24+10*转化表!$H$25+10*转化表!$H$26+10*转化表!$H$27+10*转化表!$H$28+10*转化表!$H$29+10*转化表!$H$30+10*转化表!$H$31+10*转化表!$H$32+(B82-90)*转化表!$H$33,IF(AND(B82&lt;=110,B82&gt;100),9*转化表!$H$24+10*转化表!$H$25+10*转化表!$H$26+10*转化表!$H$27+10*转化表!$H$28+10*转化表!$H$29+10*转化表!$H$30+10*转化表!$H$31+10*转化表!$H$32+10*转化表!$H$33+(B82-100)*转化表!$H$34,IF(AND(B82&lt;=120,B82&gt;110),9*转化表!$H$24+10*转化表!$H$25+10*转化表!$H$26+10*转化表!$H$27+10*转化表!$H$28+10*转化表!$H$29+10*转化表!$H$30+10*转化表!$H$31+10*转化表!$H$32+10*转化表!$H$33+10*转化表!$H$34+(B82-110)*转化表!$H$35)))))))))))))</f>
        <v>0</v>
      </c>
      <c r="M82" s="89">
        <v>0</v>
      </c>
      <c r="N82" s="93">
        <v>0.2</v>
      </c>
      <c r="O82" s="94">
        <v>0</v>
      </c>
      <c r="P82" s="94">
        <v>0</v>
      </c>
      <c r="Q82" s="94">
        <v>0</v>
      </c>
      <c r="R82" s="93">
        <v>0.25</v>
      </c>
      <c r="S82" s="94">
        <v>0</v>
      </c>
    </row>
    <row r="83" spans="1:19">
      <c r="A83" s="89" t="s">
        <v>185</v>
      </c>
      <c r="B83" s="89">
        <v>82</v>
      </c>
      <c r="C83" s="90">
        <f>IF(AND(B83&lt;=10,B83&gt;0),(人物成长表!$B83-1)*22+50,IF(AND(B83&lt;=20,B83&gt;10),9*22+50+(B83-10)*44,IF(AND(B83&lt;=30,B83&gt;20),9*22+50+10*44+(B83-20)*66,IF(AND(B83&lt;=40,B83&gt;30),9*22+50+10*44+10*66+(B83-30)*88,IF(AND(B83&lt;=50,B83&gt;40),9*22+50+10*44+10*66+10*88+(B83-40)*110,IF(AND(B83&lt;=60,B83&gt;50),9*22+30+10*44+10*66+10*88+10*110+(B83-50)*132,IF(AND(B83&lt;=70,B83&gt;60),9*22+30+10*44+10*66+10*88+10*110+10*132+(B83-60)*154,IF(AND(B83&lt;=80,B83&gt;70),9*22+30+10*44+10*66+10*88+10*110+10*132+10*154+(B83-70)*176,IF(AND(B83&lt;=90,B83&gt;80),9*22+30+10*44+10*66+10*88+10*110+10*132+10*154+10*176+(B83-80)*198,IF(AND(B83&lt;=100,B83&gt;90),9*22+30+10*44+10*66+10*88+10*110+10*132+10*154+10*176+10*198+(B83-90)*220,IF(AND(B83&lt;=110,B83&gt;100),9*22+30+10*44+10*66+10*88+10*110+10*132+10*154+10*176+10*198+10*220+(B83-100)*242,IF(AND(B83&lt;=120,B83&gt;110),9*22+30+10*44+10*66+10*88+10*110+10*132+10*154+10*176+10*198+10*220+10*242+(B83-110)*264))))))))))))</f>
        <v>8324</v>
      </c>
      <c r="D83" s="89">
        <v>60</v>
      </c>
      <c r="E83" s="89">
        <v>50</v>
      </c>
      <c r="F83" s="89">
        <v>50</v>
      </c>
      <c r="G83" s="91">
        <f>人物成长表!$D83*人物成长表!$B83*10%+7+IF(AND(B83&lt;=10,B83&gt;0),(人物成长表!$B83-1)*转化表!$C$24,IF(AND(B83&lt;=20,B83&gt;10),9*转化表!$C$24+(B83-10)*转化表!$C$25,IF(AND(B83&lt;=30,B83&gt;20),9*转化表!$C$24+10*转化表!$C$25+(B83-20)*转化表!$C$26,IF(AND(B83&lt;=40,B83&gt;30),9*转化表!$C$24+10*转化表!$C$25+10*转化表!$C$26+(B83-30)*转化表!$C$27,IF(AND(B83&lt;=50,B83&gt;40),9*转化表!$C$24+10*转化表!$C$25+10*转化表!$C$26+10*转化表!$C$27+(B83-40)*转化表!$C$28,IF(AND(B83&lt;=60,B83&gt;50),9*转化表!$C$24+10*转化表!$C$25+10*转化表!$C$26+10*转化表!$C$27+10*转化表!$C$28+(B83-50)*转化表!$C$29,IF(AND(B83&lt;=70,B83&gt;60),9*转化表!$C$24+10*转化表!$C$25+10*转化表!$C$26+10*转化表!$C$27+10*转化表!$C$28+10*转化表!$C$29+(B83-60)*转化表!$C$30,IF(AND(B83&lt;=80,B83&gt;70),9*转化表!$C$24+10*转化表!$C$25+10*转化表!$C$26+10*转化表!$C$27+10*转化表!$C$28+10*转化表!$C$29+10*转化表!$C$30+(B83-70)*转化表!$C$31,IF(AND(B83&lt;=90,B83&gt;80),9*转化表!$C$24+10*转化表!$C$25+10*转化表!$C$26+10*转化表!$C$27+10*转化表!$C$28+10*转化表!$C$29+10*转化表!$C$30+10*转化表!$C$31+(B83-80)*转化表!$C$32,IF(AND(B83&lt;=100,B83&gt;90),9*转化表!$C$24+10*转化表!$C$25+10*转化表!$C$26+10*转化表!$C$27+10*转化表!$C$28+10*转化表!$C$29+10*转化表!$C$30+10*转化表!$C$31+10*转化表!$C$32+(B83-90)*转化表!$C$33,IF(AND(B83&lt;=110,B83&gt;100),9*转化表!$C$24+10*转化表!$C$25+10*转化表!$C$26+10*转化表!$C$27+10*转化表!$C$28+10*转化表!$C$29+10*转化表!$C$30+10*转化表!$C$31+10*转化表!$C$32+10*转化表!$C$33+(B83-100)*转化表!$C$34,IF(AND(B83&lt;=120,B83&gt;110),9*转化表!$C$24+10*转化表!$C$25+10*转化表!$C$26+10*转化表!$C$27+10*转化表!$C$28+10*转化表!$C$29+10*转化表!$C$30+10*转化表!$C$31+10*转化表!$C$32+10*转化表!$C$33+10*转化表!$C$34+(B83-110)*转化表!$C$35))))))))))))</f>
        <v>1216</v>
      </c>
      <c r="H83" s="92">
        <f>人物成长表!$D83*人物成长表!$B83*7%+4.8+IF(AND(B83&lt;=10,B83&gt;0),(人物成长表!$B83-1)*转化表!$D$24,IF(AND(B83&lt;=20,B83&gt;10),9*转化表!$D$24+(B83-10)*转化表!$D$25,IF(AND(B83&lt;=30,B83&gt;20),9*转化表!$D$24+10*转化表!$D$25+(B83-20)*转化表!$D$26,IF(AND(B83&lt;=40,B83&gt;30),9*转化表!$D$24+10*转化表!$D$25+10*转化表!$D$26+(B83-30)*转化表!$D$27,IF(AND(B83&lt;=50,B83&gt;40),9*转化表!$D$24+10*转化表!$D$25+10*转化表!$D$26+10*转化表!$D$27+(B83-40)*转化表!$D$28,IF(AND(B83&lt;=60,B83&gt;50),9*转化表!$D$24+10*转化表!$D$25+10*转化表!$D$26+10*转化表!$D$27+10*转化表!$D$28+(B83-50)*转化表!$D$29,IF(AND(B83&lt;=70,B83&gt;60),9*转化表!$D$24+10*转化表!$D$25+10*转化表!$D$26+10*转化表!$D$27+10*转化表!$D$28+10*转化表!$D$29+(B83-60)*转化表!$D$30,IF(AND(B83&lt;=80,B83&gt;70),9*转化表!$D$24+10*转化表!$D$25+10*转化表!$D$26+10*转化表!$D$27+10*转化表!$D$28+10*转化表!$D$29+10*转化表!$D$30+(B83-70)*转化表!$D$31,IF(AND(B83&lt;=90,B83&gt;80),9*转化表!$D$24+10*转化表!$D$25+10*转化表!$D$26+10*转化表!$D$27+10*转化表!$D$28+10*转化表!$D$29+10*转化表!$D$30+10*转化表!$D$31+(B83-80)*转化表!$D$32,IF(AND(B83&lt;=100,B83&gt;90),9*转化表!$D$24+10*转化表!$D$25+10*转化表!$D$26+10*转化表!$D$27+10*转化表!$D$28+10*转化表!$D$29+10*转化表!$D$30+10*转化表!$D$31+10*转化表!$D$32+(B83-90)*转化表!$D$33,IF(AND(B83&lt;=110,B83&gt;100),9*转化表!$D$24+10*转化表!$D$25+10*转化表!$D$26+10*转化表!$D$27+10*转化表!$D$28+10*转化表!$D$29+10*转化表!$D$30+10*转化表!$D$31+10*转化表!$D$32+10*转化表!$D$33+(B83-100)*转化表!$D$34,IF(AND(B83&lt;=120,B83&gt;110),9*转化表!$D$24+10*转化表!$D$25+10*转化表!$D$26+10*转化表!$D$27+10*转化表!$D$28+10*转化表!$D$29+10*转化表!$D$30+10*转化表!$D$31+10*转化表!$D$32+10*转化表!$D$33+10*转化表!$D$34+(B83-110)*转化表!$D$35))))))))))))</f>
        <v>824.6</v>
      </c>
      <c r="I83" s="91">
        <f t="shared" si="2"/>
        <v>0</v>
      </c>
      <c r="J83" s="91">
        <f>IF(E83&lt;=50,0,E83*7%+2.8+IF(AND(B83&lt;=10,B83&gt;0),(人物成长表!$B83-1)*转化表!$F$24,IF(AND(B83&lt;=20,B83&gt;10),9*转化表!$F$24+(B83-10)*转化表!$F$25,IF(AND(B83&lt;=30,B83&gt;20),9*转化表!$F$24+10*转化表!$F$25+(B83-20)*转化表!$F$26,IF(AND(B83&lt;=40,B83&gt;30),9*转化表!$F$24+10*转化表!$F$25+10*转化表!$F$26+(B83-30)*转化表!$F$27,IF(AND(B83&lt;=50,B83&gt;40),9*转化表!$F$24+10*转化表!$F$25+10*转化表!$F$26+10*转化表!$F$27+(B83-40)*转化表!$F$28,IF(AND(B83&lt;=60,B83&gt;50),9*转化表!$F$24+10*转化表!$F$25+10*转化表!$F$26+10*转化表!$F$27+10*转化表!$F$28+(B83-50)*转化表!$F$29,IF(AND(B83&lt;=70,B83&gt;60),9*转化表!$F$24+10*转化表!$F$25+10*转化表!$F$26+10*转化表!$F$27+10*转化表!$F$28+10*转化表!$F$29+(B83-60)*转化表!$F$30,IF(AND(B83&lt;=80,B83&gt;70),9*转化表!$F$24+10*转化表!$F$25+10*转化表!$F$26+10*转化表!$F$27+10*转化表!$F$28+10*转化表!$F$29+10*转化表!$F$30+(B83-70)*转化表!$F$31,IF(AND(B83&lt;=90,B83&gt;80),9*转化表!$F$24+10*转化表!$F$25+10*转化表!$F$26+10*转化表!$F$27+10*转化表!$F$28+10*转化表!$F$29+10*转化表!$F$30+10*转化表!$F$31+(B83-80)*转化表!$F$32,IF(AND(B83&lt;=100,B83&gt;90),9*转化表!$F$24+10*转化表!$F$25+10*转化表!$F$26+10*转化表!$F$27+10*转化表!$F$28+10*转化表!$F$29+10*转化表!$F$30+10*转化表!$F$31+10*转化表!$F$32+(B83-90)*转化表!$F$33,IF(AND(B83&lt;=110,B83&gt;100),9*转化表!$F$24+10*转化表!$F$25+10*转化表!$F$26+10*转化表!$F$27+10*转化表!$F$28+10*转化表!$F$29+10*转化表!$F$30+10*转化表!$F$31+10*转化表!$F$32+10*转化表!$F$33+(B83-100)*转化表!$F$34,IF(AND(B83&lt;=120,B83&gt;110),9*转化表!$F$24+10*转化表!$F$25+10*转化表!$F$26+10*转化表!$F$27+10*转化表!$F$28+10*转化表!$F$29+10*转化表!$F$30+10*转化表!$F$31+10*转化表!$F$32+10*转化表!$F$33+10*转化表!$F$34+(B83-110)*转化表!$F$35)))))))))))))</f>
        <v>0</v>
      </c>
      <c r="K83" s="91">
        <f>(F83-50)*人物成长表!$B83*10%+9+IF(AND(B83&lt;=10,B83&gt;0),(人物成长表!$B83-1)*转化表!$G$24,IF(AND(B83&lt;=20,B83&gt;10),9*转化表!$G$24+(B83-10)*转化表!$G$25,IF(AND(B83&lt;=30,B83&gt;20),9*转化表!$G$24+10*转化表!$G$25+(B83-20)*转化表!$G$26,IF(AND(B83&lt;=40,B83&gt;30),9*转化表!$G$24+10*转化表!$G$25+10*转化表!$G$26+(B83-30)*转化表!$G$27,IF(AND(B83&lt;=50,B83&gt;40),9*转化表!$G$24+10*转化表!$G$25+10*转化表!$G$26+10*转化表!$G$27+(B83-40)*转化表!$G$28,IF(AND(B83&lt;=60,B83&gt;50),9*转化表!$G$24+10*转化表!$G$25+10*转化表!$G$26+10*转化表!$G$27+10*转化表!$G$28+(B83-50)*转化表!$G$29,IF(AND(B83&lt;=70,B83&gt;60),9*转化表!$G$24+10*转化表!$G$25+10*转化表!$G$26+10*转化表!$G$27+10*转化表!$G$28+10*转化表!$G$29+(B83-60)*转化表!$G$30,IF(AND(B83&lt;=80,B83&gt;70),9*转化表!$G$24+10*转化表!$G$25+10*转化表!$G$26+10*转化表!$G$27+10*转化表!$G$28+10*转化表!$G$29+10*转化表!$G$30+(B83-70)*转化表!$G$31,IF(AND(B83&lt;=90,B83&gt;80),9*转化表!$G$24+10*转化表!$G$25+10*转化表!$G$26+10*转化表!$G$27+10*转化表!$G$28+10*转化表!$G$29+10*转化表!$G$30+10*转化表!$G$31+(B83-80)*转化表!$G$32,IF(AND(B83&lt;=100,B83&gt;90),9*转化表!$G$24+10*转化表!$G$25+10*转化表!$G$26+10*转化表!$G$27+10*转化表!$G$28+10*转化表!$G$29+10*转化表!$G$30+10*转化表!$G$31+10*转化表!$G$32+(B83-90)*转化表!$G$33,IF(AND(B83&lt;=110,B83&gt;100),9*转化表!$G$24+10*转化表!$G$25+10*转化表!$G$26+10*转化表!$G$27+10*转化表!$G$28+10*转化表!$G$29+10*转化表!$G$30+10*转化表!$G$31+10*转化表!$G$32+10*转化表!$G$33+(B83-100)*转化表!$G$34,IF(AND(B83&lt;=120,B83&gt;110),9*转化表!$G$24+10*转化表!$G$25+10*转化表!$G$26+10*转化表!$G$27+10*转化表!$G$28+10*转化表!$G$29+10*转化表!$G$30+10*转化表!$G$31+10*转化表!$G$32+10*转化表!$G$33+10*转化表!$G$34+(B83-110)*转化表!$G$35))))))))))))</f>
        <v>377.27000000000004</v>
      </c>
      <c r="L83" s="91">
        <f>IF(F83&lt;=50,0,E83*7%+2.8+IF(AND(B83&lt;=10,B83&gt;0),(人物成长表!$B83-1)*转化表!$H$24,IF(AND(B83&lt;=20,B83&gt;10),9*转化表!$H$24+(B83-10)*转化表!$H$25,IF(AND(B83&lt;=30,B83&gt;20),9*转化表!$H$24+10*转化表!$H$25+(B83-20)*转化表!$H$26,IF(AND(B83&lt;=40,B83&gt;30),9*转化表!$H$24+10*转化表!$H$25+10*转化表!$H$26+(B83-30)*转化表!$H$27,IF(AND(B83&lt;=50,B83&gt;40),9*转化表!$H$24+10*转化表!$H$25+10*转化表!$H$26+10*转化表!$H$27+(B83-40)*转化表!$H$28,IF(AND(B83&lt;=60,B83&gt;50),9*转化表!$H$24+10*转化表!$H$25+10*转化表!$H$26+10*转化表!$H$27+10*转化表!$H$28+(B83-50)*转化表!$H$29,IF(AND(B83&lt;=70,B83&gt;60),9*转化表!$H$24+10*转化表!$H$25+10*转化表!$H$26+10*转化表!$H$27+10*转化表!$H$28+10*转化表!$H$29+(B83-60)*转化表!$H$30,IF(AND(B83&lt;=80,B83&gt;70),9*转化表!$H$24+10*转化表!$H$25+10*转化表!$H$26+10*转化表!$H$27+10*转化表!$H$28+10*转化表!$H$29+10*转化表!$H$30+(B83-70)*转化表!$H$31,IF(AND(B83&lt;=90,B83&gt;80),9*转化表!$H$24+10*转化表!$H$25+10*转化表!$H$26+10*转化表!$H$27+10*转化表!$H$28+10*转化表!$H$29+10*转化表!$H$30+10*转化表!$H$31+(B83-80)*转化表!$H$32,IF(AND(B83&lt;=100,B83&gt;90),9*转化表!$H$24+10*转化表!$H$25+10*转化表!$H$26+10*转化表!$H$27+10*转化表!$H$28+10*转化表!$H$29+10*转化表!$H$30+10*转化表!$H$31+10*转化表!$H$32+(B83-90)*转化表!$H$33,IF(AND(B83&lt;=110,B83&gt;100),9*转化表!$H$24+10*转化表!$H$25+10*转化表!$H$26+10*转化表!$H$27+10*转化表!$H$28+10*转化表!$H$29+10*转化表!$H$30+10*转化表!$H$31+10*转化表!$H$32+10*转化表!$H$33+(B83-100)*转化表!$H$34,IF(AND(B83&lt;=120,B83&gt;110),9*转化表!$H$24+10*转化表!$H$25+10*转化表!$H$26+10*转化表!$H$27+10*转化表!$H$28+10*转化表!$H$29+10*转化表!$H$30+10*转化表!$H$31+10*转化表!$H$32+10*转化表!$H$33+10*转化表!$H$34+(B83-110)*转化表!$H$35)))))))))))))</f>
        <v>0</v>
      </c>
      <c r="M83" s="89">
        <v>0</v>
      </c>
      <c r="N83" s="93">
        <v>0.2</v>
      </c>
      <c r="O83" s="94">
        <v>0</v>
      </c>
      <c r="P83" s="94">
        <v>0</v>
      </c>
      <c r="Q83" s="94">
        <v>0</v>
      </c>
      <c r="R83" s="93">
        <v>0.25</v>
      </c>
      <c r="S83" s="94">
        <v>0</v>
      </c>
    </row>
    <row r="84" spans="1:19">
      <c r="A84" s="89" t="s">
        <v>185</v>
      </c>
      <c r="B84" s="89">
        <v>83</v>
      </c>
      <c r="C84" s="90">
        <f>IF(AND(B84&lt;=10,B84&gt;0),(人物成长表!$B84-1)*22+50,IF(AND(B84&lt;=20,B84&gt;10),9*22+50+(B84-10)*44,IF(AND(B84&lt;=30,B84&gt;20),9*22+50+10*44+(B84-20)*66,IF(AND(B84&lt;=40,B84&gt;30),9*22+50+10*44+10*66+(B84-30)*88,IF(AND(B84&lt;=50,B84&gt;40),9*22+50+10*44+10*66+10*88+(B84-40)*110,IF(AND(B84&lt;=60,B84&gt;50),9*22+30+10*44+10*66+10*88+10*110+(B84-50)*132,IF(AND(B84&lt;=70,B84&gt;60),9*22+30+10*44+10*66+10*88+10*110+10*132+(B84-60)*154,IF(AND(B84&lt;=80,B84&gt;70),9*22+30+10*44+10*66+10*88+10*110+10*132+10*154+(B84-70)*176,IF(AND(B84&lt;=90,B84&gt;80),9*22+30+10*44+10*66+10*88+10*110+10*132+10*154+10*176+(B84-80)*198,IF(AND(B84&lt;=100,B84&gt;90),9*22+30+10*44+10*66+10*88+10*110+10*132+10*154+10*176+10*198+(B84-90)*220,IF(AND(B84&lt;=110,B84&gt;100),9*22+30+10*44+10*66+10*88+10*110+10*132+10*154+10*176+10*198+10*220+(B84-100)*242,IF(AND(B84&lt;=120,B84&gt;110),9*22+30+10*44+10*66+10*88+10*110+10*132+10*154+10*176+10*198+10*220+10*242+(B84-110)*264))))))))))))</f>
        <v>8522</v>
      </c>
      <c r="D84" s="89">
        <v>60</v>
      </c>
      <c r="E84" s="89">
        <v>50</v>
      </c>
      <c r="F84" s="89">
        <v>50</v>
      </c>
      <c r="G84" s="91">
        <f>人物成长表!$D84*人物成长表!$B84*10%+7+IF(AND(B84&lt;=10,B84&gt;0),(人物成长表!$B84-1)*转化表!$C$24,IF(AND(B84&lt;=20,B84&gt;10),9*转化表!$C$24+(B84-10)*转化表!$C$25,IF(AND(B84&lt;=30,B84&gt;20),9*转化表!$C$24+10*转化表!$C$25+(B84-20)*转化表!$C$26,IF(AND(B84&lt;=40,B84&gt;30),9*转化表!$C$24+10*转化表!$C$25+10*转化表!$C$26+(B84-30)*转化表!$C$27,IF(AND(B84&lt;=50,B84&gt;40),9*转化表!$C$24+10*转化表!$C$25+10*转化表!$C$26+10*转化表!$C$27+(B84-40)*转化表!$C$28,IF(AND(B84&lt;=60,B84&gt;50),9*转化表!$C$24+10*转化表!$C$25+10*转化表!$C$26+10*转化表!$C$27+10*转化表!$C$28+(B84-50)*转化表!$C$29,IF(AND(B84&lt;=70,B84&gt;60),9*转化表!$C$24+10*转化表!$C$25+10*转化表!$C$26+10*转化表!$C$27+10*转化表!$C$28+10*转化表!$C$29+(B84-60)*转化表!$C$30,IF(AND(B84&lt;=80,B84&gt;70),9*转化表!$C$24+10*转化表!$C$25+10*转化表!$C$26+10*转化表!$C$27+10*转化表!$C$28+10*转化表!$C$29+10*转化表!$C$30+(B84-70)*转化表!$C$31,IF(AND(B84&lt;=90,B84&gt;80),9*转化表!$C$24+10*转化表!$C$25+10*转化表!$C$26+10*转化表!$C$27+10*转化表!$C$28+10*转化表!$C$29+10*转化表!$C$30+10*转化表!$C$31+(B84-80)*转化表!$C$32,IF(AND(B84&lt;=100,B84&gt;90),9*转化表!$C$24+10*转化表!$C$25+10*转化表!$C$26+10*转化表!$C$27+10*转化表!$C$28+10*转化表!$C$29+10*转化表!$C$30+10*转化表!$C$31+10*转化表!$C$32+(B84-90)*转化表!$C$33,IF(AND(B84&lt;=110,B84&gt;100),9*转化表!$C$24+10*转化表!$C$25+10*转化表!$C$26+10*转化表!$C$27+10*转化表!$C$28+10*转化表!$C$29+10*转化表!$C$30+10*转化表!$C$31+10*转化表!$C$32+10*转化表!$C$33+(B84-100)*转化表!$C$34,IF(AND(B84&lt;=120,B84&gt;110),9*转化表!$C$24+10*转化表!$C$25+10*转化表!$C$26+10*转化表!$C$27+10*转化表!$C$28+10*转化表!$C$29+10*转化表!$C$30+10*转化表!$C$31+10*转化表!$C$32+10*转化表!$C$33+10*转化表!$C$34+(B84-110)*转化表!$C$35))))))))))))</f>
        <v>1244</v>
      </c>
      <c r="H84" s="92">
        <f>人物成长表!$D84*人物成长表!$B84*7%+4.8+IF(AND(B84&lt;=10,B84&gt;0),(人物成长表!$B84-1)*转化表!$D$24,IF(AND(B84&lt;=20,B84&gt;10),9*转化表!$D$24+(B84-10)*转化表!$D$25,IF(AND(B84&lt;=30,B84&gt;20),9*转化表!$D$24+10*转化表!$D$25+(B84-20)*转化表!$D$26,IF(AND(B84&lt;=40,B84&gt;30),9*转化表!$D$24+10*转化表!$D$25+10*转化表!$D$26+(B84-30)*转化表!$D$27,IF(AND(B84&lt;=50,B84&gt;40),9*转化表!$D$24+10*转化表!$D$25+10*转化表!$D$26+10*转化表!$D$27+(B84-40)*转化表!$D$28,IF(AND(B84&lt;=60,B84&gt;50),9*转化表!$D$24+10*转化表!$D$25+10*转化表!$D$26+10*转化表!$D$27+10*转化表!$D$28+(B84-50)*转化表!$D$29,IF(AND(B84&lt;=70,B84&gt;60),9*转化表!$D$24+10*转化表!$D$25+10*转化表!$D$26+10*转化表!$D$27+10*转化表!$D$28+10*转化表!$D$29+(B84-60)*转化表!$D$30,IF(AND(B84&lt;=80,B84&gt;70),9*转化表!$D$24+10*转化表!$D$25+10*转化表!$D$26+10*转化表!$D$27+10*转化表!$D$28+10*转化表!$D$29+10*转化表!$D$30+(B84-70)*转化表!$D$31,IF(AND(B84&lt;=90,B84&gt;80),9*转化表!$D$24+10*转化表!$D$25+10*转化表!$D$26+10*转化表!$D$27+10*转化表!$D$28+10*转化表!$D$29+10*转化表!$D$30+10*转化表!$D$31+(B84-80)*转化表!$D$32,IF(AND(B84&lt;=100,B84&gt;90),9*转化表!$D$24+10*转化表!$D$25+10*转化表!$D$26+10*转化表!$D$27+10*转化表!$D$28+10*转化表!$D$29+10*转化表!$D$30+10*转化表!$D$31+10*转化表!$D$32+(B84-90)*转化表!$D$33,IF(AND(B84&lt;=110,B84&gt;100),9*转化表!$D$24+10*转化表!$D$25+10*转化表!$D$26+10*转化表!$D$27+10*转化表!$D$28+10*转化表!$D$29+10*转化表!$D$30+10*转化表!$D$31+10*转化表!$D$32+10*转化表!$D$33+(B84-100)*转化表!$D$34,IF(AND(B84&lt;=120,B84&gt;110),9*转化表!$D$24+10*转化表!$D$25+10*转化表!$D$26+10*转化表!$D$27+10*转化表!$D$28+10*转化表!$D$29+10*转化表!$D$30+10*转化表!$D$31+10*转化表!$D$32+10*转化表!$D$33+10*转化表!$D$34+(B84-110)*转化表!$D$35))))))))))))</f>
        <v>841.40000000000009</v>
      </c>
      <c r="I84" s="91">
        <f t="shared" si="2"/>
        <v>0</v>
      </c>
      <c r="J84" s="91">
        <f>IF(E84&lt;=50,0,E84*7%+2.8+IF(AND(B84&lt;=10,B84&gt;0),(人物成长表!$B84-1)*转化表!$F$24,IF(AND(B84&lt;=20,B84&gt;10),9*转化表!$F$24+(B84-10)*转化表!$F$25,IF(AND(B84&lt;=30,B84&gt;20),9*转化表!$F$24+10*转化表!$F$25+(B84-20)*转化表!$F$26,IF(AND(B84&lt;=40,B84&gt;30),9*转化表!$F$24+10*转化表!$F$25+10*转化表!$F$26+(B84-30)*转化表!$F$27,IF(AND(B84&lt;=50,B84&gt;40),9*转化表!$F$24+10*转化表!$F$25+10*转化表!$F$26+10*转化表!$F$27+(B84-40)*转化表!$F$28,IF(AND(B84&lt;=60,B84&gt;50),9*转化表!$F$24+10*转化表!$F$25+10*转化表!$F$26+10*转化表!$F$27+10*转化表!$F$28+(B84-50)*转化表!$F$29,IF(AND(B84&lt;=70,B84&gt;60),9*转化表!$F$24+10*转化表!$F$25+10*转化表!$F$26+10*转化表!$F$27+10*转化表!$F$28+10*转化表!$F$29+(B84-60)*转化表!$F$30,IF(AND(B84&lt;=80,B84&gt;70),9*转化表!$F$24+10*转化表!$F$25+10*转化表!$F$26+10*转化表!$F$27+10*转化表!$F$28+10*转化表!$F$29+10*转化表!$F$30+(B84-70)*转化表!$F$31,IF(AND(B84&lt;=90,B84&gt;80),9*转化表!$F$24+10*转化表!$F$25+10*转化表!$F$26+10*转化表!$F$27+10*转化表!$F$28+10*转化表!$F$29+10*转化表!$F$30+10*转化表!$F$31+(B84-80)*转化表!$F$32,IF(AND(B84&lt;=100,B84&gt;90),9*转化表!$F$24+10*转化表!$F$25+10*转化表!$F$26+10*转化表!$F$27+10*转化表!$F$28+10*转化表!$F$29+10*转化表!$F$30+10*转化表!$F$31+10*转化表!$F$32+(B84-90)*转化表!$F$33,IF(AND(B84&lt;=110,B84&gt;100),9*转化表!$F$24+10*转化表!$F$25+10*转化表!$F$26+10*转化表!$F$27+10*转化表!$F$28+10*转化表!$F$29+10*转化表!$F$30+10*转化表!$F$31+10*转化表!$F$32+10*转化表!$F$33+(B84-100)*转化表!$F$34,IF(AND(B84&lt;=120,B84&gt;110),9*转化表!$F$24+10*转化表!$F$25+10*转化表!$F$26+10*转化表!$F$27+10*转化表!$F$28+10*转化表!$F$29+10*转化表!$F$30+10*转化表!$F$31+10*转化表!$F$32+10*转化表!$F$33+10*转化表!$F$34+(B84-110)*转化表!$F$35)))))))))))))</f>
        <v>0</v>
      </c>
      <c r="K84" s="91">
        <f>(F84-50)*人物成长表!$B84*10%+9+IF(AND(B84&lt;=10,B84&gt;0),(人物成长表!$B84-1)*转化表!$G$24,IF(AND(B84&lt;=20,B84&gt;10),9*转化表!$G$24+(B84-10)*转化表!$G$25,IF(AND(B84&lt;=30,B84&gt;20),9*转化表!$G$24+10*转化表!$G$25+(B84-20)*转化表!$G$26,IF(AND(B84&lt;=40,B84&gt;30),9*转化表!$G$24+10*转化表!$G$25+10*转化表!$G$26+(B84-30)*转化表!$G$27,IF(AND(B84&lt;=50,B84&gt;40),9*转化表!$G$24+10*转化表!$G$25+10*转化表!$G$26+10*转化表!$G$27+(B84-40)*转化表!$G$28,IF(AND(B84&lt;=60,B84&gt;50),9*转化表!$G$24+10*转化表!$G$25+10*转化表!$G$26+10*转化表!$G$27+10*转化表!$G$28+(B84-50)*转化表!$G$29,IF(AND(B84&lt;=70,B84&gt;60),9*转化表!$G$24+10*转化表!$G$25+10*转化表!$G$26+10*转化表!$G$27+10*转化表!$G$28+10*转化表!$G$29+(B84-60)*转化表!$G$30,IF(AND(B84&lt;=80,B84&gt;70),9*转化表!$G$24+10*转化表!$G$25+10*转化表!$G$26+10*转化表!$G$27+10*转化表!$G$28+10*转化表!$G$29+10*转化表!$G$30+(B84-70)*转化表!$G$31,IF(AND(B84&lt;=90,B84&gt;80),9*转化表!$G$24+10*转化表!$G$25+10*转化表!$G$26+10*转化表!$G$27+10*转化表!$G$28+10*转化表!$G$29+10*转化表!$G$30+10*转化表!$G$31+(B84-80)*转化表!$G$32,IF(AND(B84&lt;=100,B84&gt;90),9*转化表!$G$24+10*转化表!$G$25+10*转化表!$G$26+10*转化表!$G$27+10*转化表!$G$28+10*转化表!$G$29+10*转化表!$G$30+10*转化表!$G$31+10*转化表!$G$32+(B84-90)*转化表!$G$33,IF(AND(B84&lt;=110,B84&gt;100),9*转化表!$G$24+10*转化表!$G$25+10*转化表!$G$26+10*转化表!$G$27+10*转化表!$G$28+10*转化表!$G$29+10*转化表!$G$30+10*转化表!$G$31+10*转化表!$G$32+10*转化表!$G$33+(B84-100)*转化表!$G$34,IF(AND(B84&lt;=120,B84&gt;110),9*转化表!$G$24+10*转化表!$G$25+10*转化表!$G$26+10*转化表!$G$27+10*转化表!$G$28+10*转化表!$G$29+10*转化表!$G$30+10*转化表!$G$31+10*转化表!$G$32+10*转化表!$G$33+10*转化表!$G$34+(B84-110)*转化表!$G$35))))))))))))</f>
        <v>386.57</v>
      </c>
      <c r="L84" s="91">
        <f>IF(F84&lt;=50,0,E84*7%+2.8+IF(AND(B84&lt;=10,B84&gt;0),(人物成长表!$B84-1)*转化表!$H$24,IF(AND(B84&lt;=20,B84&gt;10),9*转化表!$H$24+(B84-10)*转化表!$H$25,IF(AND(B84&lt;=30,B84&gt;20),9*转化表!$H$24+10*转化表!$H$25+(B84-20)*转化表!$H$26,IF(AND(B84&lt;=40,B84&gt;30),9*转化表!$H$24+10*转化表!$H$25+10*转化表!$H$26+(B84-30)*转化表!$H$27,IF(AND(B84&lt;=50,B84&gt;40),9*转化表!$H$24+10*转化表!$H$25+10*转化表!$H$26+10*转化表!$H$27+(B84-40)*转化表!$H$28,IF(AND(B84&lt;=60,B84&gt;50),9*转化表!$H$24+10*转化表!$H$25+10*转化表!$H$26+10*转化表!$H$27+10*转化表!$H$28+(B84-50)*转化表!$H$29,IF(AND(B84&lt;=70,B84&gt;60),9*转化表!$H$24+10*转化表!$H$25+10*转化表!$H$26+10*转化表!$H$27+10*转化表!$H$28+10*转化表!$H$29+(B84-60)*转化表!$H$30,IF(AND(B84&lt;=80,B84&gt;70),9*转化表!$H$24+10*转化表!$H$25+10*转化表!$H$26+10*转化表!$H$27+10*转化表!$H$28+10*转化表!$H$29+10*转化表!$H$30+(B84-70)*转化表!$H$31,IF(AND(B84&lt;=90,B84&gt;80),9*转化表!$H$24+10*转化表!$H$25+10*转化表!$H$26+10*转化表!$H$27+10*转化表!$H$28+10*转化表!$H$29+10*转化表!$H$30+10*转化表!$H$31+(B84-80)*转化表!$H$32,IF(AND(B84&lt;=100,B84&gt;90),9*转化表!$H$24+10*转化表!$H$25+10*转化表!$H$26+10*转化表!$H$27+10*转化表!$H$28+10*转化表!$H$29+10*转化表!$H$30+10*转化表!$H$31+10*转化表!$H$32+(B84-90)*转化表!$H$33,IF(AND(B84&lt;=110,B84&gt;100),9*转化表!$H$24+10*转化表!$H$25+10*转化表!$H$26+10*转化表!$H$27+10*转化表!$H$28+10*转化表!$H$29+10*转化表!$H$30+10*转化表!$H$31+10*转化表!$H$32+10*转化表!$H$33+(B84-100)*转化表!$H$34,IF(AND(B84&lt;=120,B84&gt;110),9*转化表!$H$24+10*转化表!$H$25+10*转化表!$H$26+10*转化表!$H$27+10*转化表!$H$28+10*转化表!$H$29+10*转化表!$H$30+10*转化表!$H$31+10*转化表!$H$32+10*转化表!$H$33+10*转化表!$H$34+(B84-110)*转化表!$H$35)))))))))))))</f>
        <v>0</v>
      </c>
      <c r="M84" s="89">
        <v>0</v>
      </c>
      <c r="N84" s="93">
        <v>0.2</v>
      </c>
      <c r="O84" s="94">
        <v>0</v>
      </c>
      <c r="P84" s="94">
        <v>0</v>
      </c>
      <c r="Q84" s="94">
        <v>0</v>
      </c>
      <c r="R84" s="93">
        <v>0.25</v>
      </c>
      <c r="S84" s="94">
        <v>0</v>
      </c>
    </row>
    <row r="85" spans="1:19">
      <c r="A85" s="89" t="s">
        <v>185</v>
      </c>
      <c r="B85" s="89">
        <v>84</v>
      </c>
      <c r="C85" s="90">
        <f>IF(AND(B85&lt;=10,B85&gt;0),(人物成长表!$B85-1)*22+50,IF(AND(B85&lt;=20,B85&gt;10),9*22+50+(B85-10)*44,IF(AND(B85&lt;=30,B85&gt;20),9*22+50+10*44+(B85-20)*66,IF(AND(B85&lt;=40,B85&gt;30),9*22+50+10*44+10*66+(B85-30)*88,IF(AND(B85&lt;=50,B85&gt;40),9*22+50+10*44+10*66+10*88+(B85-40)*110,IF(AND(B85&lt;=60,B85&gt;50),9*22+30+10*44+10*66+10*88+10*110+(B85-50)*132,IF(AND(B85&lt;=70,B85&gt;60),9*22+30+10*44+10*66+10*88+10*110+10*132+(B85-60)*154,IF(AND(B85&lt;=80,B85&gt;70),9*22+30+10*44+10*66+10*88+10*110+10*132+10*154+(B85-70)*176,IF(AND(B85&lt;=90,B85&gt;80),9*22+30+10*44+10*66+10*88+10*110+10*132+10*154+10*176+(B85-80)*198,IF(AND(B85&lt;=100,B85&gt;90),9*22+30+10*44+10*66+10*88+10*110+10*132+10*154+10*176+10*198+(B85-90)*220,IF(AND(B85&lt;=110,B85&gt;100),9*22+30+10*44+10*66+10*88+10*110+10*132+10*154+10*176+10*198+10*220+(B85-100)*242,IF(AND(B85&lt;=120,B85&gt;110),9*22+30+10*44+10*66+10*88+10*110+10*132+10*154+10*176+10*198+10*220+10*242+(B85-110)*264))))))))))))</f>
        <v>8720</v>
      </c>
      <c r="D85" s="89">
        <v>60</v>
      </c>
      <c r="E85" s="89">
        <v>50</v>
      </c>
      <c r="F85" s="89">
        <v>50</v>
      </c>
      <c r="G85" s="91">
        <f>人物成长表!$D85*人物成长表!$B85*10%+7+IF(AND(B85&lt;=10,B85&gt;0),(人物成长表!$B85-1)*转化表!$C$24,IF(AND(B85&lt;=20,B85&gt;10),9*转化表!$C$24+(B85-10)*转化表!$C$25,IF(AND(B85&lt;=30,B85&gt;20),9*转化表!$C$24+10*转化表!$C$25+(B85-20)*转化表!$C$26,IF(AND(B85&lt;=40,B85&gt;30),9*转化表!$C$24+10*转化表!$C$25+10*转化表!$C$26+(B85-30)*转化表!$C$27,IF(AND(B85&lt;=50,B85&gt;40),9*转化表!$C$24+10*转化表!$C$25+10*转化表!$C$26+10*转化表!$C$27+(B85-40)*转化表!$C$28,IF(AND(B85&lt;=60,B85&gt;50),9*转化表!$C$24+10*转化表!$C$25+10*转化表!$C$26+10*转化表!$C$27+10*转化表!$C$28+(B85-50)*转化表!$C$29,IF(AND(B85&lt;=70,B85&gt;60),9*转化表!$C$24+10*转化表!$C$25+10*转化表!$C$26+10*转化表!$C$27+10*转化表!$C$28+10*转化表!$C$29+(B85-60)*转化表!$C$30,IF(AND(B85&lt;=80,B85&gt;70),9*转化表!$C$24+10*转化表!$C$25+10*转化表!$C$26+10*转化表!$C$27+10*转化表!$C$28+10*转化表!$C$29+10*转化表!$C$30+(B85-70)*转化表!$C$31,IF(AND(B85&lt;=90,B85&gt;80),9*转化表!$C$24+10*转化表!$C$25+10*转化表!$C$26+10*转化表!$C$27+10*转化表!$C$28+10*转化表!$C$29+10*转化表!$C$30+10*转化表!$C$31+(B85-80)*转化表!$C$32,IF(AND(B85&lt;=100,B85&gt;90),9*转化表!$C$24+10*转化表!$C$25+10*转化表!$C$26+10*转化表!$C$27+10*转化表!$C$28+10*转化表!$C$29+10*转化表!$C$30+10*转化表!$C$31+10*转化表!$C$32+(B85-90)*转化表!$C$33,IF(AND(B85&lt;=110,B85&gt;100),9*转化表!$C$24+10*转化表!$C$25+10*转化表!$C$26+10*转化表!$C$27+10*转化表!$C$28+10*转化表!$C$29+10*转化表!$C$30+10*转化表!$C$31+10*转化表!$C$32+10*转化表!$C$33+(B85-100)*转化表!$C$34,IF(AND(B85&lt;=120,B85&gt;110),9*转化表!$C$24+10*转化表!$C$25+10*转化表!$C$26+10*转化表!$C$27+10*转化表!$C$28+10*转化表!$C$29+10*转化表!$C$30+10*转化表!$C$31+10*转化表!$C$32+10*转化表!$C$33+10*转化表!$C$34+(B85-110)*转化表!$C$35))))))))))))</f>
        <v>1272</v>
      </c>
      <c r="H85" s="92">
        <f>人物成长表!$D85*人物成长表!$B85*7%+4.8+IF(AND(B85&lt;=10,B85&gt;0),(人物成长表!$B85-1)*转化表!$D$24,IF(AND(B85&lt;=20,B85&gt;10),9*转化表!$D$24+(B85-10)*转化表!$D$25,IF(AND(B85&lt;=30,B85&gt;20),9*转化表!$D$24+10*转化表!$D$25+(B85-20)*转化表!$D$26,IF(AND(B85&lt;=40,B85&gt;30),9*转化表!$D$24+10*转化表!$D$25+10*转化表!$D$26+(B85-30)*转化表!$D$27,IF(AND(B85&lt;=50,B85&gt;40),9*转化表!$D$24+10*转化表!$D$25+10*转化表!$D$26+10*转化表!$D$27+(B85-40)*转化表!$D$28,IF(AND(B85&lt;=60,B85&gt;50),9*转化表!$D$24+10*转化表!$D$25+10*转化表!$D$26+10*转化表!$D$27+10*转化表!$D$28+(B85-50)*转化表!$D$29,IF(AND(B85&lt;=70,B85&gt;60),9*转化表!$D$24+10*转化表!$D$25+10*转化表!$D$26+10*转化表!$D$27+10*转化表!$D$28+10*转化表!$D$29+(B85-60)*转化表!$D$30,IF(AND(B85&lt;=80,B85&gt;70),9*转化表!$D$24+10*转化表!$D$25+10*转化表!$D$26+10*转化表!$D$27+10*转化表!$D$28+10*转化表!$D$29+10*转化表!$D$30+(B85-70)*转化表!$D$31,IF(AND(B85&lt;=90,B85&gt;80),9*转化表!$D$24+10*转化表!$D$25+10*转化表!$D$26+10*转化表!$D$27+10*转化表!$D$28+10*转化表!$D$29+10*转化表!$D$30+10*转化表!$D$31+(B85-80)*转化表!$D$32,IF(AND(B85&lt;=100,B85&gt;90),9*转化表!$D$24+10*转化表!$D$25+10*转化表!$D$26+10*转化表!$D$27+10*转化表!$D$28+10*转化表!$D$29+10*转化表!$D$30+10*转化表!$D$31+10*转化表!$D$32+(B85-90)*转化表!$D$33,IF(AND(B85&lt;=110,B85&gt;100),9*转化表!$D$24+10*转化表!$D$25+10*转化表!$D$26+10*转化表!$D$27+10*转化表!$D$28+10*转化表!$D$29+10*转化表!$D$30+10*转化表!$D$31+10*转化表!$D$32+10*转化表!$D$33+(B85-100)*转化表!$D$34,IF(AND(B85&lt;=120,B85&gt;110),9*转化表!$D$24+10*转化表!$D$25+10*转化表!$D$26+10*转化表!$D$27+10*转化表!$D$28+10*转化表!$D$29+10*转化表!$D$30+10*转化表!$D$31+10*转化表!$D$32+10*转化表!$D$33+10*转化表!$D$34+(B85-110)*转化表!$D$35))))))))))))</f>
        <v>858.2</v>
      </c>
      <c r="I85" s="91">
        <f t="shared" si="2"/>
        <v>0</v>
      </c>
      <c r="J85" s="91">
        <f>IF(E85&lt;=50,0,E85*7%+2.8+IF(AND(B85&lt;=10,B85&gt;0),(人物成长表!$B85-1)*转化表!$F$24,IF(AND(B85&lt;=20,B85&gt;10),9*转化表!$F$24+(B85-10)*转化表!$F$25,IF(AND(B85&lt;=30,B85&gt;20),9*转化表!$F$24+10*转化表!$F$25+(B85-20)*转化表!$F$26,IF(AND(B85&lt;=40,B85&gt;30),9*转化表!$F$24+10*转化表!$F$25+10*转化表!$F$26+(B85-30)*转化表!$F$27,IF(AND(B85&lt;=50,B85&gt;40),9*转化表!$F$24+10*转化表!$F$25+10*转化表!$F$26+10*转化表!$F$27+(B85-40)*转化表!$F$28,IF(AND(B85&lt;=60,B85&gt;50),9*转化表!$F$24+10*转化表!$F$25+10*转化表!$F$26+10*转化表!$F$27+10*转化表!$F$28+(B85-50)*转化表!$F$29,IF(AND(B85&lt;=70,B85&gt;60),9*转化表!$F$24+10*转化表!$F$25+10*转化表!$F$26+10*转化表!$F$27+10*转化表!$F$28+10*转化表!$F$29+(B85-60)*转化表!$F$30,IF(AND(B85&lt;=80,B85&gt;70),9*转化表!$F$24+10*转化表!$F$25+10*转化表!$F$26+10*转化表!$F$27+10*转化表!$F$28+10*转化表!$F$29+10*转化表!$F$30+(B85-70)*转化表!$F$31,IF(AND(B85&lt;=90,B85&gt;80),9*转化表!$F$24+10*转化表!$F$25+10*转化表!$F$26+10*转化表!$F$27+10*转化表!$F$28+10*转化表!$F$29+10*转化表!$F$30+10*转化表!$F$31+(B85-80)*转化表!$F$32,IF(AND(B85&lt;=100,B85&gt;90),9*转化表!$F$24+10*转化表!$F$25+10*转化表!$F$26+10*转化表!$F$27+10*转化表!$F$28+10*转化表!$F$29+10*转化表!$F$30+10*转化表!$F$31+10*转化表!$F$32+(B85-90)*转化表!$F$33,IF(AND(B85&lt;=110,B85&gt;100),9*转化表!$F$24+10*转化表!$F$25+10*转化表!$F$26+10*转化表!$F$27+10*转化表!$F$28+10*转化表!$F$29+10*转化表!$F$30+10*转化表!$F$31+10*转化表!$F$32+10*转化表!$F$33+(B85-100)*转化表!$F$34,IF(AND(B85&lt;=120,B85&gt;110),9*转化表!$F$24+10*转化表!$F$25+10*转化表!$F$26+10*转化表!$F$27+10*转化表!$F$28+10*转化表!$F$29+10*转化表!$F$30+10*转化表!$F$31+10*转化表!$F$32+10*转化表!$F$33+10*转化表!$F$34+(B85-110)*转化表!$F$35)))))))))))))</f>
        <v>0</v>
      </c>
      <c r="K85" s="91">
        <f>(F85-50)*人物成长表!$B85*10%+9+IF(AND(B85&lt;=10,B85&gt;0),(人物成长表!$B85-1)*转化表!$G$24,IF(AND(B85&lt;=20,B85&gt;10),9*转化表!$G$24+(B85-10)*转化表!$G$25,IF(AND(B85&lt;=30,B85&gt;20),9*转化表!$G$24+10*转化表!$G$25+(B85-20)*转化表!$G$26,IF(AND(B85&lt;=40,B85&gt;30),9*转化表!$G$24+10*转化表!$G$25+10*转化表!$G$26+(B85-30)*转化表!$G$27,IF(AND(B85&lt;=50,B85&gt;40),9*转化表!$G$24+10*转化表!$G$25+10*转化表!$G$26+10*转化表!$G$27+(B85-40)*转化表!$G$28,IF(AND(B85&lt;=60,B85&gt;50),9*转化表!$G$24+10*转化表!$G$25+10*转化表!$G$26+10*转化表!$G$27+10*转化表!$G$28+(B85-50)*转化表!$G$29,IF(AND(B85&lt;=70,B85&gt;60),9*转化表!$G$24+10*转化表!$G$25+10*转化表!$G$26+10*转化表!$G$27+10*转化表!$G$28+10*转化表!$G$29+(B85-60)*转化表!$G$30,IF(AND(B85&lt;=80,B85&gt;70),9*转化表!$G$24+10*转化表!$G$25+10*转化表!$G$26+10*转化表!$G$27+10*转化表!$G$28+10*转化表!$G$29+10*转化表!$G$30+(B85-70)*转化表!$G$31,IF(AND(B85&lt;=90,B85&gt;80),9*转化表!$G$24+10*转化表!$G$25+10*转化表!$G$26+10*转化表!$G$27+10*转化表!$G$28+10*转化表!$G$29+10*转化表!$G$30+10*转化表!$G$31+(B85-80)*转化表!$G$32,IF(AND(B85&lt;=100,B85&gt;90),9*转化表!$G$24+10*转化表!$G$25+10*转化表!$G$26+10*转化表!$G$27+10*转化表!$G$28+10*转化表!$G$29+10*转化表!$G$30+10*转化表!$G$31+10*转化表!$G$32+(B85-90)*转化表!$G$33,IF(AND(B85&lt;=110,B85&gt;100),9*转化表!$G$24+10*转化表!$G$25+10*转化表!$G$26+10*转化表!$G$27+10*转化表!$G$28+10*转化表!$G$29+10*转化表!$G$30+10*转化表!$G$31+10*转化表!$G$32+10*转化表!$G$33+(B85-100)*转化表!$G$34,IF(AND(B85&lt;=120,B85&gt;110),9*转化表!$G$24+10*转化表!$G$25+10*转化表!$G$26+10*转化表!$G$27+10*转化表!$G$28+10*转化表!$G$29+10*转化表!$G$30+10*转化表!$G$31+10*转化表!$G$32+10*转化表!$G$33+10*转化表!$G$34+(B85-110)*转化表!$G$35))))))))))))</f>
        <v>395.87</v>
      </c>
      <c r="L85" s="91">
        <f>IF(F85&lt;=50,0,E85*7%+2.8+IF(AND(B85&lt;=10,B85&gt;0),(人物成长表!$B85-1)*转化表!$H$24,IF(AND(B85&lt;=20,B85&gt;10),9*转化表!$H$24+(B85-10)*转化表!$H$25,IF(AND(B85&lt;=30,B85&gt;20),9*转化表!$H$24+10*转化表!$H$25+(B85-20)*转化表!$H$26,IF(AND(B85&lt;=40,B85&gt;30),9*转化表!$H$24+10*转化表!$H$25+10*转化表!$H$26+(B85-30)*转化表!$H$27,IF(AND(B85&lt;=50,B85&gt;40),9*转化表!$H$24+10*转化表!$H$25+10*转化表!$H$26+10*转化表!$H$27+(B85-40)*转化表!$H$28,IF(AND(B85&lt;=60,B85&gt;50),9*转化表!$H$24+10*转化表!$H$25+10*转化表!$H$26+10*转化表!$H$27+10*转化表!$H$28+(B85-50)*转化表!$H$29,IF(AND(B85&lt;=70,B85&gt;60),9*转化表!$H$24+10*转化表!$H$25+10*转化表!$H$26+10*转化表!$H$27+10*转化表!$H$28+10*转化表!$H$29+(B85-60)*转化表!$H$30,IF(AND(B85&lt;=80,B85&gt;70),9*转化表!$H$24+10*转化表!$H$25+10*转化表!$H$26+10*转化表!$H$27+10*转化表!$H$28+10*转化表!$H$29+10*转化表!$H$30+(B85-70)*转化表!$H$31,IF(AND(B85&lt;=90,B85&gt;80),9*转化表!$H$24+10*转化表!$H$25+10*转化表!$H$26+10*转化表!$H$27+10*转化表!$H$28+10*转化表!$H$29+10*转化表!$H$30+10*转化表!$H$31+(B85-80)*转化表!$H$32,IF(AND(B85&lt;=100,B85&gt;90),9*转化表!$H$24+10*转化表!$H$25+10*转化表!$H$26+10*转化表!$H$27+10*转化表!$H$28+10*转化表!$H$29+10*转化表!$H$30+10*转化表!$H$31+10*转化表!$H$32+(B85-90)*转化表!$H$33,IF(AND(B85&lt;=110,B85&gt;100),9*转化表!$H$24+10*转化表!$H$25+10*转化表!$H$26+10*转化表!$H$27+10*转化表!$H$28+10*转化表!$H$29+10*转化表!$H$30+10*转化表!$H$31+10*转化表!$H$32+10*转化表!$H$33+(B85-100)*转化表!$H$34,IF(AND(B85&lt;=120,B85&gt;110),9*转化表!$H$24+10*转化表!$H$25+10*转化表!$H$26+10*转化表!$H$27+10*转化表!$H$28+10*转化表!$H$29+10*转化表!$H$30+10*转化表!$H$31+10*转化表!$H$32+10*转化表!$H$33+10*转化表!$H$34+(B85-110)*转化表!$H$35)))))))))))))</f>
        <v>0</v>
      </c>
      <c r="M85" s="89">
        <v>0</v>
      </c>
      <c r="N85" s="93">
        <v>0.2</v>
      </c>
      <c r="O85" s="94">
        <v>0</v>
      </c>
      <c r="P85" s="94">
        <v>0</v>
      </c>
      <c r="Q85" s="94">
        <v>0</v>
      </c>
      <c r="R85" s="93">
        <v>0.25</v>
      </c>
      <c r="S85" s="94">
        <v>0</v>
      </c>
    </row>
    <row r="86" spans="1:19">
      <c r="A86" s="89" t="s">
        <v>185</v>
      </c>
      <c r="B86" s="89">
        <v>85</v>
      </c>
      <c r="C86" s="90">
        <f>IF(AND(B86&lt;=10,B86&gt;0),(人物成长表!$B86-1)*22+50,IF(AND(B86&lt;=20,B86&gt;10),9*22+50+(B86-10)*44,IF(AND(B86&lt;=30,B86&gt;20),9*22+50+10*44+(B86-20)*66,IF(AND(B86&lt;=40,B86&gt;30),9*22+50+10*44+10*66+(B86-30)*88,IF(AND(B86&lt;=50,B86&gt;40),9*22+50+10*44+10*66+10*88+(B86-40)*110,IF(AND(B86&lt;=60,B86&gt;50),9*22+30+10*44+10*66+10*88+10*110+(B86-50)*132,IF(AND(B86&lt;=70,B86&gt;60),9*22+30+10*44+10*66+10*88+10*110+10*132+(B86-60)*154,IF(AND(B86&lt;=80,B86&gt;70),9*22+30+10*44+10*66+10*88+10*110+10*132+10*154+(B86-70)*176,IF(AND(B86&lt;=90,B86&gt;80),9*22+30+10*44+10*66+10*88+10*110+10*132+10*154+10*176+(B86-80)*198,IF(AND(B86&lt;=100,B86&gt;90),9*22+30+10*44+10*66+10*88+10*110+10*132+10*154+10*176+10*198+(B86-90)*220,IF(AND(B86&lt;=110,B86&gt;100),9*22+30+10*44+10*66+10*88+10*110+10*132+10*154+10*176+10*198+10*220+(B86-100)*242,IF(AND(B86&lt;=120,B86&gt;110),9*22+30+10*44+10*66+10*88+10*110+10*132+10*154+10*176+10*198+10*220+10*242+(B86-110)*264))))))))))))</f>
        <v>8918</v>
      </c>
      <c r="D86" s="89">
        <v>60</v>
      </c>
      <c r="E86" s="89">
        <v>50</v>
      </c>
      <c r="F86" s="89">
        <v>50</v>
      </c>
      <c r="G86" s="91">
        <f>人物成长表!$D86*人物成长表!$B86*10%+7+IF(AND(B86&lt;=10,B86&gt;0),(人物成长表!$B86-1)*转化表!$C$24,IF(AND(B86&lt;=20,B86&gt;10),9*转化表!$C$24+(B86-10)*转化表!$C$25,IF(AND(B86&lt;=30,B86&gt;20),9*转化表!$C$24+10*转化表!$C$25+(B86-20)*转化表!$C$26,IF(AND(B86&lt;=40,B86&gt;30),9*转化表!$C$24+10*转化表!$C$25+10*转化表!$C$26+(B86-30)*转化表!$C$27,IF(AND(B86&lt;=50,B86&gt;40),9*转化表!$C$24+10*转化表!$C$25+10*转化表!$C$26+10*转化表!$C$27+(B86-40)*转化表!$C$28,IF(AND(B86&lt;=60,B86&gt;50),9*转化表!$C$24+10*转化表!$C$25+10*转化表!$C$26+10*转化表!$C$27+10*转化表!$C$28+(B86-50)*转化表!$C$29,IF(AND(B86&lt;=70,B86&gt;60),9*转化表!$C$24+10*转化表!$C$25+10*转化表!$C$26+10*转化表!$C$27+10*转化表!$C$28+10*转化表!$C$29+(B86-60)*转化表!$C$30,IF(AND(B86&lt;=80,B86&gt;70),9*转化表!$C$24+10*转化表!$C$25+10*转化表!$C$26+10*转化表!$C$27+10*转化表!$C$28+10*转化表!$C$29+10*转化表!$C$30+(B86-70)*转化表!$C$31,IF(AND(B86&lt;=90,B86&gt;80),9*转化表!$C$24+10*转化表!$C$25+10*转化表!$C$26+10*转化表!$C$27+10*转化表!$C$28+10*转化表!$C$29+10*转化表!$C$30+10*转化表!$C$31+(B86-80)*转化表!$C$32,IF(AND(B86&lt;=100,B86&gt;90),9*转化表!$C$24+10*转化表!$C$25+10*转化表!$C$26+10*转化表!$C$27+10*转化表!$C$28+10*转化表!$C$29+10*转化表!$C$30+10*转化表!$C$31+10*转化表!$C$32+(B86-90)*转化表!$C$33,IF(AND(B86&lt;=110,B86&gt;100),9*转化表!$C$24+10*转化表!$C$25+10*转化表!$C$26+10*转化表!$C$27+10*转化表!$C$28+10*转化表!$C$29+10*转化表!$C$30+10*转化表!$C$31+10*转化表!$C$32+10*转化表!$C$33+(B86-100)*转化表!$C$34,IF(AND(B86&lt;=120,B86&gt;110),9*转化表!$C$24+10*转化表!$C$25+10*转化表!$C$26+10*转化表!$C$27+10*转化表!$C$28+10*转化表!$C$29+10*转化表!$C$30+10*转化表!$C$31+10*转化表!$C$32+10*转化表!$C$33+10*转化表!$C$34+(B86-110)*转化表!$C$35))))))))))))</f>
        <v>1300</v>
      </c>
      <c r="H86" s="92">
        <f>人物成长表!$D86*人物成长表!$B86*7%+4.8+IF(AND(B86&lt;=10,B86&gt;0),(人物成长表!$B86-1)*转化表!$D$24,IF(AND(B86&lt;=20,B86&gt;10),9*转化表!$D$24+(B86-10)*转化表!$D$25,IF(AND(B86&lt;=30,B86&gt;20),9*转化表!$D$24+10*转化表!$D$25+(B86-20)*转化表!$D$26,IF(AND(B86&lt;=40,B86&gt;30),9*转化表!$D$24+10*转化表!$D$25+10*转化表!$D$26+(B86-30)*转化表!$D$27,IF(AND(B86&lt;=50,B86&gt;40),9*转化表!$D$24+10*转化表!$D$25+10*转化表!$D$26+10*转化表!$D$27+(B86-40)*转化表!$D$28,IF(AND(B86&lt;=60,B86&gt;50),9*转化表!$D$24+10*转化表!$D$25+10*转化表!$D$26+10*转化表!$D$27+10*转化表!$D$28+(B86-50)*转化表!$D$29,IF(AND(B86&lt;=70,B86&gt;60),9*转化表!$D$24+10*转化表!$D$25+10*转化表!$D$26+10*转化表!$D$27+10*转化表!$D$28+10*转化表!$D$29+(B86-60)*转化表!$D$30,IF(AND(B86&lt;=80,B86&gt;70),9*转化表!$D$24+10*转化表!$D$25+10*转化表!$D$26+10*转化表!$D$27+10*转化表!$D$28+10*转化表!$D$29+10*转化表!$D$30+(B86-70)*转化表!$D$31,IF(AND(B86&lt;=90,B86&gt;80),9*转化表!$D$24+10*转化表!$D$25+10*转化表!$D$26+10*转化表!$D$27+10*转化表!$D$28+10*转化表!$D$29+10*转化表!$D$30+10*转化表!$D$31+(B86-80)*转化表!$D$32,IF(AND(B86&lt;=100,B86&gt;90),9*转化表!$D$24+10*转化表!$D$25+10*转化表!$D$26+10*转化表!$D$27+10*转化表!$D$28+10*转化表!$D$29+10*转化表!$D$30+10*转化表!$D$31+10*转化表!$D$32+(B86-90)*转化表!$D$33,IF(AND(B86&lt;=110,B86&gt;100),9*转化表!$D$24+10*转化表!$D$25+10*转化表!$D$26+10*转化表!$D$27+10*转化表!$D$28+10*转化表!$D$29+10*转化表!$D$30+10*转化表!$D$31+10*转化表!$D$32+10*转化表!$D$33+(B86-100)*转化表!$D$34,IF(AND(B86&lt;=120,B86&gt;110),9*转化表!$D$24+10*转化表!$D$25+10*转化表!$D$26+10*转化表!$D$27+10*转化表!$D$28+10*转化表!$D$29+10*转化表!$D$30+10*转化表!$D$31+10*转化表!$D$32+10*转化表!$D$33+10*转化表!$D$34+(B86-110)*转化表!$D$35))))))))))))</f>
        <v>875.00000000000011</v>
      </c>
      <c r="I86" s="91">
        <f t="shared" si="2"/>
        <v>0</v>
      </c>
      <c r="J86" s="91">
        <f>IF(E86&lt;=50,0,E86*7%+2.8+IF(AND(B86&lt;=10,B86&gt;0),(人物成长表!$B86-1)*转化表!$F$24,IF(AND(B86&lt;=20,B86&gt;10),9*转化表!$F$24+(B86-10)*转化表!$F$25,IF(AND(B86&lt;=30,B86&gt;20),9*转化表!$F$24+10*转化表!$F$25+(B86-20)*转化表!$F$26,IF(AND(B86&lt;=40,B86&gt;30),9*转化表!$F$24+10*转化表!$F$25+10*转化表!$F$26+(B86-30)*转化表!$F$27,IF(AND(B86&lt;=50,B86&gt;40),9*转化表!$F$24+10*转化表!$F$25+10*转化表!$F$26+10*转化表!$F$27+(B86-40)*转化表!$F$28,IF(AND(B86&lt;=60,B86&gt;50),9*转化表!$F$24+10*转化表!$F$25+10*转化表!$F$26+10*转化表!$F$27+10*转化表!$F$28+(B86-50)*转化表!$F$29,IF(AND(B86&lt;=70,B86&gt;60),9*转化表!$F$24+10*转化表!$F$25+10*转化表!$F$26+10*转化表!$F$27+10*转化表!$F$28+10*转化表!$F$29+(B86-60)*转化表!$F$30,IF(AND(B86&lt;=80,B86&gt;70),9*转化表!$F$24+10*转化表!$F$25+10*转化表!$F$26+10*转化表!$F$27+10*转化表!$F$28+10*转化表!$F$29+10*转化表!$F$30+(B86-70)*转化表!$F$31,IF(AND(B86&lt;=90,B86&gt;80),9*转化表!$F$24+10*转化表!$F$25+10*转化表!$F$26+10*转化表!$F$27+10*转化表!$F$28+10*转化表!$F$29+10*转化表!$F$30+10*转化表!$F$31+(B86-80)*转化表!$F$32,IF(AND(B86&lt;=100,B86&gt;90),9*转化表!$F$24+10*转化表!$F$25+10*转化表!$F$26+10*转化表!$F$27+10*转化表!$F$28+10*转化表!$F$29+10*转化表!$F$30+10*转化表!$F$31+10*转化表!$F$32+(B86-90)*转化表!$F$33,IF(AND(B86&lt;=110,B86&gt;100),9*转化表!$F$24+10*转化表!$F$25+10*转化表!$F$26+10*转化表!$F$27+10*转化表!$F$28+10*转化表!$F$29+10*转化表!$F$30+10*转化表!$F$31+10*转化表!$F$32+10*转化表!$F$33+(B86-100)*转化表!$F$34,IF(AND(B86&lt;=120,B86&gt;110),9*转化表!$F$24+10*转化表!$F$25+10*转化表!$F$26+10*转化表!$F$27+10*转化表!$F$28+10*转化表!$F$29+10*转化表!$F$30+10*转化表!$F$31+10*转化表!$F$32+10*转化表!$F$33+10*转化表!$F$34+(B86-110)*转化表!$F$35)))))))))))))</f>
        <v>0</v>
      </c>
      <c r="K86" s="91">
        <f>(F86-50)*人物成长表!$B86*10%+9+IF(AND(B86&lt;=10,B86&gt;0),(人物成长表!$B86-1)*转化表!$G$24,IF(AND(B86&lt;=20,B86&gt;10),9*转化表!$G$24+(B86-10)*转化表!$G$25,IF(AND(B86&lt;=30,B86&gt;20),9*转化表!$G$24+10*转化表!$G$25+(B86-20)*转化表!$G$26,IF(AND(B86&lt;=40,B86&gt;30),9*转化表!$G$24+10*转化表!$G$25+10*转化表!$G$26+(B86-30)*转化表!$G$27,IF(AND(B86&lt;=50,B86&gt;40),9*转化表!$G$24+10*转化表!$G$25+10*转化表!$G$26+10*转化表!$G$27+(B86-40)*转化表!$G$28,IF(AND(B86&lt;=60,B86&gt;50),9*转化表!$G$24+10*转化表!$G$25+10*转化表!$G$26+10*转化表!$G$27+10*转化表!$G$28+(B86-50)*转化表!$G$29,IF(AND(B86&lt;=70,B86&gt;60),9*转化表!$G$24+10*转化表!$G$25+10*转化表!$G$26+10*转化表!$G$27+10*转化表!$G$28+10*转化表!$G$29+(B86-60)*转化表!$G$30,IF(AND(B86&lt;=80,B86&gt;70),9*转化表!$G$24+10*转化表!$G$25+10*转化表!$G$26+10*转化表!$G$27+10*转化表!$G$28+10*转化表!$G$29+10*转化表!$G$30+(B86-70)*转化表!$G$31,IF(AND(B86&lt;=90,B86&gt;80),9*转化表!$G$24+10*转化表!$G$25+10*转化表!$G$26+10*转化表!$G$27+10*转化表!$G$28+10*转化表!$G$29+10*转化表!$G$30+10*转化表!$G$31+(B86-80)*转化表!$G$32,IF(AND(B86&lt;=100,B86&gt;90),9*转化表!$G$24+10*转化表!$G$25+10*转化表!$G$26+10*转化表!$G$27+10*转化表!$G$28+10*转化表!$G$29+10*转化表!$G$30+10*转化表!$G$31+10*转化表!$G$32+(B86-90)*转化表!$G$33,IF(AND(B86&lt;=110,B86&gt;100),9*转化表!$G$24+10*转化表!$G$25+10*转化表!$G$26+10*转化表!$G$27+10*转化表!$G$28+10*转化表!$G$29+10*转化表!$G$30+10*转化表!$G$31+10*转化表!$G$32+10*转化表!$G$33+(B86-100)*转化表!$G$34,IF(AND(B86&lt;=120,B86&gt;110),9*转化表!$G$24+10*转化表!$G$25+10*转化表!$G$26+10*转化表!$G$27+10*转化表!$G$28+10*转化表!$G$29+10*转化表!$G$30+10*转化表!$G$31+10*转化表!$G$32+10*转化表!$G$33+10*转化表!$G$34+(B86-110)*转化表!$G$35))))))))))))</f>
        <v>405.17</v>
      </c>
      <c r="L86" s="91">
        <f>IF(F86&lt;=50,0,E86*7%+2.8+IF(AND(B86&lt;=10,B86&gt;0),(人物成长表!$B86-1)*转化表!$H$24,IF(AND(B86&lt;=20,B86&gt;10),9*转化表!$H$24+(B86-10)*转化表!$H$25,IF(AND(B86&lt;=30,B86&gt;20),9*转化表!$H$24+10*转化表!$H$25+(B86-20)*转化表!$H$26,IF(AND(B86&lt;=40,B86&gt;30),9*转化表!$H$24+10*转化表!$H$25+10*转化表!$H$26+(B86-30)*转化表!$H$27,IF(AND(B86&lt;=50,B86&gt;40),9*转化表!$H$24+10*转化表!$H$25+10*转化表!$H$26+10*转化表!$H$27+(B86-40)*转化表!$H$28,IF(AND(B86&lt;=60,B86&gt;50),9*转化表!$H$24+10*转化表!$H$25+10*转化表!$H$26+10*转化表!$H$27+10*转化表!$H$28+(B86-50)*转化表!$H$29,IF(AND(B86&lt;=70,B86&gt;60),9*转化表!$H$24+10*转化表!$H$25+10*转化表!$H$26+10*转化表!$H$27+10*转化表!$H$28+10*转化表!$H$29+(B86-60)*转化表!$H$30,IF(AND(B86&lt;=80,B86&gt;70),9*转化表!$H$24+10*转化表!$H$25+10*转化表!$H$26+10*转化表!$H$27+10*转化表!$H$28+10*转化表!$H$29+10*转化表!$H$30+(B86-70)*转化表!$H$31,IF(AND(B86&lt;=90,B86&gt;80),9*转化表!$H$24+10*转化表!$H$25+10*转化表!$H$26+10*转化表!$H$27+10*转化表!$H$28+10*转化表!$H$29+10*转化表!$H$30+10*转化表!$H$31+(B86-80)*转化表!$H$32,IF(AND(B86&lt;=100,B86&gt;90),9*转化表!$H$24+10*转化表!$H$25+10*转化表!$H$26+10*转化表!$H$27+10*转化表!$H$28+10*转化表!$H$29+10*转化表!$H$30+10*转化表!$H$31+10*转化表!$H$32+(B86-90)*转化表!$H$33,IF(AND(B86&lt;=110,B86&gt;100),9*转化表!$H$24+10*转化表!$H$25+10*转化表!$H$26+10*转化表!$H$27+10*转化表!$H$28+10*转化表!$H$29+10*转化表!$H$30+10*转化表!$H$31+10*转化表!$H$32+10*转化表!$H$33+(B86-100)*转化表!$H$34,IF(AND(B86&lt;=120,B86&gt;110),9*转化表!$H$24+10*转化表!$H$25+10*转化表!$H$26+10*转化表!$H$27+10*转化表!$H$28+10*转化表!$H$29+10*转化表!$H$30+10*转化表!$H$31+10*转化表!$H$32+10*转化表!$H$33+10*转化表!$H$34+(B86-110)*转化表!$H$35)))))))))))))</f>
        <v>0</v>
      </c>
      <c r="M86" s="89">
        <v>0</v>
      </c>
      <c r="N86" s="93">
        <v>0.2</v>
      </c>
      <c r="O86" s="94">
        <v>0</v>
      </c>
      <c r="P86" s="94">
        <v>0</v>
      </c>
      <c r="Q86" s="94">
        <v>0</v>
      </c>
      <c r="R86" s="93">
        <v>0.25</v>
      </c>
      <c r="S86" s="94">
        <v>0</v>
      </c>
    </row>
    <row r="87" spans="1:19">
      <c r="A87" s="89" t="s">
        <v>185</v>
      </c>
      <c r="B87" s="89">
        <v>86</v>
      </c>
      <c r="C87" s="90">
        <f>IF(AND(B87&lt;=10,B87&gt;0),(人物成长表!$B87-1)*22+50,IF(AND(B87&lt;=20,B87&gt;10),9*22+50+(B87-10)*44,IF(AND(B87&lt;=30,B87&gt;20),9*22+50+10*44+(B87-20)*66,IF(AND(B87&lt;=40,B87&gt;30),9*22+50+10*44+10*66+(B87-30)*88,IF(AND(B87&lt;=50,B87&gt;40),9*22+50+10*44+10*66+10*88+(B87-40)*110,IF(AND(B87&lt;=60,B87&gt;50),9*22+30+10*44+10*66+10*88+10*110+(B87-50)*132,IF(AND(B87&lt;=70,B87&gt;60),9*22+30+10*44+10*66+10*88+10*110+10*132+(B87-60)*154,IF(AND(B87&lt;=80,B87&gt;70),9*22+30+10*44+10*66+10*88+10*110+10*132+10*154+(B87-70)*176,IF(AND(B87&lt;=90,B87&gt;80),9*22+30+10*44+10*66+10*88+10*110+10*132+10*154+10*176+(B87-80)*198,IF(AND(B87&lt;=100,B87&gt;90),9*22+30+10*44+10*66+10*88+10*110+10*132+10*154+10*176+10*198+(B87-90)*220,IF(AND(B87&lt;=110,B87&gt;100),9*22+30+10*44+10*66+10*88+10*110+10*132+10*154+10*176+10*198+10*220+(B87-100)*242,IF(AND(B87&lt;=120,B87&gt;110),9*22+30+10*44+10*66+10*88+10*110+10*132+10*154+10*176+10*198+10*220+10*242+(B87-110)*264))))))))))))</f>
        <v>9116</v>
      </c>
      <c r="D87" s="89">
        <v>60</v>
      </c>
      <c r="E87" s="89">
        <v>50</v>
      </c>
      <c r="F87" s="89">
        <v>50</v>
      </c>
      <c r="G87" s="91">
        <f>人物成长表!$D87*人物成长表!$B87*10%+7+IF(AND(B87&lt;=10,B87&gt;0),(人物成长表!$B87-1)*转化表!$C$24,IF(AND(B87&lt;=20,B87&gt;10),9*转化表!$C$24+(B87-10)*转化表!$C$25,IF(AND(B87&lt;=30,B87&gt;20),9*转化表!$C$24+10*转化表!$C$25+(B87-20)*转化表!$C$26,IF(AND(B87&lt;=40,B87&gt;30),9*转化表!$C$24+10*转化表!$C$25+10*转化表!$C$26+(B87-30)*转化表!$C$27,IF(AND(B87&lt;=50,B87&gt;40),9*转化表!$C$24+10*转化表!$C$25+10*转化表!$C$26+10*转化表!$C$27+(B87-40)*转化表!$C$28,IF(AND(B87&lt;=60,B87&gt;50),9*转化表!$C$24+10*转化表!$C$25+10*转化表!$C$26+10*转化表!$C$27+10*转化表!$C$28+(B87-50)*转化表!$C$29,IF(AND(B87&lt;=70,B87&gt;60),9*转化表!$C$24+10*转化表!$C$25+10*转化表!$C$26+10*转化表!$C$27+10*转化表!$C$28+10*转化表!$C$29+(B87-60)*转化表!$C$30,IF(AND(B87&lt;=80,B87&gt;70),9*转化表!$C$24+10*转化表!$C$25+10*转化表!$C$26+10*转化表!$C$27+10*转化表!$C$28+10*转化表!$C$29+10*转化表!$C$30+(B87-70)*转化表!$C$31,IF(AND(B87&lt;=90,B87&gt;80),9*转化表!$C$24+10*转化表!$C$25+10*转化表!$C$26+10*转化表!$C$27+10*转化表!$C$28+10*转化表!$C$29+10*转化表!$C$30+10*转化表!$C$31+(B87-80)*转化表!$C$32,IF(AND(B87&lt;=100,B87&gt;90),9*转化表!$C$24+10*转化表!$C$25+10*转化表!$C$26+10*转化表!$C$27+10*转化表!$C$28+10*转化表!$C$29+10*转化表!$C$30+10*转化表!$C$31+10*转化表!$C$32+(B87-90)*转化表!$C$33,IF(AND(B87&lt;=110,B87&gt;100),9*转化表!$C$24+10*转化表!$C$25+10*转化表!$C$26+10*转化表!$C$27+10*转化表!$C$28+10*转化表!$C$29+10*转化表!$C$30+10*转化表!$C$31+10*转化表!$C$32+10*转化表!$C$33+(B87-100)*转化表!$C$34,IF(AND(B87&lt;=120,B87&gt;110),9*转化表!$C$24+10*转化表!$C$25+10*转化表!$C$26+10*转化表!$C$27+10*转化表!$C$28+10*转化表!$C$29+10*转化表!$C$30+10*转化表!$C$31+10*转化表!$C$32+10*转化表!$C$33+10*转化表!$C$34+(B87-110)*转化表!$C$35))))))))))))</f>
        <v>1328</v>
      </c>
      <c r="H87" s="92">
        <f>人物成长表!$D87*人物成长表!$B87*7%+4.8+IF(AND(B87&lt;=10,B87&gt;0),(人物成长表!$B87-1)*转化表!$D$24,IF(AND(B87&lt;=20,B87&gt;10),9*转化表!$D$24+(B87-10)*转化表!$D$25,IF(AND(B87&lt;=30,B87&gt;20),9*转化表!$D$24+10*转化表!$D$25+(B87-20)*转化表!$D$26,IF(AND(B87&lt;=40,B87&gt;30),9*转化表!$D$24+10*转化表!$D$25+10*转化表!$D$26+(B87-30)*转化表!$D$27,IF(AND(B87&lt;=50,B87&gt;40),9*转化表!$D$24+10*转化表!$D$25+10*转化表!$D$26+10*转化表!$D$27+(B87-40)*转化表!$D$28,IF(AND(B87&lt;=60,B87&gt;50),9*转化表!$D$24+10*转化表!$D$25+10*转化表!$D$26+10*转化表!$D$27+10*转化表!$D$28+(B87-50)*转化表!$D$29,IF(AND(B87&lt;=70,B87&gt;60),9*转化表!$D$24+10*转化表!$D$25+10*转化表!$D$26+10*转化表!$D$27+10*转化表!$D$28+10*转化表!$D$29+(B87-60)*转化表!$D$30,IF(AND(B87&lt;=80,B87&gt;70),9*转化表!$D$24+10*转化表!$D$25+10*转化表!$D$26+10*转化表!$D$27+10*转化表!$D$28+10*转化表!$D$29+10*转化表!$D$30+(B87-70)*转化表!$D$31,IF(AND(B87&lt;=90,B87&gt;80),9*转化表!$D$24+10*转化表!$D$25+10*转化表!$D$26+10*转化表!$D$27+10*转化表!$D$28+10*转化表!$D$29+10*转化表!$D$30+10*转化表!$D$31+(B87-80)*转化表!$D$32,IF(AND(B87&lt;=100,B87&gt;90),9*转化表!$D$24+10*转化表!$D$25+10*转化表!$D$26+10*转化表!$D$27+10*转化表!$D$28+10*转化表!$D$29+10*转化表!$D$30+10*转化表!$D$31+10*转化表!$D$32+(B87-90)*转化表!$D$33,IF(AND(B87&lt;=110,B87&gt;100),9*转化表!$D$24+10*转化表!$D$25+10*转化表!$D$26+10*转化表!$D$27+10*转化表!$D$28+10*转化表!$D$29+10*转化表!$D$30+10*转化表!$D$31+10*转化表!$D$32+10*转化表!$D$33+(B87-100)*转化表!$D$34,IF(AND(B87&lt;=120,B87&gt;110),9*转化表!$D$24+10*转化表!$D$25+10*转化表!$D$26+10*转化表!$D$27+10*转化表!$D$28+10*转化表!$D$29+10*转化表!$D$30+10*转化表!$D$31+10*转化表!$D$32+10*转化表!$D$33+10*转化表!$D$34+(B87-110)*转化表!$D$35))))))))))))</f>
        <v>891.8</v>
      </c>
      <c r="I87" s="91">
        <f t="shared" si="2"/>
        <v>0</v>
      </c>
      <c r="J87" s="91">
        <f>IF(E87&lt;=50,0,E87*7%+2.8+IF(AND(B87&lt;=10,B87&gt;0),(人物成长表!$B87-1)*转化表!$F$24,IF(AND(B87&lt;=20,B87&gt;10),9*转化表!$F$24+(B87-10)*转化表!$F$25,IF(AND(B87&lt;=30,B87&gt;20),9*转化表!$F$24+10*转化表!$F$25+(B87-20)*转化表!$F$26,IF(AND(B87&lt;=40,B87&gt;30),9*转化表!$F$24+10*转化表!$F$25+10*转化表!$F$26+(B87-30)*转化表!$F$27,IF(AND(B87&lt;=50,B87&gt;40),9*转化表!$F$24+10*转化表!$F$25+10*转化表!$F$26+10*转化表!$F$27+(B87-40)*转化表!$F$28,IF(AND(B87&lt;=60,B87&gt;50),9*转化表!$F$24+10*转化表!$F$25+10*转化表!$F$26+10*转化表!$F$27+10*转化表!$F$28+(B87-50)*转化表!$F$29,IF(AND(B87&lt;=70,B87&gt;60),9*转化表!$F$24+10*转化表!$F$25+10*转化表!$F$26+10*转化表!$F$27+10*转化表!$F$28+10*转化表!$F$29+(B87-60)*转化表!$F$30,IF(AND(B87&lt;=80,B87&gt;70),9*转化表!$F$24+10*转化表!$F$25+10*转化表!$F$26+10*转化表!$F$27+10*转化表!$F$28+10*转化表!$F$29+10*转化表!$F$30+(B87-70)*转化表!$F$31,IF(AND(B87&lt;=90,B87&gt;80),9*转化表!$F$24+10*转化表!$F$25+10*转化表!$F$26+10*转化表!$F$27+10*转化表!$F$28+10*转化表!$F$29+10*转化表!$F$30+10*转化表!$F$31+(B87-80)*转化表!$F$32,IF(AND(B87&lt;=100,B87&gt;90),9*转化表!$F$24+10*转化表!$F$25+10*转化表!$F$26+10*转化表!$F$27+10*转化表!$F$28+10*转化表!$F$29+10*转化表!$F$30+10*转化表!$F$31+10*转化表!$F$32+(B87-90)*转化表!$F$33,IF(AND(B87&lt;=110,B87&gt;100),9*转化表!$F$24+10*转化表!$F$25+10*转化表!$F$26+10*转化表!$F$27+10*转化表!$F$28+10*转化表!$F$29+10*转化表!$F$30+10*转化表!$F$31+10*转化表!$F$32+10*转化表!$F$33+(B87-100)*转化表!$F$34,IF(AND(B87&lt;=120,B87&gt;110),9*转化表!$F$24+10*转化表!$F$25+10*转化表!$F$26+10*转化表!$F$27+10*转化表!$F$28+10*转化表!$F$29+10*转化表!$F$30+10*转化表!$F$31+10*转化表!$F$32+10*转化表!$F$33+10*转化表!$F$34+(B87-110)*转化表!$F$35)))))))))))))</f>
        <v>0</v>
      </c>
      <c r="K87" s="91">
        <f>(F87-50)*人物成长表!$B87*10%+9+IF(AND(B87&lt;=10,B87&gt;0),(人物成长表!$B87-1)*转化表!$G$24,IF(AND(B87&lt;=20,B87&gt;10),9*转化表!$G$24+(B87-10)*转化表!$G$25,IF(AND(B87&lt;=30,B87&gt;20),9*转化表!$G$24+10*转化表!$G$25+(B87-20)*转化表!$G$26,IF(AND(B87&lt;=40,B87&gt;30),9*转化表!$G$24+10*转化表!$G$25+10*转化表!$G$26+(B87-30)*转化表!$G$27,IF(AND(B87&lt;=50,B87&gt;40),9*转化表!$G$24+10*转化表!$G$25+10*转化表!$G$26+10*转化表!$G$27+(B87-40)*转化表!$G$28,IF(AND(B87&lt;=60,B87&gt;50),9*转化表!$G$24+10*转化表!$G$25+10*转化表!$G$26+10*转化表!$G$27+10*转化表!$G$28+(B87-50)*转化表!$G$29,IF(AND(B87&lt;=70,B87&gt;60),9*转化表!$G$24+10*转化表!$G$25+10*转化表!$G$26+10*转化表!$G$27+10*转化表!$G$28+10*转化表!$G$29+(B87-60)*转化表!$G$30,IF(AND(B87&lt;=80,B87&gt;70),9*转化表!$G$24+10*转化表!$G$25+10*转化表!$G$26+10*转化表!$G$27+10*转化表!$G$28+10*转化表!$G$29+10*转化表!$G$30+(B87-70)*转化表!$G$31,IF(AND(B87&lt;=90,B87&gt;80),9*转化表!$G$24+10*转化表!$G$25+10*转化表!$G$26+10*转化表!$G$27+10*转化表!$G$28+10*转化表!$G$29+10*转化表!$G$30+10*转化表!$G$31+(B87-80)*转化表!$G$32,IF(AND(B87&lt;=100,B87&gt;90),9*转化表!$G$24+10*转化表!$G$25+10*转化表!$G$26+10*转化表!$G$27+10*转化表!$G$28+10*转化表!$G$29+10*转化表!$G$30+10*转化表!$G$31+10*转化表!$G$32+(B87-90)*转化表!$G$33,IF(AND(B87&lt;=110,B87&gt;100),9*转化表!$G$24+10*转化表!$G$25+10*转化表!$G$26+10*转化表!$G$27+10*转化表!$G$28+10*转化表!$G$29+10*转化表!$G$30+10*转化表!$G$31+10*转化表!$G$32+10*转化表!$G$33+(B87-100)*转化表!$G$34,IF(AND(B87&lt;=120,B87&gt;110),9*转化表!$G$24+10*转化表!$G$25+10*转化表!$G$26+10*转化表!$G$27+10*转化表!$G$28+10*转化表!$G$29+10*转化表!$G$30+10*转化表!$G$31+10*转化表!$G$32+10*转化表!$G$33+10*转化表!$G$34+(B87-110)*转化表!$G$35))))))))))))</f>
        <v>414.47</v>
      </c>
      <c r="L87" s="91">
        <f>IF(F87&lt;=50,0,E87*7%+2.8+IF(AND(B87&lt;=10,B87&gt;0),(人物成长表!$B87-1)*转化表!$H$24,IF(AND(B87&lt;=20,B87&gt;10),9*转化表!$H$24+(B87-10)*转化表!$H$25,IF(AND(B87&lt;=30,B87&gt;20),9*转化表!$H$24+10*转化表!$H$25+(B87-20)*转化表!$H$26,IF(AND(B87&lt;=40,B87&gt;30),9*转化表!$H$24+10*转化表!$H$25+10*转化表!$H$26+(B87-30)*转化表!$H$27,IF(AND(B87&lt;=50,B87&gt;40),9*转化表!$H$24+10*转化表!$H$25+10*转化表!$H$26+10*转化表!$H$27+(B87-40)*转化表!$H$28,IF(AND(B87&lt;=60,B87&gt;50),9*转化表!$H$24+10*转化表!$H$25+10*转化表!$H$26+10*转化表!$H$27+10*转化表!$H$28+(B87-50)*转化表!$H$29,IF(AND(B87&lt;=70,B87&gt;60),9*转化表!$H$24+10*转化表!$H$25+10*转化表!$H$26+10*转化表!$H$27+10*转化表!$H$28+10*转化表!$H$29+(B87-60)*转化表!$H$30,IF(AND(B87&lt;=80,B87&gt;70),9*转化表!$H$24+10*转化表!$H$25+10*转化表!$H$26+10*转化表!$H$27+10*转化表!$H$28+10*转化表!$H$29+10*转化表!$H$30+(B87-70)*转化表!$H$31,IF(AND(B87&lt;=90,B87&gt;80),9*转化表!$H$24+10*转化表!$H$25+10*转化表!$H$26+10*转化表!$H$27+10*转化表!$H$28+10*转化表!$H$29+10*转化表!$H$30+10*转化表!$H$31+(B87-80)*转化表!$H$32,IF(AND(B87&lt;=100,B87&gt;90),9*转化表!$H$24+10*转化表!$H$25+10*转化表!$H$26+10*转化表!$H$27+10*转化表!$H$28+10*转化表!$H$29+10*转化表!$H$30+10*转化表!$H$31+10*转化表!$H$32+(B87-90)*转化表!$H$33,IF(AND(B87&lt;=110,B87&gt;100),9*转化表!$H$24+10*转化表!$H$25+10*转化表!$H$26+10*转化表!$H$27+10*转化表!$H$28+10*转化表!$H$29+10*转化表!$H$30+10*转化表!$H$31+10*转化表!$H$32+10*转化表!$H$33+(B87-100)*转化表!$H$34,IF(AND(B87&lt;=120,B87&gt;110),9*转化表!$H$24+10*转化表!$H$25+10*转化表!$H$26+10*转化表!$H$27+10*转化表!$H$28+10*转化表!$H$29+10*转化表!$H$30+10*转化表!$H$31+10*转化表!$H$32+10*转化表!$H$33+10*转化表!$H$34+(B87-110)*转化表!$H$35)))))))))))))</f>
        <v>0</v>
      </c>
      <c r="M87" s="89">
        <v>0</v>
      </c>
      <c r="N87" s="93">
        <v>0.2</v>
      </c>
      <c r="O87" s="94">
        <v>0</v>
      </c>
      <c r="P87" s="94">
        <v>0</v>
      </c>
      <c r="Q87" s="94">
        <v>0</v>
      </c>
      <c r="R87" s="93">
        <v>0.25</v>
      </c>
      <c r="S87" s="94">
        <v>0</v>
      </c>
    </row>
    <row r="88" spans="1:19">
      <c r="A88" s="89" t="s">
        <v>185</v>
      </c>
      <c r="B88" s="89">
        <v>87</v>
      </c>
      <c r="C88" s="90">
        <f>IF(AND(B88&lt;=10,B88&gt;0),(人物成长表!$B88-1)*22+50,IF(AND(B88&lt;=20,B88&gt;10),9*22+50+(B88-10)*44,IF(AND(B88&lt;=30,B88&gt;20),9*22+50+10*44+(B88-20)*66,IF(AND(B88&lt;=40,B88&gt;30),9*22+50+10*44+10*66+(B88-30)*88,IF(AND(B88&lt;=50,B88&gt;40),9*22+50+10*44+10*66+10*88+(B88-40)*110,IF(AND(B88&lt;=60,B88&gt;50),9*22+30+10*44+10*66+10*88+10*110+(B88-50)*132,IF(AND(B88&lt;=70,B88&gt;60),9*22+30+10*44+10*66+10*88+10*110+10*132+(B88-60)*154,IF(AND(B88&lt;=80,B88&gt;70),9*22+30+10*44+10*66+10*88+10*110+10*132+10*154+(B88-70)*176,IF(AND(B88&lt;=90,B88&gt;80),9*22+30+10*44+10*66+10*88+10*110+10*132+10*154+10*176+(B88-80)*198,IF(AND(B88&lt;=100,B88&gt;90),9*22+30+10*44+10*66+10*88+10*110+10*132+10*154+10*176+10*198+(B88-90)*220,IF(AND(B88&lt;=110,B88&gt;100),9*22+30+10*44+10*66+10*88+10*110+10*132+10*154+10*176+10*198+10*220+(B88-100)*242,IF(AND(B88&lt;=120,B88&gt;110),9*22+30+10*44+10*66+10*88+10*110+10*132+10*154+10*176+10*198+10*220+10*242+(B88-110)*264))))))))))))</f>
        <v>9314</v>
      </c>
      <c r="D88" s="89">
        <v>60</v>
      </c>
      <c r="E88" s="89">
        <v>50</v>
      </c>
      <c r="F88" s="89">
        <v>50</v>
      </c>
      <c r="G88" s="91">
        <f>人物成长表!$D88*人物成长表!$B88*10%+7+IF(AND(B88&lt;=10,B88&gt;0),(人物成长表!$B88-1)*转化表!$C$24,IF(AND(B88&lt;=20,B88&gt;10),9*转化表!$C$24+(B88-10)*转化表!$C$25,IF(AND(B88&lt;=30,B88&gt;20),9*转化表!$C$24+10*转化表!$C$25+(B88-20)*转化表!$C$26,IF(AND(B88&lt;=40,B88&gt;30),9*转化表!$C$24+10*转化表!$C$25+10*转化表!$C$26+(B88-30)*转化表!$C$27,IF(AND(B88&lt;=50,B88&gt;40),9*转化表!$C$24+10*转化表!$C$25+10*转化表!$C$26+10*转化表!$C$27+(B88-40)*转化表!$C$28,IF(AND(B88&lt;=60,B88&gt;50),9*转化表!$C$24+10*转化表!$C$25+10*转化表!$C$26+10*转化表!$C$27+10*转化表!$C$28+(B88-50)*转化表!$C$29,IF(AND(B88&lt;=70,B88&gt;60),9*转化表!$C$24+10*转化表!$C$25+10*转化表!$C$26+10*转化表!$C$27+10*转化表!$C$28+10*转化表!$C$29+(B88-60)*转化表!$C$30,IF(AND(B88&lt;=80,B88&gt;70),9*转化表!$C$24+10*转化表!$C$25+10*转化表!$C$26+10*转化表!$C$27+10*转化表!$C$28+10*转化表!$C$29+10*转化表!$C$30+(B88-70)*转化表!$C$31,IF(AND(B88&lt;=90,B88&gt;80),9*转化表!$C$24+10*转化表!$C$25+10*转化表!$C$26+10*转化表!$C$27+10*转化表!$C$28+10*转化表!$C$29+10*转化表!$C$30+10*转化表!$C$31+(B88-80)*转化表!$C$32,IF(AND(B88&lt;=100,B88&gt;90),9*转化表!$C$24+10*转化表!$C$25+10*转化表!$C$26+10*转化表!$C$27+10*转化表!$C$28+10*转化表!$C$29+10*转化表!$C$30+10*转化表!$C$31+10*转化表!$C$32+(B88-90)*转化表!$C$33,IF(AND(B88&lt;=110,B88&gt;100),9*转化表!$C$24+10*转化表!$C$25+10*转化表!$C$26+10*转化表!$C$27+10*转化表!$C$28+10*转化表!$C$29+10*转化表!$C$30+10*转化表!$C$31+10*转化表!$C$32+10*转化表!$C$33+(B88-100)*转化表!$C$34,IF(AND(B88&lt;=120,B88&gt;110),9*转化表!$C$24+10*转化表!$C$25+10*转化表!$C$26+10*转化表!$C$27+10*转化表!$C$28+10*转化表!$C$29+10*转化表!$C$30+10*转化表!$C$31+10*转化表!$C$32+10*转化表!$C$33+10*转化表!$C$34+(B88-110)*转化表!$C$35))))))))))))</f>
        <v>1356</v>
      </c>
      <c r="H88" s="92">
        <f>人物成长表!$D88*人物成长表!$B88*7%+4.8+IF(AND(B88&lt;=10,B88&gt;0),(人物成长表!$B88-1)*转化表!$D$24,IF(AND(B88&lt;=20,B88&gt;10),9*转化表!$D$24+(B88-10)*转化表!$D$25,IF(AND(B88&lt;=30,B88&gt;20),9*转化表!$D$24+10*转化表!$D$25+(B88-20)*转化表!$D$26,IF(AND(B88&lt;=40,B88&gt;30),9*转化表!$D$24+10*转化表!$D$25+10*转化表!$D$26+(B88-30)*转化表!$D$27,IF(AND(B88&lt;=50,B88&gt;40),9*转化表!$D$24+10*转化表!$D$25+10*转化表!$D$26+10*转化表!$D$27+(B88-40)*转化表!$D$28,IF(AND(B88&lt;=60,B88&gt;50),9*转化表!$D$24+10*转化表!$D$25+10*转化表!$D$26+10*转化表!$D$27+10*转化表!$D$28+(B88-50)*转化表!$D$29,IF(AND(B88&lt;=70,B88&gt;60),9*转化表!$D$24+10*转化表!$D$25+10*转化表!$D$26+10*转化表!$D$27+10*转化表!$D$28+10*转化表!$D$29+(B88-60)*转化表!$D$30,IF(AND(B88&lt;=80,B88&gt;70),9*转化表!$D$24+10*转化表!$D$25+10*转化表!$D$26+10*转化表!$D$27+10*转化表!$D$28+10*转化表!$D$29+10*转化表!$D$30+(B88-70)*转化表!$D$31,IF(AND(B88&lt;=90,B88&gt;80),9*转化表!$D$24+10*转化表!$D$25+10*转化表!$D$26+10*转化表!$D$27+10*转化表!$D$28+10*转化表!$D$29+10*转化表!$D$30+10*转化表!$D$31+(B88-80)*转化表!$D$32,IF(AND(B88&lt;=100,B88&gt;90),9*转化表!$D$24+10*转化表!$D$25+10*转化表!$D$26+10*转化表!$D$27+10*转化表!$D$28+10*转化表!$D$29+10*转化表!$D$30+10*转化表!$D$31+10*转化表!$D$32+(B88-90)*转化表!$D$33,IF(AND(B88&lt;=110,B88&gt;100),9*转化表!$D$24+10*转化表!$D$25+10*转化表!$D$26+10*转化表!$D$27+10*转化表!$D$28+10*转化表!$D$29+10*转化表!$D$30+10*转化表!$D$31+10*转化表!$D$32+10*转化表!$D$33+(B88-100)*转化表!$D$34,IF(AND(B88&lt;=120,B88&gt;110),9*转化表!$D$24+10*转化表!$D$25+10*转化表!$D$26+10*转化表!$D$27+10*转化表!$D$28+10*转化表!$D$29+10*转化表!$D$30+10*转化表!$D$31+10*转化表!$D$32+10*转化表!$D$33+10*转化表!$D$34+(B88-110)*转化表!$D$35))))))))))))</f>
        <v>908.6</v>
      </c>
      <c r="I88" s="91">
        <f t="shared" si="2"/>
        <v>0</v>
      </c>
      <c r="J88" s="91">
        <f>IF(E88&lt;=50,0,E88*7%+2.8+IF(AND(B88&lt;=10,B88&gt;0),(人物成长表!$B88-1)*转化表!$F$24,IF(AND(B88&lt;=20,B88&gt;10),9*转化表!$F$24+(B88-10)*转化表!$F$25,IF(AND(B88&lt;=30,B88&gt;20),9*转化表!$F$24+10*转化表!$F$25+(B88-20)*转化表!$F$26,IF(AND(B88&lt;=40,B88&gt;30),9*转化表!$F$24+10*转化表!$F$25+10*转化表!$F$26+(B88-30)*转化表!$F$27,IF(AND(B88&lt;=50,B88&gt;40),9*转化表!$F$24+10*转化表!$F$25+10*转化表!$F$26+10*转化表!$F$27+(B88-40)*转化表!$F$28,IF(AND(B88&lt;=60,B88&gt;50),9*转化表!$F$24+10*转化表!$F$25+10*转化表!$F$26+10*转化表!$F$27+10*转化表!$F$28+(B88-50)*转化表!$F$29,IF(AND(B88&lt;=70,B88&gt;60),9*转化表!$F$24+10*转化表!$F$25+10*转化表!$F$26+10*转化表!$F$27+10*转化表!$F$28+10*转化表!$F$29+(B88-60)*转化表!$F$30,IF(AND(B88&lt;=80,B88&gt;70),9*转化表!$F$24+10*转化表!$F$25+10*转化表!$F$26+10*转化表!$F$27+10*转化表!$F$28+10*转化表!$F$29+10*转化表!$F$30+(B88-70)*转化表!$F$31,IF(AND(B88&lt;=90,B88&gt;80),9*转化表!$F$24+10*转化表!$F$25+10*转化表!$F$26+10*转化表!$F$27+10*转化表!$F$28+10*转化表!$F$29+10*转化表!$F$30+10*转化表!$F$31+(B88-80)*转化表!$F$32,IF(AND(B88&lt;=100,B88&gt;90),9*转化表!$F$24+10*转化表!$F$25+10*转化表!$F$26+10*转化表!$F$27+10*转化表!$F$28+10*转化表!$F$29+10*转化表!$F$30+10*转化表!$F$31+10*转化表!$F$32+(B88-90)*转化表!$F$33,IF(AND(B88&lt;=110,B88&gt;100),9*转化表!$F$24+10*转化表!$F$25+10*转化表!$F$26+10*转化表!$F$27+10*转化表!$F$28+10*转化表!$F$29+10*转化表!$F$30+10*转化表!$F$31+10*转化表!$F$32+10*转化表!$F$33+(B88-100)*转化表!$F$34,IF(AND(B88&lt;=120,B88&gt;110),9*转化表!$F$24+10*转化表!$F$25+10*转化表!$F$26+10*转化表!$F$27+10*转化表!$F$28+10*转化表!$F$29+10*转化表!$F$30+10*转化表!$F$31+10*转化表!$F$32+10*转化表!$F$33+10*转化表!$F$34+(B88-110)*转化表!$F$35)))))))))))))</f>
        <v>0</v>
      </c>
      <c r="K88" s="91">
        <f>(F88-50)*人物成长表!$B88*10%+9+IF(AND(B88&lt;=10,B88&gt;0),(人物成长表!$B88-1)*转化表!$G$24,IF(AND(B88&lt;=20,B88&gt;10),9*转化表!$G$24+(B88-10)*转化表!$G$25,IF(AND(B88&lt;=30,B88&gt;20),9*转化表!$G$24+10*转化表!$G$25+(B88-20)*转化表!$G$26,IF(AND(B88&lt;=40,B88&gt;30),9*转化表!$G$24+10*转化表!$G$25+10*转化表!$G$26+(B88-30)*转化表!$G$27,IF(AND(B88&lt;=50,B88&gt;40),9*转化表!$G$24+10*转化表!$G$25+10*转化表!$G$26+10*转化表!$G$27+(B88-40)*转化表!$G$28,IF(AND(B88&lt;=60,B88&gt;50),9*转化表!$G$24+10*转化表!$G$25+10*转化表!$G$26+10*转化表!$G$27+10*转化表!$G$28+(B88-50)*转化表!$G$29,IF(AND(B88&lt;=70,B88&gt;60),9*转化表!$G$24+10*转化表!$G$25+10*转化表!$G$26+10*转化表!$G$27+10*转化表!$G$28+10*转化表!$G$29+(B88-60)*转化表!$G$30,IF(AND(B88&lt;=80,B88&gt;70),9*转化表!$G$24+10*转化表!$G$25+10*转化表!$G$26+10*转化表!$G$27+10*转化表!$G$28+10*转化表!$G$29+10*转化表!$G$30+(B88-70)*转化表!$G$31,IF(AND(B88&lt;=90,B88&gt;80),9*转化表!$G$24+10*转化表!$G$25+10*转化表!$G$26+10*转化表!$G$27+10*转化表!$G$28+10*转化表!$G$29+10*转化表!$G$30+10*转化表!$G$31+(B88-80)*转化表!$G$32,IF(AND(B88&lt;=100,B88&gt;90),9*转化表!$G$24+10*转化表!$G$25+10*转化表!$G$26+10*转化表!$G$27+10*转化表!$G$28+10*转化表!$G$29+10*转化表!$G$30+10*转化表!$G$31+10*转化表!$G$32+(B88-90)*转化表!$G$33,IF(AND(B88&lt;=110,B88&gt;100),9*转化表!$G$24+10*转化表!$G$25+10*转化表!$G$26+10*转化表!$G$27+10*转化表!$G$28+10*转化表!$G$29+10*转化表!$G$30+10*转化表!$G$31+10*转化表!$G$32+10*转化表!$G$33+(B88-100)*转化表!$G$34,IF(AND(B88&lt;=120,B88&gt;110),9*转化表!$G$24+10*转化表!$G$25+10*转化表!$G$26+10*转化表!$G$27+10*转化表!$G$28+10*转化表!$G$29+10*转化表!$G$30+10*转化表!$G$31+10*转化表!$G$32+10*转化表!$G$33+10*转化表!$G$34+(B88-110)*转化表!$G$35))))))))))))</f>
        <v>423.77000000000004</v>
      </c>
      <c r="L88" s="91">
        <f>IF(F88&lt;=50,0,E88*7%+2.8+IF(AND(B88&lt;=10,B88&gt;0),(人物成长表!$B88-1)*转化表!$H$24,IF(AND(B88&lt;=20,B88&gt;10),9*转化表!$H$24+(B88-10)*转化表!$H$25,IF(AND(B88&lt;=30,B88&gt;20),9*转化表!$H$24+10*转化表!$H$25+(B88-20)*转化表!$H$26,IF(AND(B88&lt;=40,B88&gt;30),9*转化表!$H$24+10*转化表!$H$25+10*转化表!$H$26+(B88-30)*转化表!$H$27,IF(AND(B88&lt;=50,B88&gt;40),9*转化表!$H$24+10*转化表!$H$25+10*转化表!$H$26+10*转化表!$H$27+(B88-40)*转化表!$H$28,IF(AND(B88&lt;=60,B88&gt;50),9*转化表!$H$24+10*转化表!$H$25+10*转化表!$H$26+10*转化表!$H$27+10*转化表!$H$28+(B88-50)*转化表!$H$29,IF(AND(B88&lt;=70,B88&gt;60),9*转化表!$H$24+10*转化表!$H$25+10*转化表!$H$26+10*转化表!$H$27+10*转化表!$H$28+10*转化表!$H$29+(B88-60)*转化表!$H$30,IF(AND(B88&lt;=80,B88&gt;70),9*转化表!$H$24+10*转化表!$H$25+10*转化表!$H$26+10*转化表!$H$27+10*转化表!$H$28+10*转化表!$H$29+10*转化表!$H$30+(B88-70)*转化表!$H$31,IF(AND(B88&lt;=90,B88&gt;80),9*转化表!$H$24+10*转化表!$H$25+10*转化表!$H$26+10*转化表!$H$27+10*转化表!$H$28+10*转化表!$H$29+10*转化表!$H$30+10*转化表!$H$31+(B88-80)*转化表!$H$32,IF(AND(B88&lt;=100,B88&gt;90),9*转化表!$H$24+10*转化表!$H$25+10*转化表!$H$26+10*转化表!$H$27+10*转化表!$H$28+10*转化表!$H$29+10*转化表!$H$30+10*转化表!$H$31+10*转化表!$H$32+(B88-90)*转化表!$H$33,IF(AND(B88&lt;=110,B88&gt;100),9*转化表!$H$24+10*转化表!$H$25+10*转化表!$H$26+10*转化表!$H$27+10*转化表!$H$28+10*转化表!$H$29+10*转化表!$H$30+10*转化表!$H$31+10*转化表!$H$32+10*转化表!$H$33+(B88-100)*转化表!$H$34,IF(AND(B88&lt;=120,B88&gt;110),9*转化表!$H$24+10*转化表!$H$25+10*转化表!$H$26+10*转化表!$H$27+10*转化表!$H$28+10*转化表!$H$29+10*转化表!$H$30+10*转化表!$H$31+10*转化表!$H$32+10*转化表!$H$33+10*转化表!$H$34+(B88-110)*转化表!$H$35)))))))))))))</f>
        <v>0</v>
      </c>
      <c r="M88" s="89">
        <v>0</v>
      </c>
      <c r="N88" s="93">
        <v>0.2</v>
      </c>
      <c r="O88" s="94">
        <v>0</v>
      </c>
      <c r="P88" s="94">
        <v>0</v>
      </c>
      <c r="Q88" s="94">
        <v>0</v>
      </c>
      <c r="R88" s="93">
        <v>0.25</v>
      </c>
      <c r="S88" s="94">
        <v>0</v>
      </c>
    </row>
    <row r="89" spans="1:19">
      <c r="A89" s="89" t="s">
        <v>185</v>
      </c>
      <c r="B89" s="89">
        <v>88</v>
      </c>
      <c r="C89" s="90">
        <f>IF(AND(B89&lt;=10,B89&gt;0),(人物成长表!$B89-1)*22+50,IF(AND(B89&lt;=20,B89&gt;10),9*22+50+(B89-10)*44,IF(AND(B89&lt;=30,B89&gt;20),9*22+50+10*44+(B89-20)*66,IF(AND(B89&lt;=40,B89&gt;30),9*22+50+10*44+10*66+(B89-30)*88,IF(AND(B89&lt;=50,B89&gt;40),9*22+50+10*44+10*66+10*88+(B89-40)*110,IF(AND(B89&lt;=60,B89&gt;50),9*22+30+10*44+10*66+10*88+10*110+(B89-50)*132,IF(AND(B89&lt;=70,B89&gt;60),9*22+30+10*44+10*66+10*88+10*110+10*132+(B89-60)*154,IF(AND(B89&lt;=80,B89&gt;70),9*22+30+10*44+10*66+10*88+10*110+10*132+10*154+(B89-70)*176,IF(AND(B89&lt;=90,B89&gt;80),9*22+30+10*44+10*66+10*88+10*110+10*132+10*154+10*176+(B89-80)*198,IF(AND(B89&lt;=100,B89&gt;90),9*22+30+10*44+10*66+10*88+10*110+10*132+10*154+10*176+10*198+(B89-90)*220,IF(AND(B89&lt;=110,B89&gt;100),9*22+30+10*44+10*66+10*88+10*110+10*132+10*154+10*176+10*198+10*220+(B89-100)*242,IF(AND(B89&lt;=120,B89&gt;110),9*22+30+10*44+10*66+10*88+10*110+10*132+10*154+10*176+10*198+10*220+10*242+(B89-110)*264))))))))))))</f>
        <v>9512</v>
      </c>
      <c r="D89" s="89">
        <v>60</v>
      </c>
      <c r="E89" s="89">
        <v>50</v>
      </c>
      <c r="F89" s="89">
        <v>50</v>
      </c>
      <c r="G89" s="91">
        <f>人物成长表!$D89*人物成长表!$B89*10%+7+IF(AND(B89&lt;=10,B89&gt;0),(人物成长表!$B89-1)*转化表!$C$24,IF(AND(B89&lt;=20,B89&gt;10),9*转化表!$C$24+(B89-10)*转化表!$C$25,IF(AND(B89&lt;=30,B89&gt;20),9*转化表!$C$24+10*转化表!$C$25+(B89-20)*转化表!$C$26,IF(AND(B89&lt;=40,B89&gt;30),9*转化表!$C$24+10*转化表!$C$25+10*转化表!$C$26+(B89-30)*转化表!$C$27,IF(AND(B89&lt;=50,B89&gt;40),9*转化表!$C$24+10*转化表!$C$25+10*转化表!$C$26+10*转化表!$C$27+(B89-40)*转化表!$C$28,IF(AND(B89&lt;=60,B89&gt;50),9*转化表!$C$24+10*转化表!$C$25+10*转化表!$C$26+10*转化表!$C$27+10*转化表!$C$28+(B89-50)*转化表!$C$29,IF(AND(B89&lt;=70,B89&gt;60),9*转化表!$C$24+10*转化表!$C$25+10*转化表!$C$26+10*转化表!$C$27+10*转化表!$C$28+10*转化表!$C$29+(B89-60)*转化表!$C$30,IF(AND(B89&lt;=80,B89&gt;70),9*转化表!$C$24+10*转化表!$C$25+10*转化表!$C$26+10*转化表!$C$27+10*转化表!$C$28+10*转化表!$C$29+10*转化表!$C$30+(B89-70)*转化表!$C$31,IF(AND(B89&lt;=90,B89&gt;80),9*转化表!$C$24+10*转化表!$C$25+10*转化表!$C$26+10*转化表!$C$27+10*转化表!$C$28+10*转化表!$C$29+10*转化表!$C$30+10*转化表!$C$31+(B89-80)*转化表!$C$32,IF(AND(B89&lt;=100,B89&gt;90),9*转化表!$C$24+10*转化表!$C$25+10*转化表!$C$26+10*转化表!$C$27+10*转化表!$C$28+10*转化表!$C$29+10*转化表!$C$30+10*转化表!$C$31+10*转化表!$C$32+(B89-90)*转化表!$C$33,IF(AND(B89&lt;=110,B89&gt;100),9*转化表!$C$24+10*转化表!$C$25+10*转化表!$C$26+10*转化表!$C$27+10*转化表!$C$28+10*转化表!$C$29+10*转化表!$C$30+10*转化表!$C$31+10*转化表!$C$32+10*转化表!$C$33+(B89-100)*转化表!$C$34,IF(AND(B89&lt;=120,B89&gt;110),9*转化表!$C$24+10*转化表!$C$25+10*转化表!$C$26+10*转化表!$C$27+10*转化表!$C$28+10*转化表!$C$29+10*转化表!$C$30+10*转化表!$C$31+10*转化表!$C$32+10*转化表!$C$33+10*转化表!$C$34+(B89-110)*转化表!$C$35))))))))))))</f>
        <v>1384</v>
      </c>
      <c r="H89" s="92">
        <f>人物成长表!$D89*人物成长表!$B89*7%+4.8+IF(AND(B89&lt;=10,B89&gt;0),(人物成长表!$B89-1)*转化表!$D$24,IF(AND(B89&lt;=20,B89&gt;10),9*转化表!$D$24+(B89-10)*转化表!$D$25,IF(AND(B89&lt;=30,B89&gt;20),9*转化表!$D$24+10*转化表!$D$25+(B89-20)*转化表!$D$26,IF(AND(B89&lt;=40,B89&gt;30),9*转化表!$D$24+10*转化表!$D$25+10*转化表!$D$26+(B89-30)*转化表!$D$27,IF(AND(B89&lt;=50,B89&gt;40),9*转化表!$D$24+10*转化表!$D$25+10*转化表!$D$26+10*转化表!$D$27+(B89-40)*转化表!$D$28,IF(AND(B89&lt;=60,B89&gt;50),9*转化表!$D$24+10*转化表!$D$25+10*转化表!$D$26+10*转化表!$D$27+10*转化表!$D$28+(B89-50)*转化表!$D$29,IF(AND(B89&lt;=70,B89&gt;60),9*转化表!$D$24+10*转化表!$D$25+10*转化表!$D$26+10*转化表!$D$27+10*转化表!$D$28+10*转化表!$D$29+(B89-60)*转化表!$D$30,IF(AND(B89&lt;=80,B89&gt;70),9*转化表!$D$24+10*转化表!$D$25+10*转化表!$D$26+10*转化表!$D$27+10*转化表!$D$28+10*转化表!$D$29+10*转化表!$D$30+(B89-70)*转化表!$D$31,IF(AND(B89&lt;=90,B89&gt;80),9*转化表!$D$24+10*转化表!$D$25+10*转化表!$D$26+10*转化表!$D$27+10*转化表!$D$28+10*转化表!$D$29+10*转化表!$D$30+10*转化表!$D$31+(B89-80)*转化表!$D$32,IF(AND(B89&lt;=100,B89&gt;90),9*转化表!$D$24+10*转化表!$D$25+10*转化表!$D$26+10*转化表!$D$27+10*转化表!$D$28+10*转化表!$D$29+10*转化表!$D$30+10*转化表!$D$31+10*转化表!$D$32+(B89-90)*转化表!$D$33,IF(AND(B89&lt;=110,B89&gt;100),9*转化表!$D$24+10*转化表!$D$25+10*转化表!$D$26+10*转化表!$D$27+10*转化表!$D$28+10*转化表!$D$29+10*转化表!$D$30+10*转化表!$D$31+10*转化表!$D$32+10*转化表!$D$33+(B89-100)*转化表!$D$34,IF(AND(B89&lt;=120,B89&gt;110),9*转化表!$D$24+10*转化表!$D$25+10*转化表!$D$26+10*转化表!$D$27+10*转化表!$D$28+10*转化表!$D$29+10*转化表!$D$30+10*转化表!$D$31+10*转化表!$D$32+10*转化表!$D$33+10*转化表!$D$34+(B89-110)*转化表!$D$35))))))))))))</f>
        <v>925.40000000000009</v>
      </c>
      <c r="I89" s="91">
        <f t="shared" si="2"/>
        <v>0</v>
      </c>
      <c r="J89" s="91">
        <f>IF(E89&lt;=50,0,E89*7%+2.8+IF(AND(B89&lt;=10,B89&gt;0),(人物成长表!$B89-1)*转化表!$F$24,IF(AND(B89&lt;=20,B89&gt;10),9*转化表!$F$24+(B89-10)*转化表!$F$25,IF(AND(B89&lt;=30,B89&gt;20),9*转化表!$F$24+10*转化表!$F$25+(B89-20)*转化表!$F$26,IF(AND(B89&lt;=40,B89&gt;30),9*转化表!$F$24+10*转化表!$F$25+10*转化表!$F$26+(B89-30)*转化表!$F$27,IF(AND(B89&lt;=50,B89&gt;40),9*转化表!$F$24+10*转化表!$F$25+10*转化表!$F$26+10*转化表!$F$27+(B89-40)*转化表!$F$28,IF(AND(B89&lt;=60,B89&gt;50),9*转化表!$F$24+10*转化表!$F$25+10*转化表!$F$26+10*转化表!$F$27+10*转化表!$F$28+(B89-50)*转化表!$F$29,IF(AND(B89&lt;=70,B89&gt;60),9*转化表!$F$24+10*转化表!$F$25+10*转化表!$F$26+10*转化表!$F$27+10*转化表!$F$28+10*转化表!$F$29+(B89-60)*转化表!$F$30,IF(AND(B89&lt;=80,B89&gt;70),9*转化表!$F$24+10*转化表!$F$25+10*转化表!$F$26+10*转化表!$F$27+10*转化表!$F$28+10*转化表!$F$29+10*转化表!$F$30+(B89-70)*转化表!$F$31,IF(AND(B89&lt;=90,B89&gt;80),9*转化表!$F$24+10*转化表!$F$25+10*转化表!$F$26+10*转化表!$F$27+10*转化表!$F$28+10*转化表!$F$29+10*转化表!$F$30+10*转化表!$F$31+(B89-80)*转化表!$F$32,IF(AND(B89&lt;=100,B89&gt;90),9*转化表!$F$24+10*转化表!$F$25+10*转化表!$F$26+10*转化表!$F$27+10*转化表!$F$28+10*转化表!$F$29+10*转化表!$F$30+10*转化表!$F$31+10*转化表!$F$32+(B89-90)*转化表!$F$33,IF(AND(B89&lt;=110,B89&gt;100),9*转化表!$F$24+10*转化表!$F$25+10*转化表!$F$26+10*转化表!$F$27+10*转化表!$F$28+10*转化表!$F$29+10*转化表!$F$30+10*转化表!$F$31+10*转化表!$F$32+10*转化表!$F$33+(B89-100)*转化表!$F$34,IF(AND(B89&lt;=120,B89&gt;110),9*转化表!$F$24+10*转化表!$F$25+10*转化表!$F$26+10*转化表!$F$27+10*转化表!$F$28+10*转化表!$F$29+10*转化表!$F$30+10*转化表!$F$31+10*转化表!$F$32+10*转化表!$F$33+10*转化表!$F$34+(B89-110)*转化表!$F$35)))))))))))))</f>
        <v>0</v>
      </c>
      <c r="K89" s="91">
        <f>(F89-50)*人物成长表!$B89*10%+9+IF(AND(B89&lt;=10,B89&gt;0),(人物成长表!$B89-1)*转化表!$G$24,IF(AND(B89&lt;=20,B89&gt;10),9*转化表!$G$24+(B89-10)*转化表!$G$25,IF(AND(B89&lt;=30,B89&gt;20),9*转化表!$G$24+10*转化表!$G$25+(B89-20)*转化表!$G$26,IF(AND(B89&lt;=40,B89&gt;30),9*转化表!$G$24+10*转化表!$G$25+10*转化表!$G$26+(B89-30)*转化表!$G$27,IF(AND(B89&lt;=50,B89&gt;40),9*转化表!$G$24+10*转化表!$G$25+10*转化表!$G$26+10*转化表!$G$27+(B89-40)*转化表!$G$28,IF(AND(B89&lt;=60,B89&gt;50),9*转化表!$G$24+10*转化表!$G$25+10*转化表!$G$26+10*转化表!$G$27+10*转化表!$G$28+(B89-50)*转化表!$G$29,IF(AND(B89&lt;=70,B89&gt;60),9*转化表!$G$24+10*转化表!$G$25+10*转化表!$G$26+10*转化表!$G$27+10*转化表!$G$28+10*转化表!$G$29+(B89-60)*转化表!$G$30,IF(AND(B89&lt;=80,B89&gt;70),9*转化表!$G$24+10*转化表!$G$25+10*转化表!$G$26+10*转化表!$G$27+10*转化表!$G$28+10*转化表!$G$29+10*转化表!$G$30+(B89-70)*转化表!$G$31,IF(AND(B89&lt;=90,B89&gt;80),9*转化表!$G$24+10*转化表!$G$25+10*转化表!$G$26+10*转化表!$G$27+10*转化表!$G$28+10*转化表!$G$29+10*转化表!$G$30+10*转化表!$G$31+(B89-80)*转化表!$G$32,IF(AND(B89&lt;=100,B89&gt;90),9*转化表!$G$24+10*转化表!$G$25+10*转化表!$G$26+10*转化表!$G$27+10*转化表!$G$28+10*转化表!$G$29+10*转化表!$G$30+10*转化表!$G$31+10*转化表!$G$32+(B89-90)*转化表!$G$33,IF(AND(B89&lt;=110,B89&gt;100),9*转化表!$G$24+10*转化表!$G$25+10*转化表!$G$26+10*转化表!$G$27+10*转化表!$G$28+10*转化表!$G$29+10*转化表!$G$30+10*转化表!$G$31+10*转化表!$G$32+10*转化表!$G$33+(B89-100)*转化表!$G$34,IF(AND(B89&lt;=120,B89&gt;110),9*转化表!$G$24+10*转化表!$G$25+10*转化表!$G$26+10*转化表!$G$27+10*转化表!$G$28+10*转化表!$G$29+10*转化表!$G$30+10*转化表!$G$31+10*转化表!$G$32+10*转化表!$G$33+10*转化表!$G$34+(B89-110)*转化表!$G$35))))))))))))</f>
        <v>433.07000000000005</v>
      </c>
      <c r="L89" s="91">
        <f>IF(F89&lt;=50,0,E89*7%+2.8+IF(AND(B89&lt;=10,B89&gt;0),(人物成长表!$B89-1)*转化表!$H$24,IF(AND(B89&lt;=20,B89&gt;10),9*转化表!$H$24+(B89-10)*转化表!$H$25,IF(AND(B89&lt;=30,B89&gt;20),9*转化表!$H$24+10*转化表!$H$25+(B89-20)*转化表!$H$26,IF(AND(B89&lt;=40,B89&gt;30),9*转化表!$H$24+10*转化表!$H$25+10*转化表!$H$26+(B89-30)*转化表!$H$27,IF(AND(B89&lt;=50,B89&gt;40),9*转化表!$H$24+10*转化表!$H$25+10*转化表!$H$26+10*转化表!$H$27+(B89-40)*转化表!$H$28,IF(AND(B89&lt;=60,B89&gt;50),9*转化表!$H$24+10*转化表!$H$25+10*转化表!$H$26+10*转化表!$H$27+10*转化表!$H$28+(B89-50)*转化表!$H$29,IF(AND(B89&lt;=70,B89&gt;60),9*转化表!$H$24+10*转化表!$H$25+10*转化表!$H$26+10*转化表!$H$27+10*转化表!$H$28+10*转化表!$H$29+(B89-60)*转化表!$H$30,IF(AND(B89&lt;=80,B89&gt;70),9*转化表!$H$24+10*转化表!$H$25+10*转化表!$H$26+10*转化表!$H$27+10*转化表!$H$28+10*转化表!$H$29+10*转化表!$H$30+(B89-70)*转化表!$H$31,IF(AND(B89&lt;=90,B89&gt;80),9*转化表!$H$24+10*转化表!$H$25+10*转化表!$H$26+10*转化表!$H$27+10*转化表!$H$28+10*转化表!$H$29+10*转化表!$H$30+10*转化表!$H$31+(B89-80)*转化表!$H$32,IF(AND(B89&lt;=100,B89&gt;90),9*转化表!$H$24+10*转化表!$H$25+10*转化表!$H$26+10*转化表!$H$27+10*转化表!$H$28+10*转化表!$H$29+10*转化表!$H$30+10*转化表!$H$31+10*转化表!$H$32+(B89-90)*转化表!$H$33,IF(AND(B89&lt;=110,B89&gt;100),9*转化表!$H$24+10*转化表!$H$25+10*转化表!$H$26+10*转化表!$H$27+10*转化表!$H$28+10*转化表!$H$29+10*转化表!$H$30+10*转化表!$H$31+10*转化表!$H$32+10*转化表!$H$33+(B89-100)*转化表!$H$34,IF(AND(B89&lt;=120,B89&gt;110),9*转化表!$H$24+10*转化表!$H$25+10*转化表!$H$26+10*转化表!$H$27+10*转化表!$H$28+10*转化表!$H$29+10*转化表!$H$30+10*转化表!$H$31+10*转化表!$H$32+10*转化表!$H$33+10*转化表!$H$34+(B89-110)*转化表!$H$35)))))))))))))</f>
        <v>0</v>
      </c>
      <c r="M89" s="89">
        <v>0</v>
      </c>
      <c r="N89" s="93">
        <v>0.2</v>
      </c>
      <c r="O89" s="94">
        <v>0</v>
      </c>
      <c r="P89" s="94">
        <v>0</v>
      </c>
      <c r="Q89" s="94">
        <v>0</v>
      </c>
      <c r="R89" s="93">
        <v>0.25</v>
      </c>
      <c r="S89" s="94">
        <v>0</v>
      </c>
    </row>
    <row r="90" spans="1:19">
      <c r="A90" s="89" t="s">
        <v>185</v>
      </c>
      <c r="B90" s="89">
        <v>89</v>
      </c>
      <c r="C90" s="90">
        <f>IF(AND(B90&lt;=10,B90&gt;0),(人物成长表!$B90-1)*22+50,IF(AND(B90&lt;=20,B90&gt;10),9*22+50+(B90-10)*44,IF(AND(B90&lt;=30,B90&gt;20),9*22+50+10*44+(B90-20)*66,IF(AND(B90&lt;=40,B90&gt;30),9*22+50+10*44+10*66+(B90-30)*88,IF(AND(B90&lt;=50,B90&gt;40),9*22+50+10*44+10*66+10*88+(B90-40)*110,IF(AND(B90&lt;=60,B90&gt;50),9*22+30+10*44+10*66+10*88+10*110+(B90-50)*132,IF(AND(B90&lt;=70,B90&gt;60),9*22+30+10*44+10*66+10*88+10*110+10*132+(B90-60)*154,IF(AND(B90&lt;=80,B90&gt;70),9*22+30+10*44+10*66+10*88+10*110+10*132+10*154+(B90-70)*176,IF(AND(B90&lt;=90,B90&gt;80),9*22+30+10*44+10*66+10*88+10*110+10*132+10*154+10*176+(B90-80)*198,IF(AND(B90&lt;=100,B90&gt;90),9*22+30+10*44+10*66+10*88+10*110+10*132+10*154+10*176+10*198+(B90-90)*220,IF(AND(B90&lt;=110,B90&gt;100),9*22+30+10*44+10*66+10*88+10*110+10*132+10*154+10*176+10*198+10*220+(B90-100)*242,IF(AND(B90&lt;=120,B90&gt;110),9*22+30+10*44+10*66+10*88+10*110+10*132+10*154+10*176+10*198+10*220+10*242+(B90-110)*264))))))))))))</f>
        <v>9710</v>
      </c>
      <c r="D90" s="89">
        <v>60</v>
      </c>
      <c r="E90" s="89">
        <v>50</v>
      </c>
      <c r="F90" s="89">
        <v>50</v>
      </c>
      <c r="G90" s="91">
        <f>人物成长表!$D90*人物成长表!$B90*10%+7+IF(AND(B90&lt;=10,B90&gt;0),(人物成长表!$B90-1)*转化表!$C$24,IF(AND(B90&lt;=20,B90&gt;10),9*转化表!$C$24+(B90-10)*转化表!$C$25,IF(AND(B90&lt;=30,B90&gt;20),9*转化表!$C$24+10*转化表!$C$25+(B90-20)*转化表!$C$26,IF(AND(B90&lt;=40,B90&gt;30),9*转化表!$C$24+10*转化表!$C$25+10*转化表!$C$26+(B90-30)*转化表!$C$27,IF(AND(B90&lt;=50,B90&gt;40),9*转化表!$C$24+10*转化表!$C$25+10*转化表!$C$26+10*转化表!$C$27+(B90-40)*转化表!$C$28,IF(AND(B90&lt;=60,B90&gt;50),9*转化表!$C$24+10*转化表!$C$25+10*转化表!$C$26+10*转化表!$C$27+10*转化表!$C$28+(B90-50)*转化表!$C$29,IF(AND(B90&lt;=70,B90&gt;60),9*转化表!$C$24+10*转化表!$C$25+10*转化表!$C$26+10*转化表!$C$27+10*转化表!$C$28+10*转化表!$C$29+(B90-60)*转化表!$C$30,IF(AND(B90&lt;=80,B90&gt;70),9*转化表!$C$24+10*转化表!$C$25+10*转化表!$C$26+10*转化表!$C$27+10*转化表!$C$28+10*转化表!$C$29+10*转化表!$C$30+(B90-70)*转化表!$C$31,IF(AND(B90&lt;=90,B90&gt;80),9*转化表!$C$24+10*转化表!$C$25+10*转化表!$C$26+10*转化表!$C$27+10*转化表!$C$28+10*转化表!$C$29+10*转化表!$C$30+10*转化表!$C$31+(B90-80)*转化表!$C$32,IF(AND(B90&lt;=100,B90&gt;90),9*转化表!$C$24+10*转化表!$C$25+10*转化表!$C$26+10*转化表!$C$27+10*转化表!$C$28+10*转化表!$C$29+10*转化表!$C$30+10*转化表!$C$31+10*转化表!$C$32+(B90-90)*转化表!$C$33,IF(AND(B90&lt;=110,B90&gt;100),9*转化表!$C$24+10*转化表!$C$25+10*转化表!$C$26+10*转化表!$C$27+10*转化表!$C$28+10*转化表!$C$29+10*转化表!$C$30+10*转化表!$C$31+10*转化表!$C$32+10*转化表!$C$33+(B90-100)*转化表!$C$34,IF(AND(B90&lt;=120,B90&gt;110),9*转化表!$C$24+10*转化表!$C$25+10*转化表!$C$26+10*转化表!$C$27+10*转化表!$C$28+10*转化表!$C$29+10*转化表!$C$30+10*转化表!$C$31+10*转化表!$C$32+10*转化表!$C$33+10*转化表!$C$34+(B90-110)*转化表!$C$35))))))))))))</f>
        <v>1412</v>
      </c>
      <c r="H90" s="92">
        <f>人物成长表!$D90*人物成长表!$B90*7%+4.8+IF(AND(B90&lt;=10,B90&gt;0),(人物成长表!$B90-1)*转化表!$D$24,IF(AND(B90&lt;=20,B90&gt;10),9*转化表!$D$24+(B90-10)*转化表!$D$25,IF(AND(B90&lt;=30,B90&gt;20),9*转化表!$D$24+10*转化表!$D$25+(B90-20)*转化表!$D$26,IF(AND(B90&lt;=40,B90&gt;30),9*转化表!$D$24+10*转化表!$D$25+10*转化表!$D$26+(B90-30)*转化表!$D$27,IF(AND(B90&lt;=50,B90&gt;40),9*转化表!$D$24+10*转化表!$D$25+10*转化表!$D$26+10*转化表!$D$27+(B90-40)*转化表!$D$28,IF(AND(B90&lt;=60,B90&gt;50),9*转化表!$D$24+10*转化表!$D$25+10*转化表!$D$26+10*转化表!$D$27+10*转化表!$D$28+(B90-50)*转化表!$D$29,IF(AND(B90&lt;=70,B90&gt;60),9*转化表!$D$24+10*转化表!$D$25+10*转化表!$D$26+10*转化表!$D$27+10*转化表!$D$28+10*转化表!$D$29+(B90-60)*转化表!$D$30,IF(AND(B90&lt;=80,B90&gt;70),9*转化表!$D$24+10*转化表!$D$25+10*转化表!$D$26+10*转化表!$D$27+10*转化表!$D$28+10*转化表!$D$29+10*转化表!$D$30+(B90-70)*转化表!$D$31,IF(AND(B90&lt;=90,B90&gt;80),9*转化表!$D$24+10*转化表!$D$25+10*转化表!$D$26+10*转化表!$D$27+10*转化表!$D$28+10*转化表!$D$29+10*转化表!$D$30+10*转化表!$D$31+(B90-80)*转化表!$D$32,IF(AND(B90&lt;=100,B90&gt;90),9*转化表!$D$24+10*转化表!$D$25+10*转化表!$D$26+10*转化表!$D$27+10*转化表!$D$28+10*转化表!$D$29+10*转化表!$D$30+10*转化表!$D$31+10*转化表!$D$32+(B90-90)*转化表!$D$33,IF(AND(B90&lt;=110,B90&gt;100),9*转化表!$D$24+10*转化表!$D$25+10*转化表!$D$26+10*转化表!$D$27+10*转化表!$D$28+10*转化表!$D$29+10*转化表!$D$30+10*转化表!$D$31+10*转化表!$D$32+10*转化表!$D$33+(B90-100)*转化表!$D$34,IF(AND(B90&lt;=120,B90&gt;110),9*转化表!$D$24+10*转化表!$D$25+10*转化表!$D$26+10*转化表!$D$27+10*转化表!$D$28+10*转化表!$D$29+10*转化表!$D$30+10*转化表!$D$31+10*转化表!$D$32+10*转化表!$D$33+10*转化表!$D$34+(B90-110)*转化表!$D$35))))))))))))</f>
        <v>942.2</v>
      </c>
      <c r="I90" s="91">
        <f t="shared" si="2"/>
        <v>0</v>
      </c>
      <c r="J90" s="91">
        <f>IF(E90&lt;=50,0,E90*7%+2.8+IF(AND(B90&lt;=10,B90&gt;0),(人物成长表!$B90-1)*转化表!$F$24,IF(AND(B90&lt;=20,B90&gt;10),9*转化表!$F$24+(B90-10)*转化表!$F$25,IF(AND(B90&lt;=30,B90&gt;20),9*转化表!$F$24+10*转化表!$F$25+(B90-20)*转化表!$F$26,IF(AND(B90&lt;=40,B90&gt;30),9*转化表!$F$24+10*转化表!$F$25+10*转化表!$F$26+(B90-30)*转化表!$F$27,IF(AND(B90&lt;=50,B90&gt;40),9*转化表!$F$24+10*转化表!$F$25+10*转化表!$F$26+10*转化表!$F$27+(B90-40)*转化表!$F$28,IF(AND(B90&lt;=60,B90&gt;50),9*转化表!$F$24+10*转化表!$F$25+10*转化表!$F$26+10*转化表!$F$27+10*转化表!$F$28+(B90-50)*转化表!$F$29,IF(AND(B90&lt;=70,B90&gt;60),9*转化表!$F$24+10*转化表!$F$25+10*转化表!$F$26+10*转化表!$F$27+10*转化表!$F$28+10*转化表!$F$29+(B90-60)*转化表!$F$30,IF(AND(B90&lt;=80,B90&gt;70),9*转化表!$F$24+10*转化表!$F$25+10*转化表!$F$26+10*转化表!$F$27+10*转化表!$F$28+10*转化表!$F$29+10*转化表!$F$30+(B90-70)*转化表!$F$31,IF(AND(B90&lt;=90,B90&gt;80),9*转化表!$F$24+10*转化表!$F$25+10*转化表!$F$26+10*转化表!$F$27+10*转化表!$F$28+10*转化表!$F$29+10*转化表!$F$30+10*转化表!$F$31+(B90-80)*转化表!$F$32,IF(AND(B90&lt;=100,B90&gt;90),9*转化表!$F$24+10*转化表!$F$25+10*转化表!$F$26+10*转化表!$F$27+10*转化表!$F$28+10*转化表!$F$29+10*转化表!$F$30+10*转化表!$F$31+10*转化表!$F$32+(B90-90)*转化表!$F$33,IF(AND(B90&lt;=110,B90&gt;100),9*转化表!$F$24+10*转化表!$F$25+10*转化表!$F$26+10*转化表!$F$27+10*转化表!$F$28+10*转化表!$F$29+10*转化表!$F$30+10*转化表!$F$31+10*转化表!$F$32+10*转化表!$F$33+(B90-100)*转化表!$F$34,IF(AND(B90&lt;=120,B90&gt;110),9*转化表!$F$24+10*转化表!$F$25+10*转化表!$F$26+10*转化表!$F$27+10*转化表!$F$28+10*转化表!$F$29+10*转化表!$F$30+10*转化表!$F$31+10*转化表!$F$32+10*转化表!$F$33+10*转化表!$F$34+(B90-110)*转化表!$F$35)))))))))))))</f>
        <v>0</v>
      </c>
      <c r="K90" s="91">
        <f>(F90-50)*人物成长表!$B90*10%+9+IF(AND(B90&lt;=10,B90&gt;0),(人物成长表!$B90-1)*转化表!$G$24,IF(AND(B90&lt;=20,B90&gt;10),9*转化表!$G$24+(B90-10)*转化表!$G$25,IF(AND(B90&lt;=30,B90&gt;20),9*转化表!$G$24+10*转化表!$G$25+(B90-20)*转化表!$G$26,IF(AND(B90&lt;=40,B90&gt;30),9*转化表!$G$24+10*转化表!$G$25+10*转化表!$G$26+(B90-30)*转化表!$G$27,IF(AND(B90&lt;=50,B90&gt;40),9*转化表!$G$24+10*转化表!$G$25+10*转化表!$G$26+10*转化表!$G$27+(B90-40)*转化表!$G$28,IF(AND(B90&lt;=60,B90&gt;50),9*转化表!$G$24+10*转化表!$G$25+10*转化表!$G$26+10*转化表!$G$27+10*转化表!$G$28+(B90-50)*转化表!$G$29,IF(AND(B90&lt;=70,B90&gt;60),9*转化表!$G$24+10*转化表!$G$25+10*转化表!$G$26+10*转化表!$G$27+10*转化表!$G$28+10*转化表!$G$29+(B90-60)*转化表!$G$30,IF(AND(B90&lt;=80,B90&gt;70),9*转化表!$G$24+10*转化表!$G$25+10*转化表!$G$26+10*转化表!$G$27+10*转化表!$G$28+10*转化表!$G$29+10*转化表!$G$30+(B90-70)*转化表!$G$31,IF(AND(B90&lt;=90,B90&gt;80),9*转化表!$G$24+10*转化表!$G$25+10*转化表!$G$26+10*转化表!$G$27+10*转化表!$G$28+10*转化表!$G$29+10*转化表!$G$30+10*转化表!$G$31+(B90-80)*转化表!$G$32,IF(AND(B90&lt;=100,B90&gt;90),9*转化表!$G$24+10*转化表!$G$25+10*转化表!$G$26+10*转化表!$G$27+10*转化表!$G$28+10*转化表!$G$29+10*转化表!$G$30+10*转化表!$G$31+10*转化表!$G$32+(B90-90)*转化表!$G$33,IF(AND(B90&lt;=110,B90&gt;100),9*转化表!$G$24+10*转化表!$G$25+10*转化表!$G$26+10*转化表!$G$27+10*转化表!$G$28+10*转化表!$G$29+10*转化表!$G$30+10*转化表!$G$31+10*转化表!$G$32+10*转化表!$G$33+(B90-100)*转化表!$G$34,IF(AND(B90&lt;=120,B90&gt;110),9*转化表!$G$24+10*转化表!$G$25+10*转化表!$G$26+10*转化表!$G$27+10*转化表!$G$28+10*转化表!$G$29+10*转化表!$G$30+10*转化表!$G$31+10*转化表!$G$32+10*转化表!$G$33+10*转化表!$G$34+(B90-110)*转化表!$G$35))))))))))))</f>
        <v>442.37</v>
      </c>
      <c r="L90" s="91">
        <f>IF(F90&lt;=50,0,E90*7%+2.8+IF(AND(B90&lt;=10,B90&gt;0),(人物成长表!$B90-1)*转化表!$H$24,IF(AND(B90&lt;=20,B90&gt;10),9*转化表!$H$24+(B90-10)*转化表!$H$25,IF(AND(B90&lt;=30,B90&gt;20),9*转化表!$H$24+10*转化表!$H$25+(B90-20)*转化表!$H$26,IF(AND(B90&lt;=40,B90&gt;30),9*转化表!$H$24+10*转化表!$H$25+10*转化表!$H$26+(B90-30)*转化表!$H$27,IF(AND(B90&lt;=50,B90&gt;40),9*转化表!$H$24+10*转化表!$H$25+10*转化表!$H$26+10*转化表!$H$27+(B90-40)*转化表!$H$28,IF(AND(B90&lt;=60,B90&gt;50),9*转化表!$H$24+10*转化表!$H$25+10*转化表!$H$26+10*转化表!$H$27+10*转化表!$H$28+(B90-50)*转化表!$H$29,IF(AND(B90&lt;=70,B90&gt;60),9*转化表!$H$24+10*转化表!$H$25+10*转化表!$H$26+10*转化表!$H$27+10*转化表!$H$28+10*转化表!$H$29+(B90-60)*转化表!$H$30,IF(AND(B90&lt;=80,B90&gt;70),9*转化表!$H$24+10*转化表!$H$25+10*转化表!$H$26+10*转化表!$H$27+10*转化表!$H$28+10*转化表!$H$29+10*转化表!$H$30+(B90-70)*转化表!$H$31,IF(AND(B90&lt;=90,B90&gt;80),9*转化表!$H$24+10*转化表!$H$25+10*转化表!$H$26+10*转化表!$H$27+10*转化表!$H$28+10*转化表!$H$29+10*转化表!$H$30+10*转化表!$H$31+(B90-80)*转化表!$H$32,IF(AND(B90&lt;=100,B90&gt;90),9*转化表!$H$24+10*转化表!$H$25+10*转化表!$H$26+10*转化表!$H$27+10*转化表!$H$28+10*转化表!$H$29+10*转化表!$H$30+10*转化表!$H$31+10*转化表!$H$32+(B90-90)*转化表!$H$33,IF(AND(B90&lt;=110,B90&gt;100),9*转化表!$H$24+10*转化表!$H$25+10*转化表!$H$26+10*转化表!$H$27+10*转化表!$H$28+10*转化表!$H$29+10*转化表!$H$30+10*转化表!$H$31+10*转化表!$H$32+10*转化表!$H$33+(B90-100)*转化表!$H$34,IF(AND(B90&lt;=120,B90&gt;110),9*转化表!$H$24+10*转化表!$H$25+10*转化表!$H$26+10*转化表!$H$27+10*转化表!$H$28+10*转化表!$H$29+10*转化表!$H$30+10*转化表!$H$31+10*转化表!$H$32+10*转化表!$H$33+10*转化表!$H$34+(B90-110)*转化表!$H$35)))))))))))))</f>
        <v>0</v>
      </c>
      <c r="M90" s="89">
        <v>0</v>
      </c>
      <c r="N90" s="93">
        <v>0.2</v>
      </c>
      <c r="O90" s="94">
        <v>0</v>
      </c>
      <c r="P90" s="94">
        <v>0</v>
      </c>
      <c r="Q90" s="94">
        <v>0</v>
      </c>
      <c r="R90" s="93">
        <v>0.25</v>
      </c>
      <c r="S90" s="94">
        <v>0</v>
      </c>
    </row>
    <row r="91" spans="1:19">
      <c r="A91" s="89" t="s">
        <v>185</v>
      </c>
      <c r="B91" s="89">
        <v>90</v>
      </c>
      <c r="C91" s="90">
        <f>IF(AND(B91&lt;=10,B91&gt;0),(人物成长表!$B91-1)*22+50,IF(AND(B91&lt;=20,B91&gt;10),9*22+50+(B91-10)*44,IF(AND(B91&lt;=30,B91&gt;20),9*22+50+10*44+(B91-20)*66,IF(AND(B91&lt;=40,B91&gt;30),9*22+50+10*44+10*66+(B91-30)*88,IF(AND(B91&lt;=50,B91&gt;40),9*22+50+10*44+10*66+10*88+(B91-40)*110,IF(AND(B91&lt;=60,B91&gt;50),9*22+30+10*44+10*66+10*88+10*110+(B91-50)*132,IF(AND(B91&lt;=70,B91&gt;60),9*22+30+10*44+10*66+10*88+10*110+10*132+(B91-60)*154,IF(AND(B91&lt;=80,B91&gt;70),9*22+30+10*44+10*66+10*88+10*110+10*132+10*154+(B91-70)*176,IF(AND(B91&lt;=90,B91&gt;80),9*22+30+10*44+10*66+10*88+10*110+10*132+10*154+10*176+(B91-80)*198,IF(AND(B91&lt;=100,B91&gt;90),9*22+30+10*44+10*66+10*88+10*110+10*132+10*154+10*176+10*198+(B91-90)*220,IF(AND(B91&lt;=110,B91&gt;100),9*22+30+10*44+10*66+10*88+10*110+10*132+10*154+10*176+10*198+10*220+(B91-100)*242,IF(AND(B91&lt;=120,B91&gt;110),9*22+30+10*44+10*66+10*88+10*110+10*132+10*154+10*176+10*198+10*220+10*242+(B91-110)*264))))))))))))</f>
        <v>9908</v>
      </c>
      <c r="D91" s="89">
        <v>60</v>
      </c>
      <c r="E91" s="89">
        <v>50</v>
      </c>
      <c r="F91" s="89">
        <v>50</v>
      </c>
      <c r="G91" s="91">
        <f>人物成长表!$D91*人物成长表!$B91*10%+7+IF(AND(B91&lt;=10,B91&gt;0),(人物成长表!$B91-1)*转化表!$C$24,IF(AND(B91&lt;=20,B91&gt;10),9*转化表!$C$24+(B91-10)*转化表!$C$25,IF(AND(B91&lt;=30,B91&gt;20),9*转化表!$C$24+10*转化表!$C$25+(B91-20)*转化表!$C$26,IF(AND(B91&lt;=40,B91&gt;30),9*转化表!$C$24+10*转化表!$C$25+10*转化表!$C$26+(B91-30)*转化表!$C$27,IF(AND(B91&lt;=50,B91&gt;40),9*转化表!$C$24+10*转化表!$C$25+10*转化表!$C$26+10*转化表!$C$27+(B91-40)*转化表!$C$28,IF(AND(B91&lt;=60,B91&gt;50),9*转化表!$C$24+10*转化表!$C$25+10*转化表!$C$26+10*转化表!$C$27+10*转化表!$C$28+(B91-50)*转化表!$C$29,IF(AND(B91&lt;=70,B91&gt;60),9*转化表!$C$24+10*转化表!$C$25+10*转化表!$C$26+10*转化表!$C$27+10*转化表!$C$28+10*转化表!$C$29+(B91-60)*转化表!$C$30,IF(AND(B91&lt;=80,B91&gt;70),9*转化表!$C$24+10*转化表!$C$25+10*转化表!$C$26+10*转化表!$C$27+10*转化表!$C$28+10*转化表!$C$29+10*转化表!$C$30+(B91-70)*转化表!$C$31,IF(AND(B91&lt;=90,B91&gt;80),9*转化表!$C$24+10*转化表!$C$25+10*转化表!$C$26+10*转化表!$C$27+10*转化表!$C$28+10*转化表!$C$29+10*转化表!$C$30+10*转化表!$C$31+(B91-80)*转化表!$C$32,IF(AND(B91&lt;=100,B91&gt;90),9*转化表!$C$24+10*转化表!$C$25+10*转化表!$C$26+10*转化表!$C$27+10*转化表!$C$28+10*转化表!$C$29+10*转化表!$C$30+10*转化表!$C$31+10*转化表!$C$32+(B91-90)*转化表!$C$33,IF(AND(B91&lt;=110,B91&gt;100),9*转化表!$C$24+10*转化表!$C$25+10*转化表!$C$26+10*转化表!$C$27+10*转化表!$C$28+10*转化表!$C$29+10*转化表!$C$30+10*转化表!$C$31+10*转化表!$C$32+10*转化表!$C$33+(B91-100)*转化表!$C$34,IF(AND(B91&lt;=120,B91&gt;110),9*转化表!$C$24+10*转化表!$C$25+10*转化表!$C$26+10*转化表!$C$27+10*转化表!$C$28+10*转化表!$C$29+10*转化表!$C$30+10*转化表!$C$31+10*转化表!$C$32+10*转化表!$C$33+10*转化表!$C$34+(B91-110)*转化表!$C$35))))))))))))</f>
        <v>1440</v>
      </c>
      <c r="H91" s="92">
        <f>人物成长表!$D91*人物成长表!$B91*7%+4.8+IF(AND(B91&lt;=10,B91&gt;0),(人物成长表!$B91-1)*转化表!$D$24,IF(AND(B91&lt;=20,B91&gt;10),9*转化表!$D$24+(B91-10)*转化表!$D$25,IF(AND(B91&lt;=30,B91&gt;20),9*转化表!$D$24+10*转化表!$D$25+(B91-20)*转化表!$D$26,IF(AND(B91&lt;=40,B91&gt;30),9*转化表!$D$24+10*转化表!$D$25+10*转化表!$D$26+(B91-30)*转化表!$D$27,IF(AND(B91&lt;=50,B91&gt;40),9*转化表!$D$24+10*转化表!$D$25+10*转化表!$D$26+10*转化表!$D$27+(B91-40)*转化表!$D$28,IF(AND(B91&lt;=60,B91&gt;50),9*转化表!$D$24+10*转化表!$D$25+10*转化表!$D$26+10*转化表!$D$27+10*转化表!$D$28+(B91-50)*转化表!$D$29,IF(AND(B91&lt;=70,B91&gt;60),9*转化表!$D$24+10*转化表!$D$25+10*转化表!$D$26+10*转化表!$D$27+10*转化表!$D$28+10*转化表!$D$29+(B91-60)*转化表!$D$30,IF(AND(B91&lt;=80,B91&gt;70),9*转化表!$D$24+10*转化表!$D$25+10*转化表!$D$26+10*转化表!$D$27+10*转化表!$D$28+10*转化表!$D$29+10*转化表!$D$30+(B91-70)*转化表!$D$31,IF(AND(B91&lt;=90,B91&gt;80),9*转化表!$D$24+10*转化表!$D$25+10*转化表!$D$26+10*转化表!$D$27+10*转化表!$D$28+10*转化表!$D$29+10*转化表!$D$30+10*转化表!$D$31+(B91-80)*转化表!$D$32,IF(AND(B91&lt;=100,B91&gt;90),9*转化表!$D$24+10*转化表!$D$25+10*转化表!$D$26+10*转化表!$D$27+10*转化表!$D$28+10*转化表!$D$29+10*转化表!$D$30+10*转化表!$D$31+10*转化表!$D$32+(B91-90)*转化表!$D$33,IF(AND(B91&lt;=110,B91&gt;100),9*转化表!$D$24+10*转化表!$D$25+10*转化表!$D$26+10*转化表!$D$27+10*转化表!$D$28+10*转化表!$D$29+10*转化表!$D$30+10*转化表!$D$31+10*转化表!$D$32+10*转化表!$D$33+(B91-100)*转化表!$D$34,IF(AND(B91&lt;=120,B91&gt;110),9*转化表!$D$24+10*转化表!$D$25+10*转化表!$D$26+10*转化表!$D$27+10*转化表!$D$28+10*转化表!$D$29+10*转化表!$D$30+10*转化表!$D$31+10*转化表!$D$32+10*转化表!$D$33+10*转化表!$D$34+(B91-110)*转化表!$D$35))))))))))))</f>
        <v>959.00000000000011</v>
      </c>
      <c r="I91" s="91">
        <f t="shared" si="2"/>
        <v>0</v>
      </c>
      <c r="J91" s="91">
        <f>IF(E91&lt;=50,0,E91*7%+2.8+IF(AND(B91&lt;=10,B91&gt;0),(人物成长表!$B91-1)*转化表!$F$24,IF(AND(B91&lt;=20,B91&gt;10),9*转化表!$F$24+(B91-10)*转化表!$F$25,IF(AND(B91&lt;=30,B91&gt;20),9*转化表!$F$24+10*转化表!$F$25+(B91-20)*转化表!$F$26,IF(AND(B91&lt;=40,B91&gt;30),9*转化表!$F$24+10*转化表!$F$25+10*转化表!$F$26+(B91-30)*转化表!$F$27,IF(AND(B91&lt;=50,B91&gt;40),9*转化表!$F$24+10*转化表!$F$25+10*转化表!$F$26+10*转化表!$F$27+(B91-40)*转化表!$F$28,IF(AND(B91&lt;=60,B91&gt;50),9*转化表!$F$24+10*转化表!$F$25+10*转化表!$F$26+10*转化表!$F$27+10*转化表!$F$28+(B91-50)*转化表!$F$29,IF(AND(B91&lt;=70,B91&gt;60),9*转化表!$F$24+10*转化表!$F$25+10*转化表!$F$26+10*转化表!$F$27+10*转化表!$F$28+10*转化表!$F$29+(B91-60)*转化表!$F$30,IF(AND(B91&lt;=80,B91&gt;70),9*转化表!$F$24+10*转化表!$F$25+10*转化表!$F$26+10*转化表!$F$27+10*转化表!$F$28+10*转化表!$F$29+10*转化表!$F$30+(B91-70)*转化表!$F$31,IF(AND(B91&lt;=90,B91&gt;80),9*转化表!$F$24+10*转化表!$F$25+10*转化表!$F$26+10*转化表!$F$27+10*转化表!$F$28+10*转化表!$F$29+10*转化表!$F$30+10*转化表!$F$31+(B91-80)*转化表!$F$32,IF(AND(B91&lt;=100,B91&gt;90),9*转化表!$F$24+10*转化表!$F$25+10*转化表!$F$26+10*转化表!$F$27+10*转化表!$F$28+10*转化表!$F$29+10*转化表!$F$30+10*转化表!$F$31+10*转化表!$F$32+(B91-90)*转化表!$F$33,IF(AND(B91&lt;=110,B91&gt;100),9*转化表!$F$24+10*转化表!$F$25+10*转化表!$F$26+10*转化表!$F$27+10*转化表!$F$28+10*转化表!$F$29+10*转化表!$F$30+10*转化表!$F$31+10*转化表!$F$32+10*转化表!$F$33+(B91-100)*转化表!$F$34,IF(AND(B91&lt;=120,B91&gt;110),9*转化表!$F$24+10*转化表!$F$25+10*转化表!$F$26+10*转化表!$F$27+10*转化表!$F$28+10*转化表!$F$29+10*转化表!$F$30+10*转化表!$F$31+10*转化表!$F$32+10*转化表!$F$33+10*转化表!$F$34+(B91-110)*转化表!$F$35)))))))))))))</f>
        <v>0</v>
      </c>
      <c r="K91" s="91">
        <f>(F91-50)*人物成长表!$B91*10%+9+IF(AND(B91&lt;=10,B91&gt;0),(人物成长表!$B91-1)*转化表!$G$24,IF(AND(B91&lt;=20,B91&gt;10),9*转化表!$G$24+(B91-10)*转化表!$G$25,IF(AND(B91&lt;=30,B91&gt;20),9*转化表!$G$24+10*转化表!$G$25+(B91-20)*转化表!$G$26,IF(AND(B91&lt;=40,B91&gt;30),9*转化表!$G$24+10*转化表!$G$25+10*转化表!$G$26+(B91-30)*转化表!$G$27,IF(AND(B91&lt;=50,B91&gt;40),9*转化表!$G$24+10*转化表!$G$25+10*转化表!$G$26+10*转化表!$G$27+(B91-40)*转化表!$G$28,IF(AND(B91&lt;=60,B91&gt;50),9*转化表!$G$24+10*转化表!$G$25+10*转化表!$G$26+10*转化表!$G$27+10*转化表!$G$28+(B91-50)*转化表!$G$29,IF(AND(B91&lt;=70,B91&gt;60),9*转化表!$G$24+10*转化表!$G$25+10*转化表!$G$26+10*转化表!$G$27+10*转化表!$G$28+10*转化表!$G$29+(B91-60)*转化表!$G$30,IF(AND(B91&lt;=80,B91&gt;70),9*转化表!$G$24+10*转化表!$G$25+10*转化表!$G$26+10*转化表!$G$27+10*转化表!$G$28+10*转化表!$G$29+10*转化表!$G$30+(B91-70)*转化表!$G$31,IF(AND(B91&lt;=90,B91&gt;80),9*转化表!$G$24+10*转化表!$G$25+10*转化表!$G$26+10*转化表!$G$27+10*转化表!$G$28+10*转化表!$G$29+10*转化表!$G$30+10*转化表!$G$31+(B91-80)*转化表!$G$32,IF(AND(B91&lt;=100,B91&gt;90),9*转化表!$G$24+10*转化表!$G$25+10*转化表!$G$26+10*转化表!$G$27+10*转化表!$G$28+10*转化表!$G$29+10*转化表!$G$30+10*转化表!$G$31+10*转化表!$G$32+(B91-90)*转化表!$G$33,IF(AND(B91&lt;=110,B91&gt;100),9*转化表!$G$24+10*转化表!$G$25+10*转化表!$G$26+10*转化表!$G$27+10*转化表!$G$28+10*转化表!$G$29+10*转化表!$G$30+10*转化表!$G$31+10*转化表!$G$32+10*转化表!$G$33+(B91-100)*转化表!$G$34,IF(AND(B91&lt;=120,B91&gt;110),9*转化表!$G$24+10*转化表!$G$25+10*转化表!$G$26+10*转化表!$G$27+10*转化表!$G$28+10*转化表!$G$29+10*转化表!$G$30+10*转化表!$G$31+10*转化表!$G$32+10*转化表!$G$33+10*转化表!$G$34+(B91-110)*转化表!$G$35))))))))))))</f>
        <v>451.67</v>
      </c>
      <c r="L91" s="91">
        <f>IF(F91&lt;=50,0,E91*7%+2.8+IF(AND(B91&lt;=10,B91&gt;0),(人物成长表!$B91-1)*转化表!$H$24,IF(AND(B91&lt;=20,B91&gt;10),9*转化表!$H$24+(B91-10)*转化表!$H$25,IF(AND(B91&lt;=30,B91&gt;20),9*转化表!$H$24+10*转化表!$H$25+(B91-20)*转化表!$H$26,IF(AND(B91&lt;=40,B91&gt;30),9*转化表!$H$24+10*转化表!$H$25+10*转化表!$H$26+(B91-30)*转化表!$H$27,IF(AND(B91&lt;=50,B91&gt;40),9*转化表!$H$24+10*转化表!$H$25+10*转化表!$H$26+10*转化表!$H$27+(B91-40)*转化表!$H$28,IF(AND(B91&lt;=60,B91&gt;50),9*转化表!$H$24+10*转化表!$H$25+10*转化表!$H$26+10*转化表!$H$27+10*转化表!$H$28+(B91-50)*转化表!$H$29,IF(AND(B91&lt;=70,B91&gt;60),9*转化表!$H$24+10*转化表!$H$25+10*转化表!$H$26+10*转化表!$H$27+10*转化表!$H$28+10*转化表!$H$29+(B91-60)*转化表!$H$30,IF(AND(B91&lt;=80,B91&gt;70),9*转化表!$H$24+10*转化表!$H$25+10*转化表!$H$26+10*转化表!$H$27+10*转化表!$H$28+10*转化表!$H$29+10*转化表!$H$30+(B91-70)*转化表!$H$31,IF(AND(B91&lt;=90,B91&gt;80),9*转化表!$H$24+10*转化表!$H$25+10*转化表!$H$26+10*转化表!$H$27+10*转化表!$H$28+10*转化表!$H$29+10*转化表!$H$30+10*转化表!$H$31+(B91-80)*转化表!$H$32,IF(AND(B91&lt;=100,B91&gt;90),9*转化表!$H$24+10*转化表!$H$25+10*转化表!$H$26+10*转化表!$H$27+10*转化表!$H$28+10*转化表!$H$29+10*转化表!$H$30+10*转化表!$H$31+10*转化表!$H$32+(B91-90)*转化表!$H$33,IF(AND(B91&lt;=110,B91&gt;100),9*转化表!$H$24+10*转化表!$H$25+10*转化表!$H$26+10*转化表!$H$27+10*转化表!$H$28+10*转化表!$H$29+10*转化表!$H$30+10*转化表!$H$31+10*转化表!$H$32+10*转化表!$H$33+(B91-100)*转化表!$H$34,IF(AND(B91&lt;=120,B91&gt;110),9*转化表!$H$24+10*转化表!$H$25+10*转化表!$H$26+10*转化表!$H$27+10*转化表!$H$28+10*转化表!$H$29+10*转化表!$H$30+10*转化表!$H$31+10*转化表!$H$32+10*转化表!$H$33+10*转化表!$H$34+(B91-110)*转化表!$H$35)))))))))))))</f>
        <v>0</v>
      </c>
      <c r="M91" s="89">
        <v>0</v>
      </c>
      <c r="N91" s="93">
        <v>0.2</v>
      </c>
      <c r="O91" s="94">
        <v>0</v>
      </c>
      <c r="P91" s="94">
        <v>0</v>
      </c>
      <c r="Q91" s="94">
        <v>0</v>
      </c>
      <c r="R91" s="93">
        <v>0.25</v>
      </c>
      <c r="S91" s="94">
        <v>0</v>
      </c>
    </row>
    <row r="92" spans="1:19">
      <c r="A92" s="89" t="s">
        <v>185</v>
      </c>
      <c r="B92" s="89">
        <v>91</v>
      </c>
      <c r="C92" s="90">
        <f>IF(AND(B92&lt;=10,B92&gt;0),(人物成长表!$B92-1)*22+50,IF(AND(B92&lt;=20,B92&gt;10),9*22+50+(B92-10)*44,IF(AND(B92&lt;=30,B92&gt;20),9*22+50+10*44+(B92-20)*66,IF(AND(B92&lt;=40,B92&gt;30),9*22+50+10*44+10*66+(B92-30)*88,IF(AND(B92&lt;=50,B92&gt;40),9*22+50+10*44+10*66+10*88+(B92-40)*110,IF(AND(B92&lt;=60,B92&gt;50),9*22+30+10*44+10*66+10*88+10*110+(B92-50)*132,IF(AND(B92&lt;=70,B92&gt;60),9*22+30+10*44+10*66+10*88+10*110+10*132+(B92-60)*154,IF(AND(B92&lt;=80,B92&gt;70),9*22+30+10*44+10*66+10*88+10*110+10*132+10*154+(B92-70)*176,IF(AND(B92&lt;=90,B92&gt;80),9*22+30+10*44+10*66+10*88+10*110+10*132+10*154+10*176+(B92-80)*198,IF(AND(B92&lt;=100,B92&gt;90),9*22+30+10*44+10*66+10*88+10*110+10*132+10*154+10*176+10*198+(B92-90)*220,IF(AND(B92&lt;=110,B92&gt;100),9*22+30+10*44+10*66+10*88+10*110+10*132+10*154+10*176+10*198+10*220+(B92-100)*242,IF(AND(B92&lt;=120,B92&gt;110),9*22+30+10*44+10*66+10*88+10*110+10*132+10*154+10*176+10*198+10*220+10*242+(B92-110)*264))))))))))))</f>
        <v>10128</v>
      </c>
      <c r="D92" s="89">
        <v>60</v>
      </c>
      <c r="E92" s="89">
        <v>50</v>
      </c>
      <c r="F92" s="89">
        <v>50</v>
      </c>
      <c r="G92" s="91">
        <f>人物成长表!$D92*人物成长表!$B92*10%+7+IF(AND(B92&lt;=10,B92&gt;0),(人物成长表!$B92-1)*转化表!$C$24,IF(AND(B92&lt;=20,B92&gt;10),9*转化表!$C$24+(B92-10)*转化表!$C$25,IF(AND(B92&lt;=30,B92&gt;20),9*转化表!$C$24+10*转化表!$C$25+(B92-20)*转化表!$C$26,IF(AND(B92&lt;=40,B92&gt;30),9*转化表!$C$24+10*转化表!$C$25+10*转化表!$C$26+(B92-30)*转化表!$C$27,IF(AND(B92&lt;=50,B92&gt;40),9*转化表!$C$24+10*转化表!$C$25+10*转化表!$C$26+10*转化表!$C$27+(B92-40)*转化表!$C$28,IF(AND(B92&lt;=60,B92&gt;50),9*转化表!$C$24+10*转化表!$C$25+10*转化表!$C$26+10*转化表!$C$27+10*转化表!$C$28+(B92-50)*转化表!$C$29,IF(AND(B92&lt;=70,B92&gt;60),9*转化表!$C$24+10*转化表!$C$25+10*转化表!$C$26+10*转化表!$C$27+10*转化表!$C$28+10*转化表!$C$29+(B92-60)*转化表!$C$30,IF(AND(B92&lt;=80,B92&gt;70),9*转化表!$C$24+10*转化表!$C$25+10*转化表!$C$26+10*转化表!$C$27+10*转化表!$C$28+10*转化表!$C$29+10*转化表!$C$30+(B92-70)*转化表!$C$31,IF(AND(B92&lt;=90,B92&gt;80),9*转化表!$C$24+10*转化表!$C$25+10*转化表!$C$26+10*转化表!$C$27+10*转化表!$C$28+10*转化表!$C$29+10*转化表!$C$30+10*转化表!$C$31+(B92-80)*转化表!$C$32,IF(AND(B92&lt;=100,B92&gt;90),9*转化表!$C$24+10*转化表!$C$25+10*转化表!$C$26+10*转化表!$C$27+10*转化表!$C$28+10*转化表!$C$29+10*转化表!$C$30+10*转化表!$C$31+10*转化表!$C$32+(B92-90)*转化表!$C$33,IF(AND(B92&lt;=110,B92&gt;100),9*转化表!$C$24+10*转化表!$C$25+10*转化表!$C$26+10*转化表!$C$27+10*转化表!$C$28+10*转化表!$C$29+10*转化表!$C$30+10*转化表!$C$31+10*转化表!$C$32+10*转化表!$C$33+(B92-100)*转化表!$C$34,IF(AND(B92&lt;=120,B92&gt;110),9*转化表!$C$24+10*转化表!$C$25+10*转化表!$C$26+10*转化表!$C$27+10*转化表!$C$28+10*转化表!$C$29+10*转化表!$C$30+10*转化表!$C$31+10*转化表!$C$32+10*转化表!$C$33+10*转化表!$C$34+(B92-110)*转化表!$C$35))))))))))))</f>
        <v>1471</v>
      </c>
      <c r="H92" s="92">
        <f>人物成长表!$D92*人物成长表!$B92*7%+4.8+IF(AND(B92&lt;=10,B92&gt;0),(人物成长表!$B92-1)*转化表!$D$24,IF(AND(B92&lt;=20,B92&gt;10),9*转化表!$D$24+(B92-10)*转化表!$D$25,IF(AND(B92&lt;=30,B92&gt;20),9*转化表!$D$24+10*转化表!$D$25+(B92-20)*转化表!$D$26,IF(AND(B92&lt;=40,B92&gt;30),9*转化表!$D$24+10*转化表!$D$25+10*转化表!$D$26+(B92-30)*转化表!$D$27,IF(AND(B92&lt;=50,B92&gt;40),9*转化表!$D$24+10*转化表!$D$25+10*转化表!$D$26+10*转化表!$D$27+(B92-40)*转化表!$D$28,IF(AND(B92&lt;=60,B92&gt;50),9*转化表!$D$24+10*转化表!$D$25+10*转化表!$D$26+10*转化表!$D$27+10*转化表!$D$28+(B92-50)*转化表!$D$29,IF(AND(B92&lt;=70,B92&gt;60),9*转化表!$D$24+10*转化表!$D$25+10*转化表!$D$26+10*转化表!$D$27+10*转化表!$D$28+10*转化表!$D$29+(B92-60)*转化表!$D$30,IF(AND(B92&lt;=80,B92&gt;70),9*转化表!$D$24+10*转化表!$D$25+10*转化表!$D$26+10*转化表!$D$27+10*转化表!$D$28+10*转化表!$D$29+10*转化表!$D$30+(B92-70)*转化表!$D$31,IF(AND(B92&lt;=90,B92&gt;80),9*转化表!$D$24+10*转化表!$D$25+10*转化表!$D$26+10*转化表!$D$27+10*转化表!$D$28+10*转化表!$D$29+10*转化表!$D$30+10*转化表!$D$31+(B92-80)*转化表!$D$32,IF(AND(B92&lt;=100,B92&gt;90),9*转化表!$D$24+10*转化表!$D$25+10*转化表!$D$26+10*转化表!$D$27+10*转化表!$D$28+10*转化表!$D$29+10*转化表!$D$30+10*转化表!$D$31+10*转化表!$D$32+(B92-90)*转化表!$D$33,IF(AND(B92&lt;=110,B92&gt;100),9*转化表!$D$24+10*转化表!$D$25+10*转化表!$D$26+10*转化表!$D$27+10*转化表!$D$28+10*转化表!$D$29+10*转化表!$D$30+10*转化表!$D$31+10*转化表!$D$32+10*转化表!$D$33+(B92-100)*转化表!$D$34,IF(AND(B92&lt;=120,B92&gt;110),9*转化表!$D$24+10*转化表!$D$25+10*转化表!$D$26+10*转化表!$D$27+10*转化表!$D$28+10*转化表!$D$29+10*转化表!$D$30+10*转化表!$D$31+10*转化表!$D$32+10*转化表!$D$33+10*转化表!$D$34+(B92-110)*转化表!$D$35))))))))))))</f>
        <v>977.2</v>
      </c>
      <c r="I92" s="91">
        <f t="shared" si="2"/>
        <v>0</v>
      </c>
      <c r="J92" s="91">
        <f>IF(E92&lt;=50,0,E92*7%+2.8+IF(AND(B92&lt;=10,B92&gt;0),(人物成长表!$B92-1)*转化表!$F$24,IF(AND(B92&lt;=20,B92&gt;10),9*转化表!$F$24+(B92-10)*转化表!$F$25,IF(AND(B92&lt;=30,B92&gt;20),9*转化表!$F$24+10*转化表!$F$25+(B92-20)*转化表!$F$26,IF(AND(B92&lt;=40,B92&gt;30),9*转化表!$F$24+10*转化表!$F$25+10*转化表!$F$26+(B92-30)*转化表!$F$27,IF(AND(B92&lt;=50,B92&gt;40),9*转化表!$F$24+10*转化表!$F$25+10*转化表!$F$26+10*转化表!$F$27+(B92-40)*转化表!$F$28,IF(AND(B92&lt;=60,B92&gt;50),9*转化表!$F$24+10*转化表!$F$25+10*转化表!$F$26+10*转化表!$F$27+10*转化表!$F$28+(B92-50)*转化表!$F$29,IF(AND(B92&lt;=70,B92&gt;60),9*转化表!$F$24+10*转化表!$F$25+10*转化表!$F$26+10*转化表!$F$27+10*转化表!$F$28+10*转化表!$F$29+(B92-60)*转化表!$F$30,IF(AND(B92&lt;=80,B92&gt;70),9*转化表!$F$24+10*转化表!$F$25+10*转化表!$F$26+10*转化表!$F$27+10*转化表!$F$28+10*转化表!$F$29+10*转化表!$F$30+(B92-70)*转化表!$F$31,IF(AND(B92&lt;=90,B92&gt;80),9*转化表!$F$24+10*转化表!$F$25+10*转化表!$F$26+10*转化表!$F$27+10*转化表!$F$28+10*转化表!$F$29+10*转化表!$F$30+10*转化表!$F$31+(B92-80)*转化表!$F$32,IF(AND(B92&lt;=100,B92&gt;90),9*转化表!$F$24+10*转化表!$F$25+10*转化表!$F$26+10*转化表!$F$27+10*转化表!$F$28+10*转化表!$F$29+10*转化表!$F$30+10*转化表!$F$31+10*转化表!$F$32+(B92-90)*转化表!$F$33,IF(AND(B92&lt;=110,B92&gt;100),9*转化表!$F$24+10*转化表!$F$25+10*转化表!$F$26+10*转化表!$F$27+10*转化表!$F$28+10*转化表!$F$29+10*转化表!$F$30+10*转化表!$F$31+10*转化表!$F$32+10*转化表!$F$33+(B92-100)*转化表!$F$34,IF(AND(B92&lt;=120,B92&gt;110),9*转化表!$F$24+10*转化表!$F$25+10*转化表!$F$26+10*转化表!$F$27+10*转化表!$F$28+10*转化表!$F$29+10*转化表!$F$30+10*转化表!$F$31+10*转化表!$F$32+10*转化表!$F$33+10*转化表!$F$34+(B92-110)*转化表!$F$35)))))))))))))</f>
        <v>0</v>
      </c>
      <c r="K92" s="91">
        <f>(F92-50)*人物成长表!$B92*10%+9+IF(AND(B92&lt;=10,B92&gt;0),(人物成长表!$B92-1)*转化表!$G$24,IF(AND(B92&lt;=20,B92&gt;10),9*转化表!$G$24+(B92-10)*转化表!$G$25,IF(AND(B92&lt;=30,B92&gt;20),9*转化表!$G$24+10*转化表!$G$25+(B92-20)*转化表!$G$26,IF(AND(B92&lt;=40,B92&gt;30),9*转化表!$G$24+10*转化表!$G$25+10*转化表!$G$26+(B92-30)*转化表!$G$27,IF(AND(B92&lt;=50,B92&gt;40),9*转化表!$G$24+10*转化表!$G$25+10*转化表!$G$26+10*转化表!$G$27+(B92-40)*转化表!$G$28,IF(AND(B92&lt;=60,B92&gt;50),9*转化表!$G$24+10*转化表!$G$25+10*转化表!$G$26+10*转化表!$G$27+10*转化表!$G$28+(B92-50)*转化表!$G$29,IF(AND(B92&lt;=70,B92&gt;60),9*转化表!$G$24+10*转化表!$G$25+10*转化表!$G$26+10*转化表!$G$27+10*转化表!$G$28+10*转化表!$G$29+(B92-60)*转化表!$G$30,IF(AND(B92&lt;=80,B92&gt;70),9*转化表!$G$24+10*转化表!$G$25+10*转化表!$G$26+10*转化表!$G$27+10*转化表!$G$28+10*转化表!$G$29+10*转化表!$G$30+(B92-70)*转化表!$G$31,IF(AND(B92&lt;=90,B92&gt;80),9*转化表!$G$24+10*转化表!$G$25+10*转化表!$G$26+10*转化表!$G$27+10*转化表!$G$28+10*转化表!$G$29+10*转化表!$G$30+10*转化表!$G$31+(B92-80)*转化表!$G$32,IF(AND(B92&lt;=100,B92&gt;90),9*转化表!$G$24+10*转化表!$G$25+10*转化表!$G$26+10*转化表!$G$27+10*转化表!$G$28+10*转化表!$G$29+10*转化表!$G$30+10*转化表!$G$31+10*转化表!$G$32+(B92-90)*转化表!$G$33,IF(AND(B92&lt;=110,B92&gt;100),9*转化表!$G$24+10*转化表!$G$25+10*转化表!$G$26+10*转化表!$G$27+10*转化表!$G$28+10*转化表!$G$29+10*转化表!$G$30+10*转化表!$G$31+10*转化表!$G$32+10*转化表!$G$33+(B92-100)*转化表!$G$34,IF(AND(B92&lt;=120,B92&gt;110),9*转化表!$G$24+10*转化表!$G$25+10*转化表!$G$26+10*转化表!$G$27+10*转化表!$G$28+10*转化表!$G$29+10*转化表!$G$30+10*转化表!$G$31+10*转化表!$G$32+10*转化表!$G$33+10*转化表!$G$34+(B92-110)*转化表!$G$35))))))))))))</f>
        <v>462.27000000000004</v>
      </c>
      <c r="L92" s="91">
        <f>IF(F92&lt;=50,0,E92*7%+2.8+IF(AND(B92&lt;=10,B92&gt;0),(人物成长表!$B92-1)*转化表!$H$24,IF(AND(B92&lt;=20,B92&gt;10),9*转化表!$H$24+(B92-10)*转化表!$H$25,IF(AND(B92&lt;=30,B92&gt;20),9*转化表!$H$24+10*转化表!$H$25+(B92-20)*转化表!$H$26,IF(AND(B92&lt;=40,B92&gt;30),9*转化表!$H$24+10*转化表!$H$25+10*转化表!$H$26+(B92-30)*转化表!$H$27,IF(AND(B92&lt;=50,B92&gt;40),9*转化表!$H$24+10*转化表!$H$25+10*转化表!$H$26+10*转化表!$H$27+(B92-40)*转化表!$H$28,IF(AND(B92&lt;=60,B92&gt;50),9*转化表!$H$24+10*转化表!$H$25+10*转化表!$H$26+10*转化表!$H$27+10*转化表!$H$28+(B92-50)*转化表!$H$29,IF(AND(B92&lt;=70,B92&gt;60),9*转化表!$H$24+10*转化表!$H$25+10*转化表!$H$26+10*转化表!$H$27+10*转化表!$H$28+10*转化表!$H$29+(B92-60)*转化表!$H$30,IF(AND(B92&lt;=80,B92&gt;70),9*转化表!$H$24+10*转化表!$H$25+10*转化表!$H$26+10*转化表!$H$27+10*转化表!$H$28+10*转化表!$H$29+10*转化表!$H$30+(B92-70)*转化表!$H$31,IF(AND(B92&lt;=90,B92&gt;80),9*转化表!$H$24+10*转化表!$H$25+10*转化表!$H$26+10*转化表!$H$27+10*转化表!$H$28+10*转化表!$H$29+10*转化表!$H$30+10*转化表!$H$31+(B92-80)*转化表!$H$32,IF(AND(B92&lt;=100,B92&gt;90),9*转化表!$H$24+10*转化表!$H$25+10*转化表!$H$26+10*转化表!$H$27+10*转化表!$H$28+10*转化表!$H$29+10*转化表!$H$30+10*转化表!$H$31+10*转化表!$H$32+(B92-90)*转化表!$H$33,IF(AND(B92&lt;=110,B92&gt;100),9*转化表!$H$24+10*转化表!$H$25+10*转化表!$H$26+10*转化表!$H$27+10*转化表!$H$28+10*转化表!$H$29+10*转化表!$H$30+10*转化表!$H$31+10*转化表!$H$32+10*转化表!$H$33+(B92-100)*转化表!$H$34,IF(AND(B92&lt;=120,B92&gt;110),9*转化表!$H$24+10*转化表!$H$25+10*转化表!$H$26+10*转化表!$H$27+10*转化表!$H$28+10*转化表!$H$29+10*转化表!$H$30+10*转化表!$H$31+10*转化表!$H$32+10*转化表!$H$33+10*转化表!$H$34+(B92-110)*转化表!$H$35)))))))))))))</f>
        <v>0</v>
      </c>
      <c r="M92" s="89">
        <v>0</v>
      </c>
      <c r="N92" s="93">
        <v>0.2</v>
      </c>
      <c r="O92" s="94">
        <v>0</v>
      </c>
      <c r="P92" s="94">
        <v>0</v>
      </c>
      <c r="Q92" s="94">
        <v>0</v>
      </c>
      <c r="R92" s="93">
        <v>0.25</v>
      </c>
      <c r="S92" s="94">
        <v>0</v>
      </c>
    </row>
    <row r="93" spans="1:19">
      <c r="A93" s="89" t="s">
        <v>185</v>
      </c>
      <c r="B93" s="89">
        <v>92</v>
      </c>
      <c r="C93" s="90">
        <f>IF(AND(B93&lt;=10,B93&gt;0),(人物成长表!$B93-1)*22+50,IF(AND(B93&lt;=20,B93&gt;10),9*22+50+(B93-10)*44,IF(AND(B93&lt;=30,B93&gt;20),9*22+50+10*44+(B93-20)*66,IF(AND(B93&lt;=40,B93&gt;30),9*22+50+10*44+10*66+(B93-30)*88,IF(AND(B93&lt;=50,B93&gt;40),9*22+50+10*44+10*66+10*88+(B93-40)*110,IF(AND(B93&lt;=60,B93&gt;50),9*22+30+10*44+10*66+10*88+10*110+(B93-50)*132,IF(AND(B93&lt;=70,B93&gt;60),9*22+30+10*44+10*66+10*88+10*110+10*132+(B93-60)*154,IF(AND(B93&lt;=80,B93&gt;70),9*22+30+10*44+10*66+10*88+10*110+10*132+10*154+(B93-70)*176,IF(AND(B93&lt;=90,B93&gt;80),9*22+30+10*44+10*66+10*88+10*110+10*132+10*154+10*176+(B93-80)*198,IF(AND(B93&lt;=100,B93&gt;90),9*22+30+10*44+10*66+10*88+10*110+10*132+10*154+10*176+10*198+(B93-90)*220,IF(AND(B93&lt;=110,B93&gt;100),9*22+30+10*44+10*66+10*88+10*110+10*132+10*154+10*176+10*198+10*220+(B93-100)*242,IF(AND(B93&lt;=120,B93&gt;110),9*22+30+10*44+10*66+10*88+10*110+10*132+10*154+10*176+10*198+10*220+10*242+(B93-110)*264))))))))))))</f>
        <v>10348</v>
      </c>
      <c r="D93" s="89">
        <v>60</v>
      </c>
      <c r="E93" s="89">
        <v>50</v>
      </c>
      <c r="F93" s="89">
        <v>50</v>
      </c>
      <c r="G93" s="91">
        <f>人物成长表!$D93*人物成长表!$B93*10%+7+IF(AND(B93&lt;=10,B93&gt;0),(人物成长表!$B93-1)*转化表!$C$24,IF(AND(B93&lt;=20,B93&gt;10),9*转化表!$C$24+(B93-10)*转化表!$C$25,IF(AND(B93&lt;=30,B93&gt;20),9*转化表!$C$24+10*转化表!$C$25+(B93-20)*转化表!$C$26,IF(AND(B93&lt;=40,B93&gt;30),9*转化表!$C$24+10*转化表!$C$25+10*转化表!$C$26+(B93-30)*转化表!$C$27,IF(AND(B93&lt;=50,B93&gt;40),9*转化表!$C$24+10*转化表!$C$25+10*转化表!$C$26+10*转化表!$C$27+(B93-40)*转化表!$C$28,IF(AND(B93&lt;=60,B93&gt;50),9*转化表!$C$24+10*转化表!$C$25+10*转化表!$C$26+10*转化表!$C$27+10*转化表!$C$28+(B93-50)*转化表!$C$29,IF(AND(B93&lt;=70,B93&gt;60),9*转化表!$C$24+10*转化表!$C$25+10*转化表!$C$26+10*转化表!$C$27+10*转化表!$C$28+10*转化表!$C$29+(B93-60)*转化表!$C$30,IF(AND(B93&lt;=80,B93&gt;70),9*转化表!$C$24+10*转化表!$C$25+10*转化表!$C$26+10*转化表!$C$27+10*转化表!$C$28+10*转化表!$C$29+10*转化表!$C$30+(B93-70)*转化表!$C$31,IF(AND(B93&lt;=90,B93&gt;80),9*转化表!$C$24+10*转化表!$C$25+10*转化表!$C$26+10*转化表!$C$27+10*转化表!$C$28+10*转化表!$C$29+10*转化表!$C$30+10*转化表!$C$31+(B93-80)*转化表!$C$32,IF(AND(B93&lt;=100,B93&gt;90),9*转化表!$C$24+10*转化表!$C$25+10*转化表!$C$26+10*转化表!$C$27+10*转化表!$C$28+10*转化表!$C$29+10*转化表!$C$30+10*转化表!$C$31+10*转化表!$C$32+(B93-90)*转化表!$C$33,IF(AND(B93&lt;=110,B93&gt;100),9*转化表!$C$24+10*转化表!$C$25+10*转化表!$C$26+10*转化表!$C$27+10*转化表!$C$28+10*转化表!$C$29+10*转化表!$C$30+10*转化表!$C$31+10*转化表!$C$32+10*转化表!$C$33+(B93-100)*转化表!$C$34,IF(AND(B93&lt;=120,B93&gt;110),9*转化表!$C$24+10*转化表!$C$25+10*转化表!$C$26+10*转化表!$C$27+10*转化表!$C$28+10*转化表!$C$29+10*转化表!$C$30+10*转化表!$C$31+10*转化表!$C$32+10*转化表!$C$33+10*转化表!$C$34+(B93-110)*转化表!$C$35))))))))))))</f>
        <v>1502</v>
      </c>
      <c r="H93" s="92">
        <f>人物成长表!$D93*人物成长表!$B93*7%+4.8+IF(AND(B93&lt;=10,B93&gt;0),(人物成长表!$B93-1)*转化表!$D$24,IF(AND(B93&lt;=20,B93&gt;10),9*转化表!$D$24+(B93-10)*转化表!$D$25,IF(AND(B93&lt;=30,B93&gt;20),9*转化表!$D$24+10*转化表!$D$25+(B93-20)*转化表!$D$26,IF(AND(B93&lt;=40,B93&gt;30),9*转化表!$D$24+10*转化表!$D$25+10*转化表!$D$26+(B93-30)*转化表!$D$27,IF(AND(B93&lt;=50,B93&gt;40),9*转化表!$D$24+10*转化表!$D$25+10*转化表!$D$26+10*转化表!$D$27+(B93-40)*转化表!$D$28,IF(AND(B93&lt;=60,B93&gt;50),9*转化表!$D$24+10*转化表!$D$25+10*转化表!$D$26+10*转化表!$D$27+10*转化表!$D$28+(B93-50)*转化表!$D$29,IF(AND(B93&lt;=70,B93&gt;60),9*转化表!$D$24+10*转化表!$D$25+10*转化表!$D$26+10*转化表!$D$27+10*转化表!$D$28+10*转化表!$D$29+(B93-60)*转化表!$D$30,IF(AND(B93&lt;=80,B93&gt;70),9*转化表!$D$24+10*转化表!$D$25+10*转化表!$D$26+10*转化表!$D$27+10*转化表!$D$28+10*转化表!$D$29+10*转化表!$D$30+(B93-70)*转化表!$D$31,IF(AND(B93&lt;=90,B93&gt;80),9*转化表!$D$24+10*转化表!$D$25+10*转化表!$D$26+10*转化表!$D$27+10*转化表!$D$28+10*转化表!$D$29+10*转化表!$D$30+10*转化表!$D$31+(B93-80)*转化表!$D$32,IF(AND(B93&lt;=100,B93&gt;90),9*转化表!$D$24+10*转化表!$D$25+10*转化表!$D$26+10*转化表!$D$27+10*转化表!$D$28+10*转化表!$D$29+10*转化表!$D$30+10*转化表!$D$31+10*转化表!$D$32+(B93-90)*转化表!$D$33,IF(AND(B93&lt;=110,B93&gt;100),9*转化表!$D$24+10*转化表!$D$25+10*转化表!$D$26+10*转化表!$D$27+10*转化表!$D$28+10*转化表!$D$29+10*转化表!$D$30+10*转化表!$D$31+10*转化表!$D$32+10*转化表!$D$33+(B93-100)*转化表!$D$34,IF(AND(B93&lt;=120,B93&gt;110),9*转化表!$D$24+10*转化表!$D$25+10*转化表!$D$26+10*转化表!$D$27+10*转化表!$D$28+10*转化表!$D$29+10*转化表!$D$30+10*转化表!$D$31+10*转化表!$D$32+10*转化表!$D$33+10*转化表!$D$34+(B93-110)*转化表!$D$35))))))))))))</f>
        <v>995.40000000000009</v>
      </c>
      <c r="I93" s="91">
        <f t="shared" si="2"/>
        <v>0</v>
      </c>
      <c r="J93" s="91">
        <f>IF(E93&lt;=50,0,E93*7%+2.8+IF(AND(B93&lt;=10,B93&gt;0),(人物成长表!$B93-1)*转化表!$F$24,IF(AND(B93&lt;=20,B93&gt;10),9*转化表!$F$24+(B93-10)*转化表!$F$25,IF(AND(B93&lt;=30,B93&gt;20),9*转化表!$F$24+10*转化表!$F$25+(B93-20)*转化表!$F$26,IF(AND(B93&lt;=40,B93&gt;30),9*转化表!$F$24+10*转化表!$F$25+10*转化表!$F$26+(B93-30)*转化表!$F$27,IF(AND(B93&lt;=50,B93&gt;40),9*转化表!$F$24+10*转化表!$F$25+10*转化表!$F$26+10*转化表!$F$27+(B93-40)*转化表!$F$28,IF(AND(B93&lt;=60,B93&gt;50),9*转化表!$F$24+10*转化表!$F$25+10*转化表!$F$26+10*转化表!$F$27+10*转化表!$F$28+(B93-50)*转化表!$F$29,IF(AND(B93&lt;=70,B93&gt;60),9*转化表!$F$24+10*转化表!$F$25+10*转化表!$F$26+10*转化表!$F$27+10*转化表!$F$28+10*转化表!$F$29+(B93-60)*转化表!$F$30,IF(AND(B93&lt;=80,B93&gt;70),9*转化表!$F$24+10*转化表!$F$25+10*转化表!$F$26+10*转化表!$F$27+10*转化表!$F$28+10*转化表!$F$29+10*转化表!$F$30+(B93-70)*转化表!$F$31,IF(AND(B93&lt;=90,B93&gt;80),9*转化表!$F$24+10*转化表!$F$25+10*转化表!$F$26+10*转化表!$F$27+10*转化表!$F$28+10*转化表!$F$29+10*转化表!$F$30+10*转化表!$F$31+(B93-80)*转化表!$F$32,IF(AND(B93&lt;=100,B93&gt;90),9*转化表!$F$24+10*转化表!$F$25+10*转化表!$F$26+10*转化表!$F$27+10*转化表!$F$28+10*转化表!$F$29+10*转化表!$F$30+10*转化表!$F$31+10*转化表!$F$32+(B93-90)*转化表!$F$33,IF(AND(B93&lt;=110,B93&gt;100),9*转化表!$F$24+10*转化表!$F$25+10*转化表!$F$26+10*转化表!$F$27+10*转化表!$F$28+10*转化表!$F$29+10*转化表!$F$30+10*转化表!$F$31+10*转化表!$F$32+10*转化表!$F$33+(B93-100)*转化表!$F$34,IF(AND(B93&lt;=120,B93&gt;110),9*转化表!$F$24+10*转化表!$F$25+10*转化表!$F$26+10*转化表!$F$27+10*转化表!$F$28+10*转化表!$F$29+10*转化表!$F$30+10*转化表!$F$31+10*转化表!$F$32+10*转化表!$F$33+10*转化表!$F$34+(B93-110)*转化表!$F$35)))))))))))))</f>
        <v>0</v>
      </c>
      <c r="K93" s="91">
        <f>(F93-50)*人物成长表!$B93*10%+9+IF(AND(B93&lt;=10,B93&gt;0),(人物成长表!$B93-1)*转化表!$G$24,IF(AND(B93&lt;=20,B93&gt;10),9*转化表!$G$24+(B93-10)*转化表!$G$25,IF(AND(B93&lt;=30,B93&gt;20),9*转化表!$G$24+10*转化表!$G$25+(B93-20)*转化表!$G$26,IF(AND(B93&lt;=40,B93&gt;30),9*转化表!$G$24+10*转化表!$G$25+10*转化表!$G$26+(B93-30)*转化表!$G$27,IF(AND(B93&lt;=50,B93&gt;40),9*转化表!$G$24+10*转化表!$G$25+10*转化表!$G$26+10*转化表!$G$27+(B93-40)*转化表!$G$28,IF(AND(B93&lt;=60,B93&gt;50),9*转化表!$G$24+10*转化表!$G$25+10*转化表!$G$26+10*转化表!$G$27+10*转化表!$G$28+(B93-50)*转化表!$G$29,IF(AND(B93&lt;=70,B93&gt;60),9*转化表!$G$24+10*转化表!$G$25+10*转化表!$G$26+10*转化表!$G$27+10*转化表!$G$28+10*转化表!$G$29+(B93-60)*转化表!$G$30,IF(AND(B93&lt;=80,B93&gt;70),9*转化表!$G$24+10*转化表!$G$25+10*转化表!$G$26+10*转化表!$G$27+10*转化表!$G$28+10*转化表!$G$29+10*转化表!$G$30+(B93-70)*转化表!$G$31,IF(AND(B93&lt;=90,B93&gt;80),9*转化表!$G$24+10*转化表!$G$25+10*转化表!$G$26+10*转化表!$G$27+10*转化表!$G$28+10*转化表!$G$29+10*转化表!$G$30+10*转化表!$G$31+(B93-80)*转化表!$G$32,IF(AND(B93&lt;=100,B93&gt;90),9*转化表!$G$24+10*转化表!$G$25+10*转化表!$G$26+10*转化表!$G$27+10*转化表!$G$28+10*转化表!$G$29+10*转化表!$G$30+10*转化表!$G$31+10*转化表!$G$32+(B93-90)*转化表!$G$33,IF(AND(B93&lt;=110,B93&gt;100),9*转化表!$G$24+10*转化表!$G$25+10*转化表!$G$26+10*转化表!$G$27+10*转化表!$G$28+10*转化表!$G$29+10*转化表!$G$30+10*转化表!$G$31+10*转化表!$G$32+10*转化表!$G$33+(B93-100)*转化表!$G$34,IF(AND(B93&lt;=120,B93&gt;110),9*转化表!$G$24+10*转化表!$G$25+10*转化表!$G$26+10*转化表!$G$27+10*转化表!$G$28+10*转化表!$G$29+10*转化表!$G$30+10*转化表!$G$31+10*转化表!$G$32+10*转化表!$G$33+10*转化表!$G$34+(B93-110)*转化表!$G$35))))))))))))</f>
        <v>472.87</v>
      </c>
      <c r="L93" s="91">
        <f>IF(F93&lt;=50,0,E93*7%+2.8+IF(AND(B93&lt;=10,B93&gt;0),(人物成长表!$B93-1)*转化表!$H$24,IF(AND(B93&lt;=20,B93&gt;10),9*转化表!$H$24+(B93-10)*转化表!$H$25,IF(AND(B93&lt;=30,B93&gt;20),9*转化表!$H$24+10*转化表!$H$25+(B93-20)*转化表!$H$26,IF(AND(B93&lt;=40,B93&gt;30),9*转化表!$H$24+10*转化表!$H$25+10*转化表!$H$26+(B93-30)*转化表!$H$27,IF(AND(B93&lt;=50,B93&gt;40),9*转化表!$H$24+10*转化表!$H$25+10*转化表!$H$26+10*转化表!$H$27+(B93-40)*转化表!$H$28,IF(AND(B93&lt;=60,B93&gt;50),9*转化表!$H$24+10*转化表!$H$25+10*转化表!$H$26+10*转化表!$H$27+10*转化表!$H$28+(B93-50)*转化表!$H$29,IF(AND(B93&lt;=70,B93&gt;60),9*转化表!$H$24+10*转化表!$H$25+10*转化表!$H$26+10*转化表!$H$27+10*转化表!$H$28+10*转化表!$H$29+(B93-60)*转化表!$H$30,IF(AND(B93&lt;=80,B93&gt;70),9*转化表!$H$24+10*转化表!$H$25+10*转化表!$H$26+10*转化表!$H$27+10*转化表!$H$28+10*转化表!$H$29+10*转化表!$H$30+(B93-70)*转化表!$H$31,IF(AND(B93&lt;=90,B93&gt;80),9*转化表!$H$24+10*转化表!$H$25+10*转化表!$H$26+10*转化表!$H$27+10*转化表!$H$28+10*转化表!$H$29+10*转化表!$H$30+10*转化表!$H$31+(B93-80)*转化表!$H$32,IF(AND(B93&lt;=100,B93&gt;90),9*转化表!$H$24+10*转化表!$H$25+10*转化表!$H$26+10*转化表!$H$27+10*转化表!$H$28+10*转化表!$H$29+10*转化表!$H$30+10*转化表!$H$31+10*转化表!$H$32+(B93-90)*转化表!$H$33,IF(AND(B93&lt;=110,B93&gt;100),9*转化表!$H$24+10*转化表!$H$25+10*转化表!$H$26+10*转化表!$H$27+10*转化表!$H$28+10*转化表!$H$29+10*转化表!$H$30+10*转化表!$H$31+10*转化表!$H$32+10*转化表!$H$33+(B93-100)*转化表!$H$34,IF(AND(B93&lt;=120,B93&gt;110),9*转化表!$H$24+10*转化表!$H$25+10*转化表!$H$26+10*转化表!$H$27+10*转化表!$H$28+10*转化表!$H$29+10*转化表!$H$30+10*转化表!$H$31+10*转化表!$H$32+10*转化表!$H$33+10*转化表!$H$34+(B93-110)*转化表!$H$35)))))))))))))</f>
        <v>0</v>
      </c>
      <c r="M93" s="89">
        <v>0</v>
      </c>
      <c r="N93" s="93">
        <v>0.2</v>
      </c>
      <c r="O93" s="94">
        <v>0</v>
      </c>
      <c r="P93" s="94">
        <v>0</v>
      </c>
      <c r="Q93" s="94">
        <v>0</v>
      </c>
      <c r="R93" s="93">
        <v>0.25</v>
      </c>
      <c r="S93" s="94">
        <v>0</v>
      </c>
    </row>
    <row r="94" spans="1:19">
      <c r="A94" s="89" t="s">
        <v>185</v>
      </c>
      <c r="B94" s="89">
        <v>93</v>
      </c>
      <c r="C94" s="90">
        <f>IF(AND(B94&lt;=10,B94&gt;0),(人物成长表!$B94-1)*22+50,IF(AND(B94&lt;=20,B94&gt;10),9*22+50+(B94-10)*44,IF(AND(B94&lt;=30,B94&gt;20),9*22+50+10*44+(B94-20)*66,IF(AND(B94&lt;=40,B94&gt;30),9*22+50+10*44+10*66+(B94-30)*88,IF(AND(B94&lt;=50,B94&gt;40),9*22+50+10*44+10*66+10*88+(B94-40)*110,IF(AND(B94&lt;=60,B94&gt;50),9*22+30+10*44+10*66+10*88+10*110+(B94-50)*132,IF(AND(B94&lt;=70,B94&gt;60),9*22+30+10*44+10*66+10*88+10*110+10*132+(B94-60)*154,IF(AND(B94&lt;=80,B94&gt;70),9*22+30+10*44+10*66+10*88+10*110+10*132+10*154+(B94-70)*176,IF(AND(B94&lt;=90,B94&gt;80),9*22+30+10*44+10*66+10*88+10*110+10*132+10*154+10*176+(B94-80)*198,IF(AND(B94&lt;=100,B94&gt;90),9*22+30+10*44+10*66+10*88+10*110+10*132+10*154+10*176+10*198+(B94-90)*220,IF(AND(B94&lt;=110,B94&gt;100),9*22+30+10*44+10*66+10*88+10*110+10*132+10*154+10*176+10*198+10*220+(B94-100)*242,IF(AND(B94&lt;=120,B94&gt;110),9*22+30+10*44+10*66+10*88+10*110+10*132+10*154+10*176+10*198+10*220+10*242+(B94-110)*264))))))))))))</f>
        <v>10568</v>
      </c>
      <c r="D94" s="89">
        <v>60</v>
      </c>
      <c r="E94" s="89">
        <v>50</v>
      </c>
      <c r="F94" s="89">
        <v>50</v>
      </c>
      <c r="G94" s="91">
        <f>人物成长表!$D94*人物成长表!$B94*10%+7+IF(AND(B94&lt;=10,B94&gt;0),(人物成长表!$B94-1)*转化表!$C$24,IF(AND(B94&lt;=20,B94&gt;10),9*转化表!$C$24+(B94-10)*转化表!$C$25,IF(AND(B94&lt;=30,B94&gt;20),9*转化表!$C$24+10*转化表!$C$25+(B94-20)*转化表!$C$26,IF(AND(B94&lt;=40,B94&gt;30),9*转化表!$C$24+10*转化表!$C$25+10*转化表!$C$26+(B94-30)*转化表!$C$27,IF(AND(B94&lt;=50,B94&gt;40),9*转化表!$C$24+10*转化表!$C$25+10*转化表!$C$26+10*转化表!$C$27+(B94-40)*转化表!$C$28,IF(AND(B94&lt;=60,B94&gt;50),9*转化表!$C$24+10*转化表!$C$25+10*转化表!$C$26+10*转化表!$C$27+10*转化表!$C$28+(B94-50)*转化表!$C$29,IF(AND(B94&lt;=70,B94&gt;60),9*转化表!$C$24+10*转化表!$C$25+10*转化表!$C$26+10*转化表!$C$27+10*转化表!$C$28+10*转化表!$C$29+(B94-60)*转化表!$C$30,IF(AND(B94&lt;=80,B94&gt;70),9*转化表!$C$24+10*转化表!$C$25+10*转化表!$C$26+10*转化表!$C$27+10*转化表!$C$28+10*转化表!$C$29+10*转化表!$C$30+(B94-70)*转化表!$C$31,IF(AND(B94&lt;=90,B94&gt;80),9*转化表!$C$24+10*转化表!$C$25+10*转化表!$C$26+10*转化表!$C$27+10*转化表!$C$28+10*转化表!$C$29+10*转化表!$C$30+10*转化表!$C$31+(B94-80)*转化表!$C$32,IF(AND(B94&lt;=100,B94&gt;90),9*转化表!$C$24+10*转化表!$C$25+10*转化表!$C$26+10*转化表!$C$27+10*转化表!$C$28+10*转化表!$C$29+10*转化表!$C$30+10*转化表!$C$31+10*转化表!$C$32+(B94-90)*转化表!$C$33,IF(AND(B94&lt;=110,B94&gt;100),9*转化表!$C$24+10*转化表!$C$25+10*转化表!$C$26+10*转化表!$C$27+10*转化表!$C$28+10*转化表!$C$29+10*转化表!$C$30+10*转化表!$C$31+10*转化表!$C$32+10*转化表!$C$33+(B94-100)*转化表!$C$34,IF(AND(B94&lt;=120,B94&gt;110),9*转化表!$C$24+10*转化表!$C$25+10*转化表!$C$26+10*转化表!$C$27+10*转化表!$C$28+10*转化表!$C$29+10*转化表!$C$30+10*转化表!$C$31+10*转化表!$C$32+10*转化表!$C$33+10*转化表!$C$34+(B94-110)*转化表!$C$35))))))))))))</f>
        <v>1533</v>
      </c>
      <c r="H94" s="92">
        <f>人物成长表!$D94*人物成长表!$B94*7%+4.8+IF(AND(B94&lt;=10,B94&gt;0),(人物成长表!$B94-1)*转化表!$D$24,IF(AND(B94&lt;=20,B94&gt;10),9*转化表!$D$24+(B94-10)*转化表!$D$25,IF(AND(B94&lt;=30,B94&gt;20),9*转化表!$D$24+10*转化表!$D$25+(B94-20)*转化表!$D$26,IF(AND(B94&lt;=40,B94&gt;30),9*转化表!$D$24+10*转化表!$D$25+10*转化表!$D$26+(B94-30)*转化表!$D$27,IF(AND(B94&lt;=50,B94&gt;40),9*转化表!$D$24+10*转化表!$D$25+10*转化表!$D$26+10*转化表!$D$27+(B94-40)*转化表!$D$28,IF(AND(B94&lt;=60,B94&gt;50),9*转化表!$D$24+10*转化表!$D$25+10*转化表!$D$26+10*转化表!$D$27+10*转化表!$D$28+(B94-50)*转化表!$D$29,IF(AND(B94&lt;=70,B94&gt;60),9*转化表!$D$24+10*转化表!$D$25+10*转化表!$D$26+10*转化表!$D$27+10*转化表!$D$28+10*转化表!$D$29+(B94-60)*转化表!$D$30,IF(AND(B94&lt;=80,B94&gt;70),9*转化表!$D$24+10*转化表!$D$25+10*转化表!$D$26+10*转化表!$D$27+10*转化表!$D$28+10*转化表!$D$29+10*转化表!$D$30+(B94-70)*转化表!$D$31,IF(AND(B94&lt;=90,B94&gt;80),9*转化表!$D$24+10*转化表!$D$25+10*转化表!$D$26+10*转化表!$D$27+10*转化表!$D$28+10*转化表!$D$29+10*转化表!$D$30+10*转化表!$D$31+(B94-80)*转化表!$D$32,IF(AND(B94&lt;=100,B94&gt;90),9*转化表!$D$24+10*转化表!$D$25+10*转化表!$D$26+10*转化表!$D$27+10*转化表!$D$28+10*转化表!$D$29+10*转化表!$D$30+10*转化表!$D$31+10*转化表!$D$32+(B94-90)*转化表!$D$33,IF(AND(B94&lt;=110,B94&gt;100),9*转化表!$D$24+10*转化表!$D$25+10*转化表!$D$26+10*转化表!$D$27+10*转化表!$D$28+10*转化表!$D$29+10*转化表!$D$30+10*转化表!$D$31+10*转化表!$D$32+10*转化表!$D$33+(B94-100)*转化表!$D$34,IF(AND(B94&lt;=120,B94&gt;110),9*转化表!$D$24+10*转化表!$D$25+10*转化表!$D$26+10*转化表!$D$27+10*转化表!$D$28+10*转化表!$D$29+10*转化表!$D$30+10*转化表!$D$31+10*转化表!$D$32+10*转化表!$D$33+10*转化表!$D$34+(B94-110)*转化表!$D$35))))))))))))</f>
        <v>1013.6000000000001</v>
      </c>
      <c r="I94" s="91">
        <f t="shared" si="2"/>
        <v>0</v>
      </c>
      <c r="J94" s="91">
        <f>IF(E94&lt;=50,0,E94*7%+2.8+IF(AND(B94&lt;=10,B94&gt;0),(人物成长表!$B94-1)*转化表!$F$24,IF(AND(B94&lt;=20,B94&gt;10),9*转化表!$F$24+(B94-10)*转化表!$F$25,IF(AND(B94&lt;=30,B94&gt;20),9*转化表!$F$24+10*转化表!$F$25+(B94-20)*转化表!$F$26,IF(AND(B94&lt;=40,B94&gt;30),9*转化表!$F$24+10*转化表!$F$25+10*转化表!$F$26+(B94-30)*转化表!$F$27,IF(AND(B94&lt;=50,B94&gt;40),9*转化表!$F$24+10*转化表!$F$25+10*转化表!$F$26+10*转化表!$F$27+(B94-40)*转化表!$F$28,IF(AND(B94&lt;=60,B94&gt;50),9*转化表!$F$24+10*转化表!$F$25+10*转化表!$F$26+10*转化表!$F$27+10*转化表!$F$28+(B94-50)*转化表!$F$29,IF(AND(B94&lt;=70,B94&gt;60),9*转化表!$F$24+10*转化表!$F$25+10*转化表!$F$26+10*转化表!$F$27+10*转化表!$F$28+10*转化表!$F$29+(B94-60)*转化表!$F$30,IF(AND(B94&lt;=80,B94&gt;70),9*转化表!$F$24+10*转化表!$F$25+10*转化表!$F$26+10*转化表!$F$27+10*转化表!$F$28+10*转化表!$F$29+10*转化表!$F$30+(B94-70)*转化表!$F$31,IF(AND(B94&lt;=90,B94&gt;80),9*转化表!$F$24+10*转化表!$F$25+10*转化表!$F$26+10*转化表!$F$27+10*转化表!$F$28+10*转化表!$F$29+10*转化表!$F$30+10*转化表!$F$31+(B94-80)*转化表!$F$32,IF(AND(B94&lt;=100,B94&gt;90),9*转化表!$F$24+10*转化表!$F$25+10*转化表!$F$26+10*转化表!$F$27+10*转化表!$F$28+10*转化表!$F$29+10*转化表!$F$30+10*转化表!$F$31+10*转化表!$F$32+(B94-90)*转化表!$F$33,IF(AND(B94&lt;=110,B94&gt;100),9*转化表!$F$24+10*转化表!$F$25+10*转化表!$F$26+10*转化表!$F$27+10*转化表!$F$28+10*转化表!$F$29+10*转化表!$F$30+10*转化表!$F$31+10*转化表!$F$32+10*转化表!$F$33+(B94-100)*转化表!$F$34,IF(AND(B94&lt;=120,B94&gt;110),9*转化表!$F$24+10*转化表!$F$25+10*转化表!$F$26+10*转化表!$F$27+10*转化表!$F$28+10*转化表!$F$29+10*转化表!$F$30+10*转化表!$F$31+10*转化表!$F$32+10*转化表!$F$33+10*转化表!$F$34+(B94-110)*转化表!$F$35)))))))))))))</f>
        <v>0</v>
      </c>
      <c r="K94" s="91">
        <f>(F94-50)*人物成长表!$B94*10%+9+IF(AND(B94&lt;=10,B94&gt;0),(人物成长表!$B94-1)*转化表!$G$24,IF(AND(B94&lt;=20,B94&gt;10),9*转化表!$G$24+(B94-10)*转化表!$G$25,IF(AND(B94&lt;=30,B94&gt;20),9*转化表!$G$24+10*转化表!$G$25+(B94-20)*转化表!$G$26,IF(AND(B94&lt;=40,B94&gt;30),9*转化表!$G$24+10*转化表!$G$25+10*转化表!$G$26+(B94-30)*转化表!$G$27,IF(AND(B94&lt;=50,B94&gt;40),9*转化表!$G$24+10*转化表!$G$25+10*转化表!$G$26+10*转化表!$G$27+(B94-40)*转化表!$G$28,IF(AND(B94&lt;=60,B94&gt;50),9*转化表!$G$24+10*转化表!$G$25+10*转化表!$G$26+10*转化表!$G$27+10*转化表!$G$28+(B94-50)*转化表!$G$29,IF(AND(B94&lt;=70,B94&gt;60),9*转化表!$G$24+10*转化表!$G$25+10*转化表!$G$26+10*转化表!$G$27+10*转化表!$G$28+10*转化表!$G$29+(B94-60)*转化表!$G$30,IF(AND(B94&lt;=80,B94&gt;70),9*转化表!$G$24+10*转化表!$G$25+10*转化表!$G$26+10*转化表!$G$27+10*转化表!$G$28+10*转化表!$G$29+10*转化表!$G$30+(B94-70)*转化表!$G$31,IF(AND(B94&lt;=90,B94&gt;80),9*转化表!$G$24+10*转化表!$G$25+10*转化表!$G$26+10*转化表!$G$27+10*转化表!$G$28+10*转化表!$G$29+10*转化表!$G$30+10*转化表!$G$31+(B94-80)*转化表!$G$32,IF(AND(B94&lt;=100,B94&gt;90),9*转化表!$G$24+10*转化表!$G$25+10*转化表!$G$26+10*转化表!$G$27+10*转化表!$G$28+10*转化表!$G$29+10*转化表!$G$30+10*转化表!$G$31+10*转化表!$G$32+(B94-90)*转化表!$G$33,IF(AND(B94&lt;=110,B94&gt;100),9*转化表!$G$24+10*转化表!$G$25+10*转化表!$G$26+10*转化表!$G$27+10*转化表!$G$28+10*转化表!$G$29+10*转化表!$G$30+10*转化表!$G$31+10*转化表!$G$32+10*转化表!$G$33+(B94-100)*转化表!$G$34,IF(AND(B94&lt;=120,B94&gt;110),9*转化表!$G$24+10*转化表!$G$25+10*转化表!$G$26+10*转化表!$G$27+10*转化表!$G$28+10*转化表!$G$29+10*转化表!$G$30+10*转化表!$G$31+10*转化表!$G$32+10*转化表!$G$33+10*转化表!$G$34+(B94-110)*转化表!$G$35))))))))))))</f>
        <v>483.47</v>
      </c>
      <c r="L94" s="91">
        <f>IF(F94&lt;=50,0,E94*7%+2.8+IF(AND(B94&lt;=10,B94&gt;0),(人物成长表!$B94-1)*转化表!$H$24,IF(AND(B94&lt;=20,B94&gt;10),9*转化表!$H$24+(B94-10)*转化表!$H$25,IF(AND(B94&lt;=30,B94&gt;20),9*转化表!$H$24+10*转化表!$H$25+(B94-20)*转化表!$H$26,IF(AND(B94&lt;=40,B94&gt;30),9*转化表!$H$24+10*转化表!$H$25+10*转化表!$H$26+(B94-30)*转化表!$H$27,IF(AND(B94&lt;=50,B94&gt;40),9*转化表!$H$24+10*转化表!$H$25+10*转化表!$H$26+10*转化表!$H$27+(B94-40)*转化表!$H$28,IF(AND(B94&lt;=60,B94&gt;50),9*转化表!$H$24+10*转化表!$H$25+10*转化表!$H$26+10*转化表!$H$27+10*转化表!$H$28+(B94-50)*转化表!$H$29,IF(AND(B94&lt;=70,B94&gt;60),9*转化表!$H$24+10*转化表!$H$25+10*转化表!$H$26+10*转化表!$H$27+10*转化表!$H$28+10*转化表!$H$29+(B94-60)*转化表!$H$30,IF(AND(B94&lt;=80,B94&gt;70),9*转化表!$H$24+10*转化表!$H$25+10*转化表!$H$26+10*转化表!$H$27+10*转化表!$H$28+10*转化表!$H$29+10*转化表!$H$30+(B94-70)*转化表!$H$31,IF(AND(B94&lt;=90,B94&gt;80),9*转化表!$H$24+10*转化表!$H$25+10*转化表!$H$26+10*转化表!$H$27+10*转化表!$H$28+10*转化表!$H$29+10*转化表!$H$30+10*转化表!$H$31+(B94-80)*转化表!$H$32,IF(AND(B94&lt;=100,B94&gt;90),9*转化表!$H$24+10*转化表!$H$25+10*转化表!$H$26+10*转化表!$H$27+10*转化表!$H$28+10*转化表!$H$29+10*转化表!$H$30+10*转化表!$H$31+10*转化表!$H$32+(B94-90)*转化表!$H$33,IF(AND(B94&lt;=110,B94&gt;100),9*转化表!$H$24+10*转化表!$H$25+10*转化表!$H$26+10*转化表!$H$27+10*转化表!$H$28+10*转化表!$H$29+10*转化表!$H$30+10*转化表!$H$31+10*转化表!$H$32+10*转化表!$H$33+(B94-100)*转化表!$H$34,IF(AND(B94&lt;=120,B94&gt;110),9*转化表!$H$24+10*转化表!$H$25+10*转化表!$H$26+10*转化表!$H$27+10*转化表!$H$28+10*转化表!$H$29+10*转化表!$H$30+10*转化表!$H$31+10*转化表!$H$32+10*转化表!$H$33+10*转化表!$H$34+(B94-110)*转化表!$H$35)))))))))))))</f>
        <v>0</v>
      </c>
      <c r="M94" s="89">
        <v>0</v>
      </c>
      <c r="N94" s="93">
        <v>0.2</v>
      </c>
      <c r="O94" s="94">
        <v>0</v>
      </c>
      <c r="P94" s="94">
        <v>0</v>
      </c>
      <c r="Q94" s="94">
        <v>0</v>
      </c>
      <c r="R94" s="93">
        <v>0.25</v>
      </c>
      <c r="S94" s="94">
        <v>0</v>
      </c>
    </row>
    <row r="95" spans="1:19">
      <c r="A95" s="89" t="s">
        <v>185</v>
      </c>
      <c r="B95" s="89">
        <v>94</v>
      </c>
      <c r="C95" s="90">
        <f>IF(AND(B95&lt;=10,B95&gt;0),(人物成长表!$B95-1)*22+50,IF(AND(B95&lt;=20,B95&gt;10),9*22+50+(B95-10)*44,IF(AND(B95&lt;=30,B95&gt;20),9*22+50+10*44+(B95-20)*66,IF(AND(B95&lt;=40,B95&gt;30),9*22+50+10*44+10*66+(B95-30)*88,IF(AND(B95&lt;=50,B95&gt;40),9*22+50+10*44+10*66+10*88+(B95-40)*110,IF(AND(B95&lt;=60,B95&gt;50),9*22+30+10*44+10*66+10*88+10*110+(B95-50)*132,IF(AND(B95&lt;=70,B95&gt;60),9*22+30+10*44+10*66+10*88+10*110+10*132+(B95-60)*154,IF(AND(B95&lt;=80,B95&gt;70),9*22+30+10*44+10*66+10*88+10*110+10*132+10*154+(B95-70)*176,IF(AND(B95&lt;=90,B95&gt;80),9*22+30+10*44+10*66+10*88+10*110+10*132+10*154+10*176+(B95-80)*198,IF(AND(B95&lt;=100,B95&gt;90),9*22+30+10*44+10*66+10*88+10*110+10*132+10*154+10*176+10*198+(B95-90)*220,IF(AND(B95&lt;=110,B95&gt;100),9*22+30+10*44+10*66+10*88+10*110+10*132+10*154+10*176+10*198+10*220+(B95-100)*242,IF(AND(B95&lt;=120,B95&gt;110),9*22+30+10*44+10*66+10*88+10*110+10*132+10*154+10*176+10*198+10*220+10*242+(B95-110)*264))))))))))))</f>
        <v>10788</v>
      </c>
      <c r="D95" s="89">
        <v>60</v>
      </c>
      <c r="E95" s="89">
        <v>50</v>
      </c>
      <c r="F95" s="89">
        <v>50</v>
      </c>
      <c r="G95" s="91">
        <f>人物成长表!$D95*人物成长表!$B95*10%+7+IF(AND(B95&lt;=10,B95&gt;0),(人物成长表!$B95-1)*转化表!$C$24,IF(AND(B95&lt;=20,B95&gt;10),9*转化表!$C$24+(B95-10)*转化表!$C$25,IF(AND(B95&lt;=30,B95&gt;20),9*转化表!$C$24+10*转化表!$C$25+(B95-20)*转化表!$C$26,IF(AND(B95&lt;=40,B95&gt;30),9*转化表!$C$24+10*转化表!$C$25+10*转化表!$C$26+(B95-30)*转化表!$C$27,IF(AND(B95&lt;=50,B95&gt;40),9*转化表!$C$24+10*转化表!$C$25+10*转化表!$C$26+10*转化表!$C$27+(B95-40)*转化表!$C$28,IF(AND(B95&lt;=60,B95&gt;50),9*转化表!$C$24+10*转化表!$C$25+10*转化表!$C$26+10*转化表!$C$27+10*转化表!$C$28+(B95-50)*转化表!$C$29,IF(AND(B95&lt;=70,B95&gt;60),9*转化表!$C$24+10*转化表!$C$25+10*转化表!$C$26+10*转化表!$C$27+10*转化表!$C$28+10*转化表!$C$29+(B95-60)*转化表!$C$30,IF(AND(B95&lt;=80,B95&gt;70),9*转化表!$C$24+10*转化表!$C$25+10*转化表!$C$26+10*转化表!$C$27+10*转化表!$C$28+10*转化表!$C$29+10*转化表!$C$30+(B95-70)*转化表!$C$31,IF(AND(B95&lt;=90,B95&gt;80),9*转化表!$C$24+10*转化表!$C$25+10*转化表!$C$26+10*转化表!$C$27+10*转化表!$C$28+10*转化表!$C$29+10*转化表!$C$30+10*转化表!$C$31+(B95-80)*转化表!$C$32,IF(AND(B95&lt;=100,B95&gt;90),9*转化表!$C$24+10*转化表!$C$25+10*转化表!$C$26+10*转化表!$C$27+10*转化表!$C$28+10*转化表!$C$29+10*转化表!$C$30+10*转化表!$C$31+10*转化表!$C$32+(B95-90)*转化表!$C$33,IF(AND(B95&lt;=110,B95&gt;100),9*转化表!$C$24+10*转化表!$C$25+10*转化表!$C$26+10*转化表!$C$27+10*转化表!$C$28+10*转化表!$C$29+10*转化表!$C$30+10*转化表!$C$31+10*转化表!$C$32+10*转化表!$C$33+(B95-100)*转化表!$C$34,IF(AND(B95&lt;=120,B95&gt;110),9*转化表!$C$24+10*转化表!$C$25+10*转化表!$C$26+10*转化表!$C$27+10*转化表!$C$28+10*转化表!$C$29+10*转化表!$C$30+10*转化表!$C$31+10*转化表!$C$32+10*转化表!$C$33+10*转化表!$C$34+(B95-110)*转化表!$C$35))))))))))))</f>
        <v>1564</v>
      </c>
      <c r="H95" s="92">
        <f>人物成长表!$D95*人物成长表!$B95*7%+4.8+IF(AND(B95&lt;=10,B95&gt;0),(人物成长表!$B95-1)*转化表!$D$24,IF(AND(B95&lt;=20,B95&gt;10),9*转化表!$D$24+(B95-10)*转化表!$D$25,IF(AND(B95&lt;=30,B95&gt;20),9*转化表!$D$24+10*转化表!$D$25+(B95-20)*转化表!$D$26,IF(AND(B95&lt;=40,B95&gt;30),9*转化表!$D$24+10*转化表!$D$25+10*转化表!$D$26+(B95-30)*转化表!$D$27,IF(AND(B95&lt;=50,B95&gt;40),9*转化表!$D$24+10*转化表!$D$25+10*转化表!$D$26+10*转化表!$D$27+(B95-40)*转化表!$D$28,IF(AND(B95&lt;=60,B95&gt;50),9*转化表!$D$24+10*转化表!$D$25+10*转化表!$D$26+10*转化表!$D$27+10*转化表!$D$28+(B95-50)*转化表!$D$29,IF(AND(B95&lt;=70,B95&gt;60),9*转化表!$D$24+10*转化表!$D$25+10*转化表!$D$26+10*转化表!$D$27+10*转化表!$D$28+10*转化表!$D$29+(B95-60)*转化表!$D$30,IF(AND(B95&lt;=80,B95&gt;70),9*转化表!$D$24+10*转化表!$D$25+10*转化表!$D$26+10*转化表!$D$27+10*转化表!$D$28+10*转化表!$D$29+10*转化表!$D$30+(B95-70)*转化表!$D$31,IF(AND(B95&lt;=90,B95&gt;80),9*转化表!$D$24+10*转化表!$D$25+10*转化表!$D$26+10*转化表!$D$27+10*转化表!$D$28+10*转化表!$D$29+10*转化表!$D$30+10*转化表!$D$31+(B95-80)*转化表!$D$32,IF(AND(B95&lt;=100,B95&gt;90),9*转化表!$D$24+10*转化表!$D$25+10*转化表!$D$26+10*转化表!$D$27+10*转化表!$D$28+10*转化表!$D$29+10*转化表!$D$30+10*转化表!$D$31+10*转化表!$D$32+(B95-90)*转化表!$D$33,IF(AND(B95&lt;=110,B95&gt;100),9*转化表!$D$24+10*转化表!$D$25+10*转化表!$D$26+10*转化表!$D$27+10*转化表!$D$28+10*转化表!$D$29+10*转化表!$D$30+10*转化表!$D$31+10*转化表!$D$32+10*转化表!$D$33+(B95-100)*转化表!$D$34,IF(AND(B95&lt;=120,B95&gt;110),9*转化表!$D$24+10*转化表!$D$25+10*转化表!$D$26+10*转化表!$D$27+10*转化表!$D$28+10*转化表!$D$29+10*转化表!$D$30+10*转化表!$D$31+10*转化表!$D$32+10*转化表!$D$33+10*转化表!$D$34+(B95-110)*转化表!$D$35))))))))))))</f>
        <v>1031.8000000000002</v>
      </c>
      <c r="I95" s="91">
        <f t="shared" si="2"/>
        <v>0</v>
      </c>
      <c r="J95" s="91">
        <f>IF(E95&lt;=50,0,E95*7%+2.8+IF(AND(B95&lt;=10,B95&gt;0),(人物成长表!$B95-1)*转化表!$F$24,IF(AND(B95&lt;=20,B95&gt;10),9*转化表!$F$24+(B95-10)*转化表!$F$25,IF(AND(B95&lt;=30,B95&gt;20),9*转化表!$F$24+10*转化表!$F$25+(B95-20)*转化表!$F$26,IF(AND(B95&lt;=40,B95&gt;30),9*转化表!$F$24+10*转化表!$F$25+10*转化表!$F$26+(B95-30)*转化表!$F$27,IF(AND(B95&lt;=50,B95&gt;40),9*转化表!$F$24+10*转化表!$F$25+10*转化表!$F$26+10*转化表!$F$27+(B95-40)*转化表!$F$28,IF(AND(B95&lt;=60,B95&gt;50),9*转化表!$F$24+10*转化表!$F$25+10*转化表!$F$26+10*转化表!$F$27+10*转化表!$F$28+(B95-50)*转化表!$F$29,IF(AND(B95&lt;=70,B95&gt;60),9*转化表!$F$24+10*转化表!$F$25+10*转化表!$F$26+10*转化表!$F$27+10*转化表!$F$28+10*转化表!$F$29+(B95-60)*转化表!$F$30,IF(AND(B95&lt;=80,B95&gt;70),9*转化表!$F$24+10*转化表!$F$25+10*转化表!$F$26+10*转化表!$F$27+10*转化表!$F$28+10*转化表!$F$29+10*转化表!$F$30+(B95-70)*转化表!$F$31,IF(AND(B95&lt;=90,B95&gt;80),9*转化表!$F$24+10*转化表!$F$25+10*转化表!$F$26+10*转化表!$F$27+10*转化表!$F$28+10*转化表!$F$29+10*转化表!$F$30+10*转化表!$F$31+(B95-80)*转化表!$F$32,IF(AND(B95&lt;=100,B95&gt;90),9*转化表!$F$24+10*转化表!$F$25+10*转化表!$F$26+10*转化表!$F$27+10*转化表!$F$28+10*转化表!$F$29+10*转化表!$F$30+10*转化表!$F$31+10*转化表!$F$32+(B95-90)*转化表!$F$33,IF(AND(B95&lt;=110,B95&gt;100),9*转化表!$F$24+10*转化表!$F$25+10*转化表!$F$26+10*转化表!$F$27+10*转化表!$F$28+10*转化表!$F$29+10*转化表!$F$30+10*转化表!$F$31+10*转化表!$F$32+10*转化表!$F$33+(B95-100)*转化表!$F$34,IF(AND(B95&lt;=120,B95&gt;110),9*转化表!$F$24+10*转化表!$F$25+10*转化表!$F$26+10*转化表!$F$27+10*转化表!$F$28+10*转化表!$F$29+10*转化表!$F$30+10*转化表!$F$31+10*转化表!$F$32+10*转化表!$F$33+10*转化表!$F$34+(B95-110)*转化表!$F$35)))))))))))))</f>
        <v>0</v>
      </c>
      <c r="K95" s="91">
        <f>(F95-50)*人物成长表!$B95*10%+9+IF(AND(B95&lt;=10,B95&gt;0),(人物成长表!$B95-1)*转化表!$G$24,IF(AND(B95&lt;=20,B95&gt;10),9*转化表!$G$24+(B95-10)*转化表!$G$25,IF(AND(B95&lt;=30,B95&gt;20),9*转化表!$G$24+10*转化表!$G$25+(B95-20)*转化表!$G$26,IF(AND(B95&lt;=40,B95&gt;30),9*转化表!$G$24+10*转化表!$G$25+10*转化表!$G$26+(B95-30)*转化表!$G$27,IF(AND(B95&lt;=50,B95&gt;40),9*转化表!$G$24+10*转化表!$G$25+10*转化表!$G$26+10*转化表!$G$27+(B95-40)*转化表!$G$28,IF(AND(B95&lt;=60,B95&gt;50),9*转化表!$G$24+10*转化表!$G$25+10*转化表!$G$26+10*转化表!$G$27+10*转化表!$G$28+(B95-50)*转化表!$G$29,IF(AND(B95&lt;=70,B95&gt;60),9*转化表!$G$24+10*转化表!$G$25+10*转化表!$G$26+10*转化表!$G$27+10*转化表!$G$28+10*转化表!$G$29+(B95-60)*转化表!$G$30,IF(AND(B95&lt;=80,B95&gt;70),9*转化表!$G$24+10*转化表!$G$25+10*转化表!$G$26+10*转化表!$G$27+10*转化表!$G$28+10*转化表!$G$29+10*转化表!$G$30+(B95-70)*转化表!$G$31,IF(AND(B95&lt;=90,B95&gt;80),9*转化表!$G$24+10*转化表!$G$25+10*转化表!$G$26+10*转化表!$G$27+10*转化表!$G$28+10*转化表!$G$29+10*转化表!$G$30+10*转化表!$G$31+(B95-80)*转化表!$G$32,IF(AND(B95&lt;=100,B95&gt;90),9*转化表!$G$24+10*转化表!$G$25+10*转化表!$G$26+10*转化表!$G$27+10*转化表!$G$28+10*转化表!$G$29+10*转化表!$G$30+10*转化表!$G$31+10*转化表!$G$32+(B95-90)*转化表!$G$33,IF(AND(B95&lt;=110,B95&gt;100),9*转化表!$G$24+10*转化表!$G$25+10*转化表!$G$26+10*转化表!$G$27+10*转化表!$G$28+10*转化表!$G$29+10*转化表!$G$30+10*转化表!$G$31+10*转化表!$G$32+10*转化表!$G$33+(B95-100)*转化表!$G$34,IF(AND(B95&lt;=120,B95&gt;110),9*转化表!$G$24+10*转化表!$G$25+10*转化表!$G$26+10*转化表!$G$27+10*转化表!$G$28+10*转化表!$G$29+10*转化表!$G$30+10*转化表!$G$31+10*转化表!$G$32+10*转化表!$G$33+10*转化表!$G$34+(B95-110)*转化表!$G$35))))))))))))</f>
        <v>494.07</v>
      </c>
      <c r="L95" s="91">
        <f>IF(F95&lt;=50,0,E95*7%+2.8+IF(AND(B95&lt;=10,B95&gt;0),(人物成长表!$B95-1)*转化表!$H$24,IF(AND(B95&lt;=20,B95&gt;10),9*转化表!$H$24+(B95-10)*转化表!$H$25,IF(AND(B95&lt;=30,B95&gt;20),9*转化表!$H$24+10*转化表!$H$25+(B95-20)*转化表!$H$26,IF(AND(B95&lt;=40,B95&gt;30),9*转化表!$H$24+10*转化表!$H$25+10*转化表!$H$26+(B95-30)*转化表!$H$27,IF(AND(B95&lt;=50,B95&gt;40),9*转化表!$H$24+10*转化表!$H$25+10*转化表!$H$26+10*转化表!$H$27+(B95-40)*转化表!$H$28,IF(AND(B95&lt;=60,B95&gt;50),9*转化表!$H$24+10*转化表!$H$25+10*转化表!$H$26+10*转化表!$H$27+10*转化表!$H$28+(B95-50)*转化表!$H$29,IF(AND(B95&lt;=70,B95&gt;60),9*转化表!$H$24+10*转化表!$H$25+10*转化表!$H$26+10*转化表!$H$27+10*转化表!$H$28+10*转化表!$H$29+(B95-60)*转化表!$H$30,IF(AND(B95&lt;=80,B95&gt;70),9*转化表!$H$24+10*转化表!$H$25+10*转化表!$H$26+10*转化表!$H$27+10*转化表!$H$28+10*转化表!$H$29+10*转化表!$H$30+(B95-70)*转化表!$H$31,IF(AND(B95&lt;=90,B95&gt;80),9*转化表!$H$24+10*转化表!$H$25+10*转化表!$H$26+10*转化表!$H$27+10*转化表!$H$28+10*转化表!$H$29+10*转化表!$H$30+10*转化表!$H$31+(B95-80)*转化表!$H$32,IF(AND(B95&lt;=100,B95&gt;90),9*转化表!$H$24+10*转化表!$H$25+10*转化表!$H$26+10*转化表!$H$27+10*转化表!$H$28+10*转化表!$H$29+10*转化表!$H$30+10*转化表!$H$31+10*转化表!$H$32+(B95-90)*转化表!$H$33,IF(AND(B95&lt;=110,B95&gt;100),9*转化表!$H$24+10*转化表!$H$25+10*转化表!$H$26+10*转化表!$H$27+10*转化表!$H$28+10*转化表!$H$29+10*转化表!$H$30+10*转化表!$H$31+10*转化表!$H$32+10*转化表!$H$33+(B95-100)*转化表!$H$34,IF(AND(B95&lt;=120,B95&gt;110),9*转化表!$H$24+10*转化表!$H$25+10*转化表!$H$26+10*转化表!$H$27+10*转化表!$H$28+10*转化表!$H$29+10*转化表!$H$30+10*转化表!$H$31+10*转化表!$H$32+10*转化表!$H$33+10*转化表!$H$34+(B95-110)*转化表!$H$35)))))))))))))</f>
        <v>0</v>
      </c>
      <c r="M95" s="89">
        <v>0</v>
      </c>
      <c r="N95" s="93">
        <v>0.2</v>
      </c>
      <c r="O95" s="94">
        <v>0</v>
      </c>
      <c r="P95" s="94">
        <v>0</v>
      </c>
      <c r="Q95" s="94">
        <v>0</v>
      </c>
      <c r="R95" s="93">
        <v>0.25</v>
      </c>
      <c r="S95" s="94">
        <v>0</v>
      </c>
    </row>
    <row r="96" spans="1:19">
      <c r="A96" s="89" t="s">
        <v>185</v>
      </c>
      <c r="B96" s="89">
        <v>95</v>
      </c>
      <c r="C96" s="90">
        <f>IF(AND(B96&lt;=10,B96&gt;0),(人物成长表!$B96-1)*22+50,IF(AND(B96&lt;=20,B96&gt;10),9*22+50+(B96-10)*44,IF(AND(B96&lt;=30,B96&gt;20),9*22+50+10*44+(B96-20)*66,IF(AND(B96&lt;=40,B96&gt;30),9*22+50+10*44+10*66+(B96-30)*88,IF(AND(B96&lt;=50,B96&gt;40),9*22+50+10*44+10*66+10*88+(B96-40)*110,IF(AND(B96&lt;=60,B96&gt;50),9*22+30+10*44+10*66+10*88+10*110+(B96-50)*132,IF(AND(B96&lt;=70,B96&gt;60),9*22+30+10*44+10*66+10*88+10*110+10*132+(B96-60)*154,IF(AND(B96&lt;=80,B96&gt;70),9*22+30+10*44+10*66+10*88+10*110+10*132+10*154+(B96-70)*176,IF(AND(B96&lt;=90,B96&gt;80),9*22+30+10*44+10*66+10*88+10*110+10*132+10*154+10*176+(B96-80)*198,IF(AND(B96&lt;=100,B96&gt;90),9*22+30+10*44+10*66+10*88+10*110+10*132+10*154+10*176+10*198+(B96-90)*220,IF(AND(B96&lt;=110,B96&gt;100),9*22+30+10*44+10*66+10*88+10*110+10*132+10*154+10*176+10*198+10*220+(B96-100)*242,IF(AND(B96&lt;=120,B96&gt;110),9*22+30+10*44+10*66+10*88+10*110+10*132+10*154+10*176+10*198+10*220+10*242+(B96-110)*264))))))))))))</f>
        <v>11008</v>
      </c>
      <c r="D96" s="89">
        <v>60</v>
      </c>
      <c r="E96" s="89">
        <v>50</v>
      </c>
      <c r="F96" s="89">
        <v>50</v>
      </c>
      <c r="G96" s="91">
        <f>人物成长表!$D96*人物成长表!$B96*10%+7+IF(AND(B96&lt;=10,B96&gt;0),(人物成长表!$B96-1)*转化表!$C$24,IF(AND(B96&lt;=20,B96&gt;10),9*转化表!$C$24+(B96-10)*转化表!$C$25,IF(AND(B96&lt;=30,B96&gt;20),9*转化表!$C$24+10*转化表!$C$25+(B96-20)*转化表!$C$26,IF(AND(B96&lt;=40,B96&gt;30),9*转化表!$C$24+10*转化表!$C$25+10*转化表!$C$26+(B96-30)*转化表!$C$27,IF(AND(B96&lt;=50,B96&gt;40),9*转化表!$C$24+10*转化表!$C$25+10*转化表!$C$26+10*转化表!$C$27+(B96-40)*转化表!$C$28,IF(AND(B96&lt;=60,B96&gt;50),9*转化表!$C$24+10*转化表!$C$25+10*转化表!$C$26+10*转化表!$C$27+10*转化表!$C$28+(B96-50)*转化表!$C$29,IF(AND(B96&lt;=70,B96&gt;60),9*转化表!$C$24+10*转化表!$C$25+10*转化表!$C$26+10*转化表!$C$27+10*转化表!$C$28+10*转化表!$C$29+(B96-60)*转化表!$C$30,IF(AND(B96&lt;=80,B96&gt;70),9*转化表!$C$24+10*转化表!$C$25+10*转化表!$C$26+10*转化表!$C$27+10*转化表!$C$28+10*转化表!$C$29+10*转化表!$C$30+(B96-70)*转化表!$C$31,IF(AND(B96&lt;=90,B96&gt;80),9*转化表!$C$24+10*转化表!$C$25+10*转化表!$C$26+10*转化表!$C$27+10*转化表!$C$28+10*转化表!$C$29+10*转化表!$C$30+10*转化表!$C$31+(B96-80)*转化表!$C$32,IF(AND(B96&lt;=100,B96&gt;90),9*转化表!$C$24+10*转化表!$C$25+10*转化表!$C$26+10*转化表!$C$27+10*转化表!$C$28+10*转化表!$C$29+10*转化表!$C$30+10*转化表!$C$31+10*转化表!$C$32+(B96-90)*转化表!$C$33,IF(AND(B96&lt;=110,B96&gt;100),9*转化表!$C$24+10*转化表!$C$25+10*转化表!$C$26+10*转化表!$C$27+10*转化表!$C$28+10*转化表!$C$29+10*转化表!$C$30+10*转化表!$C$31+10*转化表!$C$32+10*转化表!$C$33+(B96-100)*转化表!$C$34,IF(AND(B96&lt;=120,B96&gt;110),9*转化表!$C$24+10*转化表!$C$25+10*转化表!$C$26+10*转化表!$C$27+10*转化表!$C$28+10*转化表!$C$29+10*转化表!$C$30+10*转化表!$C$31+10*转化表!$C$32+10*转化表!$C$33+10*转化表!$C$34+(B96-110)*转化表!$C$35))))))))))))</f>
        <v>1595</v>
      </c>
      <c r="H96" s="92">
        <f>人物成长表!$D96*人物成长表!$B96*7%+4.8+IF(AND(B96&lt;=10,B96&gt;0),(人物成长表!$B96-1)*转化表!$D$24,IF(AND(B96&lt;=20,B96&gt;10),9*转化表!$D$24+(B96-10)*转化表!$D$25,IF(AND(B96&lt;=30,B96&gt;20),9*转化表!$D$24+10*转化表!$D$25+(B96-20)*转化表!$D$26,IF(AND(B96&lt;=40,B96&gt;30),9*转化表!$D$24+10*转化表!$D$25+10*转化表!$D$26+(B96-30)*转化表!$D$27,IF(AND(B96&lt;=50,B96&gt;40),9*转化表!$D$24+10*转化表!$D$25+10*转化表!$D$26+10*转化表!$D$27+(B96-40)*转化表!$D$28,IF(AND(B96&lt;=60,B96&gt;50),9*转化表!$D$24+10*转化表!$D$25+10*转化表!$D$26+10*转化表!$D$27+10*转化表!$D$28+(B96-50)*转化表!$D$29,IF(AND(B96&lt;=70,B96&gt;60),9*转化表!$D$24+10*转化表!$D$25+10*转化表!$D$26+10*转化表!$D$27+10*转化表!$D$28+10*转化表!$D$29+(B96-60)*转化表!$D$30,IF(AND(B96&lt;=80,B96&gt;70),9*转化表!$D$24+10*转化表!$D$25+10*转化表!$D$26+10*转化表!$D$27+10*转化表!$D$28+10*转化表!$D$29+10*转化表!$D$30+(B96-70)*转化表!$D$31,IF(AND(B96&lt;=90,B96&gt;80),9*转化表!$D$24+10*转化表!$D$25+10*转化表!$D$26+10*转化表!$D$27+10*转化表!$D$28+10*转化表!$D$29+10*转化表!$D$30+10*转化表!$D$31+(B96-80)*转化表!$D$32,IF(AND(B96&lt;=100,B96&gt;90),9*转化表!$D$24+10*转化表!$D$25+10*转化表!$D$26+10*转化表!$D$27+10*转化表!$D$28+10*转化表!$D$29+10*转化表!$D$30+10*转化表!$D$31+10*转化表!$D$32+(B96-90)*转化表!$D$33,IF(AND(B96&lt;=110,B96&gt;100),9*转化表!$D$24+10*转化表!$D$25+10*转化表!$D$26+10*转化表!$D$27+10*转化表!$D$28+10*转化表!$D$29+10*转化表!$D$30+10*转化表!$D$31+10*转化表!$D$32+10*转化表!$D$33+(B96-100)*转化表!$D$34,IF(AND(B96&lt;=120,B96&gt;110),9*转化表!$D$24+10*转化表!$D$25+10*转化表!$D$26+10*转化表!$D$27+10*转化表!$D$28+10*转化表!$D$29+10*转化表!$D$30+10*转化表!$D$31+10*转化表!$D$32+10*转化表!$D$33+10*转化表!$D$34+(B96-110)*转化表!$D$35))))))))))))</f>
        <v>1050</v>
      </c>
      <c r="I96" s="91">
        <f t="shared" si="2"/>
        <v>0</v>
      </c>
      <c r="J96" s="91">
        <f>IF(E96&lt;=50,0,E96*7%+2.8+IF(AND(B96&lt;=10,B96&gt;0),(人物成长表!$B96-1)*转化表!$F$24,IF(AND(B96&lt;=20,B96&gt;10),9*转化表!$F$24+(B96-10)*转化表!$F$25,IF(AND(B96&lt;=30,B96&gt;20),9*转化表!$F$24+10*转化表!$F$25+(B96-20)*转化表!$F$26,IF(AND(B96&lt;=40,B96&gt;30),9*转化表!$F$24+10*转化表!$F$25+10*转化表!$F$26+(B96-30)*转化表!$F$27,IF(AND(B96&lt;=50,B96&gt;40),9*转化表!$F$24+10*转化表!$F$25+10*转化表!$F$26+10*转化表!$F$27+(B96-40)*转化表!$F$28,IF(AND(B96&lt;=60,B96&gt;50),9*转化表!$F$24+10*转化表!$F$25+10*转化表!$F$26+10*转化表!$F$27+10*转化表!$F$28+(B96-50)*转化表!$F$29,IF(AND(B96&lt;=70,B96&gt;60),9*转化表!$F$24+10*转化表!$F$25+10*转化表!$F$26+10*转化表!$F$27+10*转化表!$F$28+10*转化表!$F$29+(B96-60)*转化表!$F$30,IF(AND(B96&lt;=80,B96&gt;70),9*转化表!$F$24+10*转化表!$F$25+10*转化表!$F$26+10*转化表!$F$27+10*转化表!$F$28+10*转化表!$F$29+10*转化表!$F$30+(B96-70)*转化表!$F$31,IF(AND(B96&lt;=90,B96&gt;80),9*转化表!$F$24+10*转化表!$F$25+10*转化表!$F$26+10*转化表!$F$27+10*转化表!$F$28+10*转化表!$F$29+10*转化表!$F$30+10*转化表!$F$31+(B96-80)*转化表!$F$32,IF(AND(B96&lt;=100,B96&gt;90),9*转化表!$F$24+10*转化表!$F$25+10*转化表!$F$26+10*转化表!$F$27+10*转化表!$F$28+10*转化表!$F$29+10*转化表!$F$30+10*转化表!$F$31+10*转化表!$F$32+(B96-90)*转化表!$F$33,IF(AND(B96&lt;=110,B96&gt;100),9*转化表!$F$24+10*转化表!$F$25+10*转化表!$F$26+10*转化表!$F$27+10*转化表!$F$28+10*转化表!$F$29+10*转化表!$F$30+10*转化表!$F$31+10*转化表!$F$32+10*转化表!$F$33+(B96-100)*转化表!$F$34,IF(AND(B96&lt;=120,B96&gt;110),9*转化表!$F$24+10*转化表!$F$25+10*转化表!$F$26+10*转化表!$F$27+10*转化表!$F$28+10*转化表!$F$29+10*转化表!$F$30+10*转化表!$F$31+10*转化表!$F$32+10*转化表!$F$33+10*转化表!$F$34+(B96-110)*转化表!$F$35)))))))))))))</f>
        <v>0</v>
      </c>
      <c r="K96" s="91">
        <f>(F96-50)*人物成长表!$B96*10%+9+IF(AND(B96&lt;=10,B96&gt;0),(人物成长表!$B96-1)*转化表!$G$24,IF(AND(B96&lt;=20,B96&gt;10),9*转化表!$G$24+(B96-10)*转化表!$G$25,IF(AND(B96&lt;=30,B96&gt;20),9*转化表!$G$24+10*转化表!$G$25+(B96-20)*转化表!$G$26,IF(AND(B96&lt;=40,B96&gt;30),9*转化表!$G$24+10*转化表!$G$25+10*转化表!$G$26+(B96-30)*转化表!$G$27,IF(AND(B96&lt;=50,B96&gt;40),9*转化表!$G$24+10*转化表!$G$25+10*转化表!$G$26+10*转化表!$G$27+(B96-40)*转化表!$G$28,IF(AND(B96&lt;=60,B96&gt;50),9*转化表!$G$24+10*转化表!$G$25+10*转化表!$G$26+10*转化表!$G$27+10*转化表!$G$28+(B96-50)*转化表!$G$29,IF(AND(B96&lt;=70,B96&gt;60),9*转化表!$G$24+10*转化表!$G$25+10*转化表!$G$26+10*转化表!$G$27+10*转化表!$G$28+10*转化表!$G$29+(B96-60)*转化表!$G$30,IF(AND(B96&lt;=80,B96&gt;70),9*转化表!$G$24+10*转化表!$G$25+10*转化表!$G$26+10*转化表!$G$27+10*转化表!$G$28+10*转化表!$G$29+10*转化表!$G$30+(B96-70)*转化表!$G$31,IF(AND(B96&lt;=90,B96&gt;80),9*转化表!$G$24+10*转化表!$G$25+10*转化表!$G$26+10*转化表!$G$27+10*转化表!$G$28+10*转化表!$G$29+10*转化表!$G$30+10*转化表!$G$31+(B96-80)*转化表!$G$32,IF(AND(B96&lt;=100,B96&gt;90),9*转化表!$G$24+10*转化表!$G$25+10*转化表!$G$26+10*转化表!$G$27+10*转化表!$G$28+10*转化表!$G$29+10*转化表!$G$30+10*转化表!$G$31+10*转化表!$G$32+(B96-90)*转化表!$G$33,IF(AND(B96&lt;=110,B96&gt;100),9*转化表!$G$24+10*转化表!$G$25+10*转化表!$G$26+10*转化表!$G$27+10*转化表!$G$28+10*转化表!$G$29+10*转化表!$G$30+10*转化表!$G$31+10*转化表!$G$32+10*转化表!$G$33+(B96-100)*转化表!$G$34,IF(AND(B96&lt;=120,B96&gt;110),9*转化表!$G$24+10*转化表!$G$25+10*转化表!$G$26+10*转化表!$G$27+10*转化表!$G$28+10*转化表!$G$29+10*转化表!$G$30+10*转化表!$G$31+10*转化表!$G$32+10*转化表!$G$33+10*转化表!$G$34+(B96-110)*转化表!$G$35))))))))))))</f>
        <v>504.67</v>
      </c>
      <c r="L96" s="91">
        <f>IF(F96&lt;=50,0,E96*7%+2.8+IF(AND(B96&lt;=10,B96&gt;0),(人物成长表!$B96-1)*转化表!$H$24,IF(AND(B96&lt;=20,B96&gt;10),9*转化表!$H$24+(B96-10)*转化表!$H$25,IF(AND(B96&lt;=30,B96&gt;20),9*转化表!$H$24+10*转化表!$H$25+(B96-20)*转化表!$H$26,IF(AND(B96&lt;=40,B96&gt;30),9*转化表!$H$24+10*转化表!$H$25+10*转化表!$H$26+(B96-30)*转化表!$H$27,IF(AND(B96&lt;=50,B96&gt;40),9*转化表!$H$24+10*转化表!$H$25+10*转化表!$H$26+10*转化表!$H$27+(B96-40)*转化表!$H$28,IF(AND(B96&lt;=60,B96&gt;50),9*转化表!$H$24+10*转化表!$H$25+10*转化表!$H$26+10*转化表!$H$27+10*转化表!$H$28+(B96-50)*转化表!$H$29,IF(AND(B96&lt;=70,B96&gt;60),9*转化表!$H$24+10*转化表!$H$25+10*转化表!$H$26+10*转化表!$H$27+10*转化表!$H$28+10*转化表!$H$29+(B96-60)*转化表!$H$30,IF(AND(B96&lt;=80,B96&gt;70),9*转化表!$H$24+10*转化表!$H$25+10*转化表!$H$26+10*转化表!$H$27+10*转化表!$H$28+10*转化表!$H$29+10*转化表!$H$30+(B96-70)*转化表!$H$31,IF(AND(B96&lt;=90,B96&gt;80),9*转化表!$H$24+10*转化表!$H$25+10*转化表!$H$26+10*转化表!$H$27+10*转化表!$H$28+10*转化表!$H$29+10*转化表!$H$30+10*转化表!$H$31+(B96-80)*转化表!$H$32,IF(AND(B96&lt;=100,B96&gt;90),9*转化表!$H$24+10*转化表!$H$25+10*转化表!$H$26+10*转化表!$H$27+10*转化表!$H$28+10*转化表!$H$29+10*转化表!$H$30+10*转化表!$H$31+10*转化表!$H$32+(B96-90)*转化表!$H$33,IF(AND(B96&lt;=110,B96&gt;100),9*转化表!$H$24+10*转化表!$H$25+10*转化表!$H$26+10*转化表!$H$27+10*转化表!$H$28+10*转化表!$H$29+10*转化表!$H$30+10*转化表!$H$31+10*转化表!$H$32+10*转化表!$H$33+(B96-100)*转化表!$H$34,IF(AND(B96&lt;=120,B96&gt;110),9*转化表!$H$24+10*转化表!$H$25+10*转化表!$H$26+10*转化表!$H$27+10*转化表!$H$28+10*转化表!$H$29+10*转化表!$H$30+10*转化表!$H$31+10*转化表!$H$32+10*转化表!$H$33+10*转化表!$H$34+(B96-110)*转化表!$H$35)))))))))))))</f>
        <v>0</v>
      </c>
      <c r="M96" s="89">
        <v>0</v>
      </c>
      <c r="N96" s="93">
        <v>0.2</v>
      </c>
      <c r="O96" s="94">
        <v>0</v>
      </c>
      <c r="P96" s="94">
        <v>0</v>
      </c>
      <c r="Q96" s="94">
        <v>0</v>
      </c>
      <c r="R96" s="93">
        <v>0.25</v>
      </c>
      <c r="S96" s="94">
        <v>0</v>
      </c>
    </row>
    <row r="97" spans="1:19">
      <c r="A97" s="89" t="s">
        <v>185</v>
      </c>
      <c r="B97" s="89">
        <v>96</v>
      </c>
      <c r="C97" s="90">
        <f>IF(AND(B97&lt;=10,B97&gt;0),(人物成长表!$B97-1)*22+50,IF(AND(B97&lt;=20,B97&gt;10),9*22+50+(B97-10)*44,IF(AND(B97&lt;=30,B97&gt;20),9*22+50+10*44+(B97-20)*66,IF(AND(B97&lt;=40,B97&gt;30),9*22+50+10*44+10*66+(B97-30)*88,IF(AND(B97&lt;=50,B97&gt;40),9*22+50+10*44+10*66+10*88+(B97-40)*110,IF(AND(B97&lt;=60,B97&gt;50),9*22+30+10*44+10*66+10*88+10*110+(B97-50)*132,IF(AND(B97&lt;=70,B97&gt;60),9*22+30+10*44+10*66+10*88+10*110+10*132+(B97-60)*154,IF(AND(B97&lt;=80,B97&gt;70),9*22+30+10*44+10*66+10*88+10*110+10*132+10*154+(B97-70)*176,IF(AND(B97&lt;=90,B97&gt;80),9*22+30+10*44+10*66+10*88+10*110+10*132+10*154+10*176+(B97-80)*198,IF(AND(B97&lt;=100,B97&gt;90),9*22+30+10*44+10*66+10*88+10*110+10*132+10*154+10*176+10*198+(B97-90)*220,IF(AND(B97&lt;=110,B97&gt;100),9*22+30+10*44+10*66+10*88+10*110+10*132+10*154+10*176+10*198+10*220+(B97-100)*242,IF(AND(B97&lt;=120,B97&gt;110),9*22+30+10*44+10*66+10*88+10*110+10*132+10*154+10*176+10*198+10*220+10*242+(B97-110)*264))))))))))))</f>
        <v>11228</v>
      </c>
      <c r="D97" s="89">
        <v>60</v>
      </c>
      <c r="E97" s="89">
        <v>50</v>
      </c>
      <c r="F97" s="89">
        <v>50</v>
      </c>
      <c r="G97" s="91">
        <f>人物成长表!$D97*人物成长表!$B97*10%+7+IF(AND(B97&lt;=10,B97&gt;0),(人物成长表!$B97-1)*转化表!$C$24,IF(AND(B97&lt;=20,B97&gt;10),9*转化表!$C$24+(B97-10)*转化表!$C$25,IF(AND(B97&lt;=30,B97&gt;20),9*转化表!$C$24+10*转化表!$C$25+(B97-20)*转化表!$C$26,IF(AND(B97&lt;=40,B97&gt;30),9*转化表!$C$24+10*转化表!$C$25+10*转化表!$C$26+(B97-30)*转化表!$C$27,IF(AND(B97&lt;=50,B97&gt;40),9*转化表!$C$24+10*转化表!$C$25+10*转化表!$C$26+10*转化表!$C$27+(B97-40)*转化表!$C$28,IF(AND(B97&lt;=60,B97&gt;50),9*转化表!$C$24+10*转化表!$C$25+10*转化表!$C$26+10*转化表!$C$27+10*转化表!$C$28+(B97-50)*转化表!$C$29,IF(AND(B97&lt;=70,B97&gt;60),9*转化表!$C$24+10*转化表!$C$25+10*转化表!$C$26+10*转化表!$C$27+10*转化表!$C$28+10*转化表!$C$29+(B97-60)*转化表!$C$30,IF(AND(B97&lt;=80,B97&gt;70),9*转化表!$C$24+10*转化表!$C$25+10*转化表!$C$26+10*转化表!$C$27+10*转化表!$C$28+10*转化表!$C$29+10*转化表!$C$30+(B97-70)*转化表!$C$31,IF(AND(B97&lt;=90,B97&gt;80),9*转化表!$C$24+10*转化表!$C$25+10*转化表!$C$26+10*转化表!$C$27+10*转化表!$C$28+10*转化表!$C$29+10*转化表!$C$30+10*转化表!$C$31+(B97-80)*转化表!$C$32,IF(AND(B97&lt;=100,B97&gt;90),9*转化表!$C$24+10*转化表!$C$25+10*转化表!$C$26+10*转化表!$C$27+10*转化表!$C$28+10*转化表!$C$29+10*转化表!$C$30+10*转化表!$C$31+10*转化表!$C$32+(B97-90)*转化表!$C$33,IF(AND(B97&lt;=110,B97&gt;100),9*转化表!$C$24+10*转化表!$C$25+10*转化表!$C$26+10*转化表!$C$27+10*转化表!$C$28+10*转化表!$C$29+10*转化表!$C$30+10*转化表!$C$31+10*转化表!$C$32+10*转化表!$C$33+(B97-100)*转化表!$C$34,IF(AND(B97&lt;=120,B97&gt;110),9*转化表!$C$24+10*转化表!$C$25+10*转化表!$C$26+10*转化表!$C$27+10*转化表!$C$28+10*转化表!$C$29+10*转化表!$C$30+10*转化表!$C$31+10*转化表!$C$32+10*转化表!$C$33+10*转化表!$C$34+(B97-110)*转化表!$C$35))))))))))))</f>
        <v>1626</v>
      </c>
      <c r="H97" s="92">
        <f>人物成长表!$D97*人物成长表!$B97*7%+4.8+IF(AND(B97&lt;=10,B97&gt;0),(人物成长表!$B97-1)*转化表!$D$24,IF(AND(B97&lt;=20,B97&gt;10),9*转化表!$D$24+(B97-10)*转化表!$D$25,IF(AND(B97&lt;=30,B97&gt;20),9*转化表!$D$24+10*转化表!$D$25+(B97-20)*转化表!$D$26,IF(AND(B97&lt;=40,B97&gt;30),9*转化表!$D$24+10*转化表!$D$25+10*转化表!$D$26+(B97-30)*转化表!$D$27,IF(AND(B97&lt;=50,B97&gt;40),9*转化表!$D$24+10*转化表!$D$25+10*转化表!$D$26+10*转化表!$D$27+(B97-40)*转化表!$D$28,IF(AND(B97&lt;=60,B97&gt;50),9*转化表!$D$24+10*转化表!$D$25+10*转化表!$D$26+10*转化表!$D$27+10*转化表!$D$28+(B97-50)*转化表!$D$29,IF(AND(B97&lt;=70,B97&gt;60),9*转化表!$D$24+10*转化表!$D$25+10*转化表!$D$26+10*转化表!$D$27+10*转化表!$D$28+10*转化表!$D$29+(B97-60)*转化表!$D$30,IF(AND(B97&lt;=80,B97&gt;70),9*转化表!$D$24+10*转化表!$D$25+10*转化表!$D$26+10*转化表!$D$27+10*转化表!$D$28+10*转化表!$D$29+10*转化表!$D$30+(B97-70)*转化表!$D$31,IF(AND(B97&lt;=90,B97&gt;80),9*转化表!$D$24+10*转化表!$D$25+10*转化表!$D$26+10*转化表!$D$27+10*转化表!$D$28+10*转化表!$D$29+10*转化表!$D$30+10*转化表!$D$31+(B97-80)*转化表!$D$32,IF(AND(B97&lt;=100,B97&gt;90),9*转化表!$D$24+10*转化表!$D$25+10*转化表!$D$26+10*转化表!$D$27+10*转化表!$D$28+10*转化表!$D$29+10*转化表!$D$30+10*转化表!$D$31+10*转化表!$D$32+(B97-90)*转化表!$D$33,IF(AND(B97&lt;=110,B97&gt;100),9*转化表!$D$24+10*转化表!$D$25+10*转化表!$D$26+10*转化表!$D$27+10*转化表!$D$28+10*转化表!$D$29+10*转化表!$D$30+10*转化表!$D$31+10*转化表!$D$32+10*转化表!$D$33+(B97-100)*转化表!$D$34,IF(AND(B97&lt;=120,B97&gt;110),9*转化表!$D$24+10*转化表!$D$25+10*转化表!$D$26+10*转化表!$D$27+10*转化表!$D$28+10*转化表!$D$29+10*转化表!$D$30+10*转化表!$D$31+10*转化表!$D$32+10*转化表!$D$33+10*转化表!$D$34+(B97-110)*转化表!$D$35))))))))))))</f>
        <v>1068.2</v>
      </c>
      <c r="I97" s="91">
        <f t="shared" si="2"/>
        <v>0</v>
      </c>
      <c r="J97" s="91">
        <f>IF(E97&lt;=50,0,E97*7%+2.8+IF(AND(B97&lt;=10,B97&gt;0),(人物成长表!$B97-1)*转化表!$F$24,IF(AND(B97&lt;=20,B97&gt;10),9*转化表!$F$24+(B97-10)*转化表!$F$25,IF(AND(B97&lt;=30,B97&gt;20),9*转化表!$F$24+10*转化表!$F$25+(B97-20)*转化表!$F$26,IF(AND(B97&lt;=40,B97&gt;30),9*转化表!$F$24+10*转化表!$F$25+10*转化表!$F$26+(B97-30)*转化表!$F$27,IF(AND(B97&lt;=50,B97&gt;40),9*转化表!$F$24+10*转化表!$F$25+10*转化表!$F$26+10*转化表!$F$27+(B97-40)*转化表!$F$28,IF(AND(B97&lt;=60,B97&gt;50),9*转化表!$F$24+10*转化表!$F$25+10*转化表!$F$26+10*转化表!$F$27+10*转化表!$F$28+(B97-50)*转化表!$F$29,IF(AND(B97&lt;=70,B97&gt;60),9*转化表!$F$24+10*转化表!$F$25+10*转化表!$F$26+10*转化表!$F$27+10*转化表!$F$28+10*转化表!$F$29+(B97-60)*转化表!$F$30,IF(AND(B97&lt;=80,B97&gt;70),9*转化表!$F$24+10*转化表!$F$25+10*转化表!$F$26+10*转化表!$F$27+10*转化表!$F$28+10*转化表!$F$29+10*转化表!$F$30+(B97-70)*转化表!$F$31,IF(AND(B97&lt;=90,B97&gt;80),9*转化表!$F$24+10*转化表!$F$25+10*转化表!$F$26+10*转化表!$F$27+10*转化表!$F$28+10*转化表!$F$29+10*转化表!$F$30+10*转化表!$F$31+(B97-80)*转化表!$F$32,IF(AND(B97&lt;=100,B97&gt;90),9*转化表!$F$24+10*转化表!$F$25+10*转化表!$F$26+10*转化表!$F$27+10*转化表!$F$28+10*转化表!$F$29+10*转化表!$F$30+10*转化表!$F$31+10*转化表!$F$32+(B97-90)*转化表!$F$33,IF(AND(B97&lt;=110,B97&gt;100),9*转化表!$F$24+10*转化表!$F$25+10*转化表!$F$26+10*转化表!$F$27+10*转化表!$F$28+10*转化表!$F$29+10*转化表!$F$30+10*转化表!$F$31+10*转化表!$F$32+10*转化表!$F$33+(B97-100)*转化表!$F$34,IF(AND(B97&lt;=120,B97&gt;110),9*转化表!$F$24+10*转化表!$F$25+10*转化表!$F$26+10*转化表!$F$27+10*转化表!$F$28+10*转化表!$F$29+10*转化表!$F$30+10*转化表!$F$31+10*转化表!$F$32+10*转化表!$F$33+10*转化表!$F$34+(B97-110)*转化表!$F$35)))))))))))))</f>
        <v>0</v>
      </c>
      <c r="K97" s="91">
        <f>(F97-50)*人物成长表!$B97*10%+9+IF(AND(B97&lt;=10,B97&gt;0),(人物成长表!$B97-1)*转化表!$G$24,IF(AND(B97&lt;=20,B97&gt;10),9*转化表!$G$24+(B97-10)*转化表!$G$25,IF(AND(B97&lt;=30,B97&gt;20),9*转化表!$G$24+10*转化表!$G$25+(B97-20)*转化表!$G$26,IF(AND(B97&lt;=40,B97&gt;30),9*转化表!$G$24+10*转化表!$G$25+10*转化表!$G$26+(B97-30)*转化表!$G$27,IF(AND(B97&lt;=50,B97&gt;40),9*转化表!$G$24+10*转化表!$G$25+10*转化表!$G$26+10*转化表!$G$27+(B97-40)*转化表!$G$28,IF(AND(B97&lt;=60,B97&gt;50),9*转化表!$G$24+10*转化表!$G$25+10*转化表!$G$26+10*转化表!$G$27+10*转化表!$G$28+(B97-50)*转化表!$G$29,IF(AND(B97&lt;=70,B97&gt;60),9*转化表!$G$24+10*转化表!$G$25+10*转化表!$G$26+10*转化表!$G$27+10*转化表!$G$28+10*转化表!$G$29+(B97-60)*转化表!$G$30,IF(AND(B97&lt;=80,B97&gt;70),9*转化表!$G$24+10*转化表!$G$25+10*转化表!$G$26+10*转化表!$G$27+10*转化表!$G$28+10*转化表!$G$29+10*转化表!$G$30+(B97-70)*转化表!$G$31,IF(AND(B97&lt;=90,B97&gt;80),9*转化表!$G$24+10*转化表!$G$25+10*转化表!$G$26+10*转化表!$G$27+10*转化表!$G$28+10*转化表!$G$29+10*转化表!$G$30+10*转化表!$G$31+(B97-80)*转化表!$G$32,IF(AND(B97&lt;=100,B97&gt;90),9*转化表!$G$24+10*转化表!$G$25+10*转化表!$G$26+10*转化表!$G$27+10*转化表!$G$28+10*转化表!$G$29+10*转化表!$G$30+10*转化表!$G$31+10*转化表!$G$32+(B97-90)*转化表!$G$33,IF(AND(B97&lt;=110,B97&gt;100),9*转化表!$G$24+10*转化表!$G$25+10*转化表!$G$26+10*转化表!$G$27+10*转化表!$G$28+10*转化表!$G$29+10*转化表!$G$30+10*转化表!$G$31+10*转化表!$G$32+10*转化表!$G$33+(B97-100)*转化表!$G$34,IF(AND(B97&lt;=120,B97&gt;110),9*转化表!$G$24+10*转化表!$G$25+10*转化表!$G$26+10*转化表!$G$27+10*转化表!$G$28+10*转化表!$G$29+10*转化表!$G$30+10*转化表!$G$31+10*转化表!$G$32+10*转化表!$G$33+10*转化表!$G$34+(B97-110)*转化表!$G$35))))))))))))</f>
        <v>515.27</v>
      </c>
      <c r="L97" s="91">
        <f>IF(F97&lt;=50,0,E97*7%+2.8+IF(AND(B97&lt;=10,B97&gt;0),(人物成长表!$B97-1)*转化表!$H$24,IF(AND(B97&lt;=20,B97&gt;10),9*转化表!$H$24+(B97-10)*转化表!$H$25,IF(AND(B97&lt;=30,B97&gt;20),9*转化表!$H$24+10*转化表!$H$25+(B97-20)*转化表!$H$26,IF(AND(B97&lt;=40,B97&gt;30),9*转化表!$H$24+10*转化表!$H$25+10*转化表!$H$26+(B97-30)*转化表!$H$27,IF(AND(B97&lt;=50,B97&gt;40),9*转化表!$H$24+10*转化表!$H$25+10*转化表!$H$26+10*转化表!$H$27+(B97-40)*转化表!$H$28,IF(AND(B97&lt;=60,B97&gt;50),9*转化表!$H$24+10*转化表!$H$25+10*转化表!$H$26+10*转化表!$H$27+10*转化表!$H$28+(B97-50)*转化表!$H$29,IF(AND(B97&lt;=70,B97&gt;60),9*转化表!$H$24+10*转化表!$H$25+10*转化表!$H$26+10*转化表!$H$27+10*转化表!$H$28+10*转化表!$H$29+(B97-60)*转化表!$H$30,IF(AND(B97&lt;=80,B97&gt;70),9*转化表!$H$24+10*转化表!$H$25+10*转化表!$H$26+10*转化表!$H$27+10*转化表!$H$28+10*转化表!$H$29+10*转化表!$H$30+(B97-70)*转化表!$H$31,IF(AND(B97&lt;=90,B97&gt;80),9*转化表!$H$24+10*转化表!$H$25+10*转化表!$H$26+10*转化表!$H$27+10*转化表!$H$28+10*转化表!$H$29+10*转化表!$H$30+10*转化表!$H$31+(B97-80)*转化表!$H$32,IF(AND(B97&lt;=100,B97&gt;90),9*转化表!$H$24+10*转化表!$H$25+10*转化表!$H$26+10*转化表!$H$27+10*转化表!$H$28+10*转化表!$H$29+10*转化表!$H$30+10*转化表!$H$31+10*转化表!$H$32+(B97-90)*转化表!$H$33,IF(AND(B97&lt;=110,B97&gt;100),9*转化表!$H$24+10*转化表!$H$25+10*转化表!$H$26+10*转化表!$H$27+10*转化表!$H$28+10*转化表!$H$29+10*转化表!$H$30+10*转化表!$H$31+10*转化表!$H$32+10*转化表!$H$33+(B97-100)*转化表!$H$34,IF(AND(B97&lt;=120,B97&gt;110),9*转化表!$H$24+10*转化表!$H$25+10*转化表!$H$26+10*转化表!$H$27+10*转化表!$H$28+10*转化表!$H$29+10*转化表!$H$30+10*转化表!$H$31+10*转化表!$H$32+10*转化表!$H$33+10*转化表!$H$34+(B97-110)*转化表!$H$35)))))))))))))</f>
        <v>0</v>
      </c>
      <c r="M97" s="89">
        <v>0</v>
      </c>
      <c r="N97" s="93">
        <v>0.2</v>
      </c>
      <c r="O97" s="94">
        <v>0</v>
      </c>
      <c r="P97" s="94">
        <v>0</v>
      </c>
      <c r="Q97" s="94">
        <v>0</v>
      </c>
      <c r="R97" s="93">
        <v>0.25</v>
      </c>
      <c r="S97" s="94">
        <v>0</v>
      </c>
    </row>
    <row r="98" spans="1:19">
      <c r="A98" s="89" t="s">
        <v>185</v>
      </c>
      <c r="B98" s="89">
        <v>97</v>
      </c>
      <c r="C98" s="90">
        <f>IF(AND(B98&lt;=10,B98&gt;0),(人物成长表!$B98-1)*22+50,IF(AND(B98&lt;=20,B98&gt;10),9*22+50+(B98-10)*44,IF(AND(B98&lt;=30,B98&gt;20),9*22+50+10*44+(B98-20)*66,IF(AND(B98&lt;=40,B98&gt;30),9*22+50+10*44+10*66+(B98-30)*88,IF(AND(B98&lt;=50,B98&gt;40),9*22+50+10*44+10*66+10*88+(B98-40)*110,IF(AND(B98&lt;=60,B98&gt;50),9*22+30+10*44+10*66+10*88+10*110+(B98-50)*132,IF(AND(B98&lt;=70,B98&gt;60),9*22+30+10*44+10*66+10*88+10*110+10*132+(B98-60)*154,IF(AND(B98&lt;=80,B98&gt;70),9*22+30+10*44+10*66+10*88+10*110+10*132+10*154+(B98-70)*176,IF(AND(B98&lt;=90,B98&gt;80),9*22+30+10*44+10*66+10*88+10*110+10*132+10*154+10*176+(B98-80)*198,IF(AND(B98&lt;=100,B98&gt;90),9*22+30+10*44+10*66+10*88+10*110+10*132+10*154+10*176+10*198+(B98-90)*220,IF(AND(B98&lt;=110,B98&gt;100),9*22+30+10*44+10*66+10*88+10*110+10*132+10*154+10*176+10*198+10*220+(B98-100)*242,IF(AND(B98&lt;=120,B98&gt;110),9*22+30+10*44+10*66+10*88+10*110+10*132+10*154+10*176+10*198+10*220+10*242+(B98-110)*264))))))))))))</f>
        <v>11448</v>
      </c>
      <c r="D98" s="89">
        <v>60</v>
      </c>
      <c r="E98" s="89">
        <v>50</v>
      </c>
      <c r="F98" s="89">
        <v>50</v>
      </c>
      <c r="G98" s="91">
        <f>人物成长表!$D98*人物成长表!$B98*10%+7+IF(AND(B98&lt;=10,B98&gt;0),(人物成长表!$B98-1)*转化表!$C$24,IF(AND(B98&lt;=20,B98&gt;10),9*转化表!$C$24+(B98-10)*转化表!$C$25,IF(AND(B98&lt;=30,B98&gt;20),9*转化表!$C$24+10*转化表!$C$25+(B98-20)*转化表!$C$26,IF(AND(B98&lt;=40,B98&gt;30),9*转化表!$C$24+10*转化表!$C$25+10*转化表!$C$26+(B98-30)*转化表!$C$27,IF(AND(B98&lt;=50,B98&gt;40),9*转化表!$C$24+10*转化表!$C$25+10*转化表!$C$26+10*转化表!$C$27+(B98-40)*转化表!$C$28,IF(AND(B98&lt;=60,B98&gt;50),9*转化表!$C$24+10*转化表!$C$25+10*转化表!$C$26+10*转化表!$C$27+10*转化表!$C$28+(B98-50)*转化表!$C$29,IF(AND(B98&lt;=70,B98&gt;60),9*转化表!$C$24+10*转化表!$C$25+10*转化表!$C$26+10*转化表!$C$27+10*转化表!$C$28+10*转化表!$C$29+(B98-60)*转化表!$C$30,IF(AND(B98&lt;=80,B98&gt;70),9*转化表!$C$24+10*转化表!$C$25+10*转化表!$C$26+10*转化表!$C$27+10*转化表!$C$28+10*转化表!$C$29+10*转化表!$C$30+(B98-70)*转化表!$C$31,IF(AND(B98&lt;=90,B98&gt;80),9*转化表!$C$24+10*转化表!$C$25+10*转化表!$C$26+10*转化表!$C$27+10*转化表!$C$28+10*转化表!$C$29+10*转化表!$C$30+10*转化表!$C$31+(B98-80)*转化表!$C$32,IF(AND(B98&lt;=100,B98&gt;90),9*转化表!$C$24+10*转化表!$C$25+10*转化表!$C$26+10*转化表!$C$27+10*转化表!$C$28+10*转化表!$C$29+10*转化表!$C$30+10*转化表!$C$31+10*转化表!$C$32+(B98-90)*转化表!$C$33,IF(AND(B98&lt;=110,B98&gt;100),9*转化表!$C$24+10*转化表!$C$25+10*转化表!$C$26+10*转化表!$C$27+10*转化表!$C$28+10*转化表!$C$29+10*转化表!$C$30+10*转化表!$C$31+10*转化表!$C$32+10*转化表!$C$33+(B98-100)*转化表!$C$34,IF(AND(B98&lt;=120,B98&gt;110),9*转化表!$C$24+10*转化表!$C$25+10*转化表!$C$26+10*转化表!$C$27+10*转化表!$C$28+10*转化表!$C$29+10*转化表!$C$30+10*转化表!$C$31+10*转化表!$C$32+10*转化表!$C$33+10*转化表!$C$34+(B98-110)*转化表!$C$35))))))))))))</f>
        <v>1657</v>
      </c>
      <c r="H98" s="92">
        <f>人物成长表!$D98*人物成长表!$B98*7%+4.8+IF(AND(B98&lt;=10,B98&gt;0),(人物成长表!$B98-1)*转化表!$D$24,IF(AND(B98&lt;=20,B98&gt;10),9*转化表!$D$24+(B98-10)*转化表!$D$25,IF(AND(B98&lt;=30,B98&gt;20),9*转化表!$D$24+10*转化表!$D$25+(B98-20)*转化表!$D$26,IF(AND(B98&lt;=40,B98&gt;30),9*转化表!$D$24+10*转化表!$D$25+10*转化表!$D$26+(B98-30)*转化表!$D$27,IF(AND(B98&lt;=50,B98&gt;40),9*转化表!$D$24+10*转化表!$D$25+10*转化表!$D$26+10*转化表!$D$27+(B98-40)*转化表!$D$28,IF(AND(B98&lt;=60,B98&gt;50),9*转化表!$D$24+10*转化表!$D$25+10*转化表!$D$26+10*转化表!$D$27+10*转化表!$D$28+(B98-50)*转化表!$D$29,IF(AND(B98&lt;=70,B98&gt;60),9*转化表!$D$24+10*转化表!$D$25+10*转化表!$D$26+10*转化表!$D$27+10*转化表!$D$28+10*转化表!$D$29+(B98-60)*转化表!$D$30,IF(AND(B98&lt;=80,B98&gt;70),9*转化表!$D$24+10*转化表!$D$25+10*转化表!$D$26+10*转化表!$D$27+10*转化表!$D$28+10*转化表!$D$29+10*转化表!$D$30+(B98-70)*转化表!$D$31,IF(AND(B98&lt;=90,B98&gt;80),9*转化表!$D$24+10*转化表!$D$25+10*转化表!$D$26+10*转化表!$D$27+10*转化表!$D$28+10*转化表!$D$29+10*转化表!$D$30+10*转化表!$D$31+(B98-80)*转化表!$D$32,IF(AND(B98&lt;=100,B98&gt;90),9*转化表!$D$24+10*转化表!$D$25+10*转化表!$D$26+10*转化表!$D$27+10*转化表!$D$28+10*转化表!$D$29+10*转化表!$D$30+10*转化表!$D$31+10*转化表!$D$32+(B98-90)*转化表!$D$33,IF(AND(B98&lt;=110,B98&gt;100),9*转化表!$D$24+10*转化表!$D$25+10*转化表!$D$26+10*转化表!$D$27+10*转化表!$D$28+10*转化表!$D$29+10*转化表!$D$30+10*转化表!$D$31+10*转化表!$D$32+10*转化表!$D$33+(B98-100)*转化表!$D$34,IF(AND(B98&lt;=120,B98&gt;110),9*转化表!$D$24+10*转化表!$D$25+10*转化表!$D$26+10*转化表!$D$27+10*转化表!$D$28+10*转化表!$D$29+10*转化表!$D$30+10*转化表!$D$31+10*转化表!$D$32+10*转化表!$D$33+10*转化表!$D$34+(B98-110)*转化表!$D$35))))))))))))</f>
        <v>1086.4000000000001</v>
      </c>
      <c r="I98" s="91">
        <f t="shared" si="2"/>
        <v>0</v>
      </c>
      <c r="J98" s="91">
        <f>IF(E98&lt;=50,0,E98*7%+2.8+IF(AND(B98&lt;=10,B98&gt;0),(人物成长表!$B98-1)*转化表!$F$24,IF(AND(B98&lt;=20,B98&gt;10),9*转化表!$F$24+(B98-10)*转化表!$F$25,IF(AND(B98&lt;=30,B98&gt;20),9*转化表!$F$24+10*转化表!$F$25+(B98-20)*转化表!$F$26,IF(AND(B98&lt;=40,B98&gt;30),9*转化表!$F$24+10*转化表!$F$25+10*转化表!$F$26+(B98-30)*转化表!$F$27,IF(AND(B98&lt;=50,B98&gt;40),9*转化表!$F$24+10*转化表!$F$25+10*转化表!$F$26+10*转化表!$F$27+(B98-40)*转化表!$F$28,IF(AND(B98&lt;=60,B98&gt;50),9*转化表!$F$24+10*转化表!$F$25+10*转化表!$F$26+10*转化表!$F$27+10*转化表!$F$28+(B98-50)*转化表!$F$29,IF(AND(B98&lt;=70,B98&gt;60),9*转化表!$F$24+10*转化表!$F$25+10*转化表!$F$26+10*转化表!$F$27+10*转化表!$F$28+10*转化表!$F$29+(B98-60)*转化表!$F$30,IF(AND(B98&lt;=80,B98&gt;70),9*转化表!$F$24+10*转化表!$F$25+10*转化表!$F$26+10*转化表!$F$27+10*转化表!$F$28+10*转化表!$F$29+10*转化表!$F$30+(B98-70)*转化表!$F$31,IF(AND(B98&lt;=90,B98&gt;80),9*转化表!$F$24+10*转化表!$F$25+10*转化表!$F$26+10*转化表!$F$27+10*转化表!$F$28+10*转化表!$F$29+10*转化表!$F$30+10*转化表!$F$31+(B98-80)*转化表!$F$32,IF(AND(B98&lt;=100,B98&gt;90),9*转化表!$F$24+10*转化表!$F$25+10*转化表!$F$26+10*转化表!$F$27+10*转化表!$F$28+10*转化表!$F$29+10*转化表!$F$30+10*转化表!$F$31+10*转化表!$F$32+(B98-90)*转化表!$F$33,IF(AND(B98&lt;=110,B98&gt;100),9*转化表!$F$24+10*转化表!$F$25+10*转化表!$F$26+10*转化表!$F$27+10*转化表!$F$28+10*转化表!$F$29+10*转化表!$F$30+10*转化表!$F$31+10*转化表!$F$32+10*转化表!$F$33+(B98-100)*转化表!$F$34,IF(AND(B98&lt;=120,B98&gt;110),9*转化表!$F$24+10*转化表!$F$25+10*转化表!$F$26+10*转化表!$F$27+10*转化表!$F$28+10*转化表!$F$29+10*转化表!$F$30+10*转化表!$F$31+10*转化表!$F$32+10*转化表!$F$33+10*转化表!$F$34+(B98-110)*转化表!$F$35)))))))))))))</f>
        <v>0</v>
      </c>
      <c r="K98" s="91">
        <f>(F98-50)*人物成长表!$B98*10%+9+IF(AND(B98&lt;=10,B98&gt;0),(人物成长表!$B98-1)*转化表!$G$24,IF(AND(B98&lt;=20,B98&gt;10),9*转化表!$G$24+(B98-10)*转化表!$G$25,IF(AND(B98&lt;=30,B98&gt;20),9*转化表!$G$24+10*转化表!$G$25+(B98-20)*转化表!$G$26,IF(AND(B98&lt;=40,B98&gt;30),9*转化表!$G$24+10*转化表!$G$25+10*转化表!$G$26+(B98-30)*转化表!$G$27,IF(AND(B98&lt;=50,B98&gt;40),9*转化表!$G$24+10*转化表!$G$25+10*转化表!$G$26+10*转化表!$G$27+(B98-40)*转化表!$G$28,IF(AND(B98&lt;=60,B98&gt;50),9*转化表!$G$24+10*转化表!$G$25+10*转化表!$G$26+10*转化表!$G$27+10*转化表!$G$28+(B98-50)*转化表!$G$29,IF(AND(B98&lt;=70,B98&gt;60),9*转化表!$G$24+10*转化表!$G$25+10*转化表!$G$26+10*转化表!$G$27+10*转化表!$G$28+10*转化表!$G$29+(B98-60)*转化表!$G$30,IF(AND(B98&lt;=80,B98&gt;70),9*转化表!$G$24+10*转化表!$G$25+10*转化表!$G$26+10*转化表!$G$27+10*转化表!$G$28+10*转化表!$G$29+10*转化表!$G$30+(B98-70)*转化表!$G$31,IF(AND(B98&lt;=90,B98&gt;80),9*转化表!$G$24+10*转化表!$G$25+10*转化表!$G$26+10*转化表!$G$27+10*转化表!$G$28+10*转化表!$G$29+10*转化表!$G$30+10*转化表!$G$31+(B98-80)*转化表!$G$32,IF(AND(B98&lt;=100,B98&gt;90),9*转化表!$G$24+10*转化表!$G$25+10*转化表!$G$26+10*转化表!$G$27+10*转化表!$G$28+10*转化表!$G$29+10*转化表!$G$30+10*转化表!$G$31+10*转化表!$G$32+(B98-90)*转化表!$G$33,IF(AND(B98&lt;=110,B98&gt;100),9*转化表!$G$24+10*转化表!$G$25+10*转化表!$G$26+10*转化表!$G$27+10*转化表!$G$28+10*转化表!$G$29+10*转化表!$G$30+10*转化表!$G$31+10*转化表!$G$32+10*转化表!$G$33+(B98-100)*转化表!$G$34,IF(AND(B98&lt;=120,B98&gt;110),9*转化表!$G$24+10*转化表!$G$25+10*转化表!$G$26+10*转化表!$G$27+10*转化表!$G$28+10*转化表!$G$29+10*转化表!$G$30+10*转化表!$G$31+10*转化表!$G$32+10*转化表!$G$33+10*转化表!$G$34+(B98-110)*转化表!$G$35))))))))))))</f>
        <v>525.87</v>
      </c>
      <c r="L98" s="91">
        <f>IF(F98&lt;=50,0,E98*7%+2.8+IF(AND(B98&lt;=10,B98&gt;0),(人物成长表!$B98-1)*转化表!$H$24,IF(AND(B98&lt;=20,B98&gt;10),9*转化表!$H$24+(B98-10)*转化表!$H$25,IF(AND(B98&lt;=30,B98&gt;20),9*转化表!$H$24+10*转化表!$H$25+(B98-20)*转化表!$H$26,IF(AND(B98&lt;=40,B98&gt;30),9*转化表!$H$24+10*转化表!$H$25+10*转化表!$H$26+(B98-30)*转化表!$H$27,IF(AND(B98&lt;=50,B98&gt;40),9*转化表!$H$24+10*转化表!$H$25+10*转化表!$H$26+10*转化表!$H$27+(B98-40)*转化表!$H$28,IF(AND(B98&lt;=60,B98&gt;50),9*转化表!$H$24+10*转化表!$H$25+10*转化表!$H$26+10*转化表!$H$27+10*转化表!$H$28+(B98-50)*转化表!$H$29,IF(AND(B98&lt;=70,B98&gt;60),9*转化表!$H$24+10*转化表!$H$25+10*转化表!$H$26+10*转化表!$H$27+10*转化表!$H$28+10*转化表!$H$29+(B98-60)*转化表!$H$30,IF(AND(B98&lt;=80,B98&gt;70),9*转化表!$H$24+10*转化表!$H$25+10*转化表!$H$26+10*转化表!$H$27+10*转化表!$H$28+10*转化表!$H$29+10*转化表!$H$30+(B98-70)*转化表!$H$31,IF(AND(B98&lt;=90,B98&gt;80),9*转化表!$H$24+10*转化表!$H$25+10*转化表!$H$26+10*转化表!$H$27+10*转化表!$H$28+10*转化表!$H$29+10*转化表!$H$30+10*转化表!$H$31+(B98-80)*转化表!$H$32,IF(AND(B98&lt;=100,B98&gt;90),9*转化表!$H$24+10*转化表!$H$25+10*转化表!$H$26+10*转化表!$H$27+10*转化表!$H$28+10*转化表!$H$29+10*转化表!$H$30+10*转化表!$H$31+10*转化表!$H$32+(B98-90)*转化表!$H$33,IF(AND(B98&lt;=110,B98&gt;100),9*转化表!$H$24+10*转化表!$H$25+10*转化表!$H$26+10*转化表!$H$27+10*转化表!$H$28+10*转化表!$H$29+10*转化表!$H$30+10*转化表!$H$31+10*转化表!$H$32+10*转化表!$H$33+(B98-100)*转化表!$H$34,IF(AND(B98&lt;=120,B98&gt;110),9*转化表!$H$24+10*转化表!$H$25+10*转化表!$H$26+10*转化表!$H$27+10*转化表!$H$28+10*转化表!$H$29+10*转化表!$H$30+10*转化表!$H$31+10*转化表!$H$32+10*转化表!$H$33+10*转化表!$H$34+(B98-110)*转化表!$H$35)))))))))))))</f>
        <v>0</v>
      </c>
      <c r="M98" s="89">
        <v>0</v>
      </c>
      <c r="N98" s="93">
        <v>0.2</v>
      </c>
      <c r="O98" s="94">
        <v>0</v>
      </c>
      <c r="P98" s="94">
        <v>0</v>
      </c>
      <c r="Q98" s="94">
        <v>0</v>
      </c>
      <c r="R98" s="93">
        <v>0.25</v>
      </c>
      <c r="S98" s="94">
        <v>0</v>
      </c>
    </row>
    <row r="99" spans="1:19">
      <c r="A99" s="89" t="s">
        <v>185</v>
      </c>
      <c r="B99" s="89">
        <v>98</v>
      </c>
      <c r="C99" s="90">
        <f>IF(AND(B99&lt;=10,B99&gt;0),(人物成长表!$B99-1)*22+50,IF(AND(B99&lt;=20,B99&gt;10),9*22+50+(B99-10)*44,IF(AND(B99&lt;=30,B99&gt;20),9*22+50+10*44+(B99-20)*66,IF(AND(B99&lt;=40,B99&gt;30),9*22+50+10*44+10*66+(B99-30)*88,IF(AND(B99&lt;=50,B99&gt;40),9*22+50+10*44+10*66+10*88+(B99-40)*110,IF(AND(B99&lt;=60,B99&gt;50),9*22+30+10*44+10*66+10*88+10*110+(B99-50)*132,IF(AND(B99&lt;=70,B99&gt;60),9*22+30+10*44+10*66+10*88+10*110+10*132+(B99-60)*154,IF(AND(B99&lt;=80,B99&gt;70),9*22+30+10*44+10*66+10*88+10*110+10*132+10*154+(B99-70)*176,IF(AND(B99&lt;=90,B99&gt;80),9*22+30+10*44+10*66+10*88+10*110+10*132+10*154+10*176+(B99-80)*198,IF(AND(B99&lt;=100,B99&gt;90),9*22+30+10*44+10*66+10*88+10*110+10*132+10*154+10*176+10*198+(B99-90)*220,IF(AND(B99&lt;=110,B99&gt;100),9*22+30+10*44+10*66+10*88+10*110+10*132+10*154+10*176+10*198+10*220+(B99-100)*242,IF(AND(B99&lt;=120,B99&gt;110),9*22+30+10*44+10*66+10*88+10*110+10*132+10*154+10*176+10*198+10*220+10*242+(B99-110)*264))))))))))))</f>
        <v>11668</v>
      </c>
      <c r="D99" s="89">
        <v>60</v>
      </c>
      <c r="E99" s="89">
        <v>50</v>
      </c>
      <c r="F99" s="89">
        <v>50</v>
      </c>
      <c r="G99" s="91">
        <f>人物成长表!$D99*人物成长表!$B99*10%+7+IF(AND(B99&lt;=10,B99&gt;0),(人物成长表!$B99-1)*转化表!$C$24,IF(AND(B99&lt;=20,B99&gt;10),9*转化表!$C$24+(B99-10)*转化表!$C$25,IF(AND(B99&lt;=30,B99&gt;20),9*转化表!$C$24+10*转化表!$C$25+(B99-20)*转化表!$C$26,IF(AND(B99&lt;=40,B99&gt;30),9*转化表!$C$24+10*转化表!$C$25+10*转化表!$C$26+(B99-30)*转化表!$C$27,IF(AND(B99&lt;=50,B99&gt;40),9*转化表!$C$24+10*转化表!$C$25+10*转化表!$C$26+10*转化表!$C$27+(B99-40)*转化表!$C$28,IF(AND(B99&lt;=60,B99&gt;50),9*转化表!$C$24+10*转化表!$C$25+10*转化表!$C$26+10*转化表!$C$27+10*转化表!$C$28+(B99-50)*转化表!$C$29,IF(AND(B99&lt;=70,B99&gt;60),9*转化表!$C$24+10*转化表!$C$25+10*转化表!$C$26+10*转化表!$C$27+10*转化表!$C$28+10*转化表!$C$29+(B99-60)*转化表!$C$30,IF(AND(B99&lt;=80,B99&gt;70),9*转化表!$C$24+10*转化表!$C$25+10*转化表!$C$26+10*转化表!$C$27+10*转化表!$C$28+10*转化表!$C$29+10*转化表!$C$30+(B99-70)*转化表!$C$31,IF(AND(B99&lt;=90,B99&gt;80),9*转化表!$C$24+10*转化表!$C$25+10*转化表!$C$26+10*转化表!$C$27+10*转化表!$C$28+10*转化表!$C$29+10*转化表!$C$30+10*转化表!$C$31+(B99-80)*转化表!$C$32,IF(AND(B99&lt;=100,B99&gt;90),9*转化表!$C$24+10*转化表!$C$25+10*转化表!$C$26+10*转化表!$C$27+10*转化表!$C$28+10*转化表!$C$29+10*转化表!$C$30+10*转化表!$C$31+10*转化表!$C$32+(B99-90)*转化表!$C$33,IF(AND(B99&lt;=110,B99&gt;100),9*转化表!$C$24+10*转化表!$C$25+10*转化表!$C$26+10*转化表!$C$27+10*转化表!$C$28+10*转化表!$C$29+10*转化表!$C$30+10*转化表!$C$31+10*转化表!$C$32+10*转化表!$C$33+(B99-100)*转化表!$C$34,IF(AND(B99&lt;=120,B99&gt;110),9*转化表!$C$24+10*转化表!$C$25+10*转化表!$C$26+10*转化表!$C$27+10*转化表!$C$28+10*转化表!$C$29+10*转化表!$C$30+10*转化表!$C$31+10*转化表!$C$32+10*转化表!$C$33+10*转化表!$C$34+(B99-110)*转化表!$C$35))))))))))))</f>
        <v>1688</v>
      </c>
      <c r="H99" s="92">
        <f>人物成长表!$D99*人物成长表!$B99*7%+4.8+IF(AND(B99&lt;=10,B99&gt;0),(人物成长表!$B99-1)*转化表!$D$24,IF(AND(B99&lt;=20,B99&gt;10),9*转化表!$D$24+(B99-10)*转化表!$D$25,IF(AND(B99&lt;=30,B99&gt;20),9*转化表!$D$24+10*转化表!$D$25+(B99-20)*转化表!$D$26,IF(AND(B99&lt;=40,B99&gt;30),9*转化表!$D$24+10*转化表!$D$25+10*转化表!$D$26+(B99-30)*转化表!$D$27,IF(AND(B99&lt;=50,B99&gt;40),9*转化表!$D$24+10*转化表!$D$25+10*转化表!$D$26+10*转化表!$D$27+(B99-40)*转化表!$D$28,IF(AND(B99&lt;=60,B99&gt;50),9*转化表!$D$24+10*转化表!$D$25+10*转化表!$D$26+10*转化表!$D$27+10*转化表!$D$28+(B99-50)*转化表!$D$29,IF(AND(B99&lt;=70,B99&gt;60),9*转化表!$D$24+10*转化表!$D$25+10*转化表!$D$26+10*转化表!$D$27+10*转化表!$D$28+10*转化表!$D$29+(B99-60)*转化表!$D$30,IF(AND(B99&lt;=80,B99&gt;70),9*转化表!$D$24+10*转化表!$D$25+10*转化表!$D$26+10*转化表!$D$27+10*转化表!$D$28+10*转化表!$D$29+10*转化表!$D$30+(B99-70)*转化表!$D$31,IF(AND(B99&lt;=90,B99&gt;80),9*转化表!$D$24+10*转化表!$D$25+10*转化表!$D$26+10*转化表!$D$27+10*转化表!$D$28+10*转化表!$D$29+10*转化表!$D$30+10*转化表!$D$31+(B99-80)*转化表!$D$32,IF(AND(B99&lt;=100,B99&gt;90),9*转化表!$D$24+10*转化表!$D$25+10*转化表!$D$26+10*转化表!$D$27+10*转化表!$D$28+10*转化表!$D$29+10*转化表!$D$30+10*转化表!$D$31+10*转化表!$D$32+(B99-90)*转化表!$D$33,IF(AND(B99&lt;=110,B99&gt;100),9*转化表!$D$24+10*转化表!$D$25+10*转化表!$D$26+10*转化表!$D$27+10*转化表!$D$28+10*转化表!$D$29+10*转化表!$D$30+10*转化表!$D$31+10*转化表!$D$32+10*转化表!$D$33+(B99-100)*转化表!$D$34,IF(AND(B99&lt;=120,B99&gt;110),9*转化表!$D$24+10*转化表!$D$25+10*转化表!$D$26+10*转化表!$D$27+10*转化表!$D$28+10*转化表!$D$29+10*转化表!$D$30+10*转化表!$D$31+10*转化表!$D$32+10*转化表!$D$33+10*转化表!$D$34+(B99-110)*转化表!$D$35))))))))))))</f>
        <v>1104.6000000000001</v>
      </c>
      <c r="I99" s="91">
        <f t="shared" si="2"/>
        <v>0</v>
      </c>
      <c r="J99" s="91">
        <f>IF(E99&lt;=50,0,E99*7%+2.8+IF(AND(B99&lt;=10,B99&gt;0),(人物成长表!$B99-1)*转化表!$F$24,IF(AND(B99&lt;=20,B99&gt;10),9*转化表!$F$24+(B99-10)*转化表!$F$25,IF(AND(B99&lt;=30,B99&gt;20),9*转化表!$F$24+10*转化表!$F$25+(B99-20)*转化表!$F$26,IF(AND(B99&lt;=40,B99&gt;30),9*转化表!$F$24+10*转化表!$F$25+10*转化表!$F$26+(B99-30)*转化表!$F$27,IF(AND(B99&lt;=50,B99&gt;40),9*转化表!$F$24+10*转化表!$F$25+10*转化表!$F$26+10*转化表!$F$27+(B99-40)*转化表!$F$28,IF(AND(B99&lt;=60,B99&gt;50),9*转化表!$F$24+10*转化表!$F$25+10*转化表!$F$26+10*转化表!$F$27+10*转化表!$F$28+(B99-50)*转化表!$F$29,IF(AND(B99&lt;=70,B99&gt;60),9*转化表!$F$24+10*转化表!$F$25+10*转化表!$F$26+10*转化表!$F$27+10*转化表!$F$28+10*转化表!$F$29+(B99-60)*转化表!$F$30,IF(AND(B99&lt;=80,B99&gt;70),9*转化表!$F$24+10*转化表!$F$25+10*转化表!$F$26+10*转化表!$F$27+10*转化表!$F$28+10*转化表!$F$29+10*转化表!$F$30+(B99-70)*转化表!$F$31,IF(AND(B99&lt;=90,B99&gt;80),9*转化表!$F$24+10*转化表!$F$25+10*转化表!$F$26+10*转化表!$F$27+10*转化表!$F$28+10*转化表!$F$29+10*转化表!$F$30+10*转化表!$F$31+(B99-80)*转化表!$F$32,IF(AND(B99&lt;=100,B99&gt;90),9*转化表!$F$24+10*转化表!$F$25+10*转化表!$F$26+10*转化表!$F$27+10*转化表!$F$28+10*转化表!$F$29+10*转化表!$F$30+10*转化表!$F$31+10*转化表!$F$32+(B99-90)*转化表!$F$33,IF(AND(B99&lt;=110,B99&gt;100),9*转化表!$F$24+10*转化表!$F$25+10*转化表!$F$26+10*转化表!$F$27+10*转化表!$F$28+10*转化表!$F$29+10*转化表!$F$30+10*转化表!$F$31+10*转化表!$F$32+10*转化表!$F$33+(B99-100)*转化表!$F$34,IF(AND(B99&lt;=120,B99&gt;110),9*转化表!$F$24+10*转化表!$F$25+10*转化表!$F$26+10*转化表!$F$27+10*转化表!$F$28+10*转化表!$F$29+10*转化表!$F$30+10*转化表!$F$31+10*转化表!$F$32+10*转化表!$F$33+10*转化表!$F$34+(B99-110)*转化表!$F$35)))))))))))))</f>
        <v>0</v>
      </c>
      <c r="K99" s="91">
        <f>(F99-50)*人物成长表!$B99*10%+9+IF(AND(B99&lt;=10,B99&gt;0),(人物成长表!$B99-1)*转化表!$G$24,IF(AND(B99&lt;=20,B99&gt;10),9*转化表!$G$24+(B99-10)*转化表!$G$25,IF(AND(B99&lt;=30,B99&gt;20),9*转化表!$G$24+10*转化表!$G$25+(B99-20)*转化表!$G$26,IF(AND(B99&lt;=40,B99&gt;30),9*转化表!$G$24+10*转化表!$G$25+10*转化表!$G$26+(B99-30)*转化表!$G$27,IF(AND(B99&lt;=50,B99&gt;40),9*转化表!$G$24+10*转化表!$G$25+10*转化表!$G$26+10*转化表!$G$27+(B99-40)*转化表!$G$28,IF(AND(B99&lt;=60,B99&gt;50),9*转化表!$G$24+10*转化表!$G$25+10*转化表!$G$26+10*转化表!$G$27+10*转化表!$G$28+(B99-50)*转化表!$G$29,IF(AND(B99&lt;=70,B99&gt;60),9*转化表!$G$24+10*转化表!$G$25+10*转化表!$G$26+10*转化表!$G$27+10*转化表!$G$28+10*转化表!$G$29+(B99-60)*转化表!$G$30,IF(AND(B99&lt;=80,B99&gt;70),9*转化表!$G$24+10*转化表!$G$25+10*转化表!$G$26+10*转化表!$G$27+10*转化表!$G$28+10*转化表!$G$29+10*转化表!$G$30+(B99-70)*转化表!$G$31,IF(AND(B99&lt;=90,B99&gt;80),9*转化表!$G$24+10*转化表!$G$25+10*转化表!$G$26+10*转化表!$G$27+10*转化表!$G$28+10*转化表!$G$29+10*转化表!$G$30+10*转化表!$G$31+(B99-80)*转化表!$G$32,IF(AND(B99&lt;=100,B99&gt;90),9*转化表!$G$24+10*转化表!$G$25+10*转化表!$G$26+10*转化表!$G$27+10*转化表!$G$28+10*转化表!$G$29+10*转化表!$G$30+10*转化表!$G$31+10*转化表!$G$32+(B99-90)*转化表!$G$33,IF(AND(B99&lt;=110,B99&gt;100),9*转化表!$G$24+10*转化表!$G$25+10*转化表!$G$26+10*转化表!$G$27+10*转化表!$G$28+10*转化表!$G$29+10*转化表!$G$30+10*转化表!$G$31+10*转化表!$G$32+10*转化表!$G$33+(B99-100)*转化表!$G$34,IF(AND(B99&lt;=120,B99&gt;110),9*转化表!$G$24+10*转化表!$G$25+10*转化表!$G$26+10*转化表!$G$27+10*转化表!$G$28+10*转化表!$G$29+10*转化表!$G$30+10*转化表!$G$31+10*转化表!$G$32+10*转化表!$G$33+10*转化表!$G$34+(B99-110)*转化表!$G$35))))))))))))</f>
        <v>536.47</v>
      </c>
      <c r="L99" s="91">
        <f>IF(F99&lt;=50,0,E99*7%+2.8+IF(AND(B99&lt;=10,B99&gt;0),(人物成长表!$B99-1)*转化表!$H$24,IF(AND(B99&lt;=20,B99&gt;10),9*转化表!$H$24+(B99-10)*转化表!$H$25,IF(AND(B99&lt;=30,B99&gt;20),9*转化表!$H$24+10*转化表!$H$25+(B99-20)*转化表!$H$26,IF(AND(B99&lt;=40,B99&gt;30),9*转化表!$H$24+10*转化表!$H$25+10*转化表!$H$26+(B99-30)*转化表!$H$27,IF(AND(B99&lt;=50,B99&gt;40),9*转化表!$H$24+10*转化表!$H$25+10*转化表!$H$26+10*转化表!$H$27+(B99-40)*转化表!$H$28,IF(AND(B99&lt;=60,B99&gt;50),9*转化表!$H$24+10*转化表!$H$25+10*转化表!$H$26+10*转化表!$H$27+10*转化表!$H$28+(B99-50)*转化表!$H$29,IF(AND(B99&lt;=70,B99&gt;60),9*转化表!$H$24+10*转化表!$H$25+10*转化表!$H$26+10*转化表!$H$27+10*转化表!$H$28+10*转化表!$H$29+(B99-60)*转化表!$H$30,IF(AND(B99&lt;=80,B99&gt;70),9*转化表!$H$24+10*转化表!$H$25+10*转化表!$H$26+10*转化表!$H$27+10*转化表!$H$28+10*转化表!$H$29+10*转化表!$H$30+(B99-70)*转化表!$H$31,IF(AND(B99&lt;=90,B99&gt;80),9*转化表!$H$24+10*转化表!$H$25+10*转化表!$H$26+10*转化表!$H$27+10*转化表!$H$28+10*转化表!$H$29+10*转化表!$H$30+10*转化表!$H$31+(B99-80)*转化表!$H$32,IF(AND(B99&lt;=100,B99&gt;90),9*转化表!$H$24+10*转化表!$H$25+10*转化表!$H$26+10*转化表!$H$27+10*转化表!$H$28+10*转化表!$H$29+10*转化表!$H$30+10*转化表!$H$31+10*转化表!$H$32+(B99-90)*转化表!$H$33,IF(AND(B99&lt;=110,B99&gt;100),9*转化表!$H$24+10*转化表!$H$25+10*转化表!$H$26+10*转化表!$H$27+10*转化表!$H$28+10*转化表!$H$29+10*转化表!$H$30+10*转化表!$H$31+10*转化表!$H$32+10*转化表!$H$33+(B99-100)*转化表!$H$34,IF(AND(B99&lt;=120,B99&gt;110),9*转化表!$H$24+10*转化表!$H$25+10*转化表!$H$26+10*转化表!$H$27+10*转化表!$H$28+10*转化表!$H$29+10*转化表!$H$30+10*转化表!$H$31+10*转化表!$H$32+10*转化表!$H$33+10*转化表!$H$34+(B99-110)*转化表!$H$35)))))))))))))</f>
        <v>0</v>
      </c>
      <c r="M99" s="89">
        <v>0</v>
      </c>
      <c r="N99" s="93">
        <v>0.2</v>
      </c>
      <c r="O99" s="94">
        <v>0</v>
      </c>
      <c r="P99" s="94">
        <v>0</v>
      </c>
      <c r="Q99" s="94">
        <v>0</v>
      </c>
      <c r="R99" s="93">
        <v>0.25</v>
      </c>
      <c r="S99" s="94">
        <v>0</v>
      </c>
    </row>
    <row r="100" spans="1:19">
      <c r="A100" s="89" t="s">
        <v>185</v>
      </c>
      <c r="B100" s="89">
        <v>99</v>
      </c>
      <c r="C100" s="90">
        <f>IF(AND(B100&lt;=10,B100&gt;0),(人物成长表!$B100-1)*22+50,IF(AND(B100&lt;=20,B100&gt;10),9*22+50+(B100-10)*44,IF(AND(B100&lt;=30,B100&gt;20),9*22+50+10*44+(B100-20)*66,IF(AND(B100&lt;=40,B100&gt;30),9*22+50+10*44+10*66+(B100-30)*88,IF(AND(B100&lt;=50,B100&gt;40),9*22+50+10*44+10*66+10*88+(B100-40)*110,IF(AND(B100&lt;=60,B100&gt;50),9*22+30+10*44+10*66+10*88+10*110+(B100-50)*132,IF(AND(B100&lt;=70,B100&gt;60),9*22+30+10*44+10*66+10*88+10*110+10*132+(B100-60)*154,IF(AND(B100&lt;=80,B100&gt;70),9*22+30+10*44+10*66+10*88+10*110+10*132+10*154+(B100-70)*176,IF(AND(B100&lt;=90,B100&gt;80),9*22+30+10*44+10*66+10*88+10*110+10*132+10*154+10*176+(B100-80)*198,IF(AND(B100&lt;=100,B100&gt;90),9*22+30+10*44+10*66+10*88+10*110+10*132+10*154+10*176+10*198+(B100-90)*220,IF(AND(B100&lt;=110,B100&gt;100),9*22+30+10*44+10*66+10*88+10*110+10*132+10*154+10*176+10*198+10*220+(B100-100)*242,IF(AND(B100&lt;=120,B100&gt;110),9*22+30+10*44+10*66+10*88+10*110+10*132+10*154+10*176+10*198+10*220+10*242+(B100-110)*264))))))))))))</f>
        <v>11888</v>
      </c>
      <c r="D100" s="89">
        <v>60</v>
      </c>
      <c r="E100" s="89">
        <v>50</v>
      </c>
      <c r="F100" s="89">
        <v>50</v>
      </c>
      <c r="G100" s="91">
        <f>人物成长表!$D100*人物成长表!$B100*10%+7+IF(AND(B100&lt;=10,B100&gt;0),(人物成长表!$B100-1)*转化表!$C$24,IF(AND(B100&lt;=20,B100&gt;10),9*转化表!$C$24+(B100-10)*转化表!$C$25,IF(AND(B100&lt;=30,B100&gt;20),9*转化表!$C$24+10*转化表!$C$25+(B100-20)*转化表!$C$26,IF(AND(B100&lt;=40,B100&gt;30),9*转化表!$C$24+10*转化表!$C$25+10*转化表!$C$26+(B100-30)*转化表!$C$27,IF(AND(B100&lt;=50,B100&gt;40),9*转化表!$C$24+10*转化表!$C$25+10*转化表!$C$26+10*转化表!$C$27+(B100-40)*转化表!$C$28,IF(AND(B100&lt;=60,B100&gt;50),9*转化表!$C$24+10*转化表!$C$25+10*转化表!$C$26+10*转化表!$C$27+10*转化表!$C$28+(B100-50)*转化表!$C$29,IF(AND(B100&lt;=70,B100&gt;60),9*转化表!$C$24+10*转化表!$C$25+10*转化表!$C$26+10*转化表!$C$27+10*转化表!$C$28+10*转化表!$C$29+(B100-60)*转化表!$C$30,IF(AND(B100&lt;=80,B100&gt;70),9*转化表!$C$24+10*转化表!$C$25+10*转化表!$C$26+10*转化表!$C$27+10*转化表!$C$28+10*转化表!$C$29+10*转化表!$C$30+(B100-70)*转化表!$C$31,IF(AND(B100&lt;=90,B100&gt;80),9*转化表!$C$24+10*转化表!$C$25+10*转化表!$C$26+10*转化表!$C$27+10*转化表!$C$28+10*转化表!$C$29+10*转化表!$C$30+10*转化表!$C$31+(B100-80)*转化表!$C$32,IF(AND(B100&lt;=100,B100&gt;90),9*转化表!$C$24+10*转化表!$C$25+10*转化表!$C$26+10*转化表!$C$27+10*转化表!$C$28+10*转化表!$C$29+10*转化表!$C$30+10*转化表!$C$31+10*转化表!$C$32+(B100-90)*转化表!$C$33,IF(AND(B100&lt;=110,B100&gt;100),9*转化表!$C$24+10*转化表!$C$25+10*转化表!$C$26+10*转化表!$C$27+10*转化表!$C$28+10*转化表!$C$29+10*转化表!$C$30+10*转化表!$C$31+10*转化表!$C$32+10*转化表!$C$33+(B100-100)*转化表!$C$34,IF(AND(B100&lt;=120,B100&gt;110),9*转化表!$C$24+10*转化表!$C$25+10*转化表!$C$26+10*转化表!$C$27+10*转化表!$C$28+10*转化表!$C$29+10*转化表!$C$30+10*转化表!$C$31+10*转化表!$C$32+10*转化表!$C$33+10*转化表!$C$34+(B100-110)*转化表!$C$35))))))))))))</f>
        <v>1719</v>
      </c>
      <c r="H100" s="92">
        <f>人物成长表!$D100*人物成长表!$B100*7%+4.8+IF(AND(B100&lt;=10,B100&gt;0),(人物成长表!$B100-1)*转化表!$D$24,IF(AND(B100&lt;=20,B100&gt;10),9*转化表!$D$24+(B100-10)*转化表!$D$25,IF(AND(B100&lt;=30,B100&gt;20),9*转化表!$D$24+10*转化表!$D$25+(B100-20)*转化表!$D$26,IF(AND(B100&lt;=40,B100&gt;30),9*转化表!$D$24+10*转化表!$D$25+10*转化表!$D$26+(B100-30)*转化表!$D$27,IF(AND(B100&lt;=50,B100&gt;40),9*转化表!$D$24+10*转化表!$D$25+10*转化表!$D$26+10*转化表!$D$27+(B100-40)*转化表!$D$28,IF(AND(B100&lt;=60,B100&gt;50),9*转化表!$D$24+10*转化表!$D$25+10*转化表!$D$26+10*转化表!$D$27+10*转化表!$D$28+(B100-50)*转化表!$D$29,IF(AND(B100&lt;=70,B100&gt;60),9*转化表!$D$24+10*转化表!$D$25+10*转化表!$D$26+10*转化表!$D$27+10*转化表!$D$28+10*转化表!$D$29+(B100-60)*转化表!$D$30,IF(AND(B100&lt;=80,B100&gt;70),9*转化表!$D$24+10*转化表!$D$25+10*转化表!$D$26+10*转化表!$D$27+10*转化表!$D$28+10*转化表!$D$29+10*转化表!$D$30+(B100-70)*转化表!$D$31,IF(AND(B100&lt;=90,B100&gt;80),9*转化表!$D$24+10*转化表!$D$25+10*转化表!$D$26+10*转化表!$D$27+10*转化表!$D$28+10*转化表!$D$29+10*转化表!$D$30+10*转化表!$D$31+(B100-80)*转化表!$D$32,IF(AND(B100&lt;=100,B100&gt;90),9*转化表!$D$24+10*转化表!$D$25+10*转化表!$D$26+10*转化表!$D$27+10*转化表!$D$28+10*转化表!$D$29+10*转化表!$D$30+10*转化表!$D$31+10*转化表!$D$32+(B100-90)*转化表!$D$33,IF(AND(B100&lt;=110,B100&gt;100),9*转化表!$D$24+10*转化表!$D$25+10*转化表!$D$26+10*转化表!$D$27+10*转化表!$D$28+10*转化表!$D$29+10*转化表!$D$30+10*转化表!$D$31+10*转化表!$D$32+10*转化表!$D$33+(B100-100)*转化表!$D$34,IF(AND(B100&lt;=120,B100&gt;110),9*转化表!$D$24+10*转化表!$D$25+10*转化表!$D$26+10*转化表!$D$27+10*转化表!$D$28+10*转化表!$D$29+10*转化表!$D$30+10*转化表!$D$31+10*转化表!$D$32+10*转化表!$D$33+10*转化表!$D$34+(B100-110)*转化表!$D$35))))))))))))</f>
        <v>1122.8000000000002</v>
      </c>
      <c r="I100" s="91">
        <f t="shared" si="2"/>
        <v>0</v>
      </c>
      <c r="J100" s="91">
        <f>IF(E100&lt;=50,0,E100*7%+2.8+IF(AND(B100&lt;=10,B100&gt;0),(人物成长表!$B100-1)*转化表!$F$24,IF(AND(B100&lt;=20,B100&gt;10),9*转化表!$F$24+(B100-10)*转化表!$F$25,IF(AND(B100&lt;=30,B100&gt;20),9*转化表!$F$24+10*转化表!$F$25+(B100-20)*转化表!$F$26,IF(AND(B100&lt;=40,B100&gt;30),9*转化表!$F$24+10*转化表!$F$25+10*转化表!$F$26+(B100-30)*转化表!$F$27,IF(AND(B100&lt;=50,B100&gt;40),9*转化表!$F$24+10*转化表!$F$25+10*转化表!$F$26+10*转化表!$F$27+(B100-40)*转化表!$F$28,IF(AND(B100&lt;=60,B100&gt;50),9*转化表!$F$24+10*转化表!$F$25+10*转化表!$F$26+10*转化表!$F$27+10*转化表!$F$28+(B100-50)*转化表!$F$29,IF(AND(B100&lt;=70,B100&gt;60),9*转化表!$F$24+10*转化表!$F$25+10*转化表!$F$26+10*转化表!$F$27+10*转化表!$F$28+10*转化表!$F$29+(B100-60)*转化表!$F$30,IF(AND(B100&lt;=80,B100&gt;70),9*转化表!$F$24+10*转化表!$F$25+10*转化表!$F$26+10*转化表!$F$27+10*转化表!$F$28+10*转化表!$F$29+10*转化表!$F$30+(B100-70)*转化表!$F$31,IF(AND(B100&lt;=90,B100&gt;80),9*转化表!$F$24+10*转化表!$F$25+10*转化表!$F$26+10*转化表!$F$27+10*转化表!$F$28+10*转化表!$F$29+10*转化表!$F$30+10*转化表!$F$31+(B100-80)*转化表!$F$32,IF(AND(B100&lt;=100,B100&gt;90),9*转化表!$F$24+10*转化表!$F$25+10*转化表!$F$26+10*转化表!$F$27+10*转化表!$F$28+10*转化表!$F$29+10*转化表!$F$30+10*转化表!$F$31+10*转化表!$F$32+(B100-90)*转化表!$F$33,IF(AND(B100&lt;=110,B100&gt;100),9*转化表!$F$24+10*转化表!$F$25+10*转化表!$F$26+10*转化表!$F$27+10*转化表!$F$28+10*转化表!$F$29+10*转化表!$F$30+10*转化表!$F$31+10*转化表!$F$32+10*转化表!$F$33+(B100-100)*转化表!$F$34,IF(AND(B100&lt;=120,B100&gt;110),9*转化表!$F$24+10*转化表!$F$25+10*转化表!$F$26+10*转化表!$F$27+10*转化表!$F$28+10*转化表!$F$29+10*转化表!$F$30+10*转化表!$F$31+10*转化表!$F$32+10*转化表!$F$33+10*转化表!$F$34+(B100-110)*转化表!$F$35)))))))))))))</f>
        <v>0</v>
      </c>
      <c r="K100" s="91">
        <f>(F100-50)*人物成长表!$B100*10%+9+IF(AND(B100&lt;=10,B100&gt;0),(人物成长表!$B100-1)*转化表!$G$24,IF(AND(B100&lt;=20,B100&gt;10),9*转化表!$G$24+(B100-10)*转化表!$G$25,IF(AND(B100&lt;=30,B100&gt;20),9*转化表!$G$24+10*转化表!$G$25+(B100-20)*转化表!$G$26,IF(AND(B100&lt;=40,B100&gt;30),9*转化表!$G$24+10*转化表!$G$25+10*转化表!$G$26+(B100-30)*转化表!$G$27,IF(AND(B100&lt;=50,B100&gt;40),9*转化表!$G$24+10*转化表!$G$25+10*转化表!$G$26+10*转化表!$G$27+(B100-40)*转化表!$G$28,IF(AND(B100&lt;=60,B100&gt;50),9*转化表!$G$24+10*转化表!$G$25+10*转化表!$G$26+10*转化表!$G$27+10*转化表!$G$28+(B100-50)*转化表!$G$29,IF(AND(B100&lt;=70,B100&gt;60),9*转化表!$G$24+10*转化表!$G$25+10*转化表!$G$26+10*转化表!$G$27+10*转化表!$G$28+10*转化表!$G$29+(B100-60)*转化表!$G$30,IF(AND(B100&lt;=80,B100&gt;70),9*转化表!$G$24+10*转化表!$G$25+10*转化表!$G$26+10*转化表!$G$27+10*转化表!$G$28+10*转化表!$G$29+10*转化表!$G$30+(B100-70)*转化表!$G$31,IF(AND(B100&lt;=90,B100&gt;80),9*转化表!$G$24+10*转化表!$G$25+10*转化表!$G$26+10*转化表!$G$27+10*转化表!$G$28+10*转化表!$G$29+10*转化表!$G$30+10*转化表!$G$31+(B100-80)*转化表!$G$32,IF(AND(B100&lt;=100,B100&gt;90),9*转化表!$G$24+10*转化表!$G$25+10*转化表!$G$26+10*转化表!$G$27+10*转化表!$G$28+10*转化表!$G$29+10*转化表!$G$30+10*转化表!$G$31+10*转化表!$G$32+(B100-90)*转化表!$G$33,IF(AND(B100&lt;=110,B100&gt;100),9*转化表!$G$24+10*转化表!$G$25+10*转化表!$G$26+10*转化表!$G$27+10*转化表!$G$28+10*转化表!$G$29+10*转化表!$G$30+10*转化表!$G$31+10*转化表!$G$32+10*转化表!$G$33+(B100-100)*转化表!$G$34,IF(AND(B100&lt;=120,B100&gt;110),9*转化表!$G$24+10*转化表!$G$25+10*转化表!$G$26+10*转化表!$G$27+10*转化表!$G$28+10*转化表!$G$29+10*转化表!$G$30+10*转化表!$G$31+10*转化表!$G$32+10*转化表!$G$33+10*转化表!$G$34+(B100-110)*转化表!$G$35))))))))))))</f>
        <v>547.07000000000005</v>
      </c>
      <c r="L100" s="91">
        <f>IF(F100&lt;=50,0,E100*7%+2.8+IF(AND(B100&lt;=10,B100&gt;0),(人物成长表!$B100-1)*转化表!$H$24,IF(AND(B100&lt;=20,B100&gt;10),9*转化表!$H$24+(B100-10)*转化表!$H$25,IF(AND(B100&lt;=30,B100&gt;20),9*转化表!$H$24+10*转化表!$H$25+(B100-20)*转化表!$H$26,IF(AND(B100&lt;=40,B100&gt;30),9*转化表!$H$24+10*转化表!$H$25+10*转化表!$H$26+(B100-30)*转化表!$H$27,IF(AND(B100&lt;=50,B100&gt;40),9*转化表!$H$24+10*转化表!$H$25+10*转化表!$H$26+10*转化表!$H$27+(B100-40)*转化表!$H$28,IF(AND(B100&lt;=60,B100&gt;50),9*转化表!$H$24+10*转化表!$H$25+10*转化表!$H$26+10*转化表!$H$27+10*转化表!$H$28+(B100-50)*转化表!$H$29,IF(AND(B100&lt;=70,B100&gt;60),9*转化表!$H$24+10*转化表!$H$25+10*转化表!$H$26+10*转化表!$H$27+10*转化表!$H$28+10*转化表!$H$29+(B100-60)*转化表!$H$30,IF(AND(B100&lt;=80,B100&gt;70),9*转化表!$H$24+10*转化表!$H$25+10*转化表!$H$26+10*转化表!$H$27+10*转化表!$H$28+10*转化表!$H$29+10*转化表!$H$30+(B100-70)*转化表!$H$31,IF(AND(B100&lt;=90,B100&gt;80),9*转化表!$H$24+10*转化表!$H$25+10*转化表!$H$26+10*转化表!$H$27+10*转化表!$H$28+10*转化表!$H$29+10*转化表!$H$30+10*转化表!$H$31+(B100-80)*转化表!$H$32,IF(AND(B100&lt;=100,B100&gt;90),9*转化表!$H$24+10*转化表!$H$25+10*转化表!$H$26+10*转化表!$H$27+10*转化表!$H$28+10*转化表!$H$29+10*转化表!$H$30+10*转化表!$H$31+10*转化表!$H$32+(B100-90)*转化表!$H$33,IF(AND(B100&lt;=110,B100&gt;100),9*转化表!$H$24+10*转化表!$H$25+10*转化表!$H$26+10*转化表!$H$27+10*转化表!$H$28+10*转化表!$H$29+10*转化表!$H$30+10*转化表!$H$31+10*转化表!$H$32+10*转化表!$H$33+(B100-100)*转化表!$H$34,IF(AND(B100&lt;=120,B100&gt;110),9*转化表!$H$24+10*转化表!$H$25+10*转化表!$H$26+10*转化表!$H$27+10*转化表!$H$28+10*转化表!$H$29+10*转化表!$H$30+10*转化表!$H$31+10*转化表!$H$32+10*转化表!$H$33+10*转化表!$H$34+(B100-110)*转化表!$H$35)))))))))))))</f>
        <v>0</v>
      </c>
      <c r="M100" s="89">
        <v>0</v>
      </c>
      <c r="N100" s="93">
        <v>0.2</v>
      </c>
      <c r="O100" s="94">
        <v>0</v>
      </c>
      <c r="P100" s="94">
        <v>0</v>
      </c>
      <c r="Q100" s="94">
        <v>0</v>
      </c>
      <c r="R100" s="93">
        <v>0.25</v>
      </c>
      <c r="S100" s="94">
        <v>0</v>
      </c>
    </row>
    <row r="101" spans="1:19">
      <c r="A101" s="89" t="s">
        <v>185</v>
      </c>
      <c r="B101" s="89">
        <v>100</v>
      </c>
      <c r="C101" s="90">
        <f>IF(AND(B101&lt;=10,B101&gt;0),(人物成长表!$B101-1)*22+50,IF(AND(B101&lt;=20,B101&gt;10),9*22+50+(B101-10)*44,IF(AND(B101&lt;=30,B101&gt;20),9*22+50+10*44+(B101-20)*66,IF(AND(B101&lt;=40,B101&gt;30),9*22+50+10*44+10*66+(B101-30)*88,IF(AND(B101&lt;=50,B101&gt;40),9*22+50+10*44+10*66+10*88+(B101-40)*110,IF(AND(B101&lt;=60,B101&gt;50),9*22+30+10*44+10*66+10*88+10*110+(B101-50)*132,IF(AND(B101&lt;=70,B101&gt;60),9*22+30+10*44+10*66+10*88+10*110+10*132+(B101-60)*154,IF(AND(B101&lt;=80,B101&gt;70),9*22+30+10*44+10*66+10*88+10*110+10*132+10*154+(B101-70)*176,IF(AND(B101&lt;=90,B101&gt;80),9*22+30+10*44+10*66+10*88+10*110+10*132+10*154+10*176+(B101-80)*198,IF(AND(B101&lt;=100,B101&gt;90),9*22+30+10*44+10*66+10*88+10*110+10*132+10*154+10*176+10*198+(B101-90)*220,IF(AND(B101&lt;=110,B101&gt;100),9*22+30+10*44+10*66+10*88+10*110+10*132+10*154+10*176+10*198+10*220+(B101-100)*242,IF(AND(B101&lt;=120,B101&gt;110),9*22+30+10*44+10*66+10*88+10*110+10*132+10*154+10*176+10*198+10*220+10*242+(B101-110)*264))))))))))))</f>
        <v>12108</v>
      </c>
      <c r="D101" s="89">
        <v>60</v>
      </c>
      <c r="E101" s="89">
        <v>50</v>
      </c>
      <c r="F101" s="89">
        <v>50</v>
      </c>
      <c r="G101" s="91">
        <f>人物成长表!$D101*人物成长表!$B101*10%+7+IF(AND(B101&lt;=10,B101&gt;0),(人物成长表!$B101-1)*转化表!$C$24,IF(AND(B101&lt;=20,B101&gt;10),9*转化表!$C$24+(B101-10)*转化表!$C$25,IF(AND(B101&lt;=30,B101&gt;20),9*转化表!$C$24+10*转化表!$C$25+(B101-20)*转化表!$C$26,IF(AND(B101&lt;=40,B101&gt;30),9*转化表!$C$24+10*转化表!$C$25+10*转化表!$C$26+(B101-30)*转化表!$C$27,IF(AND(B101&lt;=50,B101&gt;40),9*转化表!$C$24+10*转化表!$C$25+10*转化表!$C$26+10*转化表!$C$27+(B101-40)*转化表!$C$28,IF(AND(B101&lt;=60,B101&gt;50),9*转化表!$C$24+10*转化表!$C$25+10*转化表!$C$26+10*转化表!$C$27+10*转化表!$C$28+(B101-50)*转化表!$C$29,IF(AND(B101&lt;=70,B101&gt;60),9*转化表!$C$24+10*转化表!$C$25+10*转化表!$C$26+10*转化表!$C$27+10*转化表!$C$28+10*转化表!$C$29+(B101-60)*转化表!$C$30,IF(AND(B101&lt;=80,B101&gt;70),9*转化表!$C$24+10*转化表!$C$25+10*转化表!$C$26+10*转化表!$C$27+10*转化表!$C$28+10*转化表!$C$29+10*转化表!$C$30+(B101-70)*转化表!$C$31,IF(AND(B101&lt;=90,B101&gt;80),9*转化表!$C$24+10*转化表!$C$25+10*转化表!$C$26+10*转化表!$C$27+10*转化表!$C$28+10*转化表!$C$29+10*转化表!$C$30+10*转化表!$C$31+(B101-80)*转化表!$C$32,IF(AND(B101&lt;=100,B101&gt;90),9*转化表!$C$24+10*转化表!$C$25+10*转化表!$C$26+10*转化表!$C$27+10*转化表!$C$28+10*转化表!$C$29+10*转化表!$C$30+10*转化表!$C$31+10*转化表!$C$32+(B101-90)*转化表!$C$33,IF(AND(B101&lt;=110,B101&gt;100),9*转化表!$C$24+10*转化表!$C$25+10*转化表!$C$26+10*转化表!$C$27+10*转化表!$C$28+10*转化表!$C$29+10*转化表!$C$30+10*转化表!$C$31+10*转化表!$C$32+10*转化表!$C$33+(B101-100)*转化表!$C$34,IF(AND(B101&lt;=120,B101&gt;110),9*转化表!$C$24+10*转化表!$C$25+10*转化表!$C$26+10*转化表!$C$27+10*转化表!$C$28+10*转化表!$C$29+10*转化表!$C$30+10*转化表!$C$31+10*转化表!$C$32+10*转化表!$C$33+10*转化表!$C$34+(B101-110)*转化表!$C$35))))))))))))</f>
        <v>1750</v>
      </c>
      <c r="H101" s="92">
        <f>人物成长表!$D101*人物成长表!$B101*7%+4.8+IF(AND(B101&lt;=10,B101&gt;0),(人物成长表!$B101-1)*转化表!$D$24,IF(AND(B101&lt;=20,B101&gt;10),9*转化表!$D$24+(B101-10)*转化表!$D$25,IF(AND(B101&lt;=30,B101&gt;20),9*转化表!$D$24+10*转化表!$D$25+(B101-20)*转化表!$D$26,IF(AND(B101&lt;=40,B101&gt;30),9*转化表!$D$24+10*转化表!$D$25+10*转化表!$D$26+(B101-30)*转化表!$D$27,IF(AND(B101&lt;=50,B101&gt;40),9*转化表!$D$24+10*转化表!$D$25+10*转化表!$D$26+10*转化表!$D$27+(B101-40)*转化表!$D$28,IF(AND(B101&lt;=60,B101&gt;50),9*转化表!$D$24+10*转化表!$D$25+10*转化表!$D$26+10*转化表!$D$27+10*转化表!$D$28+(B101-50)*转化表!$D$29,IF(AND(B101&lt;=70,B101&gt;60),9*转化表!$D$24+10*转化表!$D$25+10*转化表!$D$26+10*转化表!$D$27+10*转化表!$D$28+10*转化表!$D$29+(B101-60)*转化表!$D$30,IF(AND(B101&lt;=80,B101&gt;70),9*转化表!$D$24+10*转化表!$D$25+10*转化表!$D$26+10*转化表!$D$27+10*转化表!$D$28+10*转化表!$D$29+10*转化表!$D$30+(B101-70)*转化表!$D$31,IF(AND(B101&lt;=90,B101&gt;80),9*转化表!$D$24+10*转化表!$D$25+10*转化表!$D$26+10*转化表!$D$27+10*转化表!$D$28+10*转化表!$D$29+10*转化表!$D$30+10*转化表!$D$31+(B101-80)*转化表!$D$32,IF(AND(B101&lt;=100,B101&gt;90),9*转化表!$D$24+10*转化表!$D$25+10*转化表!$D$26+10*转化表!$D$27+10*转化表!$D$28+10*转化表!$D$29+10*转化表!$D$30+10*转化表!$D$31+10*转化表!$D$32+(B101-90)*转化表!$D$33,IF(AND(B101&lt;=110,B101&gt;100),9*转化表!$D$24+10*转化表!$D$25+10*转化表!$D$26+10*转化表!$D$27+10*转化表!$D$28+10*转化表!$D$29+10*转化表!$D$30+10*转化表!$D$31+10*转化表!$D$32+10*转化表!$D$33+(B101-100)*转化表!$D$34,IF(AND(B101&lt;=120,B101&gt;110),9*转化表!$D$24+10*转化表!$D$25+10*转化表!$D$26+10*转化表!$D$27+10*转化表!$D$28+10*转化表!$D$29+10*转化表!$D$30+10*转化表!$D$31+10*转化表!$D$32+10*转化表!$D$33+10*转化表!$D$34+(B101-110)*转化表!$D$35))))))))))))</f>
        <v>1141</v>
      </c>
      <c r="I101" s="91">
        <f t="shared" si="2"/>
        <v>0</v>
      </c>
      <c r="J101" s="91">
        <f>IF(E101&lt;=50,0,E101*7%+2.8+IF(AND(B101&lt;=10,B101&gt;0),(人物成长表!$B101-1)*转化表!$F$24,IF(AND(B101&lt;=20,B101&gt;10),9*转化表!$F$24+(B101-10)*转化表!$F$25,IF(AND(B101&lt;=30,B101&gt;20),9*转化表!$F$24+10*转化表!$F$25+(B101-20)*转化表!$F$26,IF(AND(B101&lt;=40,B101&gt;30),9*转化表!$F$24+10*转化表!$F$25+10*转化表!$F$26+(B101-30)*转化表!$F$27,IF(AND(B101&lt;=50,B101&gt;40),9*转化表!$F$24+10*转化表!$F$25+10*转化表!$F$26+10*转化表!$F$27+(B101-40)*转化表!$F$28,IF(AND(B101&lt;=60,B101&gt;50),9*转化表!$F$24+10*转化表!$F$25+10*转化表!$F$26+10*转化表!$F$27+10*转化表!$F$28+(B101-50)*转化表!$F$29,IF(AND(B101&lt;=70,B101&gt;60),9*转化表!$F$24+10*转化表!$F$25+10*转化表!$F$26+10*转化表!$F$27+10*转化表!$F$28+10*转化表!$F$29+(B101-60)*转化表!$F$30,IF(AND(B101&lt;=80,B101&gt;70),9*转化表!$F$24+10*转化表!$F$25+10*转化表!$F$26+10*转化表!$F$27+10*转化表!$F$28+10*转化表!$F$29+10*转化表!$F$30+(B101-70)*转化表!$F$31,IF(AND(B101&lt;=90,B101&gt;80),9*转化表!$F$24+10*转化表!$F$25+10*转化表!$F$26+10*转化表!$F$27+10*转化表!$F$28+10*转化表!$F$29+10*转化表!$F$30+10*转化表!$F$31+(B101-80)*转化表!$F$32,IF(AND(B101&lt;=100,B101&gt;90),9*转化表!$F$24+10*转化表!$F$25+10*转化表!$F$26+10*转化表!$F$27+10*转化表!$F$28+10*转化表!$F$29+10*转化表!$F$30+10*转化表!$F$31+10*转化表!$F$32+(B101-90)*转化表!$F$33,IF(AND(B101&lt;=110,B101&gt;100),9*转化表!$F$24+10*转化表!$F$25+10*转化表!$F$26+10*转化表!$F$27+10*转化表!$F$28+10*转化表!$F$29+10*转化表!$F$30+10*转化表!$F$31+10*转化表!$F$32+10*转化表!$F$33+(B101-100)*转化表!$F$34,IF(AND(B101&lt;=120,B101&gt;110),9*转化表!$F$24+10*转化表!$F$25+10*转化表!$F$26+10*转化表!$F$27+10*转化表!$F$28+10*转化表!$F$29+10*转化表!$F$30+10*转化表!$F$31+10*转化表!$F$32+10*转化表!$F$33+10*转化表!$F$34+(B101-110)*转化表!$F$35)))))))))))))</f>
        <v>0</v>
      </c>
      <c r="K101" s="91">
        <f>(F101-50)*人物成长表!$B101*10%+9+IF(AND(B101&lt;=10,B101&gt;0),(人物成长表!$B101-1)*转化表!$G$24,IF(AND(B101&lt;=20,B101&gt;10),9*转化表!$G$24+(B101-10)*转化表!$G$25,IF(AND(B101&lt;=30,B101&gt;20),9*转化表!$G$24+10*转化表!$G$25+(B101-20)*转化表!$G$26,IF(AND(B101&lt;=40,B101&gt;30),9*转化表!$G$24+10*转化表!$G$25+10*转化表!$G$26+(B101-30)*转化表!$G$27,IF(AND(B101&lt;=50,B101&gt;40),9*转化表!$G$24+10*转化表!$G$25+10*转化表!$G$26+10*转化表!$G$27+(B101-40)*转化表!$G$28,IF(AND(B101&lt;=60,B101&gt;50),9*转化表!$G$24+10*转化表!$G$25+10*转化表!$G$26+10*转化表!$G$27+10*转化表!$G$28+(B101-50)*转化表!$G$29,IF(AND(B101&lt;=70,B101&gt;60),9*转化表!$G$24+10*转化表!$G$25+10*转化表!$G$26+10*转化表!$G$27+10*转化表!$G$28+10*转化表!$G$29+(B101-60)*转化表!$G$30,IF(AND(B101&lt;=80,B101&gt;70),9*转化表!$G$24+10*转化表!$G$25+10*转化表!$G$26+10*转化表!$G$27+10*转化表!$G$28+10*转化表!$G$29+10*转化表!$G$30+(B101-70)*转化表!$G$31,IF(AND(B101&lt;=90,B101&gt;80),9*转化表!$G$24+10*转化表!$G$25+10*转化表!$G$26+10*转化表!$G$27+10*转化表!$G$28+10*转化表!$G$29+10*转化表!$G$30+10*转化表!$G$31+(B101-80)*转化表!$G$32,IF(AND(B101&lt;=100,B101&gt;90),9*转化表!$G$24+10*转化表!$G$25+10*转化表!$G$26+10*转化表!$G$27+10*转化表!$G$28+10*转化表!$G$29+10*转化表!$G$30+10*转化表!$G$31+10*转化表!$G$32+(B101-90)*转化表!$G$33,IF(AND(B101&lt;=110,B101&gt;100),9*转化表!$G$24+10*转化表!$G$25+10*转化表!$G$26+10*转化表!$G$27+10*转化表!$G$28+10*转化表!$G$29+10*转化表!$G$30+10*转化表!$G$31+10*转化表!$G$32+10*转化表!$G$33+(B101-100)*转化表!$G$34,IF(AND(B101&lt;=120,B101&gt;110),9*转化表!$G$24+10*转化表!$G$25+10*转化表!$G$26+10*转化表!$G$27+10*转化表!$G$28+10*转化表!$G$29+10*转化表!$G$30+10*转化表!$G$31+10*转化表!$G$32+10*转化表!$G$33+10*转化表!$G$34+(B101-110)*转化表!$G$35))))))))))))</f>
        <v>557.67000000000007</v>
      </c>
      <c r="L101" s="91">
        <f>IF(F101&lt;=50,0,E101*7%+2.8+IF(AND(B101&lt;=10,B101&gt;0),(人物成长表!$B101-1)*转化表!$H$24,IF(AND(B101&lt;=20,B101&gt;10),9*转化表!$H$24+(B101-10)*转化表!$H$25,IF(AND(B101&lt;=30,B101&gt;20),9*转化表!$H$24+10*转化表!$H$25+(B101-20)*转化表!$H$26,IF(AND(B101&lt;=40,B101&gt;30),9*转化表!$H$24+10*转化表!$H$25+10*转化表!$H$26+(B101-30)*转化表!$H$27,IF(AND(B101&lt;=50,B101&gt;40),9*转化表!$H$24+10*转化表!$H$25+10*转化表!$H$26+10*转化表!$H$27+(B101-40)*转化表!$H$28,IF(AND(B101&lt;=60,B101&gt;50),9*转化表!$H$24+10*转化表!$H$25+10*转化表!$H$26+10*转化表!$H$27+10*转化表!$H$28+(B101-50)*转化表!$H$29,IF(AND(B101&lt;=70,B101&gt;60),9*转化表!$H$24+10*转化表!$H$25+10*转化表!$H$26+10*转化表!$H$27+10*转化表!$H$28+10*转化表!$H$29+(B101-60)*转化表!$H$30,IF(AND(B101&lt;=80,B101&gt;70),9*转化表!$H$24+10*转化表!$H$25+10*转化表!$H$26+10*转化表!$H$27+10*转化表!$H$28+10*转化表!$H$29+10*转化表!$H$30+(B101-70)*转化表!$H$31,IF(AND(B101&lt;=90,B101&gt;80),9*转化表!$H$24+10*转化表!$H$25+10*转化表!$H$26+10*转化表!$H$27+10*转化表!$H$28+10*转化表!$H$29+10*转化表!$H$30+10*转化表!$H$31+(B101-80)*转化表!$H$32,IF(AND(B101&lt;=100,B101&gt;90),9*转化表!$H$24+10*转化表!$H$25+10*转化表!$H$26+10*转化表!$H$27+10*转化表!$H$28+10*转化表!$H$29+10*转化表!$H$30+10*转化表!$H$31+10*转化表!$H$32+(B101-90)*转化表!$H$33,IF(AND(B101&lt;=110,B101&gt;100),9*转化表!$H$24+10*转化表!$H$25+10*转化表!$H$26+10*转化表!$H$27+10*转化表!$H$28+10*转化表!$H$29+10*转化表!$H$30+10*转化表!$H$31+10*转化表!$H$32+10*转化表!$H$33+(B101-100)*转化表!$H$34,IF(AND(B101&lt;=120,B101&gt;110),9*转化表!$H$24+10*转化表!$H$25+10*转化表!$H$26+10*转化表!$H$27+10*转化表!$H$28+10*转化表!$H$29+10*转化表!$H$30+10*转化表!$H$31+10*转化表!$H$32+10*转化表!$H$33+10*转化表!$H$34+(B101-110)*转化表!$H$35)))))))))))))</f>
        <v>0</v>
      </c>
      <c r="M101" s="89">
        <v>0</v>
      </c>
      <c r="N101" s="93">
        <v>0.2</v>
      </c>
      <c r="O101" s="94">
        <v>0</v>
      </c>
      <c r="P101" s="94">
        <v>0</v>
      </c>
      <c r="Q101" s="94">
        <v>0</v>
      </c>
      <c r="R101" s="93">
        <v>0.25</v>
      </c>
      <c r="S101" s="94">
        <v>0</v>
      </c>
    </row>
    <row r="102" spans="1:19">
      <c r="A102" s="89" t="s">
        <v>185</v>
      </c>
      <c r="B102" s="89">
        <v>101</v>
      </c>
      <c r="C102" s="90">
        <f>IF(AND(B102&lt;=10,B102&gt;0),(人物成长表!$B102-1)*22+50,IF(AND(B102&lt;=20,B102&gt;10),9*22+50+(B102-10)*44,IF(AND(B102&lt;=30,B102&gt;20),9*22+50+10*44+(B102-20)*66,IF(AND(B102&lt;=40,B102&gt;30),9*22+50+10*44+10*66+(B102-30)*88,IF(AND(B102&lt;=50,B102&gt;40),9*22+50+10*44+10*66+10*88+(B102-40)*110,IF(AND(B102&lt;=60,B102&gt;50),9*22+30+10*44+10*66+10*88+10*110+(B102-50)*132,IF(AND(B102&lt;=70,B102&gt;60),9*22+30+10*44+10*66+10*88+10*110+10*132+(B102-60)*154,IF(AND(B102&lt;=80,B102&gt;70),9*22+30+10*44+10*66+10*88+10*110+10*132+10*154+(B102-70)*176,IF(AND(B102&lt;=90,B102&gt;80),9*22+30+10*44+10*66+10*88+10*110+10*132+10*154+10*176+(B102-80)*198,IF(AND(B102&lt;=100,B102&gt;90),9*22+30+10*44+10*66+10*88+10*110+10*132+10*154+10*176+10*198+(B102-90)*220,IF(AND(B102&lt;=110,B102&gt;100),9*22+30+10*44+10*66+10*88+10*110+10*132+10*154+10*176+10*198+10*220+(B102-100)*242,IF(AND(B102&lt;=120,B102&gt;110),9*22+30+10*44+10*66+10*88+10*110+10*132+10*154+10*176+10*198+10*220+10*242+(B102-110)*264))))))))))))</f>
        <v>12350</v>
      </c>
      <c r="D102" s="89">
        <v>60</v>
      </c>
      <c r="E102" s="89">
        <v>50</v>
      </c>
      <c r="F102" s="89">
        <v>50</v>
      </c>
      <c r="G102" s="91">
        <f>人物成长表!$D102*人物成长表!$B102*10%+7+IF(AND(B102&lt;=10,B102&gt;0),(人物成长表!$B102-1)*转化表!$C$24,IF(AND(B102&lt;=20,B102&gt;10),9*转化表!$C$24+(B102-10)*转化表!$C$25,IF(AND(B102&lt;=30,B102&gt;20),9*转化表!$C$24+10*转化表!$C$25+(B102-20)*转化表!$C$26,IF(AND(B102&lt;=40,B102&gt;30),9*转化表!$C$24+10*转化表!$C$25+10*转化表!$C$26+(B102-30)*转化表!$C$27,IF(AND(B102&lt;=50,B102&gt;40),9*转化表!$C$24+10*转化表!$C$25+10*转化表!$C$26+10*转化表!$C$27+(B102-40)*转化表!$C$28,IF(AND(B102&lt;=60,B102&gt;50),9*转化表!$C$24+10*转化表!$C$25+10*转化表!$C$26+10*转化表!$C$27+10*转化表!$C$28+(B102-50)*转化表!$C$29,IF(AND(B102&lt;=70,B102&gt;60),9*转化表!$C$24+10*转化表!$C$25+10*转化表!$C$26+10*转化表!$C$27+10*转化表!$C$28+10*转化表!$C$29+(B102-60)*转化表!$C$30,IF(AND(B102&lt;=80,B102&gt;70),9*转化表!$C$24+10*转化表!$C$25+10*转化表!$C$26+10*转化表!$C$27+10*转化表!$C$28+10*转化表!$C$29+10*转化表!$C$30+(B102-70)*转化表!$C$31,IF(AND(B102&lt;=90,B102&gt;80),9*转化表!$C$24+10*转化表!$C$25+10*转化表!$C$26+10*转化表!$C$27+10*转化表!$C$28+10*转化表!$C$29+10*转化表!$C$30+10*转化表!$C$31+(B102-80)*转化表!$C$32,IF(AND(B102&lt;=100,B102&gt;90),9*转化表!$C$24+10*转化表!$C$25+10*转化表!$C$26+10*转化表!$C$27+10*转化表!$C$28+10*转化表!$C$29+10*转化表!$C$30+10*转化表!$C$31+10*转化表!$C$32+(B102-90)*转化表!$C$33,IF(AND(B102&lt;=110,B102&gt;100),9*转化表!$C$24+10*转化表!$C$25+10*转化表!$C$26+10*转化表!$C$27+10*转化表!$C$28+10*转化表!$C$29+10*转化表!$C$30+10*转化表!$C$31+10*转化表!$C$32+10*转化表!$C$33+(B102-100)*转化表!$C$34,IF(AND(B102&lt;=120,B102&gt;110),9*转化表!$C$24+10*转化表!$C$25+10*转化表!$C$26+10*转化表!$C$27+10*转化表!$C$28+10*转化表!$C$29+10*转化表!$C$30+10*转化表!$C$31+10*转化表!$C$32+10*转化表!$C$33+10*转化表!$C$34+(B102-110)*转化表!$C$35))))))))))))</f>
        <v>1785</v>
      </c>
      <c r="H102" s="92">
        <f>人物成长表!$D102*人物成长表!$B102*7%+4.8+IF(AND(B102&lt;=10,B102&gt;0),(人物成长表!$B102-1)*转化表!$D$24,IF(AND(B102&lt;=20,B102&gt;10),9*转化表!$D$24+(B102-10)*转化表!$D$25,IF(AND(B102&lt;=30,B102&gt;20),9*转化表!$D$24+10*转化表!$D$25+(B102-20)*转化表!$D$26,IF(AND(B102&lt;=40,B102&gt;30),9*转化表!$D$24+10*转化表!$D$25+10*转化表!$D$26+(B102-30)*转化表!$D$27,IF(AND(B102&lt;=50,B102&gt;40),9*转化表!$D$24+10*转化表!$D$25+10*转化表!$D$26+10*转化表!$D$27+(B102-40)*转化表!$D$28,IF(AND(B102&lt;=60,B102&gt;50),9*转化表!$D$24+10*转化表!$D$25+10*转化表!$D$26+10*转化表!$D$27+10*转化表!$D$28+(B102-50)*转化表!$D$29,IF(AND(B102&lt;=70,B102&gt;60),9*转化表!$D$24+10*转化表!$D$25+10*转化表!$D$26+10*转化表!$D$27+10*转化表!$D$28+10*转化表!$D$29+(B102-60)*转化表!$D$30,IF(AND(B102&lt;=80,B102&gt;70),9*转化表!$D$24+10*转化表!$D$25+10*转化表!$D$26+10*转化表!$D$27+10*转化表!$D$28+10*转化表!$D$29+10*转化表!$D$30+(B102-70)*转化表!$D$31,IF(AND(B102&lt;=90,B102&gt;80),9*转化表!$D$24+10*转化表!$D$25+10*转化表!$D$26+10*转化表!$D$27+10*转化表!$D$28+10*转化表!$D$29+10*转化表!$D$30+10*转化表!$D$31+(B102-80)*转化表!$D$32,IF(AND(B102&lt;=100,B102&gt;90),9*转化表!$D$24+10*转化表!$D$25+10*转化表!$D$26+10*转化表!$D$27+10*转化表!$D$28+10*转化表!$D$29+10*转化表!$D$30+10*转化表!$D$31+10*转化表!$D$32+(B102-90)*转化表!$D$33,IF(AND(B102&lt;=110,B102&gt;100),9*转化表!$D$24+10*转化表!$D$25+10*转化表!$D$26+10*转化表!$D$27+10*转化表!$D$28+10*转化表!$D$29+10*转化表!$D$30+10*转化表!$D$31+10*转化表!$D$32+10*转化表!$D$33+(B102-100)*转化表!$D$34,IF(AND(B102&lt;=120,B102&gt;110),9*转化表!$D$24+10*转化表!$D$25+10*转化表!$D$26+10*转化表!$D$27+10*转化表!$D$28+10*转化表!$D$29+10*转化表!$D$30+10*转化表!$D$31+10*转化表!$D$32+10*转化表!$D$33+10*转化表!$D$34+(B102-110)*转化表!$D$35))))))))))))</f>
        <v>1160.6000000000001</v>
      </c>
      <c r="I102" s="91">
        <f t="shared" si="2"/>
        <v>0</v>
      </c>
      <c r="J102" s="91">
        <f>IF(E102&lt;=50,0,E102*7%+2.8+IF(AND(B102&lt;=10,B102&gt;0),(人物成长表!$B102-1)*转化表!$F$24,IF(AND(B102&lt;=20,B102&gt;10),9*转化表!$F$24+(B102-10)*转化表!$F$25,IF(AND(B102&lt;=30,B102&gt;20),9*转化表!$F$24+10*转化表!$F$25+(B102-20)*转化表!$F$26,IF(AND(B102&lt;=40,B102&gt;30),9*转化表!$F$24+10*转化表!$F$25+10*转化表!$F$26+(B102-30)*转化表!$F$27,IF(AND(B102&lt;=50,B102&gt;40),9*转化表!$F$24+10*转化表!$F$25+10*转化表!$F$26+10*转化表!$F$27+(B102-40)*转化表!$F$28,IF(AND(B102&lt;=60,B102&gt;50),9*转化表!$F$24+10*转化表!$F$25+10*转化表!$F$26+10*转化表!$F$27+10*转化表!$F$28+(B102-50)*转化表!$F$29,IF(AND(B102&lt;=70,B102&gt;60),9*转化表!$F$24+10*转化表!$F$25+10*转化表!$F$26+10*转化表!$F$27+10*转化表!$F$28+10*转化表!$F$29+(B102-60)*转化表!$F$30,IF(AND(B102&lt;=80,B102&gt;70),9*转化表!$F$24+10*转化表!$F$25+10*转化表!$F$26+10*转化表!$F$27+10*转化表!$F$28+10*转化表!$F$29+10*转化表!$F$30+(B102-70)*转化表!$F$31,IF(AND(B102&lt;=90,B102&gt;80),9*转化表!$F$24+10*转化表!$F$25+10*转化表!$F$26+10*转化表!$F$27+10*转化表!$F$28+10*转化表!$F$29+10*转化表!$F$30+10*转化表!$F$31+(B102-80)*转化表!$F$32,IF(AND(B102&lt;=100,B102&gt;90),9*转化表!$F$24+10*转化表!$F$25+10*转化表!$F$26+10*转化表!$F$27+10*转化表!$F$28+10*转化表!$F$29+10*转化表!$F$30+10*转化表!$F$31+10*转化表!$F$32+(B102-90)*转化表!$F$33,IF(AND(B102&lt;=110,B102&gt;100),9*转化表!$F$24+10*转化表!$F$25+10*转化表!$F$26+10*转化表!$F$27+10*转化表!$F$28+10*转化表!$F$29+10*转化表!$F$30+10*转化表!$F$31+10*转化表!$F$32+10*转化表!$F$33+(B102-100)*转化表!$F$34,IF(AND(B102&lt;=120,B102&gt;110),9*转化表!$F$24+10*转化表!$F$25+10*转化表!$F$26+10*转化表!$F$27+10*转化表!$F$28+10*转化表!$F$29+10*转化表!$F$30+10*转化表!$F$31+10*转化表!$F$32+10*转化表!$F$33+10*转化表!$F$34+(B102-110)*转化表!$F$35)))))))))))))</f>
        <v>0</v>
      </c>
      <c r="K102" s="91">
        <f>(F102-50)*人物成长表!$B102*10%+9+IF(AND(B102&lt;=10,B102&gt;0),(人物成长表!$B102-1)*转化表!$G$24,IF(AND(B102&lt;=20,B102&gt;10),9*转化表!$G$24+(B102-10)*转化表!$G$25,IF(AND(B102&lt;=30,B102&gt;20),9*转化表!$G$24+10*转化表!$G$25+(B102-20)*转化表!$G$26,IF(AND(B102&lt;=40,B102&gt;30),9*转化表!$G$24+10*转化表!$G$25+10*转化表!$G$26+(B102-30)*转化表!$G$27,IF(AND(B102&lt;=50,B102&gt;40),9*转化表!$G$24+10*转化表!$G$25+10*转化表!$G$26+10*转化表!$G$27+(B102-40)*转化表!$G$28,IF(AND(B102&lt;=60,B102&gt;50),9*转化表!$G$24+10*转化表!$G$25+10*转化表!$G$26+10*转化表!$G$27+10*转化表!$G$28+(B102-50)*转化表!$G$29,IF(AND(B102&lt;=70,B102&gt;60),9*转化表!$G$24+10*转化表!$G$25+10*转化表!$G$26+10*转化表!$G$27+10*转化表!$G$28+10*转化表!$G$29+(B102-60)*转化表!$G$30,IF(AND(B102&lt;=80,B102&gt;70),9*转化表!$G$24+10*转化表!$G$25+10*转化表!$G$26+10*转化表!$G$27+10*转化表!$G$28+10*转化表!$G$29+10*转化表!$G$30+(B102-70)*转化表!$G$31,IF(AND(B102&lt;=90,B102&gt;80),9*转化表!$G$24+10*转化表!$G$25+10*转化表!$G$26+10*转化表!$G$27+10*转化表!$G$28+10*转化表!$G$29+10*转化表!$G$30+10*转化表!$G$31+(B102-80)*转化表!$G$32,IF(AND(B102&lt;=100,B102&gt;90),9*转化表!$G$24+10*转化表!$G$25+10*转化表!$G$26+10*转化表!$G$27+10*转化表!$G$28+10*转化表!$G$29+10*转化表!$G$30+10*转化表!$G$31+10*转化表!$G$32+(B102-90)*转化表!$G$33,IF(AND(B102&lt;=110,B102&gt;100),9*转化表!$G$24+10*转化表!$G$25+10*转化表!$G$26+10*转化表!$G$27+10*转化表!$G$28+10*转化表!$G$29+10*转化表!$G$30+10*转化表!$G$31+10*转化表!$G$32+10*转化表!$G$33+(B102-100)*转化表!$G$34,IF(AND(B102&lt;=120,B102&gt;110),9*转化表!$G$24+10*转化表!$G$25+10*转化表!$G$26+10*转化表!$G$27+10*转化表!$G$28+10*转化表!$G$29+10*转化表!$G$30+10*转化表!$G$31+10*转化表!$G$32+10*转化表!$G$33+10*转化表!$G$34+(B102-110)*转化表!$G$35))))))))))))</f>
        <v>569.57000000000005</v>
      </c>
      <c r="L102" s="91">
        <f>IF(F102&lt;=50,0,E102*7%+2.8+IF(AND(B102&lt;=10,B102&gt;0),(人物成长表!$B102-1)*转化表!$H$24,IF(AND(B102&lt;=20,B102&gt;10),9*转化表!$H$24+(B102-10)*转化表!$H$25,IF(AND(B102&lt;=30,B102&gt;20),9*转化表!$H$24+10*转化表!$H$25+(B102-20)*转化表!$H$26,IF(AND(B102&lt;=40,B102&gt;30),9*转化表!$H$24+10*转化表!$H$25+10*转化表!$H$26+(B102-30)*转化表!$H$27,IF(AND(B102&lt;=50,B102&gt;40),9*转化表!$H$24+10*转化表!$H$25+10*转化表!$H$26+10*转化表!$H$27+(B102-40)*转化表!$H$28,IF(AND(B102&lt;=60,B102&gt;50),9*转化表!$H$24+10*转化表!$H$25+10*转化表!$H$26+10*转化表!$H$27+10*转化表!$H$28+(B102-50)*转化表!$H$29,IF(AND(B102&lt;=70,B102&gt;60),9*转化表!$H$24+10*转化表!$H$25+10*转化表!$H$26+10*转化表!$H$27+10*转化表!$H$28+10*转化表!$H$29+(B102-60)*转化表!$H$30,IF(AND(B102&lt;=80,B102&gt;70),9*转化表!$H$24+10*转化表!$H$25+10*转化表!$H$26+10*转化表!$H$27+10*转化表!$H$28+10*转化表!$H$29+10*转化表!$H$30+(B102-70)*转化表!$H$31,IF(AND(B102&lt;=90,B102&gt;80),9*转化表!$H$24+10*转化表!$H$25+10*转化表!$H$26+10*转化表!$H$27+10*转化表!$H$28+10*转化表!$H$29+10*转化表!$H$30+10*转化表!$H$31+(B102-80)*转化表!$H$32,IF(AND(B102&lt;=100,B102&gt;90),9*转化表!$H$24+10*转化表!$H$25+10*转化表!$H$26+10*转化表!$H$27+10*转化表!$H$28+10*转化表!$H$29+10*转化表!$H$30+10*转化表!$H$31+10*转化表!$H$32+(B102-90)*转化表!$H$33,IF(AND(B102&lt;=110,B102&gt;100),9*转化表!$H$24+10*转化表!$H$25+10*转化表!$H$26+10*转化表!$H$27+10*转化表!$H$28+10*转化表!$H$29+10*转化表!$H$30+10*转化表!$H$31+10*转化表!$H$32+10*转化表!$H$33+(B102-100)*转化表!$H$34,IF(AND(B102&lt;=120,B102&gt;110),9*转化表!$H$24+10*转化表!$H$25+10*转化表!$H$26+10*转化表!$H$27+10*转化表!$H$28+10*转化表!$H$29+10*转化表!$H$30+10*转化表!$H$31+10*转化表!$H$32+10*转化表!$H$33+10*转化表!$H$34+(B102-110)*转化表!$H$35)))))))))))))</f>
        <v>0</v>
      </c>
      <c r="M102" s="89">
        <v>0</v>
      </c>
      <c r="N102" s="93">
        <v>0.2</v>
      </c>
      <c r="O102" s="94">
        <v>0</v>
      </c>
      <c r="P102" s="94">
        <v>0</v>
      </c>
      <c r="Q102" s="94">
        <v>0</v>
      </c>
      <c r="R102" s="93">
        <v>0.25</v>
      </c>
      <c r="S102" s="94">
        <v>0</v>
      </c>
    </row>
    <row r="103" spans="1:19">
      <c r="A103" s="89" t="s">
        <v>185</v>
      </c>
      <c r="B103" s="89">
        <v>102</v>
      </c>
      <c r="C103" s="90">
        <f>IF(AND(B103&lt;=10,B103&gt;0),(人物成长表!$B103-1)*22+50,IF(AND(B103&lt;=20,B103&gt;10),9*22+50+(B103-10)*44,IF(AND(B103&lt;=30,B103&gt;20),9*22+50+10*44+(B103-20)*66,IF(AND(B103&lt;=40,B103&gt;30),9*22+50+10*44+10*66+(B103-30)*88,IF(AND(B103&lt;=50,B103&gt;40),9*22+50+10*44+10*66+10*88+(B103-40)*110,IF(AND(B103&lt;=60,B103&gt;50),9*22+30+10*44+10*66+10*88+10*110+(B103-50)*132,IF(AND(B103&lt;=70,B103&gt;60),9*22+30+10*44+10*66+10*88+10*110+10*132+(B103-60)*154,IF(AND(B103&lt;=80,B103&gt;70),9*22+30+10*44+10*66+10*88+10*110+10*132+10*154+(B103-70)*176,IF(AND(B103&lt;=90,B103&gt;80),9*22+30+10*44+10*66+10*88+10*110+10*132+10*154+10*176+(B103-80)*198,IF(AND(B103&lt;=100,B103&gt;90),9*22+30+10*44+10*66+10*88+10*110+10*132+10*154+10*176+10*198+(B103-90)*220,IF(AND(B103&lt;=110,B103&gt;100),9*22+30+10*44+10*66+10*88+10*110+10*132+10*154+10*176+10*198+10*220+(B103-100)*242,IF(AND(B103&lt;=120,B103&gt;110),9*22+30+10*44+10*66+10*88+10*110+10*132+10*154+10*176+10*198+10*220+10*242+(B103-110)*264))))))))))))</f>
        <v>12592</v>
      </c>
      <c r="D103" s="89">
        <v>60</v>
      </c>
      <c r="E103" s="89">
        <v>50</v>
      </c>
      <c r="F103" s="89">
        <v>50</v>
      </c>
      <c r="G103" s="91">
        <f>人物成长表!$D103*人物成长表!$B103*10%+7+IF(AND(B103&lt;=10,B103&gt;0),(人物成长表!$B103-1)*转化表!$C$24,IF(AND(B103&lt;=20,B103&gt;10),9*转化表!$C$24+(B103-10)*转化表!$C$25,IF(AND(B103&lt;=30,B103&gt;20),9*转化表!$C$24+10*转化表!$C$25+(B103-20)*转化表!$C$26,IF(AND(B103&lt;=40,B103&gt;30),9*转化表!$C$24+10*转化表!$C$25+10*转化表!$C$26+(B103-30)*转化表!$C$27,IF(AND(B103&lt;=50,B103&gt;40),9*转化表!$C$24+10*转化表!$C$25+10*转化表!$C$26+10*转化表!$C$27+(B103-40)*转化表!$C$28,IF(AND(B103&lt;=60,B103&gt;50),9*转化表!$C$24+10*转化表!$C$25+10*转化表!$C$26+10*转化表!$C$27+10*转化表!$C$28+(B103-50)*转化表!$C$29,IF(AND(B103&lt;=70,B103&gt;60),9*转化表!$C$24+10*转化表!$C$25+10*转化表!$C$26+10*转化表!$C$27+10*转化表!$C$28+10*转化表!$C$29+(B103-60)*转化表!$C$30,IF(AND(B103&lt;=80,B103&gt;70),9*转化表!$C$24+10*转化表!$C$25+10*转化表!$C$26+10*转化表!$C$27+10*转化表!$C$28+10*转化表!$C$29+10*转化表!$C$30+(B103-70)*转化表!$C$31,IF(AND(B103&lt;=90,B103&gt;80),9*转化表!$C$24+10*转化表!$C$25+10*转化表!$C$26+10*转化表!$C$27+10*转化表!$C$28+10*转化表!$C$29+10*转化表!$C$30+10*转化表!$C$31+(B103-80)*转化表!$C$32,IF(AND(B103&lt;=100,B103&gt;90),9*转化表!$C$24+10*转化表!$C$25+10*转化表!$C$26+10*转化表!$C$27+10*转化表!$C$28+10*转化表!$C$29+10*转化表!$C$30+10*转化表!$C$31+10*转化表!$C$32+(B103-90)*转化表!$C$33,IF(AND(B103&lt;=110,B103&gt;100),9*转化表!$C$24+10*转化表!$C$25+10*转化表!$C$26+10*转化表!$C$27+10*转化表!$C$28+10*转化表!$C$29+10*转化表!$C$30+10*转化表!$C$31+10*转化表!$C$32+10*转化表!$C$33+(B103-100)*转化表!$C$34,IF(AND(B103&lt;=120,B103&gt;110),9*转化表!$C$24+10*转化表!$C$25+10*转化表!$C$26+10*转化表!$C$27+10*转化表!$C$28+10*转化表!$C$29+10*转化表!$C$30+10*转化表!$C$31+10*转化表!$C$32+10*转化表!$C$33+10*转化表!$C$34+(B103-110)*转化表!$C$35))))))))))))</f>
        <v>1820</v>
      </c>
      <c r="H103" s="92">
        <f>人物成长表!$D103*人物成长表!$B103*7%+4.8+IF(AND(B103&lt;=10,B103&gt;0),(人物成长表!$B103-1)*转化表!$D$24,IF(AND(B103&lt;=20,B103&gt;10),9*转化表!$D$24+(B103-10)*转化表!$D$25,IF(AND(B103&lt;=30,B103&gt;20),9*转化表!$D$24+10*转化表!$D$25+(B103-20)*转化表!$D$26,IF(AND(B103&lt;=40,B103&gt;30),9*转化表!$D$24+10*转化表!$D$25+10*转化表!$D$26+(B103-30)*转化表!$D$27,IF(AND(B103&lt;=50,B103&gt;40),9*转化表!$D$24+10*转化表!$D$25+10*转化表!$D$26+10*转化表!$D$27+(B103-40)*转化表!$D$28,IF(AND(B103&lt;=60,B103&gt;50),9*转化表!$D$24+10*转化表!$D$25+10*转化表!$D$26+10*转化表!$D$27+10*转化表!$D$28+(B103-50)*转化表!$D$29,IF(AND(B103&lt;=70,B103&gt;60),9*转化表!$D$24+10*转化表!$D$25+10*转化表!$D$26+10*转化表!$D$27+10*转化表!$D$28+10*转化表!$D$29+(B103-60)*转化表!$D$30,IF(AND(B103&lt;=80,B103&gt;70),9*转化表!$D$24+10*转化表!$D$25+10*转化表!$D$26+10*转化表!$D$27+10*转化表!$D$28+10*转化表!$D$29+10*转化表!$D$30+(B103-70)*转化表!$D$31,IF(AND(B103&lt;=90,B103&gt;80),9*转化表!$D$24+10*转化表!$D$25+10*转化表!$D$26+10*转化表!$D$27+10*转化表!$D$28+10*转化表!$D$29+10*转化表!$D$30+10*转化表!$D$31+(B103-80)*转化表!$D$32,IF(AND(B103&lt;=100,B103&gt;90),9*转化表!$D$24+10*转化表!$D$25+10*转化表!$D$26+10*转化表!$D$27+10*转化表!$D$28+10*转化表!$D$29+10*转化表!$D$30+10*转化表!$D$31+10*转化表!$D$32+(B103-90)*转化表!$D$33,IF(AND(B103&lt;=110,B103&gt;100),9*转化表!$D$24+10*转化表!$D$25+10*转化表!$D$26+10*转化表!$D$27+10*转化表!$D$28+10*转化表!$D$29+10*转化表!$D$30+10*转化表!$D$31+10*转化表!$D$32+10*转化表!$D$33+(B103-100)*转化表!$D$34,IF(AND(B103&lt;=120,B103&gt;110),9*转化表!$D$24+10*转化表!$D$25+10*转化表!$D$26+10*转化表!$D$27+10*转化表!$D$28+10*转化表!$D$29+10*转化表!$D$30+10*转化表!$D$31+10*转化表!$D$32+10*转化表!$D$33+10*转化表!$D$34+(B103-110)*转化表!$D$35))))))))))))</f>
        <v>1180.2</v>
      </c>
      <c r="I103" s="91">
        <f t="shared" si="2"/>
        <v>0</v>
      </c>
      <c r="J103" s="91">
        <f>IF(E103&lt;=50,0,E103*7%+2.8+IF(AND(B103&lt;=10,B103&gt;0),(人物成长表!$B103-1)*转化表!$F$24,IF(AND(B103&lt;=20,B103&gt;10),9*转化表!$F$24+(B103-10)*转化表!$F$25,IF(AND(B103&lt;=30,B103&gt;20),9*转化表!$F$24+10*转化表!$F$25+(B103-20)*转化表!$F$26,IF(AND(B103&lt;=40,B103&gt;30),9*转化表!$F$24+10*转化表!$F$25+10*转化表!$F$26+(B103-30)*转化表!$F$27,IF(AND(B103&lt;=50,B103&gt;40),9*转化表!$F$24+10*转化表!$F$25+10*转化表!$F$26+10*转化表!$F$27+(B103-40)*转化表!$F$28,IF(AND(B103&lt;=60,B103&gt;50),9*转化表!$F$24+10*转化表!$F$25+10*转化表!$F$26+10*转化表!$F$27+10*转化表!$F$28+(B103-50)*转化表!$F$29,IF(AND(B103&lt;=70,B103&gt;60),9*转化表!$F$24+10*转化表!$F$25+10*转化表!$F$26+10*转化表!$F$27+10*转化表!$F$28+10*转化表!$F$29+(B103-60)*转化表!$F$30,IF(AND(B103&lt;=80,B103&gt;70),9*转化表!$F$24+10*转化表!$F$25+10*转化表!$F$26+10*转化表!$F$27+10*转化表!$F$28+10*转化表!$F$29+10*转化表!$F$30+(B103-70)*转化表!$F$31,IF(AND(B103&lt;=90,B103&gt;80),9*转化表!$F$24+10*转化表!$F$25+10*转化表!$F$26+10*转化表!$F$27+10*转化表!$F$28+10*转化表!$F$29+10*转化表!$F$30+10*转化表!$F$31+(B103-80)*转化表!$F$32,IF(AND(B103&lt;=100,B103&gt;90),9*转化表!$F$24+10*转化表!$F$25+10*转化表!$F$26+10*转化表!$F$27+10*转化表!$F$28+10*转化表!$F$29+10*转化表!$F$30+10*转化表!$F$31+10*转化表!$F$32+(B103-90)*转化表!$F$33,IF(AND(B103&lt;=110,B103&gt;100),9*转化表!$F$24+10*转化表!$F$25+10*转化表!$F$26+10*转化表!$F$27+10*转化表!$F$28+10*转化表!$F$29+10*转化表!$F$30+10*转化表!$F$31+10*转化表!$F$32+10*转化表!$F$33+(B103-100)*转化表!$F$34,IF(AND(B103&lt;=120,B103&gt;110),9*转化表!$F$24+10*转化表!$F$25+10*转化表!$F$26+10*转化表!$F$27+10*转化表!$F$28+10*转化表!$F$29+10*转化表!$F$30+10*转化表!$F$31+10*转化表!$F$32+10*转化表!$F$33+10*转化表!$F$34+(B103-110)*转化表!$F$35)))))))))))))</f>
        <v>0</v>
      </c>
      <c r="K103" s="91">
        <f>(F103-50)*人物成长表!$B103*10%+9+IF(AND(B103&lt;=10,B103&gt;0),(人物成长表!$B103-1)*转化表!$G$24,IF(AND(B103&lt;=20,B103&gt;10),9*转化表!$G$24+(B103-10)*转化表!$G$25,IF(AND(B103&lt;=30,B103&gt;20),9*转化表!$G$24+10*转化表!$G$25+(B103-20)*转化表!$G$26,IF(AND(B103&lt;=40,B103&gt;30),9*转化表!$G$24+10*转化表!$G$25+10*转化表!$G$26+(B103-30)*转化表!$G$27,IF(AND(B103&lt;=50,B103&gt;40),9*转化表!$G$24+10*转化表!$G$25+10*转化表!$G$26+10*转化表!$G$27+(B103-40)*转化表!$G$28,IF(AND(B103&lt;=60,B103&gt;50),9*转化表!$G$24+10*转化表!$G$25+10*转化表!$G$26+10*转化表!$G$27+10*转化表!$G$28+(B103-50)*转化表!$G$29,IF(AND(B103&lt;=70,B103&gt;60),9*转化表!$G$24+10*转化表!$G$25+10*转化表!$G$26+10*转化表!$G$27+10*转化表!$G$28+10*转化表!$G$29+(B103-60)*转化表!$G$30,IF(AND(B103&lt;=80,B103&gt;70),9*转化表!$G$24+10*转化表!$G$25+10*转化表!$G$26+10*转化表!$G$27+10*转化表!$G$28+10*转化表!$G$29+10*转化表!$G$30+(B103-70)*转化表!$G$31,IF(AND(B103&lt;=90,B103&gt;80),9*转化表!$G$24+10*转化表!$G$25+10*转化表!$G$26+10*转化表!$G$27+10*转化表!$G$28+10*转化表!$G$29+10*转化表!$G$30+10*转化表!$G$31+(B103-80)*转化表!$G$32,IF(AND(B103&lt;=100,B103&gt;90),9*转化表!$G$24+10*转化表!$G$25+10*转化表!$G$26+10*转化表!$G$27+10*转化表!$G$28+10*转化表!$G$29+10*转化表!$G$30+10*转化表!$G$31+10*转化表!$G$32+(B103-90)*转化表!$G$33,IF(AND(B103&lt;=110,B103&gt;100),9*转化表!$G$24+10*转化表!$G$25+10*转化表!$G$26+10*转化表!$G$27+10*转化表!$G$28+10*转化表!$G$29+10*转化表!$G$30+10*转化表!$G$31+10*转化表!$G$32+10*转化表!$G$33+(B103-100)*转化表!$G$34,IF(AND(B103&lt;=120,B103&gt;110),9*转化表!$G$24+10*转化表!$G$25+10*转化表!$G$26+10*转化表!$G$27+10*转化表!$G$28+10*转化表!$G$29+10*转化表!$G$30+10*转化表!$G$31+10*转化表!$G$32+10*转化表!$G$33+10*转化表!$G$34+(B103-110)*转化表!$G$35))))))))))))</f>
        <v>581.47</v>
      </c>
      <c r="L103" s="91">
        <f>IF(F103&lt;=50,0,E103*7%+2.8+IF(AND(B103&lt;=10,B103&gt;0),(人物成长表!$B103-1)*转化表!$H$24,IF(AND(B103&lt;=20,B103&gt;10),9*转化表!$H$24+(B103-10)*转化表!$H$25,IF(AND(B103&lt;=30,B103&gt;20),9*转化表!$H$24+10*转化表!$H$25+(B103-20)*转化表!$H$26,IF(AND(B103&lt;=40,B103&gt;30),9*转化表!$H$24+10*转化表!$H$25+10*转化表!$H$26+(B103-30)*转化表!$H$27,IF(AND(B103&lt;=50,B103&gt;40),9*转化表!$H$24+10*转化表!$H$25+10*转化表!$H$26+10*转化表!$H$27+(B103-40)*转化表!$H$28,IF(AND(B103&lt;=60,B103&gt;50),9*转化表!$H$24+10*转化表!$H$25+10*转化表!$H$26+10*转化表!$H$27+10*转化表!$H$28+(B103-50)*转化表!$H$29,IF(AND(B103&lt;=70,B103&gt;60),9*转化表!$H$24+10*转化表!$H$25+10*转化表!$H$26+10*转化表!$H$27+10*转化表!$H$28+10*转化表!$H$29+(B103-60)*转化表!$H$30,IF(AND(B103&lt;=80,B103&gt;70),9*转化表!$H$24+10*转化表!$H$25+10*转化表!$H$26+10*转化表!$H$27+10*转化表!$H$28+10*转化表!$H$29+10*转化表!$H$30+(B103-70)*转化表!$H$31,IF(AND(B103&lt;=90,B103&gt;80),9*转化表!$H$24+10*转化表!$H$25+10*转化表!$H$26+10*转化表!$H$27+10*转化表!$H$28+10*转化表!$H$29+10*转化表!$H$30+10*转化表!$H$31+(B103-80)*转化表!$H$32,IF(AND(B103&lt;=100,B103&gt;90),9*转化表!$H$24+10*转化表!$H$25+10*转化表!$H$26+10*转化表!$H$27+10*转化表!$H$28+10*转化表!$H$29+10*转化表!$H$30+10*转化表!$H$31+10*转化表!$H$32+(B103-90)*转化表!$H$33,IF(AND(B103&lt;=110,B103&gt;100),9*转化表!$H$24+10*转化表!$H$25+10*转化表!$H$26+10*转化表!$H$27+10*转化表!$H$28+10*转化表!$H$29+10*转化表!$H$30+10*转化表!$H$31+10*转化表!$H$32+10*转化表!$H$33+(B103-100)*转化表!$H$34,IF(AND(B103&lt;=120,B103&gt;110),9*转化表!$H$24+10*转化表!$H$25+10*转化表!$H$26+10*转化表!$H$27+10*转化表!$H$28+10*转化表!$H$29+10*转化表!$H$30+10*转化表!$H$31+10*转化表!$H$32+10*转化表!$H$33+10*转化表!$H$34+(B103-110)*转化表!$H$35)))))))))))))</f>
        <v>0</v>
      </c>
      <c r="M103" s="89">
        <v>0</v>
      </c>
      <c r="N103" s="93">
        <v>0.2</v>
      </c>
      <c r="O103" s="94">
        <v>0</v>
      </c>
      <c r="P103" s="94">
        <v>0</v>
      </c>
      <c r="Q103" s="94">
        <v>0</v>
      </c>
      <c r="R103" s="93">
        <v>0.25</v>
      </c>
      <c r="S103" s="94">
        <v>0</v>
      </c>
    </row>
    <row r="104" spans="1:19">
      <c r="A104" s="89" t="s">
        <v>185</v>
      </c>
      <c r="B104" s="89">
        <v>103</v>
      </c>
      <c r="C104" s="90">
        <f>IF(AND(B104&lt;=10,B104&gt;0),(人物成长表!$B104-1)*22+50,IF(AND(B104&lt;=20,B104&gt;10),9*22+50+(B104-10)*44,IF(AND(B104&lt;=30,B104&gt;20),9*22+50+10*44+(B104-20)*66,IF(AND(B104&lt;=40,B104&gt;30),9*22+50+10*44+10*66+(B104-30)*88,IF(AND(B104&lt;=50,B104&gt;40),9*22+50+10*44+10*66+10*88+(B104-40)*110,IF(AND(B104&lt;=60,B104&gt;50),9*22+30+10*44+10*66+10*88+10*110+(B104-50)*132,IF(AND(B104&lt;=70,B104&gt;60),9*22+30+10*44+10*66+10*88+10*110+10*132+(B104-60)*154,IF(AND(B104&lt;=80,B104&gt;70),9*22+30+10*44+10*66+10*88+10*110+10*132+10*154+(B104-70)*176,IF(AND(B104&lt;=90,B104&gt;80),9*22+30+10*44+10*66+10*88+10*110+10*132+10*154+10*176+(B104-80)*198,IF(AND(B104&lt;=100,B104&gt;90),9*22+30+10*44+10*66+10*88+10*110+10*132+10*154+10*176+10*198+(B104-90)*220,IF(AND(B104&lt;=110,B104&gt;100),9*22+30+10*44+10*66+10*88+10*110+10*132+10*154+10*176+10*198+10*220+(B104-100)*242,IF(AND(B104&lt;=120,B104&gt;110),9*22+30+10*44+10*66+10*88+10*110+10*132+10*154+10*176+10*198+10*220+10*242+(B104-110)*264))))))))))))</f>
        <v>12834</v>
      </c>
      <c r="D104" s="89">
        <v>60</v>
      </c>
      <c r="E104" s="89">
        <v>50</v>
      </c>
      <c r="F104" s="89">
        <v>50</v>
      </c>
      <c r="G104" s="91">
        <f>人物成长表!$D104*人物成长表!$B104*10%+7+IF(AND(B104&lt;=10,B104&gt;0),(人物成长表!$B104-1)*转化表!$C$24,IF(AND(B104&lt;=20,B104&gt;10),9*转化表!$C$24+(B104-10)*转化表!$C$25,IF(AND(B104&lt;=30,B104&gt;20),9*转化表!$C$24+10*转化表!$C$25+(B104-20)*转化表!$C$26,IF(AND(B104&lt;=40,B104&gt;30),9*转化表!$C$24+10*转化表!$C$25+10*转化表!$C$26+(B104-30)*转化表!$C$27,IF(AND(B104&lt;=50,B104&gt;40),9*转化表!$C$24+10*转化表!$C$25+10*转化表!$C$26+10*转化表!$C$27+(B104-40)*转化表!$C$28,IF(AND(B104&lt;=60,B104&gt;50),9*转化表!$C$24+10*转化表!$C$25+10*转化表!$C$26+10*转化表!$C$27+10*转化表!$C$28+(B104-50)*转化表!$C$29,IF(AND(B104&lt;=70,B104&gt;60),9*转化表!$C$24+10*转化表!$C$25+10*转化表!$C$26+10*转化表!$C$27+10*转化表!$C$28+10*转化表!$C$29+(B104-60)*转化表!$C$30,IF(AND(B104&lt;=80,B104&gt;70),9*转化表!$C$24+10*转化表!$C$25+10*转化表!$C$26+10*转化表!$C$27+10*转化表!$C$28+10*转化表!$C$29+10*转化表!$C$30+(B104-70)*转化表!$C$31,IF(AND(B104&lt;=90,B104&gt;80),9*转化表!$C$24+10*转化表!$C$25+10*转化表!$C$26+10*转化表!$C$27+10*转化表!$C$28+10*转化表!$C$29+10*转化表!$C$30+10*转化表!$C$31+(B104-80)*转化表!$C$32,IF(AND(B104&lt;=100,B104&gt;90),9*转化表!$C$24+10*转化表!$C$25+10*转化表!$C$26+10*转化表!$C$27+10*转化表!$C$28+10*转化表!$C$29+10*转化表!$C$30+10*转化表!$C$31+10*转化表!$C$32+(B104-90)*转化表!$C$33,IF(AND(B104&lt;=110,B104&gt;100),9*转化表!$C$24+10*转化表!$C$25+10*转化表!$C$26+10*转化表!$C$27+10*转化表!$C$28+10*转化表!$C$29+10*转化表!$C$30+10*转化表!$C$31+10*转化表!$C$32+10*转化表!$C$33+(B104-100)*转化表!$C$34,IF(AND(B104&lt;=120,B104&gt;110),9*转化表!$C$24+10*转化表!$C$25+10*转化表!$C$26+10*转化表!$C$27+10*转化表!$C$28+10*转化表!$C$29+10*转化表!$C$30+10*转化表!$C$31+10*转化表!$C$32+10*转化表!$C$33+10*转化表!$C$34+(B104-110)*转化表!$C$35))))))))))))</f>
        <v>1855</v>
      </c>
      <c r="H104" s="92">
        <f>人物成长表!$D104*人物成长表!$B104*7%+4.8+IF(AND(B104&lt;=10,B104&gt;0),(人物成长表!$B104-1)*转化表!$D$24,IF(AND(B104&lt;=20,B104&gt;10),9*转化表!$D$24+(B104-10)*转化表!$D$25,IF(AND(B104&lt;=30,B104&gt;20),9*转化表!$D$24+10*转化表!$D$25+(B104-20)*转化表!$D$26,IF(AND(B104&lt;=40,B104&gt;30),9*转化表!$D$24+10*转化表!$D$25+10*转化表!$D$26+(B104-30)*转化表!$D$27,IF(AND(B104&lt;=50,B104&gt;40),9*转化表!$D$24+10*转化表!$D$25+10*转化表!$D$26+10*转化表!$D$27+(B104-40)*转化表!$D$28,IF(AND(B104&lt;=60,B104&gt;50),9*转化表!$D$24+10*转化表!$D$25+10*转化表!$D$26+10*转化表!$D$27+10*转化表!$D$28+(B104-50)*转化表!$D$29,IF(AND(B104&lt;=70,B104&gt;60),9*转化表!$D$24+10*转化表!$D$25+10*转化表!$D$26+10*转化表!$D$27+10*转化表!$D$28+10*转化表!$D$29+(B104-60)*转化表!$D$30,IF(AND(B104&lt;=80,B104&gt;70),9*转化表!$D$24+10*转化表!$D$25+10*转化表!$D$26+10*转化表!$D$27+10*转化表!$D$28+10*转化表!$D$29+10*转化表!$D$30+(B104-70)*转化表!$D$31,IF(AND(B104&lt;=90,B104&gt;80),9*转化表!$D$24+10*转化表!$D$25+10*转化表!$D$26+10*转化表!$D$27+10*转化表!$D$28+10*转化表!$D$29+10*转化表!$D$30+10*转化表!$D$31+(B104-80)*转化表!$D$32,IF(AND(B104&lt;=100,B104&gt;90),9*转化表!$D$24+10*转化表!$D$25+10*转化表!$D$26+10*转化表!$D$27+10*转化表!$D$28+10*转化表!$D$29+10*转化表!$D$30+10*转化表!$D$31+10*转化表!$D$32+(B104-90)*转化表!$D$33,IF(AND(B104&lt;=110,B104&gt;100),9*转化表!$D$24+10*转化表!$D$25+10*转化表!$D$26+10*转化表!$D$27+10*转化表!$D$28+10*转化表!$D$29+10*转化表!$D$30+10*转化表!$D$31+10*转化表!$D$32+10*转化表!$D$33+(B104-100)*转化表!$D$34,IF(AND(B104&lt;=120,B104&gt;110),9*转化表!$D$24+10*转化表!$D$25+10*转化表!$D$26+10*转化表!$D$27+10*转化表!$D$28+10*转化表!$D$29+10*转化表!$D$30+10*转化表!$D$31+10*转化表!$D$32+10*转化表!$D$33+10*转化表!$D$34+(B104-110)*转化表!$D$35))))))))))))</f>
        <v>1199.8000000000002</v>
      </c>
      <c r="I104" s="91">
        <f t="shared" si="2"/>
        <v>0</v>
      </c>
      <c r="J104" s="91">
        <f>IF(E104&lt;=50,0,E104*7%+2.8+IF(AND(B104&lt;=10,B104&gt;0),(人物成长表!$B104-1)*转化表!$F$24,IF(AND(B104&lt;=20,B104&gt;10),9*转化表!$F$24+(B104-10)*转化表!$F$25,IF(AND(B104&lt;=30,B104&gt;20),9*转化表!$F$24+10*转化表!$F$25+(B104-20)*转化表!$F$26,IF(AND(B104&lt;=40,B104&gt;30),9*转化表!$F$24+10*转化表!$F$25+10*转化表!$F$26+(B104-30)*转化表!$F$27,IF(AND(B104&lt;=50,B104&gt;40),9*转化表!$F$24+10*转化表!$F$25+10*转化表!$F$26+10*转化表!$F$27+(B104-40)*转化表!$F$28,IF(AND(B104&lt;=60,B104&gt;50),9*转化表!$F$24+10*转化表!$F$25+10*转化表!$F$26+10*转化表!$F$27+10*转化表!$F$28+(B104-50)*转化表!$F$29,IF(AND(B104&lt;=70,B104&gt;60),9*转化表!$F$24+10*转化表!$F$25+10*转化表!$F$26+10*转化表!$F$27+10*转化表!$F$28+10*转化表!$F$29+(B104-60)*转化表!$F$30,IF(AND(B104&lt;=80,B104&gt;70),9*转化表!$F$24+10*转化表!$F$25+10*转化表!$F$26+10*转化表!$F$27+10*转化表!$F$28+10*转化表!$F$29+10*转化表!$F$30+(B104-70)*转化表!$F$31,IF(AND(B104&lt;=90,B104&gt;80),9*转化表!$F$24+10*转化表!$F$25+10*转化表!$F$26+10*转化表!$F$27+10*转化表!$F$28+10*转化表!$F$29+10*转化表!$F$30+10*转化表!$F$31+(B104-80)*转化表!$F$32,IF(AND(B104&lt;=100,B104&gt;90),9*转化表!$F$24+10*转化表!$F$25+10*转化表!$F$26+10*转化表!$F$27+10*转化表!$F$28+10*转化表!$F$29+10*转化表!$F$30+10*转化表!$F$31+10*转化表!$F$32+(B104-90)*转化表!$F$33,IF(AND(B104&lt;=110,B104&gt;100),9*转化表!$F$24+10*转化表!$F$25+10*转化表!$F$26+10*转化表!$F$27+10*转化表!$F$28+10*转化表!$F$29+10*转化表!$F$30+10*转化表!$F$31+10*转化表!$F$32+10*转化表!$F$33+(B104-100)*转化表!$F$34,IF(AND(B104&lt;=120,B104&gt;110),9*转化表!$F$24+10*转化表!$F$25+10*转化表!$F$26+10*转化表!$F$27+10*转化表!$F$28+10*转化表!$F$29+10*转化表!$F$30+10*转化表!$F$31+10*转化表!$F$32+10*转化表!$F$33+10*转化表!$F$34+(B104-110)*转化表!$F$35)))))))))))))</f>
        <v>0</v>
      </c>
      <c r="K104" s="91">
        <f>(F104-50)*人物成长表!$B104*10%+9+IF(AND(B104&lt;=10,B104&gt;0),(人物成长表!$B104-1)*转化表!$G$24,IF(AND(B104&lt;=20,B104&gt;10),9*转化表!$G$24+(B104-10)*转化表!$G$25,IF(AND(B104&lt;=30,B104&gt;20),9*转化表!$G$24+10*转化表!$G$25+(B104-20)*转化表!$G$26,IF(AND(B104&lt;=40,B104&gt;30),9*转化表!$G$24+10*转化表!$G$25+10*转化表!$G$26+(B104-30)*转化表!$G$27,IF(AND(B104&lt;=50,B104&gt;40),9*转化表!$G$24+10*转化表!$G$25+10*转化表!$G$26+10*转化表!$G$27+(B104-40)*转化表!$G$28,IF(AND(B104&lt;=60,B104&gt;50),9*转化表!$G$24+10*转化表!$G$25+10*转化表!$G$26+10*转化表!$G$27+10*转化表!$G$28+(B104-50)*转化表!$G$29,IF(AND(B104&lt;=70,B104&gt;60),9*转化表!$G$24+10*转化表!$G$25+10*转化表!$G$26+10*转化表!$G$27+10*转化表!$G$28+10*转化表!$G$29+(B104-60)*转化表!$G$30,IF(AND(B104&lt;=80,B104&gt;70),9*转化表!$G$24+10*转化表!$G$25+10*转化表!$G$26+10*转化表!$G$27+10*转化表!$G$28+10*转化表!$G$29+10*转化表!$G$30+(B104-70)*转化表!$G$31,IF(AND(B104&lt;=90,B104&gt;80),9*转化表!$G$24+10*转化表!$G$25+10*转化表!$G$26+10*转化表!$G$27+10*转化表!$G$28+10*转化表!$G$29+10*转化表!$G$30+10*转化表!$G$31+(B104-80)*转化表!$G$32,IF(AND(B104&lt;=100,B104&gt;90),9*转化表!$G$24+10*转化表!$G$25+10*转化表!$G$26+10*转化表!$G$27+10*转化表!$G$28+10*转化表!$G$29+10*转化表!$G$30+10*转化表!$G$31+10*转化表!$G$32+(B104-90)*转化表!$G$33,IF(AND(B104&lt;=110,B104&gt;100),9*转化表!$G$24+10*转化表!$G$25+10*转化表!$G$26+10*转化表!$G$27+10*转化表!$G$28+10*转化表!$G$29+10*转化表!$G$30+10*转化表!$G$31+10*转化表!$G$32+10*转化表!$G$33+(B104-100)*转化表!$G$34,IF(AND(B104&lt;=120,B104&gt;110),9*转化表!$G$24+10*转化表!$G$25+10*转化表!$G$26+10*转化表!$G$27+10*转化表!$G$28+10*转化表!$G$29+10*转化表!$G$30+10*转化表!$G$31+10*转化表!$G$32+10*转化表!$G$33+10*转化表!$G$34+(B104-110)*转化表!$G$35))))))))))))</f>
        <v>593.37000000000012</v>
      </c>
      <c r="L104" s="91">
        <f>IF(F104&lt;=50,0,E104*7%+2.8+IF(AND(B104&lt;=10,B104&gt;0),(人物成长表!$B104-1)*转化表!$H$24,IF(AND(B104&lt;=20,B104&gt;10),9*转化表!$H$24+(B104-10)*转化表!$H$25,IF(AND(B104&lt;=30,B104&gt;20),9*转化表!$H$24+10*转化表!$H$25+(B104-20)*转化表!$H$26,IF(AND(B104&lt;=40,B104&gt;30),9*转化表!$H$24+10*转化表!$H$25+10*转化表!$H$26+(B104-30)*转化表!$H$27,IF(AND(B104&lt;=50,B104&gt;40),9*转化表!$H$24+10*转化表!$H$25+10*转化表!$H$26+10*转化表!$H$27+(B104-40)*转化表!$H$28,IF(AND(B104&lt;=60,B104&gt;50),9*转化表!$H$24+10*转化表!$H$25+10*转化表!$H$26+10*转化表!$H$27+10*转化表!$H$28+(B104-50)*转化表!$H$29,IF(AND(B104&lt;=70,B104&gt;60),9*转化表!$H$24+10*转化表!$H$25+10*转化表!$H$26+10*转化表!$H$27+10*转化表!$H$28+10*转化表!$H$29+(B104-60)*转化表!$H$30,IF(AND(B104&lt;=80,B104&gt;70),9*转化表!$H$24+10*转化表!$H$25+10*转化表!$H$26+10*转化表!$H$27+10*转化表!$H$28+10*转化表!$H$29+10*转化表!$H$30+(B104-70)*转化表!$H$31,IF(AND(B104&lt;=90,B104&gt;80),9*转化表!$H$24+10*转化表!$H$25+10*转化表!$H$26+10*转化表!$H$27+10*转化表!$H$28+10*转化表!$H$29+10*转化表!$H$30+10*转化表!$H$31+(B104-80)*转化表!$H$32,IF(AND(B104&lt;=100,B104&gt;90),9*转化表!$H$24+10*转化表!$H$25+10*转化表!$H$26+10*转化表!$H$27+10*转化表!$H$28+10*转化表!$H$29+10*转化表!$H$30+10*转化表!$H$31+10*转化表!$H$32+(B104-90)*转化表!$H$33,IF(AND(B104&lt;=110,B104&gt;100),9*转化表!$H$24+10*转化表!$H$25+10*转化表!$H$26+10*转化表!$H$27+10*转化表!$H$28+10*转化表!$H$29+10*转化表!$H$30+10*转化表!$H$31+10*转化表!$H$32+10*转化表!$H$33+(B104-100)*转化表!$H$34,IF(AND(B104&lt;=120,B104&gt;110),9*转化表!$H$24+10*转化表!$H$25+10*转化表!$H$26+10*转化表!$H$27+10*转化表!$H$28+10*转化表!$H$29+10*转化表!$H$30+10*转化表!$H$31+10*转化表!$H$32+10*转化表!$H$33+10*转化表!$H$34+(B104-110)*转化表!$H$35)))))))))))))</f>
        <v>0</v>
      </c>
      <c r="M104" s="89">
        <v>0</v>
      </c>
      <c r="N104" s="93">
        <v>0.2</v>
      </c>
      <c r="O104" s="94">
        <v>0</v>
      </c>
      <c r="P104" s="94">
        <v>0</v>
      </c>
      <c r="Q104" s="94">
        <v>0</v>
      </c>
      <c r="R104" s="93">
        <v>0.25</v>
      </c>
      <c r="S104" s="94">
        <v>0</v>
      </c>
    </row>
    <row r="105" spans="1:19">
      <c r="A105" s="89" t="s">
        <v>185</v>
      </c>
      <c r="B105" s="89">
        <v>104</v>
      </c>
      <c r="C105" s="90">
        <f>IF(AND(B105&lt;=10,B105&gt;0),(人物成长表!$B105-1)*22+50,IF(AND(B105&lt;=20,B105&gt;10),9*22+50+(B105-10)*44,IF(AND(B105&lt;=30,B105&gt;20),9*22+50+10*44+(B105-20)*66,IF(AND(B105&lt;=40,B105&gt;30),9*22+50+10*44+10*66+(B105-30)*88,IF(AND(B105&lt;=50,B105&gt;40),9*22+50+10*44+10*66+10*88+(B105-40)*110,IF(AND(B105&lt;=60,B105&gt;50),9*22+30+10*44+10*66+10*88+10*110+(B105-50)*132,IF(AND(B105&lt;=70,B105&gt;60),9*22+30+10*44+10*66+10*88+10*110+10*132+(B105-60)*154,IF(AND(B105&lt;=80,B105&gt;70),9*22+30+10*44+10*66+10*88+10*110+10*132+10*154+(B105-70)*176,IF(AND(B105&lt;=90,B105&gt;80),9*22+30+10*44+10*66+10*88+10*110+10*132+10*154+10*176+(B105-80)*198,IF(AND(B105&lt;=100,B105&gt;90),9*22+30+10*44+10*66+10*88+10*110+10*132+10*154+10*176+10*198+(B105-90)*220,IF(AND(B105&lt;=110,B105&gt;100),9*22+30+10*44+10*66+10*88+10*110+10*132+10*154+10*176+10*198+10*220+(B105-100)*242,IF(AND(B105&lt;=120,B105&gt;110),9*22+30+10*44+10*66+10*88+10*110+10*132+10*154+10*176+10*198+10*220+10*242+(B105-110)*264))))))))))))</f>
        <v>13076</v>
      </c>
      <c r="D105" s="89">
        <v>60</v>
      </c>
      <c r="E105" s="89">
        <v>50</v>
      </c>
      <c r="F105" s="89">
        <v>50</v>
      </c>
      <c r="G105" s="91">
        <f>人物成长表!$D105*人物成长表!$B105*10%+7+IF(AND(B105&lt;=10,B105&gt;0),(人物成长表!$B105-1)*转化表!$C$24,IF(AND(B105&lt;=20,B105&gt;10),9*转化表!$C$24+(B105-10)*转化表!$C$25,IF(AND(B105&lt;=30,B105&gt;20),9*转化表!$C$24+10*转化表!$C$25+(B105-20)*转化表!$C$26,IF(AND(B105&lt;=40,B105&gt;30),9*转化表!$C$24+10*转化表!$C$25+10*转化表!$C$26+(B105-30)*转化表!$C$27,IF(AND(B105&lt;=50,B105&gt;40),9*转化表!$C$24+10*转化表!$C$25+10*转化表!$C$26+10*转化表!$C$27+(B105-40)*转化表!$C$28,IF(AND(B105&lt;=60,B105&gt;50),9*转化表!$C$24+10*转化表!$C$25+10*转化表!$C$26+10*转化表!$C$27+10*转化表!$C$28+(B105-50)*转化表!$C$29,IF(AND(B105&lt;=70,B105&gt;60),9*转化表!$C$24+10*转化表!$C$25+10*转化表!$C$26+10*转化表!$C$27+10*转化表!$C$28+10*转化表!$C$29+(B105-60)*转化表!$C$30,IF(AND(B105&lt;=80,B105&gt;70),9*转化表!$C$24+10*转化表!$C$25+10*转化表!$C$26+10*转化表!$C$27+10*转化表!$C$28+10*转化表!$C$29+10*转化表!$C$30+(B105-70)*转化表!$C$31,IF(AND(B105&lt;=90,B105&gt;80),9*转化表!$C$24+10*转化表!$C$25+10*转化表!$C$26+10*转化表!$C$27+10*转化表!$C$28+10*转化表!$C$29+10*转化表!$C$30+10*转化表!$C$31+(B105-80)*转化表!$C$32,IF(AND(B105&lt;=100,B105&gt;90),9*转化表!$C$24+10*转化表!$C$25+10*转化表!$C$26+10*转化表!$C$27+10*转化表!$C$28+10*转化表!$C$29+10*转化表!$C$30+10*转化表!$C$31+10*转化表!$C$32+(B105-90)*转化表!$C$33,IF(AND(B105&lt;=110,B105&gt;100),9*转化表!$C$24+10*转化表!$C$25+10*转化表!$C$26+10*转化表!$C$27+10*转化表!$C$28+10*转化表!$C$29+10*转化表!$C$30+10*转化表!$C$31+10*转化表!$C$32+10*转化表!$C$33+(B105-100)*转化表!$C$34,IF(AND(B105&lt;=120,B105&gt;110),9*转化表!$C$24+10*转化表!$C$25+10*转化表!$C$26+10*转化表!$C$27+10*转化表!$C$28+10*转化表!$C$29+10*转化表!$C$30+10*转化表!$C$31+10*转化表!$C$32+10*转化表!$C$33+10*转化表!$C$34+(B105-110)*转化表!$C$35))))))))))))</f>
        <v>1890</v>
      </c>
      <c r="H105" s="92">
        <f>人物成长表!$D105*人物成长表!$B105*7%+4.8+IF(AND(B105&lt;=10,B105&gt;0),(人物成长表!$B105-1)*转化表!$D$24,IF(AND(B105&lt;=20,B105&gt;10),9*转化表!$D$24+(B105-10)*转化表!$D$25,IF(AND(B105&lt;=30,B105&gt;20),9*转化表!$D$24+10*转化表!$D$25+(B105-20)*转化表!$D$26,IF(AND(B105&lt;=40,B105&gt;30),9*转化表!$D$24+10*转化表!$D$25+10*转化表!$D$26+(B105-30)*转化表!$D$27,IF(AND(B105&lt;=50,B105&gt;40),9*转化表!$D$24+10*转化表!$D$25+10*转化表!$D$26+10*转化表!$D$27+(B105-40)*转化表!$D$28,IF(AND(B105&lt;=60,B105&gt;50),9*转化表!$D$24+10*转化表!$D$25+10*转化表!$D$26+10*转化表!$D$27+10*转化表!$D$28+(B105-50)*转化表!$D$29,IF(AND(B105&lt;=70,B105&gt;60),9*转化表!$D$24+10*转化表!$D$25+10*转化表!$D$26+10*转化表!$D$27+10*转化表!$D$28+10*转化表!$D$29+(B105-60)*转化表!$D$30,IF(AND(B105&lt;=80,B105&gt;70),9*转化表!$D$24+10*转化表!$D$25+10*转化表!$D$26+10*转化表!$D$27+10*转化表!$D$28+10*转化表!$D$29+10*转化表!$D$30+(B105-70)*转化表!$D$31,IF(AND(B105&lt;=90,B105&gt;80),9*转化表!$D$24+10*转化表!$D$25+10*转化表!$D$26+10*转化表!$D$27+10*转化表!$D$28+10*转化表!$D$29+10*转化表!$D$30+10*转化表!$D$31+(B105-80)*转化表!$D$32,IF(AND(B105&lt;=100,B105&gt;90),9*转化表!$D$24+10*转化表!$D$25+10*转化表!$D$26+10*转化表!$D$27+10*转化表!$D$28+10*转化表!$D$29+10*转化表!$D$30+10*转化表!$D$31+10*转化表!$D$32+(B105-90)*转化表!$D$33,IF(AND(B105&lt;=110,B105&gt;100),9*转化表!$D$24+10*转化表!$D$25+10*转化表!$D$26+10*转化表!$D$27+10*转化表!$D$28+10*转化表!$D$29+10*转化表!$D$30+10*转化表!$D$31+10*转化表!$D$32+10*转化表!$D$33+(B105-100)*转化表!$D$34,IF(AND(B105&lt;=120,B105&gt;110),9*转化表!$D$24+10*转化表!$D$25+10*转化表!$D$26+10*转化表!$D$27+10*转化表!$D$28+10*转化表!$D$29+10*转化表!$D$30+10*转化表!$D$31+10*转化表!$D$32+10*转化表!$D$33+10*转化表!$D$34+(B105-110)*转化表!$D$35))))))))))))</f>
        <v>1219.4000000000001</v>
      </c>
      <c r="I105" s="91">
        <f t="shared" si="2"/>
        <v>0</v>
      </c>
      <c r="J105" s="91">
        <f>IF(E105&lt;=50,0,E105*7%+2.8+IF(AND(B105&lt;=10,B105&gt;0),(人物成长表!$B105-1)*转化表!$F$24,IF(AND(B105&lt;=20,B105&gt;10),9*转化表!$F$24+(B105-10)*转化表!$F$25,IF(AND(B105&lt;=30,B105&gt;20),9*转化表!$F$24+10*转化表!$F$25+(B105-20)*转化表!$F$26,IF(AND(B105&lt;=40,B105&gt;30),9*转化表!$F$24+10*转化表!$F$25+10*转化表!$F$26+(B105-30)*转化表!$F$27,IF(AND(B105&lt;=50,B105&gt;40),9*转化表!$F$24+10*转化表!$F$25+10*转化表!$F$26+10*转化表!$F$27+(B105-40)*转化表!$F$28,IF(AND(B105&lt;=60,B105&gt;50),9*转化表!$F$24+10*转化表!$F$25+10*转化表!$F$26+10*转化表!$F$27+10*转化表!$F$28+(B105-50)*转化表!$F$29,IF(AND(B105&lt;=70,B105&gt;60),9*转化表!$F$24+10*转化表!$F$25+10*转化表!$F$26+10*转化表!$F$27+10*转化表!$F$28+10*转化表!$F$29+(B105-60)*转化表!$F$30,IF(AND(B105&lt;=80,B105&gt;70),9*转化表!$F$24+10*转化表!$F$25+10*转化表!$F$26+10*转化表!$F$27+10*转化表!$F$28+10*转化表!$F$29+10*转化表!$F$30+(B105-70)*转化表!$F$31,IF(AND(B105&lt;=90,B105&gt;80),9*转化表!$F$24+10*转化表!$F$25+10*转化表!$F$26+10*转化表!$F$27+10*转化表!$F$28+10*转化表!$F$29+10*转化表!$F$30+10*转化表!$F$31+(B105-80)*转化表!$F$32,IF(AND(B105&lt;=100,B105&gt;90),9*转化表!$F$24+10*转化表!$F$25+10*转化表!$F$26+10*转化表!$F$27+10*转化表!$F$28+10*转化表!$F$29+10*转化表!$F$30+10*转化表!$F$31+10*转化表!$F$32+(B105-90)*转化表!$F$33,IF(AND(B105&lt;=110,B105&gt;100),9*转化表!$F$24+10*转化表!$F$25+10*转化表!$F$26+10*转化表!$F$27+10*转化表!$F$28+10*转化表!$F$29+10*转化表!$F$30+10*转化表!$F$31+10*转化表!$F$32+10*转化表!$F$33+(B105-100)*转化表!$F$34,IF(AND(B105&lt;=120,B105&gt;110),9*转化表!$F$24+10*转化表!$F$25+10*转化表!$F$26+10*转化表!$F$27+10*转化表!$F$28+10*转化表!$F$29+10*转化表!$F$30+10*转化表!$F$31+10*转化表!$F$32+10*转化表!$F$33+10*转化表!$F$34+(B105-110)*转化表!$F$35)))))))))))))</f>
        <v>0</v>
      </c>
      <c r="K105" s="91">
        <f>(F105-50)*人物成长表!$B105*10%+9+IF(AND(B105&lt;=10,B105&gt;0),(人物成长表!$B105-1)*转化表!$G$24,IF(AND(B105&lt;=20,B105&gt;10),9*转化表!$G$24+(B105-10)*转化表!$G$25,IF(AND(B105&lt;=30,B105&gt;20),9*转化表!$G$24+10*转化表!$G$25+(B105-20)*转化表!$G$26,IF(AND(B105&lt;=40,B105&gt;30),9*转化表!$G$24+10*转化表!$G$25+10*转化表!$G$26+(B105-30)*转化表!$G$27,IF(AND(B105&lt;=50,B105&gt;40),9*转化表!$G$24+10*转化表!$G$25+10*转化表!$G$26+10*转化表!$G$27+(B105-40)*转化表!$G$28,IF(AND(B105&lt;=60,B105&gt;50),9*转化表!$G$24+10*转化表!$G$25+10*转化表!$G$26+10*转化表!$G$27+10*转化表!$G$28+(B105-50)*转化表!$G$29,IF(AND(B105&lt;=70,B105&gt;60),9*转化表!$G$24+10*转化表!$G$25+10*转化表!$G$26+10*转化表!$G$27+10*转化表!$G$28+10*转化表!$G$29+(B105-60)*转化表!$G$30,IF(AND(B105&lt;=80,B105&gt;70),9*转化表!$G$24+10*转化表!$G$25+10*转化表!$G$26+10*转化表!$G$27+10*转化表!$G$28+10*转化表!$G$29+10*转化表!$G$30+(B105-70)*转化表!$G$31,IF(AND(B105&lt;=90,B105&gt;80),9*转化表!$G$24+10*转化表!$G$25+10*转化表!$G$26+10*转化表!$G$27+10*转化表!$G$28+10*转化表!$G$29+10*转化表!$G$30+10*转化表!$G$31+(B105-80)*转化表!$G$32,IF(AND(B105&lt;=100,B105&gt;90),9*转化表!$G$24+10*转化表!$G$25+10*转化表!$G$26+10*转化表!$G$27+10*转化表!$G$28+10*转化表!$G$29+10*转化表!$G$30+10*转化表!$G$31+10*转化表!$G$32+(B105-90)*转化表!$G$33,IF(AND(B105&lt;=110,B105&gt;100),9*转化表!$G$24+10*转化表!$G$25+10*转化表!$G$26+10*转化表!$G$27+10*转化表!$G$28+10*转化表!$G$29+10*转化表!$G$30+10*转化表!$G$31+10*转化表!$G$32+10*转化表!$G$33+(B105-100)*转化表!$G$34,IF(AND(B105&lt;=120,B105&gt;110),9*转化表!$G$24+10*转化表!$G$25+10*转化表!$G$26+10*转化表!$G$27+10*转化表!$G$28+10*转化表!$G$29+10*转化表!$G$30+10*转化表!$G$31+10*转化表!$G$32+10*转化表!$G$33+10*转化表!$G$34+(B105-110)*转化表!$G$35))))))))))))</f>
        <v>605.2700000000001</v>
      </c>
      <c r="L105" s="91">
        <f>IF(F105&lt;=50,0,E105*7%+2.8+IF(AND(B105&lt;=10,B105&gt;0),(人物成长表!$B105-1)*转化表!$H$24,IF(AND(B105&lt;=20,B105&gt;10),9*转化表!$H$24+(B105-10)*转化表!$H$25,IF(AND(B105&lt;=30,B105&gt;20),9*转化表!$H$24+10*转化表!$H$25+(B105-20)*转化表!$H$26,IF(AND(B105&lt;=40,B105&gt;30),9*转化表!$H$24+10*转化表!$H$25+10*转化表!$H$26+(B105-30)*转化表!$H$27,IF(AND(B105&lt;=50,B105&gt;40),9*转化表!$H$24+10*转化表!$H$25+10*转化表!$H$26+10*转化表!$H$27+(B105-40)*转化表!$H$28,IF(AND(B105&lt;=60,B105&gt;50),9*转化表!$H$24+10*转化表!$H$25+10*转化表!$H$26+10*转化表!$H$27+10*转化表!$H$28+(B105-50)*转化表!$H$29,IF(AND(B105&lt;=70,B105&gt;60),9*转化表!$H$24+10*转化表!$H$25+10*转化表!$H$26+10*转化表!$H$27+10*转化表!$H$28+10*转化表!$H$29+(B105-60)*转化表!$H$30,IF(AND(B105&lt;=80,B105&gt;70),9*转化表!$H$24+10*转化表!$H$25+10*转化表!$H$26+10*转化表!$H$27+10*转化表!$H$28+10*转化表!$H$29+10*转化表!$H$30+(B105-70)*转化表!$H$31,IF(AND(B105&lt;=90,B105&gt;80),9*转化表!$H$24+10*转化表!$H$25+10*转化表!$H$26+10*转化表!$H$27+10*转化表!$H$28+10*转化表!$H$29+10*转化表!$H$30+10*转化表!$H$31+(B105-80)*转化表!$H$32,IF(AND(B105&lt;=100,B105&gt;90),9*转化表!$H$24+10*转化表!$H$25+10*转化表!$H$26+10*转化表!$H$27+10*转化表!$H$28+10*转化表!$H$29+10*转化表!$H$30+10*转化表!$H$31+10*转化表!$H$32+(B105-90)*转化表!$H$33,IF(AND(B105&lt;=110,B105&gt;100),9*转化表!$H$24+10*转化表!$H$25+10*转化表!$H$26+10*转化表!$H$27+10*转化表!$H$28+10*转化表!$H$29+10*转化表!$H$30+10*转化表!$H$31+10*转化表!$H$32+10*转化表!$H$33+(B105-100)*转化表!$H$34,IF(AND(B105&lt;=120,B105&gt;110),9*转化表!$H$24+10*转化表!$H$25+10*转化表!$H$26+10*转化表!$H$27+10*转化表!$H$28+10*转化表!$H$29+10*转化表!$H$30+10*转化表!$H$31+10*转化表!$H$32+10*转化表!$H$33+10*转化表!$H$34+(B105-110)*转化表!$H$35)))))))))))))</f>
        <v>0</v>
      </c>
      <c r="M105" s="89">
        <v>0</v>
      </c>
      <c r="N105" s="93">
        <v>0.2</v>
      </c>
      <c r="O105" s="94">
        <v>0</v>
      </c>
      <c r="P105" s="94">
        <v>0</v>
      </c>
      <c r="Q105" s="94">
        <v>0</v>
      </c>
      <c r="R105" s="93">
        <v>0.25</v>
      </c>
      <c r="S105" s="94">
        <v>0</v>
      </c>
    </row>
    <row r="106" spans="1:19">
      <c r="A106" s="89" t="s">
        <v>185</v>
      </c>
      <c r="B106" s="89">
        <v>105</v>
      </c>
      <c r="C106" s="90">
        <f>IF(AND(B106&lt;=10,B106&gt;0),(人物成长表!$B106-1)*22+50,IF(AND(B106&lt;=20,B106&gt;10),9*22+50+(B106-10)*44,IF(AND(B106&lt;=30,B106&gt;20),9*22+50+10*44+(B106-20)*66,IF(AND(B106&lt;=40,B106&gt;30),9*22+50+10*44+10*66+(B106-30)*88,IF(AND(B106&lt;=50,B106&gt;40),9*22+50+10*44+10*66+10*88+(B106-40)*110,IF(AND(B106&lt;=60,B106&gt;50),9*22+30+10*44+10*66+10*88+10*110+(B106-50)*132,IF(AND(B106&lt;=70,B106&gt;60),9*22+30+10*44+10*66+10*88+10*110+10*132+(B106-60)*154,IF(AND(B106&lt;=80,B106&gt;70),9*22+30+10*44+10*66+10*88+10*110+10*132+10*154+(B106-70)*176,IF(AND(B106&lt;=90,B106&gt;80),9*22+30+10*44+10*66+10*88+10*110+10*132+10*154+10*176+(B106-80)*198,IF(AND(B106&lt;=100,B106&gt;90),9*22+30+10*44+10*66+10*88+10*110+10*132+10*154+10*176+10*198+(B106-90)*220,IF(AND(B106&lt;=110,B106&gt;100),9*22+30+10*44+10*66+10*88+10*110+10*132+10*154+10*176+10*198+10*220+(B106-100)*242,IF(AND(B106&lt;=120,B106&gt;110),9*22+30+10*44+10*66+10*88+10*110+10*132+10*154+10*176+10*198+10*220+10*242+(B106-110)*264))))))))))))</f>
        <v>13318</v>
      </c>
      <c r="D106" s="89">
        <v>60</v>
      </c>
      <c r="E106" s="89">
        <v>50</v>
      </c>
      <c r="F106" s="89">
        <v>50</v>
      </c>
      <c r="G106" s="91">
        <f>人物成长表!$D106*人物成长表!$B106*10%+7+IF(AND(B106&lt;=10,B106&gt;0),(人物成长表!$B106-1)*转化表!$C$24,IF(AND(B106&lt;=20,B106&gt;10),9*转化表!$C$24+(B106-10)*转化表!$C$25,IF(AND(B106&lt;=30,B106&gt;20),9*转化表!$C$24+10*转化表!$C$25+(B106-20)*转化表!$C$26,IF(AND(B106&lt;=40,B106&gt;30),9*转化表!$C$24+10*转化表!$C$25+10*转化表!$C$26+(B106-30)*转化表!$C$27,IF(AND(B106&lt;=50,B106&gt;40),9*转化表!$C$24+10*转化表!$C$25+10*转化表!$C$26+10*转化表!$C$27+(B106-40)*转化表!$C$28,IF(AND(B106&lt;=60,B106&gt;50),9*转化表!$C$24+10*转化表!$C$25+10*转化表!$C$26+10*转化表!$C$27+10*转化表!$C$28+(B106-50)*转化表!$C$29,IF(AND(B106&lt;=70,B106&gt;60),9*转化表!$C$24+10*转化表!$C$25+10*转化表!$C$26+10*转化表!$C$27+10*转化表!$C$28+10*转化表!$C$29+(B106-60)*转化表!$C$30,IF(AND(B106&lt;=80,B106&gt;70),9*转化表!$C$24+10*转化表!$C$25+10*转化表!$C$26+10*转化表!$C$27+10*转化表!$C$28+10*转化表!$C$29+10*转化表!$C$30+(B106-70)*转化表!$C$31,IF(AND(B106&lt;=90,B106&gt;80),9*转化表!$C$24+10*转化表!$C$25+10*转化表!$C$26+10*转化表!$C$27+10*转化表!$C$28+10*转化表!$C$29+10*转化表!$C$30+10*转化表!$C$31+(B106-80)*转化表!$C$32,IF(AND(B106&lt;=100,B106&gt;90),9*转化表!$C$24+10*转化表!$C$25+10*转化表!$C$26+10*转化表!$C$27+10*转化表!$C$28+10*转化表!$C$29+10*转化表!$C$30+10*转化表!$C$31+10*转化表!$C$32+(B106-90)*转化表!$C$33,IF(AND(B106&lt;=110,B106&gt;100),9*转化表!$C$24+10*转化表!$C$25+10*转化表!$C$26+10*转化表!$C$27+10*转化表!$C$28+10*转化表!$C$29+10*转化表!$C$30+10*转化表!$C$31+10*转化表!$C$32+10*转化表!$C$33+(B106-100)*转化表!$C$34,IF(AND(B106&lt;=120,B106&gt;110),9*转化表!$C$24+10*转化表!$C$25+10*转化表!$C$26+10*转化表!$C$27+10*转化表!$C$28+10*转化表!$C$29+10*转化表!$C$30+10*转化表!$C$31+10*转化表!$C$32+10*转化表!$C$33+10*转化表!$C$34+(B106-110)*转化表!$C$35))))))))))))</f>
        <v>1925</v>
      </c>
      <c r="H106" s="92">
        <f>人物成长表!$D106*人物成长表!$B106*7%+4.8+IF(AND(B106&lt;=10,B106&gt;0),(人物成长表!$B106-1)*转化表!$D$24,IF(AND(B106&lt;=20,B106&gt;10),9*转化表!$D$24+(B106-10)*转化表!$D$25,IF(AND(B106&lt;=30,B106&gt;20),9*转化表!$D$24+10*转化表!$D$25+(B106-20)*转化表!$D$26,IF(AND(B106&lt;=40,B106&gt;30),9*转化表!$D$24+10*转化表!$D$25+10*转化表!$D$26+(B106-30)*转化表!$D$27,IF(AND(B106&lt;=50,B106&gt;40),9*转化表!$D$24+10*转化表!$D$25+10*转化表!$D$26+10*转化表!$D$27+(B106-40)*转化表!$D$28,IF(AND(B106&lt;=60,B106&gt;50),9*转化表!$D$24+10*转化表!$D$25+10*转化表!$D$26+10*转化表!$D$27+10*转化表!$D$28+(B106-50)*转化表!$D$29,IF(AND(B106&lt;=70,B106&gt;60),9*转化表!$D$24+10*转化表!$D$25+10*转化表!$D$26+10*转化表!$D$27+10*转化表!$D$28+10*转化表!$D$29+(B106-60)*转化表!$D$30,IF(AND(B106&lt;=80,B106&gt;70),9*转化表!$D$24+10*转化表!$D$25+10*转化表!$D$26+10*转化表!$D$27+10*转化表!$D$28+10*转化表!$D$29+10*转化表!$D$30+(B106-70)*转化表!$D$31,IF(AND(B106&lt;=90,B106&gt;80),9*转化表!$D$24+10*转化表!$D$25+10*转化表!$D$26+10*转化表!$D$27+10*转化表!$D$28+10*转化表!$D$29+10*转化表!$D$30+10*转化表!$D$31+(B106-80)*转化表!$D$32,IF(AND(B106&lt;=100,B106&gt;90),9*转化表!$D$24+10*转化表!$D$25+10*转化表!$D$26+10*转化表!$D$27+10*转化表!$D$28+10*转化表!$D$29+10*转化表!$D$30+10*转化表!$D$31+10*转化表!$D$32+(B106-90)*转化表!$D$33,IF(AND(B106&lt;=110,B106&gt;100),9*转化表!$D$24+10*转化表!$D$25+10*转化表!$D$26+10*转化表!$D$27+10*转化表!$D$28+10*转化表!$D$29+10*转化表!$D$30+10*转化表!$D$31+10*转化表!$D$32+10*转化表!$D$33+(B106-100)*转化表!$D$34,IF(AND(B106&lt;=120,B106&gt;110),9*转化表!$D$24+10*转化表!$D$25+10*转化表!$D$26+10*转化表!$D$27+10*转化表!$D$28+10*转化表!$D$29+10*转化表!$D$30+10*转化表!$D$31+10*转化表!$D$32+10*转化表!$D$33+10*转化表!$D$34+(B106-110)*转化表!$D$35))))))))))))</f>
        <v>1239</v>
      </c>
      <c r="I106" s="91">
        <f t="shared" si="2"/>
        <v>0</v>
      </c>
      <c r="J106" s="91">
        <f>IF(E106&lt;=50,0,E106*7%+2.8+IF(AND(B106&lt;=10,B106&gt;0),(人物成长表!$B106-1)*转化表!$F$24,IF(AND(B106&lt;=20,B106&gt;10),9*转化表!$F$24+(B106-10)*转化表!$F$25,IF(AND(B106&lt;=30,B106&gt;20),9*转化表!$F$24+10*转化表!$F$25+(B106-20)*转化表!$F$26,IF(AND(B106&lt;=40,B106&gt;30),9*转化表!$F$24+10*转化表!$F$25+10*转化表!$F$26+(B106-30)*转化表!$F$27,IF(AND(B106&lt;=50,B106&gt;40),9*转化表!$F$24+10*转化表!$F$25+10*转化表!$F$26+10*转化表!$F$27+(B106-40)*转化表!$F$28,IF(AND(B106&lt;=60,B106&gt;50),9*转化表!$F$24+10*转化表!$F$25+10*转化表!$F$26+10*转化表!$F$27+10*转化表!$F$28+(B106-50)*转化表!$F$29,IF(AND(B106&lt;=70,B106&gt;60),9*转化表!$F$24+10*转化表!$F$25+10*转化表!$F$26+10*转化表!$F$27+10*转化表!$F$28+10*转化表!$F$29+(B106-60)*转化表!$F$30,IF(AND(B106&lt;=80,B106&gt;70),9*转化表!$F$24+10*转化表!$F$25+10*转化表!$F$26+10*转化表!$F$27+10*转化表!$F$28+10*转化表!$F$29+10*转化表!$F$30+(B106-70)*转化表!$F$31,IF(AND(B106&lt;=90,B106&gt;80),9*转化表!$F$24+10*转化表!$F$25+10*转化表!$F$26+10*转化表!$F$27+10*转化表!$F$28+10*转化表!$F$29+10*转化表!$F$30+10*转化表!$F$31+(B106-80)*转化表!$F$32,IF(AND(B106&lt;=100,B106&gt;90),9*转化表!$F$24+10*转化表!$F$25+10*转化表!$F$26+10*转化表!$F$27+10*转化表!$F$28+10*转化表!$F$29+10*转化表!$F$30+10*转化表!$F$31+10*转化表!$F$32+(B106-90)*转化表!$F$33,IF(AND(B106&lt;=110,B106&gt;100),9*转化表!$F$24+10*转化表!$F$25+10*转化表!$F$26+10*转化表!$F$27+10*转化表!$F$28+10*转化表!$F$29+10*转化表!$F$30+10*转化表!$F$31+10*转化表!$F$32+10*转化表!$F$33+(B106-100)*转化表!$F$34,IF(AND(B106&lt;=120,B106&gt;110),9*转化表!$F$24+10*转化表!$F$25+10*转化表!$F$26+10*转化表!$F$27+10*转化表!$F$28+10*转化表!$F$29+10*转化表!$F$30+10*转化表!$F$31+10*转化表!$F$32+10*转化表!$F$33+10*转化表!$F$34+(B106-110)*转化表!$F$35)))))))))))))</f>
        <v>0</v>
      </c>
      <c r="K106" s="91">
        <f>(F106-50)*人物成长表!$B106*10%+9+IF(AND(B106&lt;=10,B106&gt;0),(人物成长表!$B106-1)*转化表!$G$24,IF(AND(B106&lt;=20,B106&gt;10),9*转化表!$G$24+(B106-10)*转化表!$G$25,IF(AND(B106&lt;=30,B106&gt;20),9*转化表!$G$24+10*转化表!$G$25+(B106-20)*转化表!$G$26,IF(AND(B106&lt;=40,B106&gt;30),9*转化表!$G$24+10*转化表!$G$25+10*转化表!$G$26+(B106-30)*转化表!$G$27,IF(AND(B106&lt;=50,B106&gt;40),9*转化表!$G$24+10*转化表!$G$25+10*转化表!$G$26+10*转化表!$G$27+(B106-40)*转化表!$G$28,IF(AND(B106&lt;=60,B106&gt;50),9*转化表!$G$24+10*转化表!$G$25+10*转化表!$G$26+10*转化表!$G$27+10*转化表!$G$28+(B106-50)*转化表!$G$29,IF(AND(B106&lt;=70,B106&gt;60),9*转化表!$G$24+10*转化表!$G$25+10*转化表!$G$26+10*转化表!$G$27+10*转化表!$G$28+10*转化表!$G$29+(B106-60)*转化表!$G$30,IF(AND(B106&lt;=80,B106&gt;70),9*转化表!$G$24+10*转化表!$G$25+10*转化表!$G$26+10*转化表!$G$27+10*转化表!$G$28+10*转化表!$G$29+10*转化表!$G$30+(B106-70)*转化表!$G$31,IF(AND(B106&lt;=90,B106&gt;80),9*转化表!$G$24+10*转化表!$G$25+10*转化表!$G$26+10*转化表!$G$27+10*转化表!$G$28+10*转化表!$G$29+10*转化表!$G$30+10*转化表!$G$31+(B106-80)*转化表!$G$32,IF(AND(B106&lt;=100,B106&gt;90),9*转化表!$G$24+10*转化表!$G$25+10*转化表!$G$26+10*转化表!$G$27+10*转化表!$G$28+10*转化表!$G$29+10*转化表!$G$30+10*转化表!$G$31+10*转化表!$G$32+(B106-90)*转化表!$G$33,IF(AND(B106&lt;=110,B106&gt;100),9*转化表!$G$24+10*转化表!$G$25+10*转化表!$G$26+10*转化表!$G$27+10*转化表!$G$28+10*转化表!$G$29+10*转化表!$G$30+10*转化表!$G$31+10*转化表!$G$32+10*转化表!$G$33+(B106-100)*转化表!$G$34,IF(AND(B106&lt;=120,B106&gt;110),9*转化表!$G$24+10*转化表!$G$25+10*转化表!$G$26+10*转化表!$G$27+10*转化表!$G$28+10*转化表!$G$29+10*转化表!$G$30+10*转化表!$G$31+10*转化表!$G$32+10*转化表!$G$33+10*转化表!$G$34+(B106-110)*转化表!$G$35))))))))))))</f>
        <v>617.17000000000007</v>
      </c>
      <c r="L106" s="91">
        <f>IF(F106&lt;=50,0,E106*7%+2.8+IF(AND(B106&lt;=10,B106&gt;0),(人物成长表!$B106-1)*转化表!$H$24,IF(AND(B106&lt;=20,B106&gt;10),9*转化表!$H$24+(B106-10)*转化表!$H$25,IF(AND(B106&lt;=30,B106&gt;20),9*转化表!$H$24+10*转化表!$H$25+(B106-20)*转化表!$H$26,IF(AND(B106&lt;=40,B106&gt;30),9*转化表!$H$24+10*转化表!$H$25+10*转化表!$H$26+(B106-30)*转化表!$H$27,IF(AND(B106&lt;=50,B106&gt;40),9*转化表!$H$24+10*转化表!$H$25+10*转化表!$H$26+10*转化表!$H$27+(B106-40)*转化表!$H$28,IF(AND(B106&lt;=60,B106&gt;50),9*转化表!$H$24+10*转化表!$H$25+10*转化表!$H$26+10*转化表!$H$27+10*转化表!$H$28+(B106-50)*转化表!$H$29,IF(AND(B106&lt;=70,B106&gt;60),9*转化表!$H$24+10*转化表!$H$25+10*转化表!$H$26+10*转化表!$H$27+10*转化表!$H$28+10*转化表!$H$29+(B106-60)*转化表!$H$30,IF(AND(B106&lt;=80,B106&gt;70),9*转化表!$H$24+10*转化表!$H$25+10*转化表!$H$26+10*转化表!$H$27+10*转化表!$H$28+10*转化表!$H$29+10*转化表!$H$30+(B106-70)*转化表!$H$31,IF(AND(B106&lt;=90,B106&gt;80),9*转化表!$H$24+10*转化表!$H$25+10*转化表!$H$26+10*转化表!$H$27+10*转化表!$H$28+10*转化表!$H$29+10*转化表!$H$30+10*转化表!$H$31+(B106-80)*转化表!$H$32,IF(AND(B106&lt;=100,B106&gt;90),9*转化表!$H$24+10*转化表!$H$25+10*转化表!$H$26+10*转化表!$H$27+10*转化表!$H$28+10*转化表!$H$29+10*转化表!$H$30+10*转化表!$H$31+10*转化表!$H$32+(B106-90)*转化表!$H$33,IF(AND(B106&lt;=110,B106&gt;100),9*转化表!$H$24+10*转化表!$H$25+10*转化表!$H$26+10*转化表!$H$27+10*转化表!$H$28+10*转化表!$H$29+10*转化表!$H$30+10*转化表!$H$31+10*转化表!$H$32+10*转化表!$H$33+(B106-100)*转化表!$H$34,IF(AND(B106&lt;=120,B106&gt;110),9*转化表!$H$24+10*转化表!$H$25+10*转化表!$H$26+10*转化表!$H$27+10*转化表!$H$28+10*转化表!$H$29+10*转化表!$H$30+10*转化表!$H$31+10*转化表!$H$32+10*转化表!$H$33+10*转化表!$H$34+(B106-110)*转化表!$H$35)))))))))))))</f>
        <v>0</v>
      </c>
      <c r="M106" s="89">
        <v>0</v>
      </c>
      <c r="N106" s="93">
        <v>0.2</v>
      </c>
      <c r="O106" s="94">
        <v>0</v>
      </c>
      <c r="P106" s="94">
        <v>0</v>
      </c>
      <c r="Q106" s="94">
        <v>0</v>
      </c>
      <c r="R106" s="93">
        <v>0.25</v>
      </c>
      <c r="S106" s="94">
        <v>0</v>
      </c>
    </row>
    <row r="107" spans="1:19">
      <c r="A107" s="89" t="s">
        <v>185</v>
      </c>
      <c r="B107" s="89">
        <v>106</v>
      </c>
      <c r="C107" s="90">
        <f>IF(AND(B107&lt;=10,B107&gt;0),(人物成长表!$B107-1)*22+50,IF(AND(B107&lt;=20,B107&gt;10),9*22+50+(B107-10)*44,IF(AND(B107&lt;=30,B107&gt;20),9*22+50+10*44+(B107-20)*66,IF(AND(B107&lt;=40,B107&gt;30),9*22+50+10*44+10*66+(B107-30)*88,IF(AND(B107&lt;=50,B107&gt;40),9*22+50+10*44+10*66+10*88+(B107-40)*110,IF(AND(B107&lt;=60,B107&gt;50),9*22+30+10*44+10*66+10*88+10*110+(B107-50)*132,IF(AND(B107&lt;=70,B107&gt;60),9*22+30+10*44+10*66+10*88+10*110+10*132+(B107-60)*154,IF(AND(B107&lt;=80,B107&gt;70),9*22+30+10*44+10*66+10*88+10*110+10*132+10*154+(B107-70)*176,IF(AND(B107&lt;=90,B107&gt;80),9*22+30+10*44+10*66+10*88+10*110+10*132+10*154+10*176+(B107-80)*198,IF(AND(B107&lt;=100,B107&gt;90),9*22+30+10*44+10*66+10*88+10*110+10*132+10*154+10*176+10*198+(B107-90)*220,IF(AND(B107&lt;=110,B107&gt;100),9*22+30+10*44+10*66+10*88+10*110+10*132+10*154+10*176+10*198+10*220+(B107-100)*242,IF(AND(B107&lt;=120,B107&gt;110),9*22+30+10*44+10*66+10*88+10*110+10*132+10*154+10*176+10*198+10*220+10*242+(B107-110)*264))))))))))))</f>
        <v>13560</v>
      </c>
      <c r="D107" s="89">
        <v>60</v>
      </c>
      <c r="E107" s="89">
        <v>50</v>
      </c>
      <c r="F107" s="89">
        <v>50</v>
      </c>
      <c r="G107" s="91">
        <f>人物成长表!$D107*人物成长表!$B107*10%+7+IF(AND(B107&lt;=10,B107&gt;0),(人物成长表!$B107-1)*转化表!$C$24,IF(AND(B107&lt;=20,B107&gt;10),9*转化表!$C$24+(B107-10)*转化表!$C$25,IF(AND(B107&lt;=30,B107&gt;20),9*转化表!$C$24+10*转化表!$C$25+(B107-20)*转化表!$C$26,IF(AND(B107&lt;=40,B107&gt;30),9*转化表!$C$24+10*转化表!$C$25+10*转化表!$C$26+(B107-30)*转化表!$C$27,IF(AND(B107&lt;=50,B107&gt;40),9*转化表!$C$24+10*转化表!$C$25+10*转化表!$C$26+10*转化表!$C$27+(B107-40)*转化表!$C$28,IF(AND(B107&lt;=60,B107&gt;50),9*转化表!$C$24+10*转化表!$C$25+10*转化表!$C$26+10*转化表!$C$27+10*转化表!$C$28+(B107-50)*转化表!$C$29,IF(AND(B107&lt;=70,B107&gt;60),9*转化表!$C$24+10*转化表!$C$25+10*转化表!$C$26+10*转化表!$C$27+10*转化表!$C$28+10*转化表!$C$29+(B107-60)*转化表!$C$30,IF(AND(B107&lt;=80,B107&gt;70),9*转化表!$C$24+10*转化表!$C$25+10*转化表!$C$26+10*转化表!$C$27+10*转化表!$C$28+10*转化表!$C$29+10*转化表!$C$30+(B107-70)*转化表!$C$31,IF(AND(B107&lt;=90,B107&gt;80),9*转化表!$C$24+10*转化表!$C$25+10*转化表!$C$26+10*转化表!$C$27+10*转化表!$C$28+10*转化表!$C$29+10*转化表!$C$30+10*转化表!$C$31+(B107-80)*转化表!$C$32,IF(AND(B107&lt;=100,B107&gt;90),9*转化表!$C$24+10*转化表!$C$25+10*转化表!$C$26+10*转化表!$C$27+10*转化表!$C$28+10*转化表!$C$29+10*转化表!$C$30+10*转化表!$C$31+10*转化表!$C$32+(B107-90)*转化表!$C$33,IF(AND(B107&lt;=110,B107&gt;100),9*转化表!$C$24+10*转化表!$C$25+10*转化表!$C$26+10*转化表!$C$27+10*转化表!$C$28+10*转化表!$C$29+10*转化表!$C$30+10*转化表!$C$31+10*转化表!$C$32+10*转化表!$C$33+(B107-100)*转化表!$C$34,IF(AND(B107&lt;=120,B107&gt;110),9*转化表!$C$24+10*转化表!$C$25+10*转化表!$C$26+10*转化表!$C$27+10*转化表!$C$28+10*转化表!$C$29+10*转化表!$C$30+10*转化表!$C$31+10*转化表!$C$32+10*转化表!$C$33+10*转化表!$C$34+(B107-110)*转化表!$C$35))))))))))))</f>
        <v>1960</v>
      </c>
      <c r="H107" s="92">
        <f>人物成长表!$D107*人物成长表!$B107*7%+4.8+IF(AND(B107&lt;=10,B107&gt;0),(人物成长表!$B107-1)*转化表!$D$24,IF(AND(B107&lt;=20,B107&gt;10),9*转化表!$D$24+(B107-10)*转化表!$D$25,IF(AND(B107&lt;=30,B107&gt;20),9*转化表!$D$24+10*转化表!$D$25+(B107-20)*转化表!$D$26,IF(AND(B107&lt;=40,B107&gt;30),9*转化表!$D$24+10*转化表!$D$25+10*转化表!$D$26+(B107-30)*转化表!$D$27,IF(AND(B107&lt;=50,B107&gt;40),9*转化表!$D$24+10*转化表!$D$25+10*转化表!$D$26+10*转化表!$D$27+(B107-40)*转化表!$D$28,IF(AND(B107&lt;=60,B107&gt;50),9*转化表!$D$24+10*转化表!$D$25+10*转化表!$D$26+10*转化表!$D$27+10*转化表!$D$28+(B107-50)*转化表!$D$29,IF(AND(B107&lt;=70,B107&gt;60),9*转化表!$D$24+10*转化表!$D$25+10*转化表!$D$26+10*转化表!$D$27+10*转化表!$D$28+10*转化表!$D$29+(B107-60)*转化表!$D$30,IF(AND(B107&lt;=80,B107&gt;70),9*转化表!$D$24+10*转化表!$D$25+10*转化表!$D$26+10*转化表!$D$27+10*转化表!$D$28+10*转化表!$D$29+10*转化表!$D$30+(B107-70)*转化表!$D$31,IF(AND(B107&lt;=90,B107&gt;80),9*转化表!$D$24+10*转化表!$D$25+10*转化表!$D$26+10*转化表!$D$27+10*转化表!$D$28+10*转化表!$D$29+10*转化表!$D$30+10*转化表!$D$31+(B107-80)*转化表!$D$32,IF(AND(B107&lt;=100,B107&gt;90),9*转化表!$D$24+10*转化表!$D$25+10*转化表!$D$26+10*转化表!$D$27+10*转化表!$D$28+10*转化表!$D$29+10*转化表!$D$30+10*转化表!$D$31+10*转化表!$D$32+(B107-90)*转化表!$D$33,IF(AND(B107&lt;=110,B107&gt;100),9*转化表!$D$24+10*转化表!$D$25+10*转化表!$D$26+10*转化表!$D$27+10*转化表!$D$28+10*转化表!$D$29+10*转化表!$D$30+10*转化表!$D$31+10*转化表!$D$32+10*转化表!$D$33+(B107-100)*转化表!$D$34,IF(AND(B107&lt;=120,B107&gt;110),9*转化表!$D$24+10*转化表!$D$25+10*转化表!$D$26+10*转化表!$D$27+10*转化表!$D$28+10*转化表!$D$29+10*转化表!$D$30+10*转化表!$D$31+10*转化表!$D$32+10*转化表!$D$33+10*转化表!$D$34+(B107-110)*转化表!$D$35))))))))))))</f>
        <v>1258.6000000000001</v>
      </c>
      <c r="I107" s="91">
        <f t="shared" si="2"/>
        <v>0</v>
      </c>
      <c r="J107" s="91">
        <f>IF(E107&lt;=50,0,E107*7%+2.8+IF(AND(B107&lt;=10,B107&gt;0),(人物成长表!$B107-1)*转化表!$F$24,IF(AND(B107&lt;=20,B107&gt;10),9*转化表!$F$24+(B107-10)*转化表!$F$25,IF(AND(B107&lt;=30,B107&gt;20),9*转化表!$F$24+10*转化表!$F$25+(B107-20)*转化表!$F$26,IF(AND(B107&lt;=40,B107&gt;30),9*转化表!$F$24+10*转化表!$F$25+10*转化表!$F$26+(B107-30)*转化表!$F$27,IF(AND(B107&lt;=50,B107&gt;40),9*转化表!$F$24+10*转化表!$F$25+10*转化表!$F$26+10*转化表!$F$27+(B107-40)*转化表!$F$28,IF(AND(B107&lt;=60,B107&gt;50),9*转化表!$F$24+10*转化表!$F$25+10*转化表!$F$26+10*转化表!$F$27+10*转化表!$F$28+(B107-50)*转化表!$F$29,IF(AND(B107&lt;=70,B107&gt;60),9*转化表!$F$24+10*转化表!$F$25+10*转化表!$F$26+10*转化表!$F$27+10*转化表!$F$28+10*转化表!$F$29+(B107-60)*转化表!$F$30,IF(AND(B107&lt;=80,B107&gt;70),9*转化表!$F$24+10*转化表!$F$25+10*转化表!$F$26+10*转化表!$F$27+10*转化表!$F$28+10*转化表!$F$29+10*转化表!$F$30+(B107-70)*转化表!$F$31,IF(AND(B107&lt;=90,B107&gt;80),9*转化表!$F$24+10*转化表!$F$25+10*转化表!$F$26+10*转化表!$F$27+10*转化表!$F$28+10*转化表!$F$29+10*转化表!$F$30+10*转化表!$F$31+(B107-80)*转化表!$F$32,IF(AND(B107&lt;=100,B107&gt;90),9*转化表!$F$24+10*转化表!$F$25+10*转化表!$F$26+10*转化表!$F$27+10*转化表!$F$28+10*转化表!$F$29+10*转化表!$F$30+10*转化表!$F$31+10*转化表!$F$32+(B107-90)*转化表!$F$33,IF(AND(B107&lt;=110,B107&gt;100),9*转化表!$F$24+10*转化表!$F$25+10*转化表!$F$26+10*转化表!$F$27+10*转化表!$F$28+10*转化表!$F$29+10*转化表!$F$30+10*转化表!$F$31+10*转化表!$F$32+10*转化表!$F$33+(B107-100)*转化表!$F$34,IF(AND(B107&lt;=120,B107&gt;110),9*转化表!$F$24+10*转化表!$F$25+10*转化表!$F$26+10*转化表!$F$27+10*转化表!$F$28+10*转化表!$F$29+10*转化表!$F$30+10*转化表!$F$31+10*转化表!$F$32+10*转化表!$F$33+10*转化表!$F$34+(B107-110)*转化表!$F$35)))))))))))))</f>
        <v>0</v>
      </c>
      <c r="K107" s="91">
        <f>(F107-50)*人物成长表!$B107*10%+9+IF(AND(B107&lt;=10,B107&gt;0),(人物成长表!$B107-1)*转化表!$G$24,IF(AND(B107&lt;=20,B107&gt;10),9*转化表!$G$24+(B107-10)*转化表!$G$25,IF(AND(B107&lt;=30,B107&gt;20),9*转化表!$G$24+10*转化表!$G$25+(B107-20)*转化表!$G$26,IF(AND(B107&lt;=40,B107&gt;30),9*转化表!$G$24+10*转化表!$G$25+10*转化表!$G$26+(B107-30)*转化表!$G$27,IF(AND(B107&lt;=50,B107&gt;40),9*转化表!$G$24+10*转化表!$G$25+10*转化表!$G$26+10*转化表!$G$27+(B107-40)*转化表!$G$28,IF(AND(B107&lt;=60,B107&gt;50),9*转化表!$G$24+10*转化表!$G$25+10*转化表!$G$26+10*转化表!$G$27+10*转化表!$G$28+(B107-50)*转化表!$G$29,IF(AND(B107&lt;=70,B107&gt;60),9*转化表!$G$24+10*转化表!$G$25+10*转化表!$G$26+10*转化表!$G$27+10*转化表!$G$28+10*转化表!$G$29+(B107-60)*转化表!$G$30,IF(AND(B107&lt;=80,B107&gt;70),9*转化表!$G$24+10*转化表!$G$25+10*转化表!$G$26+10*转化表!$G$27+10*转化表!$G$28+10*转化表!$G$29+10*转化表!$G$30+(B107-70)*转化表!$G$31,IF(AND(B107&lt;=90,B107&gt;80),9*转化表!$G$24+10*转化表!$G$25+10*转化表!$G$26+10*转化表!$G$27+10*转化表!$G$28+10*转化表!$G$29+10*转化表!$G$30+10*转化表!$G$31+(B107-80)*转化表!$G$32,IF(AND(B107&lt;=100,B107&gt;90),9*转化表!$G$24+10*转化表!$G$25+10*转化表!$G$26+10*转化表!$G$27+10*转化表!$G$28+10*转化表!$G$29+10*转化表!$G$30+10*转化表!$G$31+10*转化表!$G$32+(B107-90)*转化表!$G$33,IF(AND(B107&lt;=110,B107&gt;100),9*转化表!$G$24+10*转化表!$G$25+10*转化表!$G$26+10*转化表!$G$27+10*转化表!$G$28+10*转化表!$G$29+10*转化表!$G$30+10*转化表!$G$31+10*转化表!$G$32+10*转化表!$G$33+(B107-100)*转化表!$G$34,IF(AND(B107&lt;=120,B107&gt;110),9*转化表!$G$24+10*转化表!$G$25+10*转化表!$G$26+10*转化表!$G$27+10*转化表!$G$28+10*转化表!$G$29+10*转化表!$G$30+10*转化表!$G$31+10*转化表!$G$32+10*转化表!$G$33+10*转化表!$G$34+(B107-110)*转化表!$G$35))))))))))))</f>
        <v>629.07000000000005</v>
      </c>
      <c r="L107" s="91">
        <f>IF(F107&lt;=50,0,E107*7%+2.8+IF(AND(B107&lt;=10,B107&gt;0),(人物成长表!$B107-1)*转化表!$H$24,IF(AND(B107&lt;=20,B107&gt;10),9*转化表!$H$24+(B107-10)*转化表!$H$25,IF(AND(B107&lt;=30,B107&gt;20),9*转化表!$H$24+10*转化表!$H$25+(B107-20)*转化表!$H$26,IF(AND(B107&lt;=40,B107&gt;30),9*转化表!$H$24+10*转化表!$H$25+10*转化表!$H$26+(B107-30)*转化表!$H$27,IF(AND(B107&lt;=50,B107&gt;40),9*转化表!$H$24+10*转化表!$H$25+10*转化表!$H$26+10*转化表!$H$27+(B107-40)*转化表!$H$28,IF(AND(B107&lt;=60,B107&gt;50),9*转化表!$H$24+10*转化表!$H$25+10*转化表!$H$26+10*转化表!$H$27+10*转化表!$H$28+(B107-50)*转化表!$H$29,IF(AND(B107&lt;=70,B107&gt;60),9*转化表!$H$24+10*转化表!$H$25+10*转化表!$H$26+10*转化表!$H$27+10*转化表!$H$28+10*转化表!$H$29+(B107-60)*转化表!$H$30,IF(AND(B107&lt;=80,B107&gt;70),9*转化表!$H$24+10*转化表!$H$25+10*转化表!$H$26+10*转化表!$H$27+10*转化表!$H$28+10*转化表!$H$29+10*转化表!$H$30+(B107-70)*转化表!$H$31,IF(AND(B107&lt;=90,B107&gt;80),9*转化表!$H$24+10*转化表!$H$25+10*转化表!$H$26+10*转化表!$H$27+10*转化表!$H$28+10*转化表!$H$29+10*转化表!$H$30+10*转化表!$H$31+(B107-80)*转化表!$H$32,IF(AND(B107&lt;=100,B107&gt;90),9*转化表!$H$24+10*转化表!$H$25+10*转化表!$H$26+10*转化表!$H$27+10*转化表!$H$28+10*转化表!$H$29+10*转化表!$H$30+10*转化表!$H$31+10*转化表!$H$32+(B107-90)*转化表!$H$33,IF(AND(B107&lt;=110,B107&gt;100),9*转化表!$H$24+10*转化表!$H$25+10*转化表!$H$26+10*转化表!$H$27+10*转化表!$H$28+10*转化表!$H$29+10*转化表!$H$30+10*转化表!$H$31+10*转化表!$H$32+10*转化表!$H$33+(B107-100)*转化表!$H$34,IF(AND(B107&lt;=120,B107&gt;110),9*转化表!$H$24+10*转化表!$H$25+10*转化表!$H$26+10*转化表!$H$27+10*转化表!$H$28+10*转化表!$H$29+10*转化表!$H$30+10*转化表!$H$31+10*转化表!$H$32+10*转化表!$H$33+10*转化表!$H$34+(B107-110)*转化表!$H$35)))))))))))))</f>
        <v>0</v>
      </c>
      <c r="M107" s="89">
        <v>0</v>
      </c>
      <c r="N107" s="93">
        <v>0.2</v>
      </c>
      <c r="O107" s="94">
        <v>0</v>
      </c>
      <c r="P107" s="94">
        <v>0</v>
      </c>
      <c r="Q107" s="94">
        <v>0</v>
      </c>
      <c r="R107" s="93">
        <v>0.25</v>
      </c>
      <c r="S107" s="94">
        <v>0</v>
      </c>
    </row>
    <row r="108" spans="1:19">
      <c r="A108" s="89" t="s">
        <v>185</v>
      </c>
      <c r="B108" s="89">
        <v>107</v>
      </c>
      <c r="C108" s="90">
        <f>IF(AND(B108&lt;=10,B108&gt;0),(人物成长表!$B108-1)*22+50,IF(AND(B108&lt;=20,B108&gt;10),9*22+50+(B108-10)*44,IF(AND(B108&lt;=30,B108&gt;20),9*22+50+10*44+(B108-20)*66,IF(AND(B108&lt;=40,B108&gt;30),9*22+50+10*44+10*66+(B108-30)*88,IF(AND(B108&lt;=50,B108&gt;40),9*22+50+10*44+10*66+10*88+(B108-40)*110,IF(AND(B108&lt;=60,B108&gt;50),9*22+30+10*44+10*66+10*88+10*110+(B108-50)*132,IF(AND(B108&lt;=70,B108&gt;60),9*22+30+10*44+10*66+10*88+10*110+10*132+(B108-60)*154,IF(AND(B108&lt;=80,B108&gt;70),9*22+30+10*44+10*66+10*88+10*110+10*132+10*154+(B108-70)*176,IF(AND(B108&lt;=90,B108&gt;80),9*22+30+10*44+10*66+10*88+10*110+10*132+10*154+10*176+(B108-80)*198,IF(AND(B108&lt;=100,B108&gt;90),9*22+30+10*44+10*66+10*88+10*110+10*132+10*154+10*176+10*198+(B108-90)*220,IF(AND(B108&lt;=110,B108&gt;100),9*22+30+10*44+10*66+10*88+10*110+10*132+10*154+10*176+10*198+10*220+(B108-100)*242,IF(AND(B108&lt;=120,B108&gt;110),9*22+30+10*44+10*66+10*88+10*110+10*132+10*154+10*176+10*198+10*220+10*242+(B108-110)*264))))))))))))</f>
        <v>13802</v>
      </c>
      <c r="D108" s="89">
        <v>60</v>
      </c>
      <c r="E108" s="89">
        <v>50</v>
      </c>
      <c r="F108" s="89">
        <v>50</v>
      </c>
      <c r="G108" s="91">
        <f>人物成长表!$D108*人物成长表!$B108*10%+7+IF(AND(B108&lt;=10,B108&gt;0),(人物成长表!$B108-1)*转化表!$C$24,IF(AND(B108&lt;=20,B108&gt;10),9*转化表!$C$24+(B108-10)*转化表!$C$25,IF(AND(B108&lt;=30,B108&gt;20),9*转化表!$C$24+10*转化表!$C$25+(B108-20)*转化表!$C$26,IF(AND(B108&lt;=40,B108&gt;30),9*转化表!$C$24+10*转化表!$C$25+10*转化表!$C$26+(B108-30)*转化表!$C$27,IF(AND(B108&lt;=50,B108&gt;40),9*转化表!$C$24+10*转化表!$C$25+10*转化表!$C$26+10*转化表!$C$27+(B108-40)*转化表!$C$28,IF(AND(B108&lt;=60,B108&gt;50),9*转化表!$C$24+10*转化表!$C$25+10*转化表!$C$26+10*转化表!$C$27+10*转化表!$C$28+(B108-50)*转化表!$C$29,IF(AND(B108&lt;=70,B108&gt;60),9*转化表!$C$24+10*转化表!$C$25+10*转化表!$C$26+10*转化表!$C$27+10*转化表!$C$28+10*转化表!$C$29+(B108-60)*转化表!$C$30,IF(AND(B108&lt;=80,B108&gt;70),9*转化表!$C$24+10*转化表!$C$25+10*转化表!$C$26+10*转化表!$C$27+10*转化表!$C$28+10*转化表!$C$29+10*转化表!$C$30+(B108-70)*转化表!$C$31,IF(AND(B108&lt;=90,B108&gt;80),9*转化表!$C$24+10*转化表!$C$25+10*转化表!$C$26+10*转化表!$C$27+10*转化表!$C$28+10*转化表!$C$29+10*转化表!$C$30+10*转化表!$C$31+(B108-80)*转化表!$C$32,IF(AND(B108&lt;=100,B108&gt;90),9*转化表!$C$24+10*转化表!$C$25+10*转化表!$C$26+10*转化表!$C$27+10*转化表!$C$28+10*转化表!$C$29+10*转化表!$C$30+10*转化表!$C$31+10*转化表!$C$32+(B108-90)*转化表!$C$33,IF(AND(B108&lt;=110,B108&gt;100),9*转化表!$C$24+10*转化表!$C$25+10*转化表!$C$26+10*转化表!$C$27+10*转化表!$C$28+10*转化表!$C$29+10*转化表!$C$30+10*转化表!$C$31+10*转化表!$C$32+10*转化表!$C$33+(B108-100)*转化表!$C$34,IF(AND(B108&lt;=120,B108&gt;110),9*转化表!$C$24+10*转化表!$C$25+10*转化表!$C$26+10*转化表!$C$27+10*转化表!$C$28+10*转化表!$C$29+10*转化表!$C$30+10*转化表!$C$31+10*转化表!$C$32+10*转化表!$C$33+10*转化表!$C$34+(B108-110)*转化表!$C$35))))))))))))</f>
        <v>1995</v>
      </c>
      <c r="H108" s="92">
        <f>人物成长表!$D108*人物成长表!$B108*7%+4.8+IF(AND(B108&lt;=10,B108&gt;0),(人物成长表!$B108-1)*转化表!$D$24,IF(AND(B108&lt;=20,B108&gt;10),9*转化表!$D$24+(B108-10)*转化表!$D$25,IF(AND(B108&lt;=30,B108&gt;20),9*转化表!$D$24+10*转化表!$D$25+(B108-20)*转化表!$D$26,IF(AND(B108&lt;=40,B108&gt;30),9*转化表!$D$24+10*转化表!$D$25+10*转化表!$D$26+(B108-30)*转化表!$D$27,IF(AND(B108&lt;=50,B108&gt;40),9*转化表!$D$24+10*转化表!$D$25+10*转化表!$D$26+10*转化表!$D$27+(B108-40)*转化表!$D$28,IF(AND(B108&lt;=60,B108&gt;50),9*转化表!$D$24+10*转化表!$D$25+10*转化表!$D$26+10*转化表!$D$27+10*转化表!$D$28+(B108-50)*转化表!$D$29,IF(AND(B108&lt;=70,B108&gt;60),9*转化表!$D$24+10*转化表!$D$25+10*转化表!$D$26+10*转化表!$D$27+10*转化表!$D$28+10*转化表!$D$29+(B108-60)*转化表!$D$30,IF(AND(B108&lt;=80,B108&gt;70),9*转化表!$D$24+10*转化表!$D$25+10*转化表!$D$26+10*转化表!$D$27+10*转化表!$D$28+10*转化表!$D$29+10*转化表!$D$30+(B108-70)*转化表!$D$31,IF(AND(B108&lt;=90,B108&gt;80),9*转化表!$D$24+10*转化表!$D$25+10*转化表!$D$26+10*转化表!$D$27+10*转化表!$D$28+10*转化表!$D$29+10*转化表!$D$30+10*转化表!$D$31+(B108-80)*转化表!$D$32,IF(AND(B108&lt;=100,B108&gt;90),9*转化表!$D$24+10*转化表!$D$25+10*转化表!$D$26+10*转化表!$D$27+10*转化表!$D$28+10*转化表!$D$29+10*转化表!$D$30+10*转化表!$D$31+10*转化表!$D$32+(B108-90)*转化表!$D$33,IF(AND(B108&lt;=110,B108&gt;100),9*转化表!$D$24+10*转化表!$D$25+10*转化表!$D$26+10*转化表!$D$27+10*转化表!$D$28+10*转化表!$D$29+10*转化表!$D$30+10*转化表!$D$31+10*转化表!$D$32+10*转化表!$D$33+(B108-100)*转化表!$D$34,IF(AND(B108&lt;=120,B108&gt;110),9*转化表!$D$24+10*转化表!$D$25+10*转化表!$D$26+10*转化表!$D$27+10*转化表!$D$28+10*转化表!$D$29+10*转化表!$D$30+10*转化表!$D$31+10*转化表!$D$32+10*转化表!$D$33+10*转化表!$D$34+(B108-110)*转化表!$D$35))))))))))))</f>
        <v>1278.2</v>
      </c>
      <c r="I108" s="91">
        <f t="shared" si="2"/>
        <v>0</v>
      </c>
      <c r="J108" s="91">
        <f>IF(E108&lt;=50,0,E108*7%+2.8+IF(AND(B108&lt;=10,B108&gt;0),(人物成长表!$B108-1)*转化表!$F$24,IF(AND(B108&lt;=20,B108&gt;10),9*转化表!$F$24+(B108-10)*转化表!$F$25,IF(AND(B108&lt;=30,B108&gt;20),9*转化表!$F$24+10*转化表!$F$25+(B108-20)*转化表!$F$26,IF(AND(B108&lt;=40,B108&gt;30),9*转化表!$F$24+10*转化表!$F$25+10*转化表!$F$26+(B108-30)*转化表!$F$27,IF(AND(B108&lt;=50,B108&gt;40),9*转化表!$F$24+10*转化表!$F$25+10*转化表!$F$26+10*转化表!$F$27+(B108-40)*转化表!$F$28,IF(AND(B108&lt;=60,B108&gt;50),9*转化表!$F$24+10*转化表!$F$25+10*转化表!$F$26+10*转化表!$F$27+10*转化表!$F$28+(B108-50)*转化表!$F$29,IF(AND(B108&lt;=70,B108&gt;60),9*转化表!$F$24+10*转化表!$F$25+10*转化表!$F$26+10*转化表!$F$27+10*转化表!$F$28+10*转化表!$F$29+(B108-60)*转化表!$F$30,IF(AND(B108&lt;=80,B108&gt;70),9*转化表!$F$24+10*转化表!$F$25+10*转化表!$F$26+10*转化表!$F$27+10*转化表!$F$28+10*转化表!$F$29+10*转化表!$F$30+(B108-70)*转化表!$F$31,IF(AND(B108&lt;=90,B108&gt;80),9*转化表!$F$24+10*转化表!$F$25+10*转化表!$F$26+10*转化表!$F$27+10*转化表!$F$28+10*转化表!$F$29+10*转化表!$F$30+10*转化表!$F$31+(B108-80)*转化表!$F$32,IF(AND(B108&lt;=100,B108&gt;90),9*转化表!$F$24+10*转化表!$F$25+10*转化表!$F$26+10*转化表!$F$27+10*转化表!$F$28+10*转化表!$F$29+10*转化表!$F$30+10*转化表!$F$31+10*转化表!$F$32+(B108-90)*转化表!$F$33,IF(AND(B108&lt;=110,B108&gt;100),9*转化表!$F$24+10*转化表!$F$25+10*转化表!$F$26+10*转化表!$F$27+10*转化表!$F$28+10*转化表!$F$29+10*转化表!$F$30+10*转化表!$F$31+10*转化表!$F$32+10*转化表!$F$33+(B108-100)*转化表!$F$34,IF(AND(B108&lt;=120,B108&gt;110),9*转化表!$F$24+10*转化表!$F$25+10*转化表!$F$26+10*转化表!$F$27+10*转化表!$F$28+10*转化表!$F$29+10*转化表!$F$30+10*转化表!$F$31+10*转化表!$F$32+10*转化表!$F$33+10*转化表!$F$34+(B108-110)*转化表!$F$35)))))))))))))</f>
        <v>0</v>
      </c>
      <c r="K108" s="91">
        <f>(F108-50)*人物成长表!$B108*10%+9+IF(AND(B108&lt;=10,B108&gt;0),(人物成长表!$B108-1)*转化表!$G$24,IF(AND(B108&lt;=20,B108&gt;10),9*转化表!$G$24+(B108-10)*转化表!$G$25,IF(AND(B108&lt;=30,B108&gt;20),9*转化表!$G$24+10*转化表!$G$25+(B108-20)*转化表!$G$26,IF(AND(B108&lt;=40,B108&gt;30),9*转化表!$G$24+10*转化表!$G$25+10*转化表!$G$26+(B108-30)*转化表!$G$27,IF(AND(B108&lt;=50,B108&gt;40),9*转化表!$G$24+10*转化表!$G$25+10*转化表!$G$26+10*转化表!$G$27+(B108-40)*转化表!$G$28,IF(AND(B108&lt;=60,B108&gt;50),9*转化表!$G$24+10*转化表!$G$25+10*转化表!$G$26+10*转化表!$G$27+10*转化表!$G$28+(B108-50)*转化表!$G$29,IF(AND(B108&lt;=70,B108&gt;60),9*转化表!$G$24+10*转化表!$G$25+10*转化表!$G$26+10*转化表!$G$27+10*转化表!$G$28+10*转化表!$G$29+(B108-60)*转化表!$G$30,IF(AND(B108&lt;=80,B108&gt;70),9*转化表!$G$24+10*转化表!$G$25+10*转化表!$G$26+10*转化表!$G$27+10*转化表!$G$28+10*转化表!$G$29+10*转化表!$G$30+(B108-70)*转化表!$G$31,IF(AND(B108&lt;=90,B108&gt;80),9*转化表!$G$24+10*转化表!$G$25+10*转化表!$G$26+10*转化表!$G$27+10*转化表!$G$28+10*转化表!$G$29+10*转化表!$G$30+10*转化表!$G$31+(B108-80)*转化表!$G$32,IF(AND(B108&lt;=100,B108&gt;90),9*转化表!$G$24+10*转化表!$G$25+10*转化表!$G$26+10*转化表!$G$27+10*转化表!$G$28+10*转化表!$G$29+10*转化表!$G$30+10*转化表!$G$31+10*转化表!$G$32+(B108-90)*转化表!$G$33,IF(AND(B108&lt;=110,B108&gt;100),9*转化表!$G$24+10*转化表!$G$25+10*转化表!$G$26+10*转化表!$G$27+10*转化表!$G$28+10*转化表!$G$29+10*转化表!$G$30+10*转化表!$G$31+10*转化表!$G$32+10*转化表!$G$33+(B108-100)*转化表!$G$34,IF(AND(B108&lt;=120,B108&gt;110),9*转化表!$G$24+10*转化表!$G$25+10*转化表!$G$26+10*转化表!$G$27+10*转化表!$G$28+10*转化表!$G$29+10*转化表!$G$30+10*转化表!$G$31+10*转化表!$G$32+10*转化表!$G$33+10*转化表!$G$34+(B108-110)*转化表!$G$35))))))))))))</f>
        <v>640.97</v>
      </c>
      <c r="L108" s="91">
        <f>IF(F108&lt;=50,0,E108*7%+2.8+IF(AND(B108&lt;=10,B108&gt;0),(人物成长表!$B108-1)*转化表!$H$24,IF(AND(B108&lt;=20,B108&gt;10),9*转化表!$H$24+(B108-10)*转化表!$H$25,IF(AND(B108&lt;=30,B108&gt;20),9*转化表!$H$24+10*转化表!$H$25+(B108-20)*转化表!$H$26,IF(AND(B108&lt;=40,B108&gt;30),9*转化表!$H$24+10*转化表!$H$25+10*转化表!$H$26+(B108-30)*转化表!$H$27,IF(AND(B108&lt;=50,B108&gt;40),9*转化表!$H$24+10*转化表!$H$25+10*转化表!$H$26+10*转化表!$H$27+(B108-40)*转化表!$H$28,IF(AND(B108&lt;=60,B108&gt;50),9*转化表!$H$24+10*转化表!$H$25+10*转化表!$H$26+10*转化表!$H$27+10*转化表!$H$28+(B108-50)*转化表!$H$29,IF(AND(B108&lt;=70,B108&gt;60),9*转化表!$H$24+10*转化表!$H$25+10*转化表!$H$26+10*转化表!$H$27+10*转化表!$H$28+10*转化表!$H$29+(B108-60)*转化表!$H$30,IF(AND(B108&lt;=80,B108&gt;70),9*转化表!$H$24+10*转化表!$H$25+10*转化表!$H$26+10*转化表!$H$27+10*转化表!$H$28+10*转化表!$H$29+10*转化表!$H$30+(B108-70)*转化表!$H$31,IF(AND(B108&lt;=90,B108&gt;80),9*转化表!$H$24+10*转化表!$H$25+10*转化表!$H$26+10*转化表!$H$27+10*转化表!$H$28+10*转化表!$H$29+10*转化表!$H$30+10*转化表!$H$31+(B108-80)*转化表!$H$32,IF(AND(B108&lt;=100,B108&gt;90),9*转化表!$H$24+10*转化表!$H$25+10*转化表!$H$26+10*转化表!$H$27+10*转化表!$H$28+10*转化表!$H$29+10*转化表!$H$30+10*转化表!$H$31+10*转化表!$H$32+(B108-90)*转化表!$H$33,IF(AND(B108&lt;=110,B108&gt;100),9*转化表!$H$24+10*转化表!$H$25+10*转化表!$H$26+10*转化表!$H$27+10*转化表!$H$28+10*转化表!$H$29+10*转化表!$H$30+10*转化表!$H$31+10*转化表!$H$32+10*转化表!$H$33+(B108-100)*转化表!$H$34,IF(AND(B108&lt;=120,B108&gt;110),9*转化表!$H$24+10*转化表!$H$25+10*转化表!$H$26+10*转化表!$H$27+10*转化表!$H$28+10*转化表!$H$29+10*转化表!$H$30+10*转化表!$H$31+10*转化表!$H$32+10*转化表!$H$33+10*转化表!$H$34+(B108-110)*转化表!$H$35)))))))))))))</f>
        <v>0</v>
      </c>
      <c r="M108" s="89">
        <v>0</v>
      </c>
      <c r="N108" s="93">
        <v>0.2</v>
      </c>
      <c r="O108" s="94">
        <v>0</v>
      </c>
      <c r="P108" s="94">
        <v>0</v>
      </c>
      <c r="Q108" s="94">
        <v>0</v>
      </c>
      <c r="R108" s="93">
        <v>0.25</v>
      </c>
      <c r="S108" s="94">
        <v>0</v>
      </c>
    </row>
    <row r="109" spans="1:19">
      <c r="A109" s="89" t="s">
        <v>185</v>
      </c>
      <c r="B109" s="89">
        <v>108</v>
      </c>
      <c r="C109" s="90">
        <f>IF(AND(B109&lt;=10,B109&gt;0),(人物成长表!$B109-1)*22+50,IF(AND(B109&lt;=20,B109&gt;10),9*22+50+(B109-10)*44,IF(AND(B109&lt;=30,B109&gt;20),9*22+50+10*44+(B109-20)*66,IF(AND(B109&lt;=40,B109&gt;30),9*22+50+10*44+10*66+(B109-30)*88,IF(AND(B109&lt;=50,B109&gt;40),9*22+50+10*44+10*66+10*88+(B109-40)*110,IF(AND(B109&lt;=60,B109&gt;50),9*22+30+10*44+10*66+10*88+10*110+(B109-50)*132,IF(AND(B109&lt;=70,B109&gt;60),9*22+30+10*44+10*66+10*88+10*110+10*132+(B109-60)*154,IF(AND(B109&lt;=80,B109&gt;70),9*22+30+10*44+10*66+10*88+10*110+10*132+10*154+(B109-70)*176,IF(AND(B109&lt;=90,B109&gt;80),9*22+30+10*44+10*66+10*88+10*110+10*132+10*154+10*176+(B109-80)*198,IF(AND(B109&lt;=100,B109&gt;90),9*22+30+10*44+10*66+10*88+10*110+10*132+10*154+10*176+10*198+(B109-90)*220,IF(AND(B109&lt;=110,B109&gt;100),9*22+30+10*44+10*66+10*88+10*110+10*132+10*154+10*176+10*198+10*220+(B109-100)*242,IF(AND(B109&lt;=120,B109&gt;110),9*22+30+10*44+10*66+10*88+10*110+10*132+10*154+10*176+10*198+10*220+10*242+(B109-110)*264))))))))))))</f>
        <v>14044</v>
      </c>
      <c r="D109" s="89">
        <v>60</v>
      </c>
      <c r="E109" s="89">
        <v>50</v>
      </c>
      <c r="F109" s="89">
        <v>50</v>
      </c>
      <c r="G109" s="91">
        <f>人物成长表!$D109*人物成长表!$B109*10%+7+IF(AND(B109&lt;=10,B109&gt;0),(人物成长表!$B109-1)*转化表!$C$24,IF(AND(B109&lt;=20,B109&gt;10),9*转化表!$C$24+(B109-10)*转化表!$C$25,IF(AND(B109&lt;=30,B109&gt;20),9*转化表!$C$24+10*转化表!$C$25+(B109-20)*转化表!$C$26,IF(AND(B109&lt;=40,B109&gt;30),9*转化表!$C$24+10*转化表!$C$25+10*转化表!$C$26+(B109-30)*转化表!$C$27,IF(AND(B109&lt;=50,B109&gt;40),9*转化表!$C$24+10*转化表!$C$25+10*转化表!$C$26+10*转化表!$C$27+(B109-40)*转化表!$C$28,IF(AND(B109&lt;=60,B109&gt;50),9*转化表!$C$24+10*转化表!$C$25+10*转化表!$C$26+10*转化表!$C$27+10*转化表!$C$28+(B109-50)*转化表!$C$29,IF(AND(B109&lt;=70,B109&gt;60),9*转化表!$C$24+10*转化表!$C$25+10*转化表!$C$26+10*转化表!$C$27+10*转化表!$C$28+10*转化表!$C$29+(B109-60)*转化表!$C$30,IF(AND(B109&lt;=80,B109&gt;70),9*转化表!$C$24+10*转化表!$C$25+10*转化表!$C$26+10*转化表!$C$27+10*转化表!$C$28+10*转化表!$C$29+10*转化表!$C$30+(B109-70)*转化表!$C$31,IF(AND(B109&lt;=90,B109&gt;80),9*转化表!$C$24+10*转化表!$C$25+10*转化表!$C$26+10*转化表!$C$27+10*转化表!$C$28+10*转化表!$C$29+10*转化表!$C$30+10*转化表!$C$31+(B109-80)*转化表!$C$32,IF(AND(B109&lt;=100,B109&gt;90),9*转化表!$C$24+10*转化表!$C$25+10*转化表!$C$26+10*转化表!$C$27+10*转化表!$C$28+10*转化表!$C$29+10*转化表!$C$30+10*转化表!$C$31+10*转化表!$C$32+(B109-90)*转化表!$C$33,IF(AND(B109&lt;=110,B109&gt;100),9*转化表!$C$24+10*转化表!$C$25+10*转化表!$C$26+10*转化表!$C$27+10*转化表!$C$28+10*转化表!$C$29+10*转化表!$C$30+10*转化表!$C$31+10*转化表!$C$32+10*转化表!$C$33+(B109-100)*转化表!$C$34,IF(AND(B109&lt;=120,B109&gt;110),9*转化表!$C$24+10*转化表!$C$25+10*转化表!$C$26+10*转化表!$C$27+10*转化表!$C$28+10*转化表!$C$29+10*转化表!$C$30+10*转化表!$C$31+10*转化表!$C$32+10*转化表!$C$33+10*转化表!$C$34+(B109-110)*转化表!$C$35))))))))))))</f>
        <v>2030</v>
      </c>
      <c r="H109" s="92">
        <f>人物成长表!$D109*人物成长表!$B109*7%+4.8+IF(AND(B109&lt;=10,B109&gt;0),(人物成长表!$B109-1)*转化表!$D$24,IF(AND(B109&lt;=20,B109&gt;10),9*转化表!$D$24+(B109-10)*转化表!$D$25,IF(AND(B109&lt;=30,B109&gt;20),9*转化表!$D$24+10*转化表!$D$25+(B109-20)*转化表!$D$26,IF(AND(B109&lt;=40,B109&gt;30),9*转化表!$D$24+10*转化表!$D$25+10*转化表!$D$26+(B109-30)*转化表!$D$27,IF(AND(B109&lt;=50,B109&gt;40),9*转化表!$D$24+10*转化表!$D$25+10*转化表!$D$26+10*转化表!$D$27+(B109-40)*转化表!$D$28,IF(AND(B109&lt;=60,B109&gt;50),9*转化表!$D$24+10*转化表!$D$25+10*转化表!$D$26+10*转化表!$D$27+10*转化表!$D$28+(B109-50)*转化表!$D$29,IF(AND(B109&lt;=70,B109&gt;60),9*转化表!$D$24+10*转化表!$D$25+10*转化表!$D$26+10*转化表!$D$27+10*转化表!$D$28+10*转化表!$D$29+(B109-60)*转化表!$D$30,IF(AND(B109&lt;=80,B109&gt;70),9*转化表!$D$24+10*转化表!$D$25+10*转化表!$D$26+10*转化表!$D$27+10*转化表!$D$28+10*转化表!$D$29+10*转化表!$D$30+(B109-70)*转化表!$D$31,IF(AND(B109&lt;=90,B109&gt;80),9*转化表!$D$24+10*转化表!$D$25+10*转化表!$D$26+10*转化表!$D$27+10*转化表!$D$28+10*转化表!$D$29+10*转化表!$D$30+10*转化表!$D$31+(B109-80)*转化表!$D$32,IF(AND(B109&lt;=100,B109&gt;90),9*转化表!$D$24+10*转化表!$D$25+10*转化表!$D$26+10*转化表!$D$27+10*转化表!$D$28+10*转化表!$D$29+10*转化表!$D$30+10*转化表!$D$31+10*转化表!$D$32+(B109-90)*转化表!$D$33,IF(AND(B109&lt;=110,B109&gt;100),9*转化表!$D$24+10*转化表!$D$25+10*转化表!$D$26+10*转化表!$D$27+10*转化表!$D$28+10*转化表!$D$29+10*转化表!$D$30+10*转化表!$D$31+10*转化表!$D$32+10*转化表!$D$33+(B109-100)*转化表!$D$34,IF(AND(B109&lt;=120,B109&gt;110),9*转化表!$D$24+10*转化表!$D$25+10*转化表!$D$26+10*转化表!$D$27+10*转化表!$D$28+10*转化表!$D$29+10*转化表!$D$30+10*转化表!$D$31+10*转化表!$D$32+10*转化表!$D$33+10*转化表!$D$34+(B109-110)*转化表!$D$35))))))))))))</f>
        <v>1297.8000000000002</v>
      </c>
      <c r="I109" s="91">
        <f t="shared" si="2"/>
        <v>0</v>
      </c>
      <c r="J109" s="91">
        <f>IF(E109&lt;=50,0,E109*7%+2.8+IF(AND(B109&lt;=10,B109&gt;0),(人物成长表!$B109-1)*转化表!$F$24,IF(AND(B109&lt;=20,B109&gt;10),9*转化表!$F$24+(B109-10)*转化表!$F$25,IF(AND(B109&lt;=30,B109&gt;20),9*转化表!$F$24+10*转化表!$F$25+(B109-20)*转化表!$F$26,IF(AND(B109&lt;=40,B109&gt;30),9*转化表!$F$24+10*转化表!$F$25+10*转化表!$F$26+(B109-30)*转化表!$F$27,IF(AND(B109&lt;=50,B109&gt;40),9*转化表!$F$24+10*转化表!$F$25+10*转化表!$F$26+10*转化表!$F$27+(B109-40)*转化表!$F$28,IF(AND(B109&lt;=60,B109&gt;50),9*转化表!$F$24+10*转化表!$F$25+10*转化表!$F$26+10*转化表!$F$27+10*转化表!$F$28+(B109-50)*转化表!$F$29,IF(AND(B109&lt;=70,B109&gt;60),9*转化表!$F$24+10*转化表!$F$25+10*转化表!$F$26+10*转化表!$F$27+10*转化表!$F$28+10*转化表!$F$29+(B109-60)*转化表!$F$30,IF(AND(B109&lt;=80,B109&gt;70),9*转化表!$F$24+10*转化表!$F$25+10*转化表!$F$26+10*转化表!$F$27+10*转化表!$F$28+10*转化表!$F$29+10*转化表!$F$30+(B109-70)*转化表!$F$31,IF(AND(B109&lt;=90,B109&gt;80),9*转化表!$F$24+10*转化表!$F$25+10*转化表!$F$26+10*转化表!$F$27+10*转化表!$F$28+10*转化表!$F$29+10*转化表!$F$30+10*转化表!$F$31+(B109-80)*转化表!$F$32,IF(AND(B109&lt;=100,B109&gt;90),9*转化表!$F$24+10*转化表!$F$25+10*转化表!$F$26+10*转化表!$F$27+10*转化表!$F$28+10*转化表!$F$29+10*转化表!$F$30+10*转化表!$F$31+10*转化表!$F$32+(B109-90)*转化表!$F$33,IF(AND(B109&lt;=110,B109&gt;100),9*转化表!$F$24+10*转化表!$F$25+10*转化表!$F$26+10*转化表!$F$27+10*转化表!$F$28+10*转化表!$F$29+10*转化表!$F$30+10*转化表!$F$31+10*转化表!$F$32+10*转化表!$F$33+(B109-100)*转化表!$F$34,IF(AND(B109&lt;=120,B109&gt;110),9*转化表!$F$24+10*转化表!$F$25+10*转化表!$F$26+10*转化表!$F$27+10*转化表!$F$28+10*转化表!$F$29+10*转化表!$F$30+10*转化表!$F$31+10*转化表!$F$32+10*转化表!$F$33+10*转化表!$F$34+(B109-110)*转化表!$F$35)))))))))))))</f>
        <v>0</v>
      </c>
      <c r="K109" s="91">
        <f>(F109-50)*人物成长表!$B109*10%+9+IF(AND(B109&lt;=10,B109&gt;0),(人物成长表!$B109-1)*转化表!$G$24,IF(AND(B109&lt;=20,B109&gt;10),9*转化表!$G$24+(B109-10)*转化表!$G$25,IF(AND(B109&lt;=30,B109&gt;20),9*转化表!$G$24+10*转化表!$G$25+(B109-20)*转化表!$G$26,IF(AND(B109&lt;=40,B109&gt;30),9*转化表!$G$24+10*转化表!$G$25+10*转化表!$G$26+(B109-30)*转化表!$G$27,IF(AND(B109&lt;=50,B109&gt;40),9*转化表!$G$24+10*转化表!$G$25+10*转化表!$G$26+10*转化表!$G$27+(B109-40)*转化表!$G$28,IF(AND(B109&lt;=60,B109&gt;50),9*转化表!$G$24+10*转化表!$G$25+10*转化表!$G$26+10*转化表!$G$27+10*转化表!$G$28+(B109-50)*转化表!$G$29,IF(AND(B109&lt;=70,B109&gt;60),9*转化表!$G$24+10*转化表!$G$25+10*转化表!$G$26+10*转化表!$G$27+10*转化表!$G$28+10*转化表!$G$29+(B109-60)*转化表!$G$30,IF(AND(B109&lt;=80,B109&gt;70),9*转化表!$G$24+10*转化表!$G$25+10*转化表!$G$26+10*转化表!$G$27+10*转化表!$G$28+10*转化表!$G$29+10*转化表!$G$30+(B109-70)*转化表!$G$31,IF(AND(B109&lt;=90,B109&gt;80),9*转化表!$G$24+10*转化表!$G$25+10*转化表!$G$26+10*转化表!$G$27+10*转化表!$G$28+10*转化表!$G$29+10*转化表!$G$30+10*转化表!$G$31+(B109-80)*转化表!$G$32,IF(AND(B109&lt;=100,B109&gt;90),9*转化表!$G$24+10*转化表!$G$25+10*转化表!$G$26+10*转化表!$G$27+10*转化表!$G$28+10*转化表!$G$29+10*转化表!$G$30+10*转化表!$G$31+10*转化表!$G$32+(B109-90)*转化表!$G$33,IF(AND(B109&lt;=110,B109&gt;100),9*转化表!$G$24+10*转化表!$G$25+10*转化表!$G$26+10*转化表!$G$27+10*转化表!$G$28+10*转化表!$G$29+10*转化表!$G$30+10*转化表!$G$31+10*转化表!$G$32+10*转化表!$G$33+(B109-100)*转化表!$G$34,IF(AND(B109&lt;=120,B109&gt;110),9*转化表!$G$24+10*转化表!$G$25+10*转化表!$G$26+10*转化表!$G$27+10*转化表!$G$28+10*转化表!$G$29+10*转化表!$G$30+10*转化表!$G$31+10*转化表!$G$32+10*转化表!$G$33+10*转化表!$G$34+(B109-110)*转化表!$G$35))))))))))))</f>
        <v>652.87000000000012</v>
      </c>
      <c r="L109" s="91">
        <f>IF(F109&lt;=50,0,E109*7%+2.8+IF(AND(B109&lt;=10,B109&gt;0),(人物成长表!$B109-1)*转化表!$H$24,IF(AND(B109&lt;=20,B109&gt;10),9*转化表!$H$24+(B109-10)*转化表!$H$25,IF(AND(B109&lt;=30,B109&gt;20),9*转化表!$H$24+10*转化表!$H$25+(B109-20)*转化表!$H$26,IF(AND(B109&lt;=40,B109&gt;30),9*转化表!$H$24+10*转化表!$H$25+10*转化表!$H$26+(B109-30)*转化表!$H$27,IF(AND(B109&lt;=50,B109&gt;40),9*转化表!$H$24+10*转化表!$H$25+10*转化表!$H$26+10*转化表!$H$27+(B109-40)*转化表!$H$28,IF(AND(B109&lt;=60,B109&gt;50),9*转化表!$H$24+10*转化表!$H$25+10*转化表!$H$26+10*转化表!$H$27+10*转化表!$H$28+(B109-50)*转化表!$H$29,IF(AND(B109&lt;=70,B109&gt;60),9*转化表!$H$24+10*转化表!$H$25+10*转化表!$H$26+10*转化表!$H$27+10*转化表!$H$28+10*转化表!$H$29+(B109-60)*转化表!$H$30,IF(AND(B109&lt;=80,B109&gt;70),9*转化表!$H$24+10*转化表!$H$25+10*转化表!$H$26+10*转化表!$H$27+10*转化表!$H$28+10*转化表!$H$29+10*转化表!$H$30+(B109-70)*转化表!$H$31,IF(AND(B109&lt;=90,B109&gt;80),9*转化表!$H$24+10*转化表!$H$25+10*转化表!$H$26+10*转化表!$H$27+10*转化表!$H$28+10*转化表!$H$29+10*转化表!$H$30+10*转化表!$H$31+(B109-80)*转化表!$H$32,IF(AND(B109&lt;=100,B109&gt;90),9*转化表!$H$24+10*转化表!$H$25+10*转化表!$H$26+10*转化表!$H$27+10*转化表!$H$28+10*转化表!$H$29+10*转化表!$H$30+10*转化表!$H$31+10*转化表!$H$32+(B109-90)*转化表!$H$33,IF(AND(B109&lt;=110,B109&gt;100),9*转化表!$H$24+10*转化表!$H$25+10*转化表!$H$26+10*转化表!$H$27+10*转化表!$H$28+10*转化表!$H$29+10*转化表!$H$30+10*转化表!$H$31+10*转化表!$H$32+10*转化表!$H$33+(B109-100)*转化表!$H$34,IF(AND(B109&lt;=120,B109&gt;110),9*转化表!$H$24+10*转化表!$H$25+10*转化表!$H$26+10*转化表!$H$27+10*转化表!$H$28+10*转化表!$H$29+10*转化表!$H$30+10*转化表!$H$31+10*转化表!$H$32+10*转化表!$H$33+10*转化表!$H$34+(B109-110)*转化表!$H$35)))))))))))))</f>
        <v>0</v>
      </c>
      <c r="M109" s="89">
        <v>0</v>
      </c>
      <c r="N109" s="93">
        <v>0.2</v>
      </c>
      <c r="O109" s="94">
        <v>0</v>
      </c>
      <c r="P109" s="94">
        <v>0</v>
      </c>
      <c r="Q109" s="94">
        <v>0</v>
      </c>
      <c r="R109" s="93">
        <v>0.25</v>
      </c>
      <c r="S109" s="94">
        <v>0</v>
      </c>
    </row>
    <row r="110" spans="1:19">
      <c r="A110" s="89" t="s">
        <v>185</v>
      </c>
      <c r="B110" s="89">
        <v>109</v>
      </c>
      <c r="C110" s="90">
        <f>IF(AND(B110&lt;=10,B110&gt;0),(人物成长表!$B110-1)*22+50,IF(AND(B110&lt;=20,B110&gt;10),9*22+50+(B110-10)*44,IF(AND(B110&lt;=30,B110&gt;20),9*22+50+10*44+(B110-20)*66,IF(AND(B110&lt;=40,B110&gt;30),9*22+50+10*44+10*66+(B110-30)*88,IF(AND(B110&lt;=50,B110&gt;40),9*22+50+10*44+10*66+10*88+(B110-40)*110,IF(AND(B110&lt;=60,B110&gt;50),9*22+30+10*44+10*66+10*88+10*110+(B110-50)*132,IF(AND(B110&lt;=70,B110&gt;60),9*22+30+10*44+10*66+10*88+10*110+10*132+(B110-60)*154,IF(AND(B110&lt;=80,B110&gt;70),9*22+30+10*44+10*66+10*88+10*110+10*132+10*154+(B110-70)*176,IF(AND(B110&lt;=90,B110&gt;80),9*22+30+10*44+10*66+10*88+10*110+10*132+10*154+10*176+(B110-80)*198,IF(AND(B110&lt;=100,B110&gt;90),9*22+30+10*44+10*66+10*88+10*110+10*132+10*154+10*176+10*198+(B110-90)*220,IF(AND(B110&lt;=110,B110&gt;100),9*22+30+10*44+10*66+10*88+10*110+10*132+10*154+10*176+10*198+10*220+(B110-100)*242,IF(AND(B110&lt;=120,B110&gt;110),9*22+30+10*44+10*66+10*88+10*110+10*132+10*154+10*176+10*198+10*220+10*242+(B110-110)*264))))))))))))</f>
        <v>14286</v>
      </c>
      <c r="D110" s="89">
        <v>60</v>
      </c>
      <c r="E110" s="89">
        <v>50</v>
      </c>
      <c r="F110" s="89">
        <v>50</v>
      </c>
      <c r="G110" s="91">
        <f>人物成长表!$D110*人物成长表!$B110*10%+7+IF(AND(B110&lt;=10,B110&gt;0),(人物成长表!$B110-1)*转化表!$C$24,IF(AND(B110&lt;=20,B110&gt;10),9*转化表!$C$24+(B110-10)*转化表!$C$25,IF(AND(B110&lt;=30,B110&gt;20),9*转化表!$C$24+10*转化表!$C$25+(B110-20)*转化表!$C$26,IF(AND(B110&lt;=40,B110&gt;30),9*转化表!$C$24+10*转化表!$C$25+10*转化表!$C$26+(B110-30)*转化表!$C$27,IF(AND(B110&lt;=50,B110&gt;40),9*转化表!$C$24+10*转化表!$C$25+10*转化表!$C$26+10*转化表!$C$27+(B110-40)*转化表!$C$28,IF(AND(B110&lt;=60,B110&gt;50),9*转化表!$C$24+10*转化表!$C$25+10*转化表!$C$26+10*转化表!$C$27+10*转化表!$C$28+(B110-50)*转化表!$C$29,IF(AND(B110&lt;=70,B110&gt;60),9*转化表!$C$24+10*转化表!$C$25+10*转化表!$C$26+10*转化表!$C$27+10*转化表!$C$28+10*转化表!$C$29+(B110-60)*转化表!$C$30,IF(AND(B110&lt;=80,B110&gt;70),9*转化表!$C$24+10*转化表!$C$25+10*转化表!$C$26+10*转化表!$C$27+10*转化表!$C$28+10*转化表!$C$29+10*转化表!$C$30+(B110-70)*转化表!$C$31,IF(AND(B110&lt;=90,B110&gt;80),9*转化表!$C$24+10*转化表!$C$25+10*转化表!$C$26+10*转化表!$C$27+10*转化表!$C$28+10*转化表!$C$29+10*转化表!$C$30+10*转化表!$C$31+(B110-80)*转化表!$C$32,IF(AND(B110&lt;=100,B110&gt;90),9*转化表!$C$24+10*转化表!$C$25+10*转化表!$C$26+10*转化表!$C$27+10*转化表!$C$28+10*转化表!$C$29+10*转化表!$C$30+10*转化表!$C$31+10*转化表!$C$32+(B110-90)*转化表!$C$33,IF(AND(B110&lt;=110,B110&gt;100),9*转化表!$C$24+10*转化表!$C$25+10*转化表!$C$26+10*转化表!$C$27+10*转化表!$C$28+10*转化表!$C$29+10*转化表!$C$30+10*转化表!$C$31+10*转化表!$C$32+10*转化表!$C$33+(B110-100)*转化表!$C$34,IF(AND(B110&lt;=120,B110&gt;110),9*转化表!$C$24+10*转化表!$C$25+10*转化表!$C$26+10*转化表!$C$27+10*转化表!$C$28+10*转化表!$C$29+10*转化表!$C$30+10*转化表!$C$31+10*转化表!$C$32+10*转化表!$C$33+10*转化表!$C$34+(B110-110)*转化表!$C$35))))))))))))</f>
        <v>2065</v>
      </c>
      <c r="H110" s="92">
        <f>人物成长表!$D110*人物成长表!$B110*7%+4.8+IF(AND(B110&lt;=10,B110&gt;0),(人物成长表!$B110-1)*转化表!$D$24,IF(AND(B110&lt;=20,B110&gt;10),9*转化表!$D$24+(B110-10)*转化表!$D$25,IF(AND(B110&lt;=30,B110&gt;20),9*转化表!$D$24+10*转化表!$D$25+(B110-20)*转化表!$D$26,IF(AND(B110&lt;=40,B110&gt;30),9*转化表!$D$24+10*转化表!$D$25+10*转化表!$D$26+(B110-30)*转化表!$D$27,IF(AND(B110&lt;=50,B110&gt;40),9*转化表!$D$24+10*转化表!$D$25+10*转化表!$D$26+10*转化表!$D$27+(B110-40)*转化表!$D$28,IF(AND(B110&lt;=60,B110&gt;50),9*转化表!$D$24+10*转化表!$D$25+10*转化表!$D$26+10*转化表!$D$27+10*转化表!$D$28+(B110-50)*转化表!$D$29,IF(AND(B110&lt;=70,B110&gt;60),9*转化表!$D$24+10*转化表!$D$25+10*转化表!$D$26+10*转化表!$D$27+10*转化表!$D$28+10*转化表!$D$29+(B110-60)*转化表!$D$30,IF(AND(B110&lt;=80,B110&gt;70),9*转化表!$D$24+10*转化表!$D$25+10*转化表!$D$26+10*转化表!$D$27+10*转化表!$D$28+10*转化表!$D$29+10*转化表!$D$30+(B110-70)*转化表!$D$31,IF(AND(B110&lt;=90,B110&gt;80),9*转化表!$D$24+10*转化表!$D$25+10*转化表!$D$26+10*转化表!$D$27+10*转化表!$D$28+10*转化表!$D$29+10*转化表!$D$30+10*转化表!$D$31+(B110-80)*转化表!$D$32,IF(AND(B110&lt;=100,B110&gt;90),9*转化表!$D$24+10*转化表!$D$25+10*转化表!$D$26+10*转化表!$D$27+10*转化表!$D$28+10*转化表!$D$29+10*转化表!$D$30+10*转化表!$D$31+10*转化表!$D$32+(B110-90)*转化表!$D$33,IF(AND(B110&lt;=110,B110&gt;100),9*转化表!$D$24+10*转化表!$D$25+10*转化表!$D$26+10*转化表!$D$27+10*转化表!$D$28+10*转化表!$D$29+10*转化表!$D$30+10*转化表!$D$31+10*转化表!$D$32+10*转化表!$D$33+(B110-100)*转化表!$D$34,IF(AND(B110&lt;=120,B110&gt;110),9*转化表!$D$24+10*转化表!$D$25+10*转化表!$D$26+10*转化表!$D$27+10*转化表!$D$28+10*转化表!$D$29+10*转化表!$D$30+10*转化表!$D$31+10*转化表!$D$32+10*转化表!$D$33+10*转化表!$D$34+(B110-110)*转化表!$D$35))))))))))))</f>
        <v>1317.4</v>
      </c>
      <c r="I110" s="91">
        <f t="shared" si="2"/>
        <v>0</v>
      </c>
      <c r="J110" s="91">
        <f>IF(E110&lt;=50,0,E110*7%+2.8+IF(AND(B110&lt;=10,B110&gt;0),(人物成长表!$B110-1)*转化表!$F$24,IF(AND(B110&lt;=20,B110&gt;10),9*转化表!$F$24+(B110-10)*转化表!$F$25,IF(AND(B110&lt;=30,B110&gt;20),9*转化表!$F$24+10*转化表!$F$25+(B110-20)*转化表!$F$26,IF(AND(B110&lt;=40,B110&gt;30),9*转化表!$F$24+10*转化表!$F$25+10*转化表!$F$26+(B110-30)*转化表!$F$27,IF(AND(B110&lt;=50,B110&gt;40),9*转化表!$F$24+10*转化表!$F$25+10*转化表!$F$26+10*转化表!$F$27+(B110-40)*转化表!$F$28,IF(AND(B110&lt;=60,B110&gt;50),9*转化表!$F$24+10*转化表!$F$25+10*转化表!$F$26+10*转化表!$F$27+10*转化表!$F$28+(B110-50)*转化表!$F$29,IF(AND(B110&lt;=70,B110&gt;60),9*转化表!$F$24+10*转化表!$F$25+10*转化表!$F$26+10*转化表!$F$27+10*转化表!$F$28+10*转化表!$F$29+(B110-60)*转化表!$F$30,IF(AND(B110&lt;=80,B110&gt;70),9*转化表!$F$24+10*转化表!$F$25+10*转化表!$F$26+10*转化表!$F$27+10*转化表!$F$28+10*转化表!$F$29+10*转化表!$F$30+(B110-70)*转化表!$F$31,IF(AND(B110&lt;=90,B110&gt;80),9*转化表!$F$24+10*转化表!$F$25+10*转化表!$F$26+10*转化表!$F$27+10*转化表!$F$28+10*转化表!$F$29+10*转化表!$F$30+10*转化表!$F$31+(B110-80)*转化表!$F$32,IF(AND(B110&lt;=100,B110&gt;90),9*转化表!$F$24+10*转化表!$F$25+10*转化表!$F$26+10*转化表!$F$27+10*转化表!$F$28+10*转化表!$F$29+10*转化表!$F$30+10*转化表!$F$31+10*转化表!$F$32+(B110-90)*转化表!$F$33,IF(AND(B110&lt;=110,B110&gt;100),9*转化表!$F$24+10*转化表!$F$25+10*转化表!$F$26+10*转化表!$F$27+10*转化表!$F$28+10*转化表!$F$29+10*转化表!$F$30+10*转化表!$F$31+10*转化表!$F$32+10*转化表!$F$33+(B110-100)*转化表!$F$34,IF(AND(B110&lt;=120,B110&gt;110),9*转化表!$F$24+10*转化表!$F$25+10*转化表!$F$26+10*转化表!$F$27+10*转化表!$F$28+10*转化表!$F$29+10*转化表!$F$30+10*转化表!$F$31+10*转化表!$F$32+10*转化表!$F$33+10*转化表!$F$34+(B110-110)*转化表!$F$35)))))))))))))</f>
        <v>0</v>
      </c>
      <c r="K110" s="91">
        <f>(F110-50)*人物成长表!$B110*10%+9+IF(AND(B110&lt;=10,B110&gt;0),(人物成长表!$B110-1)*转化表!$G$24,IF(AND(B110&lt;=20,B110&gt;10),9*转化表!$G$24+(B110-10)*转化表!$G$25,IF(AND(B110&lt;=30,B110&gt;20),9*转化表!$G$24+10*转化表!$G$25+(B110-20)*转化表!$G$26,IF(AND(B110&lt;=40,B110&gt;30),9*转化表!$G$24+10*转化表!$G$25+10*转化表!$G$26+(B110-30)*转化表!$G$27,IF(AND(B110&lt;=50,B110&gt;40),9*转化表!$G$24+10*转化表!$G$25+10*转化表!$G$26+10*转化表!$G$27+(B110-40)*转化表!$G$28,IF(AND(B110&lt;=60,B110&gt;50),9*转化表!$G$24+10*转化表!$G$25+10*转化表!$G$26+10*转化表!$G$27+10*转化表!$G$28+(B110-50)*转化表!$G$29,IF(AND(B110&lt;=70,B110&gt;60),9*转化表!$G$24+10*转化表!$G$25+10*转化表!$G$26+10*转化表!$G$27+10*转化表!$G$28+10*转化表!$G$29+(B110-60)*转化表!$G$30,IF(AND(B110&lt;=80,B110&gt;70),9*转化表!$G$24+10*转化表!$G$25+10*转化表!$G$26+10*转化表!$G$27+10*转化表!$G$28+10*转化表!$G$29+10*转化表!$G$30+(B110-70)*转化表!$G$31,IF(AND(B110&lt;=90,B110&gt;80),9*转化表!$G$24+10*转化表!$G$25+10*转化表!$G$26+10*转化表!$G$27+10*转化表!$G$28+10*转化表!$G$29+10*转化表!$G$30+10*转化表!$G$31+(B110-80)*转化表!$G$32,IF(AND(B110&lt;=100,B110&gt;90),9*转化表!$G$24+10*转化表!$G$25+10*转化表!$G$26+10*转化表!$G$27+10*转化表!$G$28+10*转化表!$G$29+10*转化表!$G$30+10*转化表!$G$31+10*转化表!$G$32+(B110-90)*转化表!$G$33,IF(AND(B110&lt;=110,B110&gt;100),9*转化表!$G$24+10*转化表!$G$25+10*转化表!$G$26+10*转化表!$G$27+10*转化表!$G$28+10*转化表!$G$29+10*转化表!$G$30+10*转化表!$G$31+10*转化表!$G$32+10*转化表!$G$33+(B110-100)*转化表!$G$34,IF(AND(B110&lt;=120,B110&gt;110),9*转化表!$G$24+10*转化表!$G$25+10*转化表!$G$26+10*转化表!$G$27+10*转化表!$G$28+10*转化表!$G$29+10*转化表!$G$30+10*转化表!$G$31+10*转化表!$G$32+10*转化表!$G$33+10*转化表!$G$34+(B110-110)*转化表!$G$35))))))))))))</f>
        <v>664.7700000000001</v>
      </c>
      <c r="L110" s="91">
        <f>IF(F110&lt;=50,0,E110*7%+2.8+IF(AND(B110&lt;=10,B110&gt;0),(人物成长表!$B110-1)*转化表!$H$24,IF(AND(B110&lt;=20,B110&gt;10),9*转化表!$H$24+(B110-10)*转化表!$H$25,IF(AND(B110&lt;=30,B110&gt;20),9*转化表!$H$24+10*转化表!$H$25+(B110-20)*转化表!$H$26,IF(AND(B110&lt;=40,B110&gt;30),9*转化表!$H$24+10*转化表!$H$25+10*转化表!$H$26+(B110-30)*转化表!$H$27,IF(AND(B110&lt;=50,B110&gt;40),9*转化表!$H$24+10*转化表!$H$25+10*转化表!$H$26+10*转化表!$H$27+(B110-40)*转化表!$H$28,IF(AND(B110&lt;=60,B110&gt;50),9*转化表!$H$24+10*转化表!$H$25+10*转化表!$H$26+10*转化表!$H$27+10*转化表!$H$28+(B110-50)*转化表!$H$29,IF(AND(B110&lt;=70,B110&gt;60),9*转化表!$H$24+10*转化表!$H$25+10*转化表!$H$26+10*转化表!$H$27+10*转化表!$H$28+10*转化表!$H$29+(B110-60)*转化表!$H$30,IF(AND(B110&lt;=80,B110&gt;70),9*转化表!$H$24+10*转化表!$H$25+10*转化表!$H$26+10*转化表!$H$27+10*转化表!$H$28+10*转化表!$H$29+10*转化表!$H$30+(B110-70)*转化表!$H$31,IF(AND(B110&lt;=90,B110&gt;80),9*转化表!$H$24+10*转化表!$H$25+10*转化表!$H$26+10*转化表!$H$27+10*转化表!$H$28+10*转化表!$H$29+10*转化表!$H$30+10*转化表!$H$31+(B110-80)*转化表!$H$32,IF(AND(B110&lt;=100,B110&gt;90),9*转化表!$H$24+10*转化表!$H$25+10*转化表!$H$26+10*转化表!$H$27+10*转化表!$H$28+10*转化表!$H$29+10*转化表!$H$30+10*转化表!$H$31+10*转化表!$H$32+(B110-90)*转化表!$H$33,IF(AND(B110&lt;=110,B110&gt;100),9*转化表!$H$24+10*转化表!$H$25+10*转化表!$H$26+10*转化表!$H$27+10*转化表!$H$28+10*转化表!$H$29+10*转化表!$H$30+10*转化表!$H$31+10*转化表!$H$32+10*转化表!$H$33+(B110-100)*转化表!$H$34,IF(AND(B110&lt;=120,B110&gt;110),9*转化表!$H$24+10*转化表!$H$25+10*转化表!$H$26+10*转化表!$H$27+10*转化表!$H$28+10*转化表!$H$29+10*转化表!$H$30+10*转化表!$H$31+10*转化表!$H$32+10*转化表!$H$33+10*转化表!$H$34+(B110-110)*转化表!$H$35)))))))))))))</f>
        <v>0</v>
      </c>
      <c r="M110" s="89">
        <v>0</v>
      </c>
      <c r="N110" s="93">
        <v>0.2</v>
      </c>
      <c r="O110" s="94">
        <v>0</v>
      </c>
      <c r="P110" s="94">
        <v>0</v>
      </c>
      <c r="Q110" s="94">
        <v>0</v>
      </c>
      <c r="R110" s="93">
        <v>0.25</v>
      </c>
      <c r="S110" s="94">
        <v>0</v>
      </c>
    </row>
    <row r="111" spans="1:19">
      <c r="A111" s="89" t="s">
        <v>185</v>
      </c>
      <c r="B111" s="89">
        <v>110</v>
      </c>
      <c r="C111" s="90">
        <f>IF(AND(B111&lt;=10,B111&gt;0),(人物成长表!$B111-1)*22+50,IF(AND(B111&lt;=20,B111&gt;10),9*22+50+(B111-10)*44,IF(AND(B111&lt;=30,B111&gt;20),9*22+50+10*44+(B111-20)*66,IF(AND(B111&lt;=40,B111&gt;30),9*22+50+10*44+10*66+(B111-30)*88,IF(AND(B111&lt;=50,B111&gt;40),9*22+50+10*44+10*66+10*88+(B111-40)*110,IF(AND(B111&lt;=60,B111&gt;50),9*22+30+10*44+10*66+10*88+10*110+(B111-50)*132,IF(AND(B111&lt;=70,B111&gt;60),9*22+30+10*44+10*66+10*88+10*110+10*132+(B111-60)*154,IF(AND(B111&lt;=80,B111&gt;70),9*22+30+10*44+10*66+10*88+10*110+10*132+10*154+(B111-70)*176,IF(AND(B111&lt;=90,B111&gt;80),9*22+30+10*44+10*66+10*88+10*110+10*132+10*154+10*176+(B111-80)*198,IF(AND(B111&lt;=100,B111&gt;90),9*22+30+10*44+10*66+10*88+10*110+10*132+10*154+10*176+10*198+(B111-90)*220,IF(AND(B111&lt;=110,B111&gt;100),9*22+30+10*44+10*66+10*88+10*110+10*132+10*154+10*176+10*198+10*220+(B111-100)*242,IF(AND(B111&lt;=120,B111&gt;110),9*22+30+10*44+10*66+10*88+10*110+10*132+10*154+10*176+10*198+10*220+10*242+(B111-110)*264))))))))))))</f>
        <v>14528</v>
      </c>
      <c r="D111" s="89">
        <v>60</v>
      </c>
      <c r="E111" s="89">
        <v>50</v>
      </c>
      <c r="F111" s="89">
        <v>50</v>
      </c>
      <c r="G111" s="91">
        <f>人物成长表!$D111*人物成长表!$B111*10%+7+IF(AND(B111&lt;=10,B111&gt;0),(人物成长表!$B111-1)*转化表!$C$24,IF(AND(B111&lt;=20,B111&gt;10),9*转化表!$C$24+(B111-10)*转化表!$C$25,IF(AND(B111&lt;=30,B111&gt;20),9*转化表!$C$24+10*转化表!$C$25+(B111-20)*转化表!$C$26,IF(AND(B111&lt;=40,B111&gt;30),9*转化表!$C$24+10*转化表!$C$25+10*转化表!$C$26+(B111-30)*转化表!$C$27,IF(AND(B111&lt;=50,B111&gt;40),9*转化表!$C$24+10*转化表!$C$25+10*转化表!$C$26+10*转化表!$C$27+(B111-40)*转化表!$C$28,IF(AND(B111&lt;=60,B111&gt;50),9*转化表!$C$24+10*转化表!$C$25+10*转化表!$C$26+10*转化表!$C$27+10*转化表!$C$28+(B111-50)*转化表!$C$29,IF(AND(B111&lt;=70,B111&gt;60),9*转化表!$C$24+10*转化表!$C$25+10*转化表!$C$26+10*转化表!$C$27+10*转化表!$C$28+10*转化表!$C$29+(B111-60)*转化表!$C$30,IF(AND(B111&lt;=80,B111&gt;70),9*转化表!$C$24+10*转化表!$C$25+10*转化表!$C$26+10*转化表!$C$27+10*转化表!$C$28+10*转化表!$C$29+10*转化表!$C$30+(B111-70)*转化表!$C$31,IF(AND(B111&lt;=90,B111&gt;80),9*转化表!$C$24+10*转化表!$C$25+10*转化表!$C$26+10*转化表!$C$27+10*转化表!$C$28+10*转化表!$C$29+10*转化表!$C$30+10*转化表!$C$31+(B111-80)*转化表!$C$32,IF(AND(B111&lt;=100,B111&gt;90),9*转化表!$C$24+10*转化表!$C$25+10*转化表!$C$26+10*转化表!$C$27+10*转化表!$C$28+10*转化表!$C$29+10*转化表!$C$30+10*转化表!$C$31+10*转化表!$C$32+(B111-90)*转化表!$C$33,IF(AND(B111&lt;=110,B111&gt;100),9*转化表!$C$24+10*转化表!$C$25+10*转化表!$C$26+10*转化表!$C$27+10*转化表!$C$28+10*转化表!$C$29+10*转化表!$C$30+10*转化表!$C$31+10*转化表!$C$32+10*转化表!$C$33+(B111-100)*转化表!$C$34,IF(AND(B111&lt;=120,B111&gt;110),9*转化表!$C$24+10*转化表!$C$25+10*转化表!$C$26+10*转化表!$C$27+10*转化表!$C$28+10*转化表!$C$29+10*转化表!$C$30+10*转化表!$C$31+10*转化表!$C$32+10*转化表!$C$33+10*转化表!$C$34+(B111-110)*转化表!$C$35))))))))))))</f>
        <v>2100</v>
      </c>
      <c r="H111" s="92">
        <f>人物成长表!$D111*人物成长表!$B111*7%+4.8+IF(AND(B111&lt;=10,B111&gt;0),(人物成长表!$B111-1)*转化表!$D$24,IF(AND(B111&lt;=20,B111&gt;10),9*转化表!$D$24+(B111-10)*转化表!$D$25,IF(AND(B111&lt;=30,B111&gt;20),9*转化表!$D$24+10*转化表!$D$25+(B111-20)*转化表!$D$26,IF(AND(B111&lt;=40,B111&gt;30),9*转化表!$D$24+10*转化表!$D$25+10*转化表!$D$26+(B111-30)*转化表!$D$27,IF(AND(B111&lt;=50,B111&gt;40),9*转化表!$D$24+10*转化表!$D$25+10*转化表!$D$26+10*转化表!$D$27+(B111-40)*转化表!$D$28,IF(AND(B111&lt;=60,B111&gt;50),9*转化表!$D$24+10*转化表!$D$25+10*转化表!$D$26+10*转化表!$D$27+10*转化表!$D$28+(B111-50)*转化表!$D$29,IF(AND(B111&lt;=70,B111&gt;60),9*转化表!$D$24+10*转化表!$D$25+10*转化表!$D$26+10*转化表!$D$27+10*转化表!$D$28+10*转化表!$D$29+(B111-60)*转化表!$D$30,IF(AND(B111&lt;=80,B111&gt;70),9*转化表!$D$24+10*转化表!$D$25+10*转化表!$D$26+10*转化表!$D$27+10*转化表!$D$28+10*转化表!$D$29+10*转化表!$D$30+(B111-70)*转化表!$D$31,IF(AND(B111&lt;=90,B111&gt;80),9*转化表!$D$24+10*转化表!$D$25+10*转化表!$D$26+10*转化表!$D$27+10*转化表!$D$28+10*转化表!$D$29+10*转化表!$D$30+10*转化表!$D$31+(B111-80)*转化表!$D$32,IF(AND(B111&lt;=100,B111&gt;90),9*转化表!$D$24+10*转化表!$D$25+10*转化表!$D$26+10*转化表!$D$27+10*转化表!$D$28+10*转化表!$D$29+10*转化表!$D$30+10*转化表!$D$31+10*转化表!$D$32+(B111-90)*转化表!$D$33,IF(AND(B111&lt;=110,B111&gt;100),9*转化表!$D$24+10*转化表!$D$25+10*转化表!$D$26+10*转化表!$D$27+10*转化表!$D$28+10*转化表!$D$29+10*转化表!$D$30+10*转化表!$D$31+10*转化表!$D$32+10*转化表!$D$33+(B111-100)*转化表!$D$34,IF(AND(B111&lt;=120,B111&gt;110),9*转化表!$D$24+10*转化表!$D$25+10*转化表!$D$26+10*转化表!$D$27+10*转化表!$D$28+10*转化表!$D$29+10*转化表!$D$30+10*转化表!$D$31+10*转化表!$D$32+10*转化表!$D$33+10*转化表!$D$34+(B111-110)*转化表!$D$35))))))))))))</f>
        <v>1337</v>
      </c>
      <c r="I111" s="91">
        <f t="shared" si="2"/>
        <v>0</v>
      </c>
      <c r="J111" s="91">
        <f>IF(E111&lt;=50,0,E111*7%+2.8+IF(AND(B111&lt;=10,B111&gt;0),(人物成长表!$B111-1)*转化表!$F$24,IF(AND(B111&lt;=20,B111&gt;10),9*转化表!$F$24+(B111-10)*转化表!$F$25,IF(AND(B111&lt;=30,B111&gt;20),9*转化表!$F$24+10*转化表!$F$25+(B111-20)*转化表!$F$26,IF(AND(B111&lt;=40,B111&gt;30),9*转化表!$F$24+10*转化表!$F$25+10*转化表!$F$26+(B111-30)*转化表!$F$27,IF(AND(B111&lt;=50,B111&gt;40),9*转化表!$F$24+10*转化表!$F$25+10*转化表!$F$26+10*转化表!$F$27+(B111-40)*转化表!$F$28,IF(AND(B111&lt;=60,B111&gt;50),9*转化表!$F$24+10*转化表!$F$25+10*转化表!$F$26+10*转化表!$F$27+10*转化表!$F$28+(B111-50)*转化表!$F$29,IF(AND(B111&lt;=70,B111&gt;60),9*转化表!$F$24+10*转化表!$F$25+10*转化表!$F$26+10*转化表!$F$27+10*转化表!$F$28+10*转化表!$F$29+(B111-60)*转化表!$F$30,IF(AND(B111&lt;=80,B111&gt;70),9*转化表!$F$24+10*转化表!$F$25+10*转化表!$F$26+10*转化表!$F$27+10*转化表!$F$28+10*转化表!$F$29+10*转化表!$F$30+(B111-70)*转化表!$F$31,IF(AND(B111&lt;=90,B111&gt;80),9*转化表!$F$24+10*转化表!$F$25+10*转化表!$F$26+10*转化表!$F$27+10*转化表!$F$28+10*转化表!$F$29+10*转化表!$F$30+10*转化表!$F$31+(B111-80)*转化表!$F$32,IF(AND(B111&lt;=100,B111&gt;90),9*转化表!$F$24+10*转化表!$F$25+10*转化表!$F$26+10*转化表!$F$27+10*转化表!$F$28+10*转化表!$F$29+10*转化表!$F$30+10*转化表!$F$31+10*转化表!$F$32+(B111-90)*转化表!$F$33,IF(AND(B111&lt;=110,B111&gt;100),9*转化表!$F$24+10*转化表!$F$25+10*转化表!$F$26+10*转化表!$F$27+10*转化表!$F$28+10*转化表!$F$29+10*转化表!$F$30+10*转化表!$F$31+10*转化表!$F$32+10*转化表!$F$33+(B111-100)*转化表!$F$34,IF(AND(B111&lt;=120,B111&gt;110),9*转化表!$F$24+10*转化表!$F$25+10*转化表!$F$26+10*转化表!$F$27+10*转化表!$F$28+10*转化表!$F$29+10*转化表!$F$30+10*转化表!$F$31+10*转化表!$F$32+10*转化表!$F$33+10*转化表!$F$34+(B111-110)*转化表!$F$35)))))))))))))</f>
        <v>0</v>
      </c>
      <c r="K111" s="91">
        <f>(F111-50)*人物成长表!$B111*10%+9+IF(AND(B111&lt;=10,B111&gt;0),(人物成长表!$B111-1)*转化表!$G$24,IF(AND(B111&lt;=20,B111&gt;10),9*转化表!$G$24+(B111-10)*转化表!$G$25,IF(AND(B111&lt;=30,B111&gt;20),9*转化表!$G$24+10*转化表!$G$25+(B111-20)*转化表!$G$26,IF(AND(B111&lt;=40,B111&gt;30),9*转化表!$G$24+10*转化表!$G$25+10*转化表!$G$26+(B111-30)*转化表!$G$27,IF(AND(B111&lt;=50,B111&gt;40),9*转化表!$G$24+10*转化表!$G$25+10*转化表!$G$26+10*转化表!$G$27+(B111-40)*转化表!$G$28,IF(AND(B111&lt;=60,B111&gt;50),9*转化表!$G$24+10*转化表!$G$25+10*转化表!$G$26+10*转化表!$G$27+10*转化表!$G$28+(B111-50)*转化表!$G$29,IF(AND(B111&lt;=70,B111&gt;60),9*转化表!$G$24+10*转化表!$G$25+10*转化表!$G$26+10*转化表!$G$27+10*转化表!$G$28+10*转化表!$G$29+(B111-60)*转化表!$G$30,IF(AND(B111&lt;=80,B111&gt;70),9*转化表!$G$24+10*转化表!$G$25+10*转化表!$G$26+10*转化表!$G$27+10*转化表!$G$28+10*转化表!$G$29+10*转化表!$G$30+(B111-70)*转化表!$G$31,IF(AND(B111&lt;=90,B111&gt;80),9*转化表!$G$24+10*转化表!$G$25+10*转化表!$G$26+10*转化表!$G$27+10*转化表!$G$28+10*转化表!$G$29+10*转化表!$G$30+10*转化表!$G$31+(B111-80)*转化表!$G$32,IF(AND(B111&lt;=100,B111&gt;90),9*转化表!$G$24+10*转化表!$G$25+10*转化表!$G$26+10*转化表!$G$27+10*转化表!$G$28+10*转化表!$G$29+10*转化表!$G$30+10*转化表!$G$31+10*转化表!$G$32+(B111-90)*转化表!$G$33,IF(AND(B111&lt;=110,B111&gt;100),9*转化表!$G$24+10*转化表!$G$25+10*转化表!$G$26+10*转化表!$G$27+10*转化表!$G$28+10*转化表!$G$29+10*转化表!$G$30+10*转化表!$G$31+10*转化表!$G$32+10*转化表!$G$33+(B111-100)*转化表!$G$34,IF(AND(B111&lt;=120,B111&gt;110),9*转化表!$G$24+10*转化表!$G$25+10*转化表!$G$26+10*转化表!$G$27+10*转化表!$G$28+10*转化表!$G$29+10*转化表!$G$30+10*转化表!$G$31+10*转化表!$G$32+10*转化表!$G$33+10*转化表!$G$34+(B111-110)*转化表!$G$35))))))))))))</f>
        <v>676.67000000000007</v>
      </c>
      <c r="L111" s="91">
        <f>IF(F111&lt;=50,0,E111*7%+2.8+IF(AND(B111&lt;=10,B111&gt;0),(人物成长表!$B111-1)*转化表!$H$24,IF(AND(B111&lt;=20,B111&gt;10),9*转化表!$H$24+(B111-10)*转化表!$H$25,IF(AND(B111&lt;=30,B111&gt;20),9*转化表!$H$24+10*转化表!$H$25+(B111-20)*转化表!$H$26,IF(AND(B111&lt;=40,B111&gt;30),9*转化表!$H$24+10*转化表!$H$25+10*转化表!$H$26+(B111-30)*转化表!$H$27,IF(AND(B111&lt;=50,B111&gt;40),9*转化表!$H$24+10*转化表!$H$25+10*转化表!$H$26+10*转化表!$H$27+(B111-40)*转化表!$H$28,IF(AND(B111&lt;=60,B111&gt;50),9*转化表!$H$24+10*转化表!$H$25+10*转化表!$H$26+10*转化表!$H$27+10*转化表!$H$28+(B111-50)*转化表!$H$29,IF(AND(B111&lt;=70,B111&gt;60),9*转化表!$H$24+10*转化表!$H$25+10*转化表!$H$26+10*转化表!$H$27+10*转化表!$H$28+10*转化表!$H$29+(B111-60)*转化表!$H$30,IF(AND(B111&lt;=80,B111&gt;70),9*转化表!$H$24+10*转化表!$H$25+10*转化表!$H$26+10*转化表!$H$27+10*转化表!$H$28+10*转化表!$H$29+10*转化表!$H$30+(B111-70)*转化表!$H$31,IF(AND(B111&lt;=90,B111&gt;80),9*转化表!$H$24+10*转化表!$H$25+10*转化表!$H$26+10*转化表!$H$27+10*转化表!$H$28+10*转化表!$H$29+10*转化表!$H$30+10*转化表!$H$31+(B111-80)*转化表!$H$32,IF(AND(B111&lt;=100,B111&gt;90),9*转化表!$H$24+10*转化表!$H$25+10*转化表!$H$26+10*转化表!$H$27+10*转化表!$H$28+10*转化表!$H$29+10*转化表!$H$30+10*转化表!$H$31+10*转化表!$H$32+(B111-90)*转化表!$H$33,IF(AND(B111&lt;=110,B111&gt;100),9*转化表!$H$24+10*转化表!$H$25+10*转化表!$H$26+10*转化表!$H$27+10*转化表!$H$28+10*转化表!$H$29+10*转化表!$H$30+10*转化表!$H$31+10*转化表!$H$32+10*转化表!$H$33+(B111-100)*转化表!$H$34,IF(AND(B111&lt;=120,B111&gt;110),9*转化表!$H$24+10*转化表!$H$25+10*转化表!$H$26+10*转化表!$H$27+10*转化表!$H$28+10*转化表!$H$29+10*转化表!$H$30+10*转化表!$H$31+10*转化表!$H$32+10*转化表!$H$33+10*转化表!$H$34+(B111-110)*转化表!$H$35)))))))))))))</f>
        <v>0</v>
      </c>
      <c r="M111" s="89">
        <v>0</v>
      </c>
      <c r="N111" s="93">
        <v>0.2</v>
      </c>
      <c r="O111" s="94">
        <v>0</v>
      </c>
      <c r="P111" s="94">
        <v>0</v>
      </c>
      <c r="Q111" s="94">
        <v>0</v>
      </c>
      <c r="R111" s="93">
        <v>0.25</v>
      </c>
      <c r="S111" s="94">
        <v>0</v>
      </c>
    </row>
    <row r="112" spans="1:19">
      <c r="A112" s="89" t="s">
        <v>185</v>
      </c>
      <c r="B112" s="89">
        <v>111</v>
      </c>
      <c r="C112" s="90">
        <f>IF(AND(B112&lt;=10,B112&gt;0),(人物成长表!$B112-1)*22+50,IF(AND(B112&lt;=20,B112&gt;10),9*22+50+(B112-10)*44,IF(AND(B112&lt;=30,B112&gt;20),9*22+50+10*44+(B112-20)*66,IF(AND(B112&lt;=40,B112&gt;30),9*22+50+10*44+10*66+(B112-30)*88,IF(AND(B112&lt;=50,B112&gt;40),9*22+50+10*44+10*66+10*88+(B112-40)*110,IF(AND(B112&lt;=60,B112&gt;50),9*22+30+10*44+10*66+10*88+10*110+(B112-50)*132,IF(AND(B112&lt;=70,B112&gt;60),9*22+30+10*44+10*66+10*88+10*110+10*132+(B112-60)*154,IF(AND(B112&lt;=80,B112&gt;70),9*22+30+10*44+10*66+10*88+10*110+10*132+10*154+(B112-70)*176,IF(AND(B112&lt;=90,B112&gt;80),9*22+30+10*44+10*66+10*88+10*110+10*132+10*154+10*176+(B112-80)*198,IF(AND(B112&lt;=100,B112&gt;90),9*22+30+10*44+10*66+10*88+10*110+10*132+10*154+10*176+10*198+(B112-90)*220,IF(AND(B112&lt;=110,B112&gt;100),9*22+30+10*44+10*66+10*88+10*110+10*132+10*154+10*176+10*198+10*220+(B112-100)*242,IF(AND(B112&lt;=120,B112&gt;110),9*22+30+10*44+10*66+10*88+10*110+10*132+10*154+10*176+10*198+10*220+10*242+(B112-110)*264))))))))))))</f>
        <v>14792</v>
      </c>
      <c r="D112" s="89">
        <v>60</v>
      </c>
      <c r="E112" s="89">
        <v>50</v>
      </c>
      <c r="F112" s="89">
        <v>50</v>
      </c>
      <c r="G112" s="91">
        <f>人物成长表!$D112*人物成长表!$B112*10%+7+IF(AND(B112&lt;=10,B112&gt;0),(人物成长表!$B112-1)*转化表!$C$24,IF(AND(B112&lt;=20,B112&gt;10),9*转化表!$C$24+(B112-10)*转化表!$C$25,IF(AND(B112&lt;=30,B112&gt;20),9*转化表!$C$24+10*转化表!$C$25+(B112-20)*转化表!$C$26,IF(AND(B112&lt;=40,B112&gt;30),9*转化表!$C$24+10*转化表!$C$25+10*转化表!$C$26+(B112-30)*转化表!$C$27,IF(AND(B112&lt;=50,B112&gt;40),9*转化表!$C$24+10*转化表!$C$25+10*转化表!$C$26+10*转化表!$C$27+(B112-40)*转化表!$C$28,IF(AND(B112&lt;=60,B112&gt;50),9*转化表!$C$24+10*转化表!$C$25+10*转化表!$C$26+10*转化表!$C$27+10*转化表!$C$28+(B112-50)*转化表!$C$29,IF(AND(B112&lt;=70,B112&gt;60),9*转化表!$C$24+10*转化表!$C$25+10*转化表!$C$26+10*转化表!$C$27+10*转化表!$C$28+10*转化表!$C$29+(B112-60)*转化表!$C$30,IF(AND(B112&lt;=80,B112&gt;70),9*转化表!$C$24+10*转化表!$C$25+10*转化表!$C$26+10*转化表!$C$27+10*转化表!$C$28+10*转化表!$C$29+10*转化表!$C$30+(B112-70)*转化表!$C$31,IF(AND(B112&lt;=90,B112&gt;80),9*转化表!$C$24+10*转化表!$C$25+10*转化表!$C$26+10*转化表!$C$27+10*转化表!$C$28+10*转化表!$C$29+10*转化表!$C$30+10*转化表!$C$31+(B112-80)*转化表!$C$32,IF(AND(B112&lt;=100,B112&gt;90),9*转化表!$C$24+10*转化表!$C$25+10*转化表!$C$26+10*转化表!$C$27+10*转化表!$C$28+10*转化表!$C$29+10*转化表!$C$30+10*转化表!$C$31+10*转化表!$C$32+(B112-90)*转化表!$C$33,IF(AND(B112&lt;=110,B112&gt;100),9*转化表!$C$24+10*转化表!$C$25+10*转化表!$C$26+10*转化表!$C$27+10*转化表!$C$28+10*转化表!$C$29+10*转化表!$C$30+10*转化表!$C$31+10*转化表!$C$32+10*转化表!$C$33+(B112-100)*转化表!$C$34,IF(AND(B112&lt;=120,B112&gt;110),9*转化表!$C$24+10*转化表!$C$25+10*转化表!$C$26+10*转化表!$C$27+10*转化表!$C$28+10*转化表!$C$29+10*转化表!$C$30+10*转化表!$C$31+10*转化表!$C$32+10*转化表!$C$33+10*转化表!$C$34+(B112-110)*转化表!$C$35))))))))))))</f>
        <v>2141</v>
      </c>
      <c r="H112" s="92">
        <f>人物成长表!$D112*人物成长表!$B112*7%+4.8+IF(AND(B112&lt;=10,B112&gt;0),(人物成长表!$B112-1)*转化表!$D$24,IF(AND(B112&lt;=20,B112&gt;10),9*转化表!$D$24+(B112-10)*转化表!$D$25,IF(AND(B112&lt;=30,B112&gt;20),9*转化表!$D$24+10*转化表!$D$25+(B112-20)*转化表!$D$26,IF(AND(B112&lt;=40,B112&gt;30),9*转化表!$D$24+10*转化表!$D$25+10*转化表!$D$26+(B112-30)*转化表!$D$27,IF(AND(B112&lt;=50,B112&gt;40),9*转化表!$D$24+10*转化表!$D$25+10*转化表!$D$26+10*转化表!$D$27+(B112-40)*转化表!$D$28,IF(AND(B112&lt;=60,B112&gt;50),9*转化表!$D$24+10*转化表!$D$25+10*转化表!$D$26+10*转化表!$D$27+10*转化表!$D$28+(B112-50)*转化表!$D$29,IF(AND(B112&lt;=70,B112&gt;60),9*转化表!$D$24+10*转化表!$D$25+10*转化表!$D$26+10*转化表!$D$27+10*转化表!$D$28+10*转化表!$D$29+(B112-60)*转化表!$D$30,IF(AND(B112&lt;=80,B112&gt;70),9*转化表!$D$24+10*转化表!$D$25+10*转化表!$D$26+10*转化表!$D$27+10*转化表!$D$28+10*转化表!$D$29+10*转化表!$D$30+(B112-70)*转化表!$D$31,IF(AND(B112&lt;=90,B112&gt;80),9*转化表!$D$24+10*转化表!$D$25+10*转化表!$D$26+10*转化表!$D$27+10*转化表!$D$28+10*转化表!$D$29+10*转化表!$D$30+10*转化表!$D$31+(B112-80)*转化表!$D$32,IF(AND(B112&lt;=100,B112&gt;90),9*转化表!$D$24+10*转化表!$D$25+10*转化表!$D$26+10*转化表!$D$27+10*转化表!$D$28+10*转化表!$D$29+10*转化表!$D$30+10*转化表!$D$31+10*转化表!$D$32+(B112-90)*转化表!$D$33,IF(AND(B112&lt;=110,B112&gt;100),9*转化表!$D$24+10*转化表!$D$25+10*转化表!$D$26+10*转化表!$D$27+10*转化表!$D$28+10*转化表!$D$29+10*转化表!$D$30+10*转化表!$D$31+10*转化表!$D$32+10*转化表!$D$33+(B112-100)*转化表!$D$34,IF(AND(B112&lt;=120,B112&gt;110),9*转化表!$D$24+10*转化表!$D$25+10*转化表!$D$26+10*转化表!$D$27+10*转化表!$D$28+10*转化表!$D$29+10*转化表!$D$30+10*转化表!$D$31+10*转化表!$D$32+10*转化表!$D$33+10*转化表!$D$34+(B112-110)*转化表!$D$35))))))))))))</f>
        <v>1358</v>
      </c>
      <c r="I112" s="91">
        <f t="shared" si="2"/>
        <v>0</v>
      </c>
      <c r="J112" s="91">
        <f>IF(E112&lt;=50,0,E112*7%+2.8+IF(AND(B112&lt;=10,B112&gt;0),(人物成长表!$B112-1)*转化表!$F$24,IF(AND(B112&lt;=20,B112&gt;10),9*转化表!$F$24+(B112-10)*转化表!$F$25,IF(AND(B112&lt;=30,B112&gt;20),9*转化表!$F$24+10*转化表!$F$25+(B112-20)*转化表!$F$26,IF(AND(B112&lt;=40,B112&gt;30),9*转化表!$F$24+10*转化表!$F$25+10*转化表!$F$26+(B112-30)*转化表!$F$27,IF(AND(B112&lt;=50,B112&gt;40),9*转化表!$F$24+10*转化表!$F$25+10*转化表!$F$26+10*转化表!$F$27+(B112-40)*转化表!$F$28,IF(AND(B112&lt;=60,B112&gt;50),9*转化表!$F$24+10*转化表!$F$25+10*转化表!$F$26+10*转化表!$F$27+10*转化表!$F$28+(B112-50)*转化表!$F$29,IF(AND(B112&lt;=70,B112&gt;60),9*转化表!$F$24+10*转化表!$F$25+10*转化表!$F$26+10*转化表!$F$27+10*转化表!$F$28+10*转化表!$F$29+(B112-60)*转化表!$F$30,IF(AND(B112&lt;=80,B112&gt;70),9*转化表!$F$24+10*转化表!$F$25+10*转化表!$F$26+10*转化表!$F$27+10*转化表!$F$28+10*转化表!$F$29+10*转化表!$F$30+(B112-70)*转化表!$F$31,IF(AND(B112&lt;=90,B112&gt;80),9*转化表!$F$24+10*转化表!$F$25+10*转化表!$F$26+10*转化表!$F$27+10*转化表!$F$28+10*转化表!$F$29+10*转化表!$F$30+10*转化表!$F$31+(B112-80)*转化表!$F$32,IF(AND(B112&lt;=100,B112&gt;90),9*转化表!$F$24+10*转化表!$F$25+10*转化表!$F$26+10*转化表!$F$27+10*转化表!$F$28+10*转化表!$F$29+10*转化表!$F$30+10*转化表!$F$31+10*转化表!$F$32+(B112-90)*转化表!$F$33,IF(AND(B112&lt;=110,B112&gt;100),9*转化表!$F$24+10*转化表!$F$25+10*转化表!$F$26+10*转化表!$F$27+10*转化表!$F$28+10*转化表!$F$29+10*转化表!$F$30+10*转化表!$F$31+10*转化表!$F$32+10*转化表!$F$33+(B112-100)*转化表!$F$34,IF(AND(B112&lt;=120,B112&gt;110),9*转化表!$F$24+10*转化表!$F$25+10*转化表!$F$26+10*转化表!$F$27+10*转化表!$F$28+10*转化表!$F$29+10*转化表!$F$30+10*转化表!$F$31+10*转化表!$F$32+10*转化表!$F$33+10*转化表!$F$34+(B112-110)*转化表!$F$35)))))))))))))</f>
        <v>0</v>
      </c>
      <c r="K112" s="91">
        <f>(F112-50)*人物成长表!$B112*10%+9+IF(AND(B112&lt;=10,B112&gt;0),(人物成长表!$B112-1)*转化表!$G$24,IF(AND(B112&lt;=20,B112&gt;10),9*转化表!$G$24+(B112-10)*转化表!$G$25,IF(AND(B112&lt;=30,B112&gt;20),9*转化表!$G$24+10*转化表!$G$25+(B112-20)*转化表!$G$26,IF(AND(B112&lt;=40,B112&gt;30),9*转化表!$G$24+10*转化表!$G$25+10*转化表!$G$26+(B112-30)*转化表!$G$27,IF(AND(B112&lt;=50,B112&gt;40),9*转化表!$G$24+10*转化表!$G$25+10*转化表!$G$26+10*转化表!$G$27+(B112-40)*转化表!$G$28,IF(AND(B112&lt;=60,B112&gt;50),9*转化表!$G$24+10*转化表!$G$25+10*转化表!$G$26+10*转化表!$G$27+10*转化表!$G$28+(B112-50)*转化表!$G$29,IF(AND(B112&lt;=70,B112&gt;60),9*转化表!$G$24+10*转化表!$G$25+10*转化表!$G$26+10*转化表!$G$27+10*转化表!$G$28+10*转化表!$G$29+(B112-60)*转化表!$G$30,IF(AND(B112&lt;=80,B112&gt;70),9*转化表!$G$24+10*转化表!$G$25+10*转化表!$G$26+10*转化表!$G$27+10*转化表!$G$28+10*转化表!$G$29+10*转化表!$G$30+(B112-70)*转化表!$G$31,IF(AND(B112&lt;=90,B112&gt;80),9*转化表!$G$24+10*转化表!$G$25+10*转化表!$G$26+10*转化表!$G$27+10*转化表!$G$28+10*转化表!$G$29+10*转化表!$G$30+10*转化表!$G$31+(B112-80)*转化表!$G$32,IF(AND(B112&lt;=100,B112&gt;90),9*转化表!$G$24+10*转化表!$G$25+10*转化表!$G$26+10*转化表!$G$27+10*转化表!$G$28+10*转化表!$G$29+10*转化表!$G$30+10*转化表!$G$31+10*转化表!$G$32+(B112-90)*转化表!$G$33,IF(AND(B112&lt;=110,B112&gt;100),9*转化表!$G$24+10*转化表!$G$25+10*转化表!$G$26+10*转化表!$G$27+10*转化表!$G$28+10*转化表!$G$29+10*转化表!$G$30+10*转化表!$G$31+10*转化表!$G$32+10*转化表!$G$33+(B112-100)*转化表!$G$34,IF(AND(B112&lt;=120,B112&gt;110),9*转化表!$G$24+10*转化表!$G$25+10*转化表!$G$26+10*转化表!$G$27+10*转化表!$G$28+10*转化表!$G$29+10*转化表!$G$30+10*转化表!$G$31+10*转化表!$G$32+10*转化表!$G$33+10*转化表!$G$34+(B112-110)*转化表!$G$35))))))))))))</f>
        <v>689.97</v>
      </c>
      <c r="L112" s="91">
        <f>IF(F112&lt;=50,0,E112*7%+2.8+IF(AND(B112&lt;=10,B112&gt;0),(人物成长表!$B112-1)*转化表!$H$24,IF(AND(B112&lt;=20,B112&gt;10),9*转化表!$H$24+(B112-10)*转化表!$H$25,IF(AND(B112&lt;=30,B112&gt;20),9*转化表!$H$24+10*转化表!$H$25+(B112-20)*转化表!$H$26,IF(AND(B112&lt;=40,B112&gt;30),9*转化表!$H$24+10*转化表!$H$25+10*转化表!$H$26+(B112-30)*转化表!$H$27,IF(AND(B112&lt;=50,B112&gt;40),9*转化表!$H$24+10*转化表!$H$25+10*转化表!$H$26+10*转化表!$H$27+(B112-40)*转化表!$H$28,IF(AND(B112&lt;=60,B112&gt;50),9*转化表!$H$24+10*转化表!$H$25+10*转化表!$H$26+10*转化表!$H$27+10*转化表!$H$28+(B112-50)*转化表!$H$29,IF(AND(B112&lt;=70,B112&gt;60),9*转化表!$H$24+10*转化表!$H$25+10*转化表!$H$26+10*转化表!$H$27+10*转化表!$H$28+10*转化表!$H$29+(B112-60)*转化表!$H$30,IF(AND(B112&lt;=80,B112&gt;70),9*转化表!$H$24+10*转化表!$H$25+10*转化表!$H$26+10*转化表!$H$27+10*转化表!$H$28+10*转化表!$H$29+10*转化表!$H$30+(B112-70)*转化表!$H$31,IF(AND(B112&lt;=90,B112&gt;80),9*转化表!$H$24+10*转化表!$H$25+10*转化表!$H$26+10*转化表!$H$27+10*转化表!$H$28+10*转化表!$H$29+10*转化表!$H$30+10*转化表!$H$31+(B112-80)*转化表!$H$32,IF(AND(B112&lt;=100,B112&gt;90),9*转化表!$H$24+10*转化表!$H$25+10*转化表!$H$26+10*转化表!$H$27+10*转化表!$H$28+10*转化表!$H$29+10*转化表!$H$30+10*转化表!$H$31+10*转化表!$H$32+(B112-90)*转化表!$H$33,IF(AND(B112&lt;=110,B112&gt;100),9*转化表!$H$24+10*转化表!$H$25+10*转化表!$H$26+10*转化表!$H$27+10*转化表!$H$28+10*转化表!$H$29+10*转化表!$H$30+10*转化表!$H$31+10*转化表!$H$32+10*转化表!$H$33+(B112-100)*转化表!$H$34,IF(AND(B112&lt;=120,B112&gt;110),9*转化表!$H$24+10*转化表!$H$25+10*转化表!$H$26+10*转化表!$H$27+10*转化表!$H$28+10*转化表!$H$29+10*转化表!$H$30+10*转化表!$H$31+10*转化表!$H$32+10*转化表!$H$33+10*转化表!$H$34+(B112-110)*转化表!$H$35)))))))))))))</f>
        <v>0</v>
      </c>
      <c r="M112" s="89">
        <v>0</v>
      </c>
      <c r="N112" s="93">
        <v>0.2</v>
      </c>
      <c r="O112" s="94">
        <v>0</v>
      </c>
      <c r="P112" s="94">
        <v>0</v>
      </c>
      <c r="Q112" s="94">
        <v>0</v>
      </c>
      <c r="R112" s="93">
        <v>0.25</v>
      </c>
      <c r="S112" s="94">
        <v>0</v>
      </c>
    </row>
    <row r="113" spans="1:19">
      <c r="A113" s="89" t="s">
        <v>185</v>
      </c>
      <c r="B113" s="89">
        <v>112</v>
      </c>
      <c r="C113" s="90">
        <f>IF(AND(B113&lt;=10,B113&gt;0),(人物成长表!$B113-1)*22+50,IF(AND(B113&lt;=20,B113&gt;10),9*22+50+(B113-10)*44,IF(AND(B113&lt;=30,B113&gt;20),9*22+50+10*44+(B113-20)*66,IF(AND(B113&lt;=40,B113&gt;30),9*22+50+10*44+10*66+(B113-30)*88,IF(AND(B113&lt;=50,B113&gt;40),9*22+50+10*44+10*66+10*88+(B113-40)*110,IF(AND(B113&lt;=60,B113&gt;50),9*22+30+10*44+10*66+10*88+10*110+(B113-50)*132,IF(AND(B113&lt;=70,B113&gt;60),9*22+30+10*44+10*66+10*88+10*110+10*132+(B113-60)*154,IF(AND(B113&lt;=80,B113&gt;70),9*22+30+10*44+10*66+10*88+10*110+10*132+10*154+(B113-70)*176,IF(AND(B113&lt;=90,B113&gt;80),9*22+30+10*44+10*66+10*88+10*110+10*132+10*154+10*176+(B113-80)*198,IF(AND(B113&lt;=100,B113&gt;90),9*22+30+10*44+10*66+10*88+10*110+10*132+10*154+10*176+10*198+(B113-90)*220,IF(AND(B113&lt;=110,B113&gt;100),9*22+30+10*44+10*66+10*88+10*110+10*132+10*154+10*176+10*198+10*220+(B113-100)*242,IF(AND(B113&lt;=120,B113&gt;110),9*22+30+10*44+10*66+10*88+10*110+10*132+10*154+10*176+10*198+10*220+10*242+(B113-110)*264))))))))))))</f>
        <v>15056</v>
      </c>
      <c r="D113" s="89">
        <v>60</v>
      </c>
      <c r="E113" s="89">
        <v>50</v>
      </c>
      <c r="F113" s="89">
        <v>50</v>
      </c>
      <c r="G113" s="91">
        <f>人物成长表!$D113*人物成长表!$B113*10%+7+IF(AND(B113&lt;=10,B113&gt;0),(人物成长表!$B113-1)*转化表!$C$24,IF(AND(B113&lt;=20,B113&gt;10),9*转化表!$C$24+(B113-10)*转化表!$C$25,IF(AND(B113&lt;=30,B113&gt;20),9*转化表!$C$24+10*转化表!$C$25+(B113-20)*转化表!$C$26,IF(AND(B113&lt;=40,B113&gt;30),9*转化表!$C$24+10*转化表!$C$25+10*转化表!$C$26+(B113-30)*转化表!$C$27,IF(AND(B113&lt;=50,B113&gt;40),9*转化表!$C$24+10*转化表!$C$25+10*转化表!$C$26+10*转化表!$C$27+(B113-40)*转化表!$C$28,IF(AND(B113&lt;=60,B113&gt;50),9*转化表!$C$24+10*转化表!$C$25+10*转化表!$C$26+10*转化表!$C$27+10*转化表!$C$28+(B113-50)*转化表!$C$29,IF(AND(B113&lt;=70,B113&gt;60),9*转化表!$C$24+10*转化表!$C$25+10*转化表!$C$26+10*转化表!$C$27+10*转化表!$C$28+10*转化表!$C$29+(B113-60)*转化表!$C$30,IF(AND(B113&lt;=80,B113&gt;70),9*转化表!$C$24+10*转化表!$C$25+10*转化表!$C$26+10*转化表!$C$27+10*转化表!$C$28+10*转化表!$C$29+10*转化表!$C$30+(B113-70)*转化表!$C$31,IF(AND(B113&lt;=90,B113&gt;80),9*转化表!$C$24+10*转化表!$C$25+10*转化表!$C$26+10*转化表!$C$27+10*转化表!$C$28+10*转化表!$C$29+10*转化表!$C$30+10*转化表!$C$31+(B113-80)*转化表!$C$32,IF(AND(B113&lt;=100,B113&gt;90),9*转化表!$C$24+10*转化表!$C$25+10*转化表!$C$26+10*转化表!$C$27+10*转化表!$C$28+10*转化表!$C$29+10*转化表!$C$30+10*转化表!$C$31+10*转化表!$C$32+(B113-90)*转化表!$C$33,IF(AND(B113&lt;=110,B113&gt;100),9*转化表!$C$24+10*转化表!$C$25+10*转化表!$C$26+10*转化表!$C$27+10*转化表!$C$28+10*转化表!$C$29+10*转化表!$C$30+10*转化表!$C$31+10*转化表!$C$32+10*转化表!$C$33+(B113-100)*转化表!$C$34,IF(AND(B113&lt;=120,B113&gt;110),9*转化表!$C$24+10*转化表!$C$25+10*转化表!$C$26+10*转化表!$C$27+10*转化表!$C$28+10*转化表!$C$29+10*转化表!$C$30+10*转化表!$C$31+10*转化表!$C$32+10*转化表!$C$33+10*转化表!$C$34+(B113-110)*转化表!$C$35))))))))))))</f>
        <v>2182</v>
      </c>
      <c r="H113" s="92">
        <f>人物成长表!$D113*人物成长表!$B113*7%+4.8+IF(AND(B113&lt;=10,B113&gt;0),(人物成长表!$B113-1)*转化表!$D$24,IF(AND(B113&lt;=20,B113&gt;10),9*转化表!$D$24+(B113-10)*转化表!$D$25,IF(AND(B113&lt;=30,B113&gt;20),9*转化表!$D$24+10*转化表!$D$25+(B113-20)*转化表!$D$26,IF(AND(B113&lt;=40,B113&gt;30),9*转化表!$D$24+10*转化表!$D$25+10*转化表!$D$26+(B113-30)*转化表!$D$27,IF(AND(B113&lt;=50,B113&gt;40),9*转化表!$D$24+10*转化表!$D$25+10*转化表!$D$26+10*转化表!$D$27+(B113-40)*转化表!$D$28,IF(AND(B113&lt;=60,B113&gt;50),9*转化表!$D$24+10*转化表!$D$25+10*转化表!$D$26+10*转化表!$D$27+10*转化表!$D$28+(B113-50)*转化表!$D$29,IF(AND(B113&lt;=70,B113&gt;60),9*转化表!$D$24+10*转化表!$D$25+10*转化表!$D$26+10*转化表!$D$27+10*转化表!$D$28+10*转化表!$D$29+(B113-60)*转化表!$D$30,IF(AND(B113&lt;=80,B113&gt;70),9*转化表!$D$24+10*转化表!$D$25+10*转化表!$D$26+10*转化表!$D$27+10*转化表!$D$28+10*转化表!$D$29+10*转化表!$D$30+(B113-70)*转化表!$D$31,IF(AND(B113&lt;=90,B113&gt;80),9*转化表!$D$24+10*转化表!$D$25+10*转化表!$D$26+10*转化表!$D$27+10*转化表!$D$28+10*转化表!$D$29+10*转化表!$D$30+10*转化表!$D$31+(B113-80)*转化表!$D$32,IF(AND(B113&lt;=100,B113&gt;90),9*转化表!$D$24+10*转化表!$D$25+10*转化表!$D$26+10*转化表!$D$27+10*转化表!$D$28+10*转化表!$D$29+10*转化表!$D$30+10*转化表!$D$31+10*转化表!$D$32+(B113-90)*转化表!$D$33,IF(AND(B113&lt;=110,B113&gt;100),9*转化表!$D$24+10*转化表!$D$25+10*转化表!$D$26+10*转化表!$D$27+10*转化表!$D$28+10*转化表!$D$29+10*转化表!$D$30+10*转化表!$D$31+10*转化表!$D$32+10*转化表!$D$33+(B113-100)*转化表!$D$34,IF(AND(B113&lt;=120,B113&gt;110),9*转化表!$D$24+10*转化表!$D$25+10*转化表!$D$26+10*转化表!$D$27+10*转化表!$D$28+10*转化表!$D$29+10*转化表!$D$30+10*转化表!$D$31+10*转化表!$D$32+10*转化表!$D$33+10*转化表!$D$34+(B113-110)*转化表!$D$35))))))))))))</f>
        <v>1379</v>
      </c>
      <c r="I113" s="91">
        <f t="shared" si="2"/>
        <v>0</v>
      </c>
      <c r="J113" s="91">
        <f>IF(E113&lt;=50,0,E113*7%+2.8+IF(AND(B113&lt;=10,B113&gt;0),(人物成长表!$B113-1)*转化表!$F$24,IF(AND(B113&lt;=20,B113&gt;10),9*转化表!$F$24+(B113-10)*转化表!$F$25,IF(AND(B113&lt;=30,B113&gt;20),9*转化表!$F$24+10*转化表!$F$25+(B113-20)*转化表!$F$26,IF(AND(B113&lt;=40,B113&gt;30),9*转化表!$F$24+10*转化表!$F$25+10*转化表!$F$26+(B113-30)*转化表!$F$27,IF(AND(B113&lt;=50,B113&gt;40),9*转化表!$F$24+10*转化表!$F$25+10*转化表!$F$26+10*转化表!$F$27+(B113-40)*转化表!$F$28,IF(AND(B113&lt;=60,B113&gt;50),9*转化表!$F$24+10*转化表!$F$25+10*转化表!$F$26+10*转化表!$F$27+10*转化表!$F$28+(B113-50)*转化表!$F$29,IF(AND(B113&lt;=70,B113&gt;60),9*转化表!$F$24+10*转化表!$F$25+10*转化表!$F$26+10*转化表!$F$27+10*转化表!$F$28+10*转化表!$F$29+(B113-60)*转化表!$F$30,IF(AND(B113&lt;=80,B113&gt;70),9*转化表!$F$24+10*转化表!$F$25+10*转化表!$F$26+10*转化表!$F$27+10*转化表!$F$28+10*转化表!$F$29+10*转化表!$F$30+(B113-70)*转化表!$F$31,IF(AND(B113&lt;=90,B113&gt;80),9*转化表!$F$24+10*转化表!$F$25+10*转化表!$F$26+10*转化表!$F$27+10*转化表!$F$28+10*转化表!$F$29+10*转化表!$F$30+10*转化表!$F$31+(B113-80)*转化表!$F$32,IF(AND(B113&lt;=100,B113&gt;90),9*转化表!$F$24+10*转化表!$F$25+10*转化表!$F$26+10*转化表!$F$27+10*转化表!$F$28+10*转化表!$F$29+10*转化表!$F$30+10*转化表!$F$31+10*转化表!$F$32+(B113-90)*转化表!$F$33,IF(AND(B113&lt;=110,B113&gt;100),9*转化表!$F$24+10*转化表!$F$25+10*转化表!$F$26+10*转化表!$F$27+10*转化表!$F$28+10*转化表!$F$29+10*转化表!$F$30+10*转化表!$F$31+10*转化表!$F$32+10*转化表!$F$33+(B113-100)*转化表!$F$34,IF(AND(B113&lt;=120,B113&gt;110),9*转化表!$F$24+10*转化表!$F$25+10*转化表!$F$26+10*转化表!$F$27+10*转化表!$F$28+10*转化表!$F$29+10*转化表!$F$30+10*转化表!$F$31+10*转化表!$F$32+10*转化表!$F$33+10*转化表!$F$34+(B113-110)*转化表!$F$35)))))))))))))</f>
        <v>0</v>
      </c>
      <c r="K113" s="91">
        <f>(F113-50)*人物成长表!$B113*10%+9+IF(AND(B113&lt;=10,B113&gt;0),(人物成长表!$B113-1)*转化表!$G$24,IF(AND(B113&lt;=20,B113&gt;10),9*转化表!$G$24+(B113-10)*转化表!$G$25,IF(AND(B113&lt;=30,B113&gt;20),9*转化表!$G$24+10*转化表!$G$25+(B113-20)*转化表!$G$26,IF(AND(B113&lt;=40,B113&gt;30),9*转化表!$G$24+10*转化表!$G$25+10*转化表!$G$26+(B113-30)*转化表!$G$27,IF(AND(B113&lt;=50,B113&gt;40),9*转化表!$G$24+10*转化表!$G$25+10*转化表!$G$26+10*转化表!$G$27+(B113-40)*转化表!$G$28,IF(AND(B113&lt;=60,B113&gt;50),9*转化表!$G$24+10*转化表!$G$25+10*转化表!$G$26+10*转化表!$G$27+10*转化表!$G$28+(B113-50)*转化表!$G$29,IF(AND(B113&lt;=70,B113&gt;60),9*转化表!$G$24+10*转化表!$G$25+10*转化表!$G$26+10*转化表!$G$27+10*转化表!$G$28+10*转化表!$G$29+(B113-60)*转化表!$G$30,IF(AND(B113&lt;=80,B113&gt;70),9*转化表!$G$24+10*转化表!$G$25+10*转化表!$G$26+10*转化表!$G$27+10*转化表!$G$28+10*转化表!$G$29+10*转化表!$G$30+(B113-70)*转化表!$G$31,IF(AND(B113&lt;=90,B113&gt;80),9*转化表!$G$24+10*转化表!$G$25+10*转化表!$G$26+10*转化表!$G$27+10*转化表!$G$28+10*转化表!$G$29+10*转化表!$G$30+10*转化表!$G$31+(B113-80)*转化表!$G$32,IF(AND(B113&lt;=100,B113&gt;90),9*转化表!$G$24+10*转化表!$G$25+10*转化表!$G$26+10*转化表!$G$27+10*转化表!$G$28+10*转化表!$G$29+10*转化表!$G$30+10*转化表!$G$31+10*转化表!$G$32+(B113-90)*转化表!$G$33,IF(AND(B113&lt;=110,B113&gt;100),9*转化表!$G$24+10*转化表!$G$25+10*转化表!$G$26+10*转化表!$G$27+10*转化表!$G$28+10*转化表!$G$29+10*转化表!$G$30+10*转化表!$G$31+10*转化表!$G$32+10*转化表!$G$33+(B113-100)*转化表!$G$34,IF(AND(B113&lt;=120,B113&gt;110),9*转化表!$G$24+10*转化表!$G$25+10*转化表!$G$26+10*转化表!$G$27+10*转化表!$G$28+10*转化表!$G$29+10*转化表!$G$30+10*转化表!$G$31+10*转化表!$G$32+10*转化表!$G$33+10*转化表!$G$34+(B113-110)*转化表!$G$35))))))))))))</f>
        <v>703.2700000000001</v>
      </c>
      <c r="L113" s="91">
        <f>IF(F113&lt;=50,0,E113*7%+2.8+IF(AND(B113&lt;=10,B113&gt;0),(人物成长表!$B113-1)*转化表!$H$24,IF(AND(B113&lt;=20,B113&gt;10),9*转化表!$H$24+(B113-10)*转化表!$H$25,IF(AND(B113&lt;=30,B113&gt;20),9*转化表!$H$24+10*转化表!$H$25+(B113-20)*转化表!$H$26,IF(AND(B113&lt;=40,B113&gt;30),9*转化表!$H$24+10*转化表!$H$25+10*转化表!$H$26+(B113-30)*转化表!$H$27,IF(AND(B113&lt;=50,B113&gt;40),9*转化表!$H$24+10*转化表!$H$25+10*转化表!$H$26+10*转化表!$H$27+(B113-40)*转化表!$H$28,IF(AND(B113&lt;=60,B113&gt;50),9*转化表!$H$24+10*转化表!$H$25+10*转化表!$H$26+10*转化表!$H$27+10*转化表!$H$28+(B113-50)*转化表!$H$29,IF(AND(B113&lt;=70,B113&gt;60),9*转化表!$H$24+10*转化表!$H$25+10*转化表!$H$26+10*转化表!$H$27+10*转化表!$H$28+10*转化表!$H$29+(B113-60)*转化表!$H$30,IF(AND(B113&lt;=80,B113&gt;70),9*转化表!$H$24+10*转化表!$H$25+10*转化表!$H$26+10*转化表!$H$27+10*转化表!$H$28+10*转化表!$H$29+10*转化表!$H$30+(B113-70)*转化表!$H$31,IF(AND(B113&lt;=90,B113&gt;80),9*转化表!$H$24+10*转化表!$H$25+10*转化表!$H$26+10*转化表!$H$27+10*转化表!$H$28+10*转化表!$H$29+10*转化表!$H$30+10*转化表!$H$31+(B113-80)*转化表!$H$32,IF(AND(B113&lt;=100,B113&gt;90),9*转化表!$H$24+10*转化表!$H$25+10*转化表!$H$26+10*转化表!$H$27+10*转化表!$H$28+10*转化表!$H$29+10*转化表!$H$30+10*转化表!$H$31+10*转化表!$H$32+(B113-90)*转化表!$H$33,IF(AND(B113&lt;=110,B113&gt;100),9*转化表!$H$24+10*转化表!$H$25+10*转化表!$H$26+10*转化表!$H$27+10*转化表!$H$28+10*转化表!$H$29+10*转化表!$H$30+10*转化表!$H$31+10*转化表!$H$32+10*转化表!$H$33+(B113-100)*转化表!$H$34,IF(AND(B113&lt;=120,B113&gt;110),9*转化表!$H$24+10*转化表!$H$25+10*转化表!$H$26+10*转化表!$H$27+10*转化表!$H$28+10*转化表!$H$29+10*转化表!$H$30+10*转化表!$H$31+10*转化表!$H$32+10*转化表!$H$33+10*转化表!$H$34+(B113-110)*转化表!$H$35)))))))))))))</f>
        <v>0</v>
      </c>
      <c r="M113" s="89">
        <v>0</v>
      </c>
      <c r="N113" s="93">
        <v>0.2</v>
      </c>
      <c r="O113" s="94">
        <v>0</v>
      </c>
      <c r="P113" s="94">
        <v>0</v>
      </c>
      <c r="Q113" s="94">
        <v>0</v>
      </c>
      <c r="R113" s="93">
        <v>0.25</v>
      </c>
      <c r="S113" s="94">
        <v>0</v>
      </c>
    </row>
    <row r="114" spans="1:19">
      <c r="A114" s="89" t="s">
        <v>185</v>
      </c>
      <c r="B114" s="89">
        <v>113</v>
      </c>
      <c r="C114" s="90">
        <f>IF(AND(B114&lt;=10,B114&gt;0),(人物成长表!$B114-1)*22+50,IF(AND(B114&lt;=20,B114&gt;10),9*22+50+(B114-10)*44,IF(AND(B114&lt;=30,B114&gt;20),9*22+50+10*44+(B114-20)*66,IF(AND(B114&lt;=40,B114&gt;30),9*22+50+10*44+10*66+(B114-30)*88,IF(AND(B114&lt;=50,B114&gt;40),9*22+50+10*44+10*66+10*88+(B114-40)*110,IF(AND(B114&lt;=60,B114&gt;50),9*22+30+10*44+10*66+10*88+10*110+(B114-50)*132,IF(AND(B114&lt;=70,B114&gt;60),9*22+30+10*44+10*66+10*88+10*110+10*132+(B114-60)*154,IF(AND(B114&lt;=80,B114&gt;70),9*22+30+10*44+10*66+10*88+10*110+10*132+10*154+(B114-70)*176,IF(AND(B114&lt;=90,B114&gt;80),9*22+30+10*44+10*66+10*88+10*110+10*132+10*154+10*176+(B114-80)*198,IF(AND(B114&lt;=100,B114&gt;90),9*22+30+10*44+10*66+10*88+10*110+10*132+10*154+10*176+10*198+(B114-90)*220,IF(AND(B114&lt;=110,B114&gt;100),9*22+30+10*44+10*66+10*88+10*110+10*132+10*154+10*176+10*198+10*220+(B114-100)*242,IF(AND(B114&lt;=120,B114&gt;110),9*22+30+10*44+10*66+10*88+10*110+10*132+10*154+10*176+10*198+10*220+10*242+(B114-110)*264))))))))))))</f>
        <v>15320</v>
      </c>
      <c r="D114" s="89">
        <v>60</v>
      </c>
      <c r="E114" s="89">
        <v>50</v>
      </c>
      <c r="F114" s="89">
        <v>50</v>
      </c>
      <c r="G114" s="91">
        <f>人物成长表!$D114*人物成长表!$B114*10%+7+IF(AND(B114&lt;=10,B114&gt;0),(人物成长表!$B114-1)*转化表!$C$24,IF(AND(B114&lt;=20,B114&gt;10),9*转化表!$C$24+(B114-10)*转化表!$C$25,IF(AND(B114&lt;=30,B114&gt;20),9*转化表!$C$24+10*转化表!$C$25+(B114-20)*转化表!$C$26,IF(AND(B114&lt;=40,B114&gt;30),9*转化表!$C$24+10*转化表!$C$25+10*转化表!$C$26+(B114-30)*转化表!$C$27,IF(AND(B114&lt;=50,B114&gt;40),9*转化表!$C$24+10*转化表!$C$25+10*转化表!$C$26+10*转化表!$C$27+(B114-40)*转化表!$C$28,IF(AND(B114&lt;=60,B114&gt;50),9*转化表!$C$24+10*转化表!$C$25+10*转化表!$C$26+10*转化表!$C$27+10*转化表!$C$28+(B114-50)*转化表!$C$29,IF(AND(B114&lt;=70,B114&gt;60),9*转化表!$C$24+10*转化表!$C$25+10*转化表!$C$26+10*转化表!$C$27+10*转化表!$C$28+10*转化表!$C$29+(B114-60)*转化表!$C$30,IF(AND(B114&lt;=80,B114&gt;70),9*转化表!$C$24+10*转化表!$C$25+10*转化表!$C$26+10*转化表!$C$27+10*转化表!$C$28+10*转化表!$C$29+10*转化表!$C$30+(B114-70)*转化表!$C$31,IF(AND(B114&lt;=90,B114&gt;80),9*转化表!$C$24+10*转化表!$C$25+10*转化表!$C$26+10*转化表!$C$27+10*转化表!$C$28+10*转化表!$C$29+10*转化表!$C$30+10*转化表!$C$31+(B114-80)*转化表!$C$32,IF(AND(B114&lt;=100,B114&gt;90),9*转化表!$C$24+10*转化表!$C$25+10*转化表!$C$26+10*转化表!$C$27+10*转化表!$C$28+10*转化表!$C$29+10*转化表!$C$30+10*转化表!$C$31+10*转化表!$C$32+(B114-90)*转化表!$C$33,IF(AND(B114&lt;=110,B114&gt;100),9*转化表!$C$24+10*转化表!$C$25+10*转化表!$C$26+10*转化表!$C$27+10*转化表!$C$28+10*转化表!$C$29+10*转化表!$C$30+10*转化表!$C$31+10*转化表!$C$32+10*转化表!$C$33+(B114-100)*转化表!$C$34,IF(AND(B114&lt;=120,B114&gt;110),9*转化表!$C$24+10*转化表!$C$25+10*转化表!$C$26+10*转化表!$C$27+10*转化表!$C$28+10*转化表!$C$29+10*转化表!$C$30+10*转化表!$C$31+10*转化表!$C$32+10*转化表!$C$33+10*转化表!$C$34+(B114-110)*转化表!$C$35))))))))))))</f>
        <v>2223</v>
      </c>
      <c r="H114" s="92">
        <f>人物成长表!$D114*人物成长表!$B114*7%+4.8+IF(AND(B114&lt;=10,B114&gt;0),(人物成长表!$B114-1)*转化表!$D$24,IF(AND(B114&lt;=20,B114&gt;10),9*转化表!$D$24+(B114-10)*转化表!$D$25,IF(AND(B114&lt;=30,B114&gt;20),9*转化表!$D$24+10*转化表!$D$25+(B114-20)*转化表!$D$26,IF(AND(B114&lt;=40,B114&gt;30),9*转化表!$D$24+10*转化表!$D$25+10*转化表!$D$26+(B114-30)*转化表!$D$27,IF(AND(B114&lt;=50,B114&gt;40),9*转化表!$D$24+10*转化表!$D$25+10*转化表!$D$26+10*转化表!$D$27+(B114-40)*转化表!$D$28,IF(AND(B114&lt;=60,B114&gt;50),9*转化表!$D$24+10*转化表!$D$25+10*转化表!$D$26+10*转化表!$D$27+10*转化表!$D$28+(B114-50)*转化表!$D$29,IF(AND(B114&lt;=70,B114&gt;60),9*转化表!$D$24+10*转化表!$D$25+10*转化表!$D$26+10*转化表!$D$27+10*转化表!$D$28+10*转化表!$D$29+(B114-60)*转化表!$D$30,IF(AND(B114&lt;=80,B114&gt;70),9*转化表!$D$24+10*转化表!$D$25+10*转化表!$D$26+10*转化表!$D$27+10*转化表!$D$28+10*转化表!$D$29+10*转化表!$D$30+(B114-70)*转化表!$D$31,IF(AND(B114&lt;=90,B114&gt;80),9*转化表!$D$24+10*转化表!$D$25+10*转化表!$D$26+10*转化表!$D$27+10*转化表!$D$28+10*转化表!$D$29+10*转化表!$D$30+10*转化表!$D$31+(B114-80)*转化表!$D$32,IF(AND(B114&lt;=100,B114&gt;90),9*转化表!$D$24+10*转化表!$D$25+10*转化表!$D$26+10*转化表!$D$27+10*转化表!$D$28+10*转化表!$D$29+10*转化表!$D$30+10*转化表!$D$31+10*转化表!$D$32+(B114-90)*转化表!$D$33,IF(AND(B114&lt;=110,B114&gt;100),9*转化表!$D$24+10*转化表!$D$25+10*转化表!$D$26+10*转化表!$D$27+10*转化表!$D$28+10*转化表!$D$29+10*转化表!$D$30+10*转化表!$D$31+10*转化表!$D$32+10*转化表!$D$33+(B114-100)*转化表!$D$34,IF(AND(B114&lt;=120,B114&gt;110),9*转化表!$D$24+10*转化表!$D$25+10*转化表!$D$26+10*转化表!$D$27+10*转化表!$D$28+10*转化表!$D$29+10*转化表!$D$30+10*转化表!$D$31+10*转化表!$D$32+10*转化表!$D$33+10*转化表!$D$34+(B114-110)*转化表!$D$35))))))))))))</f>
        <v>1400</v>
      </c>
      <c r="I114" s="91">
        <f t="shared" si="2"/>
        <v>0</v>
      </c>
      <c r="J114" s="91">
        <f>IF(E114&lt;=50,0,E114*7%+2.8+IF(AND(B114&lt;=10,B114&gt;0),(人物成长表!$B114-1)*转化表!$F$24,IF(AND(B114&lt;=20,B114&gt;10),9*转化表!$F$24+(B114-10)*转化表!$F$25,IF(AND(B114&lt;=30,B114&gt;20),9*转化表!$F$24+10*转化表!$F$25+(B114-20)*转化表!$F$26,IF(AND(B114&lt;=40,B114&gt;30),9*转化表!$F$24+10*转化表!$F$25+10*转化表!$F$26+(B114-30)*转化表!$F$27,IF(AND(B114&lt;=50,B114&gt;40),9*转化表!$F$24+10*转化表!$F$25+10*转化表!$F$26+10*转化表!$F$27+(B114-40)*转化表!$F$28,IF(AND(B114&lt;=60,B114&gt;50),9*转化表!$F$24+10*转化表!$F$25+10*转化表!$F$26+10*转化表!$F$27+10*转化表!$F$28+(B114-50)*转化表!$F$29,IF(AND(B114&lt;=70,B114&gt;60),9*转化表!$F$24+10*转化表!$F$25+10*转化表!$F$26+10*转化表!$F$27+10*转化表!$F$28+10*转化表!$F$29+(B114-60)*转化表!$F$30,IF(AND(B114&lt;=80,B114&gt;70),9*转化表!$F$24+10*转化表!$F$25+10*转化表!$F$26+10*转化表!$F$27+10*转化表!$F$28+10*转化表!$F$29+10*转化表!$F$30+(B114-70)*转化表!$F$31,IF(AND(B114&lt;=90,B114&gt;80),9*转化表!$F$24+10*转化表!$F$25+10*转化表!$F$26+10*转化表!$F$27+10*转化表!$F$28+10*转化表!$F$29+10*转化表!$F$30+10*转化表!$F$31+(B114-80)*转化表!$F$32,IF(AND(B114&lt;=100,B114&gt;90),9*转化表!$F$24+10*转化表!$F$25+10*转化表!$F$26+10*转化表!$F$27+10*转化表!$F$28+10*转化表!$F$29+10*转化表!$F$30+10*转化表!$F$31+10*转化表!$F$32+(B114-90)*转化表!$F$33,IF(AND(B114&lt;=110,B114&gt;100),9*转化表!$F$24+10*转化表!$F$25+10*转化表!$F$26+10*转化表!$F$27+10*转化表!$F$28+10*转化表!$F$29+10*转化表!$F$30+10*转化表!$F$31+10*转化表!$F$32+10*转化表!$F$33+(B114-100)*转化表!$F$34,IF(AND(B114&lt;=120,B114&gt;110),9*转化表!$F$24+10*转化表!$F$25+10*转化表!$F$26+10*转化表!$F$27+10*转化表!$F$28+10*转化表!$F$29+10*转化表!$F$30+10*转化表!$F$31+10*转化表!$F$32+10*转化表!$F$33+10*转化表!$F$34+(B114-110)*转化表!$F$35)))))))))))))</f>
        <v>0</v>
      </c>
      <c r="K114" s="91">
        <f>(F114-50)*人物成长表!$B114*10%+9+IF(AND(B114&lt;=10,B114&gt;0),(人物成长表!$B114-1)*转化表!$G$24,IF(AND(B114&lt;=20,B114&gt;10),9*转化表!$G$24+(B114-10)*转化表!$G$25,IF(AND(B114&lt;=30,B114&gt;20),9*转化表!$G$24+10*转化表!$G$25+(B114-20)*转化表!$G$26,IF(AND(B114&lt;=40,B114&gt;30),9*转化表!$G$24+10*转化表!$G$25+10*转化表!$G$26+(B114-30)*转化表!$G$27,IF(AND(B114&lt;=50,B114&gt;40),9*转化表!$G$24+10*转化表!$G$25+10*转化表!$G$26+10*转化表!$G$27+(B114-40)*转化表!$G$28,IF(AND(B114&lt;=60,B114&gt;50),9*转化表!$G$24+10*转化表!$G$25+10*转化表!$G$26+10*转化表!$G$27+10*转化表!$G$28+(B114-50)*转化表!$G$29,IF(AND(B114&lt;=70,B114&gt;60),9*转化表!$G$24+10*转化表!$G$25+10*转化表!$G$26+10*转化表!$G$27+10*转化表!$G$28+10*转化表!$G$29+(B114-60)*转化表!$G$30,IF(AND(B114&lt;=80,B114&gt;70),9*转化表!$G$24+10*转化表!$G$25+10*转化表!$G$26+10*转化表!$G$27+10*转化表!$G$28+10*转化表!$G$29+10*转化表!$G$30+(B114-70)*转化表!$G$31,IF(AND(B114&lt;=90,B114&gt;80),9*转化表!$G$24+10*转化表!$G$25+10*转化表!$G$26+10*转化表!$G$27+10*转化表!$G$28+10*转化表!$G$29+10*转化表!$G$30+10*转化表!$G$31+(B114-80)*转化表!$G$32,IF(AND(B114&lt;=100,B114&gt;90),9*转化表!$G$24+10*转化表!$G$25+10*转化表!$G$26+10*转化表!$G$27+10*转化表!$G$28+10*转化表!$G$29+10*转化表!$G$30+10*转化表!$G$31+10*转化表!$G$32+(B114-90)*转化表!$G$33,IF(AND(B114&lt;=110,B114&gt;100),9*转化表!$G$24+10*转化表!$G$25+10*转化表!$G$26+10*转化表!$G$27+10*转化表!$G$28+10*转化表!$G$29+10*转化表!$G$30+10*转化表!$G$31+10*转化表!$G$32+10*转化表!$G$33+(B114-100)*转化表!$G$34,IF(AND(B114&lt;=120,B114&gt;110),9*转化表!$G$24+10*转化表!$G$25+10*转化表!$G$26+10*转化表!$G$27+10*转化表!$G$28+10*转化表!$G$29+10*转化表!$G$30+10*转化表!$G$31+10*转化表!$G$32+10*转化表!$G$33+10*转化表!$G$34+(B114-110)*转化表!$G$35))))))))))))</f>
        <v>716.57</v>
      </c>
      <c r="L114" s="91">
        <f>IF(F114&lt;=50,0,E114*7%+2.8+IF(AND(B114&lt;=10,B114&gt;0),(人物成长表!$B114-1)*转化表!$H$24,IF(AND(B114&lt;=20,B114&gt;10),9*转化表!$H$24+(B114-10)*转化表!$H$25,IF(AND(B114&lt;=30,B114&gt;20),9*转化表!$H$24+10*转化表!$H$25+(B114-20)*转化表!$H$26,IF(AND(B114&lt;=40,B114&gt;30),9*转化表!$H$24+10*转化表!$H$25+10*转化表!$H$26+(B114-30)*转化表!$H$27,IF(AND(B114&lt;=50,B114&gt;40),9*转化表!$H$24+10*转化表!$H$25+10*转化表!$H$26+10*转化表!$H$27+(B114-40)*转化表!$H$28,IF(AND(B114&lt;=60,B114&gt;50),9*转化表!$H$24+10*转化表!$H$25+10*转化表!$H$26+10*转化表!$H$27+10*转化表!$H$28+(B114-50)*转化表!$H$29,IF(AND(B114&lt;=70,B114&gt;60),9*转化表!$H$24+10*转化表!$H$25+10*转化表!$H$26+10*转化表!$H$27+10*转化表!$H$28+10*转化表!$H$29+(B114-60)*转化表!$H$30,IF(AND(B114&lt;=80,B114&gt;70),9*转化表!$H$24+10*转化表!$H$25+10*转化表!$H$26+10*转化表!$H$27+10*转化表!$H$28+10*转化表!$H$29+10*转化表!$H$30+(B114-70)*转化表!$H$31,IF(AND(B114&lt;=90,B114&gt;80),9*转化表!$H$24+10*转化表!$H$25+10*转化表!$H$26+10*转化表!$H$27+10*转化表!$H$28+10*转化表!$H$29+10*转化表!$H$30+10*转化表!$H$31+(B114-80)*转化表!$H$32,IF(AND(B114&lt;=100,B114&gt;90),9*转化表!$H$24+10*转化表!$H$25+10*转化表!$H$26+10*转化表!$H$27+10*转化表!$H$28+10*转化表!$H$29+10*转化表!$H$30+10*转化表!$H$31+10*转化表!$H$32+(B114-90)*转化表!$H$33,IF(AND(B114&lt;=110,B114&gt;100),9*转化表!$H$24+10*转化表!$H$25+10*转化表!$H$26+10*转化表!$H$27+10*转化表!$H$28+10*转化表!$H$29+10*转化表!$H$30+10*转化表!$H$31+10*转化表!$H$32+10*转化表!$H$33+(B114-100)*转化表!$H$34,IF(AND(B114&lt;=120,B114&gt;110),9*转化表!$H$24+10*转化表!$H$25+10*转化表!$H$26+10*转化表!$H$27+10*转化表!$H$28+10*转化表!$H$29+10*转化表!$H$30+10*转化表!$H$31+10*转化表!$H$32+10*转化表!$H$33+10*转化表!$H$34+(B114-110)*转化表!$H$35)))))))))))))</f>
        <v>0</v>
      </c>
      <c r="M114" s="89">
        <v>0</v>
      </c>
      <c r="N114" s="93">
        <v>0.2</v>
      </c>
      <c r="O114" s="94">
        <v>0</v>
      </c>
      <c r="P114" s="94">
        <v>0</v>
      </c>
      <c r="Q114" s="94">
        <v>0</v>
      </c>
      <c r="R114" s="93">
        <v>0.25</v>
      </c>
      <c r="S114" s="94">
        <v>0</v>
      </c>
    </row>
    <row r="115" spans="1:19">
      <c r="A115" s="89" t="s">
        <v>185</v>
      </c>
      <c r="B115" s="89">
        <v>114</v>
      </c>
      <c r="C115" s="90">
        <f>IF(AND(B115&lt;=10,B115&gt;0),(人物成长表!$B115-1)*22+50,IF(AND(B115&lt;=20,B115&gt;10),9*22+50+(B115-10)*44,IF(AND(B115&lt;=30,B115&gt;20),9*22+50+10*44+(B115-20)*66,IF(AND(B115&lt;=40,B115&gt;30),9*22+50+10*44+10*66+(B115-30)*88,IF(AND(B115&lt;=50,B115&gt;40),9*22+50+10*44+10*66+10*88+(B115-40)*110,IF(AND(B115&lt;=60,B115&gt;50),9*22+30+10*44+10*66+10*88+10*110+(B115-50)*132,IF(AND(B115&lt;=70,B115&gt;60),9*22+30+10*44+10*66+10*88+10*110+10*132+(B115-60)*154,IF(AND(B115&lt;=80,B115&gt;70),9*22+30+10*44+10*66+10*88+10*110+10*132+10*154+(B115-70)*176,IF(AND(B115&lt;=90,B115&gt;80),9*22+30+10*44+10*66+10*88+10*110+10*132+10*154+10*176+(B115-80)*198,IF(AND(B115&lt;=100,B115&gt;90),9*22+30+10*44+10*66+10*88+10*110+10*132+10*154+10*176+10*198+(B115-90)*220,IF(AND(B115&lt;=110,B115&gt;100),9*22+30+10*44+10*66+10*88+10*110+10*132+10*154+10*176+10*198+10*220+(B115-100)*242,IF(AND(B115&lt;=120,B115&gt;110),9*22+30+10*44+10*66+10*88+10*110+10*132+10*154+10*176+10*198+10*220+10*242+(B115-110)*264))))))))))))</f>
        <v>15584</v>
      </c>
      <c r="D115" s="89">
        <v>60</v>
      </c>
      <c r="E115" s="89">
        <v>50</v>
      </c>
      <c r="F115" s="89">
        <v>50</v>
      </c>
      <c r="G115" s="91">
        <f>人物成长表!$D115*人物成长表!$B115*10%+7+IF(AND(B115&lt;=10,B115&gt;0),(人物成长表!$B115-1)*转化表!$C$24,IF(AND(B115&lt;=20,B115&gt;10),9*转化表!$C$24+(B115-10)*转化表!$C$25,IF(AND(B115&lt;=30,B115&gt;20),9*转化表!$C$24+10*转化表!$C$25+(B115-20)*转化表!$C$26,IF(AND(B115&lt;=40,B115&gt;30),9*转化表!$C$24+10*转化表!$C$25+10*转化表!$C$26+(B115-30)*转化表!$C$27,IF(AND(B115&lt;=50,B115&gt;40),9*转化表!$C$24+10*转化表!$C$25+10*转化表!$C$26+10*转化表!$C$27+(B115-40)*转化表!$C$28,IF(AND(B115&lt;=60,B115&gt;50),9*转化表!$C$24+10*转化表!$C$25+10*转化表!$C$26+10*转化表!$C$27+10*转化表!$C$28+(B115-50)*转化表!$C$29,IF(AND(B115&lt;=70,B115&gt;60),9*转化表!$C$24+10*转化表!$C$25+10*转化表!$C$26+10*转化表!$C$27+10*转化表!$C$28+10*转化表!$C$29+(B115-60)*转化表!$C$30,IF(AND(B115&lt;=80,B115&gt;70),9*转化表!$C$24+10*转化表!$C$25+10*转化表!$C$26+10*转化表!$C$27+10*转化表!$C$28+10*转化表!$C$29+10*转化表!$C$30+(B115-70)*转化表!$C$31,IF(AND(B115&lt;=90,B115&gt;80),9*转化表!$C$24+10*转化表!$C$25+10*转化表!$C$26+10*转化表!$C$27+10*转化表!$C$28+10*转化表!$C$29+10*转化表!$C$30+10*转化表!$C$31+(B115-80)*转化表!$C$32,IF(AND(B115&lt;=100,B115&gt;90),9*转化表!$C$24+10*转化表!$C$25+10*转化表!$C$26+10*转化表!$C$27+10*转化表!$C$28+10*转化表!$C$29+10*转化表!$C$30+10*转化表!$C$31+10*转化表!$C$32+(B115-90)*转化表!$C$33,IF(AND(B115&lt;=110,B115&gt;100),9*转化表!$C$24+10*转化表!$C$25+10*转化表!$C$26+10*转化表!$C$27+10*转化表!$C$28+10*转化表!$C$29+10*转化表!$C$30+10*转化表!$C$31+10*转化表!$C$32+10*转化表!$C$33+(B115-100)*转化表!$C$34,IF(AND(B115&lt;=120,B115&gt;110),9*转化表!$C$24+10*转化表!$C$25+10*转化表!$C$26+10*转化表!$C$27+10*转化表!$C$28+10*转化表!$C$29+10*转化表!$C$30+10*转化表!$C$31+10*转化表!$C$32+10*转化表!$C$33+10*转化表!$C$34+(B115-110)*转化表!$C$35))))))))))))</f>
        <v>2264</v>
      </c>
      <c r="H115" s="92">
        <f>人物成长表!$D115*人物成长表!$B115*7%+4.8+IF(AND(B115&lt;=10,B115&gt;0),(人物成长表!$B115-1)*转化表!$D$24,IF(AND(B115&lt;=20,B115&gt;10),9*转化表!$D$24+(B115-10)*转化表!$D$25,IF(AND(B115&lt;=30,B115&gt;20),9*转化表!$D$24+10*转化表!$D$25+(B115-20)*转化表!$D$26,IF(AND(B115&lt;=40,B115&gt;30),9*转化表!$D$24+10*转化表!$D$25+10*转化表!$D$26+(B115-30)*转化表!$D$27,IF(AND(B115&lt;=50,B115&gt;40),9*转化表!$D$24+10*转化表!$D$25+10*转化表!$D$26+10*转化表!$D$27+(B115-40)*转化表!$D$28,IF(AND(B115&lt;=60,B115&gt;50),9*转化表!$D$24+10*转化表!$D$25+10*转化表!$D$26+10*转化表!$D$27+10*转化表!$D$28+(B115-50)*转化表!$D$29,IF(AND(B115&lt;=70,B115&gt;60),9*转化表!$D$24+10*转化表!$D$25+10*转化表!$D$26+10*转化表!$D$27+10*转化表!$D$28+10*转化表!$D$29+(B115-60)*转化表!$D$30,IF(AND(B115&lt;=80,B115&gt;70),9*转化表!$D$24+10*转化表!$D$25+10*转化表!$D$26+10*转化表!$D$27+10*转化表!$D$28+10*转化表!$D$29+10*转化表!$D$30+(B115-70)*转化表!$D$31,IF(AND(B115&lt;=90,B115&gt;80),9*转化表!$D$24+10*转化表!$D$25+10*转化表!$D$26+10*转化表!$D$27+10*转化表!$D$28+10*转化表!$D$29+10*转化表!$D$30+10*转化表!$D$31+(B115-80)*转化表!$D$32,IF(AND(B115&lt;=100,B115&gt;90),9*转化表!$D$24+10*转化表!$D$25+10*转化表!$D$26+10*转化表!$D$27+10*转化表!$D$28+10*转化表!$D$29+10*转化表!$D$30+10*转化表!$D$31+10*转化表!$D$32+(B115-90)*转化表!$D$33,IF(AND(B115&lt;=110,B115&gt;100),9*转化表!$D$24+10*转化表!$D$25+10*转化表!$D$26+10*转化表!$D$27+10*转化表!$D$28+10*转化表!$D$29+10*转化表!$D$30+10*转化表!$D$31+10*转化表!$D$32+10*转化表!$D$33+(B115-100)*转化表!$D$34,IF(AND(B115&lt;=120,B115&gt;110),9*转化表!$D$24+10*转化表!$D$25+10*转化表!$D$26+10*转化表!$D$27+10*转化表!$D$28+10*转化表!$D$29+10*转化表!$D$30+10*转化表!$D$31+10*转化表!$D$32+10*转化表!$D$33+10*转化表!$D$34+(B115-110)*转化表!$D$35))))))))))))</f>
        <v>1421.0000000000002</v>
      </c>
      <c r="I115" s="91">
        <f t="shared" si="2"/>
        <v>0</v>
      </c>
      <c r="J115" s="91">
        <f>IF(E115&lt;=50,0,E115*7%+2.8+IF(AND(B115&lt;=10,B115&gt;0),(人物成长表!$B115-1)*转化表!$F$24,IF(AND(B115&lt;=20,B115&gt;10),9*转化表!$F$24+(B115-10)*转化表!$F$25,IF(AND(B115&lt;=30,B115&gt;20),9*转化表!$F$24+10*转化表!$F$25+(B115-20)*转化表!$F$26,IF(AND(B115&lt;=40,B115&gt;30),9*转化表!$F$24+10*转化表!$F$25+10*转化表!$F$26+(B115-30)*转化表!$F$27,IF(AND(B115&lt;=50,B115&gt;40),9*转化表!$F$24+10*转化表!$F$25+10*转化表!$F$26+10*转化表!$F$27+(B115-40)*转化表!$F$28,IF(AND(B115&lt;=60,B115&gt;50),9*转化表!$F$24+10*转化表!$F$25+10*转化表!$F$26+10*转化表!$F$27+10*转化表!$F$28+(B115-50)*转化表!$F$29,IF(AND(B115&lt;=70,B115&gt;60),9*转化表!$F$24+10*转化表!$F$25+10*转化表!$F$26+10*转化表!$F$27+10*转化表!$F$28+10*转化表!$F$29+(B115-60)*转化表!$F$30,IF(AND(B115&lt;=80,B115&gt;70),9*转化表!$F$24+10*转化表!$F$25+10*转化表!$F$26+10*转化表!$F$27+10*转化表!$F$28+10*转化表!$F$29+10*转化表!$F$30+(B115-70)*转化表!$F$31,IF(AND(B115&lt;=90,B115&gt;80),9*转化表!$F$24+10*转化表!$F$25+10*转化表!$F$26+10*转化表!$F$27+10*转化表!$F$28+10*转化表!$F$29+10*转化表!$F$30+10*转化表!$F$31+(B115-80)*转化表!$F$32,IF(AND(B115&lt;=100,B115&gt;90),9*转化表!$F$24+10*转化表!$F$25+10*转化表!$F$26+10*转化表!$F$27+10*转化表!$F$28+10*转化表!$F$29+10*转化表!$F$30+10*转化表!$F$31+10*转化表!$F$32+(B115-90)*转化表!$F$33,IF(AND(B115&lt;=110,B115&gt;100),9*转化表!$F$24+10*转化表!$F$25+10*转化表!$F$26+10*转化表!$F$27+10*转化表!$F$28+10*转化表!$F$29+10*转化表!$F$30+10*转化表!$F$31+10*转化表!$F$32+10*转化表!$F$33+(B115-100)*转化表!$F$34,IF(AND(B115&lt;=120,B115&gt;110),9*转化表!$F$24+10*转化表!$F$25+10*转化表!$F$26+10*转化表!$F$27+10*转化表!$F$28+10*转化表!$F$29+10*转化表!$F$30+10*转化表!$F$31+10*转化表!$F$32+10*转化表!$F$33+10*转化表!$F$34+(B115-110)*转化表!$F$35)))))))))))))</f>
        <v>0</v>
      </c>
      <c r="K115" s="91">
        <f>(F115-50)*人物成长表!$B115*10%+9+IF(AND(B115&lt;=10,B115&gt;0),(人物成长表!$B115-1)*转化表!$G$24,IF(AND(B115&lt;=20,B115&gt;10),9*转化表!$G$24+(B115-10)*转化表!$G$25,IF(AND(B115&lt;=30,B115&gt;20),9*转化表!$G$24+10*转化表!$G$25+(B115-20)*转化表!$G$26,IF(AND(B115&lt;=40,B115&gt;30),9*转化表!$G$24+10*转化表!$G$25+10*转化表!$G$26+(B115-30)*转化表!$G$27,IF(AND(B115&lt;=50,B115&gt;40),9*转化表!$G$24+10*转化表!$G$25+10*转化表!$G$26+10*转化表!$G$27+(B115-40)*转化表!$G$28,IF(AND(B115&lt;=60,B115&gt;50),9*转化表!$G$24+10*转化表!$G$25+10*转化表!$G$26+10*转化表!$G$27+10*转化表!$G$28+(B115-50)*转化表!$G$29,IF(AND(B115&lt;=70,B115&gt;60),9*转化表!$G$24+10*转化表!$G$25+10*转化表!$G$26+10*转化表!$G$27+10*转化表!$G$28+10*转化表!$G$29+(B115-60)*转化表!$G$30,IF(AND(B115&lt;=80,B115&gt;70),9*转化表!$G$24+10*转化表!$G$25+10*转化表!$G$26+10*转化表!$G$27+10*转化表!$G$28+10*转化表!$G$29+10*转化表!$G$30+(B115-70)*转化表!$G$31,IF(AND(B115&lt;=90,B115&gt;80),9*转化表!$G$24+10*转化表!$G$25+10*转化表!$G$26+10*转化表!$G$27+10*转化表!$G$28+10*转化表!$G$29+10*转化表!$G$30+10*转化表!$G$31+(B115-80)*转化表!$G$32,IF(AND(B115&lt;=100,B115&gt;90),9*转化表!$G$24+10*转化表!$G$25+10*转化表!$G$26+10*转化表!$G$27+10*转化表!$G$28+10*转化表!$G$29+10*转化表!$G$30+10*转化表!$G$31+10*转化表!$G$32+(B115-90)*转化表!$G$33,IF(AND(B115&lt;=110,B115&gt;100),9*转化表!$G$24+10*转化表!$G$25+10*转化表!$G$26+10*转化表!$G$27+10*转化表!$G$28+10*转化表!$G$29+10*转化表!$G$30+10*转化表!$G$31+10*转化表!$G$32+10*转化表!$G$33+(B115-100)*转化表!$G$34,IF(AND(B115&lt;=120,B115&gt;110),9*转化表!$G$24+10*转化表!$G$25+10*转化表!$G$26+10*转化表!$G$27+10*转化表!$G$28+10*转化表!$G$29+10*转化表!$G$30+10*转化表!$G$31+10*转化表!$G$32+10*转化表!$G$33+10*转化表!$G$34+(B115-110)*转化表!$G$35))))))))))))</f>
        <v>729.87000000000012</v>
      </c>
      <c r="L115" s="91">
        <f>IF(F115&lt;=50,0,E115*7%+2.8+IF(AND(B115&lt;=10,B115&gt;0),(人物成长表!$B115-1)*转化表!$H$24,IF(AND(B115&lt;=20,B115&gt;10),9*转化表!$H$24+(B115-10)*转化表!$H$25,IF(AND(B115&lt;=30,B115&gt;20),9*转化表!$H$24+10*转化表!$H$25+(B115-20)*转化表!$H$26,IF(AND(B115&lt;=40,B115&gt;30),9*转化表!$H$24+10*转化表!$H$25+10*转化表!$H$26+(B115-30)*转化表!$H$27,IF(AND(B115&lt;=50,B115&gt;40),9*转化表!$H$24+10*转化表!$H$25+10*转化表!$H$26+10*转化表!$H$27+(B115-40)*转化表!$H$28,IF(AND(B115&lt;=60,B115&gt;50),9*转化表!$H$24+10*转化表!$H$25+10*转化表!$H$26+10*转化表!$H$27+10*转化表!$H$28+(B115-50)*转化表!$H$29,IF(AND(B115&lt;=70,B115&gt;60),9*转化表!$H$24+10*转化表!$H$25+10*转化表!$H$26+10*转化表!$H$27+10*转化表!$H$28+10*转化表!$H$29+(B115-60)*转化表!$H$30,IF(AND(B115&lt;=80,B115&gt;70),9*转化表!$H$24+10*转化表!$H$25+10*转化表!$H$26+10*转化表!$H$27+10*转化表!$H$28+10*转化表!$H$29+10*转化表!$H$30+(B115-70)*转化表!$H$31,IF(AND(B115&lt;=90,B115&gt;80),9*转化表!$H$24+10*转化表!$H$25+10*转化表!$H$26+10*转化表!$H$27+10*转化表!$H$28+10*转化表!$H$29+10*转化表!$H$30+10*转化表!$H$31+(B115-80)*转化表!$H$32,IF(AND(B115&lt;=100,B115&gt;90),9*转化表!$H$24+10*转化表!$H$25+10*转化表!$H$26+10*转化表!$H$27+10*转化表!$H$28+10*转化表!$H$29+10*转化表!$H$30+10*转化表!$H$31+10*转化表!$H$32+(B115-90)*转化表!$H$33,IF(AND(B115&lt;=110,B115&gt;100),9*转化表!$H$24+10*转化表!$H$25+10*转化表!$H$26+10*转化表!$H$27+10*转化表!$H$28+10*转化表!$H$29+10*转化表!$H$30+10*转化表!$H$31+10*转化表!$H$32+10*转化表!$H$33+(B115-100)*转化表!$H$34,IF(AND(B115&lt;=120,B115&gt;110),9*转化表!$H$24+10*转化表!$H$25+10*转化表!$H$26+10*转化表!$H$27+10*转化表!$H$28+10*转化表!$H$29+10*转化表!$H$30+10*转化表!$H$31+10*转化表!$H$32+10*转化表!$H$33+10*转化表!$H$34+(B115-110)*转化表!$H$35)))))))))))))</f>
        <v>0</v>
      </c>
      <c r="M115" s="89">
        <v>0</v>
      </c>
      <c r="N115" s="93">
        <v>0.2</v>
      </c>
      <c r="O115" s="94">
        <v>0</v>
      </c>
      <c r="P115" s="94">
        <v>0</v>
      </c>
      <c r="Q115" s="94">
        <v>0</v>
      </c>
      <c r="R115" s="93">
        <v>0.25</v>
      </c>
      <c r="S115" s="94">
        <v>0</v>
      </c>
    </row>
    <row r="116" spans="1:19">
      <c r="A116" s="89" t="s">
        <v>185</v>
      </c>
      <c r="B116" s="89">
        <v>115</v>
      </c>
      <c r="C116" s="90">
        <f>IF(AND(B116&lt;=10,B116&gt;0),(人物成长表!$B116-1)*22+50,IF(AND(B116&lt;=20,B116&gt;10),9*22+50+(B116-10)*44,IF(AND(B116&lt;=30,B116&gt;20),9*22+50+10*44+(B116-20)*66,IF(AND(B116&lt;=40,B116&gt;30),9*22+50+10*44+10*66+(B116-30)*88,IF(AND(B116&lt;=50,B116&gt;40),9*22+50+10*44+10*66+10*88+(B116-40)*110,IF(AND(B116&lt;=60,B116&gt;50),9*22+30+10*44+10*66+10*88+10*110+(B116-50)*132,IF(AND(B116&lt;=70,B116&gt;60),9*22+30+10*44+10*66+10*88+10*110+10*132+(B116-60)*154,IF(AND(B116&lt;=80,B116&gt;70),9*22+30+10*44+10*66+10*88+10*110+10*132+10*154+(B116-70)*176,IF(AND(B116&lt;=90,B116&gt;80),9*22+30+10*44+10*66+10*88+10*110+10*132+10*154+10*176+(B116-80)*198,IF(AND(B116&lt;=100,B116&gt;90),9*22+30+10*44+10*66+10*88+10*110+10*132+10*154+10*176+10*198+(B116-90)*220,IF(AND(B116&lt;=110,B116&gt;100),9*22+30+10*44+10*66+10*88+10*110+10*132+10*154+10*176+10*198+10*220+(B116-100)*242,IF(AND(B116&lt;=120,B116&gt;110),9*22+30+10*44+10*66+10*88+10*110+10*132+10*154+10*176+10*198+10*220+10*242+(B116-110)*264))))))))))))</f>
        <v>15848</v>
      </c>
      <c r="D116" s="89">
        <v>60</v>
      </c>
      <c r="E116" s="89">
        <v>50</v>
      </c>
      <c r="F116" s="89">
        <v>50</v>
      </c>
      <c r="G116" s="91">
        <f>人物成长表!$D116*人物成长表!$B116*10%+7+IF(AND(B116&lt;=10,B116&gt;0),(人物成长表!$B116-1)*转化表!$C$24,IF(AND(B116&lt;=20,B116&gt;10),9*转化表!$C$24+(B116-10)*转化表!$C$25,IF(AND(B116&lt;=30,B116&gt;20),9*转化表!$C$24+10*转化表!$C$25+(B116-20)*转化表!$C$26,IF(AND(B116&lt;=40,B116&gt;30),9*转化表!$C$24+10*转化表!$C$25+10*转化表!$C$26+(B116-30)*转化表!$C$27,IF(AND(B116&lt;=50,B116&gt;40),9*转化表!$C$24+10*转化表!$C$25+10*转化表!$C$26+10*转化表!$C$27+(B116-40)*转化表!$C$28,IF(AND(B116&lt;=60,B116&gt;50),9*转化表!$C$24+10*转化表!$C$25+10*转化表!$C$26+10*转化表!$C$27+10*转化表!$C$28+(B116-50)*转化表!$C$29,IF(AND(B116&lt;=70,B116&gt;60),9*转化表!$C$24+10*转化表!$C$25+10*转化表!$C$26+10*转化表!$C$27+10*转化表!$C$28+10*转化表!$C$29+(B116-60)*转化表!$C$30,IF(AND(B116&lt;=80,B116&gt;70),9*转化表!$C$24+10*转化表!$C$25+10*转化表!$C$26+10*转化表!$C$27+10*转化表!$C$28+10*转化表!$C$29+10*转化表!$C$30+(B116-70)*转化表!$C$31,IF(AND(B116&lt;=90,B116&gt;80),9*转化表!$C$24+10*转化表!$C$25+10*转化表!$C$26+10*转化表!$C$27+10*转化表!$C$28+10*转化表!$C$29+10*转化表!$C$30+10*转化表!$C$31+(B116-80)*转化表!$C$32,IF(AND(B116&lt;=100,B116&gt;90),9*转化表!$C$24+10*转化表!$C$25+10*转化表!$C$26+10*转化表!$C$27+10*转化表!$C$28+10*转化表!$C$29+10*转化表!$C$30+10*转化表!$C$31+10*转化表!$C$32+(B116-90)*转化表!$C$33,IF(AND(B116&lt;=110,B116&gt;100),9*转化表!$C$24+10*转化表!$C$25+10*转化表!$C$26+10*转化表!$C$27+10*转化表!$C$28+10*转化表!$C$29+10*转化表!$C$30+10*转化表!$C$31+10*转化表!$C$32+10*转化表!$C$33+(B116-100)*转化表!$C$34,IF(AND(B116&lt;=120,B116&gt;110),9*转化表!$C$24+10*转化表!$C$25+10*转化表!$C$26+10*转化表!$C$27+10*转化表!$C$28+10*转化表!$C$29+10*转化表!$C$30+10*转化表!$C$31+10*转化表!$C$32+10*转化表!$C$33+10*转化表!$C$34+(B116-110)*转化表!$C$35))))))))))))</f>
        <v>2305</v>
      </c>
      <c r="H116" s="92">
        <f>人物成长表!$D116*人物成长表!$B116*7%+4.8+IF(AND(B116&lt;=10,B116&gt;0),(人物成长表!$B116-1)*转化表!$D$24,IF(AND(B116&lt;=20,B116&gt;10),9*转化表!$D$24+(B116-10)*转化表!$D$25,IF(AND(B116&lt;=30,B116&gt;20),9*转化表!$D$24+10*转化表!$D$25+(B116-20)*转化表!$D$26,IF(AND(B116&lt;=40,B116&gt;30),9*转化表!$D$24+10*转化表!$D$25+10*转化表!$D$26+(B116-30)*转化表!$D$27,IF(AND(B116&lt;=50,B116&gt;40),9*转化表!$D$24+10*转化表!$D$25+10*转化表!$D$26+10*转化表!$D$27+(B116-40)*转化表!$D$28,IF(AND(B116&lt;=60,B116&gt;50),9*转化表!$D$24+10*转化表!$D$25+10*转化表!$D$26+10*转化表!$D$27+10*转化表!$D$28+(B116-50)*转化表!$D$29,IF(AND(B116&lt;=70,B116&gt;60),9*转化表!$D$24+10*转化表!$D$25+10*转化表!$D$26+10*转化表!$D$27+10*转化表!$D$28+10*转化表!$D$29+(B116-60)*转化表!$D$30,IF(AND(B116&lt;=80,B116&gt;70),9*转化表!$D$24+10*转化表!$D$25+10*转化表!$D$26+10*转化表!$D$27+10*转化表!$D$28+10*转化表!$D$29+10*转化表!$D$30+(B116-70)*转化表!$D$31,IF(AND(B116&lt;=90,B116&gt;80),9*转化表!$D$24+10*转化表!$D$25+10*转化表!$D$26+10*转化表!$D$27+10*转化表!$D$28+10*转化表!$D$29+10*转化表!$D$30+10*转化表!$D$31+(B116-80)*转化表!$D$32,IF(AND(B116&lt;=100,B116&gt;90),9*转化表!$D$24+10*转化表!$D$25+10*转化表!$D$26+10*转化表!$D$27+10*转化表!$D$28+10*转化表!$D$29+10*转化表!$D$30+10*转化表!$D$31+10*转化表!$D$32+(B116-90)*转化表!$D$33,IF(AND(B116&lt;=110,B116&gt;100),9*转化表!$D$24+10*转化表!$D$25+10*转化表!$D$26+10*转化表!$D$27+10*转化表!$D$28+10*转化表!$D$29+10*转化表!$D$30+10*转化表!$D$31+10*转化表!$D$32+10*转化表!$D$33+(B116-100)*转化表!$D$34,IF(AND(B116&lt;=120,B116&gt;110),9*转化表!$D$24+10*转化表!$D$25+10*转化表!$D$26+10*转化表!$D$27+10*转化表!$D$28+10*转化表!$D$29+10*转化表!$D$30+10*转化表!$D$31+10*转化表!$D$32+10*转化表!$D$33+10*转化表!$D$34+(B116-110)*转化表!$D$35))))))))))))</f>
        <v>1442</v>
      </c>
      <c r="I116" s="91">
        <f t="shared" si="2"/>
        <v>0</v>
      </c>
      <c r="J116" s="91">
        <f>IF(E116&lt;=50,0,E116*7%+2.8+IF(AND(B116&lt;=10,B116&gt;0),(人物成长表!$B116-1)*转化表!$F$24,IF(AND(B116&lt;=20,B116&gt;10),9*转化表!$F$24+(B116-10)*转化表!$F$25,IF(AND(B116&lt;=30,B116&gt;20),9*转化表!$F$24+10*转化表!$F$25+(B116-20)*转化表!$F$26,IF(AND(B116&lt;=40,B116&gt;30),9*转化表!$F$24+10*转化表!$F$25+10*转化表!$F$26+(B116-30)*转化表!$F$27,IF(AND(B116&lt;=50,B116&gt;40),9*转化表!$F$24+10*转化表!$F$25+10*转化表!$F$26+10*转化表!$F$27+(B116-40)*转化表!$F$28,IF(AND(B116&lt;=60,B116&gt;50),9*转化表!$F$24+10*转化表!$F$25+10*转化表!$F$26+10*转化表!$F$27+10*转化表!$F$28+(B116-50)*转化表!$F$29,IF(AND(B116&lt;=70,B116&gt;60),9*转化表!$F$24+10*转化表!$F$25+10*转化表!$F$26+10*转化表!$F$27+10*转化表!$F$28+10*转化表!$F$29+(B116-60)*转化表!$F$30,IF(AND(B116&lt;=80,B116&gt;70),9*转化表!$F$24+10*转化表!$F$25+10*转化表!$F$26+10*转化表!$F$27+10*转化表!$F$28+10*转化表!$F$29+10*转化表!$F$30+(B116-70)*转化表!$F$31,IF(AND(B116&lt;=90,B116&gt;80),9*转化表!$F$24+10*转化表!$F$25+10*转化表!$F$26+10*转化表!$F$27+10*转化表!$F$28+10*转化表!$F$29+10*转化表!$F$30+10*转化表!$F$31+(B116-80)*转化表!$F$32,IF(AND(B116&lt;=100,B116&gt;90),9*转化表!$F$24+10*转化表!$F$25+10*转化表!$F$26+10*转化表!$F$27+10*转化表!$F$28+10*转化表!$F$29+10*转化表!$F$30+10*转化表!$F$31+10*转化表!$F$32+(B116-90)*转化表!$F$33,IF(AND(B116&lt;=110,B116&gt;100),9*转化表!$F$24+10*转化表!$F$25+10*转化表!$F$26+10*转化表!$F$27+10*转化表!$F$28+10*转化表!$F$29+10*转化表!$F$30+10*转化表!$F$31+10*转化表!$F$32+10*转化表!$F$33+(B116-100)*转化表!$F$34,IF(AND(B116&lt;=120,B116&gt;110),9*转化表!$F$24+10*转化表!$F$25+10*转化表!$F$26+10*转化表!$F$27+10*转化表!$F$28+10*转化表!$F$29+10*转化表!$F$30+10*转化表!$F$31+10*转化表!$F$32+10*转化表!$F$33+10*转化表!$F$34+(B116-110)*转化表!$F$35)))))))))))))</f>
        <v>0</v>
      </c>
      <c r="K116" s="91">
        <f>(F116-50)*人物成长表!$B116*10%+9+IF(AND(B116&lt;=10,B116&gt;0),(人物成长表!$B116-1)*转化表!$G$24,IF(AND(B116&lt;=20,B116&gt;10),9*转化表!$G$24+(B116-10)*转化表!$G$25,IF(AND(B116&lt;=30,B116&gt;20),9*转化表!$G$24+10*转化表!$G$25+(B116-20)*转化表!$G$26,IF(AND(B116&lt;=40,B116&gt;30),9*转化表!$G$24+10*转化表!$G$25+10*转化表!$G$26+(B116-30)*转化表!$G$27,IF(AND(B116&lt;=50,B116&gt;40),9*转化表!$G$24+10*转化表!$G$25+10*转化表!$G$26+10*转化表!$G$27+(B116-40)*转化表!$G$28,IF(AND(B116&lt;=60,B116&gt;50),9*转化表!$G$24+10*转化表!$G$25+10*转化表!$G$26+10*转化表!$G$27+10*转化表!$G$28+(B116-50)*转化表!$G$29,IF(AND(B116&lt;=70,B116&gt;60),9*转化表!$G$24+10*转化表!$G$25+10*转化表!$G$26+10*转化表!$G$27+10*转化表!$G$28+10*转化表!$G$29+(B116-60)*转化表!$G$30,IF(AND(B116&lt;=80,B116&gt;70),9*转化表!$G$24+10*转化表!$G$25+10*转化表!$G$26+10*转化表!$G$27+10*转化表!$G$28+10*转化表!$G$29+10*转化表!$G$30+(B116-70)*转化表!$G$31,IF(AND(B116&lt;=90,B116&gt;80),9*转化表!$G$24+10*转化表!$G$25+10*转化表!$G$26+10*转化表!$G$27+10*转化表!$G$28+10*转化表!$G$29+10*转化表!$G$30+10*转化表!$G$31+(B116-80)*转化表!$G$32,IF(AND(B116&lt;=100,B116&gt;90),9*转化表!$G$24+10*转化表!$G$25+10*转化表!$G$26+10*转化表!$G$27+10*转化表!$G$28+10*转化表!$G$29+10*转化表!$G$30+10*转化表!$G$31+10*转化表!$G$32+(B116-90)*转化表!$G$33,IF(AND(B116&lt;=110,B116&gt;100),9*转化表!$G$24+10*转化表!$G$25+10*转化表!$G$26+10*转化表!$G$27+10*转化表!$G$28+10*转化表!$G$29+10*转化表!$G$30+10*转化表!$G$31+10*转化表!$G$32+10*转化表!$G$33+(B116-100)*转化表!$G$34,IF(AND(B116&lt;=120,B116&gt;110),9*转化表!$G$24+10*转化表!$G$25+10*转化表!$G$26+10*转化表!$G$27+10*转化表!$G$28+10*转化表!$G$29+10*转化表!$G$30+10*转化表!$G$31+10*转化表!$G$32+10*转化表!$G$33+10*转化表!$G$34+(B116-110)*转化表!$G$35))))))))))))</f>
        <v>743.17000000000007</v>
      </c>
      <c r="L116" s="91">
        <f>IF(F116&lt;=50,0,E116*7%+2.8+IF(AND(B116&lt;=10,B116&gt;0),(人物成长表!$B116-1)*转化表!$H$24,IF(AND(B116&lt;=20,B116&gt;10),9*转化表!$H$24+(B116-10)*转化表!$H$25,IF(AND(B116&lt;=30,B116&gt;20),9*转化表!$H$24+10*转化表!$H$25+(B116-20)*转化表!$H$26,IF(AND(B116&lt;=40,B116&gt;30),9*转化表!$H$24+10*转化表!$H$25+10*转化表!$H$26+(B116-30)*转化表!$H$27,IF(AND(B116&lt;=50,B116&gt;40),9*转化表!$H$24+10*转化表!$H$25+10*转化表!$H$26+10*转化表!$H$27+(B116-40)*转化表!$H$28,IF(AND(B116&lt;=60,B116&gt;50),9*转化表!$H$24+10*转化表!$H$25+10*转化表!$H$26+10*转化表!$H$27+10*转化表!$H$28+(B116-50)*转化表!$H$29,IF(AND(B116&lt;=70,B116&gt;60),9*转化表!$H$24+10*转化表!$H$25+10*转化表!$H$26+10*转化表!$H$27+10*转化表!$H$28+10*转化表!$H$29+(B116-60)*转化表!$H$30,IF(AND(B116&lt;=80,B116&gt;70),9*转化表!$H$24+10*转化表!$H$25+10*转化表!$H$26+10*转化表!$H$27+10*转化表!$H$28+10*转化表!$H$29+10*转化表!$H$30+(B116-70)*转化表!$H$31,IF(AND(B116&lt;=90,B116&gt;80),9*转化表!$H$24+10*转化表!$H$25+10*转化表!$H$26+10*转化表!$H$27+10*转化表!$H$28+10*转化表!$H$29+10*转化表!$H$30+10*转化表!$H$31+(B116-80)*转化表!$H$32,IF(AND(B116&lt;=100,B116&gt;90),9*转化表!$H$24+10*转化表!$H$25+10*转化表!$H$26+10*转化表!$H$27+10*转化表!$H$28+10*转化表!$H$29+10*转化表!$H$30+10*转化表!$H$31+10*转化表!$H$32+(B116-90)*转化表!$H$33,IF(AND(B116&lt;=110,B116&gt;100),9*转化表!$H$24+10*转化表!$H$25+10*转化表!$H$26+10*转化表!$H$27+10*转化表!$H$28+10*转化表!$H$29+10*转化表!$H$30+10*转化表!$H$31+10*转化表!$H$32+10*转化表!$H$33+(B116-100)*转化表!$H$34,IF(AND(B116&lt;=120,B116&gt;110),9*转化表!$H$24+10*转化表!$H$25+10*转化表!$H$26+10*转化表!$H$27+10*转化表!$H$28+10*转化表!$H$29+10*转化表!$H$30+10*转化表!$H$31+10*转化表!$H$32+10*转化表!$H$33+10*转化表!$H$34+(B116-110)*转化表!$H$35)))))))))))))</f>
        <v>0</v>
      </c>
      <c r="M116" s="89">
        <v>0</v>
      </c>
      <c r="N116" s="93">
        <v>0.2</v>
      </c>
      <c r="O116" s="94">
        <v>0</v>
      </c>
      <c r="P116" s="94">
        <v>0</v>
      </c>
      <c r="Q116" s="94">
        <v>0</v>
      </c>
      <c r="R116" s="93">
        <v>0.25</v>
      </c>
      <c r="S116" s="94">
        <v>0</v>
      </c>
    </row>
    <row r="117" spans="1:19">
      <c r="A117" s="89" t="s">
        <v>185</v>
      </c>
      <c r="B117" s="89">
        <v>116</v>
      </c>
      <c r="C117" s="90">
        <f>IF(AND(B117&lt;=10,B117&gt;0),(人物成长表!$B117-1)*22+50,IF(AND(B117&lt;=20,B117&gt;10),9*22+50+(B117-10)*44,IF(AND(B117&lt;=30,B117&gt;20),9*22+50+10*44+(B117-20)*66,IF(AND(B117&lt;=40,B117&gt;30),9*22+50+10*44+10*66+(B117-30)*88,IF(AND(B117&lt;=50,B117&gt;40),9*22+50+10*44+10*66+10*88+(B117-40)*110,IF(AND(B117&lt;=60,B117&gt;50),9*22+30+10*44+10*66+10*88+10*110+(B117-50)*132,IF(AND(B117&lt;=70,B117&gt;60),9*22+30+10*44+10*66+10*88+10*110+10*132+(B117-60)*154,IF(AND(B117&lt;=80,B117&gt;70),9*22+30+10*44+10*66+10*88+10*110+10*132+10*154+(B117-70)*176,IF(AND(B117&lt;=90,B117&gt;80),9*22+30+10*44+10*66+10*88+10*110+10*132+10*154+10*176+(B117-80)*198,IF(AND(B117&lt;=100,B117&gt;90),9*22+30+10*44+10*66+10*88+10*110+10*132+10*154+10*176+10*198+(B117-90)*220,IF(AND(B117&lt;=110,B117&gt;100),9*22+30+10*44+10*66+10*88+10*110+10*132+10*154+10*176+10*198+10*220+(B117-100)*242,IF(AND(B117&lt;=120,B117&gt;110),9*22+30+10*44+10*66+10*88+10*110+10*132+10*154+10*176+10*198+10*220+10*242+(B117-110)*264))))))))))))</f>
        <v>16112</v>
      </c>
      <c r="D117" s="89">
        <v>60</v>
      </c>
      <c r="E117" s="89">
        <v>50</v>
      </c>
      <c r="F117" s="89">
        <v>50</v>
      </c>
      <c r="G117" s="91">
        <f>人物成长表!$D117*人物成长表!$B117*10%+7+IF(AND(B117&lt;=10,B117&gt;0),(人物成长表!$B117-1)*转化表!$C$24,IF(AND(B117&lt;=20,B117&gt;10),9*转化表!$C$24+(B117-10)*转化表!$C$25,IF(AND(B117&lt;=30,B117&gt;20),9*转化表!$C$24+10*转化表!$C$25+(B117-20)*转化表!$C$26,IF(AND(B117&lt;=40,B117&gt;30),9*转化表!$C$24+10*转化表!$C$25+10*转化表!$C$26+(B117-30)*转化表!$C$27,IF(AND(B117&lt;=50,B117&gt;40),9*转化表!$C$24+10*转化表!$C$25+10*转化表!$C$26+10*转化表!$C$27+(B117-40)*转化表!$C$28,IF(AND(B117&lt;=60,B117&gt;50),9*转化表!$C$24+10*转化表!$C$25+10*转化表!$C$26+10*转化表!$C$27+10*转化表!$C$28+(B117-50)*转化表!$C$29,IF(AND(B117&lt;=70,B117&gt;60),9*转化表!$C$24+10*转化表!$C$25+10*转化表!$C$26+10*转化表!$C$27+10*转化表!$C$28+10*转化表!$C$29+(B117-60)*转化表!$C$30,IF(AND(B117&lt;=80,B117&gt;70),9*转化表!$C$24+10*转化表!$C$25+10*转化表!$C$26+10*转化表!$C$27+10*转化表!$C$28+10*转化表!$C$29+10*转化表!$C$30+(B117-70)*转化表!$C$31,IF(AND(B117&lt;=90,B117&gt;80),9*转化表!$C$24+10*转化表!$C$25+10*转化表!$C$26+10*转化表!$C$27+10*转化表!$C$28+10*转化表!$C$29+10*转化表!$C$30+10*转化表!$C$31+(B117-80)*转化表!$C$32,IF(AND(B117&lt;=100,B117&gt;90),9*转化表!$C$24+10*转化表!$C$25+10*转化表!$C$26+10*转化表!$C$27+10*转化表!$C$28+10*转化表!$C$29+10*转化表!$C$30+10*转化表!$C$31+10*转化表!$C$32+(B117-90)*转化表!$C$33,IF(AND(B117&lt;=110,B117&gt;100),9*转化表!$C$24+10*转化表!$C$25+10*转化表!$C$26+10*转化表!$C$27+10*转化表!$C$28+10*转化表!$C$29+10*转化表!$C$30+10*转化表!$C$31+10*转化表!$C$32+10*转化表!$C$33+(B117-100)*转化表!$C$34,IF(AND(B117&lt;=120,B117&gt;110),9*转化表!$C$24+10*转化表!$C$25+10*转化表!$C$26+10*转化表!$C$27+10*转化表!$C$28+10*转化表!$C$29+10*转化表!$C$30+10*转化表!$C$31+10*转化表!$C$32+10*转化表!$C$33+10*转化表!$C$34+(B117-110)*转化表!$C$35))))))))))))</f>
        <v>2346</v>
      </c>
      <c r="H117" s="92">
        <f>人物成长表!$D117*人物成长表!$B117*7%+4.8+IF(AND(B117&lt;=10,B117&gt;0),(人物成长表!$B117-1)*转化表!$D$24,IF(AND(B117&lt;=20,B117&gt;10),9*转化表!$D$24+(B117-10)*转化表!$D$25,IF(AND(B117&lt;=30,B117&gt;20),9*转化表!$D$24+10*转化表!$D$25+(B117-20)*转化表!$D$26,IF(AND(B117&lt;=40,B117&gt;30),9*转化表!$D$24+10*转化表!$D$25+10*转化表!$D$26+(B117-30)*转化表!$D$27,IF(AND(B117&lt;=50,B117&gt;40),9*转化表!$D$24+10*转化表!$D$25+10*转化表!$D$26+10*转化表!$D$27+(B117-40)*转化表!$D$28,IF(AND(B117&lt;=60,B117&gt;50),9*转化表!$D$24+10*转化表!$D$25+10*转化表!$D$26+10*转化表!$D$27+10*转化表!$D$28+(B117-50)*转化表!$D$29,IF(AND(B117&lt;=70,B117&gt;60),9*转化表!$D$24+10*转化表!$D$25+10*转化表!$D$26+10*转化表!$D$27+10*转化表!$D$28+10*转化表!$D$29+(B117-60)*转化表!$D$30,IF(AND(B117&lt;=80,B117&gt;70),9*转化表!$D$24+10*转化表!$D$25+10*转化表!$D$26+10*转化表!$D$27+10*转化表!$D$28+10*转化表!$D$29+10*转化表!$D$30+(B117-70)*转化表!$D$31,IF(AND(B117&lt;=90,B117&gt;80),9*转化表!$D$24+10*转化表!$D$25+10*转化表!$D$26+10*转化表!$D$27+10*转化表!$D$28+10*转化表!$D$29+10*转化表!$D$30+10*转化表!$D$31+(B117-80)*转化表!$D$32,IF(AND(B117&lt;=100,B117&gt;90),9*转化表!$D$24+10*转化表!$D$25+10*转化表!$D$26+10*转化表!$D$27+10*转化表!$D$28+10*转化表!$D$29+10*转化表!$D$30+10*转化表!$D$31+10*转化表!$D$32+(B117-90)*转化表!$D$33,IF(AND(B117&lt;=110,B117&gt;100),9*转化表!$D$24+10*转化表!$D$25+10*转化表!$D$26+10*转化表!$D$27+10*转化表!$D$28+10*转化表!$D$29+10*转化表!$D$30+10*转化表!$D$31+10*转化表!$D$32+10*转化表!$D$33+(B117-100)*转化表!$D$34,IF(AND(B117&lt;=120,B117&gt;110),9*转化表!$D$24+10*转化表!$D$25+10*转化表!$D$26+10*转化表!$D$27+10*转化表!$D$28+10*转化表!$D$29+10*转化表!$D$30+10*转化表!$D$31+10*转化表!$D$32+10*转化表!$D$33+10*转化表!$D$34+(B117-110)*转化表!$D$35))))))))))))</f>
        <v>1463</v>
      </c>
      <c r="I117" s="91">
        <f t="shared" si="2"/>
        <v>0</v>
      </c>
      <c r="J117" s="91">
        <f>IF(E117&lt;=50,0,E117*7%+2.8+IF(AND(B117&lt;=10,B117&gt;0),(人物成长表!$B117-1)*转化表!$F$24,IF(AND(B117&lt;=20,B117&gt;10),9*转化表!$F$24+(B117-10)*转化表!$F$25,IF(AND(B117&lt;=30,B117&gt;20),9*转化表!$F$24+10*转化表!$F$25+(B117-20)*转化表!$F$26,IF(AND(B117&lt;=40,B117&gt;30),9*转化表!$F$24+10*转化表!$F$25+10*转化表!$F$26+(B117-30)*转化表!$F$27,IF(AND(B117&lt;=50,B117&gt;40),9*转化表!$F$24+10*转化表!$F$25+10*转化表!$F$26+10*转化表!$F$27+(B117-40)*转化表!$F$28,IF(AND(B117&lt;=60,B117&gt;50),9*转化表!$F$24+10*转化表!$F$25+10*转化表!$F$26+10*转化表!$F$27+10*转化表!$F$28+(B117-50)*转化表!$F$29,IF(AND(B117&lt;=70,B117&gt;60),9*转化表!$F$24+10*转化表!$F$25+10*转化表!$F$26+10*转化表!$F$27+10*转化表!$F$28+10*转化表!$F$29+(B117-60)*转化表!$F$30,IF(AND(B117&lt;=80,B117&gt;70),9*转化表!$F$24+10*转化表!$F$25+10*转化表!$F$26+10*转化表!$F$27+10*转化表!$F$28+10*转化表!$F$29+10*转化表!$F$30+(B117-70)*转化表!$F$31,IF(AND(B117&lt;=90,B117&gt;80),9*转化表!$F$24+10*转化表!$F$25+10*转化表!$F$26+10*转化表!$F$27+10*转化表!$F$28+10*转化表!$F$29+10*转化表!$F$30+10*转化表!$F$31+(B117-80)*转化表!$F$32,IF(AND(B117&lt;=100,B117&gt;90),9*转化表!$F$24+10*转化表!$F$25+10*转化表!$F$26+10*转化表!$F$27+10*转化表!$F$28+10*转化表!$F$29+10*转化表!$F$30+10*转化表!$F$31+10*转化表!$F$32+(B117-90)*转化表!$F$33,IF(AND(B117&lt;=110,B117&gt;100),9*转化表!$F$24+10*转化表!$F$25+10*转化表!$F$26+10*转化表!$F$27+10*转化表!$F$28+10*转化表!$F$29+10*转化表!$F$30+10*转化表!$F$31+10*转化表!$F$32+10*转化表!$F$33+(B117-100)*转化表!$F$34,IF(AND(B117&lt;=120,B117&gt;110),9*转化表!$F$24+10*转化表!$F$25+10*转化表!$F$26+10*转化表!$F$27+10*转化表!$F$28+10*转化表!$F$29+10*转化表!$F$30+10*转化表!$F$31+10*转化表!$F$32+10*转化表!$F$33+10*转化表!$F$34+(B117-110)*转化表!$F$35)))))))))))))</f>
        <v>0</v>
      </c>
      <c r="K117" s="91">
        <f>(F117-50)*人物成长表!$B117*10%+9+IF(AND(B117&lt;=10,B117&gt;0),(人物成长表!$B117-1)*转化表!$G$24,IF(AND(B117&lt;=20,B117&gt;10),9*转化表!$G$24+(B117-10)*转化表!$G$25,IF(AND(B117&lt;=30,B117&gt;20),9*转化表!$G$24+10*转化表!$G$25+(B117-20)*转化表!$G$26,IF(AND(B117&lt;=40,B117&gt;30),9*转化表!$G$24+10*转化表!$G$25+10*转化表!$G$26+(B117-30)*转化表!$G$27,IF(AND(B117&lt;=50,B117&gt;40),9*转化表!$G$24+10*转化表!$G$25+10*转化表!$G$26+10*转化表!$G$27+(B117-40)*转化表!$G$28,IF(AND(B117&lt;=60,B117&gt;50),9*转化表!$G$24+10*转化表!$G$25+10*转化表!$G$26+10*转化表!$G$27+10*转化表!$G$28+(B117-50)*转化表!$G$29,IF(AND(B117&lt;=70,B117&gt;60),9*转化表!$G$24+10*转化表!$G$25+10*转化表!$G$26+10*转化表!$G$27+10*转化表!$G$28+10*转化表!$G$29+(B117-60)*转化表!$G$30,IF(AND(B117&lt;=80,B117&gt;70),9*转化表!$G$24+10*转化表!$G$25+10*转化表!$G$26+10*转化表!$G$27+10*转化表!$G$28+10*转化表!$G$29+10*转化表!$G$30+(B117-70)*转化表!$G$31,IF(AND(B117&lt;=90,B117&gt;80),9*转化表!$G$24+10*转化表!$G$25+10*转化表!$G$26+10*转化表!$G$27+10*转化表!$G$28+10*转化表!$G$29+10*转化表!$G$30+10*转化表!$G$31+(B117-80)*转化表!$G$32,IF(AND(B117&lt;=100,B117&gt;90),9*转化表!$G$24+10*转化表!$G$25+10*转化表!$G$26+10*转化表!$G$27+10*转化表!$G$28+10*转化表!$G$29+10*转化表!$G$30+10*转化表!$G$31+10*转化表!$G$32+(B117-90)*转化表!$G$33,IF(AND(B117&lt;=110,B117&gt;100),9*转化表!$G$24+10*转化表!$G$25+10*转化表!$G$26+10*转化表!$G$27+10*转化表!$G$28+10*转化表!$G$29+10*转化表!$G$30+10*转化表!$G$31+10*转化表!$G$32+10*转化表!$G$33+(B117-100)*转化表!$G$34,IF(AND(B117&lt;=120,B117&gt;110),9*转化表!$G$24+10*转化表!$G$25+10*转化表!$G$26+10*转化表!$G$27+10*转化表!$G$28+10*转化表!$G$29+10*转化表!$G$30+10*转化表!$G$31+10*转化表!$G$32+10*转化表!$G$33+10*转化表!$G$34+(B117-110)*转化表!$G$35))))))))))))</f>
        <v>756.47</v>
      </c>
      <c r="L117" s="91">
        <f>IF(F117&lt;=50,0,E117*7%+2.8+IF(AND(B117&lt;=10,B117&gt;0),(人物成长表!$B117-1)*转化表!$H$24,IF(AND(B117&lt;=20,B117&gt;10),9*转化表!$H$24+(B117-10)*转化表!$H$25,IF(AND(B117&lt;=30,B117&gt;20),9*转化表!$H$24+10*转化表!$H$25+(B117-20)*转化表!$H$26,IF(AND(B117&lt;=40,B117&gt;30),9*转化表!$H$24+10*转化表!$H$25+10*转化表!$H$26+(B117-30)*转化表!$H$27,IF(AND(B117&lt;=50,B117&gt;40),9*转化表!$H$24+10*转化表!$H$25+10*转化表!$H$26+10*转化表!$H$27+(B117-40)*转化表!$H$28,IF(AND(B117&lt;=60,B117&gt;50),9*转化表!$H$24+10*转化表!$H$25+10*转化表!$H$26+10*转化表!$H$27+10*转化表!$H$28+(B117-50)*转化表!$H$29,IF(AND(B117&lt;=70,B117&gt;60),9*转化表!$H$24+10*转化表!$H$25+10*转化表!$H$26+10*转化表!$H$27+10*转化表!$H$28+10*转化表!$H$29+(B117-60)*转化表!$H$30,IF(AND(B117&lt;=80,B117&gt;70),9*转化表!$H$24+10*转化表!$H$25+10*转化表!$H$26+10*转化表!$H$27+10*转化表!$H$28+10*转化表!$H$29+10*转化表!$H$30+(B117-70)*转化表!$H$31,IF(AND(B117&lt;=90,B117&gt;80),9*转化表!$H$24+10*转化表!$H$25+10*转化表!$H$26+10*转化表!$H$27+10*转化表!$H$28+10*转化表!$H$29+10*转化表!$H$30+10*转化表!$H$31+(B117-80)*转化表!$H$32,IF(AND(B117&lt;=100,B117&gt;90),9*转化表!$H$24+10*转化表!$H$25+10*转化表!$H$26+10*转化表!$H$27+10*转化表!$H$28+10*转化表!$H$29+10*转化表!$H$30+10*转化表!$H$31+10*转化表!$H$32+(B117-90)*转化表!$H$33,IF(AND(B117&lt;=110,B117&gt;100),9*转化表!$H$24+10*转化表!$H$25+10*转化表!$H$26+10*转化表!$H$27+10*转化表!$H$28+10*转化表!$H$29+10*转化表!$H$30+10*转化表!$H$31+10*转化表!$H$32+10*转化表!$H$33+(B117-100)*转化表!$H$34,IF(AND(B117&lt;=120,B117&gt;110),9*转化表!$H$24+10*转化表!$H$25+10*转化表!$H$26+10*转化表!$H$27+10*转化表!$H$28+10*转化表!$H$29+10*转化表!$H$30+10*转化表!$H$31+10*转化表!$H$32+10*转化表!$H$33+10*转化表!$H$34+(B117-110)*转化表!$H$35)))))))))))))</f>
        <v>0</v>
      </c>
      <c r="M117" s="89">
        <v>0</v>
      </c>
      <c r="N117" s="93">
        <v>0.2</v>
      </c>
      <c r="O117" s="94">
        <v>0</v>
      </c>
      <c r="P117" s="94">
        <v>0</v>
      </c>
      <c r="Q117" s="94">
        <v>0</v>
      </c>
      <c r="R117" s="93">
        <v>0.25</v>
      </c>
      <c r="S117" s="94">
        <v>0</v>
      </c>
    </row>
    <row r="118" spans="1:19">
      <c r="A118" s="89" t="s">
        <v>185</v>
      </c>
      <c r="B118" s="89">
        <v>117</v>
      </c>
      <c r="C118" s="90">
        <f>IF(AND(B118&lt;=10,B118&gt;0),(人物成长表!$B118-1)*22+50,IF(AND(B118&lt;=20,B118&gt;10),9*22+50+(B118-10)*44,IF(AND(B118&lt;=30,B118&gt;20),9*22+50+10*44+(B118-20)*66,IF(AND(B118&lt;=40,B118&gt;30),9*22+50+10*44+10*66+(B118-30)*88,IF(AND(B118&lt;=50,B118&gt;40),9*22+50+10*44+10*66+10*88+(B118-40)*110,IF(AND(B118&lt;=60,B118&gt;50),9*22+30+10*44+10*66+10*88+10*110+(B118-50)*132,IF(AND(B118&lt;=70,B118&gt;60),9*22+30+10*44+10*66+10*88+10*110+10*132+(B118-60)*154,IF(AND(B118&lt;=80,B118&gt;70),9*22+30+10*44+10*66+10*88+10*110+10*132+10*154+(B118-70)*176,IF(AND(B118&lt;=90,B118&gt;80),9*22+30+10*44+10*66+10*88+10*110+10*132+10*154+10*176+(B118-80)*198,IF(AND(B118&lt;=100,B118&gt;90),9*22+30+10*44+10*66+10*88+10*110+10*132+10*154+10*176+10*198+(B118-90)*220,IF(AND(B118&lt;=110,B118&gt;100),9*22+30+10*44+10*66+10*88+10*110+10*132+10*154+10*176+10*198+10*220+(B118-100)*242,IF(AND(B118&lt;=120,B118&gt;110),9*22+30+10*44+10*66+10*88+10*110+10*132+10*154+10*176+10*198+10*220+10*242+(B118-110)*264))))))))))))</f>
        <v>16376</v>
      </c>
      <c r="D118" s="89">
        <v>60</v>
      </c>
      <c r="E118" s="89">
        <v>50</v>
      </c>
      <c r="F118" s="89">
        <v>50</v>
      </c>
      <c r="G118" s="91">
        <f>人物成长表!$D118*人物成长表!$B118*10%+7+IF(AND(B118&lt;=10,B118&gt;0),(人物成长表!$B118-1)*转化表!$C$24,IF(AND(B118&lt;=20,B118&gt;10),9*转化表!$C$24+(B118-10)*转化表!$C$25,IF(AND(B118&lt;=30,B118&gt;20),9*转化表!$C$24+10*转化表!$C$25+(B118-20)*转化表!$C$26,IF(AND(B118&lt;=40,B118&gt;30),9*转化表!$C$24+10*转化表!$C$25+10*转化表!$C$26+(B118-30)*转化表!$C$27,IF(AND(B118&lt;=50,B118&gt;40),9*转化表!$C$24+10*转化表!$C$25+10*转化表!$C$26+10*转化表!$C$27+(B118-40)*转化表!$C$28,IF(AND(B118&lt;=60,B118&gt;50),9*转化表!$C$24+10*转化表!$C$25+10*转化表!$C$26+10*转化表!$C$27+10*转化表!$C$28+(B118-50)*转化表!$C$29,IF(AND(B118&lt;=70,B118&gt;60),9*转化表!$C$24+10*转化表!$C$25+10*转化表!$C$26+10*转化表!$C$27+10*转化表!$C$28+10*转化表!$C$29+(B118-60)*转化表!$C$30,IF(AND(B118&lt;=80,B118&gt;70),9*转化表!$C$24+10*转化表!$C$25+10*转化表!$C$26+10*转化表!$C$27+10*转化表!$C$28+10*转化表!$C$29+10*转化表!$C$30+(B118-70)*转化表!$C$31,IF(AND(B118&lt;=90,B118&gt;80),9*转化表!$C$24+10*转化表!$C$25+10*转化表!$C$26+10*转化表!$C$27+10*转化表!$C$28+10*转化表!$C$29+10*转化表!$C$30+10*转化表!$C$31+(B118-80)*转化表!$C$32,IF(AND(B118&lt;=100,B118&gt;90),9*转化表!$C$24+10*转化表!$C$25+10*转化表!$C$26+10*转化表!$C$27+10*转化表!$C$28+10*转化表!$C$29+10*转化表!$C$30+10*转化表!$C$31+10*转化表!$C$32+(B118-90)*转化表!$C$33,IF(AND(B118&lt;=110,B118&gt;100),9*转化表!$C$24+10*转化表!$C$25+10*转化表!$C$26+10*转化表!$C$27+10*转化表!$C$28+10*转化表!$C$29+10*转化表!$C$30+10*转化表!$C$31+10*转化表!$C$32+10*转化表!$C$33+(B118-100)*转化表!$C$34,IF(AND(B118&lt;=120,B118&gt;110),9*转化表!$C$24+10*转化表!$C$25+10*转化表!$C$26+10*转化表!$C$27+10*转化表!$C$28+10*转化表!$C$29+10*转化表!$C$30+10*转化表!$C$31+10*转化表!$C$32+10*转化表!$C$33+10*转化表!$C$34+(B118-110)*转化表!$C$35))))))))))))</f>
        <v>2387</v>
      </c>
      <c r="H118" s="92">
        <f>人物成长表!$D118*人物成长表!$B118*7%+4.8+IF(AND(B118&lt;=10,B118&gt;0),(人物成长表!$B118-1)*转化表!$D$24,IF(AND(B118&lt;=20,B118&gt;10),9*转化表!$D$24+(B118-10)*转化表!$D$25,IF(AND(B118&lt;=30,B118&gt;20),9*转化表!$D$24+10*转化表!$D$25+(B118-20)*转化表!$D$26,IF(AND(B118&lt;=40,B118&gt;30),9*转化表!$D$24+10*转化表!$D$25+10*转化表!$D$26+(B118-30)*转化表!$D$27,IF(AND(B118&lt;=50,B118&gt;40),9*转化表!$D$24+10*转化表!$D$25+10*转化表!$D$26+10*转化表!$D$27+(B118-40)*转化表!$D$28,IF(AND(B118&lt;=60,B118&gt;50),9*转化表!$D$24+10*转化表!$D$25+10*转化表!$D$26+10*转化表!$D$27+10*转化表!$D$28+(B118-50)*转化表!$D$29,IF(AND(B118&lt;=70,B118&gt;60),9*转化表!$D$24+10*转化表!$D$25+10*转化表!$D$26+10*转化表!$D$27+10*转化表!$D$28+10*转化表!$D$29+(B118-60)*转化表!$D$30,IF(AND(B118&lt;=80,B118&gt;70),9*转化表!$D$24+10*转化表!$D$25+10*转化表!$D$26+10*转化表!$D$27+10*转化表!$D$28+10*转化表!$D$29+10*转化表!$D$30+(B118-70)*转化表!$D$31,IF(AND(B118&lt;=90,B118&gt;80),9*转化表!$D$24+10*转化表!$D$25+10*转化表!$D$26+10*转化表!$D$27+10*转化表!$D$28+10*转化表!$D$29+10*转化表!$D$30+10*转化表!$D$31+(B118-80)*转化表!$D$32,IF(AND(B118&lt;=100,B118&gt;90),9*转化表!$D$24+10*转化表!$D$25+10*转化表!$D$26+10*转化表!$D$27+10*转化表!$D$28+10*转化表!$D$29+10*转化表!$D$30+10*转化表!$D$31+10*转化表!$D$32+(B118-90)*转化表!$D$33,IF(AND(B118&lt;=110,B118&gt;100),9*转化表!$D$24+10*转化表!$D$25+10*转化表!$D$26+10*转化表!$D$27+10*转化表!$D$28+10*转化表!$D$29+10*转化表!$D$30+10*转化表!$D$31+10*转化表!$D$32+10*转化表!$D$33+(B118-100)*转化表!$D$34,IF(AND(B118&lt;=120,B118&gt;110),9*转化表!$D$24+10*转化表!$D$25+10*转化表!$D$26+10*转化表!$D$27+10*转化表!$D$28+10*转化表!$D$29+10*转化表!$D$30+10*转化表!$D$31+10*转化表!$D$32+10*转化表!$D$33+10*转化表!$D$34+(B118-110)*转化表!$D$35))))))))))))</f>
        <v>1484</v>
      </c>
      <c r="I118" s="91">
        <f t="shared" si="2"/>
        <v>0</v>
      </c>
      <c r="J118" s="91">
        <f>IF(E118&lt;=50,0,E118*7%+2.8+IF(AND(B118&lt;=10,B118&gt;0),(人物成长表!$B118-1)*转化表!$F$24,IF(AND(B118&lt;=20,B118&gt;10),9*转化表!$F$24+(B118-10)*转化表!$F$25,IF(AND(B118&lt;=30,B118&gt;20),9*转化表!$F$24+10*转化表!$F$25+(B118-20)*转化表!$F$26,IF(AND(B118&lt;=40,B118&gt;30),9*转化表!$F$24+10*转化表!$F$25+10*转化表!$F$26+(B118-30)*转化表!$F$27,IF(AND(B118&lt;=50,B118&gt;40),9*转化表!$F$24+10*转化表!$F$25+10*转化表!$F$26+10*转化表!$F$27+(B118-40)*转化表!$F$28,IF(AND(B118&lt;=60,B118&gt;50),9*转化表!$F$24+10*转化表!$F$25+10*转化表!$F$26+10*转化表!$F$27+10*转化表!$F$28+(B118-50)*转化表!$F$29,IF(AND(B118&lt;=70,B118&gt;60),9*转化表!$F$24+10*转化表!$F$25+10*转化表!$F$26+10*转化表!$F$27+10*转化表!$F$28+10*转化表!$F$29+(B118-60)*转化表!$F$30,IF(AND(B118&lt;=80,B118&gt;70),9*转化表!$F$24+10*转化表!$F$25+10*转化表!$F$26+10*转化表!$F$27+10*转化表!$F$28+10*转化表!$F$29+10*转化表!$F$30+(B118-70)*转化表!$F$31,IF(AND(B118&lt;=90,B118&gt;80),9*转化表!$F$24+10*转化表!$F$25+10*转化表!$F$26+10*转化表!$F$27+10*转化表!$F$28+10*转化表!$F$29+10*转化表!$F$30+10*转化表!$F$31+(B118-80)*转化表!$F$32,IF(AND(B118&lt;=100,B118&gt;90),9*转化表!$F$24+10*转化表!$F$25+10*转化表!$F$26+10*转化表!$F$27+10*转化表!$F$28+10*转化表!$F$29+10*转化表!$F$30+10*转化表!$F$31+10*转化表!$F$32+(B118-90)*转化表!$F$33,IF(AND(B118&lt;=110,B118&gt;100),9*转化表!$F$24+10*转化表!$F$25+10*转化表!$F$26+10*转化表!$F$27+10*转化表!$F$28+10*转化表!$F$29+10*转化表!$F$30+10*转化表!$F$31+10*转化表!$F$32+10*转化表!$F$33+(B118-100)*转化表!$F$34,IF(AND(B118&lt;=120,B118&gt;110),9*转化表!$F$24+10*转化表!$F$25+10*转化表!$F$26+10*转化表!$F$27+10*转化表!$F$28+10*转化表!$F$29+10*转化表!$F$30+10*转化表!$F$31+10*转化表!$F$32+10*转化表!$F$33+10*转化表!$F$34+(B118-110)*转化表!$F$35)))))))))))))</f>
        <v>0</v>
      </c>
      <c r="K118" s="91">
        <f>(F118-50)*人物成长表!$B118*10%+9+IF(AND(B118&lt;=10,B118&gt;0),(人物成长表!$B118-1)*转化表!$G$24,IF(AND(B118&lt;=20,B118&gt;10),9*转化表!$G$24+(B118-10)*转化表!$G$25,IF(AND(B118&lt;=30,B118&gt;20),9*转化表!$G$24+10*转化表!$G$25+(B118-20)*转化表!$G$26,IF(AND(B118&lt;=40,B118&gt;30),9*转化表!$G$24+10*转化表!$G$25+10*转化表!$G$26+(B118-30)*转化表!$G$27,IF(AND(B118&lt;=50,B118&gt;40),9*转化表!$G$24+10*转化表!$G$25+10*转化表!$G$26+10*转化表!$G$27+(B118-40)*转化表!$G$28,IF(AND(B118&lt;=60,B118&gt;50),9*转化表!$G$24+10*转化表!$G$25+10*转化表!$G$26+10*转化表!$G$27+10*转化表!$G$28+(B118-50)*转化表!$G$29,IF(AND(B118&lt;=70,B118&gt;60),9*转化表!$G$24+10*转化表!$G$25+10*转化表!$G$26+10*转化表!$G$27+10*转化表!$G$28+10*转化表!$G$29+(B118-60)*转化表!$G$30,IF(AND(B118&lt;=80,B118&gt;70),9*转化表!$G$24+10*转化表!$G$25+10*转化表!$G$26+10*转化表!$G$27+10*转化表!$G$28+10*转化表!$G$29+10*转化表!$G$30+(B118-70)*转化表!$G$31,IF(AND(B118&lt;=90,B118&gt;80),9*转化表!$G$24+10*转化表!$G$25+10*转化表!$G$26+10*转化表!$G$27+10*转化表!$G$28+10*转化表!$G$29+10*转化表!$G$30+10*转化表!$G$31+(B118-80)*转化表!$G$32,IF(AND(B118&lt;=100,B118&gt;90),9*转化表!$G$24+10*转化表!$G$25+10*转化表!$G$26+10*转化表!$G$27+10*转化表!$G$28+10*转化表!$G$29+10*转化表!$G$30+10*转化表!$G$31+10*转化表!$G$32+(B118-90)*转化表!$G$33,IF(AND(B118&lt;=110,B118&gt;100),9*转化表!$G$24+10*转化表!$G$25+10*转化表!$G$26+10*转化表!$G$27+10*转化表!$G$28+10*转化表!$G$29+10*转化表!$G$30+10*转化表!$G$31+10*转化表!$G$32+10*转化表!$G$33+(B118-100)*转化表!$G$34,IF(AND(B118&lt;=120,B118&gt;110),9*转化表!$G$24+10*转化表!$G$25+10*转化表!$G$26+10*转化表!$G$27+10*转化表!$G$28+10*转化表!$G$29+10*转化表!$G$30+10*转化表!$G$31+10*转化表!$G$32+10*转化表!$G$33+10*转化表!$G$34+(B118-110)*转化表!$G$35))))))))))))</f>
        <v>769.7700000000001</v>
      </c>
      <c r="L118" s="91">
        <f>IF(F118&lt;=50,0,E118*7%+2.8+IF(AND(B118&lt;=10,B118&gt;0),(人物成长表!$B118-1)*转化表!$H$24,IF(AND(B118&lt;=20,B118&gt;10),9*转化表!$H$24+(B118-10)*转化表!$H$25,IF(AND(B118&lt;=30,B118&gt;20),9*转化表!$H$24+10*转化表!$H$25+(B118-20)*转化表!$H$26,IF(AND(B118&lt;=40,B118&gt;30),9*转化表!$H$24+10*转化表!$H$25+10*转化表!$H$26+(B118-30)*转化表!$H$27,IF(AND(B118&lt;=50,B118&gt;40),9*转化表!$H$24+10*转化表!$H$25+10*转化表!$H$26+10*转化表!$H$27+(B118-40)*转化表!$H$28,IF(AND(B118&lt;=60,B118&gt;50),9*转化表!$H$24+10*转化表!$H$25+10*转化表!$H$26+10*转化表!$H$27+10*转化表!$H$28+(B118-50)*转化表!$H$29,IF(AND(B118&lt;=70,B118&gt;60),9*转化表!$H$24+10*转化表!$H$25+10*转化表!$H$26+10*转化表!$H$27+10*转化表!$H$28+10*转化表!$H$29+(B118-60)*转化表!$H$30,IF(AND(B118&lt;=80,B118&gt;70),9*转化表!$H$24+10*转化表!$H$25+10*转化表!$H$26+10*转化表!$H$27+10*转化表!$H$28+10*转化表!$H$29+10*转化表!$H$30+(B118-70)*转化表!$H$31,IF(AND(B118&lt;=90,B118&gt;80),9*转化表!$H$24+10*转化表!$H$25+10*转化表!$H$26+10*转化表!$H$27+10*转化表!$H$28+10*转化表!$H$29+10*转化表!$H$30+10*转化表!$H$31+(B118-80)*转化表!$H$32,IF(AND(B118&lt;=100,B118&gt;90),9*转化表!$H$24+10*转化表!$H$25+10*转化表!$H$26+10*转化表!$H$27+10*转化表!$H$28+10*转化表!$H$29+10*转化表!$H$30+10*转化表!$H$31+10*转化表!$H$32+(B118-90)*转化表!$H$33,IF(AND(B118&lt;=110,B118&gt;100),9*转化表!$H$24+10*转化表!$H$25+10*转化表!$H$26+10*转化表!$H$27+10*转化表!$H$28+10*转化表!$H$29+10*转化表!$H$30+10*转化表!$H$31+10*转化表!$H$32+10*转化表!$H$33+(B118-100)*转化表!$H$34,IF(AND(B118&lt;=120,B118&gt;110),9*转化表!$H$24+10*转化表!$H$25+10*转化表!$H$26+10*转化表!$H$27+10*转化表!$H$28+10*转化表!$H$29+10*转化表!$H$30+10*转化表!$H$31+10*转化表!$H$32+10*转化表!$H$33+10*转化表!$H$34+(B118-110)*转化表!$H$35)))))))))))))</f>
        <v>0</v>
      </c>
      <c r="M118" s="89">
        <v>0</v>
      </c>
      <c r="N118" s="93">
        <v>0.2</v>
      </c>
      <c r="O118" s="94">
        <v>0</v>
      </c>
      <c r="P118" s="94">
        <v>0</v>
      </c>
      <c r="Q118" s="94">
        <v>0</v>
      </c>
      <c r="R118" s="93">
        <v>0.25</v>
      </c>
      <c r="S118" s="94">
        <v>0</v>
      </c>
    </row>
    <row r="119" spans="1:19">
      <c r="A119" s="89" t="s">
        <v>185</v>
      </c>
      <c r="B119" s="89">
        <v>118</v>
      </c>
      <c r="C119" s="90">
        <f>IF(AND(B119&lt;=10,B119&gt;0),(人物成长表!$B119-1)*22+50,IF(AND(B119&lt;=20,B119&gt;10),9*22+50+(B119-10)*44,IF(AND(B119&lt;=30,B119&gt;20),9*22+50+10*44+(B119-20)*66,IF(AND(B119&lt;=40,B119&gt;30),9*22+50+10*44+10*66+(B119-30)*88,IF(AND(B119&lt;=50,B119&gt;40),9*22+50+10*44+10*66+10*88+(B119-40)*110,IF(AND(B119&lt;=60,B119&gt;50),9*22+30+10*44+10*66+10*88+10*110+(B119-50)*132,IF(AND(B119&lt;=70,B119&gt;60),9*22+30+10*44+10*66+10*88+10*110+10*132+(B119-60)*154,IF(AND(B119&lt;=80,B119&gt;70),9*22+30+10*44+10*66+10*88+10*110+10*132+10*154+(B119-70)*176,IF(AND(B119&lt;=90,B119&gt;80),9*22+30+10*44+10*66+10*88+10*110+10*132+10*154+10*176+(B119-80)*198,IF(AND(B119&lt;=100,B119&gt;90),9*22+30+10*44+10*66+10*88+10*110+10*132+10*154+10*176+10*198+(B119-90)*220,IF(AND(B119&lt;=110,B119&gt;100),9*22+30+10*44+10*66+10*88+10*110+10*132+10*154+10*176+10*198+10*220+(B119-100)*242,IF(AND(B119&lt;=120,B119&gt;110),9*22+30+10*44+10*66+10*88+10*110+10*132+10*154+10*176+10*198+10*220+10*242+(B119-110)*264))))))))))))</f>
        <v>16640</v>
      </c>
      <c r="D119" s="89">
        <v>60</v>
      </c>
      <c r="E119" s="89">
        <v>50</v>
      </c>
      <c r="F119" s="89">
        <v>50</v>
      </c>
      <c r="G119" s="91">
        <f>人物成长表!$D119*人物成长表!$B119*10%+7+IF(AND(B119&lt;=10,B119&gt;0),(人物成长表!$B119-1)*转化表!$C$24,IF(AND(B119&lt;=20,B119&gt;10),9*转化表!$C$24+(B119-10)*转化表!$C$25,IF(AND(B119&lt;=30,B119&gt;20),9*转化表!$C$24+10*转化表!$C$25+(B119-20)*转化表!$C$26,IF(AND(B119&lt;=40,B119&gt;30),9*转化表!$C$24+10*转化表!$C$25+10*转化表!$C$26+(B119-30)*转化表!$C$27,IF(AND(B119&lt;=50,B119&gt;40),9*转化表!$C$24+10*转化表!$C$25+10*转化表!$C$26+10*转化表!$C$27+(B119-40)*转化表!$C$28,IF(AND(B119&lt;=60,B119&gt;50),9*转化表!$C$24+10*转化表!$C$25+10*转化表!$C$26+10*转化表!$C$27+10*转化表!$C$28+(B119-50)*转化表!$C$29,IF(AND(B119&lt;=70,B119&gt;60),9*转化表!$C$24+10*转化表!$C$25+10*转化表!$C$26+10*转化表!$C$27+10*转化表!$C$28+10*转化表!$C$29+(B119-60)*转化表!$C$30,IF(AND(B119&lt;=80,B119&gt;70),9*转化表!$C$24+10*转化表!$C$25+10*转化表!$C$26+10*转化表!$C$27+10*转化表!$C$28+10*转化表!$C$29+10*转化表!$C$30+(B119-70)*转化表!$C$31,IF(AND(B119&lt;=90,B119&gt;80),9*转化表!$C$24+10*转化表!$C$25+10*转化表!$C$26+10*转化表!$C$27+10*转化表!$C$28+10*转化表!$C$29+10*转化表!$C$30+10*转化表!$C$31+(B119-80)*转化表!$C$32,IF(AND(B119&lt;=100,B119&gt;90),9*转化表!$C$24+10*转化表!$C$25+10*转化表!$C$26+10*转化表!$C$27+10*转化表!$C$28+10*转化表!$C$29+10*转化表!$C$30+10*转化表!$C$31+10*转化表!$C$32+(B119-90)*转化表!$C$33,IF(AND(B119&lt;=110,B119&gt;100),9*转化表!$C$24+10*转化表!$C$25+10*转化表!$C$26+10*转化表!$C$27+10*转化表!$C$28+10*转化表!$C$29+10*转化表!$C$30+10*转化表!$C$31+10*转化表!$C$32+10*转化表!$C$33+(B119-100)*转化表!$C$34,IF(AND(B119&lt;=120,B119&gt;110),9*转化表!$C$24+10*转化表!$C$25+10*转化表!$C$26+10*转化表!$C$27+10*转化表!$C$28+10*转化表!$C$29+10*转化表!$C$30+10*转化表!$C$31+10*转化表!$C$32+10*转化表!$C$33+10*转化表!$C$34+(B119-110)*转化表!$C$35))))))))))))</f>
        <v>2428</v>
      </c>
      <c r="H119" s="92">
        <f>人物成长表!$D119*人物成长表!$B119*7%+4.8+IF(AND(B119&lt;=10,B119&gt;0),(人物成长表!$B119-1)*转化表!$D$24,IF(AND(B119&lt;=20,B119&gt;10),9*转化表!$D$24+(B119-10)*转化表!$D$25,IF(AND(B119&lt;=30,B119&gt;20),9*转化表!$D$24+10*转化表!$D$25+(B119-20)*转化表!$D$26,IF(AND(B119&lt;=40,B119&gt;30),9*转化表!$D$24+10*转化表!$D$25+10*转化表!$D$26+(B119-30)*转化表!$D$27,IF(AND(B119&lt;=50,B119&gt;40),9*转化表!$D$24+10*转化表!$D$25+10*转化表!$D$26+10*转化表!$D$27+(B119-40)*转化表!$D$28,IF(AND(B119&lt;=60,B119&gt;50),9*转化表!$D$24+10*转化表!$D$25+10*转化表!$D$26+10*转化表!$D$27+10*转化表!$D$28+(B119-50)*转化表!$D$29,IF(AND(B119&lt;=70,B119&gt;60),9*转化表!$D$24+10*转化表!$D$25+10*转化表!$D$26+10*转化表!$D$27+10*转化表!$D$28+10*转化表!$D$29+(B119-60)*转化表!$D$30,IF(AND(B119&lt;=80,B119&gt;70),9*转化表!$D$24+10*转化表!$D$25+10*转化表!$D$26+10*转化表!$D$27+10*转化表!$D$28+10*转化表!$D$29+10*转化表!$D$30+(B119-70)*转化表!$D$31,IF(AND(B119&lt;=90,B119&gt;80),9*转化表!$D$24+10*转化表!$D$25+10*转化表!$D$26+10*转化表!$D$27+10*转化表!$D$28+10*转化表!$D$29+10*转化表!$D$30+10*转化表!$D$31+(B119-80)*转化表!$D$32,IF(AND(B119&lt;=100,B119&gt;90),9*转化表!$D$24+10*转化表!$D$25+10*转化表!$D$26+10*转化表!$D$27+10*转化表!$D$28+10*转化表!$D$29+10*转化表!$D$30+10*转化表!$D$31+10*转化表!$D$32+(B119-90)*转化表!$D$33,IF(AND(B119&lt;=110,B119&gt;100),9*转化表!$D$24+10*转化表!$D$25+10*转化表!$D$26+10*转化表!$D$27+10*转化表!$D$28+10*转化表!$D$29+10*转化表!$D$30+10*转化表!$D$31+10*转化表!$D$32+10*转化表!$D$33+(B119-100)*转化表!$D$34,IF(AND(B119&lt;=120,B119&gt;110),9*转化表!$D$24+10*转化表!$D$25+10*转化表!$D$26+10*转化表!$D$27+10*转化表!$D$28+10*转化表!$D$29+10*转化表!$D$30+10*转化表!$D$31+10*转化表!$D$32+10*转化表!$D$33+10*转化表!$D$34+(B119-110)*转化表!$D$35))))))))))))</f>
        <v>1505</v>
      </c>
      <c r="I119" s="91">
        <f t="shared" si="2"/>
        <v>0</v>
      </c>
      <c r="J119" s="91">
        <f>IF(E119&lt;=50,0,E119*7%+2.8+IF(AND(B119&lt;=10,B119&gt;0),(人物成长表!$B119-1)*转化表!$F$24,IF(AND(B119&lt;=20,B119&gt;10),9*转化表!$F$24+(B119-10)*转化表!$F$25,IF(AND(B119&lt;=30,B119&gt;20),9*转化表!$F$24+10*转化表!$F$25+(B119-20)*转化表!$F$26,IF(AND(B119&lt;=40,B119&gt;30),9*转化表!$F$24+10*转化表!$F$25+10*转化表!$F$26+(B119-30)*转化表!$F$27,IF(AND(B119&lt;=50,B119&gt;40),9*转化表!$F$24+10*转化表!$F$25+10*转化表!$F$26+10*转化表!$F$27+(B119-40)*转化表!$F$28,IF(AND(B119&lt;=60,B119&gt;50),9*转化表!$F$24+10*转化表!$F$25+10*转化表!$F$26+10*转化表!$F$27+10*转化表!$F$28+(B119-50)*转化表!$F$29,IF(AND(B119&lt;=70,B119&gt;60),9*转化表!$F$24+10*转化表!$F$25+10*转化表!$F$26+10*转化表!$F$27+10*转化表!$F$28+10*转化表!$F$29+(B119-60)*转化表!$F$30,IF(AND(B119&lt;=80,B119&gt;70),9*转化表!$F$24+10*转化表!$F$25+10*转化表!$F$26+10*转化表!$F$27+10*转化表!$F$28+10*转化表!$F$29+10*转化表!$F$30+(B119-70)*转化表!$F$31,IF(AND(B119&lt;=90,B119&gt;80),9*转化表!$F$24+10*转化表!$F$25+10*转化表!$F$26+10*转化表!$F$27+10*转化表!$F$28+10*转化表!$F$29+10*转化表!$F$30+10*转化表!$F$31+(B119-80)*转化表!$F$32,IF(AND(B119&lt;=100,B119&gt;90),9*转化表!$F$24+10*转化表!$F$25+10*转化表!$F$26+10*转化表!$F$27+10*转化表!$F$28+10*转化表!$F$29+10*转化表!$F$30+10*转化表!$F$31+10*转化表!$F$32+(B119-90)*转化表!$F$33,IF(AND(B119&lt;=110,B119&gt;100),9*转化表!$F$24+10*转化表!$F$25+10*转化表!$F$26+10*转化表!$F$27+10*转化表!$F$28+10*转化表!$F$29+10*转化表!$F$30+10*转化表!$F$31+10*转化表!$F$32+10*转化表!$F$33+(B119-100)*转化表!$F$34,IF(AND(B119&lt;=120,B119&gt;110),9*转化表!$F$24+10*转化表!$F$25+10*转化表!$F$26+10*转化表!$F$27+10*转化表!$F$28+10*转化表!$F$29+10*转化表!$F$30+10*转化表!$F$31+10*转化表!$F$32+10*转化表!$F$33+10*转化表!$F$34+(B119-110)*转化表!$F$35)))))))))))))</f>
        <v>0</v>
      </c>
      <c r="K119" s="91">
        <f>(F119-50)*人物成长表!$B119*10%+9+IF(AND(B119&lt;=10,B119&gt;0),(人物成长表!$B119-1)*转化表!$G$24,IF(AND(B119&lt;=20,B119&gt;10),9*转化表!$G$24+(B119-10)*转化表!$G$25,IF(AND(B119&lt;=30,B119&gt;20),9*转化表!$G$24+10*转化表!$G$25+(B119-20)*转化表!$G$26,IF(AND(B119&lt;=40,B119&gt;30),9*转化表!$G$24+10*转化表!$G$25+10*转化表!$G$26+(B119-30)*转化表!$G$27,IF(AND(B119&lt;=50,B119&gt;40),9*转化表!$G$24+10*转化表!$G$25+10*转化表!$G$26+10*转化表!$G$27+(B119-40)*转化表!$G$28,IF(AND(B119&lt;=60,B119&gt;50),9*转化表!$G$24+10*转化表!$G$25+10*转化表!$G$26+10*转化表!$G$27+10*转化表!$G$28+(B119-50)*转化表!$G$29,IF(AND(B119&lt;=70,B119&gt;60),9*转化表!$G$24+10*转化表!$G$25+10*转化表!$G$26+10*转化表!$G$27+10*转化表!$G$28+10*转化表!$G$29+(B119-60)*转化表!$G$30,IF(AND(B119&lt;=80,B119&gt;70),9*转化表!$G$24+10*转化表!$G$25+10*转化表!$G$26+10*转化表!$G$27+10*转化表!$G$28+10*转化表!$G$29+10*转化表!$G$30+(B119-70)*转化表!$G$31,IF(AND(B119&lt;=90,B119&gt;80),9*转化表!$G$24+10*转化表!$G$25+10*转化表!$G$26+10*转化表!$G$27+10*转化表!$G$28+10*转化表!$G$29+10*转化表!$G$30+10*转化表!$G$31+(B119-80)*转化表!$G$32,IF(AND(B119&lt;=100,B119&gt;90),9*转化表!$G$24+10*转化表!$G$25+10*转化表!$G$26+10*转化表!$G$27+10*转化表!$G$28+10*转化表!$G$29+10*转化表!$G$30+10*转化表!$G$31+10*转化表!$G$32+(B119-90)*转化表!$G$33,IF(AND(B119&lt;=110,B119&gt;100),9*转化表!$G$24+10*转化表!$G$25+10*转化表!$G$26+10*转化表!$G$27+10*转化表!$G$28+10*转化表!$G$29+10*转化表!$G$30+10*转化表!$G$31+10*转化表!$G$32+10*转化表!$G$33+(B119-100)*转化表!$G$34,IF(AND(B119&lt;=120,B119&gt;110),9*转化表!$G$24+10*转化表!$G$25+10*转化表!$G$26+10*转化表!$G$27+10*转化表!$G$28+10*转化表!$G$29+10*转化表!$G$30+10*转化表!$G$31+10*转化表!$G$32+10*转化表!$G$33+10*转化表!$G$34+(B119-110)*转化表!$G$35))))))))))))</f>
        <v>783.07</v>
      </c>
      <c r="L119" s="91">
        <f>IF(F119&lt;=50,0,E119*7%+2.8+IF(AND(B119&lt;=10,B119&gt;0),(人物成长表!$B119-1)*转化表!$H$24,IF(AND(B119&lt;=20,B119&gt;10),9*转化表!$H$24+(B119-10)*转化表!$H$25,IF(AND(B119&lt;=30,B119&gt;20),9*转化表!$H$24+10*转化表!$H$25+(B119-20)*转化表!$H$26,IF(AND(B119&lt;=40,B119&gt;30),9*转化表!$H$24+10*转化表!$H$25+10*转化表!$H$26+(B119-30)*转化表!$H$27,IF(AND(B119&lt;=50,B119&gt;40),9*转化表!$H$24+10*转化表!$H$25+10*转化表!$H$26+10*转化表!$H$27+(B119-40)*转化表!$H$28,IF(AND(B119&lt;=60,B119&gt;50),9*转化表!$H$24+10*转化表!$H$25+10*转化表!$H$26+10*转化表!$H$27+10*转化表!$H$28+(B119-50)*转化表!$H$29,IF(AND(B119&lt;=70,B119&gt;60),9*转化表!$H$24+10*转化表!$H$25+10*转化表!$H$26+10*转化表!$H$27+10*转化表!$H$28+10*转化表!$H$29+(B119-60)*转化表!$H$30,IF(AND(B119&lt;=80,B119&gt;70),9*转化表!$H$24+10*转化表!$H$25+10*转化表!$H$26+10*转化表!$H$27+10*转化表!$H$28+10*转化表!$H$29+10*转化表!$H$30+(B119-70)*转化表!$H$31,IF(AND(B119&lt;=90,B119&gt;80),9*转化表!$H$24+10*转化表!$H$25+10*转化表!$H$26+10*转化表!$H$27+10*转化表!$H$28+10*转化表!$H$29+10*转化表!$H$30+10*转化表!$H$31+(B119-80)*转化表!$H$32,IF(AND(B119&lt;=100,B119&gt;90),9*转化表!$H$24+10*转化表!$H$25+10*转化表!$H$26+10*转化表!$H$27+10*转化表!$H$28+10*转化表!$H$29+10*转化表!$H$30+10*转化表!$H$31+10*转化表!$H$32+(B119-90)*转化表!$H$33,IF(AND(B119&lt;=110,B119&gt;100),9*转化表!$H$24+10*转化表!$H$25+10*转化表!$H$26+10*转化表!$H$27+10*转化表!$H$28+10*转化表!$H$29+10*转化表!$H$30+10*转化表!$H$31+10*转化表!$H$32+10*转化表!$H$33+(B119-100)*转化表!$H$34,IF(AND(B119&lt;=120,B119&gt;110),9*转化表!$H$24+10*转化表!$H$25+10*转化表!$H$26+10*转化表!$H$27+10*转化表!$H$28+10*转化表!$H$29+10*转化表!$H$30+10*转化表!$H$31+10*转化表!$H$32+10*转化表!$H$33+10*转化表!$H$34+(B119-110)*转化表!$H$35)))))))))))))</f>
        <v>0</v>
      </c>
      <c r="M119" s="89">
        <v>0</v>
      </c>
      <c r="N119" s="93">
        <v>0.2</v>
      </c>
      <c r="O119" s="94">
        <v>0</v>
      </c>
      <c r="P119" s="94">
        <v>0</v>
      </c>
      <c r="Q119" s="94">
        <v>0</v>
      </c>
      <c r="R119" s="93">
        <v>0.25</v>
      </c>
      <c r="S119" s="94">
        <v>0</v>
      </c>
    </row>
    <row r="120" spans="1:19">
      <c r="A120" s="89" t="s">
        <v>185</v>
      </c>
      <c r="B120" s="89">
        <v>119</v>
      </c>
      <c r="C120" s="90">
        <f>IF(AND(B120&lt;=10,B120&gt;0),(人物成长表!$B120-1)*22+50,IF(AND(B120&lt;=20,B120&gt;10),9*22+50+(B120-10)*44,IF(AND(B120&lt;=30,B120&gt;20),9*22+50+10*44+(B120-20)*66,IF(AND(B120&lt;=40,B120&gt;30),9*22+50+10*44+10*66+(B120-30)*88,IF(AND(B120&lt;=50,B120&gt;40),9*22+50+10*44+10*66+10*88+(B120-40)*110,IF(AND(B120&lt;=60,B120&gt;50),9*22+30+10*44+10*66+10*88+10*110+(B120-50)*132,IF(AND(B120&lt;=70,B120&gt;60),9*22+30+10*44+10*66+10*88+10*110+10*132+(B120-60)*154,IF(AND(B120&lt;=80,B120&gt;70),9*22+30+10*44+10*66+10*88+10*110+10*132+10*154+(B120-70)*176,IF(AND(B120&lt;=90,B120&gt;80),9*22+30+10*44+10*66+10*88+10*110+10*132+10*154+10*176+(B120-80)*198,IF(AND(B120&lt;=100,B120&gt;90),9*22+30+10*44+10*66+10*88+10*110+10*132+10*154+10*176+10*198+(B120-90)*220,IF(AND(B120&lt;=110,B120&gt;100),9*22+30+10*44+10*66+10*88+10*110+10*132+10*154+10*176+10*198+10*220+(B120-100)*242,IF(AND(B120&lt;=120,B120&gt;110),9*22+30+10*44+10*66+10*88+10*110+10*132+10*154+10*176+10*198+10*220+10*242+(B120-110)*264))))))))))))</f>
        <v>16904</v>
      </c>
      <c r="D120" s="89">
        <v>60</v>
      </c>
      <c r="E120" s="89">
        <v>50</v>
      </c>
      <c r="F120" s="89">
        <v>50</v>
      </c>
      <c r="G120" s="91">
        <f>人物成长表!$D120*人物成长表!$B120*10%+7+IF(AND(B120&lt;=10,B120&gt;0),(人物成长表!$B120-1)*转化表!$C$24,IF(AND(B120&lt;=20,B120&gt;10),9*转化表!$C$24+(B120-10)*转化表!$C$25,IF(AND(B120&lt;=30,B120&gt;20),9*转化表!$C$24+10*转化表!$C$25+(B120-20)*转化表!$C$26,IF(AND(B120&lt;=40,B120&gt;30),9*转化表!$C$24+10*转化表!$C$25+10*转化表!$C$26+(B120-30)*转化表!$C$27,IF(AND(B120&lt;=50,B120&gt;40),9*转化表!$C$24+10*转化表!$C$25+10*转化表!$C$26+10*转化表!$C$27+(B120-40)*转化表!$C$28,IF(AND(B120&lt;=60,B120&gt;50),9*转化表!$C$24+10*转化表!$C$25+10*转化表!$C$26+10*转化表!$C$27+10*转化表!$C$28+(B120-50)*转化表!$C$29,IF(AND(B120&lt;=70,B120&gt;60),9*转化表!$C$24+10*转化表!$C$25+10*转化表!$C$26+10*转化表!$C$27+10*转化表!$C$28+10*转化表!$C$29+(B120-60)*转化表!$C$30,IF(AND(B120&lt;=80,B120&gt;70),9*转化表!$C$24+10*转化表!$C$25+10*转化表!$C$26+10*转化表!$C$27+10*转化表!$C$28+10*转化表!$C$29+10*转化表!$C$30+(B120-70)*转化表!$C$31,IF(AND(B120&lt;=90,B120&gt;80),9*转化表!$C$24+10*转化表!$C$25+10*转化表!$C$26+10*转化表!$C$27+10*转化表!$C$28+10*转化表!$C$29+10*转化表!$C$30+10*转化表!$C$31+(B120-80)*转化表!$C$32,IF(AND(B120&lt;=100,B120&gt;90),9*转化表!$C$24+10*转化表!$C$25+10*转化表!$C$26+10*转化表!$C$27+10*转化表!$C$28+10*转化表!$C$29+10*转化表!$C$30+10*转化表!$C$31+10*转化表!$C$32+(B120-90)*转化表!$C$33,IF(AND(B120&lt;=110,B120&gt;100),9*转化表!$C$24+10*转化表!$C$25+10*转化表!$C$26+10*转化表!$C$27+10*转化表!$C$28+10*转化表!$C$29+10*转化表!$C$30+10*转化表!$C$31+10*转化表!$C$32+10*转化表!$C$33+(B120-100)*转化表!$C$34,IF(AND(B120&lt;=120,B120&gt;110),9*转化表!$C$24+10*转化表!$C$25+10*转化表!$C$26+10*转化表!$C$27+10*转化表!$C$28+10*转化表!$C$29+10*转化表!$C$30+10*转化表!$C$31+10*转化表!$C$32+10*转化表!$C$33+10*转化表!$C$34+(B120-110)*转化表!$C$35))))))))))))</f>
        <v>2469</v>
      </c>
      <c r="H120" s="92">
        <f>人物成长表!$D120*人物成长表!$B120*7%+4.8+IF(AND(B120&lt;=10,B120&gt;0),(人物成长表!$B120-1)*转化表!$D$24,IF(AND(B120&lt;=20,B120&gt;10),9*转化表!$D$24+(B120-10)*转化表!$D$25,IF(AND(B120&lt;=30,B120&gt;20),9*转化表!$D$24+10*转化表!$D$25+(B120-20)*转化表!$D$26,IF(AND(B120&lt;=40,B120&gt;30),9*转化表!$D$24+10*转化表!$D$25+10*转化表!$D$26+(B120-30)*转化表!$D$27,IF(AND(B120&lt;=50,B120&gt;40),9*转化表!$D$24+10*转化表!$D$25+10*转化表!$D$26+10*转化表!$D$27+(B120-40)*转化表!$D$28,IF(AND(B120&lt;=60,B120&gt;50),9*转化表!$D$24+10*转化表!$D$25+10*转化表!$D$26+10*转化表!$D$27+10*转化表!$D$28+(B120-50)*转化表!$D$29,IF(AND(B120&lt;=70,B120&gt;60),9*转化表!$D$24+10*转化表!$D$25+10*转化表!$D$26+10*转化表!$D$27+10*转化表!$D$28+10*转化表!$D$29+(B120-60)*转化表!$D$30,IF(AND(B120&lt;=80,B120&gt;70),9*转化表!$D$24+10*转化表!$D$25+10*转化表!$D$26+10*转化表!$D$27+10*转化表!$D$28+10*转化表!$D$29+10*转化表!$D$30+(B120-70)*转化表!$D$31,IF(AND(B120&lt;=90,B120&gt;80),9*转化表!$D$24+10*转化表!$D$25+10*转化表!$D$26+10*转化表!$D$27+10*转化表!$D$28+10*转化表!$D$29+10*转化表!$D$30+10*转化表!$D$31+(B120-80)*转化表!$D$32,IF(AND(B120&lt;=100,B120&gt;90),9*转化表!$D$24+10*转化表!$D$25+10*转化表!$D$26+10*转化表!$D$27+10*转化表!$D$28+10*转化表!$D$29+10*转化表!$D$30+10*转化表!$D$31+10*转化表!$D$32+(B120-90)*转化表!$D$33,IF(AND(B120&lt;=110,B120&gt;100),9*转化表!$D$24+10*转化表!$D$25+10*转化表!$D$26+10*转化表!$D$27+10*转化表!$D$28+10*转化表!$D$29+10*转化表!$D$30+10*转化表!$D$31+10*转化表!$D$32+10*转化表!$D$33+(B120-100)*转化表!$D$34,IF(AND(B120&lt;=120,B120&gt;110),9*转化表!$D$24+10*转化表!$D$25+10*转化表!$D$26+10*转化表!$D$27+10*转化表!$D$28+10*转化表!$D$29+10*转化表!$D$30+10*转化表!$D$31+10*转化表!$D$32+10*转化表!$D$33+10*转化表!$D$34+(B120-110)*转化表!$D$35))))))))))))</f>
        <v>1526.0000000000002</v>
      </c>
      <c r="I120" s="91">
        <f t="shared" si="2"/>
        <v>0</v>
      </c>
      <c r="J120" s="91">
        <f>IF(E120&lt;=50,0,E120*7%+2.8+IF(AND(B120&lt;=10,B120&gt;0),(人物成长表!$B120-1)*转化表!$F$24,IF(AND(B120&lt;=20,B120&gt;10),9*转化表!$F$24+(B120-10)*转化表!$F$25,IF(AND(B120&lt;=30,B120&gt;20),9*转化表!$F$24+10*转化表!$F$25+(B120-20)*转化表!$F$26,IF(AND(B120&lt;=40,B120&gt;30),9*转化表!$F$24+10*转化表!$F$25+10*转化表!$F$26+(B120-30)*转化表!$F$27,IF(AND(B120&lt;=50,B120&gt;40),9*转化表!$F$24+10*转化表!$F$25+10*转化表!$F$26+10*转化表!$F$27+(B120-40)*转化表!$F$28,IF(AND(B120&lt;=60,B120&gt;50),9*转化表!$F$24+10*转化表!$F$25+10*转化表!$F$26+10*转化表!$F$27+10*转化表!$F$28+(B120-50)*转化表!$F$29,IF(AND(B120&lt;=70,B120&gt;60),9*转化表!$F$24+10*转化表!$F$25+10*转化表!$F$26+10*转化表!$F$27+10*转化表!$F$28+10*转化表!$F$29+(B120-60)*转化表!$F$30,IF(AND(B120&lt;=80,B120&gt;70),9*转化表!$F$24+10*转化表!$F$25+10*转化表!$F$26+10*转化表!$F$27+10*转化表!$F$28+10*转化表!$F$29+10*转化表!$F$30+(B120-70)*转化表!$F$31,IF(AND(B120&lt;=90,B120&gt;80),9*转化表!$F$24+10*转化表!$F$25+10*转化表!$F$26+10*转化表!$F$27+10*转化表!$F$28+10*转化表!$F$29+10*转化表!$F$30+10*转化表!$F$31+(B120-80)*转化表!$F$32,IF(AND(B120&lt;=100,B120&gt;90),9*转化表!$F$24+10*转化表!$F$25+10*转化表!$F$26+10*转化表!$F$27+10*转化表!$F$28+10*转化表!$F$29+10*转化表!$F$30+10*转化表!$F$31+10*转化表!$F$32+(B120-90)*转化表!$F$33,IF(AND(B120&lt;=110,B120&gt;100),9*转化表!$F$24+10*转化表!$F$25+10*转化表!$F$26+10*转化表!$F$27+10*转化表!$F$28+10*转化表!$F$29+10*转化表!$F$30+10*转化表!$F$31+10*转化表!$F$32+10*转化表!$F$33+(B120-100)*转化表!$F$34,IF(AND(B120&lt;=120,B120&gt;110),9*转化表!$F$24+10*转化表!$F$25+10*转化表!$F$26+10*转化表!$F$27+10*转化表!$F$28+10*转化表!$F$29+10*转化表!$F$30+10*转化表!$F$31+10*转化表!$F$32+10*转化表!$F$33+10*转化表!$F$34+(B120-110)*转化表!$F$35)))))))))))))</f>
        <v>0</v>
      </c>
      <c r="K120" s="91">
        <f>(F120-50)*人物成长表!$B120*10%+9+IF(AND(B120&lt;=10,B120&gt;0),(人物成长表!$B120-1)*转化表!$G$24,IF(AND(B120&lt;=20,B120&gt;10),9*转化表!$G$24+(B120-10)*转化表!$G$25,IF(AND(B120&lt;=30,B120&gt;20),9*转化表!$G$24+10*转化表!$G$25+(B120-20)*转化表!$G$26,IF(AND(B120&lt;=40,B120&gt;30),9*转化表!$G$24+10*转化表!$G$25+10*转化表!$G$26+(B120-30)*转化表!$G$27,IF(AND(B120&lt;=50,B120&gt;40),9*转化表!$G$24+10*转化表!$G$25+10*转化表!$G$26+10*转化表!$G$27+(B120-40)*转化表!$G$28,IF(AND(B120&lt;=60,B120&gt;50),9*转化表!$G$24+10*转化表!$G$25+10*转化表!$G$26+10*转化表!$G$27+10*转化表!$G$28+(B120-50)*转化表!$G$29,IF(AND(B120&lt;=70,B120&gt;60),9*转化表!$G$24+10*转化表!$G$25+10*转化表!$G$26+10*转化表!$G$27+10*转化表!$G$28+10*转化表!$G$29+(B120-60)*转化表!$G$30,IF(AND(B120&lt;=80,B120&gt;70),9*转化表!$G$24+10*转化表!$G$25+10*转化表!$G$26+10*转化表!$G$27+10*转化表!$G$28+10*转化表!$G$29+10*转化表!$G$30+(B120-70)*转化表!$G$31,IF(AND(B120&lt;=90,B120&gt;80),9*转化表!$G$24+10*转化表!$G$25+10*转化表!$G$26+10*转化表!$G$27+10*转化表!$G$28+10*转化表!$G$29+10*转化表!$G$30+10*转化表!$G$31+(B120-80)*转化表!$G$32,IF(AND(B120&lt;=100,B120&gt;90),9*转化表!$G$24+10*转化表!$G$25+10*转化表!$G$26+10*转化表!$G$27+10*转化表!$G$28+10*转化表!$G$29+10*转化表!$G$30+10*转化表!$G$31+10*转化表!$G$32+(B120-90)*转化表!$G$33,IF(AND(B120&lt;=110,B120&gt;100),9*转化表!$G$24+10*转化表!$G$25+10*转化表!$G$26+10*转化表!$G$27+10*转化表!$G$28+10*转化表!$G$29+10*转化表!$G$30+10*转化表!$G$31+10*转化表!$G$32+10*转化表!$G$33+(B120-100)*转化表!$G$34,IF(AND(B120&lt;=120,B120&gt;110),9*转化表!$G$24+10*转化表!$G$25+10*转化表!$G$26+10*转化表!$G$27+10*转化表!$G$28+10*转化表!$G$29+10*转化表!$G$30+10*转化表!$G$31+10*转化表!$G$32+10*转化表!$G$33+10*转化表!$G$34+(B120-110)*转化表!$G$35))))))))))))</f>
        <v>796.37000000000012</v>
      </c>
      <c r="L120" s="91">
        <f>IF(F120&lt;=50,0,E120*7%+2.8+IF(AND(B120&lt;=10,B120&gt;0),(人物成长表!$B120-1)*转化表!$H$24,IF(AND(B120&lt;=20,B120&gt;10),9*转化表!$H$24+(B120-10)*转化表!$H$25,IF(AND(B120&lt;=30,B120&gt;20),9*转化表!$H$24+10*转化表!$H$25+(B120-20)*转化表!$H$26,IF(AND(B120&lt;=40,B120&gt;30),9*转化表!$H$24+10*转化表!$H$25+10*转化表!$H$26+(B120-30)*转化表!$H$27,IF(AND(B120&lt;=50,B120&gt;40),9*转化表!$H$24+10*转化表!$H$25+10*转化表!$H$26+10*转化表!$H$27+(B120-40)*转化表!$H$28,IF(AND(B120&lt;=60,B120&gt;50),9*转化表!$H$24+10*转化表!$H$25+10*转化表!$H$26+10*转化表!$H$27+10*转化表!$H$28+(B120-50)*转化表!$H$29,IF(AND(B120&lt;=70,B120&gt;60),9*转化表!$H$24+10*转化表!$H$25+10*转化表!$H$26+10*转化表!$H$27+10*转化表!$H$28+10*转化表!$H$29+(B120-60)*转化表!$H$30,IF(AND(B120&lt;=80,B120&gt;70),9*转化表!$H$24+10*转化表!$H$25+10*转化表!$H$26+10*转化表!$H$27+10*转化表!$H$28+10*转化表!$H$29+10*转化表!$H$30+(B120-70)*转化表!$H$31,IF(AND(B120&lt;=90,B120&gt;80),9*转化表!$H$24+10*转化表!$H$25+10*转化表!$H$26+10*转化表!$H$27+10*转化表!$H$28+10*转化表!$H$29+10*转化表!$H$30+10*转化表!$H$31+(B120-80)*转化表!$H$32,IF(AND(B120&lt;=100,B120&gt;90),9*转化表!$H$24+10*转化表!$H$25+10*转化表!$H$26+10*转化表!$H$27+10*转化表!$H$28+10*转化表!$H$29+10*转化表!$H$30+10*转化表!$H$31+10*转化表!$H$32+(B120-90)*转化表!$H$33,IF(AND(B120&lt;=110,B120&gt;100),9*转化表!$H$24+10*转化表!$H$25+10*转化表!$H$26+10*转化表!$H$27+10*转化表!$H$28+10*转化表!$H$29+10*转化表!$H$30+10*转化表!$H$31+10*转化表!$H$32+10*转化表!$H$33+(B120-100)*转化表!$H$34,IF(AND(B120&lt;=120,B120&gt;110),9*转化表!$H$24+10*转化表!$H$25+10*转化表!$H$26+10*转化表!$H$27+10*转化表!$H$28+10*转化表!$H$29+10*转化表!$H$30+10*转化表!$H$31+10*转化表!$H$32+10*转化表!$H$33+10*转化表!$H$34+(B120-110)*转化表!$H$35)))))))))))))</f>
        <v>0</v>
      </c>
      <c r="M120" s="89">
        <v>0</v>
      </c>
      <c r="N120" s="93">
        <v>0.2</v>
      </c>
      <c r="O120" s="94">
        <v>0</v>
      </c>
      <c r="P120" s="94">
        <v>0</v>
      </c>
      <c r="Q120" s="94">
        <v>0</v>
      </c>
      <c r="R120" s="93">
        <v>0.25</v>
      </c>
      <c r="S120" s="94">
        <v>0</v>
      </c>
    </row>
    <row r="121" spans="1:19">
      <c r="A121" s="89" t="s">
        <v>185</v>
      </c>
      <c r="B121" s="89">
        <v>120</v>
      </c>
      <c r="C121" s="90">
        <f>IF(AND(B121&lt;=10,B121&gt;0),(人物成长表!$B121-1)*22+50,IF(AND(B121&lt;=20,B121&gt;10),9*22+50+(B121-10)*44,IF(AND(B121&lt;=30,B121&gt;20),9*22+50+10*44+(B121-20)*66,IF(AND(B121&lt;=40,B121&gt;30),9*22+50+10*44+10*66+(B121-30)*88,IF(AND(B121&lt;=50,B121&gt;40),9*22+50+10*44+10*66+10*88+(B121-40)*110,IF(AND(B121&lt;=60,B121&gt;50),9*22+30+10*44+10*66+10*88+10*110+(B121-50)*132,IF(AND(B121&lt;=70,B121&gt;60),9*22+30+10*44+10*66+10*88+10*110+10*132+(B121-60)*154,IF(AND(B121&lt;=80,B121&gt;70),9*22+30+10*44+10*66+10*88+10*110+10*132+10*154+(B121-70)*176,IF(AND(B121&lt;=90,B121&gt;80),9*22+30+10*44+10*66+10*88+10*110+10*132+10*154+10*176+(B121-80)*198,IF(AND(B121&lt;=100,B121&gt;90),9*22+30+10*44+10*66+10*88+10*110+10*132+10*154+10*176+10*198+(B121-90)*220,IF(AND(B121&lt;=110,B121&gt;100),9*22+30+10*44+10*66+10*88+10*110+10*132+10*154+10*176+10*198+10*220+(B121-100)*242,IF(AND(B121&lt;=120,B121&gt;110),9*22+30+10*44+10*66+10*88+10*110+10*132+10*154+10*176+10*198+10*220+10*242+(B121-110)*264))))))))))))</f>
        <v>17168</v>
      </c>
      <c r="D121" s="89">
        <v>60</v>
      </c>
      <c r="E121" s="89">
        <v>50</v>
      </c>
      <c r="F121" s="89">
        <v>50</v>
      </c>
      <c r="G121" s="91">
        <f>人物成长表!$D121*人物成长表!$B121*10%+7+IF(AND(B121&lt;=10,B121&gt;0),(人物成长表!$B121-1)*转化表!$C$24,IF(AND(B121&lt;=20,B121&gt;10),9*转化表!$C$24+(B121-10)*转化表!$C$25,IF(AND(B121&lt;=30,B121&gt;20),9*转化表!$C$24+10*转化表!$C$25+(B121-20)*转化表!$C$26,IF(AND(B121&lt;=40,B121&gt;30),9*转化表!$C$24+10*转化表!$C$25+10*转化表!$C$26+(B121-30)*转化表!$C$27,IF(AND(B121&lt;=50,B121&gt;40),9*转化表!$C$24+10*转化表!$C$25+10*转化表!$C$26+10*转化表!$C$27+(B121-40)*转化表!$C$28,IF(AND(B121&lt;=60,B121&gt;50),9*转化表!$C$24+10*转化表!$C$25+10*转化表!$C$26+10*转化表!$C$27+10*转化表!$C$28+(B121-50)*转化表!$C$29,IF(AND(B121&lt;=70,B121&gt;60),9*转化表!$C$24+10*转化表!$C$25+10*转化表!$C$26+10*转化表!$C$27+10*转化表!$C$28+10*转化表!$C$29+(B121-60)*转化表!$C$30,IF(AND(B121&lt;=80,B121&gt;70),9*转化表!$C$24+10*转化表!$C$25+10*转化表!$C$26+10*转化表!$C$27+10*转化表!$C$28+10*转化表!$C$29+10*转化表!$C$30+(B121-70)*转化表!$C$31,IF(AND(B121&lt;=90,B121&gt;80),9*转化表!$C$24+10*转化表!$C$25+10*转化表!$C$26+10*转化表!$C$27+10*转化表!$C$28+10*转化表!$C$29+10*转化表!$C$30+10*转化表!$C$31+(B121-80)*转化表!$C$32,IF(AND(B121&lt;=100,B121&gt;90),9*转化表!$C$24+10*转化表!$C$25+10*转化表!$C$26+10*转化表!$C$27+10*转化表!$C$28+10*转化表!$C$29+10*转化表!$C$30+10*转化表!$C$31+10*转化表!$C$32+(B121-90)*转化表!$C$33,IF(AND(B121&lt;=110,B121&gt;100),9*转化表!$C$24+10*转化表!$C$25+10*转化表!$C$26+10*转化表!$C$27+10*转化表!$C$28+10*转化表!$C$29+10*转化表!$C$30+10*转化表!$C$31+10*转化表!$C$32+10*转化表!$C$33+(B121-100)*转化表!$C$34,IF(AND(B121&lt;=120,B121&gt;110),9*转化表!$C$24+10*转化表!$C$25+10*转化表!$C$26+10*转化表!$C$27+10*转化表!$C$28+10*转化表!$C$29+10*转化表!$C$30+10*转化表!$C$31+10*转化表!$C$32+10*转化表!$C$33+10*转化表!$C$34+(B121-110)*转化表!$C$35))))))))))))</f>
        <v>2510</v>
      </c>
      <c r="H121" s="92">
        <f>人物成长表!$D121*人物成长表!$B121*7%+4.8+IF(AND(B121&lt;=10,B121&gt;0),(人物成长表!$B121-1)*转化表!$D$24,IF(AND(B121&lt;=20,B121&gt;10),9*转化表!$D$24+(B121-10)*转化表!$D$25,IF(AND(B121&lt;=30,B121&gt;20),9*转化表!$D$24+10*转化表!$D$25+(B121-20)*转化表!$D$26,IF(AND(B121&lt;=40,B121&gt;30),9*转化表!$D$24+10*转化表!$D$25+10*转化表!$D$26+(B121-30)*转化表!$D$27,IF(AND(B121&lt;=50,B121&gt;40),9*转化表!$D$24+10*转化表!$D$25+10*转化表!$D$26+10*转化表!$D$27+(B121-40)*转化表!$D$28,IF(AND(B121&lt;=60,B121&gt;50),9*转化表!$D$24+10*转化表!$D$25+10*转化表!$D$26+10*转化表!$D$27+10*转化表!$D$28+(B121-50)*转化表!$D$29,IF(AND(B121&lt;=70,B121&gt;60),9*转化表!$D$24+10*转化表!$D$25+10*转化表!$D$26+10*转化表!$D$27+10*转化表!$D$28+10*转化表!$D$29+(B121-60)*转化表!$D$30,IF(AND(B121&lt;=80,B121&gt;70),9*转化表!$D$24+10*转化表!$D$25+10*转化表!$D$26+10*转化表!$D$27+10*转化表!$D$28+10*转化表!$D$29+10*转化表!$D$30+(B121-70)*转化表!$D$31,IF(AND(B121&lt;=90,B121&gt;80),9*转化表!$D$24+10*转化表!$D$25+10*转化表!$D$26+10*转化表!$D$27+10*转化表!$D$28+10*转化表!$D$29+10*转化表!$D$30+10*转化表!$D$31+(B121-80)*转化表!$D$32,IF(AND(B121&lt;=100,B121&gt;90),9*转化表!$D$24+10*转化表!$D$25+10*转化表!$D$26+10*转化表!$D$27+10*转化表!$D$28+10*转化表!$D$29+10*转化表!$D$30+10*转化表!$D$31+10*转化表!$D$32+(B121-90)*转化表!$D$33,IF(AND(B121&lt;=110,B121&gt;100),9*转化表!$D$24+10*转化表!$D$25+10*转化表!$D$26+10*转化表!$D$27+10*转化表!$D$28+10*转化表!$D$29+10*转化表!$D$30+10*转化表!$D$31+10*转化表!$D$32+10*转化表!$D$33+(B121-100)*转化表!$D$34,IF(AND(B121&lt;=120,B121&gt;110),9*转化表!$D$24+10*转化表!$D$25+10*转化表!$D$26+10*转化表!$D$27+10*转化表!$D$28+10*转化表!$D$29+10*转化表!$D$30+10*转化表!$D$31+10*转化表!$D$32+10*转化表!$D$33+10*转化表!$D$34+(B121-110)*转化表!$D$35))))))))))))</f>
        <v>1547</v>
      </c>
      <c r="I121" s="91">
        <f t="shared" si="2"/>
        <v>0</v>
      </c>
      <c r="J121" s="91">
        <f>IF(E121&lt;=50,0,E121*7%+2.8+IF(AND(B121&lt;=10,B121&gt;0),(人物成长表!$B121-1)*转化表!$F$24,IF(AND(B121&lt;=20,B121&gt;10),9*转化表!$F$24+(B121-10)*转化表!$F$25,IF(AND(B121&lt;=30,B121&gt;20),9*转化表!$F$24+10*转化表!$F$25+(B121-20)*转化表!$F$26,IF(AND(B121&lt;=40,B121&gt;30),9*转化表!$F$24+10*转化表!$F$25+10*转化表!$F$26+(B121-30)*转化表!$F$27,IF(AND(B121&lt;=50,B121&gt;40),9*转化表!$F$24+10*转化表!$F$25+10*转化表!$F$26+10*转化表!$F$27+(B121-40)*转化表!$F$28,IF(AND(B121&lt;=60,B121&gt;50),9*转化表!$F$24+10*转化表!$F$25+10*转化表!$F$26+10*转化表!$F$27+10*转化表!$F$28+(B121-50)*转化表!$F$29,IF(AND(B121&lt;=70,B121&gt;60),9*转化表!$F$24+10*转化表!$F$25+10*转化表!$F$26+10*转化表!$F$27+10*转化表!$F$28+10*转化表!$F$29+(B121-60)*转化表!$F$30,IF(AND(B121&lt;=80,B121&gt;70),9*转化表!$F$24+10*转化表!$F$25+10*转化表!$F$26+10*转化表!$F$27+10*转化表!$F$28+10*转化表!$F$29+10*转化表!$F$30+(B121-70)*转化表!$F$31,IF(AND(B121&lt;=90,B121&gt;80),9*转化表!$F$24+10*转化表!$F$25+10*转化表!$F$26+10*转化表!$F$27+10*转化表!$F$28+10*转化表!$F$29+10*转化表!$F$30+10*转化表!$F$31+(B121-80)*转化表!$F$32,IF(AND(B121&lt;=100,B121&gt;90),9*转化表!$F$24+10*转化表!$F$25+10*转化表!$F$26+10*转化表!$F$27+10*转化表!$F$28+10*转化表!$F$29+10*转化表!$F$30+10*转化表!$F$31+10*转化表!$F$32+(B121-90)*转化表!$F$33,IF(AND(B121&lt;=110,B121&gt;100),9*转化表!$F$24+10*转化表!$F$25+10*转化表!$F$26+10*转化表!$F$27+10*转化表!$F$28+10*转化表!$F$29+10*转化表!$F$30+10*转化表!$F$31+10*转化表!$F$32+10*转化表!$F$33+(B121-100)*转化表!$F$34,IF(AND(B121&lt;=120,B121&gt;110),9*转化表!$F$24+10*转化表!$F$25+10*转化表!$F$26+10*转化表!$F$27+10*转化表!$F$28+10*转化表!$F$29+10*转化表!$F$30+10*转化表!$F$31+10*转化表!$F$32+10*转化表!$F$33+10*转化表!$F$34+(B121-110)*转化表!$F$35)))))))))))))</f>
        <v>0</v>
      </c>
      <c r="K121" s="91">
        <f>(F121-50)*人物成长表!$B121*10%+9+IF(AND(B121&lt;=10,B121&gt;0),(人物成长表!$B121-1)*转化表!$G$24,IF(AND(B121&lt;=20,B121&gt;10),9*转化表!$G$24+(B121-10)*转化表!$G$25,IF(AND(B121&lt;=30,B121&gt;20),9*转化表!$G$24+10*转化表!$G$25+(B121-20)*转化表!$G$26,IF(AND(B121&lt;=40,B121&gt;30),9*转化表!$G$24+10*转化表!$G$25+10*转化表!$G$26+(B121-30)*转化表!$G$27,IF(AND(B121&lt;=50,B121&gt;40),9*转化表!$G$24+10*转化表!$G$25+10*转化表!$G$26+10*转化表!$G$27+(B121-40)*转化表!$G$28,IF(AND(B121&lt;=60,B121&gt;50),9*转化表!$G$24+10*转化表!$G$25+10*转化表!$G$26+10*转化表!$G$27+10*转化表!$G$28+(B121-50)*转化表!$G$29,IF(AND(B121&lt;=70,B121&gt;60),9*转化表!$G$24+10*转化表!$G$25+10*转化表!$G$26+10*转化表!$G$27+10*转化表!$G$28+10*转化表!$G$29+(B121-60)*转化表!$G$30,IF(AND(B121&lt;=80,B121&gt;70),9*转化表!$G$24+10*转化表!$G$25+10*转化表!$G$26+10*转化表!$G$27+10*转化表!$G$28+10*转化表!$G$29+10*转化表!$G$30+(B121-70)*转化表!$G$31,IF(AND(B121&lt;=90,B121&gt;80),9*转化表!$G$24+10*转化表!$G$25+10*转化表!$G$26+10*转化表!$G$27+10*转化表!$G$28+10*转化表!$G$29+10*转化表!$G$30+10*转化表!$G$31+(B121-80)*转化表!$G$32,IF(AND(B121&lt;=100,B121&gt;90),9*转化表!$G$24+10*转化表!$G$25+10*转化表!$G$26+10*转化表!$G$27+10*转化表!$G$28+10*转化表!$G$29+10*转化表!$G$30+10*转化表!$G$31+10*转化表!$G$32+(B121-90)*转化表!$G$33,IF(AND(B121&lt;=110,B121&gt;100),9*转化表!$G$24+10*转化表!$G$25+10*转化表!$G$26+10*转化表!$G$27+10*转化表!$G$28+10*转化表!$G$29+10*转化表!$G$30+10*转化表!$G$31+10*转化表!$G$32+10*转化表!$G$33+(B121-100)*转化表!$G$34,IF(AND(B121&lt;=120,B121&gt;110),9*转化表!$G$24+10*转化表!$G$25+10*转化表!$G$26+10*转化表!$G$27+10*转化表!$G$28+10*转化表!$G$29+10*转化表!$G$30+10*转化表!$G$31+10*转化表!$G$32+10*转化表!$G$33+10*转化表!$G$34+(B121-110)*转化表!$G$35))))))))))))</f>
        <v>809.67000000000007</v>
      </c>
      <c r="L121" s="91">
        <f>IF(F121&lt;=50,0,E121*7%+2.8+IF(AND(B121&lt;=10,B121&gt;0),(人物成长表!$B121-1)*转化表!$H$24,IF(AND(B121&lt;=20,B121&gt;10),9*转化表!$H$24+(B121-10)*转化表!$H$25,IF(AND(B121&lt;=30,B121&gt;20),9*转化表!$H$24+10*转化表!$H$25+(B121-20)*转化表!$H$26,IF(AND(B121&lt;=40,B121&gt;30),9*转化表!$H$24+10*转化表!$H$25+10*转化表!$H$26+(B121-30)*转化表!$H$27,IF(AND(B121&lt;=50,B121&gt;40),9*转化表!$H$24+10*转化表!$H$25+10*转化表!$H$26+10*转化表!$H$27+(B121-40)*转化表!$H$28,IF(AND(B121&lt;=60,B121&gt;50),9*转化表!$H$24+10*转化表!$H$25+10*转化表!$H$26+10*转化表!$H$27+10*转化表!$H$28+(B121-50)*转化表!$H$29,IF(AND(B121&lt;=70,B121&gt;60),9*转化表!$H$24+10*转化表!$H$25+10*转化表!$H$26+10*转化表!$H$27+10*转化表!$H$28+10*转化表!$H$29+(B121-60)*转化表!$H$30,IF(AND(B121&lt;=80,B121&gt;70),9*转化表!$H$24+10*转化表!$H$25+10*转化表!$H$26+10*转化表!$H$27+10*转化表!$H$28+10*转化表!$H$29+10*转化表!$H$30+(B121-70)*转化表!$H$31,IF(AND(B121&lt;=90,B121&gt;80),9*转化表!$H$24+10*转化表!$H$25+10*转化表!$H$26+10*转化表!$H$27+10*转化表!$H$28+10*转化表!$H$29+10*转化表!$H$30+10*转化表!$H$31+(B121-80)*转化表!$H$32,IF(AND(B121&lt;=100,B121&gt;90),9*转化表!$H$24+10*转化表!$H$25+10*转化表!$H$26+10*转化表!$H$27+10*转化表!$H$28+10*转化表!$H$29+10*转化表!$H$30+10*转化表!$H$31+10*转化表!$H$32+(B121-90)*转化表!$H$33,IF(AND(B121&lt;=110,B121&gt;100),9*转化表!$H$24+10*转化表!$H$25+10*转化表!$H$26+10*转化表!$H$27+10*转化表!$H$28+10*转化表!$H$29+10*转化表!$H$30+10*转化表!$H$31+10*转化表!$H$32+10*转化表!$H$33+(B121-100)*转化表!$H$34,IF(AND(B121&lt;=120,B121&gt;110),9*转化表!$H$24+10*转化表!$H$25+10*转化表!$H$26+10*转化表!$H$27+10*转化表!$H$28+10*转化表!$H$29+10*转化表!$H$30+10*转化表!$H$31+10*转化表!$H$32+10*转化表!$H$33+10*转化表!$H$34+(B121-110)*转化表!$H$35)))))))))))))</f>
        <v>0</v>
      </c>
      <c r="M121" s="89">
        <v>0</v>
      </c>
      <c r="N121" s="93">
        <v>0.2</v>
      </c>
      <c r="O121" s="94">
        <v>0</v>
      </c>
      <c r="P121" s="94">
        <v>0</v>
      </c>
      <c r="Q121" s="94">
        <v>0</v>
      </c>
      <c r="R121" s="93">
        <v>0.25</v>
      </c>
      <c r="S121" s="94">
        <v>0</v>
      </c>
    </row>
    <row r="122" spans="1:19">
      <c r="A122" s="38" t="s">
        <v>187</v>
      </c>
      <c r="B122" s="95">
        <v>1</v>
      </c>
      <c r="C122" s="96">
        <f>IF(AND(B122&lt;=10,B122&gt;0),(人物成长表!$B122-1)*30+30,IF(AND(B122&lt;=20,B122&gt;10),9*30+30+(B122-10)*60,IF(AND(B122&lt;=30,B122&gt;20),9*30+30+10*60+(B122-20)*90,IF(AND(B122&lt;=40,B122&gt;30),9*30+30+10*60+10*90+(B122-30)*120,IF(AND(B122&lt;=50,B122&gt;40),9*30+30+10*60+10*90+10*120+(B122-40)*150,IF(AND(B122&lt;=60,B122&gt;50),9*30+30+10*60+10*90+10*120+10*150+(B122-50)*180,IF(AND(B122&lt;=70,B122&gt;60),9*30+30+10*60+10*90+10*120+10*150+10*180+(B122-60)*210,IF(AND(B122&lt;=80,B122&gt;70),9*30+30+10*60+10*90+10*120+10*150+10*180+10*210+(B122-70)*240,IF(AND(B122&lt;=90,B122&gt;80),9*30+30+10*60+10*90+10*120+10*150+10*180+10*210+10*240+(B122-80)*270,IF(AND(B122&lt;=100,B122&gt;90),9*30+30+10*60+10*90+10*120+10*150+10*180+10*210+10*240+10*270+(B122-90)*300,IF(AND(B122&lt;=110,B122&gt;100),9*30+30+10*60+10*90+10*120+10*150+10*180+10*210+10*240+10*270+10*300+(B122-100)*330,IF(AND(B122&lt;=120,B122&gt;110),9*30+30+10*60+10*90+10*120+10*150+10*180+10*210+10*240+10*270+10*300+10*330+(B122-110)*360))))))))))))</f>
        <v>30</v>
      </c>
      <c r="D122" s="38">
        <v>70</v>
      </c>
      <c r="E122" s="38">
        <v>50</v>
      </c>
      <c r="F122" s="95">
        <v>50</v>
      </c>
      <c r="G122" s="97">
        <f>人物成长表!$D122*人物成长表!$B122*10%+16+IF(AND(B122&lt;=10,B122&gt;0),(人物成长表!$B122-1)*转化表!$C$11,IF(AND(B122&lt;=20,B122&gt;10),9*转化表!$C$11+(B122-10)*转化表!$C$12,IF(AND(B122&lt;=30,B122&gt;20),9*转化表!$C$11+10*转化表!$C$12+(B122-20)*转化表!$C$13,IF(AND(B122&lt;=40,B122&gt;30),9*转化表!$C$11+10*转化表!$C$12+10*转化表!$C$13+(B122-30)*转化表!$C$14,IF(AND(B122&lt;=50,B122&gt;40),9*转化表!$C$11+10*转化表!$C$12+10*转化表!$C$13+10*转化表!$C$14+(B122-40)*转化表!$C$15,IF(AND(B122&lt;=60,B122&gt;50),9*转化表!$C$11+10*转化表!$C$12+10*转化表!$C$13+10*转化表!$C$14+10*转化表!$C$15+(B122-50)*转化表!$C$16,IF(AND(B122&lt;=70,B122&gt;60),9*转化表!$C$11+10*转化表!$C$12+10*转化表!$C$13+10*转化表!$C$14+10*转化表!$C$15+10*转化表!$C$16+(B122-60)*转化表!$C$17,IF(AND(B122&lt;=80,B122&gt;70),9*转化表!$C$11+10*转化表!$C$12+10*转化表!$C$13+10*转化表!$C$14+10*转化表!$C$15+10*转化表!$C$16+10*转化表!$C$17+(B122-70)*转化表!$C$18,IF(AND(B122&lt;=90,B122&gt;80),9*转化表!$C$11+10*转化表!$C$12+10*转化表!$C$13+10*转化表!$C$14+10*转化表!$C$15+10*转化表!$C$16+10*转化表!$C$17+10*转化表!$C$18+(B122-80)*转化表!$C$19,IF(AND(B122&lt;=100,B122&gt;90),9*转化表!$C$11+10*转化表!$C$12+10*转化表!$C$13+10*转化表!$C$14+10*转化表!$C$15+10*转化表!$C$16+10*转化表!$C$17+10*转化表!$C$18+10*转化表!$C$19+(B122-90)*转化表!$C$20,IF(AND(B122&lt;=110,B122&gt;100),9*转化表!$C$11+10*转化表!$C$12+10*转化表!$C$13+10*转化表!$C$14+10*转化表!$C$15+10*转化表!$C$16+10*转化表!$C$17+10*转化表!$C$18+10*转化表!$C$19+10*转化表!$C$20+(B122-100)*转化表!$C$21,IF(AND(B122&lt;=120,B122&gt;110),9*转化表!$C$11+10*转化表!$C$12+10*转化表!$C$13+10*转化表!$C$14+10*转化表!$C$15+10*转化表!$C$16+10*转化表!$C$17+10*转化表!$C$18+10*转化表!$C$19+10*转化表!$C$20+10*转化表!$C$21+(B122-110)*转化表!$C$22))))))))))))</f>
        <v>23</v>
      </c>
      <c r="H122" s="97">
        <f>人物成长表!$D122*人物成长表!$B122*7%+11.1+IF(AND(B122&lt;=10,B122&gt;0),(人物成长表!$B122-1)*转化表!$D$11,IF(AND(B122&lt;=20,B122&gt;10),9*转化表!$D$11+(B122-10)*转化表!$D$12,IF(AND(B122&lt;=30,B122&gt;20),9*转化表!$D$11+10*转化表!$D$12+(B122-20)*转化表!$D$13,IF(AND(B122&lt;=40,B122&gt;30),9*转化表!$D$11+10*转化表!$D$12+10*转化表!$D$13+(B122-30)*转化表!$D$14,IF(AND(B122&lt;=50,B122&gt;40),9*转化表!$D$11+10*转化表!$D$12+10*转化表!$D$13+10*转化表!$D$14+(B122-40)*转化表!$D$15,IF(AND(B122&lt;=60,B122&gt;50),9*转化表!$D$11+10*转化表!$D$12+10*转化表!$D$13+10*转化表!$D$14+10*转化表!$D$15+(B122-50)*转化表!$D$16,IF(AND(B122&lt;=70,B122&gt;60),9*转化表!$D$11+10*转化表!$D$12+10*转化表!$D$13+10*转化表!$D$14+10*转化表!$D$15+10*转化表!$D$16+(B122-60)*转化表!$D$17,IF(AND(B122&lt;=80,B122&gt;70),9*转化表!$D$11+10*转化表!$D$12+10*转化表!$D$13+10*转化表!$D$14+10*转化表!$D$15+10*转化表!$D$16+10*转化表!$D$17+(B122-70)*转化表!$D$18,IF(AND(B122&lt;=90,B122&gt;80),9*转化表!$D$11+10*转化表!$D$12+10*转化表!$D$13+10*转化表!$D$14+10*转化表!$D$15+10*转化表!$D$16+10*转化表!$D$17+10*转化表!$D$18+(B122-80)*转化表!$D$19,IF(AND(B122&lt;=100,B122&gt;90),9*转化表!$D$11+10*转化表!$D$12+10*转化表!$D$13+10*转化表!$D$14+10*转化表!$D$15+10*转化表!$D$16+10*转化表!$D$17+10*转化表!$D$18+10*转化表!$D$19+(B122-90)*转化表!$D$20,IF(AND(B122&lt;=110,B122&gt;100),9*转化表!$D$11+10*转化表!$D$12+10*转化表!$D$13+10*转化表!$D$14+10*转化表!$D$15+10*转化表!$D$16+10*转化表!$D$17+10*转化表!$D$18+10*转化表!$D$19+10*转化表!$D$20+(B122-100)*转化表!$D$21,IF(AND(B122&lt;=120,B122&gt;110),9*转化表!$D$11+10*转化表!$D$12+10*转化表!$D$13+10*转化表!$D$14+10*转化表!$D$15+10*转化表!$D$16+10*转化表!$D$17+10*转化表!$D$18+10*转化表!$D$19+10*转化表!$D$20+10*转化表!$D$21+(B122-110)*转化表!$D$22))))))))))))</f>
        <v>16</v>
      </c>
      <c r="I122" s="98">
        <f>IF(E122&lt;=50,0,(E122-50)*人物成长表!$B122*10%+0.1+IF(AND(B122&lt;=10,B122&gt;0),(人物成长表!$B122-1)*转化表!$E$11,IF(AND(B122&lt;=20,B122&gt;10),9*转化表!$E$11+(B122-10)*转化表!$E$12,IF(AND(B122&lt;=30,B122&gt;20),9*转化表!$E$11+10*转化表!$E$12+(B122-20)*转化表!$E$13,IF(AND(B122&lt;=40,B122&gt;30),9*转化表!$E$11+10*转化表!$E$12+10*转化表!$E$13+(B122-30)*转化表!$E$14,IF(AND(B122&lt;=50,B122&gt;40),9*转化表!$E$11+10*转化表!$E$12+10*转化表!$E$13+10*转化表!$E$14+(B122-40)*转化表!$E$15,IF(AND(B122&lt;=60,B122&gt;50),9*转化表!$E$11+10*转化表!$E$12+10*转化表!$E$13+10*转化表!$E$14+10*转化表!$E$15+(B122-50)*转化表!$E$16,IF(AND(B122&lt;=70,B122&gt;60),9*转化表!$E$11+10*转化表!$E$12+10*转化表!$E$13+10*转化表!$E$14+10*转化表!$E$15+10*转化表!$E$16+(B122-60)*转化表!$E$17,IF(AND(B122&lt;=80,B122&gt;70),9*转化表!$E$11+10*转化表!$E$12+10*转化表!$E$13+10*转化表!$E$14+10*转化表!$E$15+10*转化表!$E$16+10*转化表!$E$17+(B122-70)*转化表!$E$18,IF(AND(B122&lt;=90,B122&gt;80),9*转化表!$E$11+10*转化表!$E$12+10*转化表!$E$13+10*转化表!$E$14+10*转化表!$E$15+10*转化表!$E$16+10*转化表!$E$17+10*转化表!$E$18+(B122-80)*转化表!$E$19,IF(AND(B122&lt;=100,B122&gt;90),9*转化表!$E$11+10*转化表!$E$12+10*转化表!$E$13+10*转化表!$E$14+10*转化表!$E$15+10*转化表!$E$16+10*转化表!$E$17+10*转化表!$E$18+10*转化表!$E$19+(B122-90)*转化表!$E$20,IF(AND(B122&lt;=110,B122&gt;100),9*转化表!$E$11+10*转化表!$E$12+10*转化表!$E$13+10*转化表!$E$14+10*转化表!$E$15+10*转化表!$E$16+10*转化表!$E$17+10*转化表!$E$18+10*转化表!$E$19+10*转化表!$E$20+(B122-100)*转化表!$E$21,IF(AND(B122&lt;=120,B122&gt;110),9*转化表!$E$11+10*转化表!$E$12+10*转化表!$E$13+10*转化表!$E$14+10*转化表!$E$15+10*转化表!$E$16+10*转化表!$E$17+10*转化表!$E$18+10*转化表!$E$19+10*转化表!$E$20+10*转化表!$E$21+(B122-110)*转化表!$E$22)))))))))))))</f>
        <v>0</v>
      </c>
      <c r="J122" s="98">
        <f>IF(E122&lt;=50,0,(E122-50)*人物成长表!$B122*7%+0.1+IF(AND(B122&lt;=10,B122&gt;0),(人物成长表!$B122-1)*转化表!$F$11,IF(AND(B122&lt;=20,B122&gt;10),9*转化表!$F$11+(B122-10)*转化表!$F$12,IF(AND(B122&lt;=30,B122&gt;20),9*转化表!$F$11+10*转化表!$F$12+(B122-20)*转化表!$F$13,IF(AND(B122&lt;=40,B122&gt;30),9*转化表!$F$11+10*转化表!$F$12+10*转化表!$F$13+(B122-30)*转化表!$F$14,IF(AND(B122&lt;=50,B122&gt;40),9*转化表!$F$11+10*转化表!$F$12+10*转化表!$F$13+10*转化表!$F$14+(B122-40)*转化表!$F$15,IF(AND(B122&lt;=60,B122&gt;50),9*转化表!$F$11+10*转化表!$F$12+10*转化表!$F$13+10*转化表!$F$14+10*转化表!$F$15+(B122-50)*转化表!$F$16,IF(AND(B122&lt;=70,B122&gt;60),9*转化表!$F$11+10*转化表!$F$12+10*转化表!$F$13+10*转化表!$F$14+10*转化表!$F$15+10*转化表!$F$16+(B122-60)*转化表!$F$17,IF(AND(B122&lt;=80,B122&gt;70),9*转化表!$F$11+10*转化表!$F$12+10*转化表!$F$13+10*转化表!$F$14+10*转化表!$F$15+10*转化表!$F$16+10*转化表!$F$17+(B122-70)*转化表!$F$18,IF(AND(B122&lt;=90,B122&gt;80),9*转化表!$F$11+10*转化表!$F$12+10*转化表!$F$13+10*转化表!$F$14+10*转化表!$F$15+10*转化表!$F$16+10*转化表!$F$17+10*转化表!$F$18+(B122-80)*转化表!$F$19,IF(AND(B122&lt;=100,B122&gt;90),9*转化表!$F$11+10*转化表!$F$12+10*转化表!$F$13+10*转化表!$F$14+10*转化表!$F$15+10*转化表!$F$16+10*转化表!$F$17+10*转化表!$F$18+10*转化表!$F$19+(B122-90)*转化表!$F$20,IF(AND(B122&lt;=110,B122&gt;100),9*转化表!$F$11+10*转化表!$F$12+10*转化表!$F$13+10*转化表!$F$14+10*转化表!$F$15+10*转化表!$F$16+10*转化表!$F$17+10*转化表!$F$18+10*转化表!$F$19+10*转化表!$F$20+(B122-100)*转化表!$F$21,IF(AND(B122&lt;=120,B122&gt;110),9*转化表!$F$11+10*转化表!$F$12+10*转化表!$F$13+10*转化表!$F$14+10*转化表!$F$15+10*转化表!$F$16+10*转化表!$F$17+10*转化表!$F$18+10*转化表!$F$19+10*转化表!$F$20+10*转化表!$F$21+(B122-110)*转化表!$F$22)))))))))))))</f>
        <v>0</v>
      </c>
      <c r="K122" s="98">
        <f>(F122-50)*B122*10%+1+IF(AND(B122&lt;=10,B122&gt;0),(人物成长表!$B122-1)*转化表!$G$11,IF(AND(B122&lt;=20,B122&gt;10),9*转化表!$G$11+(B122-10)*转化表!$G$12,IF(AND(B122&lt;=30,B122&gt;20),9*转化表!$G$11+10*转化表!$G$12+(B122-20)*转化表!$G$13,IF(AND(B122&lt;=40,B122&gt;30),9*转化表!$G$11+10*转化表!$G$12+10*转化表!$G$13+(B122-30)*转化表!$G$14,IF(AND(B122&lt;=50,B122&gt;40),9*转化表!$G$11+10*转化表!$G$12+10*转化表!$G$13+10*转化表!$G$14+(B122-40)*转化表!$G$15,IF(AND(B122&lt;=60,B122&gt;50),9*转化表!$G$11+10*转化表!$G$12+10*转化表!$G$13+10*转化表!$G$14+10*转化表!$G$15+(B122-50)*转化表!$G$16,IF(AND(B122&lt;=70,B122&gt;60),9*转化表!$G$11+10*转化表!$G$12+10*转化表!$G$13+10*转化表!$G$14+10*转化表!$G$15+10*转化表!$G$16+(B122-60)*转化表!$G$17,IF(AND(B122&lt;=80,B122&gt;70),9*转化表!$G$11+10*转化表!$G$12+10*转化表!$G$13+10*转化表!$G$14+10*转化表!$G$15+10*转化表!$G$16+10*转化表!$G$17+(B122-70)*转化表!$G$18,IF(AND(B122&lt;=90,B122&gt;80),9*转化表!$G$11+10*转化表!$G$12+10*转化表!$G$13+10*转化表!$G$14+10*转化表!$G$15+10*转化表!$G$16+10*转化表!$G$17+10*转化表!$G$18+(B122-80)*转化表!$G$19,IF(AND(B122&lt;=100,B122&gt;90),9*转化表!$G$11+10*转化表!$G$12+10*转化表!$G$13+10*转化表!$G$14+10*转化表!$G$15+10*转化表!$G$16+10*转化表!$G$17+10*转化表!$G$18+10*转化表!$G$19+(B122-90)*转化表!$G$20,IF(AND(B122&lt;=110,B122&gt;100),9*转化表!$G$11+10*转化表!$G$12+10*转化表!$G$13+10*转化表!$G$14+10*转化表!$G$15+10*转化表!$G$16+10*转化表!$G$17+10*转化表!$G$18+10*转化表!$G$19+10*转化表!$G$20+(B122-100)*转化表!$G$21,IF(AND(B122&lt;=120,B122&gt;110),9*转化表!$G$11+10*转化表!$G$12+10*转化表!$G$13+10*转化表!$G$14+10*转化表!$G$15+10*转化表!$G$16+10*转化表!$G$17+10*转化表!$G$18+10*转化表!$G$19+10*转化表!$G$20+10*转化表!$G$21+(B122-110)*转化表!$G$22))))))))))))</f>
        <v>1</v>
      </c>
      <c r="L122" s="98">
        <f>IF(F122&lt;=50,0,(F122-50)*7%*B122+IF(AND(B122&lt;=10,B122&gt;0),人物成长表!$B122*转化表!$H$11,IF(AND(B122&lt;=20,B122&gt;10),9*转化表!$H$11+(B122-10)*转化表!$H$12,IF(AND(B122&lt;=30,B122&gt;20),9*转化表!$H$11+10*转化表!$H$12+(B122-20)*转化表!$H$13,IF(AND(B122&lt;=40,B122&gt;30),9*转化表!$H$11+10*转化表!$H$12+10*转化表!$H$13+(B122-30)*转化表!$H$14,IF(AND(B122&lt;=50,B122&gt;40),9*转化表!$H$11+10*转化表!$H$12+10*转化表!$H$13+10*转化表!$H$14+(B122-40)*转化表!$H$15,IF(AND(B122&lt;=60,B122&gt;50),9*转化表!$H$11+10*转化表!$H$12+10*转化表!$H$13+10*转化表!$H$14+10*转化表!$H$15+(B122-50)*转化表!$H$16,IF(AND(B122&lt;=70,B122&gt;60),9*转化表!$H$11+10*转化表!$H$12+10*转化表!$H$13+10*转化表!$H$14+10*转化表!$H$15+10*转化表!$H$16+(B122-60)*转化表!$H$17,IF(AND(B122&lt;=80,B122&gt;70),9*转化表!$H$11+10*转化表!$H$12+10*转化表!$H$13+10*转化表!$H$14+10*转化表!$H$15+10*转化表!$H$16+10*转化表!$H$17+(B122-70)*转化表!$H$18,IF(AND(B122&lt;=90,B122&gt;80),9*转化表!$H$11+10*转化表!$H$12+10*转化表!$H$13+10*转化表!$H$14+10*转化表!$H$15+10*转化表!$H$16+10*转化表!$H$17+10*转化表!$H$18+(B122-80)*转化表!$H$19,IF(AND(B122&lt;=100,B122&gt;90),9*转化表!$H$11+10*转化表!$H$12+10*转化表!$H$13+10*转化表!$H$14+10*转化表!$H$15+10*转化表!$H$16+10*转化表!$H$17+10*转化表!$H$18+10*转化表!$H$19+(B122-90)*转化表!$H$20,IF(AND(B122&lt;=110,B122&gt;100),9*转化表!$H$11+10*转化表!$H$12+10*转化表!$H$13+10*转化表!$H$14+10*转化表!$H$15+10*转化表!$H$16+10*转化表!$H$17+10*转化表!$H$18+10*转化表!$H$19+10*转化表!$H$20+(B122-100)*转化表!$H$21,IF(AND(B122&lt;=120,B122&gt;110),9*转化表!$H$11+10*转化表!$H$12+10*转化表!$H$13+10*转化表!$H$14+10*转化表!$H$15+10*转化表!$H$16+10*转化表!$H$17+10*转化表!$H$18+10*转化表!$H$19+10*转化表!$H$20+10*转化表!$H$21+(B122-110)*转化表!$H$22)))))))))))))</f>
        <v>0</v>
      </c>
      <c r="M122" s="99">
        <v>0.1</v>
      </c>
      <c r="N122" s="95">
        <v>0</v>
      </c>
      <c r="O122" s="99">
        <v>0.15</v>
      </c>
      <c r="P122" s="95">
        <v>0</v>
      </c>
      <c r="Q122" s="95">
        <v>0</v>
      </c>
      <c r="R122" s="95">
        <v>0</v>
      </c>
      <c r="S122" s="95">
        <v>0</v>
      </c>
    </row>
    <row r="123" spans="1:19">
      <c r="A123" s="38" t="s">
        <v>187</v>
      </c>
      <c r="B123" s="95">
        <v>2</v>
      </c>
      <c r="C123" s="96">
        <f>IF(AND(B123&lt;=10,B123&gt;0),(人物成长表!$B123-1)*30+30,IF(AND(B123&lt;=20,B123&gt;10),9*30+30+(B123-10)*60,IF(AND(B123&lt;=30,B123&gt;20),9*30+30+10*60+(B123-20)*90,IF(AND(B123&lt;=40,B123&gt;30),9*30+30+10*60+10*90+(B123-30)*120,IF(AND(B123&lt;=50,B123&gt;40),9*30+30+10*60+10*90+10*120+(B123-40)*150,IF(AND(B123&lt;=60,B123&gt;50),9*30+30+10*60+10*90+10*120+10*150+(B123-50)*180,IF(AND(B123&lt;=70,B123&gt;60),9*30+30+10*60+10*90+10*120+10*150+10*180+(B123-60)*210,IF(AND(B123&lt;=80,B123&gt;70),9*30+30+10*60+10*90+10*120+10*150+10*180+10*210+(B123-70)*240,IF(AND(B123&lt;=90,B123&gt;80),9*30+30+10*60+10*90+10*120+10*150+10*180+10*210+10*240+(B123-80)*270,IF(AND(B123&lt;=100,B123&gt;90),9*30+30+10*60+10*90+10*120+10*150+10*180+10*210+10*240+10*270+(B123-90)*300,IF(AND(B123&lt;=110,B123&gt;100),9*30+30+10*60+10*90+10*120+10*150+10*180+10*210+10*240+10*270+10*300+(B123-100)*330,IF(AND(B123&lt;=120,B123&gt;110),9*30+30+10*60+10*90+10*120+10*150+10*180+10*210+10*240+10*270+10*300+10*330+(B123-110)*360))))))))))))</f>
        <v>60</v>
      </c>
      <c r="D123" s="38">
        <v>70</v>
      </c>
      <c r="E123" s="38">
        <v>50</v>
      </c>
      <c r="F123" s="95">
        <v>50</v>
      </c>
      <c r="G123" s="97">
        <f>人物成长表!$D123*人物成长表!$B123*10%+16+IF(AND(B123&lt;=10,B123&gt;0),(人物成长表!$B123-1)*转化表!$C$11,IF(AND(B123&lt;=20,B123&gt;10),9*转化表!$C$11+(B123-10)*转化表!$C$12,IF(AND(B123&lt;=30,B123&gt;20),9*转化表!$C$11+10*转化表!$C$12+(B123-20)*转化表!$C$13,IF(AND(B123&lt;=40,B123&gt;30),9*转化表!$C$11+10*转化表!$C$12+10*转化表!$C$13+(B123-30)*转化表!$C$14,IF(AND(B123&lt;=50,B123&gt;40),9*转化表!$C$11+10*转化表!$C$12+10*转化表!$C$13+10*转化表!$C$14+(B123-40)*转化表!$C$15,IF(AND(B123&lt;=60,B123&gt;50),9*转化表!$C$11+10*转化表!$C$12+10*转化表!$C$13+10*转化表!$C$14+10*转化表!$C$15+(B123-50)*转化表!$C$16,IF(AND(B123&lt;=70,B123&gt;60),9*转化表!$C$11+10*转化表!$C$12+10*转化表!$C$13+10*转化表!$C$14+10*转化表!$C$15+10*转化表!$C$16+(B123-60)*转化表!$C$17,IF(AND(B123&lt;=80,B123&gt;70),9*转化表!$C$11+10*转化表!$C$12+10*转化表!$C$13+10*转化表!$C$14+10*转化表!$C$15+10*转化表!$C$16+10*转化表!$C$17+(B123-70)*转化表!$C$18,IF(AND(B123&lt;=90,B123&gt;80),9*转化表!$C$11+10*转化表!$C$12+10*转化表!$C$13+10*转化表!$C$14+10*转化表!$C$15+10*转化表!$C$16+10*转化表!$C$17+10*转化表!$C$18+(B123-80)*转化表!$C$19,IF(AND(B123&lt;=100,B123&gt;90),9*转化表!$C$11+10*转化表!$C$12+10*转化表!$C$13+10*转化表!$C$14+10*转化表!$C$15+10*转化表!$C$16+10*转化表!$C$17+10*转化表!$C$18+10*转化表!$C$19+(B123-90)*转化表!$C$20,IF(AND(B123&lt;=110,B123&gt;100),9*转化表!$C$11+10*转化表!$C$12+10*转化表!$C$13+10*转化表!$C$14+10*转化表!$C$15+10*转化表!$C$16+10*转化表!$C$17+10*转化表!$C$18+10*转化表!$C$19+10*转化表!$C$20+(B123-100)*转化表!$C$21,IF(AND(B123&lt;=120,B123&gt;110),9*转化表!$C$11+10*转化表!$C$12+10*转化表!$C$13+10*转化表!$C$14+10*转化表!$C$15+10*转化表!$C$16+10*转化表!$C$17+10*转化表!$C$18+10*转化表!$C$19+10*转化表!$C$20+10*转化表!$C$21+(B123-110)*转化表!$C$22))))))))))))</f>
        <v>27</v>
      </c>
      <c r="H123" s="97">
        <f>人物成长表!$D123*人物成长表!$B123*7%+11.1+IF(AND(B123&lt;=10,B123&gt;0),(人物成长表!$B123-1)*转化表!$D$11,IF(AND(B123&lt;=20,B123&gt;10),9*转化表!$D$11+(B123-10)*转化表!$D$12,IF(AND(B123&lt;=30,B123&gt;20),9*转化表!$D$11+10*转化表!$D$12+(B123-20)*转化表!$D$13,IF(AND(B123&lt;=40,B123&gt;30),9*转化表!$D$11+10*转化表!$D$12+10*转化表!$D$13+(B123-30)*转化表!$D$14,IF(AND(B123&lt;=50,B123&gt;40),9*转化表!$D$11+10*转化表!$D$12+10*转化表!$D$13+10*转化表!$D$14+(B123-40)*转化表!$D$15,IF(AND(B123&lt;=60,B123&gt;50),9*转化表!$D$11+10*转化表!$D$12+10*转化表!$D$13+10*转化表!$D$14+10*转化表!$D$15+(B123-50)*转化表!$D$16,IF(AND(B123&lt;=70,B123&gt;60),9*转化表!$D$11+10*转化表!$D$12+10*转化表!$D$13+10*转化表!$D$14+10*转化表!$D$15+10*转化表!$D$16+(B123-60)*转化表!$D$17,IF(AND(B123&lt;=80,B123&gt;70),9*转化表!$D$11+10*转化表!$D$12+10*转化表!$D$13+10*转化表!$D$14+10*转化表!$D$15+10*转化表!$D$16+10*转化表!$D$17+(B123-70)*转化表!$D$18,IF(AND(B123&lt;=90,B123&gt;80),9*转化表!$D$11+10*转化表!$D$12+10*转化表!$D$13+10*转化表!$D$14+10*转化表!$D$15+10*转化表!$D$16+10*转化表!$D$17+10*转化表!$D$18+(B123-80)*转化表!$D$19,IF(AND(B123&lt;=100,B123&gt;90),9*转化表!$D$11+10*转化表!$D$12+10*转化表!$D$13+10*转化表!$D$14+10*转化表!$D$15+10*转化表!$D$16+10*转化表!$D$17+10*转化表!$D$18+10*转化表!$D$19+(B123-90)*转化表!$D$20,IF(AND(B123&lt;=110,B123&gt;100),9*转化表!$D$11+10*转化表!$D$12+10*转化表!$D$13+10*转化表!$D$14+10*转化表!$D$15+10*转化表!$D$16+10*转化表!$D$17+10*转化表!$D$18+10*转化表!$D$19+10*转化表!$D$20+(B123-100)*转化表!$D$21,IF(AND(B123&lt;=120,B123&gt;110),9*转化表!$D$11+10*转化表!$D$12+10*转化表!$D$13+10*转化表!$D$14+10*转化表!$D$15+10*转化表!$D$16+10*转化表!$D$17+10*转化表!$D$18+10*转化表!$D$19+10*转化表!$D$20+10*转化表!$D$21+(B123-110)*转化表!$D$22))))))))))))</f>
        <v>17</v>
      </c>
      <c r="I123" s="98">
        <f>IF(E123&lt;=50,0,(E123-50)*人物成长表!$B123*10%+0.1+IF(AND(B123&lt;=10,B123&gt;0),(人物成长表!$B123-1)*转化表!$E$11,IF(AND(B123&lt;=20,B123&gt;10),9*转化表!$E$11+(B123-10)*转化表!$E$12,IF(AND(B123&lt;=30,B123&gt;20),9*转化表!$E$11+10*转化表!$E$12+(B123-20)*转化表!$E$13,IF(AND(B123&lt;=40,B123&gt;30),9*转化表!$E$11+10*转化表!$E$12+10*转化表!$E$13+(B123-30)*转化表!$E$14,IF(AND(B123&lt;=50,B123&gt;40),9*转化表!$E$11+10*转化表!$E$12+10*转化表!$E$13+10*转化表!$E$14+(B123-40)*转化表!$E$15,IF(AND(B123&lt;=60,B123&gt;50),9*转化表!$E$11+10*转化表!$E$12+10*转化表!$E$13+10*转化表!$E$14+10*转化表!$E$15+(B123-50)*转化表!$E$16,IF(AND(B123&lt;=70,B123&gt;60),9*转化表!$E$11+10*转化表!$E$12+10*转化表!$E$13+10*转化表!$E$14+10*转化表!$E$15+10*转化表!$E$16+(B123-60)*转化表!$E$17,IF(AND(B123&lt;=80,B123&gt;70),9*转化表!$E$11+10*转化表!$E$12+10*转化表!$E$13+10*转化表!$E$14+10*转化表!$E$15+10*转化表!$E$16+10*转化表!$E$17+(B123-70)*转化表!$E$18,IF(AND(B123&lt;=90,B123&gt;80),9*转化表!$E$11+10*转化表!$E$12+10*转化表!$E$13+10*转化表!$E$14+10*转化表!$E$15+10*转化表!$E$16+10*转化表!$E$17+10*转化表!$E$18+(B123-80)*转化表!$E$19,IF(AND(B123&lt;=100,B123&gt;90),9*转化表!$E$11+10*转化表!$E$12+10*转化表!$E$13+10*转化表!$E$14+10*转化表!$E$15+10*转化表!$E$16+10*转化表!$E$17+10*转化表!$E$18+10*转化表!$E$19+(B123-90)*转化表!$E$20,IF(AND(B123&lt;=110,B123&gt;100),9*转化表!$E$11+10*转化表!$E$12+10*转化表!$E$13+10*转化表!$E$14+10*转化表!$E$15+10*转化表!$E$16+10*转化表!$E$17+10*转化表!$E$18+10*转化表!$E$19+10*转化表!$E$20+(B123-100)*转化表!$E$21,IF(AND(B123&lt;=120,B123&gt;110),9*转化表!$E$11+10*转化表!$E$12+10*转化表!$E$13+10*转化表!$E$14+10*转化表!$E$15+10*转化表!$E$16+10*转化表!$E$17+10*转化表!$E$18+10*转化表!$E$19+10*转化表!$E$20+10*转化表!$E$21+(B123-110)*转化表!$E$22)))))))))))))</f>
        <v>0</v>
      </c>
      <c r="J123" s="98">
        <f>IF(E123&lt;=50,0,(E123-50)*人物成长表!$B123*7%+0.1+IF(AND(B123&lt;=10,B123&gt;0),(人物成长表!$B123-1)*转化表!$F$11,IF(AND(B123&lt;=20,B123&gt;10),9*转化表!$F$11+(B123-10)*转化表!$F$12,IF(AND(B123&lt;=30,B123&gt;20),9*转化表!$F$11+10*转化表!$F$12+(B123-20)*转化表!$F$13,IF(AND(B123&lt;=40,B123&gt;30),9*转化表!$F$11+10*转化表!$F$12+10*转化表!$F$13+(B123-30)*转化表!$F$14,IF(AND(B123&lt;=50,B123&gt;40),9*转化表!$F$11+10*转化表!$F$12+10*转化表!$F$13+10*转化表!$F$14+(B123-40)*转化表!$F$15,IF(AND(B123&lt;=60,B123&gt;50),9*转化表!$F$11+10*转化表!$F$12+10*转化表!$F$13+10*转化表!$F$14+10*转化表!$F$15+(B123-50)*转化表!$F$16,IF(AND(B123&lt;=70,B123&gt;60),9*转化表!$F$11+10*转化表!$F$12+10*转化表!$F$13+10*转化表!$F$14+10*转化表!$F$15+10*转化表!$F$16+(B123-60)*转化表!$F$17,IF(AND(B123&lt;=80,B123&gt;70),9*转化表!$F$11+10*转化表!$F$12+10*转化表!$F$13+10*转化表!$F$14+10*转化表!$F$15+10*转化表!$F$16+10*转化表!$F$17+(B123-70)*转化表!$F$18,IF(AND(B123&lt;=90,B123&gt;80),9*转化表!$F$11+10*转化表!$F$12+10*转化表!$F$13+10*转化表!$F$14+10*转化表!$F$15+10*转化表!$F$16+10*转化表!$F$17+10*转化表!$F$18+(B123-80)*转化表!$F$19,IF(AND(B123&lt;=100,B123&gt;90),9*转化表!$F$11+10*转化表!$F$12+10*转化表!$F$13+10*转化表!$F$14+10*转化表!$F$15+10*转化表!$F$16+10*转化表!$F$17+10*转化表!$F$18+10*转化表!$F$19+(B123-90)*转化表!$F$20,IF(AND(B123&lt;=110,B123&gt;100),9*转化表!$F$11+10*转化表!$F$12+10*转化表!$F$13+10*转化表!$F$14+10*转化表!$F$15+10*转化表!$F$16+10*转化表!$F$17+10*转化表!$F$18+10*转化表!$F$19+10*转化表!$F$20+(B123-100)*转化表!$F$21,IF(AND(B123&lt;=120,B123&gt;110),9*转化表!$F$11+10*转化表!$F$12+10*转化表!$F$13+10*转化表!$F$14+10*转化表!$F$15+10*转化表!$F$16+10*转化表!$F$17+10*转化表!$F$18+10*转化表!$F$19+10*转化表!$F$20+10*转化表!$F$21+(B123-110)*转化表!$F$22)))))))))))))</f>
        <v>0</v>
      </c>
      <c r="K123" s="98">
        <f>(F123-50)*B123*10%+1+IF(AND(B123&lt;=10,B123&gt;0),(人物成长表!$B123-1)*转化表!$G$11,IF(AND(B123&lt;=20,B123&gt;10),9*转化表!$G$11+(B123-10)*转化表!$G$12,IF(AND(B123&lt;=30,B123&gt;20),9*转化表!$G$11+10*转化表!$G$12+(B123-20)*转化表!$G$13,IF(AND(B123&lt;=40,B123&gt;30),9*转化表!$G$11+10*转化表!$G$12+10*转化表!$G$13+(B123-30)*转化表!$G$14,IF(AND(B123&lt;=50,B123&gt;40),9*转化表!$G$11+10*转化表!$G$12+10*转化表!$G$13+10*转化表!$G$14+(B123-40)*转化表!$G$15,IF(AND(B123&lt;=60,B123&gt;50),9*转化表!$G$11+10*转化表!$G$12+10*转化表!$G$13+10*转化表!$G$14+10*转化表!$G$15+(B123-50)*转化表!$G$16,IF(AND(B123&lt;=70,B123&gt;60),9*转化表!$G$11+10*转化表!$G$12+10*转化表!$G$13+10*转化表!$G$14+10*转化表!$G$15+10*转化表!$G$16+(B123-60)*转化表!$G$17,IF(AND(B123&lt;=80,B123&gt;70),9*转化表!$G$11+10*转化表!$G$12+10*转化表!$G$13+10*转化表!$G$14+10*转化表!$G$15+10*转化表!$G$16+10*转化表!$G$17+(B123-70)*转化表!$G$18,IF(AND(B123&lt;=90,B123&gt;80),9*转化表!$G$11+10*转化表!$G$12+10*转化表!$G$13+10*转化表!$G$14+10*转化表!$G$15+10*转化表!$G$16+10*转化表!$G$17+10*转化表!$G$18+(B123-80)*转化表!$G$19,IF(AND(B123&lt;=100,B123&gt;90),9*转化表!$G$11+10*转化表!$G$12+10*转化表!$G$13+10*转化表!$G$14+10*转化表!$G$15+10*转化表!$G$16+10*转化表!$G$17+10*转化表!$G$18+10*转化表!$G$19+(B123-90)*转化表!$G$20,IF(AND(B123&lt;=110,B123&gt;100),9*转化表!$G$11+10*转化表!$G$12+10*转化表!$G$13+10*转化表!$G$14+10*转化表!$G$15+10*转化表!$G$16+10*转化表!$G$17+10*转化表!$G$18+10*转化表!$G$19+10*转化表!$G$20+(B123-100)*转化表!$G$21,IF(AND(B123&lt;=120,B123&gt;110),9*转化表!$G$11+10*转化表!$G$12+10*转化表!$G$13+10*转化表!$G$14+10*转化表!$G$15+10*转化表!$G$16+10*转化表!$G$17+10*转化表!$G$18+10*转化表!$G$19+10*转化表!$G$20+10*转化表!$G$21+(B123-110)*转化表!$G$22))))))))))))</f>
        <v>2</v>
      </c>
      <c r="L123" s="98">
        <f>IF(F123&lt;=50,0,(F123-50)*7%*B123+IF(AND(B123&lt;=10,B123&gt;0),人物成长表!$B123*转化表!$H$11,IF(AND(B123&lt;=20,B123&gt;10),9*转化表!$H$11+(B123-10)*转化表!$H$12,IF(AND(B123&lt;=30,B123&gt;20),9*转化表!$H$11+10*转化表!$H$12+(B123-20)*转化表!$H$13,IF(AND(B123&lt;=40,B123&gt;30),9*转化表!$H$11+10*转化表!$H$12+10*转化表!$H$13+(B123-30)*转化表!$H$14,IF(AND(B123&lt;=50,B123&gt;40),9*转化表!$H$11+10*转化表!$H$12+10*转化表!$H$13+10*转化表!$H$14+(B123-40)*转化表!$H$15,IF(AND(B123&lt;=60,B123&gt;50),9*转化表!$H$11+10*转化表!$H$12+10*转化表!$H$13+10*转化表!$H$14+10*转化表!$H$15+(B123-50)*转化表!$H$16,IF(AND(B123&lt;=70,B123&gt;60),9*转化表!$H$11+10*转化表!$H$12+10*转化表!$H$13+10*转化表!$H$14+10*转化表!$H$15+10*转化表!$H$16+(B123-60)*转化表!$H$17,IF(AND(B123&lt;=80,B123&gt;70),9*转化表!$H$11+10*转化表!$H$12+10*转化表!$H$13+10*转化表!$H$14+10*转化表!$H$15+10*转化表!$H$16+10*转化表!$H$17+(B123-70)*转化表!$H$18,IF(AND(B123&lt;=90,B123&gt;80),9*转化表!$H$11+10*转化表!$H$12+10*转化表!$H$13+10*转化表!$H$14+10*转化表!$H$15+10*转化表!$H$16+10*转化表!$H$17+10*转化表!$H$18+(B123-80)*转化表!$H$19,IF(AND(B123&lt;=100,B123&gt;90),9*转化表!$H$11+10*转化表!$H$12+10*转化表!$H$13+10*转化表!$H$14+10*转化表!$H$15+10*转化表!$H$16+10*转化表!$H$17+10*转化表!$H$18+10*转化表!$H$19+(B123-90)*转化表!$H$20,IF(AND(B123&lt;=110,B123&gt;100),9*转化表!$H$11+10*转化表!$H$12+10*转化表!$H$13+10*转化表!$H$14+10*转化表!$H$15+10*转化表!$H$16+10*转化表!$H$17+10*转化表!$H$18+10*转化表!$H$19+10*转化表!$H$20+(B123-100)*转化表!$H$21,IF(AND(B123&lt;=120,B123&gt;110),9*转化表!$H$11+10*转化表!$H$12+10*转化表!$H$13+10*转化表!$H$14+10*转化表!$H$15+10*转化表!$H$16+10*转化表!$H$17+10*转化表!$H$18+10*转化表!$H$19+10*转化表!$H$20+10*转化表!$H$21+(B123-110)*转化表!$H$22)))))))))))))</f>
        <v>0</v>
      </c>
      <c r="M123" s="99">
        <v>0.1</v>
      </c>
      <c r="N123" s="95">
        <v>0</v>
      </c>
      <c r="O123" s="99">
        <v>0.15</v>
      </c>
      <c r="P123" s="95">
        <v>0</v>
      </c>
      <c r="Q123" s="95">
        <v>0</v>
      </c>
      <c r="R123" s="95">
        <v>0</v>
      </c>
      <c r="S123" s="95">
        <v>0</v>
      </c>
    </row>
    <row r="124" spans="1:19">
      <c r="A124" s="38" t="s">
        <v>187</v>
      </c>
      <c r="B124" s="95">
        <v>3</v>
      </c>
      <c r="C124" s="96">
        <f>IF(AND(B124&lt;=10,B124&gt;0),(人物成长表!$B124-1)*30+30,IF(AND(B124&lt;=20,B124&gt;10),9*30+30+(B124-10)*60,IF(AND(B124&lt;=30,B124&gt;20),9*30+30+10*60+(B124-20)*90,IF(AND(B124&lt;=40,B124&gt;30),9*30+30+10*60+10*90+(B124-30)*120,IF(AND(B124&lt;=50,B124&gt;40),9*30+30+10*60+10*90+10*120+(B124-40)*150,IF(AND(B124&lt;=60,B124&gt;50),9*30+30+10*60+10*90+10*120+10*150+(B124-50)*180,IF(AND(B124&lt;=70,B124&gt;60),9*30+30+10*60+10*90+10*120+10*150+10*180+(B124-60)*210,IF(AND(B124&lt;=80,B124&gt;70),9*30+30+10*60+10*90+10*120+10*150+10*180+10*210+(B124-70)*240,IF(AND(B124&lt;=90,B124&gt;80),9*30+30+10*60+10*90+10*120+10*150+10*180+10*210+10*240+(B124-80)*270,IF(AND(B124&lt;=100,B124&gt;90),9*30+30+10*60+10*90+10*120+10*150+10*180+10*210+10*240+10*270+(B124-90)*300,IF(AND(B124&lt;=110,B124&gt;100),9*30+30+10*60+10*90+10*120+10*150+10*180+10*210+10*240+10*270+10*300+(B124-100)*330,IF(AND(B124&lt;=120,B124&gt;110),9*30+30+10*60+10*90+10*120+10*150+10*180+10*210+10*240+10*270+10*300+10*330+(B124-110)*360))))))))))))</f>
        <v>90</v>
      </c>
      <c r="D124" s="38">
        <v>70</v>
      </c>
      <c r="E124" s="38">
        <v>50</v>
      </c>
      <c r="F124" s="95">
        <v>50</v>
      </c>
      <c r="G124" s="97">
        <f>人物成长表!$D124*人物成长表!$B124*10%+16+IF(AND(B124&lt;=10,B124&gt;0),(人物成长表!$B124-1)*转化表!$C$11,IF(AND(B124&lt;=20,B124&gt;10),9*转化表!$C$11+(B124-10)*转化表!$C$12,IF(AND(B124&lt;=30,B124&gt;20),9*转化表!$C$11+10*转化表!$C$12+(B124-20)*转化表!$C$13,IF(AND(B124&lt;=40,B124&gt;30),9*转化表!$C$11+10*转化表!$C$12+10*转化表!$C$13+(B124-30)*转化表!$C$14,IF(AND(B124&lt;=50,B124&gt;40),9*转化表!$C$11+10*转化表!$C$12+10*转化表!$C$13+10*转化表!$C$14+(B124-40)*转化表!$C$15,IF(AND(B124&lt;=60,B124&gt;50),9*转化表!$C$11+10*转化表!$C$12+10*转化表!$C$13+10*转化表!$C$14+10*转化表!$C$15+(B124-50)*转化表!$C$16,IF(AND(B124&lt;=70,B124&gt;60),9*转化表!$C$11+10*转化表!$C$12+10*转化表!$C$13+10*转化表!$C$14+10*转化表!$C$15+10*转化表!$C$16+(B124-60)*转化表!$C$17,IF(AND(B124&lt;=80,B124&gt;70),9*转化表!$C$11+10*转化表!$C$12+10*转化表!$C$13+10*转化表!$C$14+10*转化表!$C$15+10*转化表!$C$16+10*转化表!$C$17+(B124-70)*转化表!$C$18,IF(AND(B124&lt;=90,B124&gt;80),9*转化表!$C$11+10*转化表!$C$12+10*转化表!$C$13+10*转化表!$C$14+10*转化表!$C$15+10*转化表!$C$16+10*转化表!$C$17+10*转化表!$C$18+(B124-80)*转化表!$C$19,IF(AND(B124&lt;=100,B124&gt;90),9*转化表!$C$11+10*转化表!$C$12+10*转化表!$C$13+10*转化表!$C$14+10*转化表!$C$15+10*转化表!$C$16+10*转化表!$C$17+10*转化表!$C$18+10*转化表!$C$19+(B124-90)*转化表!$C$20,IF(AND(B124&lt;=110,B124&gt;100),9*转化表!$C$11+10*转化表!$C$12+10*转化表!$C$13+10*转化表!$C$14+10*转化表!$C$15+10*转化表!$C$16+10*转化表!$C$17+10*转化表!$C$18+10*转化表!$C$19+10*转化表!$C$20+(B124-100)*转化表!$C$21,IF(AND(B124&lt;=120,B124&gt;110),9*转化表!$C$11+10*转化表!$C$12+10*转化表!$C$13+10*转化表!$C$14+10*转化表!$C$15+10*转化表!$C$16+10*转化表!$C$17+10*转化表!$C$18+10*转化表!$C$19+10*转化表!$C$20+10*转化表!$C$21+(B124-110)*转化表!$C$22))))))))))))</f>
        <v>31</v>
      </c>
      <c r="H124" s="97">
        <f>人物成长表!$D124*人物成长表!$B124*7%+11.1+IF(AND(B124&lt;=10,B124&gt;0),(人物成长表!$B124-1)*转化表!$D$11,IF(AND(B124&lt;=20,B124&gt;10),9*转化表!$D$11+(B124-10)*转化表!$D$12,IF(AND(B124&lt;=30,B124&gt;20),9*转化表!$D$11+10*转化表!$D$12+(B124-20)*转化表!$D$13,IF(AND(B124&lt;=40,B124&gt;30),9*转化表!$D$11+10*转化表!$D$12+10*转化表!$D$13+(B124-30)*转化表!$D$14,IF(AND(B124&lt;=50,B124&gt;40),9*转化表!$D$11+10*转化表!$D$12+10*转化表!$D$13+10*转化表!$D$14+(B124-40)*转化表!$D$15,IF(AND(B124&lt;=60,B124&gt;50),9*转化表!$D$11+10*转化表!$D$12+10*转化表!$D$13+10*转化表!$D$14+10*转化表!$D$15+(B124-50)*转化表!$D$16,IF(AND(B124&lt;=70,B124&gt;60),9*转化表!$D$11+10*转化表!$D$12+10*转化表!$D$13+10*转化表!$D$14+10*转化表!$D$15+10*转化表!$D$16+(B124-60)*转化表!$D$17,IF(AND(B124&lt;=80,B124&gt;70),9*转化表!$D$11+10*转化表!$D$12+10*转化表!$D$13+10*转化表!$D$14+10*转化表!$D$15+10*转化表!$D$16+10*转化表!$D$17+(B124-70)*转化表!$D$18,IF(AND(B124&lt;=90,B124&gt;80),9*转化表!$D$11+10*转化表!$D$12+10*转化表!$D$13+10*转化表!$D$14+10*转化表!$D$15+10*转化表!$D$16+10*转化表!$D$17+10*转化表!$D$18+(B124-80)*转化表!$D$19,IF(AND(B124&lt;=100,B124&gt;90),9*转化表!$D$11+10*转化表!$D$12+10*转化表!$D$13+10*转化表!$D$14+10*转化表!$D$15+10*转化表!$D$16+10*转化表!$D$17+10*转化表!$D$18+10*转化表!$D$19+(B124-90)*转化表!$D$20,IF(AND(B124&lt;=110,B124&gt;100),9*转化表!$D$11+10*转化表!$D$12+10*转化表!$D$13+10*转化表!$D$14+10*转化表!$D$15+10*转化表!$D$16+10*转化表!$D$17+10*转化表!$D$18+10*转化表!$D$19+10*转化表!$D$20+(B124-100)*转化表!$D$21,IF(AND(B124&lt;=120,B124&gt;110),9*转化表!$D$11+10*转化表!$D$12+10*转化表!$D$13+10*转化表!$D$14+10*转化表!$D$15+10*转化表!$D$16+10*转化表!$D$17+10*转化表!$D$18+10*转化表!$D$19+10*转化表!$D$20+10*转化表!$D$21+(B124-110)*转化表!$D$22))))))))))))</f>
        <v>18</v>
      </c>
      <c r="I124" s="98">
        <f>IF(E124&lt;=50,0,(E124-50)*人物成长表!$B124*10%+0.1+IF(AND(B124&lt;=10,B124&gt;0),(人物成长表!$B124-1)*转化表!$E$11,IF(AND(B124&lt;=20,B124&gt;10),9*转化表!$E$11+(B124-10)*转化表!$E$12,IF(AND(B124&lt;=30,B124&gt;20),9*转化表!$E$11+10*转化表!$E$12+(B124-20)*转化表!$E$13,IF(AND(B124&lt;=40,B124&gt;30),9*转化表!$E$11+10*转化表!$E$12+10*转化表!$E$13+(B124-30)*转化表!$E$14,IF(AND(B124&lt;=50,B124&gt;40),9*转化表!$E$11+10*转化表!$E$12+10*转化表!$E$13+10*转化表!$E$14+(B124-40)*转化表!$E$15,IF(AND(B124&lt;=60,B124&gt;50),9*转化表!$E$11+10*转化表!$E$12+10*转化表!$E$13+10*转化表!$E$14+10*转化表!$E$15+(B124-50)*转化表!$E$16,IF(AND(B124&lt;=70,B124&gt;60),9*转化表!$E$11+10*转化表!$E$12+10*转化表!$E$13+10*转化表!$E$14+10*转化表!$E$15+10*转化表!$E$16+(B124-60)*转化表!$E$17,IF(AND(B124&lt;=80,B124&gt;70),9*转化表!$E$11+10*转化表!$E$12+10*转化表!$E$13+10*转化表!$E$14+10*转化表!$E$15+10*转化表!$E$16+10*转化表!$E$17+(B124-70)*转化表!$E$18,IF(AND(B124&lt;=90,B124&gt;80),9*转化表!$E$11+10*转化表!$E$12+10*转化表!$E$13+10*转化表!$E$14+10*转化表!$E$15+10*转化表!$E$16+10*转化表!$E$17+10*转化表!$E$18+(B124-80)*转化表!$E$19,IF(AND(B124&lt;=100,B124&gt;90),9*转化表!$E$11+10*转化表!$E$12+10*转化表!$E$13+10*转化表!$E$14+10*转化表!$E$15+10*转化表!$E$16+10*转化表!$E$17+10*转化表!$E$18+10*转化表!$E$19+(B124-90)*转化表!$E$20,IF(AND(B124&lt;=110,B124&gt;100),9*转化表!$E$11+10*转化表!$E$12+10*转化表!$E$13+10*转化表!$E$14+10*转化表!$E$15+10*转化表!$E$16+10*转化表!$E$17+10*转化表!$E$18+10*转化表!$E$19+10*转化表!$E$20+(B124-100)*转化表!$E$21,IF(AND(B124&lt;=120,B124&gt;110),9*转化表!$E$11+10*转化表!$E$12+10*转化表!$E$13+10*转化表!$E$14+10*转化表!$E$15+10*转化表!$E$16+10*转化表!$E$17+10*转化表!$E$18+10*转化表!$E$19+10*转化表!$E$20+10*转化表!$E$21+(B124-110)*转化表!$E$22)))))))))))))</f>
        <v>0</v>
      </c>
      <c r="J124" s="98">
        <f>IF(E124&lt;=50,0,(E124-50)*人物成长表!$B124*7%+0.1+IF(AND(B124&lt;=10,B124&gt;0),(人物成长表!$B124-1)*转化表!$F$11,IF(AND(B124&lt;=20,B124&gt;10),9*转化表!$F$11+(B124-10)*转化表!$F$12,IF(AND(B124&lt;=30,B124&gt;20),9*转化表!$F$11+10*转化表!$F$12+(B124-20)*转化表!$F$13,IF(AND(B124&lt;=40,B124&gt;30),9*转化表!$F$11+10*转化表!$F$12+10*转化表!$F$13+(B124-30)*转化表!$F$14,IF(AND(B124&lt;=50,B124&gt;40),9*转化表!$F$11+10*转化表!$F$12+10*转化表!$F$13+10*转化表!$F$14+(B124-40)*转化表!$F$15,IF(AND(B124&lt;=60,B124&gt;50),9*转化表!$F$11+10*转化表!$F$12+10*转化表!$F$13+10*转化表!$F$14+10*转化表!$F$15+(B124-50)*转化表!$F$16,IF(AND(B124&lt;=70,B124&gt;60),9*转化表!$F$11+10*转化表!$F$12+10*转化表!$F$13+10*转化表!$F$14+10*转化表!$F$15+10*转化表!$F$16+(B124-60)*转化表!$F$17,IF(AND(B124&lt;=80,B124&gt;70),9*转化表!$F$11+10*转化表!$F$12+10*转化表!$F$13+10*转化表!$F$14+10*转化表!$F$15+10*转化表!$F$16+10*转化表!$F$17+(B124-70)*转化表!$F$18,IF(AND(B124&lt;=90,B124&gt;80),9*转化表!$F$11+10*转化表!$F$12+10*转化表!$F$13+10*转化表!$F$14+10*转化表!$F$15+10*转化表!$F$16+10*转化表!$F$17+10*转化表!$F$18+(B124-80)*转化表!$F$19,IF(AND(B124&lt;=100,B124&gt;90),9*转化表!$F$11+10*转化表!$F$12+10*转化表!$F$13+10*转化表!$F$14+10*转化表!$F$15+10*转化表!$F$16+10*转化表!$F$17+10*转化表!$F$18+10*转化表!$F$19+(B124-90)*转化表!$F$20,IF(AND(B124&lt;=110,B124&gt;100),9*转化表!$F$11+10*转化表!$F$12+10*转化表!$F$13+10*转化表!$F$14+10*转化表!$F$15+10*转化表!$F$16+10*转化表!$F$17+10*转化表!$F$18+10*转化表!$F$19+10*转化表!$F$20+(B124-100)*转化表!$F$21,IF(AND(B124&lt;=120,B124&gt;110),9*转化表!$F$11+10*转化表!$F$12+10*转化表!$F$13+10*转化表!$F$14+10*转化表!$F$15+10*转化表!$F$16+10*转化表!$F$17+10*转化表!$F$18+10*转化表!$F$19+10*转化表!$F$20+10*转化表!$F$21+(B124-110)*转化表!$F$22)))))))))))))</f>
        <v>0</v>
      </c>
      <c r="K124" s="98">
        <f>(F124-50)*B124*10%+1+IF(AND(B124&lt;=10,B124&gt;0),(人物成长表!$B124-1)*转化表!$G$11,IF(AND(B124&lt;=20,B124&gt;10),9*转化表!$G$11+(B124-10)*转化表!$G$12,IF(AND(B124&lt;=30,B124&gt;20),9*转化表!$G$11+10*转化表!$G$12+(B124-20)*转化表!$G$13,IF(AND(B124&lt;=40,B124&gt;30),9*转化表!$G$11+10*转化表!$G$12+10*转化表!$G$13+(B124-30)*转化表!$G$14,IF(AND(B124&lt;=50,B124&gt;40),9*转化表!$G$11+10*转化表!$G$12+10*转化表!$G$13+10*转化表!$G$14+(B124-40)*转化表!$G$15,IF(AND(B124&lt;=60,B124&gt;50),9*转化表!$G$11+10*转化表!$G$12+10*转化表!$G$13+10*转化表!$G$14+10*转化表!$G$15+(B124-50)*转化表!$G$16,IF(AND(B124&lt;=70,B124&gt;60),9*转化表!$G$11+10*转化表!$G$12+10*转化表!$G$13+10*转化表!$G$14+10*转化表!$G$15+10*转化表!$G$16+(B124-60)*转化表!$G$17,IF(AND(B124&lt;=80,B124&gt;70),9*转化表!$G$11+10*转化表!$G$12+10*转化表!$G$13+10*转化表!$G$14+10*转化表!$G$15+10*转化表!$G$16+10*转化表!$G$17+(B124-70)*转化表!$G$18,IF(AND(B124&lt;=90,B124&gt;80),9*转化表!$G$11+10*转化表!$G$12+10*转化表!$G$13+10*转化表!$G$14+10*转化表!$G$15+10*转化表!$G$16+10*转化表!$G$17+10*转化表!$G$18+(B124-80)*转化表!$G$19,IF(AND(B124&lt;=100,B124&gt;90),9*转化表!$G$11+10*转化表!$G$12+10*转化表!$G$13+10*转化表!$G$14+10*转化表!$G$15+10*转化表!$G$16+10*转化表!$G$17+10*转化表!$G$18+10*转化表!$G$19+(B124-90)*转化表!$G$20,IF(AND(B124&lt;=110,B124&gt;100),9*转化表!$G$11+10*转化表!$G$12+10*转化表!$G$13+10*转化表!$G$14+10*转化表!$G$15+10*转化表!$G$16+10*转化表!$G$17+10*转化表!$G$18+10*转化表!$G$19+10*转化表!$G$20+(B124-100)*转化表!$G$21,IF(AND(B124&lt;=120,B124&gt;110),9*转化表!$G$11+10*转化表!$G$12+10*转化表!$G$13+10*转化表!$G$14+10*转化表!$G$15+10*转化表!$G$16+10*转化表!$G$17+10*转化表!$G$18+10*转化表!$G$19+10*转化表!$G$20+10*转化表!$G$21+(B124-110)*转化表!$G$22))))))))))))</f>
        <v>3</v>
      </c>
      <c r="L124" s="98">
        <f>IF(F124&lt;=50,0,(F124-50)*7%*B124+IF(AND(B124&lt;=10,B124&gt;0),人物成长表!$B124*转化表!$H$11,IF(AND(B124&lt;=20,B124&gt;10),9*转化表!$H$11+(B124-10)*转化表!$H$12,IF(AND(B124&lt;=30,B124&gt;20),9*转化表!$H$11+10*转化表!$H$12+(B124-20)*转化表!$H$13,IF(AND(B124&lt;=40,B124&gt;30),9*转化表!$H$11+10*转化表!$H$12+10*转化表!$H$13+(B124-30)*转化表!$H$14,IF(AND(B124&lt;=50,B124&gt;40),9*转化表!$H$11+10*转化表!$H$12+10*转化表!$H$13+10*转化表!$H$14+(B124-40)*转化表!$H$15,IF(AND(B124&lt;=60,B124&gt;50),9*转化表!$H$11+10*转化表!$H$12+10*转化表!$H$13+10*转化表!$H$14+10*转化表!$H$15+(B124-50)*转化表!$H$16,IF(AND(B124&lt;=70,B124&gt;60),9*转化表!$H$11+10*转化表!$H$12+10*转化表!$H$13+10*转化表!$H$14+10*转化表!$H$15+10*转化表!$H$16+(B124-60)*转化表!$H$17,IF(AND(B124&lt;=80,B124&gt;70),9*转化表!$H$11+10*转化表!$H$12+10*转化表!$H$13+10*转化表!$H$14+10*转化表!$H$15+10*转化表!$H$16+10*转化表!$H$17+(B124-70)*转化表!$H$18,IF(AND(B124&lt;=90,B124&gt;80),9*转化表!$H$11+10*转化表!$H$12+10*转化表!$H$13+10*转化表!$H$14+10*转化表!$H$15+10*转化表!$H$16+10*转化表!$H$17+10*转化表!$H$18+(B124-80)*转化表!$H$19,IF(AND(B124&lt;=100,B124&gt;90),9*转化表!$H$11+10*转化表!$H$12+10*转化表!$H$13+10*转化表!$H$14+10*转化表!$H$15+10*转化表!$H$16+10*转化表!$H$17+10*转化表!$H$18+10*转化表!$H$19+(B124-90)*转化表!$H$20,IF(AND(B124&lt;=110,B124&gt;100),9*转化表!$H$11+10*转化表!$H$12+10*转化表!$H$13+10*转化表!$H$14+10*转化表!$H$15+10*转化表!$H$16+10*转化表!$H$17+10*转化表!$H$18+10*转化表!$H$19+10*转化表!$H$20+(B124-100)*转化表!$H$21,IF(AND(B124&lt;=120,B124&gt;110),9*转化表!$H$11+10*转化表!$H$12+10*转化表!$H$13+10*转化表!$H$14+10*转化表!$H$15+10*转化表!$H$16+10*转化表!$H$17+10*转化表!$H$18+10*转化表!$H$19+10*转化表!$H$20+10*转化表!$H$21+(B124-110)*转化表!$H$22)))))))))))))</f>
        <v>0</v>
      </c>
      <c r="M124" s="99">
        <v>0.1</v>
      </c>
      <c r="N124" s="95">
        <v>0</v>
      </c>
      <c r="O124" s="99">
        <v>0.15</v>
      </c>
      <c r="P124" s="95">
        <v>0</v>
      </c>
      <c r="Q124" s="95">
        <v>0</v>
      </c>
      <c r="R124" s="95">
        <v>0</v>
      </c>
      <c r="S124" s="95">
        <v>0</v>
      </c>
    </row>
    <row r="125" spans="1:19">
      <c r="A125" s="38" t="s">
        <v>187</v>
      </c>
      <c r="B125" s="95">
        <v>4</v>
      </c>
      <c r="C125" s="96">
        <f>IF(AND(B125&lt;=10,B125&gt;0),(人物成长表!$B125-1)*30+30,IF(AND(B125&lt;=20,B125&gt;10),9*30+30+(B125-10)*60,IF(AND(B125&lt;=30,B125&gt;20),9*30+30+10*60+(B125-20)*90,IF(AND(B125&lt;=40,B125&gt;30),9*30+30+10*60+10*90+(B125-30)*120,IF(AND(B125&lt;=50,B125&gt;40),9*30+30+10*60+10*90+10*120+(B125-40)*150,IF(AND(B125&lt;=60,B125&gt;50),9*30+30+10*60+10*90+10*120+10*150+(B125-50)*180,IF(AND(B125&lt;=70,B125&gt;60),9*30+30+10*60+10*90+10*120+10*150+10*180+(B125-60)*210,IF(AND(B125&lt;=80,B125&gt;70),9*30+30+10*60+10*90+10*120+10*150+10*180+10*210+(B125-70)*240,IF(AND(B125&lt;=90,B125&gt;80),9*30+30+10*60+10*90+10*120+10*150+10*180+10*210+10*240+(B125-80)*270,IF(AND(B125&lt;=100,B125&gt;90),9*30+30+10*60+10*90+10*120+10*150+10*180+10*210+10*240+10*270+(B125-90)*300,IF(AND(B125&lt;=110,B125&gt;100),9*30+30+10*60+10*90+10*120+10*150+10*180+10*210+10*240+10*270+10*300+(B125-100)*330,IF(AND(B125&lt;=120,B125&gt;110),9*30+30+10*60+10*90+10*120+10*150+10*180+10*210+10*240+10*270+10*300+10*330+(B125-110)*360))))))))))))</f>
        <v>120</v>
      </c>
      <c r="D125" s="38">
        <v>70</v>
      </c>
      <c r="E125" s="38">
        <v>50</v>
      </c>
      <c r="F125" s="95">
        <v>50</v>
      </c>
      <c r="G125" s="97">
        <f>人物成长表!$D125*人物成长表!$B125*10%+16+IF(AND(B125&lt;=10,B125&gt;0),(人物成长表!$B125-1)*转化表!$C$11,IF(AND(B125&lt;=20,B125&gt;10),9*转化表!$C$11+(B125-10)*转化表!$C$12,IF(AND(B125&lt;=30,B125&gt;20),9*转化表!$C$11+10*转化表!$C$12+(B125-20)*转化表!$C$13,IF(AND(B125&lt;=40,B125&gt;30),9*转化表!$C$11+10*转化表!$C$12+10*转化表!$C$13+(B125-30)*转化表!$C$14,IF(AND(B125&lt;=50,B125&gt;40),9*转化表!$C$11+10*转化表!$C$12+10*转化表!$C$13+10*转化表!$C$14+(B125-40)*转化表!$C$15,IF(AND(B125&lt;=60,B125&gt;50),9*转化表!$C$11+10*转化表!$C$12+10*转化表!$C$13+10*转化表!$C$14+10*转化表!$C$15+(B125-50)*转化表!$C$16,IF(AND(B125&lt;=70,B125&gt;60),9*转化表!$C$11+10*转化表!$C$12+10*转化表!$C$13+10*转化表!$C$14+10*转化表!$C$15+10*转化表!$C$16+(B125-60)*转化表!$C$17,IF(AND(B125&lt;=80,B125&gt;70),9*转化表!$C$11+10*转化表!$C$12+10*转化表!$C$13+10*转化表!$C$14+10*转化表!$C$15+10*转化表!$C$16+10*转化表!$C$17+(B125-70)*转化表!$C$18,IF(AND(B125&lt;=90,B125&gt;80),9*转化表!$C$11+10*转化表!$C$12+10*转化表!$C$13+10*转化表!$C$14+10*转化表!$C$15+10*转化表!$C$16+10*转化表!$C$17+10*转化表!$C$18+(B125-80)*转化表!$C$19,IF(AND(B125&lt;=100,B125&gt;90),9*转化表!$C$11+10*转化表!$C$12+10*转化表!$C$13+10*转化表!$C$14+10*转化表!$C$15+10*转化表!$C$16+10*转化表!$C$17+10*转化表!$C$18+10*转化表!$C$19+(B125-90)*转化表!$C$20,IF(AND(B125&lt;=110,B125&gt;100),9*转化表!$C$11+10*转化表!$C$12+10*转化表!$C$13+10*转化表!$C$14+10*转化表!$C$15+10*转化表!$C$16+10*转化表!$C$17+10*转化表!$C$18+10*转化表!$C$19+10*转化表!$C$20+(B125-100)*转化表!$C$21,IF(AND(B125&lt;=120,B125&gt;110),9*转化表!$C$11+10*转化表!$C$12+10*转化表!$C$13+10*转化表!$C$14+10*转化表!$C$15+10*转化表!$C$16+10*转化表!$C$17+10*转化表!$C$18+10*转化表!$C$19+10*转化表!$C$20+10*转化表!$C$21+(B125-110)*转化表!$C$22))))))))))))</f>
        <v>35</v>
      </c>
      <c r="H125" s="97">
        <f>人物成长表!$D125*人物成长表!$B125*7%+11.1+IF(AND(B125&lt;=10,B125&gt;0),(人物成长表!$B125-1)*转化表!$D$11,IF(AND(B125&lt;=20,B125&gt;10),9*转化表!$D$11+(B125-10)*转化表!$D$12,IF(AND(B125&lt;=30,B125&gt;20),9*转化表!$D$11+10*转化表!$D$12+(B125-20)*转化表!$D$13,IF(AND(B125&lt;=40,B125&gt;30),9*转化表!$D$11+10*转化表!$D$12+10*转化表!$D$13+(B125-30)*转化表!$D$14,IF(AND(B125&lt;=50,B125&gt;40),9*转化表!$D$11+10*转化表!$D$12+10*转化表!$D$13+10*转化表!$D$14+(B125-40)*转化表!$D$15,IF(AND(B125&lt;=60,B125&gt;50),9*转化表!$D$11+10*转化表!$D$12+10*转化表!$D$13+10*转化表!$D$14+10*转化表!$D$15+(B125-50)*转化表!$D$16,IF(AND(B125&lt;=70,B125&gt;60),9*转化表!$D$11+10*转化表!$D$12+10*转化表!$D$13+10*转化表!$D$14+10*转化表!$D$15+10*转化表!$D$16+(B125-60)*转化表!$D$17,IF(AND(B125&lt;=80,B125&gt;70),9*转化表!$D$11+10*转化表!$D$12+10*转化表!$D$13+10*转化表!$D$14+10*转化表!$D$15+10*转化表!$D$16+10*转化表!$D$17+(B125-70)*转化表!$D$18,IF(AND(B125&lt;=90,B125&gt;80),9*转化表!$D$11+10*转化表!$D$12+10*转化表!$D$13+10*转化表!$D$14+10*转化表!$D$15+10*转化表!$D$16+10*转化表!$D$17+10*转化表!$D$18+(B125-80)*转化表!$D$19,IF(AND(B125&lt;=100,B125&gt;90),9*转化表!$D$11+10*转化表!$D$12+10*转化表!$D$13+10*转化表!$D$14+10*转化表!$D$15+10*转化表!$D$16+10*转化表!$D$17+10*转化表!$D$18+10*转化表!$D$19+(B125-90)*转化表!$D$20,IF(AND(B125&lt;=110,B125&gt;100),9*转化表!$D$11+10*转化表!$D$12+10*转化表!$D$13+10*转化表!$D$14+10*转化表!$D$15+10*转化表!$D$16+10*转化表!$D$17+10*转化表!$D$18+10*转化表!$D$19+10*转化表!$D$20+(B125-100)*转化表!$D$21,IF(AND(B125&lt;=120,B125&gt;110),9*转化表!$D$11+10*转化表!$D$12+10*转化表!$D$13+10*转化表!$D$14+10*转化表!$D$15+10*转化表!$D$16+10*转化表!$D$17+10*转化表!$D$18+10*转化表!$D$19+10*转化表!$D$20+10*转化表!$D$21+(B125-110)*转化表!$D$22))))))))))))</f>
        <v>19.000000000000004</v>
      </c>
      <c r="I125" s="98">
        <f>IF(E125&lt;=50,0,(E125-50)*人物成长表!$B125*10%+0.1+IF(AND(B125&lt;=10,B125&gt;0),(人物成长表!$B125-1)*转化表!$E$11,IF(AND(B125&lt;=20,B125&gt;10),9*转化表!$E$11+(B125-10)*转化表!$E$12,IF(AND(B125&lt;=30,B125&gt;20),9*转化表!$E$11+10*转化表!$E$12+(B125-20)*转化表!$E$13,IF(AND(B125&lt;=40,B125&gt;30),9*转化表!$E$11+10*转化表!$E$12+10*转化表!$E$13+(B125-30)*转化表!$E$14,IF(AND(B125&lt;=50,B125&gt;40),9*转化表!$E$11+10*转化表!$E$12+10*转化表!$E$13+10*转化表!$E$14+(B125-40)*转化表!$E$15,IF(AND(B125&lt;=60,B125&gt;50),9*转化表!$E$11+10*转化表!$E$12+10*转化表!$E$13+10*转化表!$E$14+10*转化表!$E$15+(B125-50)*转化表!$E$16,IF(AND(B125&lt;=70,B125&gt;60),9*转化表!$E$11+10*转化表!$E$12+10*转化表!$E$13+10*转化表!$E$14+10*转化表!$E$15+10*转化表!$E$16+(B125-60)*转化表!$E$17,IF(AND(B125&lt;=80,B125&gt;70),9*转化表!$E$11+10*转化表!$E$12+10*转化表!$E$13+10*转化表!$E$14+10*转化表!$E$15+10*转化表!$E$16+10*转化表!$E$17+(B125-70)*转化表!$E$18,IF(AND(B125&lt;=90,B125&gt;80),9*转化表!$E$11+10*转化表!$E$12+10*转化表!$E$13+10*转化表!$E$14+10*转化表!$E$15+10*转化表!$E$16+10*转化表!$E$17+10*转化表!$E$18+(B125-80)*转化表!$E$19,IF(AND(B125&lt;=100,B125&gt;90),9*转化表!$E$11+10*转化表!$E$12+10*转化表!$E$13+10*转化表!$E$14+10*转化表!$E$15+10*转化表!$E$16+10*转化表!$E$17+10*转化表!$E$18+10*转化表!$E$19+(B125-90)*转化表!$E$20,IF(AND(B125&lt;=110,B125&gt;100),9*转化表!$E$11+10*转化表!$E$12+10*转化表!$E$13+10*转化表!$E$14+10*转化表!$E$15+10*转化表!$E$16+10*转化表!$E$17+10*转化表!$E$18+10*转化表!$E$19+10*转化表!$E$20+(B125-100)*转化表!$E$21,IF(AND(B125&lt;=120,B125&gt;110),9*转化表!$E$11+10*转化表!$E$12+10*转化表!$E$13+10*转化表!$E$14+10*转化表!$E$15+10*转化表!$E$16+10*转化表!$E$17+10*转化表!$E$18+10*转化表!$E$19+10*转化表!$E$20+10*转化表!$E$21+(B125-110)*转化表!$E$22)))))))))))))</f>
        <v>0</v>
      </c>
      <c r="J125" s="98">
        <f>IF(E125&lt;=50,0,(E125-50)*人物成长表!$B125*7%+0.1+IF(AND(B125&lt;=10,B125&gt;0),(人物成长表!$B125-1)*转化表!$F$11,IF(AND(B125&lt;=20,B125&gt;10),9*转化表!$F$11+(B125-10)*转化表!$F$12,IF(AND(B125&lt;=30,B125&gt;20),9*转化表!$F$11+10*转化表!$F$12+(B125-20)*转化表!$F$13,IF(AND(B125&lt;=40,B125&gt;30),9*转化表!$F$11+10*转化表!$F$12+10*转化表!$F$13+(B125-30)*转化表!$F$14,IF(AND(B125&lt;=50,B125&gt;40),9*转化表!$F$11+10*转化表!$F$12+10*转化表!$F$13+10*转化表!$F$14+(B125-40)*转化表!$F$15,IF(AND(B125&lt;=60,B125&gt;50),9*转化表!$F$11+10*转化表!$F$12+10*转化表!$F$13+10*转化表!$F$14+10*转化表!$F$15+(B125-50)*转化表!$F$16,IF(AND(B125&lt;=70,B125&gt;60),9*转化表!$F$11+10*转化表!$F$12+10*转化表!$F$13+10*转化表!$F$14+10*转化表!$F$15+10*转化表!$F$16+(B125-60)*转化表!$F$17,IF(AND(B125&lt;=80,B125&gt;70),9*转化表!$F$11+10*转化表!$F$12+10*转化表!$F$13+10*转化表!$F$14+10*转化表!$F$15+10*转化表!$F$16+10*转化表!$F$17+(B125-70)*转化表!$F$18,IF(AND(B125&lt;=90,B125&gt;80),9*转化表!$F$11+10*转化表!$F$12+10*转化表!$F$13+10*转化表!$F$14+10*转化表!$F$15+10*转化表!$F$16+10*转化表!$F$17+10*转化表!$F$18+(B125-80)*转化表!$F$19,IF(AND(B125&lt;=100,B125&gt;90),9*转化表!$F$11+10*转化表!$F$12+10*转化表!$F$13+10*转化表!$F$14+10*转化表!$F$15+10*转化表!$F$16+10*转化表!$F$17+10*转化表!$F$18+10*转化表!$F$19+(B125-90)*转化表!$F$20,IF(AND(B125&lt;=110,B125&gt;100),9*转化表!$F$11+10*转化表!$F$12+10*转化表!$F$13+10*转化表!$F$14+10*转化表!$F$15+10*转化表!$F$16+10*转化表!$F$17+10*转化表!$F$18+10*转化表!$F$19+10*转化表!$F$20+(B125-100)*转化表!$F$21,IF(AND(B125&lt;=120,B125&gt;110),9*转化表!$F$11+10*转化表!$F$12+10*转化表!$F$13+10*转化表!$F$14+10*转化表!$F$15+10*转化表!$F$16+10*转化表!$F$17+10*转化表!$F$18+10*转化表!$F$19+10*转化表!$F$20+10*转化表!$F$21+(B125-110)*转化表!$F$22)))))))))))))</f>
        <v>0</v>
      </c>
      <c r="K125" s="98">
        <f>(F125-50)*B125*10%+1+IF(AND(B125&lt;=10,B125&gt;0),(人物成长表!$B125-1)*转化表!$G$11,IF(AND(B125&lt;=20,B125&gt;10),9*转化表!$G$11+(B125-10)*转化表!$G$12,IF(AND(B125&lt;=30,B125&gt;20),9*转化表!$G$11+10*转化表!$G$12+(B125-20)*转化表!$G$13,IF(AND(B125&lt;=40,B125&gt;30),9*转化表!$G$11+10*转化表!$G$12+10*转化表!$G$13+(B125-30)*转化表!$G$14,IF(AND(B125&lt;=50,B125&gt;40),9*转化表!$G$11+10*转化表!$G$12+10*转化表!$G$13+10*转化表!$G$14+(B125-40)*转化表!$G$15,IF(AND(B125&lt;=60,B125&gt;50),9*转化表!$G$11+10*转化表!$G$12+10*转化表!$G$13+10*转化表!$G$14+10*转化表!$G$15+(B125-50)*转化表!$G$16,IF(AND(B125&lt;=70,B125&gt;60),9*转化表!$G$11+10*转化表!$G$12+10*转化表!$G$13+10*转化表!$G$14+10*转化表!$G$15+10*转化表!$G$16+(B125-60)*转化表!$G$17,IF(AND(B125&lt;=80,B125&gt;70),9*转化表!$G$11+10*转化表!$G$12+10*转化表!$G$13+10*转化表!$G$14+10*转化表!$G$15+10*转化表!$G$16+10*转化表!$G$17+(B125-70)*转化表!$G$18,IF(AND(B125&lt;=90,B125&gt;80),9*转化表!$G$11+10*转化表!$G$12+10*转化表!$G$13+10*转化表!$G$14+10*转化表!$G$15+10*转化表!$G$16+10*转化表!$G$17+10*转化表!$G$18+(B125-80)*转化表!$G$19,IF(AND(B125&lt;=100,B125&gt;90),9*转化表!$G$11+10*转化表!$G$12+10*转化表!$G$13+10*转化表!$G$14+10*转化表!$G$15+10*转化表!$G$16+10*转化表!$G$17+10*转化表!$G$18+10*转化表!$G$19+(B125-90)*转化表!$G$20,IF(AND(B125&lt;=110,B125&gt;100),9*转化表!$G$11+10*转化表!$G$12+10*转化表!$G$13+10*转化表!$G$14+10*转化表!$G$15+10*转化表!$G$16+10*转化表!$G$17+10*转化表!$G$18+10*转化表!$G$19+10*转化表!$G$20+(B125-100)*转化表!$G$21,IF(AND(B125&lt;=120,B125&gt;110),9*转化表!$G$11+10*转化表!$G$12+10*转化表!$G$13+10*转化表!$G$14+10*转化表!$G$15+10*转化表!$G$16+10*转化表!$G$17+10*转化表!$G$18+10*转化表!$G$19+10*转化表!$G$20+10*转化表!$G$21+(B125-110)*转化表!$G$22))))))))))))</f>
        <v>4</v>
      </c>
      <c r="L125" s="98">
        <f>IF(F125&lt;=50,0,(F125-50)*7%*B125+IF(AND(B125&lt;=10,B125&gt;0),人物成长表!$B125*转化表!$H$11,IF(AND(B125&lt;=20,B125&gt;10),9*转化表!$H$11+(B125-10)*转化表!$H$12,IF(AND(B125&lt;=30,B125&gt;20),9*转化表!$H$11+10*转化表!$H$12+(B125-20)*转化表!$H$13,IF(AND(B125&lt;=40,B125&gt;30),9*转化表!$H$11+10*转化表!$H$12+10*转化表!$H$13+(B125-30)*转化表!$H$14,IF(AND(B125&lt;=50,B125&gt;40),9*转化表!$H$11+10*转化表!$H$12+10*转化表!$H$13+10*转化表!$H$14+(B125-40)*转化表!$H$15,IF(AND(B125&lt;=60,B125&gt;50),9*转化表!$H$11+10*转化表!$H$12+10*转化表!$H$13+10*转化表!$H$14+10*转化表!$H$15+(B125-50)*转化表!$H$16,IF(AND(B125&lt;=70,B125&gt;60),9*转化表!$H$11+10*转化表!$H$12+10*转化表!$H$13+10*转化表!$H$14+10*转化表!$H$15+10*转化表!$H$16+(B125-60)*转化表!$H$17,IF(AND(B125&lt;=80,B125&gt;70),9*转化表!$H$11+10*转化表!$H$12+10*转化表!$H$13+10*转化表!$H$14+10*转化表!$H$15+10*转化表!$H$16+10*转化表!$H$17+(B125-70)*转化表!$H$18,IF(AND(B125&lt;=90,B125&gt;80),9*转化表!$H$11+10*转化表!$H$12+10*转化表!$H$13+10*转化表!$H$14+10*转化表!$H$15+10*转化表!$H$16+10*转化表!$H$17+10*转化表!$H$18+(B125-80)*转化表!$H$19,IF(AND(B125&lt;=100,B125&gt;90),9*转化表!$H$11+10*转化表!$H$12+10*转化表!$H$13+10*转化表!$H$14+10*转化表!$H$15+10*转化表!$H$16+10*转化表!$H$17+10*转化表!$H$18+10*转化表!$H$19+(B125-90)*转化表!$H$20,IF(AND(B125&lt;=110,B125&gt;100),9*转化表!$H$11+10*转化表!$H$12+10*转化表!$H$13+10*转化表!$H$14+10*转化表!$H$15+10*转化表!$H$16+10*转化表!$H$17+10*转化表!$H$18+10*转化表!$H$19+10*转化表!$H$20+(B125-100)*转化表!$H$21,IF(AND(B125&lt;=120,B125&gt;110),9*转化表!$H$11+10*转化表!$H$12+10*转化表!$H$13+10*转化表!$H$14+10*转化表!$H$15+10*转化表!$H$16+10*转化表!$H$17+10*转化表!$H$18+10*转化表!$H$19+10*转化表!$H$20+10*转化表!$H$21+(B125-110)*转化表!$H$22)))))))))))))</f>
        <v>0</v>
      </c>
      <c r="M125" s="99">
        <v>0.1</v>
      </c>
      <c r="N125" s="95">
        <v>0</v>
      </c>
      <c r="O125" s="99">
        <v>0.15</v>
      </c>
      <c r="P125" s="95">
        <v>0</v>
      </c>
      <c r="Q125" s="95">
        <v>0</v>
      </c>
      <c r="R125" s="95">
        <v>0</v>
      </c>
      <c r="S125" s="95">
        <v>0</v>
      </c>
    </row>
    <row r="126" spans="1:19">
      <c r="A126" s="38" t="s">
        <v>187</v>
      </c>
      <c r="B126" s="95">
        <v>5</v>
      </c>
      <c r="C126" s="96">
        <f>IF(AND(B126&lt;=10,B126&gt;0),(人物成长表!$B126-1)*30+30,IF(AND(B126&lt;=20,B126&gt;10),9*30+30+(B126-10)*60,IF(AND(B126&lt;=30,B126&gt;20),9*30+30+10*60+(B126-20)*90,IF(AND(B126&lt;=40,B126&gt;30),9*30+30+10*60+10*90+(B126-30)*120,IF(AND(B126&lt;=50,B126&gt;40),9*30+30+10*60+10*90+10*120+(B126-40)*150,IF(AND(B126&lt;=60,B126&gt;50),9*30+30+10*60+10*90+10*120+10*150+(B126-50)*180,IF(AND(B126&lt;=70,B126&gt;60),9*30+30+10*60+10*90+10*120+10*150+10*180+(B126-60)*210,IF(AND(B126&lt;=80,B126&gt;70),9*30+30+10*60+10*90+10*120+10*150+10*180+10*210+(B126-70)*240,IF(AND(B126&lt;=90,B126&gt;80),9*30+30+10*60+10*90+10*120+10*150+10*180+10*210+10*240+(B126-80)*270,IF(AND(B126&lt;=100,B126&gt;90),9*30+30+10*60+10*90+10*120+10*150+10*180+10*210+10*240+10*270+(B126-90)*300,IF(AND(B126&lt;=110,B126&gt;100),9*30+30+10*60+10*90+10*120+10*150+10*180+10*210+10*240+10*270+10*300+(B126-100)*330,IF(AND(B126&lt;=120,B126&gt;110),9*30+30+10*60+10*90+10*120+10*150+10*180+10*210+10*240+10*270+10*300+10*330+(B126-110)*360))))))))))))</f>
        <v>150</v>
      </c>
      <c r="D126" s="38">
        <v>70</v>
      </c>
      <c r="E126" s="38">
        <v>50</v>
      </c>
      <c r="F126" s="95">
        <v>50</v>
      </c>
      <c r="G126" s="97">
        <f>人物成长表!$D126*人物成长表!$B126*10%+16+IF(AND(B126&lt;=10,B126&gt;0),(人物成长表!$B126-1)*转化表!$C$11,IF(AND(B126&lt;=20,B126&gt;10),9*转化表!$C$11+(B126-10)*转化表!$C$12,IF(AND(B126&lt;=30,B126&gt;20),9*转化表!$C$11+10*转化表!$C$12+(B126-20)*转化表!$C$13,IF(AND(B126&lt;=40,B126&gt;30),9*转化表!$C$11+10*转化表!$C$12+10*转化表!$C$13+(B126-30)*转化表!$C$14,IF(AND(B126&lt;=50,B126&gt;40),9*转化表!$C$11+10*转化表!$C$12+10*转化表!$C$13+10*转化表!$C$14+(B126-40)*转化表!$C$15,IF(AND(B126&lt;=60,B126&gt;50),9*转化表!$C$11+10*转化表!$C$12+10*转化表!$C$13+10*转化表!$C$14+10*转化表!$C$15+(B126-50)*转化表!$C$16,IF(AND(B126&lt;=70,B126&gt;60),9*转化表!$C$11+10*转化表!$C$12+10*转化表!$C$13+10*转化表!$C$14+10*转化表!$C$15+10*转化表!$C$16+(B126-60)*转化表!$C$17,IF(AND(B126&lt;=80,B126&gt;70),9*转化表!$C$11+10*转化表!$C$12+10*转化表!$C$13+10*转化表!$C$14+10*转化表!$C$15+10*转化表!$C$16+10*转化表!$C$17+(B126-70)*转化表!$C$18,IF(AND(B126&lt;=90,B126&gt;80),9*转化表!$C$11+10*转化表!$C$12+10*转化表!$C$13+10*转化表!$C$14+10*转化表!$C$15+10*转化表!$C$16+10*转化表!$C$17+10*转化表!$C$18+(B126-80)*转化表!$C$19,IF(AND(B126&lt;=100,B126&gt;90),9*转化表!$C$11+10*转化表!$C$12+10*转化表!$C$13+10*转化表!$C$14+10*转化表!$C$15+10*转化表!$C$16+10*转化表!$C$17+10*转化表!$C$18+10*转化表!$C$19+(B126-90)*转化表!$C$20,IF(AND(B126&lt;=110,B126&gt;100),9*转化表!$C$11+10*转化表!$C$12+10*转化表!$C$13+10*转化表!$C$14+10*转化表!$C$15+10*转化表!$C$16+10*转化表!$C$17+10*转化表!$C$18+10*转化表!$C$19+10*转化表!$C$20+(B126-100)*转化表!$C$21,IF(AND(B126&lt;=120,B126&gt;110),9*转化表!$C$11+10*转化表!$C$12+10*转化表!$C$13+10*转化表!$C$14+10*转化表!$C$15+10*转化表!$C$16+10*转化表!$C$17+10*转化表!$C$18+10*转化表!$C$19+10*转化表!$C$20+10*转化表!$C$21+(B126-110)*转化表!$C$22))))))))))))</f>
        <v>39</v>
      </c>
      <c r="H126" s="97">
        <f>人物成长表!$D126*人物成长表!$B126*7%+11.1+IF(AND(B126&lt;=10,B126&gt;0),(人物成长表!$B126-1)*转化表!$D$11,IF(AND(B126&lt;=20,B126&gt;10),9*转化表!$D$11+(B126-10)*转化表!$D$12,IF(AND(B126&lt;=30,B126&gt;20),9*转化表!$D$11+10*转化表!$D$12+(B126-20)*转化表!$D$13,IF(AND(B126&lt;=40,B126&gt;30),9*转化表!$D$11+10*转化表!$D$12+10*转化表!$D$13+(B126-30)*转化表!$D$14,IF(AND(B126&lt;=50,B126&gt;40),9*转化表!$D$11+10*转化表!$D$12+10*转化表!$D$13+10*转化表!$D$14+(B126-40)*转化表!$D$15,IF(AND(B126&lt;=60,B126&gt;50),9*转化表!$D$11+10*转化表!$D$12+10*转化表!$D$13+10*转化表!$D$14+10*转化表!$D$15+(B126-50)*转化表!$D$16,IF(AND(B126&lt;=70,B126&gt;60),9*转化表!$D$11+10*转化表!$D$12+10*转化表!$D$13+10*转化表!$D$14+10*转化表!$D$15+10*转化表!$D$16+(B126-60)*转化表!$D$17,IF(AND(B126&lt;=80,B126&gt;70),9*转化表!$D$11+10*转化表!$D$12+10*转化表!$D$13+10*转化表!$D$14+10*转化表!$D$15+10*转化表!$D$16+10*转化表!$D$17+(B126-70)*转化表!$D$18,IF(AND(B126&lt;=90,B126&gt;80),9*转化表!$D$11+10*转化表!$D$12+10*转化表!$D$13+10*转化表!$D$14+10*转化表!$D$15+10*转化表!$D$16+10*转化表!$D$17+10*转化表!$D$18+(B126-80)*转化表!$D$19,IF(AND(B126&lt;=100,B126&gt;90),9*转化表!$D$11+10*转化表!$D$12+10*转化表!$D$13+10*转化表!$D$14+10*转化表!$D$15+10*转化表!$D$16+10*转化表!$D$17+10*转化表!$D$18+10*转化表!$D$19+(B126-90)*转化表!$D$20,IF(AND(B126&lt;=110,B126&gt;100),9*转化表!$D$11+10*转化表!$D$12+10*转化表!$D$13+10*转化表!$D$14+10*转化表!$D$15+10*转化表!$D$16+10*转化表!$D$17+10*转化表!$D$18+10*转化表!$D$19+10*转化表!$D$20+(B126-100)*转化表!$D$21,IF(AND(B126&lt;=120,B126&gt;110),9*转化表!$D$11+10*转化表!$D$12+10*转化表!$D$13+10*转化表!$D$14+10*转化表!$D$15+10*转化表!$D$16+10*转化表!$D$17+10*转化表!$D$18+10*转化表!$D$19+10*转化表!$D$20+10*转化表!$D$21+(B126-110)*转化表!$D$22))))))))))))</f>
        <v>20</v>
      </c>
      <c r="I126" s="98">
        <f>IF(E126&lt;=50,0,(E126-50)*人物成长表!$B126*10%+0.1+IF(AND(B126&lt;=10,B126&gt;0),(人物成长表!$B126-1)*转化表!$E$11,IF(AND(B126&lt;=20,B126&gt;10),9*转化表!$E$11+(B126-10)*转化表!$E$12,IF(AND(B126&lt;=30,B126&gt;20),9*转化表!$E$11+10*转化表!$E$12+(B126-20)*转化表!$E$13,IF(AND(B126&lt;=40,B126&gt;30),9*转化表!$E$11+10*转化表!$E$12+10*转化表!$E$13+(B126-30)*转化表!$E$14,IF(AND(B126&lt;=50,B126&gt;40),9*转化表!$E$11+10*转化表!$E$12+10*转化表!$E$13+10*转化表!$E$14+(B126-40)*转化表!$E$15,IF(AND(B126&lt;=60,B126&gt;50),9*转化表!$E$11+10*转化表!$E$12+10*转化表!$E$13+10*转化表!$E$14+10*转化表!$E$15+(B126-50)*转化表!$E$16,IF(AND(B126&lt;=70,B126&gt;60),9*转化表!$E$11+10*转化表!$E$12+10*转化表!$E$13+10*转化表!$E$14+10*转化表!$E$15+10*转化表!$E$16+(B126-60)*转化表!$E$17,IF(AND(B126&lt;=80,B126&gt;70),9*转化表!$E$11+10*转化表!$E$12+10*转化表!$E$13+10*转化表!$E$14+10*转化表!$E$15+10*转化表!$E$16+10*转化表!$E$17+(B126-70)*转化表!$E$18,IF(AND(B126&lt;=90,B126&gt;80),9*转化表!$E$11+10*转化表!$E$12+10*转化表!$E$13+10*转化表!$E$14+10*转化表!$E$15+10*转化表!$E$16+10*转化表!$E$17+10*转化表!$E$18+(B126-80)*转化表!$E$19,IF(AND(B126&lt;=100,B126&gt;90),9*转化表!$E$11+10*转化表!$E$12+10*转化表!$E$13+10*转化表!$E$14+10*转化表!$E$15+10*转化表!$E$16+10*转化表!$E$17+10*转化表!$E$18+10*转化表!$E$19+(B126-90)*转化表!$E$20,IF(AND(B126&lt;=110,B126&gt;100),9*转化表!$E$11+10*转化表!$E$12+10*转化表!$E$13+10*转化表!$E$14+10*转化表!$E$15+10*转化表!$E$16+10*转化表!$E$17+10*转化表!$E$18+10*转化表!$E$19+10*转化表!$E$20+(B126-100)*转化表!$E$21,IF(AND(B126&lt;=120,B126&gt;110),9*转化表!$E$11+10*转化表!$E$12+10*转化表!$E$13+10*转化表!$E$14+10*转化表!$E$15+10*转化表!$E$16+10*转化表!$E$17+10*转化表!$E$18+10*转化表!$E$19+10*转化表!$E$20+10*转化表!$E$21+(B126-110)*转化表!$E$22)))))))))))))</f>
        <v>0</v>
      </c>
      <c r="J126" s="98">
        <f>IF(E126&lt;=50,0,(E126-50)*人物成长表!$B126*7%+0.1+IF(AND(B126&lt;=10,B126&gt;0),(人物成长表!$B126-1)*转化表!$F$11,IF(AND(B126&lt;=20,B126&gt;10),9*转化表!$F$11+(B126-10)*转化表!$F$12,IF(AND(B126&lt;=30,B126&gt;20),9*转化表!$F$11+10*转化表!$F$12+(B126-20)*转化表!$F$13,IF(AND(B126&lt;=40,B126&gt;30),9*转化表!$F$11+10*转化表!$F$12+10*转化表!$F$13+(B126-30)*转化表!$F$14,IF(AND(B126&lt;=50,B126&gt;40),9*转化表!$F$11+10*转化表!$F$12+10*转化表!$F$13+10*转化表!$F$14+(B126-40)*转化表!$F$15,IF(AND(B126&lt;=60,B126&gt;50),9*转化表!$F$11+10*转化表!$F$12+10*转化表!$F$13+10*转化表!$F$14+10*转化表!$F$15+(B126-50)*转化表!$F$16,IF(AND(B126&lt;=70,B126&gt;60),9*转化表!$F$11+10*转化表!$F$12+10*转化表!$F$13+10*转化表!$F$14+10*转化表!$F$15+10*转化表!$F$16+(B126-60)*转化表!$F$17,IF(AND(B126&lt;=80,B126&gt;70),9*转化表!$F$11+10*转化表!$F$12+10*转化表!$F$13+10*转化表!$F$14+10*转化表!$F$15+10*转化表!$F$16+10*转化表!$F$17+(B126-70)*转化表!$F$18,IF(AND(B126&lt;=90,B126&gt;80),9*转化表!$F$11+10*转化表!$F$12+10*转化表!$F$13+10*转化表!$F$14+10*转化表!$F$15+10*转化表!$F$16+10*转化表!$F$17+10*转化表!$F$18+(B126-80)*转化表!$F$19,IF(AND(B126&lt;=100,B126&gt;90),9*转化表!$F$11+10*转化表!$F$12+10*转化表!$F$13+10*转化表!$F$14+10*转化表!$F$15+10*转化表!$F$16+10*转化表!$F$17+10*转化表!$F$18+10*转化表!$F$19+(B126-90)*转化表!$F$20,IF(AND(B126&lt;=110,B126&gt;100),9*转化表!$F$11+10*转化表!$F$12+10*转化表!$F$13+10*转化表!$F$14+10*转化表!$F$15+10*转化表!$F$16+10*转化表!$F$17+10*转化表!$F$18+10*转化表!$F$19+10*转化表!$F$20+(B126-100)*转化表!$F$21,IF(AND(B126&lt;=120,B126&gt;110),9*转化表!$F$11+10*转化表!$F$12+10*转化表!$F$13+10*转化表!$F$14+10*转化表!$F$15+10*转化表!$F$16+10*转化表!$F$17+10*转化表!$F$18+10*转化表!$F$19+10*转化表!$F$20+10*转化表!$F$21+(B126-110)*转化表!$F$22)))))))))))))</f>
        <v>0</v>
      </c>
      <c r="K126" s="98">
        <f>(F126-50)*B126*10%+1+IF(AND(B126&lt;=10,B126&gt;0),(人物成长表!$B126-1)*转化表!$G$11,IF(AND(B126&lt;=20,B126&gt;10),9*转化表!$G$11+(B126-10)*转化表!$G$12,IF(AND(B126&lt;=30,B126&gt;20),9*转化表!$G$11+10*转化表!$G$12+(B126-20)*转化表!$G$13,IF(AND(B126&lt;=40,B126&gt;30),9*转化表!$G$11+10*转化表!$G$12+10*转化表!$G$13+(B126-30)*转化表!$G$14,IF(AND(B126&lt;=50,B126&gt;40),9*转化表!$G$11+10*转化表!$G$12+10*转化表!$G$13+10*转化表!$G$14+(B126-40)*转化表!$G$15,IF(AND(B126&lt;=60,B126&gt;50),9*转化表!$G$11+10*转化表!$G$12+10*转化表!$G$13+10*转化表!$G$14+10*转化表!$G$15+(B126-50)*转化表!$G$16,IF(AND(B126&lt;=70,B126&gt;60),9*转化表!$G$11+10*转化表!$G$12+10*转化表!$G$13+10*转化表!$G$14+10*转化表!$G$15+10*转化表!$G$16+(B126-60)*转化表!$G$17,IF(AND(B126&lt;=80,B126&gt;70),9*转化表!$G$11+10*转化表!$G$12+10*转化表!$G$13+10*转化表!$G$14+10*转化表!$G$15+10*转化表!$G$16+10*转化表!$G$17+(B126-70)*转化表!$G$18,IF(AND(B126&lt;=90,B126&gt;80),9*转化表!$G$11+10*转化表!$G$12+10*转化表!$G$13+10*转化表!$G$14+10*转化表!$G$15+10*转化表!$G$16+10*转化表!$G$17+10*转化表!$G$18+(B126-80)*转化表!$G$19,IF(AND(B126&lt;=100,B126&gt;90),9*转化表!$G$11+10*转化表!$G$12+10*转化表!$G$13+10*转化表!$G$14+10*转化表!$G$15+10*转化表!$G$16+10*转化表!$G$17+10*转化表!$G$18+10*转化表!$G$19+(B126-90)*转化表!$G$20,IF(AND(B126&lt;=110,B126&gt;100),9*转化表!$G$11+10*转化表!$G$12+10*转化表!$G$13+10*转化表!$G$14+10*转化表!$G$15+10*转化表!$G$16+10*转化表!$G$17+10*转化表!$G$18+10*转化表!$G$19+10*转化表!$G$20+(B126-100)*转化表!$G$21,IF(AND(B126&lt;=120,B126&gt;110),9*转化表!$G$11+10*转化表!$G$12+10*转化表!$G$13+10*转化表!$G$14+10*转化表!$G$15+10*转化表!$G$16+10*转化表!$G$17+10*转化表!$G$18+10*转化表!$G$19+10*转化表!$G$20+10*转化表!$G$21+(B126-110)*转化表!$G$22))))))))))))</f>
        <v>5</v>
      </c>
      <c r="L126" s="98">
        <f>IF(F126&lt;=50,0,(F126-50)*7%*B126+IF(AND(B126&lt;=10,B126&gt;0),人物成长表!$B126*转化表!$H$11,IF(AND(B126&lt;=20,B126&gt;10),9*转化表!$H$11+(B126-10)*转化表!$H$12,IF(AND(B126&lt;=30,B126&gt;20),9*转化表!$H$11+10*转化表!$H$12+(B126-20)*转化表!$H$13,IF(AND(B126&lt;=40,B126&gt;30),9*转化表!$H$11+10*转化表!$H$12+10*转化表!$H$13+(B126-30)*转化表!$H$14,IF(AND(B126&lt;=50,B126&gt;40),9*转化表!$H$11+10*转化表!$H$12+10*转化表!$H$13+10*转化表!$H$14+(B126-40)*转化表!$H$15,IF(AND(B126&lt;=60,B126&gt;50),9*转化表!$H$11+10*转化表!$H$12+10*转化表!$H$13+10*转化表!$H$14+10*转化表!$H$15+(B126-50)*转化表!$H$16,IF(AND(B126&lt;=70,B126&gt;60),9*转化表!$H$11+10*转化表!$H$12+10*转化表!$H$13+10*转化表!$H$14+10*转化表!$H$15+10*转化表!$H$16+(B126-60)*转化表!$H$17,IF(AND(B126&lt;=80,B126&gt;70),9*转化表!$H$11+10*转化表!$H$12+10*转化表!$H$13+10*转化表!$H$14+10*转化表!$H$15+10*转化表!$H$16+10*转化表!$H$17+(B126-70)*转化表!$H$18,IF(AND(B126&lt;=90,B126&gt;80),9*转化表!$H$11+10*转化表!$H$12+10*转化表!$H$13+10*转化表!$H$14+10*转化表!$H$15+10*转化表!$H$16+10*转化表!$H$17+10*转化表!$H$18+(B126-80)*转化表!$H$19,IF(AND(B126&lt;=100,B126&gt;90),9*转化表!$H$11+10*转化表!$H$12+10*转化表!$H$13+10*转化表!$H$14+10*转化表!$H$15+10*转化表!$H$16+10*转化表!$H$17+10*转化表!$H$18+10*转化表!$H$19+(B126-90)*转化表!$H$20,IF(AND(B126&lt;=110,B126&gt;100),9*转化表!$H$11+10*转化表!$H$12+10*转化表!$H$13+10*转化表!$H$14+10*转化表!$H$15+10*转化表!$H$16+10*转化表!$H$17+10*转化表!$H$18+10*转化表!$H$19+10*转化表!$H$20+(B126-100)*转化表!$H$21,IF(AND(B126&lt;=120,B126&gt;110),9*转化表!$H$11+10*转化表!$H$12+10*转化表!$H$13+10*转化表!$H$14+10*转化表!$H$15+10*转化表!$H$16+10*转化表!$H$17+10*转化表!$H$18+10*转化表!$H$19+10*转化表!$H$20+10*转化表!$H$21+(B126-110)*转化表!$H$22)))))))))))))</f>
        <v>0</v>
      </c>
      <c r="M126" s="99">
        <v>0.1</v>
      </c>
      <c r="N126" s="95">
        <v>0</v>
      </c>
      <c r="O126" s="99">
        <v>0.15</v>
      </c>
      <c r="P126" s="95">
        <v>0</v>
      </c>
      <c r="Q126" s="95">
        <v>0</v>
      </c>
      <c r="R126" s="95">
        <v>0</v>
      </c>
      <c r="S126" s="95">
        <v>0</v>
      </c>
    </row>
    <row r="127" spans="1:19">
      <c r="A127" s="38" t="s">
        <v>187</v>
      </c>
      <c r="B127" s="95">
        <v>6</v>
      </c>
      <c r="C127" s="96">
        <f>IF(AND(B127&lt;=10,B127&gt;0),(人物成长表!$B127-1)*30+30,IF(AND(B127&lt;=20,B127&gt;10),9*30+30+(B127-10)*60,IF(AND(B127&lt;=30,B127&gt;20),9*30+30+10*60+(B127-20)*90,IF(AND(B127&lt;=40,B127&gt;30),9*30+30+10*60+10*90+(B127-30)*120,IF(AND(B127&lt;=50,B127&gt;40),9*30+30+10*60+10*90+10*120+(B127-40)*150,IF(AND(B127&lt;=60,B127&gt;50),9*30+30+10*60+10*90+10*120+10*150+(B127-50)*180,IF(AND(B127&lt;=70,B127&gt;60),9*30+30+10*60+10*90+10*120+10*150+10*180+(B127-60)*210,IF(AND(B127&lt;=80,B127&gt;70),9*30+30+10*60+10*90+10*120+10*150+10*180+10*210+(B127-70)*240,IF(AND(B127&lt;=90,B127&gt;80),9*30+30+10*60+10*90+10*120+10*150+10*180+10*210+10*240+(B127-80)*270,IF(AND(B127&lt;=100,B127&gt;90),9*30+30+10*60+10*90+10*120+10*150+10*180+10*210+10*240+10*270+(B127-90)*300,IF(AND(B127&lt;=110,B127&gt;100),9*30+30+10*60+10*90+10*120+10*150+10*180+10*210+10*240+10*270+10*300+(B127-100)*330,IF(AND(B127&lt;=120,B127&gt;110),9*30+30+10*60+10*90+10*120+10*150+10*180+10*210+10*240+10*270+10*300+10*330+(B127-110)*360))))))))))))</f>
        <v>180</v>
      </c>
      <c r="D127" s="38">
        <v>70</v>
      </c>
      <c r="E127" s="38">
        <v>50</v>
      </c>
      <c r="F127" s="95">
        <v>50</v>
      </c>
      <c r="G127" s="97">
        <f>人物成长表!$D127*人物成长表!$B127*10%+16+IF(AND(B127&lt;=10,B127&gt;0),(人物成长表!$B127-1)*转化表!$C$11,IF(AND(B127&lt;=20,B127&gt;10),9*转化表!$C$11+(B127-10)*转化表!$C$12,IF(AND(B127&lt;=30,B127&gt;20),9*转化表!$C$11+10*转化表!$C$12+(B127-20)*转化表!$C$13,IF(AND(B127&lt;=40,B127&gt;30),9*转化表!$C$11+10*转化表!$C$12+10*转化表!$C$13+(B127-30)*转化表!$C$14,IF(AND(B127&lt;=50,B127&gt;40),9*转化表!$C$11+10*转化表!$C$12+10*转化表!$C$13+10*转化表!$C$14+(B127-40)*转化表!$C$15,IF(AND(B127&lt;=60,B127&gt;50),9*转化表!$C$11+10*转化表!$C$12+10*转化表!$C$13+10*转化表!$C$14+10*转化表!$C$15+(B127-50)*转化表!$C$16,IF(AND(B127&lt;=70,B127&gt;60),9*转化表!$C$11+10*转化表!$C$12+10*转化表!$C$13+10*转化表!$C$14+10*转化表!$C$15+10*转化表!$C$16+(B127-60)*转化表!$C$17,IF(AND(B127&lt;=80,B127&gt;70),9*转化表!$C$11+10*转化表!$C$12+10*转化表!$C$13+10*转化表!$C$14+10*转化表!$C$15+10*转化表!$C$16+10*转化表!$C$17+(B127-70)*转化表!$C$18,IF(AND(B127&lt;=90,B127&gt;80),9*转化表!$C$11+10*转化表!$C$12+10*转化表!$C$13+10*转化表!$C$14+10*转化表!$C$15+10*转化表!$C$16+10*转化表!$C$17+10*转化表!$C$18+(B127-80)*转化表!$C$19,IF(AND(B127&lt;=100,B127&gt;90),9*转化表!$C$11+10*转化表!$C$12+10*转化表!$C$13+10*转化表!$C$14+10*转化表!$C$15+10*转化表!$C$16+10*转化表!$C$17+10*转化表!$C$18+10*转化表!$C$19+(B127-90)*转化表!$C$20,IF(AND(B127&lt;=110,B127&gt;100),9*转化表!$C$11+10*转化表!$C$12+10*转化表!$C$13+10*转化表!$C$14+10*转化表!$C$15+10*转化表!$C$16+10*转化表!$C$17+10*转化表!$C$18+10*转化表!$C$19+10*转化表!$C$20+(B127-100)*转化表!$C$21,IF(AND(B127&lt;=120,B127&gt;110),9*转化表!$C$11+10*转化表!$C$12+10*转化表!$C$13+10*转化表!$C$14+10*转化表!$C$15+10*转化表!$C$16+10*转化表!$C$17+10*转化表!$C$18+10*转化表!$C$19+10*转化表!$C$20+10*转化表!$C$21+(B127-110)*转化表!$C$22))))))))))))</f>
        <v>43</v>
      </c>
      <c r="H127" s="97">
        <f>人物成长表!$D127*人物成长表!$B127*7%+11.1+IF(AND(B127&lt;=10,B127&gt;0),(人物成长表!$B127-1)*转化表!$D$11,IF(AND(B127&lt;=20,B127&gt;10),9*转化表!$D$11+(B127-10)*转化表!$D$12,IF(AND(B127&lt;=30,B127&gt;20),9*转化表!$D$11+10*转化表!$D$12+(B127-20)*转化表!$D$13,IF(AND(B127&lt;=40,B127&gt;30),9*转化表!$D$11+10*转化表!$D$12+10*转化表!$D$13+(B127-30)*转化表!$D$14,IF(AND(B127&lt;=50,B127&gt;40),9*转化表!$D$11+10*转化表!$D$12+10*转化表!$D$13+10*转化表!$D$14+(B127-40)*转化表!$D$15,IF(AND(B127&lt;=60,B127&gt;50),9*转化表!$D$11+10*转化表!$D$12+10*转化表!$D$13+10*转化表!$D$14+10*转化表!$D$15+(B127-50)*转化表!$D$16,IF(AND(B127&lt;=70,B127&gt;60),9*转化表!$D$11+10*转化表!$D$12+10*转化表!$D$13+10*转化表!$D$14+10*转化表!$D$15+10*转化表!$D$16+(B127-60)*转化表!$D$17,IF(AND(B127&lt;=80,B127&gt;70),9*转化表!$D$11+10*转化表!$D$12+10*转化表!$D$13+10*转化表!$D$14+10*转化表!$D$15+10*转化表!$D$16+10*转化表!$D$17+(B127-70)*转化表!$D$18,IF(AND(B127&lt;=90,B127&gt;80),9*转化表!$D$11+10*转化表!$D$12+10*转化表!$D$13+10*转化表!$D$14+10*转化表!$D$15+10*转化表!$D$16+10*转化表!$D$17+10*转化表!$D$18+(B127-80)*转化表!$D$19,IF(AND(B127&lt;=100,B127&gt;90),9*转化表!$D$11+10*转化表!$D$12+10*转化表!$D$13+10*转化表!$D$14+10*转化表!$D$15+10*转化表!$D$16+10*转化表!$D$17+10*转化表!$D$18+10*转化表!$D$19+(B127-90)*转化表!$D$20,IF(AND(B127&lt;=110,B127&gt;100),9*转化表!$D$11+10*转化表!$D$12+10*转化表!$D$13+10*转化表!$D$14+10*转化表!$D$15+10*转化表!$D$16+10*转化表!$D$17+10*转化表!$D$18+10*转化表!$D$19+10*转化表!$D$20+(B127-100)*转化表!$D$21,IF(AND(B127&lt;=120,B127&gt;110),9*转化表!$D$11+10*转化表!$D$12+10*转化表!$D$13+10*转化表!$D$14+10*转化表!$D$15+10*转化表!$D$16+10*转化表!$D$17+10*转化表!$D$18+10*转化表!$D$19+10*转化表!$D$20+10*转化表!$D$21+(B127-110)*转化表!$D$22))))))))))))</f>
        <v>21</v>
      </c>
      <c r="I127" s="98">
        <f>IF(E127&lt;=50,0,(E127-50)*人物成长表!$B127*10%+0.1+IF(AND(B127&lt;=10,B127&gt;0),(人物成长表!$B127-1)*转化表!$E$11,IF(AND(B127&lt;=20,B127&gt;10),9*转化表!$E$11+(B127-10)*转化表!$E$12,IF(AND(B127&lt;=30,B127&gt;20),9*转化表!$E$11+10*转化表!$E$12+(B127-20)*转化表!$E$13,IF(AND(B127&lt;=40,B127&gt;30),9*转化表!$E$11+10*转化表!$E$12+10*转化表!$E$13+(B127-30)*转化表!$E$14,IF(AND(B127&lt;=50,B127&gt;40),9*转化表!$E$11+10*转化表!$E$12+10*转化表!$E$13+10*转化表!$E$14+(B127-40)*转化表!$E$15,IF(AND(B127&lt;=60,B127&gt;50),9*转化表!$E$11+10*转化表!$E$12+10*转化表!$E$13+10*转化表!$E$14+10*转化表!$E$15+(B127-50)*转化表!$E$16,IF(AND(B127&lt;=70,B127&gt;60),9*转化表!$E$11+10*转化表!$E$12+10*转化表!$E$13+10*转化表!$E$14+10*转化表!$E$15+10*转化表!$E$16+(B127-60)*转化表!$E$17,IF(AND(B127&lt;=80,B127&gt;70),9*转化表!$E$11+10*转化表!$E$12+10*转化表!$E$13+10*转化表!$E$14+10*转化表!$E$15+10*转化表!$E$16+10*转化表!$E$17+(B127-70)*转化表!$E$18,IF(AND(B127&lt;=90,B127&gt;80),9*转化表!$E$11+10*转化表!$E$12+10*转化表!$E$13+10*转化表!$E$14+10*转化表!$E$15+10*转化表!$E$16+10*转化表!$E$17+10*转化表!$E$18+(B127-80)*转化表!$E$19,IF(AND(B127&lt;=100,B127&gt;90),9*转化表!$E$11+10*转化表!$E$12+10*转化表!$E$13+10*转化表!$E$14+10*转化表!$E$15+10*转化表!$E$16+10*转化表!$E$17+10*转化表!$E$18+10*转化表!$E$19+(B127-90)*转化表!$E$20,IF(AND(B127&lt;=110,B127&gt;100),9*转化表!$E$11+10*转化表!$E$12+10*转化表!$E$13+10*转化表!$E$14+10*转化表!$E$15+10*转化表!$E$16+10*转化表!$E$17+10*转化表!$E$18+10*转化表!$E$19+10*转化表!$E$20+(B127-100)*转化表!$E$21,IF(AND(B127&lt;=120,B127&gt;110),9*转化表!$E$11+10*转化表!$E$12+10*转化表!$E$13+10*转化表!$E$14+10*转化表!$E$15+10*转化表!$E$16+10*转化表!$E$17+10*转化表!$E$18+10*转化表!$E$19+10*转化表!$E$20+10*转化表!$E$21+(B127-110)*转化表!$E$22)))))))))))))</f>
        <v>0</v>
      </c>
      <c r="J127" s="98">
        <f>IF(E127&lt;=50,0,(E127-50)*人物成长表!$B127*7%+0.1+IF(AND(B127&lt;=10,B127&gt;0),(人物成长表!$B127-1)*转化表!$F$11,IF(AND(B127&lt;=20,B127&gt;10),9*转化表!$F$11+(B127-10)*转化表!$F$12,IF(AND(B127&lt;=30,B127&gt;20),9*转化表!$F$11+10*转化表!$F$12+(B127-20)*转化表!$F$13,IF(AND(B127&lt;=40,B127&gt;30),9*转化表!$F$11+10*转化表!$F$12+10*转化表!$F$13+(B127-30)*转化表!$F$14,IF(AND(B127&lt;=50,B127&gt;40),9*转化表!$F$11+10*转化表!$F$12+10*转化表!$F$13+10*转化表!$F$14+(B127-40)*转化表!$F$15,IF(AND(B127&lt;=60,B127&gt;50),9*转化表!$F$11+10*转化表!$F$12+10*转化表!$F$13+10*转化表!$F$14+10*转化表!$F$15+(B127-50)*转化表!$F$16,IF(AND(B127&lt;=70,B127&gt;60),9*转化表!$F$11+10*转化表!$F$12+10*转化表!$F$13+10*转化表!$F$14+10*转化表!$F$15+10*转化表!$F$16+(B127-60)*转化表!$F$17,IF(AND(B127&lt;=80,B127&gt;70),9*转化表!$F$11+10*转化表!$F$12+10*转化表!$F$13+10*转化表!$F$14+10*转化表!$F$15+10*转化表!$F$16+10*转化表!$F$17+(B127-70)*转化表!$F$18,IF(AND(B127&lt;=90,B127&gt;80),9*转化表!$F$11+10*转化表!$F$12+10*转化表!$F$13+10*转化表!$F$14+10*转化表!$F$15+10*转化表!$F$16+10*转化表!$F$17+10*转化表!$F$18+(B127-80)*转化表!$F$19,IF(AND(B127&lt;=100,B127&gt;90),9*转化表!$F$11+10*转化表!$F$12+10*转化表!$F$13+10*转化表!$F$14+10*转化表!$F$15+10*转化表!$F$16+10*转化表!$F$17+10*转化表!$F$18+10*转化表!$F$19+(B127-90)*转化表!$F$20,IF(AND(B127&lt;=110,B127&gt;100),9*转化表!$F$11+10*转化表!$F$12+10*转化表!$F$13+10*转化表!$F$14+10*转化表!$F$15+10*转化表!$F$16+10*转化表!$F$17+10*转化表!$F$18+10*转化表!$F$19+10*转化表!$F$20+(B127-100)*转化表!$F$21,IF(AND(B127&lt;=120,B127&gt;110),9*转化表!$F$11+10*转化表!$F$12+10*转化表!$F$13+10*转化表!$F$14+10*转化表!$F$15+10*转化表!$F$16+10*转化表!$F$17+10*转化表!$F$18+10*转化表!$F$19+10*转化表!$F$20+10*转化表!$F$21+(B127-110)*转化表!$F$22)))))))))))))</f>
        <v>0</v>
      </c>
      <c r="K127" s="98">
        <f>(F127-50)*B127*10%+1+IF(AND(B127&lt;=10,B127&gt;0),(人物成长表!$B127-1)*转化表!$G$11,IF(AND(B127&lt;=20,B127&gt;10),9*转化表!$G$11+(B127-10)*转化表!$G$12,IF(AND(B127&lt;=30,B127&gt;20),9*转化表!$G$11+10*转化表!$G$12+(B127-20)*转化表!$G$13,IF(AND(B127&lt;=40,B127&gt;30),9*转化表!$G$11+10*转化表!$G$12+10*转化表!$G$13+(B127-30)*转化表!$G$14,IF(AND(B127&lt;=50,B127&gt;40),9*转化表!$G$11+10*转化表!$G$12+10*转化表!$G$13+10*转化表!$G$14+(B127-40)*转化表!$G$15,IF(AND(B127&lt;=60,B127&gt;50),9*转化表!$G$11+10*转化表!$G$12+10*转化表!$G$13+10*转化表!$G$14+10*转化表!$G$15+(B127-50)*转化表!$G$16,IF(AND(B127&lt;=70,B127&gt;60),9*转化表!$G$11+10*转化表!$G$12+10*转化表!$G$13+10*转化表!$G$14+10*转化表!$G$15+10*转化表!$G$16+(B127-60)*转化表!$G$17,IF(AND(B127&lt;=80,B127&gt;70),9*转化表!$G$11+10*转化表!$G$12+10*转化表!$G$13+10*转化表!$G$14+10*转化表!$G$15+10*转化表!$G$16+10*转化表!$G$17+(B127-70)*转化表!$G$18,IF(AND(B127&lt;=90,B127&gt;80),9*转化表!$G$11+10*转化表!$G$12+10*转化表!$G$13+10*转化表!$G$14+10*转化表!$G$15+10*转化表!$G$16+10*转化表!$G$17+10*转化表!$G$18+(B127-80)*转化表!$G$19,IF(AND(B127&lt;=100,B127&gt;90),9*转化表!$G$11+10*转化表!$G$12+10*转化表!$G$13+10*转化表!$G$14+10*转化表!$G$15+10*转化表!$G$16+10*转化表!$G$17+10*转化表!$G$18+10*转化表!$G$19+(B127-90)*转化表!$G$20,IF(AND(B127&lt;=110,B127&gt;100),9*转化表!$G$11+10*转化表!$G$12+10*转化表!$G$13+10*转化表!$G$14+10*转化表!$G$15+10*转化表!$G$16+10*转化表!$G$17+10*转化表!$G$18+10*转化表!$G$19+10*转化表!$G$20+(B127-100)*转化表!$G$21,IF(AND(B127&lt;=120,B127&gt;110),9*转化表!$G$11+10*转化表!$G$12+10*转化表!$G$13+10*转化表!$G$14+10*转化表!$G$15+10*转化表!$G$16+10*转化表!$G$17+10*转化表!$G$18+10*转化表!$G$19+10*转化表!$G$20+10*转化表!$G$21+(B127-110)*转化表!$G$22))))))))))))</f>
        <v>6</v>
      </c>
      <c r="L127" s="98">
        <f>IF(F127&lt;=50,0,(F127-50)*7%*B127+IF(AND(B127&lt;=10,B127&gt;0),人物成长表!$B127*转化表!$H$11,IF(AND(B127&lt;=20,B127&gt;10),9*转化表!$H$11+(B127-10)*转化表!$H$12,IF(AND(B127&lt;=30,B127&gt;20),9*转化表!$H$11+10*转化表!$H$12+(B127-20)*转化表!$H$13,IF(AND(B127&lt;=40,B127&gt;30),9*转化表!$H$11+10*转化表!$H$12+10*转化表!$H$13+(B127-30)*转化表!$H$14,IF(AND(B127&lt;=50,B127&gt;40),9*转化表!$H$11+10*转化表!$H$12+10*转化表!$H$13+10*转化表!$H$14+(B127-40)*转化表!$H$15,IF(AND(B127&lt;=60,B127&gt;50),9*转化表!$H$11+10*转化表!$H$12+10*转化表!$H$13+10*转化表!$H$14+10*转化表!$H$15+(B127-50)*转化表!$H$16,IF(AND(B127&lt;=70,B127&gt;60),9*转化表!$H$11+10*转化表!$H$12+10*转化表!$H$13+10*转化表!$H$14+10*转化表!$H$15+10*转化表!$H$16+(B127-60)*转化表!$H$17,IF(AND(B127&lt;=80,B127&gt;70),9*转化表!$H$11+10*转化表!$H$12+10*转化表!$H$13+10*转化表!$H$14+10*转化表!$H$15+10*转化表!$H$16+10*转化表!$H$17+(B127-70)*转化表!$H$18,IF(AND(B127&lt;=90,B127&gt;80),9*转化表!$H$11+10*转化表!$H$12+10*转化表!$H$13+10*转化表!$H$14+10*转化表!$H$15+10*转化表!$H$16+10*转化表!$H$17+10*转化表!$H$18+(B127-80)*转化表!$H$19,IF(AND(B127&lt;=100,B127&gt;90),9*转化表!$H$11+10*转化表!$H$12+10*转化表!$H$13+10*转化表!$H$14+10*转化表!$H$15+10*转化表!$H$16+10*转化表!$H$17+10*转化表!$H$18+10*转化表!$H$19+(B127-90)*转化表!$H$20,IF(AND(B127&lt;=110,B127&gt;100),9*转化表!$H$11+10*转化表!$H$12+10*转化表!$H$13+10*转化表!$H$14+10*转化表!$H$15+10*转化表!$H$16+10*转化表!$H$17+10*转化表!$H$18+10*转化表!$H$19+10*转化表!$H$20+(B127-100)*转化表!$H$21,IF(AND(B127&lt;=120,B127&gt;110),9*转化表!$H$11+10*转化表!$H$12+10*转化表!$H$13+10*转化表!$H$14+10*转化表!$H$15+10*转化表!$H$16+10*转化表!$H$17+10*转化表!$H$18+10*转化表!$H$19+10*转化表!$H$20+10*转化表!$H$21+(B127-110)*转化表!$H$22)))))))))))))</f>
        <v>0</v>
      </c>
      <c r="M127" s="99">
        <v>0.1</v>
      </c>
      <c r="N127" s="95">
        <v>0</v>
      </c>
      <c r="O127" s="99">
        <v>0.15</v>
      </c>
      <c r="P127" s="95">
        <v>0</v>
      </c>
      <c r="Q127" s="95">
        <v>0</v>
      </c>
      <c r="R127" s="95">
        <v>0</v>
      </c>
      <c r="S127" s="95">
        <v>0</v>
      </c>
    </row>
    <row r="128" spans="1:19">
      <c r="A128" s="38" t="s">
        <v>187</v>
      </c>
      <c r="B128" s="95">
        <v>7</v>
      </c>
      <c r="C128" s="96">
        <f>IF(AND(B128&lt;=10,B128&gt;0),(人物成长表!$B128-1)*30+30,IF(AND(B128&lt;=20,B128&gt;10),9*30+30+(B128-10)*60,IF(AND(B128&lt;=30,B128&gt;20),9*30+30+10*60+(B128-20)*90,IF(AND(B128&lt;=40,B128&gt;30),9*30+30+10*60+10*90+(B128-30)*120,IF(AND(B128&lt;=50,B128&gt;40),9*30+30+10*60+10*90+10*120+(B128-40)*150,IF(AND(B128&lt;=60,B128&gt;50),9*30+30+10*60+10*90+10*120+10*150+(B128-50)*180,IF(AND(B128&lt;=70,B128&gt;60),9*30+30+10*60+10*90+10*120+10*150+10*180+(B128-60)*210,IF(AND(B128&lt;=80,B128&gt;70),9*30+30+10*60+10*90+10*120+10*150+10*180+10*210+(B128-70)*240,IF(AND(B128&lt;=90,B128&gt;80),9*30+30+10*60+10*90+10*120+10*150+10*180+10*210+10*240+(B128-80)*270,IF(AND(B128&lt;=100,B128&gt;90),9*30+30+10*60+10*90+10*120+10*150+10*180+10*210+10*240+10*270+(B128-90)*300,IF(AND(B128&lt;=110,B128&gt;100),9*30+30+10*60+10*90+10*120+10*150+10*180+10*210+10*240+10*270+10*300+(B128-100)*330,IF(AND(B128&lt;=120,B128&gt;110),9*30+30+10*60+10*90+10*120+10*150+10*180+10*210+10*240+10*270+10*300+10*330+(B128-110)*360))))))))))))</f>
        <v>210</v>
      </c>
      <c r="D128" s="38">
        <v>70</v>
      </c>
      <c r="E128" s="38">
        <v>50</v>
      </c>
      <c r="F128" s="95">
        <v>50</v>
      </c>
      <c r="G128" s="97">
        <f>人物成长表!$D128*人物成长表!$B128*10%+16+IF(AND(B128&lt;=10,B128&gt;0),(人物成长表!$B128-1)*转化表!$C$11,IF(AND(B128&lt;=20,B128&gt;10),9*转化表!$C$11+(B128-10)*转化表!$C$12,IF(AND(B128&lt;=30,B128&gt;20),9*转化表!$C$11+10*转化表!$C$12+(B128-20)*转化表!$C$13,IF(AND(B128&lt;=40,B128&gt;30),9*转化表!$C$11+10*转化表!$C$12+10*转化表!$C$13+(B128-30)*转化表!$C$14,IF(AND(B128&lt;=50,B128&gt;40),9*转化表!$C$11+10*转化表!$C$12+10*转化表!$C$13+10*转化表!$C$14+(B128-40)*转化表!$C$15,IF(AND(B128&lt;=60,B128&gt;50),9*转化表!$C$11+10*转化表!$C$12+10*转化表!$C$13+10*转化表!$C$14+10*转化表!$C$15+(B128-50)*转化表!$C$16,IF(AND(B128&lt;=70,B128&gt;60),9*转化表!$C$11+10*转化表!$C$12+10*转化表!$C$13+10*转化表!$C$14+10*转化表!$C$15+10*转化表!$C$16+(B128-60)*转化表!$C$17,IF(AND(B128&lt;=80,B128&gt;70),9*转化表!$C$11+10*转化表!$C$12+10*转化表!$C$13+10*转化表!$C$14+10*转化表!$C$15+10*转化表!$C$16+10*转化表!$C$17+(B128-70)*转化表!$C$18,IF(AND(B128&lt;=90,B128&gt;80),9*转化表!$C$11+10*转化表!$C$12+10*转化表!$C$13+10*转化表!$C$14+10*转化表!$C$15+10*转化表!$C$16+10*转化表!$C$17+10*转化表!$C$18+(B128-80)*转化表!$C$19,IF(AND(B128&lt;=100,B128&gt;90),9*转化表!$C$11+10*转化表!$C$12+10*转化表!$C$13+10*转化表!$C$14+10*转化表!$C$15+10*转化表!$C$16+10*转化表!$C$17+10*转化表!$C$18+10*转化表!$C$19+(B128-90)*转化表!$C$20,IF(AND(B128&lt;=110,B128&gt;100),9*转化表!$C$11+10*转化表!$C$12+10*转化表!$C$13+10*转化表!$C$14+10*转化表!$C$15+10*转化表!$C$16+10*转化表!$C$17+10*转化表!$C$18+10*转化表!$C$19+10*转化表!$C$20+(B128-100)*转化表!$C$21,IF(AND(B128&lt;=120,B128&gt;110),9*转化表!$C$11+10*转化表!$C$12+10*转化表!$C$13+10*转化表!$C$14+10*转化表!$C$15+10*转化表!$C$16+10*转化表!$C$17+10*转化表!$C$18+10*转化表!$C$19+10*转化表!$C$20+10*转化表!$C$21+(B128-110)*转化表!$C$22))))))))))))</f>
        <v>47</v>
      </c>
      <c r="H128" s="97">
        <f>人物成长表!$D128*人物成长表!$B128*7%+11.1+IF(AND(B128&lt;=10,B128&gt;0),(人物成长表!$B128-1)*转化表!$D$11,IF(AND(B128&lt;=20,B128&gt;10),9*转化表!$D$11+(B128-10)*转化表!$D$12,IF(AND(B128&lt;=30,B128&gt;20),9*转化表!$D$11+10*转化表!$D$12+(B128-20)*转化表!$D$13,IF(AND(B128&lt;=40,B128&gt;30),9*转化表!$D$11+10*转化表!$D$12+10*转化表!$D$13+(B128-30)*转化表!$D$14,IF(AND(B128&lt;=50,B128&gt;40),9*转化表!$D$11+10*转化表!$D$12+10*转化表!$D$13+10*转化表!$D$14+(B128-40)*转化表!$D$15,IF(AND(B128&lt;=60,B128&gt;50),9*转化表!$D$11+10*转化表!$D$12+10*转化表!$D$13+10*转化表!$D$14+10*转化表!$D$15+(B128-50)*转化表!$D$16,IF(AND(B128&lt;=70,B128&gt;60),9*转化表!$D$11+10*转化表!$D$12+10*转化表!$D$13+10*转化表!$D$14+10*转化表!$D$15+10*转化表!$D$16+(B128-60)*转化表!$D$17,IF(AND(B128&lt;=80,B128&gt;70),9*转化表!$D$11+10*转化表!$D$12+10*转化表!$D$13+10*转化表!$D$14+10*转化表!$D$15+10*转化表!$D$16+10*转化表!$D$17+(B128-70)*转化表!$D$18,IF(AND(B128&lt;=90,B128&gt;80),9*转化表!$D$11+10*转化表!$D$12+10*转化表!$D$13+10*转化表!$D$14+10*转化表!$D$15+10*转化表!$D$16+10*转化表!$D$17+10*转化表!$D$18+(B128-80)*转化表!$D$19,IF(AND(B128&lt;=100,B128&gt;90),9*转化表!$D$11+10*转化表!$D$12+10*转化表!$D$13+10*转化表!$D$14+10*转化表!$D$15+10*转化表!$D$16+10*转化表!$D$17+10*转化表!$D$18+10*转化表!$D$19+(B128-90)*转化表!$D$20,IF(AND(B128&lt;=110,B128&gt;100),9*转化表!$D$11+10*转化表!$D$12+10*转化表!$D$13+10*转化表!$D$14+10*转化表!$D$15+10*转化表!$D$16+10*转化表!$D$17+10*转化表!$D$18+10*转化表!$D$19+10*转化表!$D$20+(B128-100)*转化表!$D$21,IF(AND(B128&lt;=120,B128&gt;110),9*转化表!$D$11+10*转化表!$D$12+10*转化表!$D$13+10*转化表!$D$14+10*转化表!$D$15+10*转化表!$D$16+10*转化表!$D$17+10*转化表!$D$18+10*转化表!$D$19+10*转化表!$D$20+10*转化表!$D$21+(B128-110)*转化表!$D$22))))))))))))</f>
        <v>22.000000000000007</v>
      </c>
      <c r="I128" s="98">
        <f>IF(E128&lt;=50,0,(E128-50)*人物成长表!$B128*10%+0.1+IF(AND(B128&lt;=10,B128&gt;0),(人物成长表!$B128-1)*转化表!$E$11,IF(AND(B128&lt;=20,B128&gt;10),9*转化表!$E$11+(B128-10)*转化表!$E$12,IF(AND(B128&lt;=30,B128&gt;20),9*转化表!$E$11+10*转化表!$E$12+(B128-20)*转化表!$E$13,IF(AND(B128&lt;=40,B128&gt;30),9*转化表!$E$11+10*转化表!$E$12+10*转化表!$E$13+(B128-30)*转化表!$E$14,IF(AND(B128&lt;=50,B128&gt;40),9*转化表!$E$11+10*转化表!$E$12+10*转化表!$E$13+10*转化表!$E$14+(B128-40)*转化表!$E$15,IF(AND(B128&lt;=60,B128&gt;50),9*转化表!$E$11+10*转化表!$E$12+10*转化表!$E$13+10*转化表!$E$14+10*转化表!$E$15+(B128-50)*转化表!$E$16,IF(AND(B128&lt;=70,B128&gt;60),9*转化表!$E$11+10*转化表!$E$12+10*转化表!$E$13+10*转化表!$E$14+10*转化表!$E$15+10*转化表!$E$16+(B128-60)*转化表!$E$17,IF(AND(B128&lt;=80,B128&gt;70),9*转化表!$E$11+10*转化表!$E$12+10*转化表!$E$13+10*转化表!$E$14+10*转化表!$E$15+10*转化表!$E$16+10*转化表!$E$17+(B128-70)*转化表!$E$18,IF(AND(B128&lt;=90,B128&gt;80),9*转化表!$E$11+10*转化表!$E$12+10*转化表!$E$13+10*转化表!$E$14+10*转化表!$E$15+10*转化表!$E$16+10*转化表!$E$17+10*转化表!$E$18+(B128-80)*转化表!$E$19,IF(AND(B128&lt;=100,B128&gt;90),9*转化表!$E$11+10*转化表!$E$12+10*转化表!$E$13+10*转化表!$E$14+10*转化表!$E$15+10*转化表!$E$16+10*转化表!$E$17+10*转化表!$E$18+10*转化表!$E$19+(B128-90)*转化表!$E$20,IF(AND(B128&lt;=110,B128&gt;100),9*转化表!$E$11+10*转化表!$E$12+10*转化表!$E$13+10*转化表!$E$14+10*转化表!$E$15+10*转化表!$E$16+10*转化表!$E$17+10*转化表!$E$18+10*转化表!$E$19+10*转化表!$E$20+(B128-100)*转化表!$E$21,IF(AND(B128&lt;=120,B128&gt;110),9*转化表!$E$11+10*转化表!$E$12+10*转化表!$E$13+10*转化表!$E$14+10*转化表!$E$15+10*转化表!$E$16+10*转化表!$E$17+10*转化表!$E$18+10*转化表!$E$19+10*转化表!$E$20+10*转化表!$E$21+(B128-110)*转化表!$E$22)))))))))))))</f>
        <v>0</v>
      </c>
      <c r="J128" s="98">
        <f>IF(E128&lt;=50,0,(E128-50)*人物成长表!$B128*7%+0.1+IF(AND(B128&lt;=10,B128&gt;0),(人物成长表!$B128-1)*转化表!$F$11,IF(AND(B128&lt;=20,B128&gt;10),9*转化表!$F$11+(B128-10)*转化表!$F$12,IF(AND(B128&lt;=30,B128&gt;20),9*转化表!$F$11+10*转化表!$F$12+(B128-20)*转化表!$F$13,IF(AND(B128&lt;=40,B128&gt;30),9*转化表!$F$11+10*转化表!$F$12+10*转化表!$F$13+(B128-30)*转化表!$F$14,IF(AND(B128&lt;=50,B128&gt;40),9*转化表!$F$11+10*转化表!$F$12+10*转化表!$F$13+10*转化表!$F$14+(B128-40)*转化表!$F$15,IF(AND(B128&lt;=60,B128&gt;50),9*转化表!$F$11+10*转化表!$F$12+10*转化表!$F$13+10*转化表!$F$14+10*转化表!$F$15+(B128-50)*转化表!$F$16,IF(AND(B128&lt;=70,B128&gt;60),9*转化表!$F$11+10*转化表!$F$12+10*转化表!$F$13+10*转化表!$F$14+10*转化表!$F$15+10*转化表!$F$16+(B128-60)*转化表!$F$17,IF(AND(B128&lt;=80,B128&gt;70),9*转化表!$F$11+10*转化表!$F$12+10*转化表!$F$13+10*转化表!$F$14+10*转化表!$F$15+10*转化表!$F$16+10*转化表!$F$17+(B128-70)*转化表!$F$18,IF(AND(B128&lt;=90,B128&gt;80),9*转化表!$F$11+10*转化表!$F$12+10*转化表!$F$13+10*转化表!$F$14+10*转化表!$F$15+10*转化表!$F$16+10*转化表!$F$17+10*转化表!$F$18+(B128-80)*转化表!$F$19,IF(AND(B128&lt;=100,B128&gt;90),9*转化表!$F$11+10*转化表!$F$12+10*转化表!$F$13+10*转化表!$F$14+10*转化表!$F$15+10*转化表!$F$16+10*转化表!$F$17+10*转化表!$F$18+10*转化表!$F$19+(B128-90)*转化表!$F$20,IF(AND(B128&lt;=110,B128&gt;100),9*转化表!$F$11+10*转化表!$F$12+10*转化表!$F$13+10*转化表!$F$14+10*转化表!$F$15+10*转化表!$F$16+10*转化表!$F$17+10*转化表!$F$18+10*转化表!$F$19+10*转化表!$F$20+(B128-100)*转化表!$F$21,IF(AND(B128&lt;=120,B128&gt;110),9*转化表!$F$11+10*转化表!$F$12+10*转化表!$F$13+10*转化表!$F$14+10*转化表!$F$15+10*转化表!$F$16+10*转化表!$F$17+10*转化表!$F$18+10*转化表!$F$19+10*转化表!$F$20+10*转化表!$F$21+(B128-110)*转化表!$F$22)))))))))))))</f>
        <v>0</v>
      </c>
      <c r="K128" s="98">
        <f>(F128-50)*B128*10%+1+IF(AND(B128&lt;=10,B128&gt;0),(人物成长表!$B128-1)*转化表!$G$11,IF(AND(B128&lt;=20,B128&gt;10),9*转化表!$G$11+(B128-10)*转化表!$G$12,IF(AND(B128&lt;=30,B128&gt;20),9*转化表!$G$11+10*转化表!$G$12+(B128-20)*转化表!$G$13,IF(AND(B128&lt;=40,B128&gt;30),9*转化表!$G$11+10*转化表!$G$12+10*转化表!$G$13+(B128-30)*转化表!$G$14,IF(AND(B128&lt;=50,B128&gt;40),9*转化表!$G$11+10*转化表!$G$12+10*转化表!$G$13+10*转化表!$G$14+(B128-40)*转化表!$G$15,IF(AND(B128&lt;=60,B128&gt;50),9*转化表!$G$11+10*转化表!$G$12+10*转化表!$G$13+10*转化表!$G$14+10*转化表!$G$15+(B128-50)*转化表!$G$16,IF(AND(B128&lt;=70,B128&gt;60),9*转化表!$G$11+10*转化表!$G$12+10*转化表!$G$13+10*转化表!$G$14+10*转化表!$G$15+10*转化表!$G$16+(B128-60)*转化表!$G$17,IF(AND(B128&lt;=80,B128&gt;70),9*转化表!$G$11+10*转化表!$G$12+10*转化表!$G$13+10*转化表!$G$14+10*转化表!$G$15+10*转化表!$G$16+10*转化表!$G$17+(B128-70)*转化表!$G$18,IF(AND(B128&lt;=90,B128&gt;80),9*转化表!$G$11+10*转化表!$G$12+10*转化表!$G$13+10*转化表!$G$14+10*转化表!$G$15+10*转化表!$G$16+10*转化表!$G$17+10*转化表!$G$18+(B128-80)*转化表!$G$19,IF(AND(B128&lt;=100,B128&gt;90),9*转化表!$G$11+10*转化表!$G$12+10*转化表!$G$13+10*转化表!$G$14+10*转化表!$G$15+10*转化表!$G$16+10*转化表!$G$17+10*转化表!$G$18+10*转化表!$G$19+(B128-90)*转化表!$G$20,IF(AND(B128&lt;=110,B128&gt;100),9*转化表!$G$11+10*转化表!$G$12+10*转化表!$G$13+10*转化表!$G$14+10*转化表!$G$15+10*转化表!$G$16+10*转化表!$G$17+10*转化表!$G$18+10*转化表!$G$19+10*转化表!$G$20+(B128-100)*转化表!$G$21,IF(AND(B128&lt;=120,B128&gt;110),9*转化表!$G$11+10*转化表!$G$12+10*转化表!$G$13+10*转化表!$G$14+10*转化表!$G$15+10*转化表!$G$16+10*转化表!$G$17+10*转化表!$G$18+10*转化表!$G$19+10*转化表!$G$20+10*转化表!$G$21+(B128-110)*转化表!$G$22))))))))))))</f>
        <v>7</v>
      </c>
      <c r="L128" s="98">
        <f>IF(F128&lt;=50,0,(F128-50)*7%*B128+IF(AND(B128&lt;=10,B128&gt;0),人物成长表!$B128*转化表!$H$11,IF(AND(B128&lt;=20,B128&gt;10),9*转化表!$H$11+(B128-10)*转化表!$H$12,IF(AND(B128&lt;=30,B128&gt;20),9*转化表!$H$11+10*转化表!$H$12+(B128-20)*转化表!$H$13,IF(AND(B128&lt;=40,B128&gt;30),9*转化表!$H$11+10*转化表!$H$12+10*转化表!$H$13+(B128-30)*转化表!$H$14,IF(AND(B128&lt;=50,B128&gt;40),9*转化表!$H$11+10*转化表!$H$12+10*转化表!$H$13+10*转化表!$H$14+(B128-40)*转化表!$H$15,IF(AND(B128&lt;=60,B128&gt;50),9*转化表!$H$11+10*转化表!$H$12+10*转化表!$H$13+10*转化表!$H$14+10*转化表!$H$15+(B128-50)*转化表!$H$16,IF(AND(B128&lt;=70,B128&gt;60),9*转化表!$H$11+10*转化表!$H$12+10*转化表!$H$13+10*转化表!$H$14+10*转化表!$H$15+10*转化表!$H$16+(B128-60)*转化表!$H$17,IF(AND(B128&lt;=80,B128&gt;70),9*转化表!$H$11+10*转化表!$H$12+10*转化表!$H$13+10*转化表!$H$14+10*转化表!$H$15+10*转化表!$H$16+10*转化表!$H$17+(B128-70)*转化表!$H$18,IF(AND(B128&lt;=90,B128&gt;80),9*转化表!$H$11+10*转化表!$H$12+10*转化表!$H$13+10*转化表!$H$14+10*转化表!$H$15+10*转化表!$H$16+10*转化表!$H$17+10*转化表!$H$18+(B128-80)*转化表!$H$19,IF(AND(B128&lt;=100,B128&gt;90),9*转化表!$H$11+10*转化表!$H$12+10*转化表!$H$13+10*转化表!$H$14+10*转化表!$H$15+10*转化表!$H$16+10*转化表!$H$17+10*转化表!$H$18+10*转化表!$H$19+(B128-90)*转化表!$H$20,IF(AND(B128&lt;=110,B128&gt;100),9*转化表!$H$11+10*转化表!$H$12+10*转化表!$H$13+10*转化表!$H$14+10*转化表!$H$15+10*转化表!$H$16+10*转化表!$H$17+10*转化表!$H$18+10*转化表!$H$19+10*转化表!$H$20+(B128-100)*转化表!$H$21,IF(AND(B128&lt;=120,B128&gt;110),9*转化表!$H$11+10*转化表!$H$12+10*转化表!$H$13+10*转化表!$H$14+10*转化表!$H$15+10*转化表!$H$16+10*转化表!$H$17+10*转化表!$H$18+10*转化表!$H$19+10*转化表!$H$20+10*转化表!$H$21+(B128-110)*转化表!$H$22)))))))))))))</f>
        <v>0</v>
      </c>
      <c r="M128" s="99">
        <v>0.1</v>
      </c>
      <c r="N128" s="95">
        <v>0</v>
      </c>
      <c r="O128" s="99">
        <v>0.15</v>
      </c>
      <c r="P128" s="95">
        <v>0</v>
      </c>
      <c r="Q128" s="95">
        <v>0</v>
      </c>
      <c r="R128" s="95">
        <v>0</v>
      </c>
      <c r="S128" s="95">
        <v>0</v>
      </c>
    </row>
    <row r="129" spans="1:19">
      <c r="A129" s="38" t="s">
        <v>187</v>
      </c>
      <c r="B129" s="95">
        <v>8</v>
      </c>
      <c r="C129" s="96">
        <f>IF(AND(B129&lt;=10,B129&gt;0),(人物成长表!$B129-1)*30+30,IF(AND(B129&lt;=20,B129&gt;10),9*30+30+(B129-10)*60,IF(AND(B129&lt;=30,B129&gt;20),9*30+30+10*60+(B129-20)*90,IF(AND(B129&lt;=40,B129&gt;30),9*30+30+10*60+10*90+(B129-30)*120,IF(AND(B129&lt;=50,B129&gt;40),9*30+30+10*60+10*90+10*120+(B129-40)*150,IF(AND(B129&lt;=60,B129&gt;50),9*30+30+10*60+10*90+10*120+10*150+(B129-50)*180,IF(AND(B129&lt;=70,B129&gt;60),9*30+30+10*60+10*90+10*120+10*150+10*180+(B129-60)*210,IF(AND(B129&lt;=80,B129&gt;70),9*30+30+10*60+10*90+10*120+10*150+10*180+10*210+(B129-70)*240,IF(AND(B129&lt;=90,B129&gt;80),9*30+30+10*60+10*90+10*120+10*150+10*180+10*210+10*240+(B129-80)*270,IF(AND(B129&lt;=100,B129&gt;90),9*30+30+10*60+10*90+10*120+10*150+10*180+10*210+10*240+10*270+(B129-90)*300,IF(AND(B129&lt;=110,B129&gt;100),9*30+30+10*60+10*90+10*120+10*150+10*180+10*210+10*240+10*270+10*300+(B129-100)*330,IF(AND(B129&lt;=120,B129&gt;110),9*30+30+10*60+10*90+10*120+10*150+10*180+10*210+10*240+10*270+10*300+10*330+(B129-110)*360))))))))))))</f>
        <v>240</v>
      </c>
      <c r="D129" s="38">
        <v>70</v>
      </c>
      <c r="E129" s="38">
        <v>50</v>
      </c>
      <c r="F129" s="95">
        <v>50</v>
      </c>
      <c r="G129" s="97">
        <f>人物成长表!$D129*人物成长表!$B129*10%+16+IF(AND(B129&lt;=10,B129&gt;0),(人物成长表!$B129-1)*转化表!$C$11,IF(AND(B129&lt;=20,B129&gt;10),9*转化表!$C$11+(B129-10)*转化表!$C$12,IF(AND(B129&lt;=30,B129&gt;20),9*转化表!$C$11+10*转化表!$C$12+(B129-20)*转化表!$C$13,IF(AND(B129&lt;=40,B129&gt;30),9*转化表!$C$11+10*转化表!$C$12+10*转化表!$C$13+(B129-30)*转化表!$C$14,IF(AND(B129&lt;=50,B129&gt;40),9*转化表!$C$11+10*转化表!$C$12+10*转化表!$C$13+10*转化表!$C$14+(B129-40)*转化表!$C$15,IF(AND(B129&lt;=60,B129&gt;50),9*转化表!$C$11+10*转化表!$C$12+10*转化表!$C$13+10*转化表!$C$14+10*转化表!$C$15+(B129-50)*转化表!$C$16,IF(AND(B129&lt;=70,B129&gt;60),9*转化表!$C$11+10*转化表!$C$12+10*转化表!$C$13+10*转化表!$C$14+10*转化表!$C$15+10*转化表!$C$16+(B129-60)*转化表!$C$17,IF(AND(B129&lt;=80,B129&gt;70),9*转化表!$C$11+10*转化表!$C$12+10*转化表!$C$13+10*转化表!$C$14+10*转化表!$C$15+10*转化表!$C$16+10*转化表!$C$17+(B129-70)*转化表!$C$18,IF(AND(B129&lt;=90,B129&gt;80),9*转化表!$C$11+10*转化表!$C$12+10*转化表!$C$13+10*转化表!$C$14+10*转化表!$C$15+10*转化表!$C$16+10*转化表!$C$17+10*转化表!$C$18+(B129-80)*转化表!$C$19,IF(AND(B129&lt;=100,B129&gt;90),9*转化表!$C$11+10*转化表!$C$12+10*转化表!$C$13+10*转化表!$C$14+10*转化表!$C$15+10*转化表!$C$16+10*转化表!$C$17+10*转化表!$C$18+10*转化表!$C$19+(B129-90)*转化表!$C$20,IF(AND(B129&lt;=110,B129&gt;100),9*转化表!$C$11+10*转化表!$C$12+10*转化表!$C$13+10*转化表!$C$14+10*转化表!$C$15+10*转化表!$C$16+10*转化表!$C$17+10*转化表!$C$18+10*转化表!$C$19+10*转化表!$C$20+(B129-100)*转化表!$C$21,IF(AND(B129&lt;=120,B129&gt;110),9*转化表!$C$11+10*转化表!$C$12+10*转化表!$C$13+10*转化表!$C$14+10*转化表!$C$15+10*转化表!$C$16+10*转化表!$C$17+10*转化表!$C$18+10*转化表!$C$19+10*转化表!$C$20+10*转化表!$C$21+(B129-110)*转化表!$C$22))))))))))))</f>
        <v>51</v>
      </c>
      <c r="H129" s="97">
        <f>人物成长表!$D129*人物成长表!$B129*7%+11.1+IF(AND(B129&lt;=10,B129&gt;0),(人物成长表!$B129-1)*转化表!$D$11,IF(AND(B129&lt;=20,B129&gt;10),9*转化表!$D$11+(B129-10)*转化表!$D$12,IF(AND(B129&lt;=30,B129&gt;20),9*转化表!$D$11+10*转化表!$D$12+(B129-20)*转化表!$D$13,IF(AND(B129&lt;=40,B129&gt;30),9*转化表!$D$11+10*转化表!$D$12+10*转化表!$D$13+(B129-30)*转化表!$D$14,IF(AND(B129&lt;=50,B129&gt;40),9*转化表!$D$11+10*转化表!$D$12+10*转化表!$D$13+10*转化表!$D$14+(B129-40)*转化表!$D$15,IF(AND(B129&lt;=60,B129&gt;50),9*转化表!$D$11+10*转化表!$D$12+10*转化表!$D$13+10*转化表!$D$14+10*转化表!$D$15+(B129-50)*转化表!$D$16,IF(AND(B129&lt;=70,B129&gt;60),9*转化表!$D$11+10*转化表!$D$12+10*转化表!$D$13+10*转化表!$D$14+10*转化表!$D$15+10*转化表!$D$16+(B129-60)*转化表!$D$17,IF(AND(B129&lt;=80,B129&gt;70),9*转化表!$D$11+10*转化表!$D$12+10*转化表!$D$13+10*转化表!$D$14+10*转化表!$D$15+10*转化表!$D$16+10*转化表!$D$17+(B129-70)*转化表!$D$18,IF(AND(B129&lt;=90,B129&gt;80),9*转化表!$D$11+10*转化表!$D$12+10*转化表!$D$13+10*转化表!$D$14+10*转化表!$D$15+10*转化表!$D$16+10*转化表!$D$17+10*转化表!$D$18+(B129-80)*转化表!$D$19,IF(AND(B129&lt;=100,B129&gt;90),9*转化表!$D$11+10*转化表!$D$12+10*转化表!$D$13+10*转化表!$D$14+10*转化表!$D$15+10*转化表!$D$16+10*转化表!$D$17+10*转化表!$D$18+10*转化表!$D$19+(B129-90)*转化表!$D$20,IF(AND(B129&lt;=110,B129&gt;100),9*转化表!$D$11+10*转化表!$D$12+10*转化表!$D$13+10*转化表!$D$14+10*转化表!$D$15+10*转化表!$D$16+10*转化表!$D$17+10*转化表!$D$18+10*转化表!$D$19+10*转化表!$D$20+(B129-100)*转化表!$D$21,IF(AND(B129&lt;=120,B129&gt;110),9*转化表!$D$11+10*转化表!$D$12+10*转化表!$D$13+10*转化表!$D$14+10*转化表!$D$15+10*转化表!$D$16+10*转化表!$D$17+10*转化表!$D$18+10*转化表!$D$19+10*转化表!$D$20+10*转化表!$D$21+(B129-110)*转化表!$D$22))))))))))))</f>
        <v>23.000000000000004</v>
      </c>
      <c r="I129" s="98">
        <f>IF(E129&lt;=50,0,(E129-50)*人物成长表!$B129*10%+0.1+IF(AND(B129&lt;=10,B129&gt;0),(人物成长表!$B129-1)*转化表!$E$11,IF(AND(B129&lt;=20,B129&gt;10),9*转化表!$E$11+(B129-10)*转化表!$E$12,IF(AND(B129&lt;=30,B129&gt;20),9*转化表!$E$11+10*转化表!$E$12+(B129-20)*转化表!$E$13,IF(AND(B129&lt;=40,B129&gt;30),9*转化表!$E$11+10*转化表!$E$12+10*转化表!$E$13+(B129-30)*转化表!$E$14,IF(AND(B129&lt;=50,B129&gt;40),9*转化表!$E$11+10*转化表!$E$12+10*转化表!$E$13+10*转化表!$E$14+(B129-40)*转化表!$E$15,IF(AND(B129&lt;=60,B129&gt;50),9*转化表!$E$11+10*转化表!$E$12+10*转化表!$E$13+10*转化表!$E$14+10*转化表!$E$15+(B129-50)*转化表!$E$16,IF(AND(B129&lt;=70,B129&gt;60),9*转化表!$E$11+10*转化表!$E$12+10*转化表!$E$13+10*转化表!$E$14+10*转化表!$E$15+10*转化表!$E$16+(B129-60)*转化表!$E$17,IF(AND(B129&lt;=80,B129&gt;70),9*转化表!$E$11+10*转化表!$E$12+10*转化表!$E$13+10*转化表!$E$14+10*转化表!$E$15+10*转化表!$E$16+10*转化表!$E$17+(B129-70)*转化表!$E$18,IF(AND(B129&lt;=90,B129&gt;80),9*转化表!$E$11+10*转化表!$E$12+10*转化表!$E$13+10*转化表!$E$14+10*转化表!$E$15+10*转化表!$E$16+10*转化表!$E$17+10*转化表!$E$18+(B129-80)*转化表!$E$19,IF(AND(B129&lt;=100,B129&gt;90),9*转化表!$E$11+10*转化表!$E$12+10*转化表!$E$13+10*转化表!$E$14+10*转化表!$E$15+10*转化表!$E$16+10*转化表!$E$17+10*转化表!$E$18+10*转化表!$E$19+(B129-90)*转化表!$E$20,IF(AND(B129&lt;=110,B129&gt;100),9*转化表!$E$11+10*转化表!$E$12+10*转化表!$E$13+10*转化表!$E$14+10*转化表!$E$15+10*转化表!$E$16+10*转化表!$E$17+10*转化表!$E$18+10*转化表!$E$19+10*转化表!$E$20+(B129-100)*转化表!$E$21,IF(AND(B129&lt;=120,B129&gt;110),9*转化表!$E$11+10*转化表!$E$12+10*转化表!$E$13+10*转化表!$E$14+10*转化表!$E$15+10*转化表!$E$16+10*转化表!$E$17+10*转化表!$E$18+10*转化表!$E$19+10*转化表!$E$20+10*转化表!$E$21+(B129-110)*转化表!$E$22)))))))))))))</f>
        <v>0</v>
      </c>
      <c r="J129" s="98">
        <f>IF(E129&lt;=50,0,(E129-50)*人物成长表!$B129*7%+0.1+IF(AND(B129&lt;=10,B129&gt;0),(人物成长表!$B129-1)*转化表!$F$11,IF(AND(B129&lt;=20,B129&gt;10),9*转化表!$F$11+(B129-10)*转化表!$F$12,IF(AND(B129&lt;=30,B129&gt;20),9*转化表!$F$11+10*转化表!$F$12+(B129-20)*转化表!$F$13,IF(AND(B129&lt;=40,B129&gt;30),9*转化表!$F$11+10*转化表!$F$12+10*转化表!$F$13+(B129-30)*转化表!$F$14,IF(AND(B129&lt;=50,B129&gt;40),9*转化表!$F$11+10*转化表!$F$12+10*转化表!$F$13+10*转化表!$F$14+(B129-40)*转化表!$F$15,IF(AND(B129&lt;=60,B129&gt;50),9*转化表!$F$11+10*转化表!$F$12+10*转化表!$F$13+10*转化表!$F$14+10*转化表!$F$15+(B129-50)*转化表!$F$16,IF(AND(B129&lt;=70,B129&gt;60),9*转化表!$F$11+10*转化表!$F$12+10*转化表!$F$13+10*转化表!$F$14+10*转化表!$F$15+10*转化表!$F$16+(B129-60)*转化表!$F$17,IF(AND(B129&lt;=80,B129&gt;70),9*转化表!$F$11+10*转化表!$F$12+10*转化表!$F$13+10*转化表!$F$14+10*转化表!$F$15+10*转化表!$F$16+10*转化表!$F$17+(B129-70)*转化表!$F$18,IF(AND(B129&lt;=90,B129&gt;80),9*转化表!$F$11+10*转化表!$F$12+10*转化表!$F$13+10*转化表!$F$14+10*转化表!$F$15+10*转化表!$F$16+10*转化表!$F$17+10*转化表!$F$18+(B129-80)*转化表!$F$19,IF(AND(B129&lt;=100,B129&gt;90),9*转化表!$F$11+10*转化表!$F$12+10*转化表!$F$13+10*转化表!$F$14+10*转化表!$F$15+10*转化表!$F$16+10*转化表!$F$17+10*转化表!$F$18+10*转化表!$F$19+(B129-90)*转化表!$F$20,IF(AND(B129&lt;=110,B129&gt;100),9*转化表!$F$11+10*转化表!$F$12+10*转化表!$F$13+10*转化表!$F$14+10*转化表!$F$15+10*转化表!$F$16+10*转化表!$F$17+10*转化表!$F$18+10*转化表!$F$19+10*转化表!$F$20+(B129-100)*转化表!$F$21,IF(AND(B129&lt;=120,B129&gt;110),9*转化表!$F$11+10*转化表!$F$12+10*转化表!$F$13+10*转化表!$F$14+10*转化表!$F$15+10*转化表!$F$16+10*转化表!$F$17+10*转化表!$F$18+10*转化表!$F$19+10*转化表!$F$20+10*转化表!$F$21+(B129-110)*转化表!$F$22)))))))))))))</f>
        <v>0</v>
      </c>
      <c r="K129" s="98">
        <f>(F129-50)*B129*10%+1+IF(AND(B129&lt;=10,B129&gt;0),(人物成长表!$B129-1)*转化表!$G$11,IF(AND(B129&lt;=20,B129&gt;10),9*转化表!$G$11+(B129-10)*转化表!$G$12,IF(AND(B129&lt;=30,B129&gt;20),9*转化表!$G$11+10*转化表!$G$12+(B129-20)*转化表!$G$13,IF(AND(B129&lt;=40,B129&gt;30),9*转化表!$G$11+10*转化表!$G$12+10*转化表!$G$13+(B129-30)*转化表!$G$14,IF(AND(B129&lt;=50,B129&gt;40),9*转化表!$G$11+10*转化表!$G$12+10*转化表!$G$13+10*转化表!$G$14+(B129-40)*转化表!$G$15,IF(AND(B129&lt;=60,B129&gt;50),9*转化表!$G$11+10*转化表!$G$12+10*转化表!$G$13+10*转化表!$G$14+10*转化表!$G$15+(B129-50)*转化表!$G$16,IF(AND(B129&lt;=70,B129&gt;60),9*转化表!$G$11+10*转化表!$G$12+10*转化表!$G$13+10*转化表!$G$14+10*转化表!$G$15+10*转化表!$G$16+(B129-60)*转化表!$G$17,IF(AND(B129&lt;=80,B129&gt;70),9*转化表!$G$11+10*转化表!$G$12+10*转化表!$G$13+10*转化表!$G$14+10*转化表!$G$15+10*转化表!$G$16+10*转化表!$G$17+(B129-70)*转化表!$G$18,IF(AND(B129&lt;=90,B129&gt;80),9*转化表!$G$11+10*转化表!$G$12+10*转化表!$G$13+10*转化表!$G$14+10*转化表!$G$15+10*转化表!$G$16+10*转化表!$G$17+10*转化表!$G$18+(B129-80)*转化表!$G$19,IF(AND(B129&lt;=100,B129&gt;90),9*转化表!$G$11+10*转化表!$G$12+10*转化表!$G$13+10*转化表!$G$14+10*转化表!$G$15+10*转化表!$G$16+10*转化表!$G$17+10*转化表!$G$18+10*转化表!$G$19+(B129-90)*转化表!$G$20,IF(AND(B129&lt;=110,B129&gt;100),9*转化表!$G$11+10*转化表!$G$12+10*转化表!$G$13+10*转化表!$G$14+10*转化表!$G$15+10*转化表!$G$16+10*转化表!$G$17+10*转化表!$G$18+10*转化表!$G$19+10*转化表!$G$20+(B129-100)*转化表!$G$21,IF(AND(B129&lt;=120,B129&gt;110),9*转化表!$G$11+10*转化表!$G$12+10*转化表!$G$13+10*转化表!$G$14+10*转化表!$G$15+10*转化表!$G$16+10*转化表!$G$17+10*转化表!$G$18+10*转化表!$G$19+10*转化表!$G$20+10*转化表!$G$21+(B129-110)*转化表!$G$22))))))))))))</f>
        <v>8</v>
      </c>
      <c r="L129" s="98">
        <f>IF(F129&lt;=50,0,(F129-50)*7%*B129+IF(AND(B129&lt;=10,B129&gt;0),人物成长表!$B129*转化表!$H$11,IF(AND(B129&lt;=20,B129&gt;10),9*转化表!$H$11+(B129-10)*转化表!$H$12,IF(AND(B129&lt;=30,B129&gt;20),9*转化表!$H$11+10*转化表!$H$12+(B129-20)*转化表!$H$13,IF(AND(B129&lt;=40,B129&gt;30),9*转化表!$H$11+10*转化表!$H$12+10*转化表!$H$13+(B129-30)*转化表!$H$14,IF(AND(B129&lt;=50,B129&gt;40),9*转化表!$H$11+10*转化表!$H$12+10*转化表!$H$13+10*转化表!$H$14+(B129-40)*转化表!$H$15,IF(AND(B129&lt;=60,B129&gt;50),9*转化表!$H$11+10*转化表!$H$12+10*转化表!$H$13+10*转化表!$H$14+10*转化表!$H$15+(B129-50)*转化表!$H$16,IF(AND(B129&lt;=70,B129&gt;60),9*转化表!$H$11+10*转化表!$H$12+10*转化表!$H$13+10*转化表!$H$14+10*转化表!$H$15+10*转化表!$H$16+(B129-60)*转化表!$H$17,IF(AND(B129&lt;=80,B129&gt;70),9*转化表!$H$11+10*转化表!$H$12+10*转化表!$H$13+10*转化表!$H$14+10*转化表!$H$15+10*转化表!$H$16+10*转化表!$H$17+(B129-70)*转化表!$H$18,IF(AND(B129&lt;=90,B129&gt;80),9*转化表!$H$11+10*转化表!$H$12+10*转化表!$H$13+10*转化表!$H$14+10*转化表!$H$15+10*转化表!$H$16+10*转化表!$H$17+10*转化表!$H$18+(B129-80)*转化表!$H$19,IF(AND(B129&lt;=100,B129&gt;90),9*转化表!$H$11+10*转化表!$H$12+10*转化表!$H$13+10*转化表!$H$14+10*转化表!$H$15+10*转化表!$H$16+10*转化表!$H$17+10*转化表!$H$18+10*转化表!$H$19+(B129-90)*转化表!$H$20,IF(AND(B129&lt;=110,B129&gt;100),9*转化表!$H$11+10*转化表!$H$12+10*转化表!$H$13+10*转化表!$H$14+10*转化表!$H$15+10*转化表!$H$16+10*转化表!$H$17+10*转化表!$H$18+10*转化表!$H$19+10*转化表!$H$20+(B129-100)*转化表!$H$21,IF(AND(B129&lt;=120,B129&gt;110),9*转化表!$H$11+10*转化表!$H$12+10*转化表!$H$13+10*转化表!$H$14+10*转化表!$H$15+10*转化表!$H$16+10*转化表!$H$17+10*转化表!$H$18+10*转化表!$H$19+10*转化表!$H$20+10*转化表!$H$21+(B129-110)*转化表!$H$22)))))))))))))</f>
        <v>0</v>
      </c>
      <c r="M129" s="99">
        <v>0.1</v>
      </c>
      <c r="N129" s="95">
        <v>0</v>
      </c>
      <c r="O129" s="99">
        <v>0.15</v>
      </c>
      <c r="P129" s="95">
        <v>0</v>
      </c>
      <c r="Q129" s="95">
        <v>0</v>
      </c>
      <c r="R129" s="95">
        <v>0</v>
      </c>
      <c r="S129" s="95">
        <v>0</v>
      </c>
    </row>
    <row r="130" spans="1:19">
      <c r="A130" s="38" t="s">
        <v>187</v>
      </c>
      <c r="B130" s="95">
        <v>9</v>
      </c>
      <c r="C130" s="96">
        <f>IF(AND(B130&lt;=10,B130&gt;0),(人物成长表!$B130-1)*30+30,IF(AND(B130&lt;=20,B130&gt;10),9*30+30+(B130-10)*60,IF(AND(B130&lt;=30,B130&gt;20),9*30+30+10*60+(B130-20)*90,IF(AND(B130&lt;=40,B130&gt;30),9*30+30+10*60+10*90+(B130-30)*120,IF(AND(B130&lt;=50,B130&gt;40),9*30+30+10*60+10*90+10*120+(B130-40)*150,IF(AND(B130&lt;=60,B130&gt;50),9*30+30+10*60+10*90+10*120+10*150+(B130-50)*180,IF(AND(B130&lt;=70,B130&gt;60),9*30+30+10*60+10*90+10*120+10*150+10*180+(B130-60)*210,IF(AND(B130&lt;=80,B130&gt;70),9*30+30+10*60+10*90+10*120+10*150+10*180+10*210+(B130-70)*240,IF(AND(B130&lt;=90,B130&gt;80),9*30+30+10*60+10*90+10*120+10*150+10*180+10*210+10*240+(B130-80)*270,IF(AND(B130&lt;=100,B130&gt;90),9*30+30+10*60+10*90+10*120+10*150+10*180+10*210+10*240+10*270+(B130-90)*300,IF(AND(B130&lt;=110,B130&gt;100),9*30+30+10*60+10*90+10*120+10*150+10*180+10*210+10*240+10*270+10*300+(B130-100)*330,IF(AND(B130&lt;=120,B130&gt;110),9*30+30+10*60+10*90+10*120+10*150+10*180+10*210+10*240+10*270+10*300+10*330+(B130-110)*360))))))))))))</f>
        <v>270</v>
      </c>
      <c r="D130" s="38">
        <v>70</v>
      </c>
      <c r="E130" s="38">
        <v>50</v>
      </c>
      <c r="F130" s="95">
        <v>50</v>
      </c>
      <c r="G130" s="97">
        <f>人物成长表!$D130*人物成长表!$B130*10%+16+IF(AND(B130&lt;=10,B130&gt;0),(人物成长表!$B130-1)*转化表!$C$11,IF(AND(B130&lt;=20,B130&gt;10),9*转化表!$C$11+(B130-10)*转化表!$C$12,IF(AND(B130&lt;=30,B130&gt;20),9*转化表!$C$11+10*转化表!$C$12+(B130-20)*转化表!$C$13,IF(AND(B130&lt;=40,B130&gt;30),9*转化表!$C$11+10*转化表!$C$12+10*转化表!$C$13+(B130-30)*转化表!$C$14,IF(AND(B130&lt;=50,B130&gt;40),9*转化表!$C$11+10*转化表!$C$12+10*转化表!$C$13+10*转化表!$C$14+(B130-40)*转化表!$C$15,IF(AND(B130&lt;=60,B130&gt;50),9*转化表!$C$11+10*转化表!$C$12+10*转化表!$C$13+10*转化表!$C$14+10*转化表!$C$15+(B130-50)*转化表!$C$16,IF(AND(B130&lt;=70,B130&gt;60),9*转化表!$C$11+10*转化表!$C$12+10*转化表!$C$13+10*转化表!$C$14+10*转化表!$C$15+10*转化表!$C$16+(B130-60)*转化表!$C$17,IF(AND(B130&lt;=80,B130&gt;70),9*转化表!$C$11+10*转化表!$C$12+10*转化表!$C$13+10*转化表!$C$14+10*转化表!$C$15+10*转化表!$C$16+10*转化表!$C$17+(B130-70)*转化表!$C$18,IF(AND(B130&lt;=90,B130&gt;80),9*转化表!$C$11+10*转化表!$C$12+10*转化表!$C$13+10*转化表!$C$14+10*转化表!$C$15+10*转化表!$C$16+10*转化表!$C$17+10*转化表!$C$18+(B130-80)*转化表!$C$19,IF(AND(B130&lt;=100,B130&gt;90),9*转化表!$C$11+10*转化表!$C$12+10*转化表!$C$13+10*转化表!$C$14+10*转化表!$C$15+10*转化表!$C$16+10*转化表!$C$17+10*转化表!$C$18+10*转化表!$C$19+(B130-90)*转化表!$C$20,IF(AND(B130&lt;=110,B130&gt;100),9*转化表!$C$11+10*转化表!$C$12+10*转化表!$C$13+10*转化表!$C$14+10*转化表!$C$15+10*转化表!$C$16+10*转化表!$C$17+10*转化表!$C$18+10*转化表!$C$19+10*转化表!$C$20+(B130-100)*转化表!$C$21,IF(AND(B130&lt;=120,B130&gt;110),9*转化表!$C$11+10*转化表!$C$12+10*转化表!$C$13+10*转化表!$C$14+10*转化表!$C$15+10*转化表!$C$16+10*转化表!$C$17+10*转化表!$C$18+10*转化表!$C$19+10*转化表!$C$20+10*转化表!$C$21+(B130-110)*转化表!$C$22))))))))))))</f>
        <v>55</v>
      </c>
      <c r="H130" s="97">
        <f>人物成长表!$D130*人物成长表!$B130*7%+11.1+IF(AND(B130&lt;=10,B130&gt;0),(人物成长表!$B130-1)*转化表!$D$11,IF(AND(B130&lt;=20,B130&gt;10),9*转化表!$D$11+(B130-10)*转化表!$D$12,IF(AND(B130&lt;=30,B130&gt;20),9*转化表!$D$11+10*转化表!$D$12+(B130-20)*转化表!$D$13,IF(AND(B130&lt;=40,B130&gt;30),9*转化表!$D$11+10*转化表!$D$12+10*转化表!$D$13+(B130-30)*转化表!$D$14,IF(AND(B130&lt;=50,B130&gt;40),9*转化表!$D$11+10*转化表!$D$12+10*转化表!$D$13+10*转化表!$D$14+(B130-40)*转化表!$D$15,IF(AND(B130&lt;=60,B130&gt;50),9*转化表!$D$11+10*转化表!$D$12+10*转化表!$D$13+10*转化表!$D$14+10*转化表!$D$15+(B130-50)*转化表!$D$16,IF(AND(B130&lt;=70,B130&gt;60),9*转化表!$D$11+10*转化表!$D$12+10*转化表!$D$13+10*转化表!$D$14+10*转化表!$D$15+10*转化表!$D$16+(B130-60)*转化表!$D$17,IF(AND(B130&lt;=80,B130&gt;70),9*转化表!$D$11+10*转化表!$D$12+10*转化表!$D$13+10*转化表!$D$14+10*转化表!$D$15+10*转化表!$D$16+10*转化表!$D$17+(B130-70)*转化表!$D$18,IF(AND(B130&lt;=90,B130&gt;80),9*转化表!$D$11+10*转化表!$D$12+10*转化表!$D$13+10*转化表!$D$14+10*转化表!$D$15+10*转化表!$D$16+10*转化表!$D$17+10*转化表!$D$18+(B130-80)*转化表!$D$19,IF(AND(B130&lt;=100,B130&gt;90),9*转化表!$D$11+10*转化表!$D$12+10*转化表!$D$13+10*转化表!$D$14+10*转化表!$D$15+10*转化表!$D$16+10*转化表!$D$17+10*转化表!$D$18+10*转化表!$D$19+(B130-90)*转化表!$D$20,IF(AND(B130&lt;=110,B130&gt;100),9*转化表!$D$11+10*转化表!$D$12+10*转化表!$D$13+10*转化表!$D$14+10*转化表!$D$15+10*转化表!$D$16+10*转化表!$D$17+10*转化表!$D$18+10*转化表!$D$19+10*转化表!$D$20+(B130-100)*转化表!$D$21,IF(AND(B130&lt;=120,B130&gt;110),9*转化表!$D$11+10*转化表!$D$12+10*转化表!$D$13+10*转化表!$D$14+10*转化表!$D$15+10*转化表!$D$16+10*转化表!$D$17+10*转化表!$D$18+10*转化表!$D$19+10*转化表!$D$20+10*转化表!$D$21+(B130-110)*转化表!$D$22))))))))))))</f>
        <v>24.000000000000004</v>
      </c>
      <c r="I130" s="98">
        <f>IF(E130&lt;=50,0,(E130-50)*人物成长表!$B130*10%+0.1+IF(AND(B130&lt;=10,B130&gt;0),(人物成长表!$B130-1)*转化表!$E$11,IF(AND(B130&lt;=20,B130&gt;10),9*转化表!$E$11+(B130-10)*转化表!$E$12,IF(AND(B130&lt;=30,B130&gt;20),9*转化表!$E$11+10*转化表!$E$12+(B130-20)*转化表!$E$13,IF(AND(B130&lt;=40,B130&gt;30),9*转化表!$E$11+10*转化表!$E$12+10*转化表!$E$13+(B130-30)*转化表!$E$14,IF(AND(B130&lt;=50,B130&gt;40),9*转化表!$E$11+10*转化表!$E$12+10*转化表!$E$13+10*转化表!$E$14+(B130-40)*转化表!$E$15,IF(AND(B130&lt;=60,B130&gt;50),9*转化表!$E$11+10*转化表!$E$12+10*转化表!$E$13+10*转化表!$E$14+10*转化表!$E$15+(B130-50)*转化表!$E$16,IF(AND(B130&lt;=70,B130&gt;60),9*转化表!$E$11+10*转化表!$E$12+10*转化表!$E$13+10*转化表!$E$14+10*转化表!$E$15+10*转化表!$E$16+(B130-60)*转化表!$E$17,IF(AND(B130&lt;=80,B130&gt;70),9*转化表!$E$11+10*转化表!$E$12+10*转化表!$E$13+10*转化表!$E$14+10*转化表!$E$15+10*转化表!$E$16+10*转化表!$E$17+(B130-70)*转化表!$E$18,IF(AND(B130&lt;=90,B130&gt;80),9*转化表!$E$11+10*转化表!$E$12+10*转化表!$E$13+10*转化表!$E$14+10*转化表!$E$15+10*转化表!$E$16+10*转化表!$E$17+10*转化表!$E$18+(B130-80)*转化表!$E$19,IF(AND(B130&lt;=100,B130&gt;90),9*转化表!$E$11+10*转化表!$E$12+10*转化表!$E$13+10*转化表!$E$14+10*转化表!$E$15+10*转化表!$E$16+10*转化表!$E$17+10*转化表!$E$18+10*转化表!$E$19+(B130-90)*转化表!$E$20,IF(AND(B130&lt;=110,B130&gt;100),9*转化表!$E$11+10*转化表!$E$12+10*转化表!$E$13+10*转化表!$E$14+10*转化表!$E$15+10*转化表!$E$16+10*转化表!$E$17+10*转化表!$E$18+10*转化表!$E$19+10*转化表!$E$20+(B130-100)*转化表!$E$21,IF(AND(B130&lt;=120,B130&gt;110),9*转化表!$E$11+10*转化表!$E$12+10*转化表!$E$13+10*转化表!$E$14+10*转化表!$E$15+10*转化表!$E$16+10*转化表!$E$17+10*转化表!$E$18+10*转化表!$E$19+10*转化表!$E$20+10*转化表!$E$21+(B130-110)*转化表!$E$22)))))))))))))</f>
        <v>0</v>
      </c>
      <c r="J130" s="98">
        <f>IF(E130&lt;=50,0,(E130-50)*人物成长表!$B130*7%+0.1+IF(AND(B130&lt;=10,B130&gt;0),(人物成长表!$B130-1)*转化表!$F$11,IF(AND(B130&lt;=20,B130&gt;10),9*转化表!$F$11+(B130-10)*转化表!$F$12,IF(AND(B130&lt;=30,B130&gt;20),9*转化表!$F$11+10*转化表!$F$12+(B130-20)*转化表!$F$13,IF(AND(B130&lt;=40,B130&gt;30),9*转化表!$F$11+10*转化表!$F$12+10*转化表!$F$13+(B130-30)*转化表!$F$14,IF(AND(B130&lt;=50,B130&gt;40),9*转化表!$F$11+10*转化表!$F$12+10*转化表!$F$13+10*转化表!$F$14+(B130-40)*转化表!$F$15,IF(AND(B130&lt;=60,B130&gt;50),9*转化表!$F$11+10*转化表!$F$12+10*转化表!$F$13+10*转化表!$F$14+10*转化表!$F$15+(B130-50)*转化表!$F$16,IF(AND(B130&lt;=70,B130&gt;60),9*转化表!$F$11+10*转化表!$F$12+10*转化表!$F$13+10*转化表!$F$14+10*转化表!$F$15+10*转化表!$F$16+(B130-60)*转化表!$F$17,IF(AND(B130&lt;=80,B130&gt;70),9*转化表!$F$11+10*转化表!$F$12+10*转化表!$F$13+10*转化表!$F$14+10*转化表!$F$15+10*转化表!$F$16+10*转化表!$F$17+(B130-70)*转化表!$F$18,IF(AND(B130&lt;=90,B130&gt;80),9*转化表!$F$11+10*转化表!$F$12+10*转化表!$F$13+10*转化表!$F$14+10*转化表!$F$15+10*转化表!$F$16+10*转化表!$F$17+10*转化表!$F$18+(B130-80)*转化表!$F$19,IF(AND(B130&lt;=100,B130&gt;90),9*转化表!$F$11+10*转化表!$F$12+10*转化表!$F$13+10*转化表!$F$14+10*转化表!$F$15+10*转化表!$F$16+10*转化表!$F$17+10*转化表!$F$18+10*转化表!$F$19+(B130-90)*转化表!$F$20,IF(AND(B130&lt;=110,B130&gt;100),9*转化表!$F$11+10*转化表!$F$12+10*转化表!$F$13+10*转化表!$F$14+10*转化表!$F$15+10*转化表!$F$16+10*转化表!$F$17+10*转化表!$F$18+10*转化表!$F$19+10*转化表!$F$20+(B130-100)*转化表!$F$21,IF(AND(B130&lt;=120,B130&gt;110),9*转化表!$F$11+10*转化表!$F$12+10*转化表!$F$13+10*转化表!$F$14+10*转化表!$F$15+10*转化表!$F$16+10*转化表!$F$17+10*转化表!$F$18+10*转化表!$F$19+10*转化表!$F$20+10*转化表!$F$21+(B130-110)*转化表!$F$22)))))))))))))</f>
        <v>0</v>
      </c>
      <c r="K130" s="98">
        <f>(F130-50)*B130*10%+1+IF(AND(B130&lt;=10,B130&gt;0),(人物成长表!$B130-1)*转化表!$G$11,IF(AND(B130&lt;=20,B130&gt;10),9*转化表!$G$11+(B130-10)*转化表!$G$12,IF(AND(B130&lt;=30,B130&gt;20),9*转化表!$G$11+10*转化表!$G$12+(B130-20)*转化表!$G$13,IF(AND(B130&lt;=40,B130&gt;30),9*转化表!$G$11+10*转化表!$G$12+10*转化表!$G$13+(B130-30)*转化表!$G$14,IF(AND(B130&lt;=50,B130&gt;40),9*转化表!$G$11+10*转化表!$G$12+10*转化表!$G$13+10*转化表!$G$14+(B130-40)*转化表!$G$15,IF(AND(B130&lt;=60,B130&gt;50),9*转化表!$G$11+10*转化表!$G$12+10*转化表!$G$13+10*转化表!$G$14+10*转化表!$G$15+(B130-50)*转化表!$G$16,IF(AND(B130&lt;=70,B130&gt;60),9*转化表!$G$11+10*转化表!$G$12+10*转化表!$G$13+10*转化表!$G$14+10*转化表!$G$15+10*转化表!$G$16+(B130-60)*转化表!$G$17,IF(AND(B130&lt;=80,B130&gt;70),9*转化表!$G$11+10*转化表!$G$12+10*转化表!$G$13+10*转化表!$G$14+10*转化表!$G$15+10*转化表!$G$16+10*转化表!$G$17+(B130-70)*转化表!$G$18,IF(AND(B130&lt;=90,B130&gt;80),9*转化表!$G$11+10*转化表!$G$12+10*转化表!$G$13+10*转化表!$G$14+10*转化表!$G$15+10*转化表!$G$16+10*转化表!$G$17+10*转化表!$G$18+(B130-80)*转化表!$G$19,IF(AND(B130&lt;=100,B130&gt;90),9*转化表!$G$11+10*转化表!$G$12+10*转化表!$G$13+10*转化表!$G$14+10*转化表!$G$15+10*转化表!$G$16+10*转化表!$G$17+10*转化表!$G$18+10*转化表!$G$19+(B130-90)*转化表!$G$20,IF(AND(B130&lt;=110,B130&gt;100),9*转化表!$G$11+10*转化表!$G$12+10*转化表!$G$13+10*转化表!$G$14+10*转化表!$G$15+10*转化表!$G$16+10*转化表!$G$17+10*转化表!$G$18+10*转化表!$G$19+10*转化表!$G$20+(B130-100)*转化表!$G$21,IF(AND(B130&lt;=120,B130&gt;110),9*转化表!$G$11+10*转化表!$G$12+10*转化表!$G$13+10*转化表!$G$14+10*转化表!$G$15+10*转化表!$G$16+10*转化表!$G$17+10*转化表!$G$18+10*转化表!$G$19+10*转化表!$G$20+10*转化表!$G$21+(B130-110)*转化表!$G$22))))))))))))</f>
        <v>9</v>
      </c>
      <c r="L130" s="98">
        <f>IF(F130&lt;=50,0,(F130-50)*7%*B130+IF(AND(B130&lt;=10,B130&gt;0),人物成长表!$B130*转化表!$H$11,IF(AND(B130&lt;=20,B130&gt;10),9*转化表!$H$11+(B130-10)*转化表!$H$12,IF(AND(B130&lt;=30,B130&gt;20),9*转化表!$H$11+10*转化表!$H$12+(B130-20)*转化表!$H$13,IF(AND(B130&lt;=40,B130&gt;30),9*转化表!$H$11+10*转化表!$H$12+10*转化表!$H$13+(B130-30)*转化表!$H$14,IF(AND(B130&lt;=50,B130&gt;40),9*转化表!$H$11+10*转化表!$H$12+10*转化表!$H$13+10*转化表!$H$14+(B130-40)*转化表!$H$15,IF(AND(B130&lt;=60,B130&gt;50),9*转化表!$H$11+10*转化表!$H$12+10*转化表!$H$13+10*转化表!$H$14+10*转化表!$H$15+(B130-50)*转化表!$H$16,IF(AND(B130&lt;=70,B130&gt;60),9*转化表!$H$11+10*转化表!$H$12+10*转化表!$H$13+10*转化表!$H$14+10*转化表!$H$15+10*转化表!$H$16+(B130-60)*转化表!$H$17,IF(AND(B130&lt;=80,B130&gt;70),9*转化表!$H$11+10*转化表!$H$12+10*转化表!$H$13+10*转化表!$H$14+10*转化表!$H$15+10*转化表!$H$16+10*转化表!$H$17+(B130-70)*转化表!$H$18,IF(AND(B130&lt;=90,B130&gt;80),9*转化表!$H$11+10*转化表!$H$12+10*转化表!$H$13+10*转化表!$H$14+10*转化表!$H$15+10*转化表!$H$16+10*转化表!$H$17+10*转化表!$H$18+(B130-80)*转化表!$H$19,IF(AND(B130&lt;=100,B130&gt;90),9*转化表!$H$11+10*转化表!$H$12+10*转化表!$H$13+10*转化表!$H$14+10*转化表!$H$15+10*转化表!$H$16+10*转化表!$H$17+10*转化表!$H$18+10*转化表!$H$19+(B130-90)*转化表!$H$20,IF(AND(B130&lt;=110,B130&gt;100),9*转化表!$H$11+10*转化表!$H$12+10*转化表!$H$13+10*转化表!$H$14+10*转化表!$H$15+10*转化表!$H$16+10*转化表!$H$17+10*转化表!$H$18+10*转化表!$H$19+10*转化表!$H$20+(B130-100)*转化表!$H$21,IF(AND(B130&lt;=120,B130&gt;110),9*转化表!$H$11+10*转化表!$H$12+10*转化表!$H$13+10*转化表!$H$14+10*转化表!$H$15+10*转化表!$H$16+10*转化表!$H$17+10*转化表!$H$18+10*转化表!$H$19+10*转化表!$H$20+10*转化表!$H$21+(B130-110)*转化表!$H$22)))))))))))))</f>
        <v>0</v>
      </c>
      <c r="M130" s="99">
        <v>0.1</v>
      </c>
      <c r="N130" s="95">
        <v>0</v>
      </c>
      <c r="O130" s="99">
        <v>0.15</v>
      </c>
      <c r="P130" s="95">
        <v>0</v>
      </c>
      <c r="Q130" s="95">
        <v>0</v>
      </c>
      <c r="R130" s="95">
        <v>0</v>
      </c>
      <c r="S130" s="95">
        <v>0</v>
      </c>
    </row>
    <row r="131" spans="1:19">
      <c r="A131" s="38" t="s">
        <v>187</v>
      </c>
      <c r="B131" s="95">
        <v>10</v>
      </c>
      <c r="C131" s="96">
        <f>IF(AND(B131&lt;=10,B131&gt;0),(人物成长表!$B131-1)*30+30,IF(AND(B131&lt;=20,B131&gt;10),9*30+30+(B131-10)*60,IF(AND(B131&lt;=30,B131&gt;20),9*30+30+10*60+(B131-20)*90,IF(AND(B131&lt;=40,B131&gt;30),9*30+30+10*60+10*90+(B131-30)*120,IF(AND(B131&lt;=50,B131&gt;40),9*30+30+10*60+10*90+10*120+(B131-40)*150,IF(AND(B131&lt;=60,B131&gt;50),9*30+30+10*60+10*90+10*120+10*150+(B131-50)*180,IF(AND(B131&lt;=70,B131&gt;60),9*30+30+10*60+10*90+10*120+10*150+10*180+(B131-60)*210,IF(AND(B131&lt;=80,B131&gt;70),9*30+30+10*60+10*90+10*120+10*150+10*180+10*210+(B131-70)*240,IF(AND(B131&lt;=90,B131&gt;80),9*30+30+10*60+10*90+10*120+10*150+10*180+10*210+10*240+(B131-80)*270,IF(AND(B131&lt;=100,B131&gt;90),9*30+30+10*60+10*90+10*120+10*150+10*180+10*210+10*240+10*270+(B131-90)*300,IF(AND(B131&lt;=110,B131&gt;100),9*30+30+10*60+10*90+10*120+10*150+10*180+10*210+10*240+10*270+10*300+(B131-100)*330,IF(AND(B131&lt;=120,B131&gt;110),9*30+30+10*60+10*90+10*120+10*150+10*180+10*210+10*240+10*270+10*300+10*330+(B131-110)*360))))))))))))</f>
        <v>300</v>
      </c>
      <c r="D131" s="38">
        <v>70</v>
      </c>
      <c r="E131" s="38">
        <v>50</v>
      </c>
      <c r="F131" s="95">
        <v>50</v>
      </c>
      <c r="G131" s="97">
        <f>人物成长表!$D131*人物成长表!$B131*10%+16+IF(AND(B131&lt;=10,B131&gt;0),(人物成长表!$B131-1)*转化表!$C$11,IF(AND(B131&lt;=20,B131&gt;10),9*转化表!$C$11+(B131-10)*转化表!$C$12,IF(AND(B131&lt;=30,B131&gt;20),9*转化表!$C$11+10*转化表!$C$12+(B131-20)*转化表!$C$13,IF(AND(B131&lt;=40,B131&gt;30),9*转化表!$C$11+10*转化表!$C$12+10*转化表!$C$13+(B131-30)*转化表!$C$14,IF(AND(B131&lt;=50,B131&gt;40),9*转化表!$C$11+10*转化表!$C$12+10*转化表!$C$13+10*转化表!$C$14+(B131-40)*转化表!$C$15,IF(AND(B131&lt;=60,B131&gt;50),9*转化表!$C$11+10*转化表!$C$12+10*转化表!$C$13+10*转化表!$C$14+10*转化表!$C$15+(B131-50)*转化表!$C$16,IF(AND(B131&lt;=70,B131&gt;60),9*转化表!$C$11+10*转化表!$C$12+10*转化表!$C$13+10*转化表!$C$14+10*转化表!$C$15+10*转化表!$C$16+(B131-60)*转化表!$C$17,IF(AND(B131&lt;=80,B131&gt;70),9*转化表!$C$11+10*转化表!$C$12+10*转化表!$C$13+10*转化表!$C$14+10*转化表!$C$15+10*转化表!$C$16+10*转化表!$C$17+(B131-70)*转化表!$C$18,IF(AND(B131&lt;=90,B131&gt;80),9*转化表!$C$11+10*转化表!$C$12+10*转化表!$C$13+10*转化表!$C$14+10*转化表!$C$15+10*转化表!$C$16+10*转化表!$C$17+10*转化表!$C$18+(B131-80)*转化表!$C$19,IF(AND(B131&lt;=100,B131&gt;90),9*转化表!$C$11+10*转化表!$C$12+10*转化表!$C$13+10*转化表!$C$14+10*转化表!$C$15+10*转化表!$C$16+10*转化表!$C$17+10*转化表!$C$18+10*转化表!$C$19+(B131-90)*转化表!$C$20,IF(AND(B131&lt;=110,B131&gt;100),9*转化表!$C$11+10*转化表!$C$12+10*转化表!$C$13+10*转化表!$C$14+10*转化表!$C$15+10*转化表!$C$16+10*转化表!$C$17+10*转化表!$C$18+10*转化表!$C$19+10*转化表!$C$20+(B131-100)*转化表!$C$21,IF(AND(B131&lt;=120,B131&gt;110),9*转化表!$C$11+10*转化表!$C$12+10*转化表!$C$13+10*转化表!$C$14+10*转化表!$C$15+10*转化表!$C$16+10*转化表!$C$17+10*转化表!$C$18+10*转化表!$C$19+10*转化表!$C$20+10*转化表!$C$21+(B131-110)*转化表!$C$22))))))))))))</f>
        <v>59</v>
      </c>
      <c r="H131" s="97">
        <f>人物成长表!$D131*人物成长表!$B131*7%+11.1+IF(AND(B131&lt;=10,B131&gt;0),(人物成长表!$B131-1)*转化表!$D$11,IF(AND(B131&lt;=20,B131&gt;10),9*转化表!$D$11+(B131-10)*转化表!$D$12,IF(AND(B131&lt;=30,B131&gt;20),9*转化表!$D$11+10*转化表!$D$12+(B131-20)*转化表!$D$13,IF(AND(B131&lt;=40,B131&gt;30),9*转化表!$D$11+10*转化表!$D$12+10*转化表!$D$13+(B131-30)*转化表!$D$14,IF(AND(B131&lt;=50,B131&gt;40),9*转化表!$D$11+10*转化表!$D$12+10*转化表!$D$13+10*转化表!$D$14+(B131-40)*转化表!$D$15,IF(AND(B131&lt;=60,B131&gt;50),9*转化表!$D$11+10*转化表!$D$12+10*转化表!$D$13+10*转化表!$D$14+10*转化表!$D$15+(B131-50)*转化表!$D$16,IF(AND(B131&lt;=70,B131&gt;60),9*转化表!$D$11+10*转化表!$D$12+10*转化表!$D$13+10*转化表!$D$14+10*转化表!$D$15+10*转化表!$D$16+(B131-60)*转化表!$D$17,IF(AND(B131&lt;=80,B131&gt;70),9*转化表!$D$11+10*转化表!$D$12+10*转化表!$D$13+10*转化表!$D$14+10*转化表!$D$15+10*转化表!$D$16+10*转化表!$D$17+(B131-70)*转化表!$D$18,IF(AND(B131&lt;=90,B131&gt;80),9*转化表!$D$11+10*转化表!$D$12+10*转化表!$D$13+10*转化表!$D$14+10*转化表!$D$15+10*转化表!$D$16+10*转化表!$D$17+10*转化表!$D$18+(B131-80)*转化表!$D$19,IF(AND(B131&lt;=100,B131&gt;90),9*转化表!$D$11+10*转化表!$D$12+10*转化表!$D$13+10*转化表!$D$14+10*转化表!$D$15+10*转化表!$D$16+10*转化表!$D$17+10*转化表!$D$18+10*转化表!$D$19+(B131-90)*转化表!$D$20,IF(AND(B131&lt;=110,B131&gt;100),9*转化表!$D$11+10*转化表!$D$12+10*转化表!$D$13+10*转化表!$D$14+10*转化表!$D$15+10*转化表!$D$16+10*转化表!$D$17+10*转化表!$D$18+10*转化表!$D$19+10*转化表!$D$20+(B131-100)*转化表!$D$21,IF(AND(B131&lt;=120,B131&gt;110),9*转化表!$D$11+10*转化表!$D$12+10*转化表!$D$13+10*转化表!$D$14+10*转化表!$D$15+10*转化表!$D$16+10*转化表!$D$17+10*转化表!$D$18+10*转化表!$D$19+10*转化表!$D$20+10*转化表!$D$21+(B131-110)*转化表!$D$22))))))))))))</f>
        <v>25.000000000000007</v>
      </c>
      <c r="I131" s="98">
        <f>IF(E131&lt;=50,0,(E131-50)*人物成长表!$B131*10%+0.1+IF(AND(B131&lt;=10,B131&gt;0),(人物成长表!$B131-1)*转化表!$E$11,IF(AND(B131&lt;=20,B131&gt;10),9*转化表!$E$11+(B131-10)*转化表!$E$12,IF(AND(B131&lt;=30,B131&gt;20),9*转化表!$E$11+10*转化表!$E$12+(B131-20)*转化表!$E$13,IF(AND(B131&lt;=40,B131&gt;30),9*转化表!$E$11+10*转化表!$E$12+10*转化表!$E$13+(B131-30)*转化表!$E$14,IF(AND(B131&lt;=50,B131&gt;40),9*转化表!$E$11+10*转化表!$E$12+10*转化表!$E$13+10*转化表!$E$14+(B131-40)*转化表!$E$15,IF(AND(B131&lt;=60,B131&gt;50),9*转化表!$E$11+10*转化表!$E$12+10*转化表!$E$13+10*转化表!$E$14+10*转化表!$E$15+(B131-50)*转化表!$E$16,IF(AND(B131&lt;=70,B131&gt;60),9*转化表!$E$11+10*转化表!$E$12+10*转化表!$E$13+10*转化表!$E$14+10*转化表!$E$15+10*转化表!$E$16+(B131-60)*转化表!$E$17,IF(AND(B131&lt;=80,B131&gt;70),9*转化表!$E$11+10*转化表!$E$12+10*转化表!$E$13+10*转化表!$E$14+10*转化表!$E$15+10*转化表!$E$16+10*转化表!$E$17+(B131-70)*转化表!$E$18,IF(AND(B131&lt;=90,B131&gt;80),9*转化表!$E$11+10*转化表!$E$12+10*转化表!$E$13+10*转化表!$E$14+10*转化表!$E$15+10*转化表!$E$16+10*转化表!$E$17+10*转化表!$E$18+(B131-80)*转化表!$E$19,IF(AND(B131&lt;=100,B131&gt;90),9*转化表!$E$11+10*转化表!$E$12+10*转化表!$E$13+10*转化表!$E$14+10*转化表!$E$15+10*转化表!$E$16+10*转化表!$E$17+10*转化表!$E$18+10*转化表!$E$19+(B131-90)*转化表!$E$20,IF(AND(B131&lt;=110,B131&gt;100),9*转化表!$E$11+10*转化表!$E$12+10*转化表!$E$13+10*转化表!$E$14+10*转化表!$E$15+10*转化表!$E$16+10*转化表!$E$17+10*转化表!$E$18+10*转化表!$E$19+10*转化表!$E$20+(B131-100)*转化表!$E$21,IF(AND(B131&lt;=120,B131&gt;110),9*转化表!$E$11+10*转化表!$E$12+10*转化表!$E$13+10*转化表!$E$14+10*转化表!$E$15+10*转化表!$E$16+10*转化表!$E$17+10*转化表!$E$18+10*转化表!$E$19+10*转化表!$E$20+10*转化表!$E$21+(B131-110)*转化表!$E$22)))))))))))))</f>
        <v>0</v>
      </c>
      <c r="J131" s="98">
        <f>IF(E131&lt;=50,0,(E131-50)*人物成长表!$B131*7%+0.1+IF(AND(B131&lt;=10,B131&gt;0),(人物成长表!$B131-1)*转化表!$F$11,IF(AND(B131&lt;=20,B131&gt;10),9*转化表!$F$11+(B131-10)*转化表!$F$12,IF(AND(B131&lt;=30,B131&gt;20),9*转化表!$F$11+10*转化表!$F$12+(B131-20)*转化表!$F$13,IF(AND(B131&lt;=40,B131&gt;30),9*转化表!$F$11+10*转化表!$F$12+10*转化表!$F$13+(B131-30)*转化表!$F$14,IF(AND(B131&lt;=50,B131&gt;40),9*转化表!$F$11+10*转化表!$F$12+10*转化表!$F$13+10*转化表!$F$14+(B131-40)*转化表!$F$15,IF(AND(B131&lt;=60,B131&gt;50),9*转化表!$F$11+10*转化表!$F$12+10*转化表!$F$13+10*转化表!$F$14+10*转化表!$F$15+(B131-50)*转化表!$F$16,IF(AND(B131&lt;=70,B131&gt;60),9*转化表!$F$11+10*转化表!$F$12+10*转化表!$F$13+10*转化表!$F$14+10*转化表!$F$15+10*转化表!$F$16+(B131-60)*转化表!$F$17,IF(AND(B131&lt;=80,B131&gt;70),9*转化表!$F$11+10*转化表!$F$12+10*转化表!$F$13+10*转化表!$F$14+10*转化表!$F$15+10*转化表!$F$16+10*转化表!$F$17+(B131-70)*转化表!$F$18,IF(AND(B131&lt;=90,B131&gt;80),9*转化表!$F$11+10*转化表!$F$12+10*转化表!$F$13+10*转化表!$F$14+10*转化表!$F$15+10*转化表!$F$16+10*转化表!$F$17+10*转化表!$F$18+(B131-80)*转化表!$F$19,IF(AND(B131&lt;=100,B131&gt;90),9*转化表!$F$11+10*转化表!$F$12+10*转化表!$F$13+10*转化表!$F$14+10*转化表!$F$15+10*转化表!$F$16+10*转化表!$F$17+10*转化表!$F$18+10*转化表!$F$19+(B131-90)*转化表!$F$20,IF(AND(B131&lt;=110,B131&gt;100),9*转化表!$F$11+10*转化表!$F$12+10*转化表!$F$13+10*转化表!$F$14+10*转化表!$F$15+10*转化表!$F$16+10*转化表!$F$17+10*转化表!$F$18+10*转化表!$F$19+10*转化表!$F$20+(B131-100)*转化表!$F$21,IF(AND(B131&lt;=120,B131&gt;110),9*转化表!$F$11+10*转化表!$F$12+10*转化表!$F$13+10*转化表!$F$14+10*转化表!$F$15+10*转化表!$F$16+10*转化表!$F$17+10*转化表!$F$18+10*转化表!$F$19+10*转化表!$F$20+10*转化表!$F$21+(B131-110)*转化表!$F$22)))))))))))))</f>
        <v>0</v>
      </c>
      <c r="K131" s="98">
        <f>(F131-50)*B131*10%+1+IF(AND(B131&lt;=10,B131&gt;0),(人物成长表!$B131-1)*转化表!$G$11,IF(AND(B131&lt;=20,B131&gt;10),9*转化表!$G$11+(B131-10)*转化表!$G$12,IF(AND(B131&lt;=30,B131&gt;20),9*转化表!$G$11+10*转化表!$G$12+(B131-20)*转化表!$G$13,IF(AND(B131&lt;=40,B131&gt;30),9*转化表!$G$11+10*转化表!$G$12+10*转化表!$G$13+(B131-30)*转化表!$G$14,IF(AND(B131&lt;=50,B131&gt;40),9*转化表!$G$11+10*转化表!$G$12+10*转化表!$G$13+10*转化表!$G$14+(B131-40)*转化表!$G$15,IF(AND(B131&lt;=60,B131&gt;50),9*转化表!$G$11+10*转化表!$G$12+10*转化表!$G$13+10*转化表!$G$14+10*转化表!$G$15+(B131-50)*转化表!$G$16,IF(AND(B131&lt;=70,B131&gt;60),9*转化表!$G$11+10*转化表!$G$12+10*转化表!$G$13+10*转化表!$G$14+10*转化表!$G$15+10*转化表!$G$16+(B131-60)*转化表!$G$17,IF(AND(B131&lt;=80,B131&gt;70),9*转化表!$G$11+10*转化表!$G$12+10*转化表!$G$13+10*转化表!$G$14+10*转化表!$G$15+10*转化表!$G$16+10*转化表!$G$17+(B131-70)*转化表!$G$18,IF(AND(B131&lt;=90,B131&gt;80),9*转化表!$G$11+10*转化表!$G$12+10*转化表!$G$13+10*转化表!$G$14+10*转化表!$G$15+10*转化表!$G$16+10*转化表!$G$17+10*转化表!$G$18+(B131-80)*转化表!$G$19,IF(AND(B131&lt;=100,B131&gt;90),9*转化表!$G$11+10*转化表!$G$12+10*转化表!$G$13+10*转化表!$G$14+10*转化表!$G$15+10*转化表!$G$16+10*转化表!$G$17+10*转化表!$G$18+10*转化表!$G$19+(B131-90)*转化表!$G$20,IF(AND(B131&lt;=110,B131&gt;100),9*转化表!$G$11+10*转化表!$G$12+10*转化表!$G$13+10*转化表!$G$14+10*转化表!$G$15+10*转化表!$G$16+10*转化表!$G$17+10*转化表!$G$18+10*转化表!$G$19+10*转化表!$G$20+(B131-100)*转化表!$G$21,IF(AND(B131&lt;=120,B131&gt;110),9*转化表!$G$11+10*转化表!$G$12+10*转化表!$G$13+10*转化表!$G$14+10*转化表!$G$15+10*转化表!$G$16+10*转化表!$G$17+10*转化表!$G$18+10*转化表!$G$19+10*转化表!$G$20+10*转化表!$G$21+(B131-110)*转化表!$G$22))))))))))))</f>
        <v>10</v>
      </c>
      <c r="L131" s="98">
        <f>IF(F131&lt;=50,0,(F131-50)*7%*B131+IF(AND(B131&lt;=10,B131&gt;0),人物成长表!$B131*转化表!$H$11,IF(AND(B131&lt;=20,B131&gt;10),9*转化表!$H$11+(B131-10)*转化表!$H$12,IF(AND(B131&lt;=30,B131&gt;20),9*转化表!$H$11+10*转化表!$H$12+(B131-20)*转化表!$H$13,IF(AND(B131&lt;=40,B131&gt;30),9*转化表!$H$11+10*转化表!$H$12+10*转化表!$H$13+(B131-30)*转化表!$H$14,IF(AND(B131&lt;=50,B131&gt;40),9*转化表!$H$11+10*转化表!$H$12+10*转化表!$H$13+10*转化表!$H$14+(B131-40)*转化表!$H$15,IF(AND(B131&lt;=60,B131&gt;50),9*转化表!$H$11+10*转化表!$H$12+10*转化表!$H$13+10*转化表!$H$14+10*转化表!$H$15+(B131-50)*转化表!$H$16,IF(AND(B131&lt;=70,B131&gt;60),9*转化表!$H$11+10*转化表!$H$12+10*转化表!$H$13+10*转化表!$H$14+10*转化表!$H$15+10*转化表!$H$16+(B131-60)*转化表!$H$17,IF(AND(B131&lt;=80,B131&gt;70),9*转化表!$H$11+10*转化表!$H$12+10*转化表!$H$13+10*转化表!$H$14+10*转化表!$H$15+10*转化表!$H$16+10*转化表!$H$17+(B131-70)*转化表!$H$18,IF(AND(B131&lt;=90,B131&gt;80),9*转化表!$H$11+10*转化表!$H$12+10*转化表!$H$13+10*转化表!$H$14+10*转化表!$H$15+10*转化表!$H$16+10*转化表!$H$17+10*转化表!$H$18+(B131-80)*转化表!$H$19,IF(AND(B131&lt;=100,B131&gt;90),9*转化表!$H$11+10*转化表!$H$12+10*转化表!$H$13+10*转化表!$H$14+10*转化表!$H$15+10*转化表!$H$16+10*转化表!$H$17+10*转化表!$H$18+10*转化表!$H$19+(B131-90)*转化表!$H$20,IF(AND(B131&lt;=110,B131&gt;100),9*转化表!$H$11+10*转化表!$H$12+10*转化表!$H$13+10*转化表!$H$14+10*转化表!$H$15+10*转化表!$H$16+10*转化表!$H$17+10*转化表!$H$18+10*转化表!$H$19+10*转化表!$H$20+(B131-100)*转化表!$H$21,IF(AND(B131&lt;=120,B131&gt;110),9*转化表!$H$11+10*转化表!$H$12+10*转化表!$H$13+10*转化表!$H$14+10*转化表!$H$15+10*转化表!$H$16+10*转化表!$H$17+10*转化表!$H$18+10*转化表!$H$19+10*转化表!$H$20+10*转化表!$H$21+(B131-110)*转化表!$H$22)))))))))))))</f>
        <v>0</v>
      </c>
      <c r="M131" s="99">
        <v>0.1</v>
      </c>
      <c r="N131" s="95">
        <v>0</v>
      </c>
      <c r="O131" s="99">
        <v>0.15</v>
      </c>
      <c r="P131" s="95">
        <v>0</v>
      </c>
      <c r="Q131" s="95">
        <v>0</v>
      </c>
      <c r="R131" s="95">
        <v>0</v>
      </c>
      <c r="S131" s="95">
        <v>0</v>
      </c>
    </row>
    <row r="132" spans="1:19">
      <c r="A132" s="38" t="s">
        <v>187</v>
      </c>
      <c r="B132" s="95">
        <v>11</v>
      </c>
      <c r="C132" s="96">
        <f>IF(AND(B132&lt;=10,B132&gt;0),(人物成长表!$B132-1)*30+30,IF(AND(B132&lt;=20,B132&gt;10),9*30+30+(B132-10)*60,IF(AND(B132&lt;=30,B132&gt;20),9*30+30+10*60+(B132-20)*90,IF(AND(B132&lt;=40,B132&gt;30),9*30+30+10*60+10*90+(B132-30)*120,IF(AND(B132&lt;=50,B132&gt;40),9*30+30+10*60+10*90+10*120+(B132-40)*150,IF(AND(B132&lt;=60,B132&gt;50),9*30+30+10*60+10*90+10*120+10*150+(B132-50)*180,IF(AND(B132&lt;=70,B132&gt;60),9*30+30+10*60+10*90+10*120+10*150+10*180+(B132-60)*210,IF(AND(B132&lt;=80,B132&gt;70),9*30+30+10*60+10*90+10*120+10*150+10*180+10*210+(B132-70)*240,IF(AND(B132&lt;=90,B132&gt;80),9*30+30+10*60+10*90+10*120+10*150+10*180+10*210+10*240+(B132-80)*270,IF(AND(B132&lt;=100,B132&gt;90),9*30+30+10*60+10*90+10*120+10*150+10*180+10*210+10*240+10*270+(B132-90)*300,IF(AND(B132&lt;=110,B132&gt;100),9*30+30+10*60+10*90+10*120+10*150+10*180+10*210+10*240+10*270+10*300+(B132-100)*330,IF(AND(B132&lt;=120,B132&gt;110),9*30+30+10*60+10*90+10*120+10*150+10*180+10*210+10*240+10*270+10*300+10*330+(B132-110)*360))))))))))))</f>
        <v>360</v>
      </c>
      <c r="D132" s="38">
        <v>70</v>
      </c>
      <c r="E132" s="38">
        <v>50</v>
      </c>
      <c r="F132" s="95">
        <v>50</v>
      </c>
      <c r="G132" s="97">
        <f>人物成长表!$D132*人物成长表!$B132*10%+16+IF(AND(B132&lt;=10,B132&gt;0),(人物成长表!$B132-1)*转化表!$C$11,IF(AND(B132&lt;=20,B132&gt;10),9*转化表!$C$11+(B132-10)*转化表!$C$12,IF(AND(B132&lt;=30,B132&gt;20),9*转化表!$C$11+10*转化表!$C$12+(B132-20)*转化表!$C$13,IF(AND(B132&lt;=40,B132&gt;30),9*转化表!$C$11+10*转化表!$C$12+10*转化表!$C$13+(B132-30)*转化表!$C$14,IF(AND(B132&lt;=50,B132&gt;40),9*转化表!$C$11+10*转化表!$C$12+10*转化表!$C$13+10*转化表!$C$14+(B132-40)*转化表!$C$15,IF(AND(B132&lt;=60,B132&gt;50),9*转化表!$C$11+10*转化表!$C$12+10*转化表!$C$13+10*转化表!$C$14+10*转化表!$C$15+(B132-50)*转化表!$C$16,IF(AND(B132&lt;=70,B132&gt;60),9*转化表!$C$11+10*转化表!$C$12+10*转化表!$C$13+10*转化表!$C$14+10*转化表!$C$15+10*转化表!$C$16+(B132-60)*转化表!$C$17,IF(AND(B132&lt;=80,B132&gt;70),9*转化表!$C$11+10*转化表!$C$12+10*转化表!$C$13+10*转化表!$C$14+10*转化表!$C$15+10*转化表!$C$16+10*转化表!$C$17+(B132-70)*转化表!$C$18,IF(AND(B132&lt;=90,B132&gt;80),9*转化表!$C$11+10*转化表!$C$12+10*转化表!$C$13+10*转化表!$C$14+10*转化表!$C$15+10*转化表!$C$16+10*转化表!$C$17+10*转化表!$C$18+(B132-80)*转化表!$C$19,IF(AND(B132&lt;=100,B132&gt;90),9*转化表!$C$11+10*转化表!$C$12+10*转化表!$C$13+10*转化表!$C$14+10*转化表!$C$15+10*转化表!$C$16+10*转化表!$C$17+10*转化表!$C$18+10*转化表!$C$19+(B132-90)*转化表!$C$20,IF(AND(B132&lt;=110,B132&gt;100),9*转化表!$C$11+10*转化表!$C$12+10*转化表!$C$13+10*转化表!$C$14+10*转化表!$C$15+10*转化表!$C$16+10*转化表!$C$17+10*转化表!$C$18+10*转化表!$C$19+10*转化表!$C$20+(B132-100)*转化表!$C$21,IF(AND(B132&lt;=120,B132&gt;110),9*转化表!$C$11+10*转化表!$C$12+10*转化表!$C$13+10*转化表!$C$14+10*转化表!$C$15+10*转化表!$C$16+10*转化表!$C$17+10*转化表!$C$18+10*转化表!$C$19+10*转化表!$C$20+10*转化表!$C$21+(B132-110)*转化表!$C$22))))))))))))</f>
        <v>69</v>
      </c>
      <c r="H132" s="97">
        <f>人物成长表!$D132*人物成长表!$B132*7%+11.1+IF(AND(B132&lt;=10,B132&gt;0),(人物成长表!$B132-1)*转化表!$D$11,IF(AND(B132&lt;=20,B132&gt;10),9*转化表!$D$11+(B132-10)*转化表!$D$12,IF(AND(B132&lt;=30,B132&gt;20),9*转化表!$D$11+10*转化表!$D$12+(B132-20)*转化表!$D$13,IF(AND(B132&lt;=40,B132&gt;30),9*转化表!$D$11+10*转化表!$D$12+10*转化表!$D$13+(B132-30)*转化表!$D$14,IF(AND(B132&lt;=50,B132&gt;40),9*转化表!$D$11+10*转化表!$D$12+10*转化表!$D$13+10*转化表!$D$14+(B132-40)*转化表!$D$15,IF(AND(B132&lt;=60,B132&gt;50),9*转化表!$D$11+10*转化表!$D$12+10*转化表!$D$13+10*转化表!$D$14+10*转化表!$D$15+(B132-50)*转化表!$D$16,IF(AND(B132&lt;=70,B132&gt;60),9*转化表!$D$11+10*转化表!$D$12+10*转化表!$D$13+10*转化表!$D$14+10*转化表!$D$15+10*转化表!$D$16+(B132-60)*转化表!$D$17,IF(AND(B132&lt;=80,B132&gt;70),9*转化表!$D$11+10*转化表!$D$12+10*转化表!$D$13+10*转化表!$D$14+10*转化表!$D$15+10*转化表!$D$16+10*转化表!$D$17+(B132-70)*转化表!$D$18,IF(AND(B132&lt;=90,B132&gt;80),9*转化表!$D$11+10*转化表!$D$12+10*转化表!$D$13+10*转化表!$D$14+10*转化表!$D$15+10*转化表!$D$16+10*转化表!$D$17+10*转化表!$D$18+(B132-80)*转化表!$D$19,IF(AND(B132&lt;=100,B132&gt;90),9*转化表!$D$11+10*转化表!$D$12+10*转化表!$D$13+10*转化表!$D$14+10*转化表!$D$15+10*转化表!$D$16+10*转化表!$D$17+10*转化表!$D$18+10*转化表!$D$19+(B132-90)*转化表!$D$20,IF(AND(B132&lt;=110,B132&gt;100),9*转化表!$D$11+10*转化表!$D$12+10*转化表!$D$13+10*转化表!$D$14+10*转化表!$D$15+10*转化表!$D$16+10*转化表!$D$17+10*转化表!$D$18+10*转化表!$D$19+10*转化表!$D$20+(B132-100)*转化表!$D$21,IF(AND(B132&lt;=120,B132&gt;110),9*转化表!$D$11+10*转化表!$D$12+10*转化表!$D$13+10*转化表!$D$14+10*转化表!$D$15+10*转化表!$D$16+10*转化表!$D$17+10*转化表!$D$18+10*转化表!$D$19+10*转化表!$D$20+10*转化表!$D$21+(B132-110)*转化表!$D$22))))))))))))</f>
        <v>28.4</v>
      </c>
      <c r="I132" s="98">
        <f>IF(E132&lt;=50,0,(E132-50)*人物成长表!$B132*10%+0.1+IF(AND(B132&lt;=10,B132&gt;0),(人物成长表!$B132-1)*转化表!$E$11,IF(AND(B132&lt;=20,B132&gt;10),9*转化表!$E$11+(B132-10)*转化表!$E$12,IF(AND(B132&lt;=30,B132&gt;20),9*转化表!$E$11+10*转化表!$E$12+(B132-20)*转化表!$E$13,IF(AND(B132&lt;=40,B132&gt;30),9*转化表!$E$11+10*转化表!$E$12+10*转化表!$E$13+(B132-30)*转化表!$E$14,IF(AND(B132&lt;=50,B132&gt;40),9*转化表!$E$11+10*转化表!$E$12+10*转化表!$E$13+10*转化表!$E$14+(B132-40)*转化表!$E$15,IF(AND(B132&lt;=60,B132&gt;50),9*转化表!$E$11+10*转化表!$E$12+10*转化表!$E$13+10*转化表!$E$14+10*转化表!$E$15+(B132-50)*转化表!$E$16,IF(AND(B132&lt;=70,B132&gt;60),9*转化表!$E$11+10*转化表!$E$12+10*转化表!$E$13+10*转化表!$E$14+10*转化表!$E$15+10*转化表!$E$16+(B132-60)*转化表!$E$17,IF(AND(B132&lt;=80,B132&gt;70),9*转化表!$E$11+10*转化表!$E$12+10*转化表!$E$13+10*转化表!$E$14+10*转化表!$E$15+10*转化表!$E$16+10*转化表!$E$17+(B132-70)*转化表!$E$18,IF(AND(B132&lt;=90,B132&gt;80),9*转化表!$E$11+10*转化表!$E$12+10*转化表!$E$13+10*转化表!$E$14+10*转化表!$E$15+10*转化表!$E$16+10*转化表!$E$17+10*转化表!$E$18+(B132-80)*转化表!$E$19,IF(AND(B132&lt;=100,B132&gt;90),9*转化表!$E$11+10*转化表!$E$12+10*转化表!$E$13+10*转化表!$E$14+10*转化表!$E$15+10*转化表!$E$16+10*转化表!$E$17+10*转化表!$E$18+10*转化表!$E$19+(B132-90)*转化表!$E$20,IF(AND(B132&lt;=110,B132&gt;100),9*转化表!$E$11+10*转化表!$E$12+10*转化表!$E$13+10*转化表!$E$14+10*转化表!$E$15+10*转化表!$E$16+10*转化表!$E$17+10*转化表!$E$18+10*转化表!$E$19+10*转化表!$E$20+(B132-100)*转化表!$E$21,IF(AND(B132&lt;=120,B132&gt;110),9*转化表!$E$11+10*转化表!$E$12+10*转化表!$E$13+10*转化表!$E$14+10*转化表!$E$15+10*转化表!$E$16+10*转化表!$E$17+10*转化表!$E$18+10*转化表!$E$19+10*转化表!$E$20+10*转化表!$E$21+(B132-110)*转化表!$E$22)))))))))))))</f>
        <v>0</v>
      </c>
      <c r="J132" s="98">
        <f>IF(E132&lt;=50,0,(E132-50)*人物成长表!$B132*7%+0.1+IF(AND(B132&lt;=10,B132&gt;0),(人物成长表!$B132-1)*转化表!$F$11,IF(AND(B132&lt;=20,B132&gt;10),9*转化表!$F$11+(B132-10)*转化表!$F$12,IF(AND(B132&lt;=30,B132&gt;20),9*转化表!$F$11+10*转化表!$F$12+(B132-20)*转化表!$F$13,IF(AND(B132&lt;=40,B132&gt;30),9*转化表!$F$11+10*转化表!$F$12+10*转化表!$F$13+(B132-30)*转化表!$F$14,IF(AND(B132&lt;=50,B132&gt;40),9*转化表!$F$11+10*转化表!$F$12+10*转化表!$F$13+10*转化表!$F$14+(B132-40)*转化表!$F$15,IF(AND(B132&lt;=60,B132&gt;50),9*转化表!$F$11+10*转化表!$F$12+10*转化表!$F$13+10*转化表!$F$14+10*转化表!$F$15+(B132-50)*转化表!$F$16,IF(AND(B132&lt;=70,B132&gt;60),9*转化表!$F$11+10*转化表!$F$12+10*转化表!$F$13+10*转化表!$F$14+10*转化表!$F$15+10*转化表!$F$16+(B132-60)*转化表!$F$17,IF(AND(B132&lt;=80,B132&gt;70),9*转化表!$F$11+10*转化表!$F$12+10*转化表!$F$13+10*转化表!$F$14+10*转化表!$F$15+10*转化表!$F$16+10*转化表!$F$17+(B132-70)*转化表!$F$18,IF(AND(B132&lt;=90,B132&gt;80),9*转化表!$F$11+10*转化表!$F$12+10*转化表!$F$13+10*转化表!$F$14+10*转化表!$F$15+10*转化表!$F$16+10*转化表!$F$17+10*转化表!$F$18+(B132-80)*转化表!$F$19,IF(AND(B132&lt;=100,B132&gt;90),9*转化表!$F$11+10*转化表!$F$12+10*转化表!$F$13+10*转化表!$F$14+10*转化表!$F$15+10*转化表!$F$16+10*转化表!$F$17+10*转化表!$F$18+10*转化表!$F$19+(B132-90)*转化表!$F$20,IF(AND(B132&lt;=110,B132&gt;100),9*转化表!$F$11+10*转化表!$F$12+10*转化表!$F$13+10*转化表!$F$14+10*转化表!$F$15+10*转化表!$F$16+10*转化表!$F$17+10*转化表!$F$18+10*转化表!$F$19+10*转化表!$F$20+(B132-100)*转化表!$F$21,IF(AND(B132&lt;=120,B132&gt;110),9*转化表!$F$11+10*转化表!$F$12+10*转化表!$F$13+10*转化表!$F$14+10*转化表!$F$15+10*转化表!$F$16+10*转化表!$F$17+10*转化表!$F$18+10*转化表!$F$19+10*转化表!$F$20+10*转化表!$F$21+(B132-110)*转化表!$F$22)))))))))))))</f>
        <v>0</v>
      </c>
      <c r="K132" s="98">
        <f>(F132-50)*B132*10%+1+IF(AND(B132&lt;=10,B132&gt;0),(人物成长表!$B132-1)*转化表!$G$11,IF(AND(B132&lt;=20,B132&gt;10),9*转化表!$G$11+(B132-10)*转化表!$G$12,IF(AND(B132&lt;=30,B132&gt;20),9*转化表!$G$11+10*转化表!$G$12+(B132-20)*转化表!$G$13,IF(AND(B132&lt;=40,B132&gt;30),9*转化表!$G$11+10*转化表!$G$12+10*转化表!$G$13+(B132-30)*转化表!$G$14,IF(AND(B132&lt;=50,B132&gt;40),9*转化表!$G$11+10*转化表!$G$12+10*转化表!$G$13+10*转化表!$G$14+(B132-40)*转化表!$G$15,IF(AND(B132&lt;=60,B132&gt;50),9*转化表!$G$11+10*转化表!$G$12+10*转化表!$G$13+10*转化表!$G$14+10*转化表!$G$15+(B132-50)*转化表!$G$16,IF(AND(B132&lt;=70,B132&gt;60),9*转化表!$G$11+10*转化表!$G$12+10*转化表!$G$13+10*转化表!$G$14+10*转化表!$G$15+10*转化表!$G$16+(B132-60)*转化表!$G$17,IF(AND(B132&lt;=80,B132&gt;70),9*转化表!$G$11+10*转化表!$G$12+10*转化表!$G$13+10*转化表!$G$14+10*转化表!$G$15+10*转化表!$G$16+10*转化表!$G$17+(B132-70)*转化表!$G$18,IF(AND(B132&lt;=90,B132&gt;80),9*转化表!$G$11+10*转化表!$G$12+10*转化表!$G$13+10*转化表!$G$14+10*转化表!$G$15+10*转化表!$G$16+10*转化表!$G$17+10*转化表!$G$18+(B132-80)*转化表!$G$19,IF(AND(B132&lt;=100,B132&gt;90),9*转化表!$G$11+10*转化表!$G$12+10*转化表!$G$13+10*转化表!$G$14+10*转化表!$G$15+10*转化表!$G$16+10*转化表!$G$17+10*转化表!$G$18+10*转化表!$G$19+(B132-90)*转化表!$G$20,IF(AND(B132&lt;=110,B132&gt;100),9*转化表!$G$11+10*转化表!$G$12+10*转化表!$G$13+10*转化表!$G$14+10*转化表!$G$15+10*转化表!$G$16+10*转化表!$G$17+10*转化表!$G$18+10*转化表!$G$19+10*转化表!$G$20+(B132-100)*转化表!$G$21,IF(AND(B132&lt;=120,B132&gt;110),9*转化表!$G$11+10*转化表!$G$12+10*转化表!$G$13+10*转化表!$G$14+10*转化表!$G$15+10*转化表!$G$16+10*转化表!$G$17+10*转化表!$G$18+10*转化表!$G$19+10*转化表!$G$20+10*转化表!$G$21+(B132-110)*转化表!$G$22))))))))))))</f>
        <v>12</v>
      </c>
      <c r="L132" s="98">
        <f>IF(F132&lt;=50,0,(F132-50)*7%*B132+IF(AND(B132&lt;=10,B132&gt;0),人物成长表!$B132*转化表!$H$11,IF(AND(B132&lt;=20,B132&gt;10),9*转化表!$H$11+(B132-10)*转化表!$H$12,IF(AND(B132&lt;=30,B132&gt;20),9*转化表!$H$11+10*转化表!$H$12+(B132-20)*转化表!$H$13,IF(AND(B132&lt;=40,B132&gt;30),9*转化表!$H$11+10*转化表!$H$12+10*转化表!$H$13+(B132-30)*转化表!$H$14,IF(AND(B132&lt;=50,B132&gt;40),9*转化表!$H$11+10*转化表!$H$12+10*转化表!$H$13+10*转化表!$H$14+(B132-40)*转化表!$H$15,IF(AND(B132&lt;=60,B132&gt;50),9*转化表!$H$11+10*转化表!$H$12+10*转化表!$H$13+10*转化表!$H$14+10*转化表!$H$15+(B132-50)*转化表!$H$16,IF(AND(B132&lt;=70,B132&gt;60),9*转化表!$H$11+10*转化表!$H$12+10*转化表!$H$13+10*转化表!$H$14+10*转化表!$H$15+10*转化表!$H$16+(B132-60)*转化表!$H$17,IF(AND(B132&lt;=80,B132&gt;70),9*转化表!$H$11+10*转化表!$H$12+10*转化表!$H$13+10*转化表!$H$14+10*转化表!$H$15+10*转化表!$H$16+10*转化表!$H$17+(B132-70)*转化表!$H$18,IF(AND(B132&lt;=90,B132&gt;80),9*转化表!$H$11+10*转化表!$H$12+10*转化表!$H$13+10*转化表!$H$14+10*转化表!$H$15+10*转化表!$H$16+10*转化表!$H$17+10*转化表!$H$18+(B132-80)*转化表!$H$19,IF(AND(B132&lt;=100,B132&gt;90),9*转化表!$H$11+10*转化表!$H$12+10*转化表!$H$13+10*转化表!$H$14+10*转化表!$H$15+10*转化表!$H$16+10*转化表!$H$17+10*转化表!$H$18+10*转化表!$H$19+(B132-90)*转化表!$H$20,IF(AND(B132&lt;=110,B132&gt;100),9*转化表!$H$11+10*转化表!$H$12+10*转化表!$H$13+10*转化表!$H$14+10*转化表!$H$15+10*转化表!$H$16+10*转化表!$H$17+10*转化表!$H$18+10*转化表!$H$19+10*转化表!$H$20+(B132-100)*转化表!$H$21,IF(AND(B132&lt;=120,B132&gt;110),9*转化表!$H$11+10*转化表!$H$12+10*转化表!$H$13+10*转化表!$H$14+10*转化表!$H$15+10*转化表!$H$16+10*转化表!$H$17+10*转化表!$H$18+10*转化表!$H$19+10*转化表!$H$20+10*转化表!$H$21+(B132-110)*转化表!$H$22)))))))))))))</f>
        <v>0</v>
      </c>
      <c r="M132" s="99">
        <v>0.1</v>
      </c>
      <c r="N132" s="95">
        <v>0</v>
      </c>
      <c r="O132" s="99">
        <v>0.15</v>
      </c>
      <c r="P132" s="95">
        <v>0</v>
      </c>
      <c r="Q132" s="95">
        <v>0</v>
      </c>
      <c r="R132" s="95">
        <v>0</v>
      </c>
      <c r="S132" s="95">
        <v>0</v>
      </c>
    </row>
    <row r="133" spans="1:19">
      <c r="A133" s="38" t="s">
        <v>187</v>
      </c>
      <c r="B133" s="95">
        <v>12</v>
      </c>
      <c r="C133" s="96">
        <f>IF(AND(B133&lt;=10,B133&gt;0),(人物成长表!$B133-1)*30+30,IF(AND(B133&lt;=20,B133&gt;10),9*30+30+(B133-10)*60,IF(AND(B133&lt;=30,B133&gt;20),9*30+30+10*60+(B133-20)*90,IF(AND(B133&lt;=40,B133&gt;30),9*30+30+10*60+10*90+(B133-30)*120,IF(AND(B133&lt;=50,B133&gt;40),9*30+30+10*60+10*90+10*120+(B133-40)*150,IF(AND(B133&lt;=60,B133&gt;50),9*30+30+10*60+10*90+10*120+10*150+(B133-50)*180,IF(AND(B133&lt;=70,B133&gt;60),9*30+30+10*60+10*90+10*120+10*150+10*180+(B133-60)*210,IF(AND(B133&lt;=80,B133&gt;70),9*30+30+10*60+10*90+10*120+10*150+10*180+10*210+(B133-70)*240,IF(AND(B133&lt;=90,B133&gt;80),9*30+30+10*60+10*90+10*120+10*150+10*180+10*210+10*240+(B133-80)*270,IF(AND(B133&lt;=100,B133&gt;90),9*30+30+10*60+10*90+10*120+10*150+10*180+10*210+10*240+10*270+(B133-90)*300,IF(AND(B133&lt;=110,B133&gt;100),9*30+30+10*60+10*90+10*120+10*150+10*180+10*210+10*240+10*270+10*300+(B133-100)*330,IF(AND(B133&lt;=120,B133&gt;110),9*30+30+10*60+10*90+10*120+10*150+10*180+10*210+10*240+10*270+10*300+10*330+(B133-110)*360))))))))))))</f>
        <v>420</v>
      </c>
      <c r="D133" s="38">
        <v>70</v>
      </c>
      <c r="E133" s="38">
        <v>50</v>
      </c>
      <c r="F133" s="95">
        <v>50</v>
      </c>
      <c r="G133" s="97">
        <f>人物成长表!$D133*人物成长表!$B133*10%+16+IF(AND(B133&lt;=10,B133&gt;0),(人物成长表!$B133-1)*转化表!$C$11,IF(AND(B133&lt;=20,B133&gt;10),9*转化表!$C$11+(B133-10)*转化表!$C$12,IF(AND(B133&lt;=30,B133&gt;20),9*转化表!$C$11+10*转化表!$C$12+(B133-20)*转化表!$C$13,IF(AND(B133&lt;=40,B133&gt;30),9*转化表!$C$11+10*转化表!$C$12+10*转化表!$C$13+(B133-30)*转化表!$C$14,IF(AND(B133&lt;=50,B133&gt;40),9*转化表!$C$11+10*转化表!$C$12+10*转化表!$C$13+10*转化表!$C$14+(B133-40)*转化表!$C$15,IF(AND(B133&lt;=60,B133&gt;50),9*转化表!$C$11+10*转化表!$C$12+10*转化表!$C$13+10*转化表!$C$14+10*转化表!$C$15+(B133-50)*转化表!$C$16,IF(AND(B133&lt;=70,B133&gt;60),9*转化表!$C$11+10*转化表!$C$12+10*转化表!$C$13+10*转化表!$C$14+10*转化表!$C$15+10*转化表!$C$16+(B133-60)*转化表!$C$17,IF(AND(B133&lt;=80,B133&gt;70),9*转化表!$C$11+10*转化表!$C$12+10*转化表!$C$13+10*转化表!$C$14+10*转化表!$C$15+10*转化表!$C$16+10*转化表!$C$17+(B133-70)*转化表!$C$18,IF(AND(B133&lt;=90,B133&gt;80),9*转化表!$C$11+10*转化表!$C$12+10*转化表!$C$13+10*转化表!$C$14+10*转化表!$C$15+10*转化表!$C$16+10*转化表!$C$17+10*转化表!$C$18+(B133-80)*转化表!$C$19,IF(AND(B133&lt;=100,B133&gt;90),9*转化表!$C$11+10*转化表!$C$12+10*转化表!$C$13+10*转化表!$C$14+10*转化表!$C$15+10*转化表!$C$16+10*转化表!$C$17+10*转化表!$C$18+10*转化表!$C$19+(B133-90)*转化表!$C$20,IF(AND(B133&lt;=110,B133&gt;100),9*转化表!$C$11+10*转化表!$C$12+10*转化表!$C$13+10*转化表!$C$14+10*转化表!$C$15+10*转化表!$C$16+10*转化表!$C$17+10*转化表!$C$18+10*转化表!$C$19+10*转化表!$C$20+(B133-100)*转化表!$C$21,IF(AND(B133&lt;=120,B133&gt;110),9*转化表!$C$11+10*转化表!$C$12+10*转化表!$C$13+10*转化表!$C$14+10*转化表!$C$15+10*转化表!$C$16+10*转化表!$C$17+10*转化表!$C$18+10*转化表!$C$19+10*转化表!$C$20+10*转化表!$C$21+(B133-110)*转化表!$C$22))))))))))))</f>
        <v>79</v>
      </c>
      <c r="H133" s="97">
        <f>人物成长表!$D133*人物成长表!$B133*7%+11.1+IF(AND(B133&lt;=10,B133&gt;0),(人物成长表!$B133-1)*转化表!$D$11,IF(AND(B133&lt;=20,B133&gt;10),9*转化表!$D$11+(B133-10)*转化表!$D$12,IF(AND(B133&lt;=30,B133&gt;20),9*转化表!$D$11+10*转化表!$D$12+(B133-20)*转化表!$D$13,IF(AND(B133&lt;=40,B133&gt;30),9*转化表!$D$11+10*转化表!$D$12+10*转化表!$D$13+(B133-30)*转化表!$D$14,IF(AND(B133&lt;=50,B133&gt;40),9*转化表!$D$11+10*转化表!$D$12+10*转化表!$D$13+10*转化表!$D$14+(B133-40)*转化表!$D$15,IF(AND(B133&lt;=60,B133&gt;50),9*转化表!$D$11+10*转化表!$D$12+10*转化表!$D$13+10*转化表!$D$14+10*转化表!$D$15+(B133-50)*转化表!$D$16,IF(AND(B133&lt;=70,B133&gt;60),9*转化表!$D$11+10*转化表!$D$12+10*转化表!$D$13+10*转化表!$D$14+10*转化表!$D$15+10*转化表!$D$16+(B133-60)*转化表!$D$17,IF(AND(B133&lt;=80,B133&gt;70),9*转化表!$D$11+10*转化表!$D$12+10*转化表!$D$13+10*转化表!$D$14+10*转化表!$D$15+10*转化表!$D$16+10*转化表!$D$17+(B133-70)*转化表!$D$18,IF(AND(B133&lt;=90,B133&gt;80),9*转化表!$D$11+10*转化表!$D$12+10*转化表!$D$13+10*转化表!$D$14+10*转化表!$D$15+10*转化表!$D$16+10*转化表!$D$17+10*转化表!$D$18+(B133-80)*转化表!$D$19,IF(AND(B133&lt;=100,B133&gt;90),9*转化表!$D$11+10*转化表!$D$12+10*转化表!$D$13+10*转化表!$D$14+10*转化表!$D$15+10*转化表!$D$16+10*转化表!$D$17+10*转化表!$D$18+10*转化表!$D$19+(B133-90)*转化表!$D$20,IF(AND(B133&lt;=110,B133&gt;100),9*转化表!$D$11+10*转化表!$D$12+10*转化表!$D$13+10*转化表!$D$14+10*转化表!$D$15+10*转化表!$D$16+10*转化表!$D$17+10*转化表!$D$18+10*转化表!$D$19+10*转化表!$D$20+(B133-100)*转化表!$D$21,IF(AND(B133&lt;=120,B133&gt;110),9*转化表!$D$11+10*转化表!$D$12+10*转化表!$D$13+10*转化表!$D$14+10*转化表!$D$15+10*转化表!$D$16+10*转化表!$D$17+10*转化表!$D$18+10*转化表!$D$19+10*转化表!$D$20+10*转化表!$D$21+(B133-110)*转化表!$D$22))))))))))))</f>
        <v>31.800000000000004</v>
      </c>
      <c r="I133" s="98">
        <f>IF(E133&lt;=50,0,(E133-50)*人物成长表!$B133*10%+0.1+IF(AND(B133&lt;=10,B133&gt;0),(人物成长表!$B133-1)*转化表!$E$11,IF(AND(B133&lt;=20,B133&gt;10),9*转化表!$E$11+(B133-10)*转化表!$E$12,IF(AND(B133&lt;=30,B133&gt;20),9*转化表!$E$11+10*转化表!$E$12+(B133-20)*转化表!$E$13,IF(AND(B133&lt;=40,B133&gt;30),9*转化表!$E$11+10*转化表!$E$12+10*转化表!$E$13+(B133-30)*转化表!$E$14,IF(AND(B133&lt;=50,B133&gt;40),9*转化表!$E$11+10*转化表!$E$12+10*转化表!$E$13+10*转化表!$E$14+(B133-40)*转化表!$E$15,IF(AND(B133&lt;=60,B133&gt;50),9*转化表!$E$11+10*转化表!$E$12+10*转化表!$E$13+10*转化表!$E$14+10*转化表!$E$15+(B133-50)*转化表!$E$16,IF(AND(B133&lt;=70,B133&gt;60),9*转化表!$E$11+10*转化表!$E$12+10*转化表!$E$13+10*转化表!$E$14+10*转化表!$E$15+10*转化表!$E$16+(B133-60)*转化表!$E$17,IF(AND(B133&lt;=80,B133&gt;70),9*转化表!$E$11+10*转化表!$E$12+10*转化表!$E$13+10*转化表!$E$14+10*转化表!$E$15+10*转化表!$E$16+10*转化表!$E$17+(B133-70)*转化表!$E$18,IF(AND(B133&lt;=90,B133&gt;80),9*转化表!$E$11+10*转化表!$E$12+10*转化表!$E$13+10*转化表!$E$14+10*转化表!$E$15+10*转化表!$E$16+10*转化表!$E$17+10*转化表!$E$18+(B133-80)*转化表!$E$19,IF(AND(B133&lt;=100,B133&gt;90),9*转化表!$E$11+10*转化表!$E$12+10*转化表!$E$13+10*转化表!$E$14+10*转化表!$E$15+10*转化表!$E$16+10*转化表!$E$17+10*转化表!$E$18+10*转化表!$E$19+(B133-90)*转化表!$E$20,IF(AND(B133&lt;=110,B133&gt;100),9*转化表!$E$11+10*转化表!$E$12+10*转化表!$E$13+10*转化表!$E$14+10*转化表!$E$15+10*转化表!$E$16+10*转化表!$E$17+10*转化表!$E$18+10*转化表!$E$19+10*转化表!$E$20+(B133-100)*转化表!$E$21,IF(AND(B133&lt;=120,B133&gt;110),9*转化表!$E$11+10*转化表!$E$12+10*转化表!$E$13+10*转化表!$E$14+10*转化表!$E$15+10*转化表!$E$16+10*转化表!$E$17+10*转化表!$E$18+10*转化表!$E$19+10*转化表!$E$20+10*转化表!$E$21+(B133-110)*转化表!$E$22)))))))))))))</f>
        <v>0</v>
      </c>
      <c r="J133" s="98">
        <f>IF(E133&lt;=50,0,(E133-50)*人物成长表!$B133*7%+0.1+IF(AND(B133&lt;=10,B133&gt;0),(人物成长表!$B133-1)*转化表!$F$11,IF(AND(B133&lt;=20,B133&gt;10),9*转化表!$F$11+(B133-10)*转化表!$F$12,IF(AND(B133&lt;=30,B133&gt;20),9*转化表!$F$11+10*转化表!$F$12+(B133-20)*转化表!$F$13,IF(AND(B133&lt;=40,B133&gt;30),9*转化表!$F$11+10*转化表!$F$12+10*转化表!$F$13+(B133-30)*转化表!$F$14,IF(AND(B133&lt;=50,B133&gt;40),9*转化表!$F$11+10*转化表!$F$12+10*转化表!$F$13+10*转化表!$F$14+(B133-40)*转化表!$F$15,IF(AND(B133&lt;=60,B133&gt;50),9*转化表!$F$11+10*转化表!$F$12+10*转化表!$F$13+10*转化表!$F$14+10*转化表!$F$15+(B133-50)*转化表!$F$16,IF(AND(B133&lt;=70,B133&gt;60),9*转化表!$F$11+10*转化表!$F$12+10*转化表!$F$13+10*转化表!$F$14+10*转化表!$F$15+10*转化表!$F$16+(B133-60)*转化表!$F$17,IF(AND(B133&lt;=80,B133&gt;70),9*转化表!$F$11+10*转化表!$F$12+10*转化表!$F$13+10*转化表!$F$14+10*转化表!$F$15+10*转化表!$F$16+10*转化表!$F$17+(B133-70)*转化表!$F$18,IF(AND(B133&lt;=90,B133&gt;80),9*转化表!$F$11+10*转化表!$F$12+10*转化表!$F$13+10*转化表!$F$14+10*转化表!$F$15+10*转化表!$F$16+10*转化表!$F$17+10*转化表!$F$18+(B133-80)*转化表!$F$19,IF(AND(B133&lt;=100,B133&gt;90),9*转化表!$F$11+10*转化表!$F$12+10*转化表!$F$13+10*转化表!$F$14+10*转化表!$F$15+10*转化表!$F$16+10*转化表!$F$17+10*转化表!$F$18+10*转化表!$F$19+(B133-90)*转化表!$F$20,IF(AND(B133&lt;=110,B133&gt;100),9*转化表!$F$11+10*转化表!$F$12+10*转化表!$F$13+10*转化表!$F$14+10*转化表!$F$15+10*转化表!$F$16+10*转化表!$F$17+10*转化表!$F$18+10*转化表!$F$19+10*转化表!$F$20+(B133-100)*转化表!$F$21,IF(AND(B133&lt;=120,B133&gt;110),9*转化表!$F$11+10*转化表!$F$12+10*转化表!$F$13+10*转化表!$F$14+10*转化表!$F$15+10*转化表!$F$16+10*转化表!$F$17+10*转化表!$F$18+10*转化表!$F$19+10*转化表!$F$20+10*转化表!$F$21+(B133-110)*转化表!$F$22)))))))))))))</f>
        <v>0</v>
      </c>
      <c r="K133" s="98">
        <f>(F133-50)*B133*10%+1+IF(AND(B133&lt;=10,B133&gt;0),(人物成长表!$B133-1)*转化表!$G$11,IF(AND(B133&lt;=20,B133&gt;10),9*转化表!$G$11+(B133-10)*转化表!$G$12,IF(AND(B133&lt;=30,B133&gt;20),9*转化表!$G$11+10*转化表!$G$12+(B133-20)*转化表!$G$13,IF(AND(B133&lt;=40,B133&gt;30),9*转化表!$G$11+10*转化表!$G$12+10*转化表!$G$13+(B133-30)*转化表!$G$14,IF(AND(B133&lt;=50,B133&gt;40),9*转化表!$G$11+10*转化表!$G$12+10*转化表!$G$13+10*转化表!$G$14+(B133-40)*转化表!$G$15,IF(AND(B133&lt;=60,B133&gt;50),9*转化表!$G$11+10*转化表!$G$12+10*转化表!$G$13+10*转化表!$G$14+10*转化表!$G$15+(B133-50)*转化表!$G$16,IF(AND(B133&lt;=70,B133&gt;60),9*转化表!$G$11+10*转化表!$G$12+10*转化表!$G$13+10*转化表!$G$14+10*转化表!$G$15+10*转化表!$G$16+(B133-60)*转化表!$G$17,IF(AND(B133&lt;=80,B133&gt;70),9*转化表!$G$11+10*转化表!$G$12+10*转化表!$G$13+10*转化表!$G$14+10*转化表!$G$15+10*转化表!$G$16+10*转化表!$G$17+(B133-70)*转化表!$G$18,IF(AND(B133&lt;=90,B133&gt;80),9*转化表!$G$11+10*转化表!$G$12+10*转化表!$G$13+10*转化表!$G$14+10*转化表!$G$15+10*转化表!$G$16+10*转化表!$G$17+10*转化表!$G$18+(B133-80)*转化表!$G$19,IF(AND(B133&lt;=100,B133&gt;90),9*转化表!$G$11+10*转化表!$G$12+10*转化表!$G$13+10*转化表!$G$14+10*转化表!$G$15+10*转化表!$G$16+10*转化表!$G$17+10*转化表!$G$18+10*转化表!$G$19+(B133-90)*转化表!$G$20,IF(AND(B133&lt;=110,B133&gt;100),9*转化表!$G$11+10*转化表!$G$12+10*转化表!$G$13+10*转化表!$G$14+10*转化表!$G$15+10*转化表!$G$16+10*转化表!$G$17+10*转化表!$G$18+10*转化表!$G$19+10*转化表!$G$20+(B133-100)*转化表!$G$21,IF(AND(B133&lt;=120,B133&gt;110),9*转化表!$G$11+10*转化表!$G$12+10*转化表!$G$13+10*转化表!$G$14+10*转化表!$G$15+10*转化表!$G$16+10*转化表!$G$17+10*转化表!$G$18+10*转化表!$G$19+10*转化表!$G$20+10*转化表!$G$21+(B133-110)*转化表!$G$22))))))))))))</f>
        <v>14</v>
      </c>
      <c r="L133" s="98">
        <f>IF(F133&lt;=50,0,(F133-50)*7%*B133+IF(AND(B133&lt;=10,B133&gt;0),人物成长表!$B133*转化表!$H$11,IF(AND(B133&lt;=20,B133&gt;10),9*转化表!$H$11+(B133-10)*转化表!$H$12,IF(AND(B133&lt;=30,B133&gt;20),9*转化表!$H$11+10*转化表!$H$12+(B133-20)*转化表!$H$13,IF(AND(B133&lt;=40,B133&gt;30),9*转化表!$H$11+10*转化表!$H$12+10*转化表!$H$13+(B133-30)*转化表!$H$14,IF(AND(B133&lt;=50,B133&gt;40),9*转化表!$H$11+10*转化表!$H$12+10*转化表!$H$13+10*转化表!$H$14+(B133-40)*转化表!$H$15,IF(AND(B133&lt;=60,B133&gt;50),9*转化表!$H$11+10*转化表!$H$12+10*转化表!$H$13+10*转化表!$H$14+10*转化表!$H$15+(B133-50)*转化表!$H$16,IF(AND(B133&lt;=70,B133&gt;60),9*转化表!$H$11+10*转化表!$H$12+10*转化表!$H$13+10*转化表!$H$14+10*转化表!$H$15+10*转化表!$H$16+(B133-60)*转化表!$H$17,IF(AND(B133&lt;=80,B133&gt;70),9*转化表!$H$11+10*转化表!$H$12+10*转化表!$H$13+10*转化表!$H$14+10*转化表!$H$15+10*转化表!$H$16+10*转化表!$H$17+(B133-70)*转化表!$H$18,IF(AND(B133&lt;=90,B133&gt;80),9*转化表!$H$11+10*转化表!$H$12+10*转化表!$H$13+10*转化表!$H$14+10*转化表!$H$15+10*转化表!$H$16+10*转化表!$H$17+10*转化表!$H$18+(B133-80)*转化表!$H$19,IF(AND(B133&lt;=100,B133&gt;90),9*转化表!$H$11+10*转化表!$H$12+10*转化表!$H$13+10*转化表!$H$14+10*转化表!$H$15+10*转化表!$H$16+10*转化表!$H$17+10*转化表!$H$18+10*转化表!$H$19+(B133-90)*转化表!$H$20,IF(AND(B133&lt;=110,B133&gt;100),9*转化表!$H$11+10*转化表!$H$12+10*转化表!$H$13+10*转化表!$H$14+10*转化表!$H$15+10*转化表!$H$16+10*转化表!$H$17+10*转化表!$H$18+10*转化表!$H$19+10*转化表!$H$20+(B133-100)*转化表!$H$21,IF(AND(B133&lt;=120,B133&gt;110),9*转化表!$H$11+10*转化表!$H$12+10*转化表!$H$13+10*转化表!$H$14+10*转化表!$H$15+10*转化表!$H$16+10*转化表!$H$17+10*转化表!$H$18+10*转化表!$H$19+10*转化表!$H$20+10*转化表!$H$21+(B133-110)*转化表!$H$22)))))))))))))</f>
        <v>0</v>
      </c>
      <c r="M133" s="99">
        <v>0.1</v>
      </c>
      <c r="N133" s="95">
        <v>0</v>
      </c>
      <c r="O133" s="99">
        <v>0.15</v>
      </c>
      <c r="P133" s="95">
        <v>0</v>
      </c>
      <c r="Q133" s="95">
        <v>0</v>
      </c>
      <c r="R133" s="95">
        <v>0</v>
      </c>
      <c r="S133" s="95">
        <v>0</v>
      </c>
    </row>
    <row r="134" spans="1:19">
      <c r="A134" s="38" t="s">
        <v>187</v>
      </c>
      <c r="B134" s="95">
        <v>13</v>
      </c>
      <c r="C134" s="96">
        <f>IF(AND(B134&lt;=10,B134&gt;0),(人物成长表!$B134-1)*30+30,IF(AND(B134&lt;=20,B134&gt;10),9*30+30+(B134-10)*60,IF(AND(B134&lt;=30,B134&gt;20),9*30+30+10*60+(B134-20)*90,IF(AND(B134&lt;=40,B134&gt;30),9*30+30+10*60+10*90+(B134-30)*120,IF(AND(B134&lt;=50,B134&gt;40),9*30+30+10*60+10*90+10*120+(B134-40)*150,IF(AND(B134&lt;=60,B134&gt;50),9*30+30+10*60+10*90+10*120+10*150+(B134-50)*180,IF(AND(B134&lt;=70,B134&gt;60),9*30+30+10*60+10*90+10*120+10*150+10*180+(B134-60)*210,IF(AND(B134&lt;=80,B134&gt;70),9*30+30+10*60+10*90+10*120+10*150+10*180+10*210+(B134-70)*240,IF(AND(B134&lt;=90,B134&gt;80),9*30+30+10*60+10*90+10*120+10*150+10*180+10*210+10*240+(B134-80)*270,IF(AND(B134&lt;=100,B134&gt;90),9*30+30+10*60+10*90+10*120+10*150+10*180+10*210+10*240+10*270+(B134-90)*300,IF(AND(B134&lt;=110,B134&gt;100),9*30+30+10*60+10*90+10*120+10*150+10*180+10*210+10*240+10*270+10*300+(B134-100)*330,IF(AND(B134&lt;=120,B134&gt;110),9*30+30+10*60+10*90+10*120+10*150+10*180+10*210+10*240+10*270+10*300+10*330+(B134-110)*360))))))))))))</f>
        <v>480</v>
      </c>
      <c r="D134" s="38">
        <v>70</v>
      </c>
      <c r="E134" s="38">
        <v>50</v>
      </c>
      <c r="F134" s="95">
        <v>50</v>
      </c>
      <c r="G134" s="97">
        <f>人物成长表!$D134*人物成长表!$B134*10%+16+IF(AND(B134&lt;=10,B134&gt;0),(人物成长表!$B134-1)*转化表!$C$11,IF(AND(B134&lt;=20,B134&gt;10),9*转化表!$C$11+(B134-10)*转化表!$C$12,IF(AND(B134&lt;=30,B134&gt;20),9*转化表!$C$11+10*转化表!$C$12+(B134-20)*转化表!$C$13,IF(AND(B134&lt;=40,B134&gt;30),9*转化表!$C$11+10*转化表!$C$12+10*转化表!$C$13+(B134-30)*转化表!$C$14,IF(AND(B134&lt;=50,B134&gt;40),9*转化表!$C$11+10*转化表!$C$12+10*转化表!$C$13+10*转化表!$C$14+(B134-40)*转化表!$C$15,IF(AND(B134&lt;=60,B134&gt;50),9*转化表!$C$11+10*转化表!$C$12+10*转化表!$C$13+10*转化表!$C$14+10*转化表!$C$15+(B134-50)*转化表!$C$16,IF(AND(B134&lt;=70,B134&gt;60),9*转化表!$C$11+10*转化表!$C$12+10*转化表!$C$13+10*转化表!$C$14+10*转化表!$C$15+10*转化表!$C$16+(B134-60)*转化表!$C$17,IF(AND(B134&lt;=80,B134&gt;70),9*转化表!$C$11+10*转化表!$C$12+10*转化表!$C$13+10*转化表!$C$14+10*转化表!$C$15+10*转化表!$C$16+10*转化表!$C$17+(B134-70)*转化表!$C$18,IF(AND(B134&lt;=90,B134&gt;80),9*转化表!$C$11+10*转化表!$C$12+10*转化表!$C$13+10*转化表!$C$14+10*转化表!$C$15+10*转化表!$C$16+10*转化表!$C$17+10*转化表!$C$18+(B134-80)*转化表!$C$19,IF(AND(B134&lt;=100,B134&gt;90),9*转化表!$C$11+10*转化表!$C$12+10*转化表!$C$13+10*转化表!$C$14+10*转化表!$C$15+10*转化表!$C$16+10*转化表!$C$17+10*转化表!$C$18+10*转化表!$C$19+(B134-90)*转化表!$C$20,IF(AND(B134&lt;=110,B134&gt;100),9*转化表!$C$11+10*转化表!$C$12+10*转化表!$C$13+10*转化表!$C$14+10*转化表!$C$15+10*转化表!$C$16+10*转化表!$C$17+10*转化表!$C$18+10*转化表!$C$19+10*转化表!$C$20+(B134-100)*转化表!$C$21,IF(AND(B134&lt;=120,B134&gt;110),9*转化表!$C$11+10*转化表!$C$12+10*转化表!$C$13+10*转化表!$C$14+10*转化表!$C$15+10*转化表!$C$16+10*转化表!$C$17+10*转化表!$C$18+10*转化表!$C$19+10*转化表!$C$20+10*转化表!$C$21+(B134-110)*转化表!$C$22))))))))))))</f>
        <v>89</v>
      </c>
      <c r="H134" s="97">
        <f>人物成长表!$D134*人物成长表!$B134*7%+11.1+IF(AND(B134&lt;=10,B134&gt;0),(人物成长表!$B134-1)*转化表!$D$11,IF(AND(B134&lt;=20,B134&gt;10),9*转化表!$D$11+(B134-10)*转化表!$D$12,IF(AND(B134&lt;=30,B134&gt;20),9*转化表!$D$11+10*转化表!$D$12+(B134-20)*转化表!$D$13,IF(AND(B134&lt;=40,B134&gt;30),9*转化表!$D$11+10*转化表!$D$12+10*转化表!$D$13+(B134-30)*转化表!$D$14,IF(AND(B134&lt;=50,B134&gt;40),9*转化表!$D$11+10*转化表!$D$12+10*转化表!$D$13+10*转化表!$D$14+(B134-40)*转化表!$D$15,IF(AND(B134&lt;=60,B134&gt;50),9*转化表!$D$11+10*转化表!$D$12+10*转化表!$D$13+10*转化表!$D$14+10*转化表!$D$15+(B134-50)*转化表!$D$16,IF(AND(B134&lt;=70,B134&gt;60),9*转化表!$D$11+10*转化表!$D$12+10*转化表!$D$13+10*转化表!$D$14+10*转化表!$D$15+10*转化表!$D$16+(B134-60)*转化表!$D$17,IF(AND(B134&lt;=80,B134&gt;70),9*转化表!$D$11+10*转化表!$D$12+10*转化表!$D$13+10*转化表!$D$14+10*转化表!$D$15+10*转化表!$D$16+10*转化表!$D$17+(B134-70)*转化表!$D$18,IF(AND(B134&lt;=90,B134&gt;80),9*转化表!$D$11+10*转化表!$D$12+10*转化表!$D$13+10*转化表!$D$14+10*转化表!$D$15+10*转化表!$D$16+10*转化表!$D$17+10*转化表!$D$18+(B134-80)*转化表!$D$19,IF(AND(B134&lt;=100,B134&gt;90),9*转化表!$D$11+10*转化表!$D$12+10*转化表!$D$13+10*转化表!$D$14+10*转化表!$D$15+10*转化表!$D$16+10*转化表!$D$17+10*转化表!$D$18+10*转化表!$D$19+(B134-90)*转化表!$D$20,IF(AND(B134&lt;=110,B134&gt;100),9*转化表!$D$11+10*转化表!$D$12+10*转化表!$D$13+10*转化表!$D$14+10*转化表!$D$15+10*转化表!$D$16+10*转化表!$D$17+10*转化表!$D$18+10*转化表!$D$19+10*转化表!$D$20+(B134-100)*转化表!$D$21,IF(AND(B134&lt;=120,B134&gt;110),9*转化表!$D$11+10*转化表!$D$12+10*转化表!$D$13+10*转化表!$D$14+10*转化表!$D$15+10*转化表!$D$16+10*转化表!$D$17+10*转化表!$D$18+10*转化表!$D$19+10*转化表!$D$20+10*转化表!$D$21+(B134-110)*转化表!$D$22))))))))))))</f>
        <v>35.199999999999996</v>
      </c>
      <c r="I134" s="98">
        <f>IF(E134&lt;=50,0,(E134-50)*人物成长表!$B134*10%+0.1+IF(AND(B134&lt;=10,B134&gt;0),(人物成长表!$B134-1)*转化表!$E$11,IF(AND(B134&lt;=20,B134&gt;10),9*转化表!$E$11+(B134-10)*转化表!$E$12,IF(AND(B134&lt;=30,B134&gt;20),9*转化表!$E$11+10*转化表!$E$12+(B134-20)*转化表!$E$13,IF(AND(B134&lt;=40,B134&gt;30),9*转化表!$E$11+10*转化表!$E$12+10*转化表!$E$13+(B134-30)*转化表!$E$14,IF(AND(B134&lt;=50,B134&gt;40),9*转化表!$E$11+10*转化表!$E$12+10*转化表!$E$13+10*转化表!$E$14+(B134-40)*转化表!$E$15,IF(AND(B134&lt;=60,B134&gt;50),9*转化表!$E$11+10*转化表!$E$12+10*转化表!$E$13+10*转化表!$E$14+10*转化表!$E$15+(B134-50)*转化表!$E$16,IF(AND(B134&lt;=70,B134&gt;60),9*转化表!$E$11+10*转化表!$E$12+10*转化表!$E$13+10*转化表!$E$14+10*转化表!$E$15+10*转化表!$E$16+(B134-60)*转化表!$E$17,IF(AND(B134&lt;=80,B134&gt;70),9*转化表!$E$11+10*转化表!$E$12+10*转化表!$E$13+10*转化表!$E$14+10*转化表!$E$15+10*转化表!$E$16+10*转化表!$E$17+(B134-70)*转化表!$E$18,IF(AND(B134&lt;=90,B134&gt;80),9*转化表!$E$11+10*转化表!$E$12+10*转化表!$E$13+10*转化表!$E$14+10*转化表!$E$15+10*转化表!$E$16+10*转化表!$E$17+10*转化表!$E$18+(B134-80)*转化表!$E$19,IF(AND(B134&lt;=100,B134&gt;90),9*转化表!$E$11+10*转化表!$E$12+10*转化表!$E$13+10*转化表!$E$14+10*转化表!$E$15+10*转化表!$E$16+10*转化表!$E$17+10*转化表!$E$18+10*转化表!$E$19+(B134-90)*转化表!$E$20,IF(AND(B134&lt;=110,B134&gt;100),9*转化表!$E$11+10*转化表!$E$12+10*转化表!$E$13+10*转化表!$E$14+10*转化表!$E$15+10*转化表!$E$16+10*转化表!$E$17+10*转化表!$E$18+10*转化表!$E$19+10*转化表!$E$20+(B134-100)*转化表!$E$21,IF(AND(B134&lt;=120,B134&gt;110),9*转化表!$E$11+10*转化表!$E$12+10*转化表!$E$13+10*转化表!$E$14+10*转化表!$E$15+10*转化表!$E$16+10*转化表!$E$17+10*转化表!$E$18+10*转化表!$E$19+10*转化表!$E$20+10*转化表!$E$21+(B134-110)*转化表!$E$22)))))))))))))</f>
        <v>0</v>
      </c>
      <c r="J134" s="98">
        <f>IF(E134&lt;=50,0,(E134-50)*人物成长表!$B134*7%+0.1+IF(AND(B134&lt;=10,B134&gt;0),(人物成长表!$B134-1)*转化表!$F$11,IF(AND(B134&lt;=20,B134&gt;10),9*转化表!$F$11+(B134-10)*转化表!$F$12,IF(AND(B134&lt;=30,B134&gt;20),9*转化表!$F$11+10*转化表!$F$12+(B134-20)*转化表!$F$13,IF(AND(B134&lt;=40,B134&gt;30),9*转化表!$F$11+10*转化表!$F$12+10*转化表!$F$13+(B134-30)*转化表!$F$14,IF(AND(B134&lt;=50,B134&gt;40),9*转化表!$F$11+10*转化表!$F$12+10*转化表!$F$13+10*转化表!$F$14+(B134-40)*转化表!$F$15,IF(AND(B134&lt;=60,B134&gt;50),9*转化表!$F$11+10*转化表!$F$12+10*转化表!$F$13+10*转化表!$F$14+10*转化表!$F$15+(B134-50)*转化表!$F$16,IF(AND(B134&lt;=70,B134&gt;60),9*转化表!$F$11+10*转化表!$F$12+10*转化表!$F$13+10*转化表!$F$14+10*转化表!$F$15+10*转化表!$F$16+(B134-60)*转化表!$F$17,IF(AND(B134&lt;=80,B134&gt;70),9*转化表!$F$11+10*转化表!$F$12+10*转化表!$F$13+10*转化表!$F$14+10*转化表!$F$15+10*转化表!$F$16+10*转化表!$F$17+(B134-70)*转化表!$F$18,IF(AND(B134&lt;=90,B134&gt;80),9*转化表!$F$11+10*转化表!$F$12+10*转化表!$F$13+10*转化表!$F$14+10*转化表!$F$15+10*转化表!$F$16+10*转化表!$F$17+10*转化表!$F$18+(B134-80)*转化表!$F$19,IF(AND(B134&lt;=100,B134&gt;90),9*转化表!$F$11+10*转化表!$F$12+10*转化表!$F$13+10*转化表!$F$14+10*转化表!$F$15+10*转化表!$F$16+10*转化表!$F$17+10*转化表!$F$18+10*转化表!$F$19+(B134-90)*转化表!$F$20,IF(AND(B134&lt;=110,B134&gt;100),9*转化表!$F$11+10*转化表!$F$12+10*转化表!$F$13+10*转化表!$F$14+10*转化表!$F$15+10*转化表!$F$16+10*转化表!$F$17+10*转化表!$F$18+10*转化表!$F$19+10*转化表!$F$20+(B134-100)*转化表!$F$21,IF(AND(B134&lt;=120,B134&gt;110),9*转化表!$F$11+10*转化表!$F$12+10*转化表!$F$13+10*转化表!$F$14+10*转化表!$F$15+10*转化表!$F$16+10*转化表!$F$17+10*转化表!$F$18+10*转化表!$F$19+10*转化表!$F$20+10*转化表!$F$21+(B134-110)*转化表!$F$22)))))))))))))</f>
        <v>0</v>
      </c>
      <c r="K134" s="98">
        <f>(F134-50)*B134*10%+1+IF(AND(B134&lt;=10,B134&gt;0),(人物成长表!$B134-1)*转化表!$G$11,IF(AND(B134&lt;=20,B134&gt;10),9*转化表!$G$11+(B134-10)*转化表!$G$12,IF(AND(B134&lt;=30,B134&gt;20),9*转化表!$G$11+10*转化表!$G$12+(B134-20)*转化表!$G$13,IF(AND(B134&lt;=40,B134&gt;30),9*转化表!$G$11+10*转化表!$G$12+10*转化表!$G$13+(B134-30)*转化表!$G$14,IF(AND(B134&lt;=50,B134&gt;40),9*转化表!$G$11+10*转化表!$G$12+10*转化表!$G$13+10*转化表!$G$14+(B134-40)*转化表!$G$15,IF(AND(B134&lt;=60,B134&gt;50),9*转化表!$G$11+10*转化表!$G$12+10*转化表!$G$13+10*转化表!$G$14+10*转化表!$G$15+(B134-50)*转化表!$G$16,IF(AND(B134&lt;=70,B134&gt;60),9*转化表!$G$11+10*转化表!$G$12+10*转化表!$G$13+10*转化表!$G$14+10*转化表!$G$15+10*转化表!$G$16+(B134-60)*转化表!$G$17,IF(AND(B134&lt;=80,B134&gt;70),9*转化表!$G$11+10*转化表!$G$12+10*转化表!$G$13+10*转化表!$G$14+10*转化表!$G$15+10*转化表!$G$16+10*转化表!$G$17+(B134-70)*转化表!$G$18,IF(AND(B134&lt;=90,B134&gt;80),9*转化表!$G$11+10*转化表!$G$12+10*转化表!$G$13+10*转化表!$G$14+10*转化表!$G$15+10*转化表!$G$16+10*转化表!$G$17+10*转化表!$G$18+(B134-80)*转化表!$G$19,IF(AND(B134&lt;=100,B134&gt;90),9*转化表!$G$11+10*转化表!$G$12+10*转化表!$G$13+10*转化表!$G$14+10*转化表!$G$15+10*转化表!$G$16+10*转化表!$G$17+10*转化表!$G$18+10*转化表!$G$19+(B134-90)*转化表!$G$20,IF(AND(B134&lt;=110,B134&gt;100),9*转化表!$G$11+10*转化表!$G$12+10*转化表!$G$13+10*转化表!$G$14+10*转化表!$G$15+10*转化表!$G$16+10*转化表!$G$17+10*转化表!$G$18+10*转化表!$G$19+10*转化表!$G$20+(B134-100)*转化表!$G$21,IF(AND(B134&lt;=120,B134&gt;110),9*转化表!$G$11+10*转化表!$G$12+10*转化表!$G$13+10*转化表!$G$14+10*转化表!$G$15+10*转化表!$G$16+10*转化表!$G$17+10*转化表!$G$18+10*转化表!$G$19+10*转化表!$G$20+10*转化表!$G$21+(B134-110)*转化表!$G$22))))))))))))</f>
        <v>16</v>
      </c>
      <c r="L134" s="98">
        <f>IF(F134&lt;=50,0,(F134-50)*7%*B134+IF(AND(B134&lt;=10,B134&gt;0),人物成长表!$B134*转化表!$H$11,IF(AND(B134&lt;=20,B134&gt;10),9*转化表!$H$11+(B134-10)*转化表!$H$12,IF(AND(B134&lt;=30,B134&gt;20),9*转化表!$H$11+10*转化表!$H$12+(B134-20)*转化表!$H$13,IF(AND(B134&lt;=40,B134&gt;30),9*转化表!$H$11+10*转化表!$H$12+10*转化表!$H$13+(B134-30)*转化表!$H$14,IF(AND(B134&lt;=50,B134&gt;40),9*转化表!$H$11+10*转化表!$H$12+10*转化表!$H$13+10*转化表!$H$14+(B134-40)*转化表!$H$15,IF(AND(B134&lt;=60,B134&gt;50),9*转化表!$H$11+10*转化表!$H$12+10*转化表!$H$13+10*转化表!$H$14+10*转化表!$H$15+(B134-50)*转化表!$H$16,IF(AND(B134&lt;=70,B134&gt;60),9*转化表!$H$11+10*转化表!$H$12+10*转化表!$H$13+10*转化表!$H$14+10*转化表!$H$15+10*转化表!$H$16+(B134-60)*转化表!$H$17,IF(AND(B134&lt;=80,B134&gt;70),9*转化表!$H$11+10*转化表!$H$12+10*转化表!$H$13+10*转化表!$H$14+10*转化表!$H$15+10*转化表!$H$16+10*转化表!$H$17+(B134-70)*转化表!$H$18,IF(AND(B134&lt;=90,B134&gt;80),9*转化表!$H$11+10*转化表!$H$12+10*转化表!$H$13+10*转化表!$H$14+10*转化表!$H$15+10*转化表!$H$16+10*转化表!$H$17+10*转化表!$H$18+(B134-80)*转化表!$H$19,IF(AND(B134&lt;=100,B134&gt;90),9*转化表!$H$11+10*转化表!$H$12+10*转化表!$H$13+10*转化表!$H$14+10*转化表!$H$15+10*转化表!$H$16+10*转化表!$H$17+10*转化表!$H$18+10*转化表!$H$19+(B134-90)*转化表!$H$20,IF(AND(B134&lt;=110,B134&gt;100),9*转化表!$H$11+10*转化表!$H$12+10*转化表!$H$13+10*转化表!$H$14+10*转化表!$H$15+10*转化表!$H$16+10*转化表!$H$17+10*转化表!$H$18+10*转化表!$H$19+10*转化表!$H$20+(B134-100)*转化表!$H$21,IF(AND(B134&lt;=120,B134&gt;110),9*转化表!$H$11+10*转化表!$H$12+10*转化表!$H$13+10*转化表!$H$14+10*转化表!$H$15+10*转化表!$H$16+10*转化表!$H$17+10*转化表!$H$18+10*转化表!$H$19+10*转化表!$H$20+10*转化表!$H$21+(B134-110)*转化表!$H$22)))))))))))))</f>
        <v>0</v>
      </c>
      <c r="M134" s="99">
        <v>0.1</v>
      </c>
      <c r="N134" s="95">
        <v>0</v>
      </c>
      <c r="O134" s="99">
        <v>0.15</v>
      </c>
      <c r="P134" s="95">
        <v>0</v>
      </c>
      <c r="Q134" s="95">
        <v>0</v>
      </c>
      <c r="R134" s="95">
        <v>0</v>
      </c>
      <c r="S134" s="95">
        <v>0</v>
      </c>
    </row>
    <row r="135" spans="1:19">
      <c r="A135" s="38" t="s">
        <v>187</v>
      </c>
      <c r="B135" s="95">
        <v>14</v>
      </c>
      <c r="C135" s="96">
        <f>IF(AND(B135&lt;=10,B135&gt;0),(人物成长表!$B135-1)*30+30,IF(AND(B135&lt;=20,B135&gt;10),9*30+30+(B135-10)*60,IF(AND(B135&lt;=30,B135&gt;20),9*30+30+10*60+(B135-20)*90,IF(AND(B135&lt;=40,B135&gt;30),9*30+30+10*60+10*90+(B135-30)*120,IF(AND(B135&lt;=50,B135&gt;40),9*30+30+10*60+10*90+10*120+(B135-40)*150,IF(AND(B135&lt;=60,B135&gt;50),9*30+30+10*60+10*90+10*120+10*150+(B135-50)*180,IF(AND(B135&lt;=70,B135&gt;60),9*30+30+10*60+10*90+10*120+10*150+10*180+(B135-60)*210,IF(AND(B135&lt;=80,B135&gt;70),9*30+30+10*60+10*90+10*120+10*150+10*180+10*210+(B135-70)*240,IF(AND(B135&lt;=90,B135&gt;80),9*30+30+10*60+10*90+10*120+10*150+10*180+10*210+10*240+(B135-80)*270,IF(AND(B135&lt;=100,B135&gt;90),9*30+30+10*60+10*90+10*120+10*150+10*180+10*210+10*240+10*270+(B135-90)*300,IF(AND(B135&lt;=110,B135&gt;100),9*30+30+10*60+10*90+10*120+10*150+10*180+10*210+10*240+10*270+10*300+(B135-100)*330,IF(AND(B135&lt;=120,B135&gt;110),9*30+30+10*60+10*90+10*120+10*150+10*180+10*210+10*240+10*270+10*300+10*330+(B135-110)*360))))))))))))</f>
        <v>540</v>
      </c>
      <c r="D135" s="38">
        <v>70</v>
      </c>
      <c r="E135" s="38">
        <v>50</v>
      </c>
      <c r="F135" s="95">
        <v>50</v>
      </c>
      <c r="G135" s="97">
        <f>人物成长表!$D135*人物成长表!$B135*10%+16+IF(AND(B135&lt;=10,B135&gt;0),(人物成长表!$B135-1)*转化表!$C$11,IF(AND(B135&lt;=20,B135&gt;10),9*转化表!$C$11+(B135-10)*转化表!$C$12,IF(AND(B135&lt;=30,B135&gt;20),9*转化表!$C$11+10*转化表!$C$12+(B135-20)*转化表!$C$13,IF(AND(B135&lt;=40,B135&gt;30),9*转化表!$C$11+10*转化表!$C$12+10*转化表!$C$13+(B135-30)*转化表!$C$14,IF(AND(B135&lt;=50,B135&gt;40),9*转化表!$C$11+10*转化表!$C$12+10*转化表!$C$13+10*转化表!$C$14+(B135-40)*转化表!$C$15,IF(AND(B135&lt;=60,B135&gt;50),9*转化表!$C$11+10*转化表!$C$12+10*转化表!$C$13+10*转化表!$C$14+10*转化表!$C$15+(B135-50)*转化表!$C$16,IF(AND(B135&lt;=70,B135&gt;60),9*转化表!$C$11+10*转化表!$C$12+10*转化表!$C$13+10*转化表!$C$14+10*转化表!$C$15+10*转化表!$C$16+(B135-60)*转化表!$C$17,IF(AND(B135&lt;=80,B135&gt;70),9*转化表!$C$11+10*转化表!$C$12+10*转化表!$C$13+10*转化表!$C$14+10*转化表!$C$15+10*转化表!$C$16+10*转化表!$C$17+(B135-70)*转化表!$C$18,IF(AND(B135&lt;=90,B135&gt;80),9*转化表!$C$11+10*转化表!$C$12+10*转化表!$C$13+10*转化表!$C$14+10*转化表!$C$15+10*转化表!$C$16+10*转化表!$C$17+10*转化表!$C$18+(B135-80)*转化表!$C$19,IF(AND(B135&lt;=100,B135&gt;90),9*转化表!$C$11+10*转化表!$C$12+10*转化表!$C$13+10*转化表!$C$14+10*转化表!$C$15+10*转化表!$C$16+10*转化表!$C$17+10*转化表!$C$18+10*转化表!$C$19+(B135-90)*转化表!$C$20,IF(AND(B135&lt;=110,B135&gt;100),9*转化表!$C$11+10*转化表!$C$12+10*转化表!$C$13+10*转化表!$C$14+10*转化表!$C$15+10*转化表!$C$16+10*转化表!$C$17+10*转化表!$C$18+10*转化表!$C$19+10*转化表!$C$20+(B135-100)*转化表!$C$21,IF(AND(B135&lt;=120,B135&gt;110),9*转化表!$C$11+10*转化表!$C$12+10*转化表!$C$13+10*转化表!$C$14+10*转化表!$C$15+10*转化表!$C$16+10*转化表!$C$17+10*转化表!$C$18+10*转化表!$C$19+10*转化表!$C$20+10*转化表!$C$21+(B135-110)*转化表!$C$22))))))))))))</f>
        <v>99</v>
      </c>
      <c r="H135" s="97">
        <f>人物成长表!$D135*人物成长表!$B135*7%+11.1+IF(AND(B135&lt;=10,B135&gt;0),(人物成长表!$B135-1)*转化表!$D$11,IF(AND(B135&lt;=20,B135&gt;10),9*转化表!$D$11+(B135-10)*转化表!$D$12,IF(AND(B135&lt;=30,B135&gt;20),9*转化表!$D$11+10*转化表!$D$12+(B135-20)*转化表!$D$13,IF(AND(B135&lt;=40,B135&gt;30),9*转化表!$D$11+10*转化表!$D$12+10*转化表!$D$13+(B135-30)*转化表!$D$14,IF(AND(B135&lt;=50,B135&gt;40),9*转化表!$D$11+10*转化表!$D$12+10*转化表!$D$13+10*转化表!$D$14+(B135-40)*转化表!$D$15,IF(AND(B135&lt;=60,B135&gt;50),9*转化表!$D$11+10*转化表!$D$12+10*转化表!$D$13+10*转化表!$D$14+10*转化表!$D$15+(B135-50)*转化表!$D$16,IF(AND(B135&lt;=70,B135&gt;60),9*转化表!$D$11+10*转化表!$D$12+10*转化表!$D$13+10*转化表!$D$14+10*转化表!$D$15+10*转化表!$D$16+(B135-60)*转化表!$D$17,IF(AND(B135&lt;=80,B135&gt;70),9*转化表!$D$11+10*转化表!$D$12+10*转化表!$D$13+10*转化表!$D$14+10*转化表!$D$15+10*转化表!$D$16+10*转化表!$D$17+(B135-70)*转化表!$D$18,IF(AND(B135&lt;=90,B135&gt;80),9*转化表!$D$11+10*转化表!$D$12+10*转化表!$D$13+10*转化表!$D$14+10*转化表!$D$15+10*转化表!$D$16+10*转化表!$D$17+10*转化表!$D$18+(B135-80)*转化表!$D$19,IF(AND(B135&lt;=100,B135&gt;90),9*转化表!$D$11+10*转化表!$D$12+10*转化表!$D$13+10*转化表!$D$14+10*转化表!$D$15+10*转化表!$D$16+10*转化表!$D$17+10*转化表!$D$18+10*转化表!$D$19+(B135-90)*转化表!$D$20,IF(AND(B135&lt;=110,B135&gt;100),9*转化表!$D$11+10*转化表!$D$12+10*转化表!$D$13+10*转化表!$D$14+10*转化表!$D$15+10*转化表!$D$16+10*转化表!$D$17+10*转化表!$D$18+10*转化表!$D$19+10*转化表!$D$20+(B135-100)*转化表!$D$21,IF(AND(B135&lt;=120,B135&gt;110),9*转化表!$D$11+10*转化表!$D$12+10*转化表!$D$13+10*转化表!$D$14+10*转化表!$D$15+10*转化表!$D$16+10*转化表!$D$17+10*转化表!$D$18+10*转化表!$D$19+10*转化表!$D$20+10*转化表!$D$21+(B135-110)*转化表!$D$22))))))))))))</f>
        <v>38.6</v>
      </c>
      <c r="I135" s="98">
        <f>IF(E135&lt;=50,0,(E135-50)*人物成长表!$B135*10%+0.1+IF(AND(B135&lt;=10,B135&gt;0),(人物成长表!$B135-1)*转化表!$E$11,IF(AND(B135&lt;=20,B135&gt;10),9*转化表!$E$11+(B135-10)*转化表!$E$12,IF(AND(B135&lt;=30,B135&gt;20),9*转化表!$E$11+10*转化表!$E$12+(B135-20)*转化表!$E$13,IF(AND(B135&lt;=40,B135&gt;30),9*转化表!$E$11+10*转化表!$E$12+10*转化表!$E$13+(B135-30)*转化表!$E$14,IF(AND(B135&lt;=50,B135&gt;40),9*转化表!$E$11+10*转化表!$E$12+10*转化表!$E$13+10*转化表!$E$14+(B135-40)*转化表!$E$15,IF(AND(B135&lt;=60,B135&gt;50),9*转化表!$E$11+10*转化表!$E$12+10*转化表!$E$13+10*转化表!$E$14+10*转化表!$E$15+(B135-50)*转化表!$E$16,IF(AND(B135&lt;=70,B135&gt;60),9*转化表!$E$11+10*转化表!$E$12+10*转化表!$E$13+10*转化表!$E$14+10*转化表!$E$15+10*转化表!$E$16+(B135-60)*转化表!$E$17,IF(AND(B135&lt;=80,B135&gt;70),9*转化表!$E$11+10*转化表!$E$12+10*转化表!$E$13+10*转化表!$E$14+10*转化表!$E$15+10*转化表!$E$16+10*转化表!$E$17+(B135-70)*转化表!$E$18,IF(AND(B135&lt;=90,B135&gt;80),9*转化表!$E$11+10*转化表!$E$12+10*转化表!$E$13+10*转化表!$E$14+10*转化表!$E$15+10*转化表!$E$16+10*转化表!$E$17+10*转化表!$E$18+(B135-80)*转化表!$E$19,IF(AND(B135&lt;=100,B135&gt;90),9*转化表!$E$11+10*转化表!$E$12+10*转化表!$E$13+10*转化表!$E$14+10*转化表!$E$15+10*转化表!$E$16+10*转化表!$E$17+10*转化表!$E$18+10*转化表!$E$19+(B135-90)*转化表!$E$20,IF(AND(B135&lt;=110,B135&gt;100),9*转化表!$E$11+10*转化表!$E$12+10*转化表!$E$13+10*转化表!$E$14+10*转化表!$E$15+10*转化表!$E$16+10*转化表!$E$17+10*转化表!$E$18+10*转化表!$E$19+10*转化表!$E$20+(B135-100)*转化表!$E$21,IF(AND(B135&lt;=120,B135&gt;110),9*转化表!$E$11+10*转化表!$E$12+10*转化表!$E$13+10*转化表!$E$14+10*转化表!$E$15+10*转化表!$E$16+10*转化表!$E$17+10*转化表!$E$18+10*转化表!$E$19+10*转化表!$E$20+10*转化表!$E$21+(B135-110)*转化表!$E$22)))))))))))))</f>
        <v>0</v>
      </c>
      <c r="J135" s="98">
        <f>IF(E135&lt;=50,0,(E135-50)*人物成长表!$B135*7%+0.1+IF(AND(B135&lt;=10,B135&gt;0),(人物成长表!$B135-1)*转化表!$F$11,IF(AND(B135&lt;=20,B135&gt;10),9*转化表!$F$11+(B135-10)*转化表!$F$12,IF(AND(B135&lt;=30,B135&gt;20),9*转化表!$F$11+10*转化表!$F$12+(B135-20)*转化表!$F$13,IF(AND(B135&lt;=40,B135&gt;30),9*转化表!$F$11+10*转化表!$F$12+10*转化表!$F$13+(B135-30)*转化表!$F$14,IF(AND(B135&lt;=50,B135&gt;40),9*转化表!$F$11+10*转化表!$F$12+10*转化表!$F$13+10*转化表!$F$14+(B135-40)*转化表!$F$15,IF(AND(B135&lt;=60,B135&gt;50),9*转化表!$F$11+10*转化表!$F$12+10*转化表!$F$13+10*转化表!$F$14+10*转化表!$F$15+(B135-50)*转化表!$F$16,IF(AND(B135&lt;=70,B135&gt;60),9*转化表!$F$11+10*转化表!$F$12+10*转化表!$F$13+10*转化表!$F$14+10*转化表!$F$15+10*转化表!$F$16+(B135-60)*转化表!$F$17,IF(AND(B135&lt;=80,B135&gt;70),9*转化表!$F$11+10*转化表!$F$12+10*转化表!$F$13+10*转化表!$F$14+10*转化表!$F$15+10*转化表!$F$16+10*转化表!$F$17+(B135-70)*转化表!$F$18,IF(AND(B135&lt;=90,B135&gt;80),9*转化表!$F$11+10*转化表!$F$12+10*转化表!$F$13+10*转化表!$F$14+10*转化表!$F$15+10*转化表!$F$16+10*转化表!$F$17+10*转化表!$F$18+(B135-80)*转化表!$F$19,IF(AND(B135&lt;=100,B135&gt;90),9*转化表!$F$11+10*转化表!$F$12+10*转化表!$F$13+10*转化表!$F$14+10*转化表!$F$15+10*转化表!$F$16+10*转化表!$F$17+10*转化表!$F$18+10*转化表!$F$19+(B135-90)*转化表!$F$20,IF(AND(B135&lt;=110,B135&gt;100),9*转化表!$F$11+10*转化表!$F$12+10*转化表!$F$13+10*转化表!$F$14+10*转化表!$F$15+10*转化表!$F$16+10*转化表!$F$17+10*转化表!$F$18+10*转化表!$F$19+10*转化表!$F$20+(B135-100)*转化表!$F$21,IF(AND(B135&lt;=120,B135&gt;110),9*转化表!$F$11+10*转化表!$F$12+10*转化表!$F$13+10*转化表!$F$14+10*转化表!$F$15+10*转化表!$F$16+10*转化表!$F$17+10*转化表!$F$18+10*转化表!$F$19+10*转化表!$F$20+10*转化表!$F$21+(B135-110)*转化表!$F$22)))))))))))))</f>
        <v>0</v>
      </c>
      <c r="K135" s="98">
        <f>(F135-50)*B135*10%+1+IF(AND(B135&lt;=10,B135&gt;0),(人物成长表!$B135-1)*转化表!$G$11,IF(AND(B135&lt;=20,B135&gt;10),9*转化表!$G$11+(B135-10)*转化表!$G$12,IF(AND(B135&lt;=30,B135&gt;20),9*转化表!$G$11+10*转化表!$G$12+(B135-20)*转化表!$G$13,IF(AND(B135&lt;=40,B135&gt;30),9*转化表!$G$11+10*转化表!$G$12+10*转化表!$G$13+(B135-30)*转化表!$G$14,IF(AND(B135&lt;=50,B135&gt;40),9*转化表!$G$11+10*转化表!$G$12+10*转化表!$G$13+10*转化表!$G$14+(B135-40)*转化表!$G$15,IF(AND(B135&lt;=60,B135&gt;50),9*转化表!$G$11+10*转化表!$G$12+10*转化表!$G$13+10*转化表!$G$14+10*转化表!$G$15+(B135-50)*转化表!$G$16,IF(AND(B135&lt;=70,B135&gt;60),9*转化表!$G$11+10*转化表!$G$12+10*转化表!$G$13+10*转化表!$G$14+10*转化表!$G$15+10*转化表!$G$16+(B135-60)*转化表!$G$17,IF(AND(B135&lt;=80,B135&gt;70),9*转化表!$G$11+10*转化表!$G$12+10*转化表!$G$13+10*转化表!$G$14+10*转化表!$G$15+10*转化表!$G$16+10*转化表!$G$17+(B135-70)*转化表!$G$18,IF(AND(B135&lt;=90,B135&gt;80),9*转化表!$G$11+10*转化表!$G$12+10*转化表!$G$13+10*转化表!$G$14+10*转化表!$G$15+10*转化表!$G$16+10*转化表!$G$17+10*转化表!$G$18+(B135-80)*转化表!$G$19,IF(AND(B135&lt;=100,B135&gt;90),9*转化表!$G$11+10*转化表!$G$12+10*转化表!$G$13+10*转化表!$G$14+10*转化表!$G$15+10*转化表!$G$16+10*转化表!$G$17+10*转化表!$G$18+10*转化表!$G$19+(B135-90)*转化表!$G$20,IF(AND(B135&lt;=110,B135&gt;100),9*转化表!$G$11+10*转化表!$G$12+10*转化表!$G$13+10*转化表!$G$14+10*转化表!$G$15+10*转化表!$G$16+10*转化表!$G$17+10*转化表!$G$18+10*转化表!$G$19+10*转化表!$G$20+(B135-100)*转化表!$G$21,IF(AND(B135&lt;=120,B135&gt;110),9*转化表!$G$11+10*转化表!$G$12+10*转化表!$G$13+10*转化表!$G$14+10*转化表!$G$15+10*转化表!$G$16+10*转化表!$G$17+10*转化表!$G$18+10*转化表!$G$19+10*转化表!$G$20+10*转化表!$G$21+(B135-110)*转化表!$G$22))))))))))))</f>
        <v>18</v>
      </c>
      <c r="L135" s="98">
        <f>IF(F135&lt;=50,0,(F135-50)*7%*B135+IF(AND(B135&lt;=10,B135&gt;0),人物成长表!$B135*转化表!$H$11,IF(AND(B135&lt;=20,B135&gt;10),9*转化表!$H$11+(B135-10)*转化表!$H$12,IF(AND(B135&lt;=30,B135&gt;20),9*转化表!$H$11+10*转化表!$H$12+(B135-20)*转化表!$H$13,IF(AND(B135&lt;=40,B135&gt;30),9*转化表!$H$11+10*转化表!$H$12+10*转化表!$H$13+(B135-30)*转化表!$H$14,IF(AND(B135&lt;=50,B135&gt;40),9*转化表!$H$11+10*转化表!$H$12+10*转化表!$H$13+10*转化表!$H$14+(B135-40)*转化表!$H$15,IF(AND(B135&lt;=60,B135&gt;50),9*转化表!$H$11+10*转化表!$H$12+10*转化表!$H$13+10*转化表!$H$14+10*转化表!$H$15+(B135-50)*转化表!$H$16,IF(AND(B135&lt;=70,B135&gt;60),9*转化表!$H$11+10*转化表!$H$12+10*转化表!$H$13+10*转化表!$H$14+10*转化表!$H$15+10*转化表!$H$16+(B135-60)*转化表!$H$17,IF(AND(B135&lt;=80,B135&gt;70),9*转化表!$H$11+10*转化表!$H$12+10*转化表!$H$13+10*转化表!$H$14+10*转化表!$H$15+10*转化表!$H$16+10*转化表!$H$17+(B135-70)*转化表!$H$18,IF(AND(B135&lt;=90,B135&gt;80),9*转化表!$H$11+10*转化表!$H$12+10*转化表!$H$13+10*转化表!$H$14+10*转化表!$H$15+10*转化表!$H$16+10*转化表!$H$17+10*转化表!$H$18+(B135-80)*转化表!$H$19,IF(AND(B135&lt;=100,B135&gt;90),9*转化表!$H$11+10*转化表!$H$12+10*转化表!$H$13+10*转化表!$H$14+10*转化表!$H$15+10*转化表!$H$16+10*转化表!$H$17+10*转化表!$H$18+10*转化表!$H$19+(B135-90)*转化表!$H$20,IF(AND(B135&lt;=110,B135&gt;100),9*转化表!$H$11+10*转化表!$H$12+10*转化表!$H$13+10*转化表!$H$14+10*转化表!$H$15+10*转化表!$H$16+10*转化表!$H$17+10*转化表!$H$18+10*转化表!$H$19+10*转化表!$H$20+(B135-100)*转化表!$H$21,IF(AND(B135&lt;=120,B135&gt;110),9*转化表!$H$11+10*转化表!$H$12+10*转化表!$H$13+10*转化表!$H$14+10*转化表!$H$15+10*转化表!$H$16+10*转化表!$H$17+10*转化表!$H$18+10*转化表!$H$19+10*转化表!$H$20+10*转化表!$H$21+(B135-110)*转化表!$H$22)))))))))))))</f>
        <v>0</v>
      </c>
      <c r="M135" s="99">
        <v>0.1</v>
      </c>
      <c r="N135" s="95">
        <v>0</v>
      </c>
      <c r="O135" s="99">
        <v>0.15</v>
      </c>
      <c r="P135" s="95">
        <v>0</v>
      </c>
      <c r="Q135" s="95">
        <v>0</v>
      </c>
      <c r="R135" s="95">
        <v>0</v>
      </c>
      <c r="S135" s="95">
        <v>0</v>
      </c>
    </row>
    <row r="136" spans="1:19">
      <c r="A136" s="38" t="s">
        <v>187</v>
      </c>
      <c r="B136" s="95">
        <v>15</v>
      </c>
      <c r="C136" s="96">
        <f>IF(AND(B136&lt;=10,B136&gt;0),(人物成长表!$B136-1)*30+30,IF(AND(B136&lt;=20,B136&gt;10),9*30+30+(B136-10)*60,IF(AND(B136&lt;=30,B136&gt;20),9*30+30+10*60+(B136-20)*90,IF(AND(B136&lt;=40,B136&gt;30),9*30+30+10*60+10*90+(B136-30)*120,IF(AND(B136&lt;=50,B136&gt;40),9*30+30+10*60+10*90+10*120+(B136-40)*150,IF(AND(B136&lt;=60,B136&gt;50),9*30+30+10*60+10*90+10*120+10*150+(B136-50)*180,IF(AND(B136&lt;=70,B136&gt;60),9*30+30+10*60+10*90+10*120+10*150+10*180+(B136-60)*210,IF(AND(B136&lt;=80,B136&gt;70),9*30+30+10*60+10*90+10*120+10*150+10*180+10*210+(B136-70)*240,IF(AND(B136&lt;=90,B136&gt;80),9*30+30+10*60+10*90+10*120+10*150+10*180+10*210+10*240+(B136-80)*270,IF(AND(B136&lt;=100,B136&gt;90),9*30+30+10*60+10*90+10*120+10*150+10*180+10*210+10*240+10*270+(B136-90)*300,IF(AND(B136&lt;=110,B136&gt;100),9*30+30+10*60+10*90+10*120+10*150+10*180+10*210+10*240+10*270+10*300+(B136-100)*330,IF(AND(B136&lt;=120,B136&gt;110),9*30+30+10*60+10*90+10*120+10*150+10*180+10*210+10*240+10*270+10*300+10*330+(B136-110)*360))))))))))))</f>
        <v>600</v>
      </c>
      <c r="D136" s="38">
        <v>70</v>
      </c>
      <c r="E136" s="38">
        <v>50</v>
      </c>
      <c r="F136" s="95">
        <v>50</v>
      </c>
      <c r="G136" s="97">
        <f>人物成长表!$D136*人物成长表!$B136*10%+16+IF(AND(B136&lt;=10,B136&gt;0),(人物成长表!$B136-1)*转化表!$C$11,IF(AND(B136&lt;=20,B136&gt;10),9*转化表!$C$11+(B136-10)*转化表!$C$12,IF(AND(B136&lt;=30,B136&gt;20),9*转化表!$C$11+10*转化表!$C$12+(B136-20)*转化表!$C$13,IF(AND(B136&lt;=40,B136&gt;30),9*转化表!$C$11+10*转化表!$C$12+10*转化表!$C$13+(B136-30)*转化表!$C$14,IF(AND(B136&lt;=50,B136&gt;40),9*转化表!$C$11+10*转化表!$C$12+10*转化表!$C$13+10*转化表!$C$14+(B136-40)*转化表!$C$15,IF(AND(B136&lt;=60,B136&gt;50),9*转化表!$C$11+10*转化表!$C$12+10*转化表!$C$13+10*转化表!$C$14+10*转化表!$C$15+(B136-50)*转化表!$C$16,IF(AND(B136&lt;=70,B136&gt;60),9*转化表!$C$11+10*转化表!$C$12+10*转化表!$C$13+10*转化表!$C$14+10*转化表!$C$15+10*转化表!$C$16+(B136-60)*转化表!$C$17,IF(AND(B136&lt;=80,B136&gt;70),9*转化表!$C$11+10*转化表!$C$12+10*转化表!$C$13+10*转化表!$C$14+10*转化表!$C$15+10*转化表!$C$16+10*转化表!$C$17+(B136-70)*转化表!$C$18,IF(AND(B136&lt;=90,B136&gt;80),9*转化表!$C$11+10*转化表!$C$12+10*转化表!$C$13+10*转化表!$C$14+10*转化表!$C$15+10*转化表!$C$16+10*转化表!$C$17+10*转化表!$C$18+(B136-80)*转化表!$C$19,IF(AND(B136&lt;=100,B136&gt;90),9*转化表!$C$11+10*转化表!$C$12+10*转化表!$C$13+10*转化表!$C$14+10*转化表!$C$15+10*转化表!$C$16+10*转化表!$C$17+10*转化表!$C$18+10*转化表!$C$19+(B136-90)*转化表!$C$20,IF(AND(B136&lt;=110,B136&gt;100),9*转化表!$C$11+10*转化表!$C$12+10*转化表!$C$13+10*转化表!$C$14+10*转化表!$C$15+10*转化表!$C$16+10*转化表!$C$17+10*转化表!$C$18+10*转化表!$C$19+10*转化表!$C$20+(B136-100)*转化表!$C$21,IF(AND(B136&lt;=120,B136&gt;110),9*转化表!$C$11+10*转化表!$C$12+10*转化表!$C$13+10*转化表!$C$14+10*转化表!$C$15+10*转化表!$C$16+10*转化表!$C$17+10*转化表!$C$18+10*转化表!$C$19+10*转化表!$C$20+10*转化表!$C$21+(B136-110)*转化表!$C$22))))))))))))</f>
        <v>109</v>
      </c>
      <c r="H136" s="97">
        <f>人物成长表!$D136*人物成长表!$B136*7%+11.1+IF(AND(B136&lt;=10,B136&gt;0),(人物成长表!$B136-1)*转化表!$D$11,IF(AND(B136&lt;=20,B136&gt;10),9*转化表!$D$11+(B136-10)*转化表!$D$12,IF(AND(B136&lt;=30,B136&gt;20),9*转化表!$D$11+10*转化表!$D$12+(B136-20)*转化表!$D$13,IF(AND(B136&lt;=40,B136&gt;30),9*转化表!$D$11+10*转化表!$D$12+10*转化表!$D$13+(B136-30)*转化表!$D$14,IF(AND(B136&lt;=50,B136&gt;40),9*转化表!$D$11+10*转化表!$D$12+10*转化表!$D$13+10*转化表!$D$14+(B136-40)*转化表!$D$15,IF(AND(B136&lt;=60,B136&gt;50),9*转化表!$D$11+10*转化表!$D$12+10*转化表!$D$13+10*转化表!$D$14+10*转化表!$D$15+(B136-50)*转化表!$D$16,IF(AND(B136&lt;=70,B136&gt;60),9*转化表!$D$11+10*转化表!$D$12+10*转化表!$D$13+10*转化表!$D$14+10*转化表!$D$15+10*转化表!$D$16+(B136-60)*转化表!$D$17,IF(AND(B136&lt;=80,B136&gt;70),9*转化表!$D$11+10*转化表!$D$12+10*转化表!$D$13+10*转化表!$D$14+10*转化表!$D$15+10*转化表!$D$16+10*转化表!$D$17+(B136-70)*转化表!$D$18,IF(AND(B136&lt;=90,B136&gt;80),9*转化表!$D$11+10*转化表!$D$12+10*转化表!$D$13+10*转化表!$D$14+10*转化表!$D$15+10*转化表!$D$16+10*转化表!$D$17+10*转化表!$D$18+(B136-80)*转化表!$D$19,IF(AND(B136&lt;=100,B136&gt;90),9*转化表!$D$11+10*转化表!$D$12+10*转化表!$D$13+10*转化表!$D$14+10*转化表!$D$15+10*转化表!$D$16+10*转化表!$D$17+10*转化表!$D$18+10*转化表!$D$19+(B136-90)*转化表!$D$20,IF(AND(B136&lt;=110,B136&gt;100),9*转化表!$D$11+10*转化表!$D$12+10*转化表!$D$13+10*转化表!$D$14+10*转化表!$D$15+10*转化表!$D$16+10*转化表!$D$17+10*转化表!$D$18+10*转化表!$D$19+10*转化表!$D$20+(B136-100)*转化表!$D$21,IF(AND(B136&lt;=120,B136&gt;110),9*转化表!$D$11+10*转化表!$D$12+10*转化表!$D$13+10*转化表!$D$14+10*转化表!$D$15+10*转化表!$D$16+10*转化表!$D$17+10*转化表!$D$18+10*转化表!$D$19+10*转化表!$D$20+10*转化表!$D$21+(B136-110)*转化表!$D$22))))))))))))</f>
        <v>41.999999999999993</v>
      </c>
      <c r="I136" s="98">
        <f>IF(E136&lt;=50,0,(E136-50)*人物成长表!$B136*10%+0.1+IF(AND(B136&lt;=10,B136&gt;0),(人物成长表!$B136-1)*转化表!$E$11,IF(AND(B136&lt;=20,B136&gt;10),9*转化表!$E$11+(B136-10)*转化表!$E$12,IF(AND(B136&lt;=30,B136&gt;20),9*转化表!$E$11+10*转化表!$E$12+(B136-20)*转化表!$E$13,IF(AND(B136&lt;=40,B136&gt;30),9*转化表!$E$11+10*转化表!$E$12+10*转化表!$E$13+(B136-30)*转化表!$E$14,IF(AND(B136&lt;=50,B136&gt;40),9*转化表!$E$11+10*转化表!$E$12+10*转化表!$E$13+10*转化表!$E$14+(B136-40)*转化表!$E$15,IF(AND(B136&lt;=60,B136&gt;50),9*转化表!$E$11+10*转化表!$E$12+10*转化表!$E$13+10*转化表!$E$14+10*转化表!$E$15+(B136-50)*转化表!$E$16,IF(AND(B136&lt;=70,B136&gt;60),9*转化表!$E$11+10*转化表!$E$12+10*转化表!$E$13+10*转化表!$E$14+10*转化表!$E$15+10*转化表!$E$16+(B136-60)*转化表!$E$17,IF(AND(B136&lt;=80,B136&gt;70),9*转化表!$E$11+10*转化表!$E$12+10*转化表!$E$13+10*转化表!$E$14+10*转化表!$E$15+10*转化表!$E$16+10*转化表!$E$17+(B136-70)*转化表!$E$18,IF(AND(B136&lt;=90,B136&gt;80),9*转化表!$E$11+10*转化表!$E$12+10*转化表!$E$13+10*转化表!$E$14+10*转化表!$E$15+10*转化表!$E$16+10*转化表!$E$17+10*转化表!$E$18+(B136-80)*转化表!$E$19,IF(AND(B136&lt;=100,B136&gt;90),9*转化表!$E$11+10*转化表!$E$12+10*转化表!$E$13+10*转化表!$E$14+10*转化表!$E$15+10*转化表!$E$16+10*转化表!$E$17+10*转化表!$E$18+10*转化表!$E$19+(B136-90)*转化表!$E$20,IF(AND(B136&lt;=110,B136&gt;100),9*转化表!$E$11+10*转化表!$E$12+10*转化表!$E$13+10*转化表!$E$14+10*转化表!$E$15+10*转化表!$E$16+10*转化表!$E$17+10*转化表!$E$18+10*转化表!$E$19+10*转化表!$E$20+(B136-100)*转化表!$E$21,IF(AND(B136&lt;=120,B136&gt;110),9*转化表!$E$11+10*转化表!$E$12+10*转化表!$E$13+10*转化表!$E$14+10*转化表!$E$15+10*转化表!$E$16+10*转化表!$E$17+10*转化表!$E$18+10*转化表!$E$19+10*转化表!$E$20+10*转化表!$E$21+(B136-110)*转化表!$E$22)))))))))))))</f>
        <v>0</v>
      </c>
      <c r="J136" s="98">
        <f>IF(E136&lt;=50,0,(E136-50)*人物成长表!$B136*7%+0.1+IF(AND(B136&lt;=10,B136&gt;0),(人物成长表!$B136-1)*转化表!$F$11,IF(AND(B136&lt;=20,B136&gt;10),9*转化表!$F$11+(B136-10)*转化表!$F$12,IF(AND(B136&lt;=30,B136&gt;20),9*转化表!$F$11+10*转化表!$F$12+(B136-20)*转化表!$F$13,IF(AND(B136&lt;=40,B136&gt;30),9*转化表!$F$11+10*转化表!$F$12+10*转化表!$F$13+(B136-30)*转化表!$F$14,IF(AND(B136&lt;=50,B136&gt;40),9*转化表!$F$11+10*转化表!$F$12+10*转化表!$F$13+10*转化表!$F$14+(B136-40)*转化表!$F$15,IF(AND(B136&lt;=60,B136&gt;50),9*转化表!$F$11+10*转化表!$F$12+10*转化表!$F$13+10*转化表!$F$14+10*转化表!$F$15+(B136-50)*转化表!$F$16,IF(AND(B136&lt;=70,B136&gt;60),9*转化表!$F$11+10*转化表!$F$12+10*转化表!$F$13+10*转化表!$F$14+10*转化表!$F$15+10*转化表!$F$16+(B136-60)*转化表!$F$17,IF(AND(B136&lt;=80,B136&gt;70),9*转化表!$F$11+10*转化表!$F$12+10*转化表!$F$13+10*转化表!$F$14+10*转化表!$F$15+10*转化表!$F$16+10*转化表!$F$17+(B136-70)*转化表!$F$18,IF(AND(B136&lt;=90,B136&gt;80),9*转化表!$F$11+10*转化表!$F$12+10*转化表!$F$13+10*转化表!$F$14+10*转化表!$F$15+10*转化表!$F$16+10*转化表!$F$17+10*转化表!$F$18+(B136-80)*转化表!$F$19,IF(AND(B136&lt;=100,B136&gt;90),9*转化表!$F$11+10*转化表!$F$12+10*转化表!$F$13+10*转化表!$F$14+10*转化表!$F$15+10*转化表!$F$16+10*转化表!$F$17+10*转化表!$F$18+10*转化表!$F$19+(B136-90)*转化表!$F$20,IF(AND(B136&lt;=110,B136&gt;100),9*转化表!$F$11+10*转化表!$F$12+10*转化表!$F$13+10*转化表!$F$14+10*转化表!$F$15+10*转化表!$F$16+10*转化表!$F$17+10*转化表!$F$18+10*转化表!$F$19+10*转化表!$F$20+(B136-100)*转化表!$F$21,IF(AND(B136&lt;=120,B136&gt;110),9*转化表!$F$11+10*转化表!$F$12+10*转化表!$F$13+10*转化表!$F$14+10*转化表!$F$15+10*转化表!$F$16+10*转化表!$F$17+10*转化表!$F$18+10*转化表!$F$19+10*转化表!$F$20+10*转化表!$F$21+(B136-110)*转化表!$F$22)))))))))))))</f>
        <v>0</v>
      </c>
      <c r="K136" s="98">
        <f>(F136-50)*B136*10%+1+IF(AND(B136&lt;=10,B136&gt;0),(人物成长表!$B136-1)*转化表!$G$11,IF(AND(B136&lt;=20,B136&gt;10),9*转化表!$G$11+(B136-10)*转化表!$G$12,IF(AND(B136&lt;=30,B136&gt;20),9*转化表!$G$11+10*转化表!$G$12+(B136-20)*转化表!$G$13,IF(AND(B136&lt;=40,B136&gt;30),9*转化表!$G$11+10*转化表!$G$12+10*转化表!$G$13+(B136-30)*转化表!$G$14,IF(AND(B136&lt;=50,B136&gt;40),9*转化表!$G$11+10*转化表!$G$12+10*转化表!$G$13+10*转化表!$G$14+(B136-40)*转化表!$G$15,IF(AND(B136&lt;=60,B136&gt;50),9*转化表!$G$11+10*转化表!$G$12+10*转化表!$G$13+10*转化表!$G$14+10*转化表!$G$15+(B136-50)*转化表!$G$16,IF(AND(B136&lt;=70,B136&gt;60),9*转化表!$G$11+10*转化表!$G$12+10*转化表!$G$13+10*转化表!$G$14+10*转化表!$G$15+10*转化表!$G$16+(B136-60)*转化表!$G$17,IF(AND(B136&lt;=80,B136&gt;70),9*转化表!$G$11+10*转化表!$G$12+10*转化表!$G$13+10*转化表!$G$14+10*转化表!$G$15+10*转化表!$G$16+10*转化表!$G$17+(B136-70)*转化表!$G$18,IF(AND(B136&lt;=90,B136&gt;80),9*转化表!$G$11+10*转化表!$G$12+10*转化表!$G$13+10*转化表!$G$14+10*转化表!$G$15+10*转化表!$G$16+10*转化表!$G$17+10*转化表!$G$18+(B136-80)*转化表!$G$19,IF(AND(B136&lt;=100,B136&gt;90),9*转化表!$G$11+10*转化表!$G$12+10*转化表!$G$13+10*转化表!$G$14+10*转化表!$G$15+10*转化表!$G$16+10*转化表!$G$17+10*转化表!$G$18+10*转化表!$G$19+(B136-90)*转化表!$G$20,IF(AND(B136&lt;=110,B136&gt;100),9*转化表!$G$11+10*转化表!$G$12+10*转化表!$G$13+10*转化表!$G$14+10*转化表!$G$15+10*转化表!$G$16+10*转化表!$G$17+10*转化表!$G$18+10*转化表!$G$19+10*转化表!$G$20+(B136-100)*转化表!$G$21,IF(AND(B136&lt;=120,B136&gt;110),9*转化表!$G$11+10*转化表!$G$12+10*转化表!$G$13+10*转化表!$G$14+10*转化表!$G$15+10*转化表!$G$16+10*转化表!$G$17+10*转化表!$G$18+10*转化表!$G$19+10*转化表!$G$20+10*转化表!$G$21+(B136-110)*转化表!$G$22))))))))))))</f>
        <v>20</v>
      </c>
      <c r="L136" s="98">
        <f>IF(F136&lt;=50,0,(F136-50)*7%*B136+IF(AND(B136&lt;=10,B136&gt;0),人物成长表!$B136*转化表!$H$11,IF(AND(B136&lt;=20,B136&gt;10),9*转化表!$H$11+(B136-10)*转化表!$H$12,IF(AND(B136&lt;=30,B136&gt;20),9*转化表!$H$11+10*转化表!$H$12+(B136-20)*转化表!$H$13,IF(AND(B136&lt;=40,B136&gt;30),9*转化表!$H$11+10*转化表!$H$12+10*转化表!$H$13+(B136-30)*转化表!$H$14,IF(AND(B136&lt;=50,B136&gt;40),9*转化表!$H$11+10*转化表!$H$12+10*转化表!$H$13+10*转化表!$H$14+(B136-40)*转化表!$H$15,IF(AND(B136&lt;=60,B136&gt;50),9*转化表!$H$11+10*转化表!$H$12+10*转化表!$H$13+10*转化表!$H$14+10*转化表!$H$15+(B136-50)*转化表!$H$16,IF(AND(B136&lt;=70,B136&gt;60),9*转化表!$H$11+10*转化表!$H$12+10*转化表!$H$13+10*转化表!$H$14+10*转化表!$H$15+10*转化表!$H$16+(B136-60)*转化表!$H$17,IF(AND(B136&lt;=80,B136&gt;70),9*转化表!$H$11+10*转化表!$H$12+10*转化表!$H$13+10*转化表!$H$14+10*转化表!$H$15+10*转化表!$H$16+10*转化表!$H$17+(B136-70)*转化表!$H$18,IF(AND(B136&lt;=90,B136&gt;80),9*转化表!$H$11+10*转化表!$H$12+10*转化表!$H$13+10*转化表!$H$14+10*转化表!$H$15+10*转化表!$H$16+10*转化表!$H$17+10*转化表!$H$18+(B136-80)*转化表!$H$19,IF(AND(B136&lt;=100,B136&gt;90),9*转化表!$H$11+10*转化表!$H$12+10*转化表!$H$13+10*转化表!$H$14+10*转化表!$H$15+10*转化表!$H$16+10*转化表!$H$17+10*转化表!$H$18+10*转化表!$H$19+(B136-90)*转化表!$H$20,IF(AND(B136&lt;=110,B136&gt;100),9*转化表!$H$11+10*转化表!$H$12+10*转化表!$H$13+10*转化表!$H$14+10*转化表!$H$15+10*转化表!$H$16+10*转化表!$H$17+10*转化表!$H$18+10*转化表!$H$19+10*转化表!$H$20+(B136-100)*转化表!$H$21,IF(AND(B136&lt;=120,B136&gt;110),9*转化表!$H$11+10*转化表!$H$12+10*转化表!$H$13+10*转化表!$H$14+10*转化表!$H$15+10*转化表!$H$16+10*转化表!$H$17+10*转化表!$H$18+10*转化表!$H$19+10*转化表!$H$20+10*转化表!$H$21+(B136-110)*转化表!$H$22)))))))))))))</f>
        <v>0</v>
      </c>
      <c r="M136" s="99">
        <v>0.1</v>
      </c>
      <c r="N136" s="95">
        <v>0</v>
      </c>
      <c r="O136" s="99">
        <v>0.15</v>
      </c>
      <c r="P136" s="95">
        <v>0</v>
      </c>
      <c r="Q136" s="95">
        <v>0</v>
      </c>
      <c r="R136" s="95">
        <v>0</v>
      </c>
      <c r="S136" s="95">
        <v>0</v>
      </c>
    </row>
    <row r="137" spans="1:19">
      <c r="A137" s="38" t="s">
        <v>187</v>
      </c>
      <c r="B137" s="95">
        <v>16</v>
      </c>
      <c r="C137" s="96">
        <f>IF(AND(B137&lt;=10,B137&gt;0),(人物成长表!$B137-1)*30+30,IF(AND(B137&lt;=20,B137&gt;10),9*30+30+(B137-10)*60,IF(AND(B137&lt;=30,B137&gt;20),9*30+30+10*60+(B137-20)*90,IF(AND(B137&lt;=40,B137&gt;30),9*30+30+10*60+10*90+(B137-30)*120,IF(AND(B137&lt;=50,B137&gt;40),9*30+30+10*60+10*90+10*120+(B137-40)*150,IF(AND(B137&lt;=60,B137&gt;50),9*30+30+10*60+10*90+10*120+10*150+(B137-50)*180,IF(AND(B137&lt;=70,B137&gt;60),9*30+30+10*60+10*90+10*120+10*150+10*180+(B137-60)*210,IF(AND(B137&lt;=80,B137&gt;70),9*30+30+10*60+10*90+10*120+10*150+10*180+10*210+(B137-70)*240,IF(AND(B137&lt;=90,B137&gt;80),9*30+30+10*60+10*90+10*120+10*150+10*180+10*210+10*240+(B137-80)*270,IF(AND(B137&lt;=100,B137&gt;90),9*30+30+10*60+10*90+10*120+10*150+10*180+10*210+10*240+10*270+(B137-90)*300,IF(AND(B137&lt;=110,B137&gt;100),9*30+30+10*60+10*90+10*120+10*150+10*180+10*210+10*240+10*270+10*300+(B137-100)*330,IF(AND(B137&lt;=120,B137&gt;110),9*30+30+10*60+10*90+10*120+10*150+10*180+10*210+10*240+10*270+10*300+10*330+(B137-110)*360))))))))))))</f>
        <v>660</v>
      </c>
      <c r="D137" s="38">
        <v>70</v>
      </c>
      <c r="E137" s="38">
        <v>50</v>
      </c>
      <c r="F137" s="95">
        <v>50</v>
      </c>
      <c r="G137" s="97">
        <f>人物成长表!$D137*人物成长表!$B137*10%+16+IF(AND(B137&lt;=10,B137&gt;0),(人物成长表!$B137-1)*转化表!$C$11,IF(AND(B137&lt;=20,B137&gt;10),9*转化表!$C$11+(B137-10)*转化表!$C$12,IF(AND(B137&lt;=30,B137&gt;20),9*转化表!$C$11+10*转化表!$C$12+(B137-20)*转化表!$C$13,IF(AND(B137&lt;=40,B137&gt;30),9*转化表!$C$11+10*转化表!$C$12+10*转化表!$C$13+(B137-30)*转化表!$C$14,IF(AND(B137&lt;=50,B137&gt;40),9*转化表!$C$11+10*转化表!$C$12+10*转化表!$C$13+10*转化表!$C$14+(B137-40)*转化表!$C$15,IF(AND(B137&lt;=60,B137&gt;50),9*转化表!$C$11+10*转化表!$C$12+10*转化表!$C$13+10*转化表!$C$14+10*转化表!$C$15+(B137-50)*转化表!$C$16,IF(AND(B137&lt;=70,B137&gt;60),9*转化表!$C$11+10*转化表!$C$12+10*转化表!$C$13+10*转化表!$C$14+10*转化表!$C$15+10*转化表!$C$16+(B137-60)*转化表!$C$17,IF(AND(B137&lt;=80,B137&gt;70),9*转化表!$C$11+10*转化表!$C$12+10*转化表!$C$13+10*转化表!$C$14+10*转化表!$C$15+10*转化表!$C$16+10*转化表!$C$17+(B137-70)*转化表!$C$18,IF(AND(B137&lt;=90,B137&gt;80),9*转化表!$C$11+10*转化表!$C$12+10*转化表!$C$13+10*转化表!$C$14+10*转化表!$C$15+10*转化表!$C$16+10*转化表!$C$17+10*转化表!$C$18+(B137-80)*转化表!$C$19,IF(AND(B137&lt;=100,B137&gt;90),9*转化表!$C$11+10*转化表!$C$12+10*转化表!$C$13+10*转化表!$C$14+10*转化表!$C$15+10*转化表!$C$16+10*转化表!$C$17+10*转化表!$C$18+10*转化表!$C$19+(B137-90)*转化表!$C$20,IF(AND(B137&lt;=110,B137&gt;100),9*转化表!$C$11+10*转化表!$C$12+10*转化表!$C$13+10*转化表!$C$14+10*转化表!$C$15+10*转化表!$C$16+10*转化表!$C$17+10*转化表!$C$18+10*转化表!$C$19+10*转化表!$C$20+(B137-100)*转化表!$C$21,IF(AND(B137&lt;=120,B137&gt;110),9*转化表!$C$11+10*转化表!$C$12+10*转化表!$C$13+10*转化表!$C$14+10*转化表!$C$15+10*转化表!$C$16+10*转化表!$C$17+10*转化表!$C$18+10*转化表!$C$19+10*转化表!$C$20+10*转化表!$C$21+(B137-110)*转化表!$C$22))))))))))))</f>
        <v>119</v>
      </c>
      <c r="H137" s="97">
        <f>人物成长表!$D137*人物成长表!$B137*7%+11.1+IF(AND(B137&lt;=10,B137&gt;0),(人物成长表!$B137-1)*转化表!$D$11,IF(AND(B137&lt;=20,B137&gt;10),9*转化表!$D$11+(B137-10)*转化表!$D$12,IF(AND(B137&lt;=30,B137&gt;20),9*转化表!$D$11+10*转化表!$D$12+(B137-20)*转化表!$D$13,IF(AND(B137&lt;=40,B137&gt;30),9*转化表!$D$11+10*转化表!$D$12+10*转化表!$D$13+(B137-30)*转化表!$D$14,IF(AND(B137&lt;=50,B137&gt;40),9*转化表!$D$11+10*转化表!$D$12+10*转化表!$D$13+10*转化表!$D$14+(B137-40)*转化表!$D$15,IF(AND(B137&lt;=60,B137&gt;50),9*转化表!$D$11+10*转化表!$D$12+10*转化表!$D$13+10*转化表!$D$14+10*转化表!$D$15+(B137-50)*转化表!$D$16,IF(AND(B137&lt;=70,B137&gt;60),9*转化表!$D$11+10*转化表!$D$12+10*转化表!$D$13+10*转化表!$D$14+10*转化表!$D$15+10*转化表!$D$16+(B137-60)*转化表!$D$17,IF(AND(B137&lt;=80,B137&gt;70),9*转化表!$D$11+10*转化表!$D$12+10*转化表!$D$13+10*转化表!$D$14+10*转化表!$D$15+10*转化表!$D$16+10*转化表!$D$17+(B137-70)*转化表!$D$18,IF(AND(B137&lt;=90,B137&gt;80),9*转化表!$D$11+10*转化表!$D$12+10*转化表!$D$13+10*转化表!$D$14+10*转化表!$D$15+10*转化表!$D$16+10*转化表!$D$17+10*转化表!$D$18+(B137-80)*转化表!$D$19,IF(AND(B137&lt;=100,B137&gt;90),9*转化表!$D$11+10*转化表!$D$12+10*转化表!$D$13+10*转化表!$D$14+10*转化表!$D$15+10*转化表!$D$16+10*转化表!$D$17+10*转化表!$D$18+10*转化表!$D$19+(B137-90)*转化表!$D$20,IF(AND(B137&lt;=110,B137&gt;100),9*转化表!$D$11+10*转化表!$D$12+10*转化表!$D$13+10*转化表!$D$14+10*转化表!$D$15+10*转化表!$D$16+10*转化表!$D$17+10*转化表!$D$18+10*转化表!$D$19+10*转化表!$D$20+(B137-100)*转化表!$D$21,IF(AND(B137&lt;=120,B137&gt;110),9*转化表!$D$11+10*转化表!$D$12+10*转化表!$D$13+10*转化表!$D$14+10*转化表!$D$15+10*转化表!$D$16+10*转化表!$D$17+10*转化表!$D$18+10*转化表!$D$19+10*转化表!$D$20+10*转化表!$D$21+(B137-110)*转化表!$D$22))))))))))))</f>
        <v>45.4</v>
      </c>
      <c r="I137" s="98">
        <f>IF(E137&lt;=50,0,(E137-50)*人物成长表!$B137*10%+0.1+IF(AND(B137&lt;=10,B137&gt;0),(人物成长表!$B137-1)*转化表!$E$11,IF(AND(B137&lt;=20,B137&gt;10),9*转化表!$E$11+(B137-10)*转化表!$E$12,IF(AND(B137&lt;=30,B137&gt;20),9*转化表!$E$11+10*转化表!$E$12+(B137-20)*转化表!$E$13,IF(AND(B137&lt;=40,B137&gt;30),9*转化表!$E$11+10*转化表!$E$12+10*转化表!$E$13+(B137-30)*转化表!$E$14,IF(AND(B137&lt;=50,B137&gt;40),9*转化表!$E$11+10*转化表!$E$12+10*转化表!$E$13+10*转化表!$E$14+(B137-40)*转化表!$E$15,IF(AND(B137&lt;=60,B137&gt;50),9*转化表!$E$11+10*转化表!$E$12+10*转化表!$E$13+10*转化表!$E$14+10*转化表!$E$15+(B137-50)*转化表!$E$16,IF(AND(B137&lt;=70,B137&gt;60),9*转化表!$E$11+10*转化表!$E$12+10*转化表!$E$13+10*转化表!$E$14+10*转化表!$E$15+10*转化表!$E$16+(B137-60)*转化表!$E$17,IF(AND(B137&lt;=80,B137&gt;70),9*转化表!$E$11+10*转化表!$E$12+10*转化表!$E$13+10*转化表!$E$14+10*转化表!$E$15+10*转化表!$E$16+10*转化表!$E$17+(B137-70)*转化表!$E$18,IF(AND(B137&lt;=90,B137&gt;80),9*转化表!$E$11+10*转化表!$E$12+10*转化表!$E$13+10*转化表!$E$14+10*转化表!$E$15+10*转化表!$E$16+10*转化表!$E$17+10*转化表!$E$18+(B137-80)*转化表!$E$19,IF(AND(B137&lt;=100,B137&gt;90),9*转化表!$E$11+10*转化表!$E$12+10*转化表!$E$13+10*转化表!$E$14+10*转化表!$E$15+10*转化表!$E$16+10*转化表!$E$17+10*转化表!$E$18+10*转化表!$E$19+(B137-90)*转化表!$E$20,IF(AND(B137&lt;=110,B137&gt;100),9*转化表!$E$11+10*转化表!$E$12+10*转化表!$E$13+10*转化表!$E$14+10*转化表!$E$15+10*转化表!$E$16+10*转化表!$E$17+10*转化表!$E$18+10*转化表!$E$19+10*转化表!$E$20+(B137-100)*转化表!$E$21,IF(AND(B137&lt;=120,B137&gt;110),9*转化表!$E$11+10*转化表!$E$12+10*转化表!$E$13+10*转化表!$E$14+10*转化表!$E$15+10*转化表!$E$16+10*转化表!$E$17+10*转化表!$E$18+10*转化表!$E$19+10*转化表!$E$20+10*转化表!$E$21+(B137-110)*转化表!$E$22)))))))))))))</f>
        <v>0</v>
      </c>
      <c r="J137" s="98">
        <f>IF(E137&lt;=50,0,(E137-50)*人物成长表!$B137*7%+0.1+IF(AND(B137&lt;=10,B137&gt;0),(人物成长表!$B137-1)*转化表!$F$11,IF(AND(B137&lt;=20,B137&gt;10),9*转化表!$F$11+(B137-10)*转化表!$F$12,IF(AND(B137&lt;=30,B137&gt;20),9*转化表!$F$11+10*转化表!$F$12+(B137-20)*转化表!$F$13,IF(AND(B137&lt;=40,B137&gt;30),9*转化表!$F$11+10*转化表!$F$12+10*转化表!$F$13+(B137-30)*转化表!$F$14,IF(AND(B137&lt;=50,B137&gt;40),9*转化表!$F$11+10*转化表!$F$12+10*转化表!$F$13+10*转化表!$F$14+(B137-40)*转化表!$F$15,IF(AND(B137&lt;=60,B137&gt;50),9*转化表!$F$11+10*转化表!$F$12+10*转化表!$F$13+10*转化表!$F$14+10*转化表!$F$15+(B137-50)*转化表!$F$16,IF(AND(B137&lt;=70,B137&gt;60),9*转化表!$F$11+10*转化表!$F$12+10*转化表!$F$13+10*转化表!$F$14+10*转化表!$F$15+10*转化表!$F$16+(B137-60)*转化表!$F$17,IF(AND(B137&lt;=80,B137&gt;70),9*转化表!$F$11+10*转化表!$F$12+10*转化表!$F$13+10*转化表!$F$14+10*转化表!$F$15+10*转化表!$F$16+10*转化表!$F$17+(B137-70)*转化表!$F$18,IF(AND(B137&lt;=90,B137&gt;80),9*转化表!$F$11+10*转化表!$F$12+10*转化表!$F$13+10*转化表!$F$14+10*转化表!$F$15+10*转化表!$F$16+10*转化表!$F$17+10*转化表!$F$18+(B137-80)*转化表!$F$19,IF(AND(B137&lt;=100,B137&gt;90),9*转化表!$F$11+10*转化表!$F$12+10*转化表!$F$13+10*转化表!$F$14+10*转化表!$F$15+10*转化表!$F$16+10*转化表!$F$17+10*转化表!$F$18+10*转化表!$F$19+(B137-90)*转化表!$F$20,IF(AND(B137&lt;=110,B137&gt;100),9*转化表!$F$11+10*转化表!$F$12+10*转化表!$F$13+10*转化表!$F$14+10*转化表!$F$15+10*转化表!$F$16+10*转化表!$F$17+10*转化表!$F$18+10*转化表!$F$19+10*转化表!$F$20+(B137-100)*转化表!$F$21,IF(AND(B137&lt;=120,B137&gt;110),9*转化表!$F$11+10*转化表!$F$12+10*转化表!$F$13+10*转化表!$F$14+10*转化表!$F$15+10*转化表!$F$16+10*转化表!$F$17+10*转化表!$F$18+10*转化表!$F$19+10*转化表!$F$20+10*转化表!$F$21+(B137-110)*转化表!$F$22)))))))))))))</f>
        <v>0</v>
      </c>
      <c r="K137" s="98">
        <f>(F137-50)*B137*10%+1+IF(AND(B137&lt;=10,B137&gt;0),(人物成长表!$B137-1)*转化表!$G$11,IF(AND(B137&lt;=20,B137&gt;10),9*转化表!$G$11+(B137-10)*转化表!$G$12,IF(AND(B137&lt;=30,B137&gt;20),9*转化表!$G$11+10*转化表!$G$12+(B137-20)*转化表!$G$13,IF(AND(B137&lt;=40,B137&gt;30),9*转化表!$G$11+10*转化表!$G$12+10*转化表!$G$13+(B137-30)*转化表!$G$14,IF(AND(B137&lt;=50,B137&gt;40),9*转化表!$G$11+10*转化表!$G$12+10*转化表!$G$13+10*转化表!$G$14+(B137-40)*转化表!$G$15,IF(AND(B137&lt;=60,B137&gt;50),9*转化表!$G$11+10*转化表!$G$12+10*转化表!$G$13+10*转化表!$G$14+10*转化表!$G$15+(B137-50)*转化表!$G$16,IF(AND(B137&lt;=70,B137&gt;60),9*转化表!$G$11+10*转化表!$G$12+10*转化表!$G$13+10*转化表!$G$14+10*转化表!$G$15+10*转化表!$G$16+(B137-60)*转化表!$G$17,IF(AND(B137&lt;=80,B137&gt;70),9*转化表!$G$11+10*转化表!$G$12+10*转化表!$G$13+10*转化表!$G$14+10*转化表!$G$15+10*转化表!$G$16+10*转化表!$G$17+(B137-70)*转化表!$G$18,IF(AND(B137&lt;=90,B137&gt;80),9*转化表!$G$11+10*转化表!$G$12+10*转化表!$G$13+10*转化表!$G$14+10*转化表!$G$15+10*转化表!$G$16+10*转化表!$G$17+10*转化表!$G$18+(B137-80)*转化表!$G$19,IF(AND(B137&lt;=100,B137&gt;90),9*转化表!$G$11+10*转化表!$G$12+10*转化表!$G$13+10*转化表!$G$14+10*转化表!$G$15+10*转化表!$G$16+10*转化表!$G$17+10*转化表!$G$18+10*转化表!$G$19+(B137-90)*转化表!$G$20,IF(AND(B137&lt;=110,B137&gt;100),9*转化表!$G$11+10*转化表!$G$12+10*转化表!$G$13+10*转化表!$G$14+10*转化表!$G$15+10*转化表!$G$16+10*转化表!$G$17+10*转化表!$G$18+10*转化表!$G$19+10*转化表!$G$20+(B137-100)*转化表!$G$21,IF(AND(B137&lt;=120,B137&gt;110),9*转化表!$G$11+10*转化表!$G$12+10*转化表!$G$13+10*转化表!$G$14+10*转化表!$G$15+10*转化表!$G$16+10*转化表!$G$17+10*转化表!$G$18+10*转化表!$G$19+10*转化表!$G$20+10*转化表!$G$21+(B137-110)*转化表!$G$22))))))))))))</f>
        <v>22</v>
      </c>
      <c r="L137" s="98">
        <f>IF(F137&lt;=50,0,(F137-50)*7%*B137+IF(AND(B137&lt;=10,B137&gt;0),人物成长表!$B137*转化表!$H$11,IF(AND(B137&lt;=20,B137&gt;10),9*转化表!$H$11+(B137-10)*转化表!$H$12,IF(AND(B137&lt;=30,B137&gt;20),9*转化表!$H$11+10*转化表!$H$12+(B137-20)*转化表!$H$13,IF(AND(B137&lt;=40,B137&gt;30),9*转化表!$H$11+10*转化表!$H$12+10*转化表!$H$13+(B137-30)*转化表!$H$14,IF(AND(B137&lt;=50,B137&gt;40),9*转化表!$H$11+10*转化表!$H$12+10*转化表!$H$13+10*转化表!$H$14+(B137-40)*转化表!$H$15,IF(AND(B137&lt;=60,B137&gt;50),9*转化表!$H$11+10*转化表!$H$12+10*转化表!$H$13+10*转化表!$H$14+10*转化表!$H$15+(B137-50)*转化表!$H$16,IF(AND(B137&lt;=70,B137&gt;60),9*转化表!$H$11+10*转化表!$H$12+10*转化表!$H$13+10*转化表!$H$14+10*转化表!$H$15+10*转化表!$H$16+(B137-60)*转化表!$H$17,IF(AND(B137&lt;=80,B137&gt;70),9*转化表!$H$11+10*转化表!$H$12+10*转化表!$H$13+10*转化表!$H$14+10*转化表!$H$15+10*转化表!$H$16+10*转化表!$H$17+(B137-70)*转化表!$H$18,IF(AND(B137&lt;=90,B137&gt;80),9*转化表!$H$11+10*转化表!$H$12+10*转化表!$H$13+10*转化表!$H$14+10*转化表!$H$15+10*转化表!$H$16+10*转化表!$H$17+10*转化表!$H$18+(B137-80)*转化表!$H$19,IF(AND(B137&lt;=100,B137&gt;90),9*转化表!$H$11+10*转化表!$H$12+10*转化表!$H$13+10*转化表!$H$14+10*转化表!$H$15+10*转化表!$H$16+10*转化表!$H$17+10*转化表!$H$18+10*转化表!$H$19+(B137-90)*转化表!$H$20,IF(AND(B137&lt;=110,B137&gt;100),9*转化表!$H$11+10*转化表!$H$12+10*转化表!$H$13+10*转化表!$H$14+10*转化表!$H$15+10*转化表!$H$16+10*转化表!$H$17+10*转化表!$H$18+10*转化表!$H$19+10*转化表!$H$20+(B137-100)*转化表!$H$21,IF(AND(B137&lt;=120,B137&gt;110),9*转化表!$H$11+10*转化表!$H$12+10*转化表!$H$13+10*转化表!$H$14+10*转化表!$H$15+10*转化表!$H$16+10*转化表!$H$17+10*转化表!$H$18+10*转化表!$H$19+10*转化表!$H$20+10*转化表!$H$21+(B137-110)*转化表!$H$22)))))))))))))</f>
        <v>0</v>
      </c>
      <c r="M137" s="99">
        <v>0.1</v>
      </c>
      <c r="N137" s="95">
        <v>0</v>
      </c>
      <c r="O137" s="99">
        <v>0.15</v>
      </c>
      <c r="P137" s="95">
        <v>0</v>
      </c>
      <c r="Q137" s="95">
        <v>0</v>
      </c>
      <c r="R137" s="95">
        <v>0</v>
      </c>
      <c r="S137" s="95">
        <v>0</v>
      </c>
    </row>
    <row r="138" spans="1:19">
      <c r="A138" s="38" t="s">
        <v>187</v>
      </c>
      <c r="B138" s="95">
        <v>17</v>
      </c>
      <c r="C138" s="96">
        <f>IF(AND(B138&lt;=10,B138&gt;0),(人物成长表!$B138-1)*30+30,IF(AND(B138&lt;=20,B138&gt;10),9*30+30+(B138-10)*60,IF(AND(B138&lt;=30,B138&gt;20),9*30+30+10*60+(B138-20)*90,IF(AND(B138&lt;=40,B138&gt;30),9*30+30+10*60+10*90+(B138-30)*120,IF(AND(B138&lt;=50,B138&gt;40),9*30+30+10*60+10*90+10*120+(B138-40)*150,IF(AND(B138&lt;=60,B138&gt;50),9*30+30+10*60+10*90+10*120+10*150+(B138-50)*180,IF(AND(B138&lt;=70,B138&gt;60),9*30+30+10*60+10*90+10*120+10*150+10*180+(B138-60)*210,IF(AND(B138&lt;=80,B138&gt;70),9*30+30+10*60+10*90+10*120+10*150+10*180+10*210+(B138-70)*240,IF(AND(B138&lt;=90,B138&gt;80),9*30+30+10*60+10*90+10*120+10*150+10*180+10*210+10*240+(B138-80)*270,IF(AND(B138&lt;=100,B138&gt;90),9*30+30+10*60+10*90+10*120+10*150+10*180+10*210+10*240+10*270+(B138-90)*300,IF(AND(B138&lt;=110,B138&gt;100),9*30+30+10*60+10*90+10*120+10*150+10*180+10*210+10*240+10*270+10*300+(B138-100)*330,IF(AND(B138&lt;=120,B138&gt;110),9*30+30+10*60+10*90+10*120+10*150+10*180+10*210+10*240+10*270+10*300+10*330+(B138-110)*360))))))))))))</f>
        <v>720</v>
      </c>
      <c r="D138" s="38">
        <v>70</v>
      </c>
      <c r="E138" s="38">
        <v>50</v>
      </c>
      <c r="F138" s="95">
        <v>50</v>
      </c>
      <c r="G138" s="97">
        <f>人物成长表!$D138*人物成长表!$B138*10%+16+IF(AND(B138&lt;=10,B138&gt;0),(人物成长表!$B138-1)*转化表!$C$11,IF(AND(B138&lt;=20,B138&gt;10),9*转化表!$C$11+(B138-10)*转化表!$C$12,IF(AND(B138&lt;=30,B138&gt;20),9*转化表!$C$11+10*转化表!$C$12+(B138-20)*转化表!$C$13,IF(AND(B138&lt;=40,B138&gt;30),9*转化表!$C$11+10*转化表!$C$12+10*转化表!$C$13+(B138-30)*转化表!$C$14,IF(AND(B138&lt;=50,B138&gt;40),9*转化表!$C$11+10*转化表!$C$12+10*转化表!$C$13+10*转化表!$C$14+(B138-40)*转化表!$C$15,IF(AND(B138&lt;=60,B138&gt;50),9*转化表!$C$11+10*转化表!$C$12+10*转化表!$C$13+10*转化表!$C$14+10*转化表!$C$15+(B138-50)*转化表!$C$16,IF(AND(B138&lt;=70,B138&gt;60),9*转化表!$C$11+10*转化表!$C$12+10*转化表!$C$13+10*转化表!$C$14+10*转化表!$C$15+10*转化表!$C$16+(B138-60)*转化表!$C$17,IF(AND(B138&lt;=80,B138&gt;70),9*转化表!$C$11+10*转化表!$C$12+10*转化表!$C$13+10*转化表!$C$14+10*转化表!$C$15+10*转化表!$C$16+10*转化表!$C$17+(B138-70)*转化表!$C$18,IF(AND(B138&lt;=90,B138&gt;80),9*转化表!$C$11+10*转化表!$C$12+10*转化表!$C$13+10*转化表!$C$14+10*转化表!$C$15+10*转化表!$C$16+10*转化表!$C$17+10*转化表!$C$18+(B138-80)*转化表!$C$19,IF(AND(B138&lt;=100,B138&gt;90),9*转化表!$C$11+10*转化表!$C$12+10*转化表!$C$13+10*转化表!$C$14+10*转化表!$C$15+10*转化表!$C$16+10*转化表!$C$17+10*转化表!$C$18+10*转化表!$C$19+(B138-90)*转化表!$C$20,IF(AND(B138&lt;=110,B138&gt;100),9*转化表!$C$11+10*转化表!$C$12+10*转化表!$C$13+10*转化表!$C$14+10*转化表!$C$15+10*转化表!$C$16+10*转化表!$C$17+10*转化表!$C$18+10*转化表!$C$19+10*转化表!$C$20+(B138-100)*转化表!$C$21,IF(AND(B138&lt;=120,B138&gt;110),9*转化表!$C$11+10*转化表!$C$12+10*转化表!$C$13+10*转化表!$C$14+10*转化表!$C$15+10*转化表!$C$16+10*转化表!$C$17+10*转化表!$C$18+10*转化表!$C$19+10*转化表!$C$20+10*转化表!$C$21+(B138-110)*转化表!$C$22))))))))))))</f>
        <v>129</v>
      </c>
      <c r="H138" s="97">
        <f>人物成长表!$D138*人物成长表!$B138*7%+11.1+IF(AND(B138&lt;=10,B138&gt;0),(人物成长表!$B138-1)*转化表!$D$11,IF(AND(B138&lt;=20,B138&gt;10),9*转化表!$D$11+(B138-10)*转化表!$D$12,IF(AND(B138&lt;=30,B138&gt;20),9*转化表!$D$11+10*转化表!$D$12+(B138-20)*转化表!$D$13,IF(AND(B138&lt;=40,B138&gt;30),9*转化表!$D$11+10*转化表!$D$12+10*转化表!$D$13+(B138-30)*转化表!$D$14,IF(AND(B138&lt;=50,B138&gt;40),9*转化表!$D$11+10*转化表!$D$12+10*转化表!$D$13+10*转化表!$D$14+(B138-40)*转化表!$D$15,IF(AND(B138&lt;=60,B138&gt;50),9*转化表!$D$11+10*转化表!$D$12+10*转化表!$D$13+10*转化表!$D$14+10*转化表!$D$15+(B138-50)*转化表!$D$16,IF(AND(B138&lt;=70,B138&gt;60),9*转化表!$D$11+10*转化表!$D$12+10*转化表!$D$13+10*转化表!$D$14+10*转化表!$D$15+10*转化表!$D$16+(B138-60)*转化表!$D$17,IF(AND(B138&lt;=80,B138&gt;70),9*转化表!$D$11+10*转化表!$D$12+10*转化表!$D$13+10*转化表!$D$14+10*转化表!$D$15+10*转化表!$D$16+10*转化表!$D$17+(B138-70)*转化表!$D$18,IF(AND(B138&lt;=90,B138&gt;80),9*转化表!$D$11+10*转化表!$D$12+10*转化表!$D$13+10*转化表!$D$14+10*转化表!$D$15+10*转化表!$D$16+10*转化表!$D$17+10*转化表!$D$18+(B138-80)*转化表!$D$19,IF(AND(B138&lt;=100,B138&gt;90),9*转化表!$D$11+10*转化表!$D$12+10*转化表!$D$13+10*转化表!$D$14+10*转化表!$D$15+10*转化表!$D$16+10*转化表!$D$17+10*转化表!$D$18+10*转化表!$D$19+(B138-90)*转化表!$D$20,IF(AND(B138&lt;=110,B138&gt;100),9*转化表!$D$11+10*转化表!$D$12+10*转化表!$D$13+10*转化表!$D$14+10*转化表!$D$15+10*转化表!$D$16+10*转化表!$D$17+10*转化表!$D$18+10*转化表!$D$19+10*转化表!$D$20+(B138-100)*转化表!$D$21,IF(AND(B138&lt;=120,B138&gt;110),9*转化表!$D$11+10*转化表!$D$12+10*转化表!$D$13+10*转化表!$D$14+10*转化表!$D$15+10*转化表!$D$16+10*转化表!$D$17+10*转化表!$D$18+10*转化表!$D$19+10*转化表!$D$20+10*转化表!$D$21+(B138-110)*转化表!$D$22))))))))))))</f>
        <v>48.800000000000004</v>
      </c>
      <c r="I138" s="98">
        <f>IF(E138&lt;=50,0,(E138-50)*人物成长表!$B138*10%+0.1+IF(AND(B138&lt;=10,B138&gt;0),(人物成长表!$B138-1)*转化表!$E$11,IF(AND(B138&lt;=20,B138&gt;10),9*转化表!$E$11+(B138-10)*转化表!$E$12,IF(AND(B138&lt;=30,B138&gt;20),9*转化表!$E$11+10*转化表!$E$12+(B138-20)*转化表!$E$13,IF(AND(B138&lt;=40,B138&gt;30),9*转化表!$E$11+10*转化表!$E$12+10*转化表!$E$13+(B138-30)*转化表!$E$14,IF(AND(B138&lt;=50,B138&gt;40),9*转化表!$E$11+10*转化表!$E$12+10*转化表!$E$13+10*转化表!$E$14+(B138-40)*转化表!$E$15,IF(AND(B138&lt;=60,B138&gt;50),9*转化表!$E$11+10*转化表!$E$12+10*转化表!$E$13+10*转化表!$E$14+10*转化表!$E$15+(B138-50)*转化表!$E$16,IF(AND(B138&lt;=70,B138&gt;60),9*转化表!$E$11+10*转化表!$E$12+10*转化表!$E$13+10*转化表!$E$14+10*转化表!$E$15+10*转化表!$E$16+(B138-60)*转化表!$E$17,IF(AND(B138&lt;=80,B138&gt;70),9*转化表!$E$11+10*转化表!$E$12+10*转化表!$E$13+10*转化表!$E$14+10*转化表!$E$15+10*转化表!$E$16+10*转化表!$E$17+(B138-70)*转化表!$E$18,IF(AND(B138&lt;=90,B138&gt;80),9*转化表!$E$11+10*转化表!$E$12+10*转化表!$E$13+10*转化表!$E$14+10*转化表!$E$15+10*转化表!$E$16+10*转化表!$E$17+10*转化表!$E$18+(B138-80)*转化表!$E$19,IF(AND(B138&lt;=100,B138&gt;90),9*转化表!$E$11+10*转化表!$E$12+10*转化表!$E$13+10*转化表!$E$14+10*转化表!$E$15+10*转化表!$E$16+10*转化表!$E$17+10*转化表!$E$18+10*转化表!$E$19+(B138-90)*转化表!$E$20,IF(AND(B138&lt;=110,B138&gt;100),9*转化表!$E$11+10*转化表!$E$12+10*转化表!$E$13+10*转化表!$E$14+10*转化表!$E$15+10*转化表!$E$16+10*转化表!$E$17+10*转化表!$E$18+10*转化表!$E$19+10*转化表!$E$20+(B138-100)*转化表!$E$21,IF(AND(B138&lt;=120,B138&gt;110),9*转化表!$E$11+10*转化表!$E$12+10*转化表!$E$13+10*转化表!$E$14+10*转化表!$E$15+10*转化表!$E$16+10*转化表!$E$17+10*转化表!$E$18+10*转化表!$E$19+10*转化表!$E$20+10*转化表!$E$21+(B138-110)*转化表!$E$22)))))))))))))</f>
        <v>0</v>
      </c>
      <c r="J138" s="98">
        <f>IF(E138&lt;=50,0,(E138-50)*人物成长表!$B138*7%+0.1+IF(AND(B138&lt;=10,B138&gt;0),(人物成长表!$B138-1)*转化表!$F$11,IF(AND(B138&lt;=20,B138&gt;10),9*转化表!$F$11+(B138-10)*转化表!$F$12,IF(AND(B138&lt;=30,B138&gt;20),9*转化表!$F$11+10*转化表!$F$12+(B138-20)*转化表!$F$13,IF(AND(B138&lt;=40,B138&gt;30),9*转化表!$F$11+10*转化表!$F$12+10*转化表!$F$13+(B138-30)*转化表!$F$14,IF(AND(B138&lt;=50,B138&gt;40),9*转化表!$F$11+10*转化表!$F$12+10*转化表!$F$13+10*转化表!$F$14+(B138-40)*转化表!$F$15,IF(AND(B138&lt;=60,B138&gt;50),9*转化表!$F$11+10*转化表!$F$12+10*转化表!$F$13+10*转化表!$F$14+10*转化表!$F$15+(B138-50)*转化表!$F$16,IF(AND(B138&lt;=70,B138&gt;60),9*转化表!$F$11+10*转化表!$F$12+10*转化表!$F$13+10*转化表!$F$14+10*转化表!$F$15+10*转化表!$F$16+(B138-60)*转化表!$F$17,IF(AND(B138&lt;=80,B138&gt;70),9*转化表!$F$11+10*转化表!$F$12+10*转化表!$F$13+10*转化表!$F$14+10*转化表!$F$15+10*转化表!$F$16+10*转化表!$F$17+(B138-70)*转化表!$F$18,IF(AND(B138&lt;=90,B138&gt;80),9*转化表!$F$11+10*转化表!$F$12+10*转化表!$F$13+10*转化表!$F$14+10*转化表!$F$15+10*转化表!$F$16+10*转化表!$F$17+10*转化表!$F$18+(B138-80)*转化表!$F$19,IF(AND(B138&lt;=100,B138&gt;90),9*转化表!$F$11+10*转化表!$F$12+10*转化表!$F$13+10*转化表!$F$14+10*转化表!$F$15+10*转化表!$F$16+10*转化表!$F$17+10*转化表!$F$18+10*转化表!$F$19+(B138-90)*转化表!$F$20,IF(AND(B138&lt;=110,B138&gt;100),9*转化表!$F$11+10*转化表!$F$12+10*转化表!$F$13+10*转化表!$F$14+10*转化表!$F$15+10*转化表!$F$16+10*转化表!$F$17+10*转化表!$F$18+10*转化表!$F$19+10*转化表!$F$20+(B138-100)*转化表!$F$21,IF(AND(B138&lt;=120,B138&gt;110),9*转化表!$F$11+10*转化表!$F$12+10*转化表!$F$13+10*转化表!$F$14+10*转化表!$F$15+10*转化表!$F$16+10*转化表!$F$17+10*转化表!$F$18+10*转化表!$F$19+10*转化表!$F$20+10*转化表!$F$21+(B138-110)*转化表!$F$22)))))))))))))</f>
        <v>0</v>
      </c>
      <c r="K138" s="98">
        <f>(F138-50)*B138*10%+1+IF(AND(B138&lt;=10,B138&gt;0),(人物成长表!$B138-1)*转化表!$G$11,IF(AND(B138&lt;=20,B138&gt;10),9*转化表!$G$11+(B138-10)*转化表!$G$12,IF(AND(B138&lt;=30,B138&gt;20),9*转化表!$G$11+10*转化表!$G$12+(B138-20)*转化表!$G$13,IF(AND(B138&lt;=40,B138&gt;30),9*转化表!$G$11+10*转化表!$G$12+10*转化表!$G$13+(B138-30)*转化表!$G$14,IF(AND(B138&lt;=50,B138&gt;40),9*转化表!$G$11+10*转化表!$G$12+10*转化表!$G$13+10*转化表!$G$14+(B138-40)*转化表!$G$15,IF(AND(B138&lt;=60,B138&gt;50),9*转化表!$G$11+10*转化表!$G$12+10*转化表!$G$13+10*转化表!$G$14+10*转化表!$G$15+(B138-50)*转化表!$G$16,IF(AND(B138&lt;=70,B138&gt;60),9*转化表!$G$11+10*转化表!$G$12+10*转化表!$G$13+10*转化表!$G$14+10*转化表!$G$15+10*转化表!$G$16+(B138-60)*转化表!$G$17,IF(AND(B138&lt;=80,B138&gt;70),9*转化表!$G$11+10*转化表!$G$12+10*转化表!$G$13+10*转化表!$G$14+10*转化表!$G$15+10*转化表!$G$16+10*转化表!$G$17+(B138-70)*转化表!$G$18,IF(AND(B138&lt;=90,B138&gt;80),9*转化表!$G$11+10*转化表!$G$12+10*转化表!$G$13+10*转化表!$G$14+10*转化表!$G$15+10*转化表!$G$16+10*转化表!$G$17+10*转化表!$G$18+(B138-80)*转化表!$G$19,IF(AND(B138&lt;=100,B138&gt;90),9*转化表!$G$11+10*转化表!$G$12+10*转化表!$G$13+10*转化表!$G$14+10*转化表!$G$15+10*转化表!$G$16+10*转化表!$G$17+10*转化表!$G$18+10*转化表!$G$19+(B138-90)*转化表!$G$20,IF(AND(B138&lt;=110,B138&gt;100),9*转化表!$G$11+10*转化表!$G$12+10*转化表!$G$13+10*转化表!$G$14+10*转化表!$G$15+10*转化表!$G$16+10*转化表!$G$17+10*转化表!$G$18+10*转化表!$G$19+10*转化表!$G$20+(B138-100)*转化表!$G$21,IF(AND(B138&lt;=120,B138&gt;110),9*转化表!$G$11+10*转化表!$G$12+10*转化表!$G$13+10*转化表!$G$14+10*转化表!$G$15+10*转化表!$G$16+10*转化表!$G$17+10*转化表!$G$18+10*转化表!$G$19+10*转化表!$G$20+10*转化表!$G$21+(B138-110)*转化表!$G$22))))))))))))</f>
        <v>24</v>
      </c>
      <c r="L138" s="98">
        <f>IF(F138&lt;=50,0,(F138-50)*7%*B138+IF(AND(B138&lt;=10,B138&gt;0),人物成长表!$B138*转化表!$H$11,IF(AND(B138&lt;=20,B138&gt;10),9*转化表!$H$11+(B138-10)*转化表!$H$12,IF(AND(B138&lt;=30,B138&gt;20),9*转化表!$H$11+10*转化表!$H$12+(B138-20)*转化表!$H$13,IF(AND(B138&lt;=40,B138&gt;30),9*转化表!$H$11+10*转化表!$H$12+10*转化表!$H$13+(B138-30)*转化表!$H$14,IF(AND(B138&lt;=50,B138&gt;40),9*转化表!$H$11+10*转化表!$H$12+10*转化表!$H$13+10*转化表!$H$14+(B138-40)*转化表!$H$15,IF(AND(B138&lt;=60,B138&gt;50),9*转化表!$H$11+10*转化表!$H$12+10*转化表!$H$13+10*转化表!$H$14+10*转化表!$H$15+(B138-50)*转化表!$H$16,IF(AND(B138&lt;=70,B138&gt;60),9*转化表!$H$11+10*转化表!$H$12+10*转化表!$H$13+10*转化表!$H$14+10*转化表!$H$15+10*转化表!$H$16+(B138-60)*转化表!$H$17,IF(AND(B138&lt;=80,B138&gt;70),9*转化表!$H$11+10*转化表!$H$12+10*转化表!$H$13+10*转化表!$H$14+10*转化表!$H$15+10*转化表!$H$16+10*转化表!$H$17+(B138-70)*转化表!$H$18,IF(AND(B138&lt;=90,B138&gt;80),9*转化表!$H$11+10*转化表!$H$12+10*转化表!$H$13+10*转化表!$H$14+10*转化表!$H$15+10*转化表!$H$16+10*转化表!$H$17+10*转化表!$H$18+(B138-80)*转化表!$H$19,IF(AND(B138&lt;=100,B138&gt;90),9*转化表!$H$11+10*转化表!$H$12+10*转化表!$H$13+10*转化表!$H$14+10*转化表!$H$15+10*转化表!$H$16+10*转化表!$H$17+10*转化表!$H$18+10*转化表!$H$19+(B138-90)*转化表!$H$20,IF(AND(B138&lt;=110,B138&gt;100),9*转化表!$H$11+10*转化表!$H$12+10*转化表!$H$13+10*转化表!$H$14+10*转化表!$H$15+10*转化表!$H$16+10*转化表!$H$17+10*转化表!$H$18+10*转化表!$H$19+10*转化表!$H$20+(B138-100)*转化表!$H$21,IF(AND(B138&lt;=120,B138&gt;110),9*转化表!$H$11+10*转化表!$H$12+10*转化表!$H$13+10*转化表!$H$14+10*转化表!$H$15+10*转化表!$H$16+10*转化表!$H$17+10*转化表!$H$18+10*转化表!$H$19+10*转化表!$H$20+10*转化表!$H$21+(B138-110)*转化表!$H$22)))))))))))))</f>
        <v>0</v>
      </c>
      <c r="M138" s="99">
        <v>0.1</v>
      </c>
      <c r="N138" s="95">
        <v>0</v>
      </c>
      <c r="O138" s="99">
        <v>0.15</v>
      </c>
      <c r="P138" s="95">
        <v>0</v>
      </c>
      <c r="Q138" s="95">
        <v>0</v>
      </c>
      <c r="R138" s="95">
        <v>0</v>
      </c>
      <c r="S138" s="95">
        <v>0</v>
      </c>
    </row>
    <row r="139" spans="1:19">
      <c r="A139" s="38" t="s">
        <v>187</v>
      </c>
      <c r="B139" s="95">
        <v>18</v>
      </c>
      <c r="C139" s="96">
        <f>IF(AND(B139&lt;=10,B139&gt;0),(人物成长表!$B139-1)*30+30,IF(AND(B139&lt;=20,B139&gt;10),9*30+30+(B139-10)*60,IF(AND(B139&lt;=30,B139&gt;20),9*30+30+10*60+(B139-20)*90,IF(AND(B139&lt;=40,B139&gt;30),9*30+30+10*60+10*90+(B139-30)*120,IF(AND(B139&lt;=50,B139&gt;40),9*30+30+10*60+10*90+10*120+(B139-40)*150,IF(AND(B139&lt;=60,B139&gt;50),9*30+30+10*60+10*90+10*120+10*150+(B139-50)*180,IF(AND(B139&lt;=70,B139&gt;60),9*30+30+10*60+10*90+10*120+10*150+10*180+(B139-60)*210,IF(AND(B139&lt;=80,B139&gt;70),9*30+30+10*60+10*90+10*120+10*150+10*180+10*210+(B139-70)*240,IF(AND(B139&lt;=90,B139&gt;80),9*30+30+10*60+10*90+10*120+10*150+10*180+10*210+10*240+(B139-80)*270,IF(AND(B139&lt;=100,B139&gt;90),9*30+30+10*60+10*90+10*120+10*150+10*180+10*210+10*240+10*270+(B139-90)*300,IF(AND(B139&lt;=110,B139&gt;100),9*30+30+10*60+10*90+10*120+10*150+10*180+10*210+10*240+10*270+10*300+(B139-100)*330,IF(AND(B139&lt;=120,B139&gt;110),9*30+30+10*60+10*90+10*120+10*150+10*180+10*210+10*240+10*270+10*300+10*330+(B139-110)*360))))))))))))</f>
        <v>780</v>
      </c>
      <c r="D139" s="38">
        <v>70</v>
      </c>
      <c r="E139" s="38">
        <v>50</v>
      </c>
      <c r="F139" s="95">
        <v>50</v>
      </c>
      <c r="G139" s="97">
        <f>人物成长表!$D139*人物成长表!$B139*10%+16+IF(AND(B139&lt;=10,B139&gt;0),(人物成长表!$B139-1)*转化表!$C$11,IF(AND(B139&lt;=20,B139&gt;10),9*转化表!$C$11+(B139-10)*转化表!$C$12,IF(AND(B139&lt;=30,B139&gt;20),9*转化表!$C$11+10*转化表!$C$12+(B139-20)*转化表!$C$13,IF(AND(B139&lt;=40,B139&gt;30),9*转化表!$C$11+10*转化表!$C$12+10*转化表!$C$13+(B139-30)*转化表!$C$14,IF(AND(B139&lt;=50,B139&gt;40),9*转化表!$C$11+10*转化表!$C$12+10*转化表!$C$13+10*转化表!$C$14+(B139-40)*转化表!$C$15,IF(AND(B139&lt;=60,B139&gt;50),9*转化表!$C$11+10*转化表!$C$12+10*转化表!$C$13+10*转化表!$C$14+10*转化表!$C$15+(B139-50)*转化表!$C$16,IF(AND(B139&lt;=70,B139&gt;60),9*转化表!$C$11+10*转化表!$C$12+10*转化表!$C$13+10*转化表!$C$14+10*转化表!$C$15+10*转化表!$C$16+(B139-60)*转化表!$C$17,IF(AND(B139&lt;=80,B139&gt;70),9*转化表!$C$11+10*转化表!$C$12+10*转化表!$C$13+10*转化表!$C$14+10*转化表!$C$15+10*转化表!$C$16+10*转化表!$C$17+(B139-70)*转化表!$C$18,IF(AND(B139&lt;=90,B139&gt;80),9*转化表!$C$11+10*转化表!$C$12+10*转化表!$C$13+10*转化表!$C$14+10*转化表!$C$15+10*转化表!$C$16+10*转化表!$C$17+10*转化表!$C$18+(B139-80)*转化表!$C$19,IF(AND(B139&lt;=100,B139&gt;90),9*转化表!$C$11+10*转化表!$C$12+10*转化表!$C$13+10*转化表!$C$14+10*转化表!$C$15+10*转化表!$C$16+10*转化表!$C$17+10*转化表!$C$18+10*转化表!$C$19+(B139-90)*转化表!$C$20,IF(AND(B139&lt;=110,B139&gt;100),9*转化表!$C$11+10*转化表!$C$12+10*转化表!$C$13+10*转化表!$C$14+10*转化表!$C$15+10*转化表!$C$16+10*转化表!$C$17+10*转化表!$C$18+10*转化表!$C$19+10*转化表!$C$20+(B139-100)*转化表!$C$21,IF(AND(B139&lt;=120,B139&gt;110),9*转化表!$C$11+10*转化表!$C$12+10*转化表!$C$13+10*转化表!$C$14+10*转化表!$C$15+10*转化表!$C$16+10*转化表!$C$17+10*转化表!$C$18+10*转化表!$C$19+10*转化表!$C$20+10*转化表!$C$21+(B139-110)*转化表!$C$22))))))))))))</f>
        <v>139</v>
      </c>
      <c r="H139" s="97">
        <f>人物成长表!$D139*人物成长表!$B139*7%+11.1+IF(AND(B139&lt;=10,B139&gt;0),(人物成长表!$B139-1)*转化表!$D$11,IF(AND(B139&lt;=20,B139&gt;10),9*转化表!$D$11+(B139-10)*转化表!$D$12,IF(AND(B139&lt;=30,B139&gt;20),9*转化表!$D$11+10*转化表!$D$12+(B139-20)*转化表!$D$13,IF(AND(B139&lt;=40,B139&gt;30),9*转化表!$D$11+10*转化表!$D$12+10*转化表!$D$13+(B139-30)*转化表!$D$14,IF(AND(B139&lt;=50,B139&gt;40),9*转化表!$D$11+10*转化表!$D$12+10*转化表!$D$13+10*转化表!$D$14+(B139-40)*转化表!$D$15,IF(AND(B139&lt;=60,B139&gt;50),9*转化表!$D$11+10*转化表!$D$12+10*转化表!$D$13+10*转化表!$D$14+10*转化表!$D$15+(B139-50)*转化表!$D$16,IF(AND(B139&lt;=70,B139&gt;60),9*转化表!$D$11+10*转化表!$D$12+10*转化表!$D$13+10*转化表!$D$14+10*转化表!$D$15+10*转化表!$D$16+(B139-60)*转化表!$D$17,IF(AND(B139&lt;=80,B139&gt;70),9*转化表!$D$11+10*转化表!$D$12+10*转化表!$D$13+10*转化表!$D$14+10*转化表!$D$15+10*转化表!$D$16+10*转化表!$D$17+(B139-70)*转化表!$D$18,IF(AND(B139&lt;=90,B139&gt;80),9*转化表!$D$11+10*转化表!$D$12+10*转化表!$D$13+10*转化表!$D$14+10*转化表!$D$15+10*转化表!$D$16+10*转化表!$D$17+10*转化表!$D$18+(B139-80)*转化表!$D$19,IF(AND(B139&lt;=100,B139&gt;90),9*转化表!$D$11+10*转化表!$D$12+10*转化表!$D$13+10*转化表!$D$14+10*转化表!$D$15+10*转化表!$D$16+10*转化表!$D$17+10*转化表!$D$18+10*转化表!$D$19+(B139-90)*转化表!$D$20,IF(AND(B139&lt;=110,B139&gt;100),9*转化表!$D$11+10*转化表!$D$12+10*转化表!$D$13+10*转化表!$D$14+10*转化表!$D$15+10*转化表!$D$16+10*转化表!$D$17+10*转化表!$D$18+10*转化表!$D$19+10*转化表!$D$20+(B139-100)*转化表!$D$21,IF(AND(B139&lt;=120,B139&gt;110),9*转化表!$D$11+10*转化表!$D$12+10*转化表!$D$13+10*转化表!$D$14+10*转化表!$D$15+10*转化表!$D$16+10*转化表!$D$17+10*转化表!$D$18+10*转化表!$D$19+10*转化表!$D$20+10*转化表!$D$21+(B139-110)*转化表!$D$22))))))))))))</f>
        <v>52.199999999999996</v>
      </c>
      <c r="I139" s="98">
        <f>IF(E139&lt;=50,0,(E139-50)*人物成长表!$B139*10%+0.1+IF(AND(B139&lt;=10,B139&gt;0),(人物成长表!$B139-1)*转化表!$E$11,IF(AND(B139&lt;=20,B139&gt;10),9*转化表!$E$11+(B139-10)*转化表!$E$12,IF(AND(B139&lt;=30,B139&gt;20),9*转化表!$E$11+10*转化表!$E$12+(B139-20)*转化表!$E$13,IF(AND(B139&lt;=40,B139&gt;30),9*转化表!$E$11+10*转化表!$E$12+10*转化表!$E$13+(B139-30)*转化表!$E$14,IF(AND(B139&lt;=50,B139&gt;40),9*转化表!$E$11+10*转化表!$E$12+10*转化表!$E$13+10*转化表!$E$14+(B139-40)*转化表!$E$15,IF(AND(B139&lt;=60,B139&gt;50),9*转化表!$E$11+10*转化表!$E$12+10*转化表!$E$13+10*转化表!$E$14+10*转化表!$E$15+(B139-50)*转化表!$E$16,IF(AND(B139&lt;=70,B139&gt;60),9*转化表!$E$11+10*转化表!$E$12+10*转化表!$E$13+10*转化表!$E$14+10*转化表!$E$15+10*转化表!$E$16+(B139-60)*转化表!$E$17,IF(AND(B139&lt;=80,B139&gt;70),9*转化表!$E$11+10*转化表!$E$12+10*转化表!$E$13+10*转化表!$E$14+10*转化表!$E$15+10*转化表!$E$16+10*转化表!$E$17+(B139-70)*转化表!$E$18,IF(AND(B139&lt;=90,B139&gt;80),9*转化表!$E$11+10*转化表!$E$12+10*转化表!$E$13+10*转化表!$E$14+10*转化表!$E$15+10*转化表!$E$16+10*转化表!$E$17+10*转化表!$E$18+(B139-80)*转化表!$E$19,IF(AND(B139&lt;=100,B139&gt;90),9*转化表!$E$11+10*转化表!$E$12+10*转化表!$E$13+10*转化表!$E$14+10*转化表!$E$15+10*转化表!$E$16+10*转化表!$E$17+10*转化表!$E$18+10*转化表!$E$19+(B139-90)*转化表!$E$20,IF(AND(B139&lt;=110,B139&gt;100),9*转化表!$E$11+10*转化表!$E$12+10*转化表!$E$13+10*转化表!$E$14+10*转化表!$E$15+10*转化表!$E$16+10*转化表!$E$17+10*转化表!$E$18+10*转化表!$E$19+10*转化表!$E$20+(B139-100)*转化表!$E$21,IF(AND(B139&lt;=120,B139&gt;110),9*转化表!$E$11+10*转化表!$E$12+10*转化表!$E$13+10*转化表!$E$14+10*转化表!$E$15+10*转化表!$E$16+10*转化表!$E$17+10*转化表!$E$18+10*转化表!$E$19+10*转化表!$E$20+10*转化表!$E$21+(B139-110)*转化表!$E$22)))))))))))))</f>
        <v>0</v>
      </c>
      <c r="J139" s="98">
        <f>IF(E139&lt;=50,0,(E139-50)*人物成长表!$B139*7%+0.1+IF(AND(B139&lt;=10,B139&gt;0),(人物成长表!$B139-1)*转化表!$F$11,IF(AND(B139&lt;=20,B139&gt;10),9*转化表!$F$11+(B139-10)*转化表!$F$12,IF(AND(B139&lt;=30,B139&gt;20),9*转化表!$F$11+10*转化表!$F$12+(B139-20)*转化表!$F$13,IF(AND(B139&lt;=40,B139&gt;30),9*转化表!$F$11+10*转化表!$F$12+10*转化表!$F$13+(B139-30)*转化表!$F$14,IF(AND(B139&lt;=50,B139&gt;40),9*转化表!$F$11+10*转化表!$F$12+10*转化表!$F$13+10*转化表!$F$14+(B139-40)*转化表!$F$15,IF(AND(B139&lt;=60,B139&gt;50),9*转化表!$F$11+10*转化表!$F$12+10*转化表!$F$13+10*转化表!$F$14+10*转化表!$F$15+(B139-50)*转化表!$F$16,IF(AND(B139&lt;=70,B139&gt;60),9*转化表!$F$11+10*转化表!$F$12+10*转化表!$F$13+10*转化表!$F$14+10*转化表!$F$15+10*转化表!$F$16+(B139-60)*转化表!$F$17,IF(AND(B139&lt;=80,B139&gt;70),9*转化表!$F$11+10*转化表!$F$12+10*转化表!$F$13+10*转化表!$F$14+10*转化表!$F$15+10*转化表!$F$16+10*转化表!$F$17+(B139-70)*转化表!$F$18,IF(AND(B139&lt;=90,B139&gt;80),9*转化表!$F$11+10*转化表!$F$12+10*转化表!$F$13+10*转化表!$F$14+10*转化表!$F$15+10*转化表!$F$16+10*转化表!$F$17+10*转化表!$F$18+(B139-80)*转化表!$F$19,IF(AND(B139&lt;=100,B139&gt;90),9*转化表!$F$11+10*转化表!$F$12+10*转化表!$F$13+10*转化表!$F$14+10*转化表!$F$15+10*转化表!$F$16+10*转化表!$F$17+10*转化表!$F$18+10*转化表!$F$19+(B139-90)*转化表!$F$20,IF(AND(B139&lt;=110,B139&gt;100),9*转化表!$F$11+10*转化表!$F$12+10*转化表!$F$13+10*转化表!$F$14+10*转化表!$F$15+10*转化表!$F$16+10*转化表!$F$17+10*转化表!$F$18+10*转化表!$F$19+10*转化表!$F$20+(B139-100)*转化表!$F$21,IF(AND(B139&lt;=120,B139&gt;110),9*转化表!$F$11+10*转化表!$F$12+10*转化表!$F$13+10*转化表!$F$14+10*转化表!$F$15+10*转化表!$F$16+10*转化表!$F$17+10*转化表!$F$18+10*转化表!$F$19+10*转化表!$F$20+10*转化表!$F$21+(B139-110)*转化表!$F$22)))))))))))))</f>
        <v>0</v>
      </c>
      <c r="K139" s="98">
        <f>(F139-50)*B139*10%+1+IF(AND(B139&lt;=10,B139&gt;0),(人物成长表!$B139-1)*转化表!$G$11,IF(AND(B139&lt;=20,B139&gt;10),9*转化表!$G$11+(B139-10)*转化表!$G$12,IF(AND(B139&lt;=30,B139&gt;20),9*转化表!$G$11+10*转化表!$G$12+(B139-20)*转化表!$G$13,IF(AND(B139&lt;=40,B139&gt;30),9*转化表!$G$11+10*转化表!$G$12+10*转化表!$G$13+(B139-30)*转化表!$G$14,IF(AND(B139&lt;=50,B139&gt;40),9*转化表!$G$11+10*转化表!$G$12+10*转化表!$G$13+10*转化表!$G$14+(B139-40)*转化表!$G$15,IF(AND(B139&lt;=60,B139&gt;50),9*转化表!$G$11+10*转化表!$G$12+10*转化表!$G$13+10*转化表!$G$14+10*转化表!$G$15+(B139-50)*转化表!$G$16,IF(AND(B139&lt;=70,B139&gt;60),9*转化表!$G$11+10*转化表!$G$12+10*转化表!$G$13+10*转化表!$G$14+10*转化表!$G$15+10*转化表!$G$16+(B139-60)*转化表!$G$17,IF(AND(B139&lt;=80,B139&gt;70),9*转化表!$G$11+10*转化表!$G$12+10*转化表!$G$13+10*转化表!$G$14+10*转化表!$G$15+10*转化表!$G$16+10*转化表!$G$17+(B139-70)*转化表!$G$18,IF(AND(B139&lt;=90,B139&gt;80),9*转化表!$G$11+10*转化表!$G$12+10*转化表!$G$13+10*转化表!$G$14+10*转化表!$G$15+10*转化表!$G$16+10*转化表!$G$17+10*转化表!$G$18+(B139-80)*转化表!$G$19,IF(AND(B139&lt;=100,B139&gt;90),9*转化表!$G$11+10*转化表!$G$12+10*转化表!$G$13+10*转化表!$G$14+10*转化表!$G$15+10*转化表!$G$16+10*转化表!$G$17+10*转化表!$G$18+10*转化表!$G$19+(B139-90)*转化表!$G$20,IF(AND(B139&lt;=110,B139&gt;100),9*转化表!$G$11+10*转化表!$G$12+10*转化表!$G$13+10*转化表!$G$14+10*转化表!$G$15+10*转化表!$G$16+10*转化表!$G$17+10*转化表!$G$18+10*转化表!$G$19+10*转化表!$G$20+(B139-100)*转化表!$G$21,IF(AND(B139&lt;=120,B139&gt;110),9*转化表!$G$11+10*转化表!$G$12+10*转化表!$G$13+10*转化表!$G$14+10*转化表!$G$15+10*转化表!$G$16+10*转化表!$G$17+10*转化表!$G$18+10*转化表!$G$19+10*转化表!$G$20+10*转化表!$G$21+(B139-110)*转化表!$G$22))))))))))))</f>
        <v>26</v>
      </c>
      <c r="L139" s="98">
        <f>IF(F139&lt;=50,0,(F139-50)*7%*B139+IF(AND(B139&lt;=10,B139&gt;0),人物成长表!$B139*转化表!$H$11,IF(AND(B139&lt;=20,B139&gt;10),9*转化表!$H$11+(B139-10)*转化表!$H$12,IF(AND(B139&lt;=30,B139&gt;20),9*转化表!$H$11+10*转化表!$H$12+(B139-20)*转化表!$H$13,IF(AND(B139&lt;=40,B139&gt;30),9*转化表!$H$11+10*转化表!$H$12+10*转化表!$H$13+(B139-30)*转化表!$H$14,IF(AND(B139&lt;=50,B139&gt;40),9*转化表!$H$11+10*转化表!$H$12+10*转化表!$H$13+10*转化表!$H$14+(B139-40)*转化表!$H$15,IF(AND(B139&lt;=60,B139&gt;50),9*转化表!$H$11+10*转化表!$H$12+10*转化表!$H$13+10*转化表!$H$14+10*转化表!$H$15+(B139-50)*转化表!$H$16,IF(AND(B139&lt;=70,B139&gt;60),9*转化表!$H$11+10*转化表!$H$12+10*转化表!$H$13+10*转化表!$H$14+10*转化表!$H$15+10*转化表!$H$16+(B139-60)*转化表!$H$17,IF(AND(B139&lt;=80,B139&gt;70),9*转化表!$H$11+10*转化表!$H$12+10*转化表!$H$13+10*转化表!$H$14+10*转化表!$H$15+10*转化表!$H$16+10*转化表!$H$17+(B139-70)*转化表!$H$18,IF(AND(B139&lt;=90,B139&gt;80),9*转化表!$H$11+10*转化表!$H$12+10*转化表!$H$13+10*转化表!$H$14+10*转化表!$H$15+10*转化表!$H$16+10*转化表!$H$17+10*转化表!$H$18+(B139-80)*转化表!$H$19,IF(AND(B139&lt;=100,B139&gt;90),9*转化表!$H$11+10*转化表!$H$12+10*转化表!$H$13+10*转化表!$H$14+10*转化表!$H$15+10*转化表!$H$16+10*转化表!$H$17+10*转化表!$H$18+10*转化表!$H$19+(B139-90)*转化表!$H$20,IF(AND(B139&lt;=110,B139&gt;100),9*转化表!$H$11+10*转化表!$H$12+10*转化表!$H$13+10*转化表!$H$14+10*转化表!$H$15+10*转化表!$H$16+10*转化表!$H$17+10*转化表!$H$18+10*转化表!$H$19+10*转化表!$H$20+(B139-100)*转化表!$H$21,IF(AND(B139&lt;=120,B139&gt;110),9*转化表!$H$11+10*转化表!$H$12+10*转化表!$H$13+10*转化表!$H$14+10*转化表!$H$15+10*转化表!$H$16+10*转化表!$H$17+10*转化表!$H$18+10*转化表!$H$19+10*转化表!$H$20+10*转化表!$H$21+(B139-110)*转化表!$H$22)))))))))))))</f>
        <v>0</v>
      </c>
      <c r="M139" s="99">
        <v>0.1</v>
      </c>
      <c r="N139" s="95">
        <v>0</v>
      </c>
      <c r="O139" s="99">
        <v>0.15</v>
      </c>
      <c r="P139" s="95">
        <v>0</v>
      </c>
      <c r="Q139" s="95">
        <v>0</v>
      </c>
      <c r="R139" s="95">
        <v>0</v>
      </c>
      <c r="S139" s="95">
        <v>0</v>
      </c>
    </row>
    <row r="140" spans="1:19">
      <c r="A140" s="38" t="s">
        <v>187</v>
      </c>
      <c r="B140" s="95">
        <v>19</v>
      </c>
      <c r="C140" s="96">
        <f>IF(AND(B140&lt;=10,B140&gt;0),(人物成长表!$B140-1)*30+30,IF(AND(B140&lt;=20,B140&gt;10),9*30+30+(B140-10)*60,IF(AND(B140&lt;=30,B140&gt;20),9*30+30+10*60+(B140-20)*90,IF(AND(B140&lt;=40,B140&gt;30),9*30+30+10*60+10*90+(B140-30)*120,IF(AND(B140&lt;=50,B140&gt;40),9*30+30+10*60+10*90+10*120+(B140-40)*150,IF(AND(B140&lt;=60,B140&gt;50),9*30+30+10*60+10*90+10*120+10*150+(B140-50)*180,IF(AND(B140&lt;=70,B140&gt;60),9*30+30+10*60+10*90+10*120+10*150+10*180+(B140-60)*210,IF(AND(B140&lt;=80,B140&gt;70),9*30+30+10*60+10*90+10*120+10*150+10*180+10*210+(B140-70)*240,IF(AND(B140&lt;=90,B140&gt;80),9*30+30+10*60+10*90+10*120+10*150+10*180+10*210+10*240+(B140-80)*270,IF(AND(B140&lt;=100,B140&gt;90),9*30+30+10*60+10*90+10*120+10*150+10*180+10*210+10*240+10*270+(B140-90)*300,IF(AND(B140&lt;=110,B140&gt;100),9*30+30+10*60+10*90+10*120+10*150+10*180+10*210+10*240+10*270+10*300+(B140-100)*330,IF(AND(B140&lt;=120,B140&gt;110),9*30+30+10*60+10*90+10*120+10*150+10*180+10*210+10*240+10*270+10*300+10*330+(B140-110)*360))))))))))))</f>
        <v>840</v>
      </c>
      <c r="D140" s="38">
        <v>70</v>
      </c>
      <c r="E140" s="38">
        <v>50</v>
      </c>
      <c r="F140" s="95">
        <v>50</v>
      </c>
      <c r="G140" s="97">
        <f>人物成长表!$D140*人物成长表!$B140*10%+16+IF(AND(B140&lt;=10,B140&gt;0),(人物成长表!$B140-1)*转化表!$C$11,IF(AND(B140&lt;=20,B140&gt;10),9*转化表!$C$11+(B140-10)*转化表!$C$12,IF(AND(B140&lt;=30,B140&gt;20),9*转化表!$C$11+10*转化表!$C$12+(B140-20)*转化表!$C$13,IF(AND(B140&lt;=40,B140&gt;30),9*转化表!$C$11+10*转化表!$C$12+10*转化表!$C$13+(B140-30)*转化表!$C$14,IF(AND(B140&lt;=50,B140&gt;40),9*转化表!$C$11+10*转化表!$C$12+10*转化表!$C$13+10*转化表!$C$14+(B140-40)*转化表!$C$15,IF(AND(B140&lt;=60,B140&gt;50),9*转化表!$C$11+10*转化表!$C$12+10*转化表!$C$13+10*转化表!$C$14+10*转化表!$C$15+(B140-50)*转化表!$C$16,IF(AND(B140&lt;=70,B140&gt;60),9*转化表!$C$11+10*转化表!$C$12+10*转化表!$C$13+10*转化表!$C$14+10*转化表!$C$15+10*转化表!$C$16+(B140-60)*转化表!$C$17,IF(AND(B140&lt;=80,B140&gt;70),9*转化表!$C$11+10*转化表!$C$12+10*转化表!$C$13+10*转化表!$C$14+10*转化表!$C$15+10*转化表!$C$16+10*转化表!$C$17+(B140-70)*转化表!$C$18,IF(AND(B140&lt;=90,B140&gt;80),9*转化表!$C$11+10*转化表!$C$12+10*转化表!$C$13+10*转化表!$C$14+10*转化表!$C$15+10*转化表!$C$16+10*转化表!$C$17+10*转化表!$C$18+(B140-80)*转化表!$C$19,IF(AND(B140&lt;=100,B140&gt;90),9*转化表!$C$11+10*转化表!$C$12+10*转化表!$C$13+10*转化表!$C$14+10*转化表!$C$15+10*转化表!$C$16+10*转化表!$C$17+10*转化表!$C$18+10*转化表!$C$19+(B140-90)*转化表!$C$20,IF(AND(B140&lt;=110,B140&gt;100),9*转化表!$C$11+10*转化表!$C$12+10*转化表!$C$13+10*转化表!$C$14+10*转化表!$C$15+10*转化表!$C$16+10*转化表!$C$17+10*转化表!$C$18+10*转化表!$C$19+10*转化表!$C$20+(B140-100)*转化表!$C$21,IF(AND(B140&lt;=120,B140&gt;110),9*转化表!$C$11+10*转化表!$C$12+10*转化表!$C$13+10*转化表!$C$14+10*转化表!$C$15+10*转化表!$C$16+10*转化表!$C$17+10*转化表!$C$18+10*转化表!$C$19+10*转化表!$C$20+10*转化表!$C$21+(B140-110)*转化表!$C$22))))))))))))</f>
        <v>149</v>
      </c>
      <c r="H140" s="97">
        <f>人物成长表!$D140*人物成长表!$B140*7%+11.1+IF(AND(B140&lt;=10,B140&gt;0),(人物成长表!$B140-1)*转化表!$D$11,IF(AND(B140&lt;=20,B140&gt;10),9*转化表!$D$11+(B140-10)*转化表!$D$12,IF(AND(B140&lt;=30,B140&gt;20),9*转化表!$D$11+10*转化表!$D$12+(B140-20)*转化表!$D$13,IF(AND(B140&lt;=40,B140&gt;30),9*转化表!$D$11+10*转化表!$D$12+10*转化表!$D$13+(B140-30)*转化表!$D$14,IF(AND(B140&lt;=50,B140&gt;40),9*转化表!$D$11+10*转化表!$D$12+10*转化表!$D$13+10*转化表!$D$14+(B140-40)*转化表!$D$15,IF(AND(B140&lt;=60,B140&gt;50),9*转化表!$D$11+10*转化表!$D$12+10*转化表!$D$13+10*转化表!$D$14+10*转化表!$D$15+(B140-50)*转化表!$D$16,IF(AND(B140&lt;=70,B140&gt;60),9*转化表!$D$11+10*转化表!$D$12+10*转化表!$D$13+10*转化表!$D$14+10*转化表!$D$15+10*转化表!$D$16+(B140-60)*转化表!$D$17,IF(AND(B140&lt;=80,B140&gt;70),9*转化表!$D$11+10*转化表!$D$12+10*转化表!$D$13+10*转化表!$D$14+10*转化表!$D$15+10*转化表!$D$16+10*转化表!$D$17+(B140-70)*转化表!$D$18,IF(AND(B140&lt;=90,B140&gt;80),9*转化表!$D$11+10*转化表!$D$12+10*转化表!$D$13+10*转化表!$D$14+10*转化表!$D$15+10*转化表!$D$16+10*转化表!$D$17+10*转化表!$D$18+(B140-80)*转化表!$D$19,IF(AND(B140&lt;=100,B140&gt;90),9*转化表!$D$11+10*转化表!$D$12+10*转化表!$D$13+10*转化表!$D$14+10*转化表!$D$15+10*转化表!$D$16+10*转化表!$D$17+10*转化表!$D$18+10*转化表!$D$19+(B140-90)*转化表!$D$20,IF(AND(B140&lt;=110,B140&gt;100),9*转化表!$D$11+10*转化表!$D$12+10*转化表!$D$13+10*转化表!$D$14+10*转化表!$D$15+10*转化表!$D$16+10*转化表!$D$17+10*转化表!$D$18+10*转化表!$D$19+10*转化表!$D$20+(B140-100)*转化表!$D$21,IF(AND(B140&lt;=120,B140&gt;110),9*转化表!$D$11+10*转化表!$D$12+10*转化表!$D$13+10*转化表!$D$14+10*转化表!$D$15+10*转化表!$D$16+10*转化表!$D$17+10*转化表!$D$18+10*转化表!$D$19+10*转化表!$D$20+10*转化表!$D$21+(B140-110)*转化表!$D$22))))))))))))</f>
        <v>55.6</v>
      </c>
      <c r="I140" s="98">
        <f>IF(E140&lt;=50,0,(E140-50)*人物成长表!$B140*10%+0.1+IF(AND(B140&lt;=10,B140&gt;0),(人物成长表!$B140-1)*转化表!$E$11,IF(AND(B140&lt;=20,B140&gt;10),9*转化表!$E$11+(B140-10)*转化表!$E$12,IF(AND(B140&lt;=30,B140&gt;20),9*转化表!$E$11+10*转化表!$E$12+(B140-20)*转化表!$E$13,IF(AND(B140&lt;=40,B140&gt;30),9*转化表!$E$11+10*转化表!$E$12+10*转化表!$E$13+(B140-30)*转化表!$E$14,IF(AND(B140&lt;=50,B140&gt;40),9*转化表!$E$11+10*转化表!$E$12+10*转化表!$E$13+10*转化表!$E$14+(B140-40)*转化表!$E$15,IF(AND(B140&lt;=60,B140&gt;50),9*转化表!$E$11+10*转化表!$E$12+10*转化表!$E$13+10*转化表!$E$14+10*转化表!$E$15+(B140-50)*转化表!$E$16,IF(AND(B140&lt;=70,B140&gt;60),9*转化表!$E$11+10*转化表!$E$12+10*转化表!$E$13+10*转化表!$E$14+10*转化表!$E$15+10*转化表!$E$16+(B140-60)*转化表!$E$17,IF(AND(B140&lt;=80,B140&gt;70),9*转化表!$E$11+10*转化表!$E$12+10*转化表!$E$13+10*转化表!$E$14+10*转化表!$E$15+10*转化表!$E$16+10*转化表!$E$17+(B140-70)*转化表!$E$18,IF(AND(B140&lt;=90,B140&gt;80),9*转化表!$E$11+10*转化表!$E$12+10*转化表!$E$13+10*转化表!$E$14+10*转化表!$E$15+10*转化表!$E$16+10*转化表!$E$17+10*转化表!$E$18+(B140-80)*转化表!$E$19,IF(AND(B140&lt;=100,B140&gt;90),9*转化表!$E$11+10*转化表!$E$12+10*转化表!$E$13+10*转化表!$E$14+10*转化表!$E$15+10*转化表!$E$16+10*转化表!$E$17+10*转化表!$E$18+10*转化表!$E$19+(B140-90)*转化表!$E$20,IF(AND(B140&lt;=110,B140&gt;100),9*转化表!$E$11+10*转化表!$E$12+10*转化表!$E$13+10*转化表!$E$14+10*转化表!$E$15+10*转化表!$E$16+10*转化表!$E$17+10*转化表!$E$18+10*转化表!$E$19+10*转化表!$E$20+(B140-100)*转化表!$E$21,IF(AND(B140&lt;=120,B140&gt;110),9*转化表!$E$11+10*转化表!$E$12+10*转化表!$E$13+10*转化表!$E$14+10*转化表!$E$15+10*转化表!$E$16+10*转化表!$E$17+10*转化表!$E$18+10*转化表!$E$19+10*转化表!$E$20+10*转化表!$E$21+(B140-110)*转化表!$E$22)))))))))))))</f>
        <v>0</v>
      </c>
      <c r="J140" s="98">
        <f>IF(E140&lt;=50,0,(E140-50)*人物成长表!$B140*7%+0.1+IF(AND(B140&lt;=10,B140&gt;0),(人物成长表!$B140-1)*转化表!$F$11,IF(AND(B140&lt;=20,B140&gt;10),9*转化表!$F$11+(B140-10)*转化表!$F$12,IF(AND(B140&lt;=30,B140&gt;20),9*转化表!$F$11+10*转化表!$F$12+(B140-20)*转化表!$F$13,IF(AND(B140&lt;=40,B140&gt;30),9*转化表!$F$11+10*转化表!$F$12+10*转化表!$F$13+(B140-30)*转化表!$F$14,IF(AND(B140&lt;=50,B140&gt;40),9*转化表!$F$11+10*转化表!$F$12+10*转化表!$F$13+10*转化表!$F$14+(B140-40)*转化表!$F$15,IF(AND(B140&lt;=60,B140&gt;50),9*转化表!$F$11+10*转化表!$F$12+10*转化表!$F$13+10*转化表!$F$14+10*转化表!$F$15+(B140-50)*转化表!$F$16,IF(AND(B140&lt;=70,B140&gt;60),9*转化表!$F$11+10*转化表!$F$12+10*转化表!$F$13+10*转化表!$F$14+10*转化表!$F$15+10*转化表!$F$16+(B140-60)*转化表!$F$17,IF(AND(B140&lt;=80,B140&gt;70),9*转化表!$F$11+10*转化表!$F$12+10*转化表!$F$13+10*转化表!$F$14+10*转化表!$F$15+10*转化表!$F$16+10*转化表!$F$17+(B140-70)*转化表!$F$18,IF(AND(B140&lt;=90,B140&gt;80),9*转化表!$F$11+10*转化表!$F$12+10*转化表!$F$13+10*转化表!$F$14+10*转化表!$F$15+10*转化表!$F$16+10*转化表!$F$17+10*转化表!$F$18+(B140-80)*转化表!$F$19,IF(AND(B140&lt;=100,B140&gt;90),9*转化表!$F$11+10*转化表!$F$12+10*转化表!$F$13+10*转化表!$F$14+10*转化表!$F$15+10*转化表!$F$16+10*转化表!$F$17+10*转化表!$F$18+10*转化表!$F$19+(B140-90)*转化表!$F$20,IF(AND(B140&lt;=110,B140&gt;100),9*转化表!$F$11+10*转化表!$F$12+10*转化表!$F$13+10*转化表!$F$14+10*转化表!$F$15+10*转化表!$F$16+10*转化表!$F$17+10*转化表!$F$18+10*转化表!$F$19+10*转化表!$F$20+(B140-100)*转化表!$F$21,IF(AND(B140&lt;=120,B140&gt;110),9*转化表!$F$11+10*转化表!$F$12+10*转化表!$F$13+10*转化表!$F$14+10*转化表!$F$15+10*转化表!$F$16+10*转化表!$F$17+10*转化表!$F$18+10*转化表!$F$19+10*转化表!$F$20+10*转化表!$F$21+(B140-110)*转化表!$F$22)))))))))))))</f>
        <v>0</v>
      </c>
      <c r="K140" s="98">
        <f>(F140-50)*B140*10%+1+IF(AND(B140&lt;=10,B140&gt;0),(人物成长表!$B140-1)*转化表!$G$11,IF(AND(B140&lt;=20,B140&gt;10),9*转化表!$G$11+(B140-10)*转化表!$G$12,IF(AND(B140&lt;=30,B140&gt;20),9*转化表!$G$11+10*转化表!$G$12+(B140-20)*转化表!$G$13,IF(AND(B140&lt;=40,B140&gt;30),9*转化表!$G$11+10*转化表!$G$12+10*转化表!$G$13+(B140-30)*转化表!$G$14,IF(AND(B140&lt;=50,B140&gt;40),9*转化表!$G$11+10*转化表!$G$12+10*转化表!$G$13+10*转化表!$G$14+(B140-40)*转化表!$G$15,IF(AND(B140&lt;=60,B140&gt;50),9*转化表!$G$11+10*转化表!$G$12+10*转化表!$G$13+10*转化表!$G$14+10*转化表!$G$15+(B140-50)*转化表!$G$16,IF(AND(B140&lt;=70,B140&gt;60),9*转化表!$G$11+10*转化表!$G$12+10*转化表!$G$13+10*转化表!$G$14+10*转化表!$G$15+10*转化表!$G$16+(B140-60)*转化表!$G$17,IF(AND(B140&lt;=80,B140&gt;70),9*转化表!$G$11+10*转化表!$G$12+10*转化表!$G$13+10*转化表!$G$14+10*转化表!$G$15+10*转化表!$G$16+10*转化表!$G$17+(B140-70)*转化表!$G$18,IF(AND(B140&lt;=90,B140&gt;80),9*转化表!$G$11+10*转化表!$G$12+10*转化表!$G$13+10*转化表!$G$14+10*转化表!$G$15+10*转化表!$G$16+10*转化表!$G$17+10*转化表!$G$18+(B140-80)*转化表!$G$19,IF(AND(B140&lt;=100,B140&gt;90),9*转化表!$G$11+10*转化表!$G$12+10*转化表!$G$13+10*转化表!$G$14+10*转化表!$G$15+10*转化表!$G$16+10*转化表!$G$17+10*转化表!$G$18+10*转化表!$G$19+(B140-90)*转化表!$G$20,IF(AND(B140&lt;=110,B140&gt;100),9*转化表!$G$11+10*转化表!$G$12+10*转化表!$G$13+10*转化表!$G$14+10*转化表!$G$15+10*转化表!$G$16+10*转化表!$G$17+10*转化表!$G$18+10*转化表!$G$19+10*转化表!$G$20+(B140-100)*转化表!$G$21,IF(AND(B140&lt;=120,B140&gt;110),9*转化表!$G$11+10*转化表!$G$12+10*转化表!$G$13+10*转化表!$G$14+10*转化表!$G$15+10*转化表!$G$16+10*转化表!$G$17+10*转化表!$G$18+10*转化表!$G$19+10*转化表!$G$20+10*转化表!$G$21+(B140-110)*转化表!$G$22))))))))))))</f>
        <v>28</v>
      </c>
      <c r="L140" s="98">
        <f>IF(F140&lt;=50,0,(F140-50)*7%*B140+IF(AND(B140&lt;=10,B140&gt;0),人物成长表!$B140*转化表!$H$11,IF(AND(B140&lt;=20,B140&gt;10),9*转化表!$H$11+(B140-10)*转化表!$H$12,IF(AND(B140&lt;=30,B140&gt;20),9*转化表!$H$11+10*转化表!$H$12+(B140-20)*转化表!$H$13,IF(AND(B140&lt;=40,B140&gt;30),9*转化表!$H$11+10*转化表!$H$12+10*转化表!$H$13+(B140-30)*转化表!$H$14,IF(AND(B140&lt;=50,B140&gt;40),9*转化表!$H$11+10*转化表!$H$12+10*转化表!$H$13+10*转化表!$H$14+(B140-40)*转化表!$H$15,IF(AND(B140&lt;=60,B140&gt;50),9*转化表!$H$11+10*转化表!$H$12+10*转化表!$H$13+10*转化表!$H$14+10*转化表!$H$15+(B140-50)*转化表!$H$16,IF(AND(B140&lt;=70,B140&gt;60),9*转化表!$H$11+10*转化表!$H$12+10*转化表!$H$13+10*转化表!$H$14+10*转化表!$H$15+10*转化表!$H$16+(B140-60)*转化表!$H$17,IF(AND(B140&lt;=80,B140&gt;70),9*转化表!$H$11+10*转化表!$H$12+10*转化表!$H$13+10*转化表!$H$14+10*转化表!$H$15+10*转化表!$H$16+10*转化表!$H$17+(B140-70)*转化表!$H$18,IF(AND(B140&lt;=90,B140&gt;80),9*转化表!$H$11+10*转化表!$H$12+10*转化表!$H$13+10*转化表!$H$14+10*转化表!$H$15+10*转化表!$H$16+10*转化表!$H$17+10*转化表!$H$18+(B140-80)*转化表!$H$19,IF(AND(B140&lt;=100,B140&gt;90),9*转化表!$H$11+10*转化表!$H$12+10*转化表!$H$13+10*转化表!$H$14+10*转化表!$H$15+10*转化表!$H$16+10*转化表!$H$17+10*转化表!$H$18+10*转化表!$H$19+(B140-90)*转化表!$H$20,IF(AND(B140&lt;=110,B140&gt;100),9*转化表!$H$11+10*转化表!$H$12+10*转化表!$H$13+10*转化表!$H$14+10*转化表!$H$15+10*转化表!$H$16+10*转化表!$H$17+10*转化表!$H$18+10*转化表!$H$19+10*转化表!$H$20+(B140-100)*转化表!$H$21,IF(AND(B140&lt;=120,B140&gt;110),9*转化表!$H$11+10*转化表!$H$12+10*转化表!$H$13+10*转化表!$H$14+10*转化表!$H$15+10*转化表!$H$16+10*转化表!$H$17+10*转化表!$H$18+10*转化表!$H$19+10*转化表!$H$20+10*转化表!$H$21+(B140-110)*转化表!$H$22)))))))))))))</f>
        <v>0</v>
      </c>
      <c r="M140" s="99">
        <v>0.1</v>
      </c>
      <c r="N140" s="95">
        <v>0</v>
      </c>
      <c r="O140" s="99">
        <v>0.15</v>
      </c>
      <c r="P140" s="95">
        <v>0</v>
      </c>
      <c r="Q140" s="95">
        <v>0</v>
      </c>
      <c r="R140" s="95">
        <v>0</v>
      </c>
      <c r="S140" s="95">
        <v>0</v>
      </c>
    </row>
    <row r="141" spans="1:19">
      <c r="A141" s="38" t="s">
        <v>187</v>
      </c>
      <c r="B141" s="95">
        <v>20</v>
      </c>
      <c r="C141" s="96">
        <f>IF(AND(B141&lt;=10,B141&gt;0),(人物成长表!$B141-1)*30+30,IF(AND(B141&lt;=20,B141&gt;10),9*30+30+(B141-10)*60,IF(AND(B141&lt;=30,B141&gt;20),9*30+30+10*60+(B141-20)*90,IF(AND(B141&lt;=40,B141&gt;30),9*30+30+10*60+10*90+(B141-30)*120,IF(AND(B141&lt;=50,B141&gt;40),9*30+30+10*60+10*90+10*120+(B141-40)*150,IF(AND(B141&lt;=60,B141&gt;50),9*30+30+10*60+10*90+10*120+10*150+(B141-50)*180,IF(AND(B141&lt;=70,B141&gt;60),9*30+30+10*60+10*90+10*120+10*150+10*180+(B141-60)*210,IF(AND(B141&lt;=80,B141&gt;70),9*30+30+10*60+10*90+10*120+10*150+10*180+10*210+(B141-70)*240,IF(AND(B141&lt;=90,B141&gt;80),9*30+30+10*60+10*90+10*120+10*150+10*180+10*210+10*240+(B141-80)*270,IF(AND(B141&lt;=100,B141&gt;90),9*30+30+10*60+10*90+10*120+10*150+10*180+10*210+10*240+10*270+(B141-90)*300,IF(AND(B141&lt;=110,B141&gt;100),9*30+30+10*60+10*90+10*120+10*150+10*180+10*210+10*240+10*270+10*300+(B141-100)*330,IF(AND(B141&lt;=120,B141&gt;110),9*30+30+10*60+10*90+10*120+10*150+10*180+10*210+10*240+10*270+10*300+10*330+(B141-110)*360))))))))))))</f>
        <v>900</v>
      </c>
      <c r="D141" s="38">
        <v>70</v>
      </c>
      <c r="E141" s="38">
        <v>50</v>
      </c>
      <c r="F141" s="95">
        <v>50</v>
      </c>
      <c r="G141" s="97">
        <f>人物成长表!$D141*人物成长表!$B141*10%+16+IF(AND(B141&lt;=10,B141&gt;0),(人物成长表!$B141-1)*转化表!$C$11,IF(AND(B141&lt;=20,B141&gt;10),9*转化表!$C$11+(B141-10)*转化表!$C$12,IF(AND(B141&lt;=30,B141&gt;20),9*转化表!$C$11+10*转化表!$C$12+(B141-20)*转化表!$C$13,IF(AND(B141&lt;=40,B141&gt;30),9*转化表!$C$11+10*转化表!$C$12+10*转化表!$C$13+(B141-30)*转化表!$C$14,IF(AND(B141&lt;=50,B141&gt;40),9*转化表!$C$11+10*转化表!$C$12+10*转化表!$C$13+10*转化表!$C$14+(B141-40)*转化表!$C$15,IF(AND(B141&lt;=60,B141&gt;50),9*转化表!$C$11+10*转化表!$C$12+10*转化表!$C$13+10*转化表!$C$14+10*转化表!$C$15+(B141-50)*转化表!$C$16,IF(AND(B141&lt;=70,B141&gt;60),9*转化表!$C$11+10*转化表!$C$12+10*转化表!$C$13+10*转化表!$C$14+10*转化表!$C$15+10*转化表!$C$16+(B141-60)*转化表!$C$17,IF(AND(B141&lt;=80,B141&gt;70),9*转化表!$C$11+10*转化表!$C$12+10*转化表!$C$13+10*转化表!$C$14+10*转化表!$C$15+10*转化表!$C$16+10*转化表!$C$17+(B141-70)*转化表!$C$18,IF(AND(B141&lt;=90,B141&gt;80),9*转化表!$C$11+10*转化表!$C$12+10*转化表!$C$13+10*转化表!$C$14+10*转化表!$C$15+10*转化表!$C$16+10*转化表!$C$17+10*转化表!$C$18+(B141-80)*转化表!$C$19,IF(AND(B141&lt;=100,B141&gt;90),9*转化表!$C$11+10*转化表!$C$12+10*转化表!$C$13+10*转化表!$C$14+10*转化表!$C$15+10*转化表!$C$16+10*转化表!$C$17+10*转化表!$C$18+10*转化表!$C$19+(B141-90)*转化表!$C$20,IF(AND(B141&lt;=110,B141&gt;100),9*转化表!$C$11+10*转化表!$C$12+10*转化表!$C$13+10*转化表!$C$14+10*转化表!$C$15+10*转化表!$C$16+10*转化表!$C$17+10*转化表!$C$18+10*转化表!$C$19+10*转化表!$C$20+(B141-100)*转化表!$C$21,IF(AND(B141&lt;=120,B141&gt;110),9*转化表!$C$11+10*转化表!$C$12+10*转化表!$C$13+10*转化表!$C$14+10*转化表!$C$15+10*转化表!$C$16+10*转化表!$C$17+10*转化表!$C$18+10*转化表!$C$19+10*转化表!$C$20+10*转化表!$C$21+(B141-110)*转化表!$C$22))))))))))))</f>
        <v>159</v>
      </c>
      <c r="H141" s="97">
        <f>人物成长表!$D141*人物成长表!$B141*7%+11.1+IF(AND(B141&lt;=10,B141&gt;0),(人物成长表!$B141-1)*转化表!$D$11,IF(AND(B141&lt;=20,B141&gt;10),9*转化表!$D$11+(B141-10)*转化表!$D$12,IF(AND(B141&lt;=30,B141&gt;20),9*转化表!$D$11+10*转化表!$D$12+(B141-20)*转化表!$D$13,IF(AND(B141&lt;=40,B141&gt;30),9*转化表!$D$11+10*转化表!$D$12+10*转化表!$D$13+(B141-30)*转化表!$D$14,IF(AND(B141&lt;=50,B141&gt;40),9*转化表!$D$11+10*转化表!$D$12+10*转化表!$D$13+10*转化表!$D$14+(B141-40)*转化表!$D$15,IF(AND(B141&lt;=60,B141&gt;50),9*转化表!$D$11+10*转化表!$D$12+10*转化表!$D$13+10*转化表!$D$14+10*转化表!$D$15+(B141-50)*转化表!$D$16,IF(AND(B141&lt;=70,B141&gt;60),9*转化表!$D$11+10*转化表!$D$12+10*转化表!$D$13+10*转化表!$D$14+10*转化表!$D$15+10*转化表!$D$16+(B141-60)*转化表!$D$17,IF(AND(B141&lt;=80,B141&gt;70),9*转化表!$D$11+10*转化表!$D$12+10*转化表!$D$13+10*转化表!$D$14+10*转化表!$D$15+10*转化表!$D$16+10*转化表!$D$17+(B141-70)*转化表!$D$18,IF(AND(B141&lt;=90,B141&gt;80),9*转化表!$D$11+10*转化表!$D$12+10*转化表!$D$13+10*转化表!$D$14+10*转化表!$D$15+10*转化表!$D$16+10*转化表!$D$17+10*转化表!$D$18+(B141-80)*转化表!$D$19,IF(AND(B141&lt;=100,B141&gt;90),9*转化表!$D$11+10*转化表!$D$12+10*转化表!$D$13+10*转化表!$D$14+10*转化表!$D$15+10*转化表!$D$16+10*转化表!$D$17+10*转化表!$D$18+10*转化表!$D$19+(B141-90)*转化表!$D$20,IF(AND(B141&lt;=110,B141&gt;100),9*转化表!$D$11+10*转化表!$D$12+10*转化表!$D$13+10*转化表!$D$14+10*转化表!$D$15+10*转化表!$D$16+10*转化表!$D$17+10*转化表!$D$18+10*转化表!$D$19+10*转化表!$D$20+(B141-100)*转化表!$D$21,IF(AND(B141&lt;=120,B141&gt;110),9*转化表!$D$11+10*转化表!$D$12+10*转化表!$D$13+10*转化表!$D$14+10*转化表!$D$15+10*转化表!$D$16+10*转化表!$D$17+10*转化表!$D$18+10*转化表!$D$19+10*转化表!$D$20+10*转化表!$D$21+(B141-110)*转化表!$D$22))))))))))))</f>
        <v>59.000000000000007</v>
      </c>
      <c r="I141" s="98">
        <f>IF(E141&lt;=50,0,(E141-50)*人物成长表!$B141*10%+0.1+IF(AND(B141&lt;=10,B141&gt;0),(人物成长表!$B141-1)*转化表!$E$11,IF(AND(B141&lt;=20,B141&gt;10),9*转化表!$E$11+(B141-10)*转化表!$E$12,IF(AND(B141&lt;=30,B141&gt;20),9*转化表!$E$11+10*转化表!$E$12+(B141-20)*转化表!$E$13,IF(AND(B141&lt;=40,B141&gt;30),9*转化表!$E$11+10*转化表!$E$12+10*转化表!$E$13+(B141-30)*转化表!$E$14,IF(AND(B141&lt;=50,B141&gt;40),9*转化表!$E$11+10*转化表!$E$12+10*转化表!$E$13+10*转化表!$E$14+(B141-40)*转化表!$E$15,IF(AND(B141&lt;=60,B141&gt;50),9*转化表!$E$11+10*转化表!$E$12+10*转化表!$E$13+10*转化表!$E$14+10*转化表!$E$15+(B141-50)*转化表!$E$16,IF(AND(B141&lt;=70,B141&gt;60),9*转化表!$E$11+10*转化表!$E$12+10*转化表!$E$13+10*转化表!$E$14+10*转化表!$E$15+10*转化表!$E$16+(B141-60)*转化表!$E$17,IF(AND(B141&lt;=80,B141&gt;70),9*转化表!$E$11+10*转化表!$E$12+10*转化表!$E$13+10*转化表!$E$14+10*转化表!$E$15+10*转化表!$E$16+10*转化表!$E$17+(B141-70)*转化表!$E$18,IF(AND(B141&lt;=90,B141&gt;80),9*转化表!$E$11+10*转化表!$E$12+10*转化表!$E$13+10*转化表!$E$14+10*转化表!$E$15+10*转化表!$E$16+10*转化表!$E$17+10*转化表!$E$18+(B141-80)*转化表!$E$19,IF(AND(B141&lt;=100,B141&gt;90),9*转化表!$E$11+10*转化表!$E$12+10*转化表!$E$13+10*转化表!$E$14+10*转化表!$E$15+10*转化表!$E$16+10*转化表!$E$17+10*转化表!$E$18+10*转化表!$E$19+(B141-90)*转化表!$E$20,IF(AND(B141&lt;=110,B141&gt;100),9*转化表!$E$11+10*转化表!$E$12+10*转化表!$E$13+10*转化表!$E$14+10*转化表!$E$15+10*转化表!$E$16+10*转化表!$E$17+10*转化表!$E$18+10*转化表!$E$19+10*转化表!$E$20+(B141-100)*转化表!$E$21,IF(AND(B141&lt;=120,B141&gt;110),9*转化表!$E$11+10*转化表!$E$12+10*转化表!$E$13+10*转化表!$E$14+10*转化表!$E$15+10*转化表!$E$16+10*转化表!$E$17+10*转化表!$E$18+10*转化表!$E$19+10*转化表!$E$20+10*转化表!$E$21+(B141-110)*转化表!$E$22)))))))))))))</f>
        <v>0</v>
      </c>
      <c r="J141" s="98">
        <f>IF(E141&lt;=50,0,(E141-50)*人物成长表!$B141*7%+0.1+IF(AND(B141&lt;=10,B141&gt;0),(人物成长表!$B141-1)*转化表!$F$11,IF(AND(B141&lt;=20,B141&gt;10),9*转化表!$F$11+(B141-10)*转化表!$F$12,IF(AND(B141&lt;=30,B141&gt;20),9*转化表!$F$11+10*转化表!$F$12+(B141-20)*转化表!$F$13,IF(AND(B141&lt;=40,B141&gt;30),9*转化表!$F$11+10*转化表!$F$12+10*转化表!$F$13+(B141-30)*转化表!$F$14,IF(AND(B141&lt;=50,B141&gt;40),9*转化表!$F$11+10*转化表!$F$12+10*转化表!$F$13+10*转化表!$F$14+(B141-40)*转化表!$F$15,IF(AND(B141&lt;=60,B141&gt;50),9*转化表!$F$11+10*转化表!$F$12+10*转化表!$F$13+10*转化表!$F$14+10*转化表!$F$15+(B141-50)*转化表!$F$16,IF(AND(B141&lt;=70,B141&gt;60),9*转化表!$F$11+10*转化表!$F$12+10*转化表!$F$13+10*转化表!$F$14+10*转化表!$F$15+10*转化表!$F$16+(B141-60)*转化表!$F$17,IF(AND(B141&lt;=80,B141&gt;70),9*转化表!$F$11+10*转化表!$F$12+10*转化表!$F$13+10*转化表!$F$14+10*转化表!$F$15+10*转化表!$F$16+10*转化表!$F$17+(B141-70)*转化表!$F$18,IF(AND(B141&lt;=90,B141&gt;80),9*转化表!$F$11+10*转化表!$F$12+10*转化表!$F$13+10*转化表!$F$14+10*转化表!$F$15+10*转化表!$F$16+10*转化表!$F$17+10*转化表!$F$18+(B141-80)*转化表!$F$19,IF(AND(B141&lt;=100,B141&gt;90),9*转化表!$F$11+10*转化表!$F$12+10*转化表!$F$13+10*转化表!$F$14+10*转化表!$F$15+10*转化表!$F$16+10*转化表!$F$17+10*转化表!$F$18+10*转化表!$F$19+(B141-90)*转化表!$F$20,IF(AND(B141&lt;=110,B141&gt;100),9*转化表!$F$11+10*转化表!$F$12+10*转化表!$F$13+10*转化表!$F$14+10*转化表!$F$15+10*转化表!$F$16+10*转化表!$F$17+10*转化表!$F$18+10*转化表!$F$19+10*转化表!$F$20+(B141-100)*转化表!$F$21,IF(AND(B141&lt;=120,B141&gt;110),9*转化表!$F$11+10*转化表!$F$12+10*转化表!$F$13+10*转化表!$F$14+10*转化表!$F$15+10*转化表!$F$16+10*转化表!$F$17+10*转化表!$F$18+10*转化表!$F$19+10*转化表!$F$20+10*转化表!$F$21+(B141-110)*转化表!$F$22)))))))))))))</f>
        <v>0</v>
      </c>
      <c r="K141" s="98">
        <f>(F141-50)*B141*10%+1+IF(AND(B141&lt;=10,B141&gt;0),(人物成长表!$B141-1)*转化表!$G$11,IF(AND(B141&lt;=20,B141&gt;10),9*转化表!$G$11+(B141-10)*转化表!$G$12,IF(AND(B141&lt;=30,B141&gt;20),9*转化表!$G$11+10*转化表!$G$12+(B141-20)*转化表!$G$13,IF(AND(B141&lt;=40,B141&gt;30),9*转化表!$G$11+10*转化表!$G$12+10*转化表!$G$13+(B141-30)*转化表!$G$14,IF(AND(B141&lt;=50,B141&gt;40),9*转化表!$G$11+10*转化表!$G$12+10*转化表!$G$13+10*转化表!$G$14+(B141-40)*转化表!$G$15,IF(AND(B141&lt;=60,B141&gt;50),9*转化表!$G$11+10*转化表!$G$12+10*转化表!$G$13+10*转化表!$G$14+10*转化表!$G$15+(B141-50)*转化表!$G$16,IF(AND(B141&lt;=70,B141&gt;60),9*转化表!$G$11+10*转化表!$G$12+10*转化表!$G$13+10*转化表!$G$14+10*转化表!$G$15+10*转化表!$G$16+(B141-60)*转化表!$G$17,IF(AND(B141&lt;=80,B141&gt;70),9*转化表!$G$11+10*转化表!$G$12+10*转化表!$G$13+10*转化表!$G$14+10*转化表!$G$15+10*转化表!$G$16+10*转化表!$G$17+(B141-70)*转化表!$G$18,IF(AND(B141&lt;=90,B141&gt;80),9*转化表!$G$11+10*转化表!$G$12+10*转化表!$G$13+10*转化表!$G$14+10*转化表!$G$15+10*转化表!$G$16+10*转化表!$G$17+10*转化表!$G$18+(B141-80)*转化表!$G$19,IF(AND(B141&lt;=100,B141&gt;90),9*转化表!$G$11+10*转化表!$G$12+10*转化表!$G$13+10*转化表!$G$14+10*转化表!$G$15+10*转化表!$G$16+10*转化表!$G$17+10*转化表!$G$18+10*转化表!$G$19+(B141-90)*转化表!$G$20,IF(AND(B141&lt;=110,B141&gt;100),9*转化表!$G$11+10*转化表!$G$12+10*转化表!$G$13+10*转化表!$G$14+10*转化表!$G$15+10*转化表!$G$16+10*转化表!$G$17+10*转化表!$G$18+10*转化表!$G$19+10*转化表!$G$20+(B141-100)*转化表!$G$21,IF(AND(B141&lt;=120,B141&gt;110),9*转化表!$G$11+10*转化表!$G$12+10*转化表!$G$13+10*转化表!$G$14+10*转化表!$G$15+10*转化表!$G$16+10*转化表!$G$17+10*转化表!$G$18+10*转化表!$G$19+10*转化表!$G$20+10*转化表!$G$21+(B141-110)*转化表!$G$22))))))))))))</f>
        <v>30</v>
      </c>
      <c r="L141" s="98">
        <f>IF(F141&lt;=50,0,(F141-50)*7%*B141+IF(AND(B141&lt;=10,B141&gt;0),人物成长表!$B141*转化表!$H$11,IF(AND(B141&lt;=20,B141&gt;10),9*转化表!$H$11+(B141-10)*转化表!$H$12,IF(AND(B141&lt;=30,B141&gt;20),9*转化表!$H$11+10*转化表!$H$12+(B141-20)*转化表!$H$13,IF(AND(B141&lt;=40,B141&gt;30),9*转化表!$H$11+10*转化表!$H$12+10*转化表!$H$13+(B141-30)*转化表!$H$14,IF(AND(B141&lt;=50,B141&gt;40),9*转化表!$H$11+10*转化表!$H$12+10*转化表!$H$13+10*转化表!$H$14+(B141-40)*转化表!$H$15,IF(AND(B141&lt;=60,B141&gt;50),9*转化表!$H$11+10*转化表!$H$12+10*转化表!$H$13+10*转化表!$H$14+10*转化表!$H$15+(B141-50)*转化表!$H$16,IF(AND(B141&lt;=70,B141&gt;60),9*转化表!$H$11+10*转化表!$H$12+10*转化表!$H$13+10*转化表!$H$14+10*转化表!$H$15+10*转化表!$H$16+(B141-60)*转化表!$H$17,IF(AND(B141&lt;=80,B141&gt;70),9*转化表!$H$11+10*转化表!$H$12+10*转化表!$H$13+10*转化表!$H$14+10*转化表!$H$15+10*转化表!$H$16+10*转化表!$H$17+(B141-70)*转化表!$H$18,IF(AND(B141&lt;=90,B141&gt;80),9*转化表!$H$11+10*转化表!$H$12+10*转化表!$H$13+10*转化表!$H$14+10*转化表!$H$15+10*转化表!$H$16+10*转化表!$H$17+10*转化表!$H$18+(B141-80)*转化表!$H$19,IF(AND(B141&lt;=100,B141&gt;90),9*转化表!$H$11+10*转化表!$H$12+10*转化表!$H$13+10*转化表!$H$14+10*转化表!$H$15+10*转化表!$H$16+10*转化表!$H$17+10*转化表!$H$18+10*转化表!$H$19+(B141-90)*转化表!$H$20,IF(AND(B141&lt;=110,B141&gt;100),9*转化表!$H$11+10*转化表!$H$12+10*转化表!$H$13+10*转化表!$H$14+10*转化表!$H$15+10*转化表!$H$16+10*转化表!$H$17+10*转化表!$H$18+10*转化表!$H$19+10*转化表!$H$20+(B141-100)*转化表!$H$21,IF(AND(B141&lt;=120,B141&gt;110),9*转化表!$H$11+10*转化表!$H$12+10*转化表!$H$13+10*转化表!$H$14+10*转化表!$H$15+10*转化表!$H$16+10*转化表!$H$17+10*转化表!$H$18+10*转化表!$H$19+10*转化表!$H$20+10*转化表!$H$21+(B141-110)*转化表!$H$22)))))))))))))</f>
        <v>0</v>
      </c>
      <c r="M141" s="99">
        <v>0.1</v>
      </c>
      <c r="N141" s="95">
        <v>0</v>
      </c>
      <c r="O141" s="99">
        <v>0.15</v>
      </c>
      <c r="P141" s="95">
        <v>0</v>
      </c>
      <c r="Q141" s="95">
        <v>0</v>
      </c>
      <c r="R141" s="95">
        <v>0</v>
      </c>
      <c r="S141" s="95">
        <v>0</v>
      </c>
    </row>
    <row r="142" spans="1:19">
      <c r="A142" s="38" t="s">
        <v>187</v>
      </c>
      <c r="B142" s="95">
        <v>21</v>
      </c>
      <c r="C142" s="96">
        <f>IF(AND(B142&lt;=10,B142&gt;0),(人物成长表!$B142-1)*30+30,IF(AND(B142&lt;=20,B142&gt;10),9*30+30+(B142-10)*60,IF(AND(B142&lt;=30,B142&gt;20),9*30+30+10*60+(B142-20)*90,IF(AND(B142&lt;=40,B142&gt;30),9*30+30+10*60+10*90+(B142-30)*120,IF(AND(B142&lt;=50,B142&gt;40),9*30+30+10*60+10*90+10*120+(B142-40)*150,IF(AND(B142&lt;=60,B142&gt;50),9*30+30+10*60+10*90+10*120+10*150+(B142-50)*180,IF(AND(B142&lt;=70,B142&gt;60),9*30+30+10*60+10*90+10*120+10*150+10*180+(B142-60)*210,IF(AND(B142&lt;=80,B142&gt;70),9*30+30+10*60+10*90+10*120+10*150+10*180+10*210+(B142-70)*240,IF(AND(B142&lt;=90,B142&gt;80),9*30+30+10*60+10*90+10*120+10*150+10*180+10*210+10*240+(B142-80)*270,IF(AND(B142&lt;=100,B142&gt;90),9*30+30+10*60+10*90+10*120+10*150+10*180+10*210+10*240+10*270+(B142-90)*300,IF(AND(B142&lt;=110,B142&gt;100),9*30+30+10*60+10*90+10*120+10*150+10*180+10*210+10*240+10*270+10*300+(B142-100)*330,IF(AND(B142&lt;=120,B142&gt;110),9*30+30+10*60+10*90+10*120+10*150+10*180+10*210+10*240+10*270+10*300+10*330+(B142-110)*360))))))))))))</f>
        <v>990</v>
      </c>
      <c r="D142" s="38">
        <v>70</v>
      </c>
      <c r="E142" s="38">
        <v>50</v>
      </c>
      <c r="F142" s="95">
        <v>50</v>
      </c>
      <c r="G142" s="97">
        <f>人物成长表!$D142*人物成长表!$B142*10%+16+IF(AND(B142&lt;=10,B142&gt;0),(人物成长表!$B142-1)*转化表!$C$11,IF(AND(B142&lt;=20,B142&gt;10),9*转化表!$C$11+(B142-10)*转化表!$C$12,IF(AND(B142&lt;=30,B142&gt;20),9*转化表!$C$11+10*转化表!$C$12+(B142-20)*转化表!$C$13,IF(AND(B142&lt;=40,B142&gt;30),9*转化表!$C$11+10*转化表!$C$12+10*转化表!$C$13+(B142-30)*转化表!$C$14,IF(AND(B142&lt;=50,B142&gt;40),9*转化表!$C$11+10*转化表!$C$12+10*转化表!$C$13+10*转化表!$C$14+(B142-40)*转化表!$C$15,IF(AND(B142&lt;=60,B142&gt;50),9*转化表!$C$11+10*转化表!$C$12+10*转化表!$C$13+10*转化表!$C$14+10*转化表!$C$15+(B142-50)*转化表!$C$16,IF(AND(B142&lt;=70,B142&gt;60),9*转化表!$C$11+10*转化表!$C$12+10*转化表!$C$13+10*转化表!$C$14+10*转化表!$C$15+10*转化表!$C$16+(B142-60)*转化表!$C$17,IF(AND(B142&lt;=80,B142&gt;70),9*转化表!$C$11+10*转化表!$C$12+10*转化表!$C$13+10*转化表!$C$14+10*转化表!$C$15+10*转化表!$C$16+10*转化表!$C$17+(B142-70)*转化表!$C$18,IF(AND(B142&lt;=90,B142&gt;80),9*转化表!$C$11+10*转化表!$C$12+10*转化表!$C$13+10*转化表!$C$14+10*转化表!$C$15+10*转化表!$C$16+10*转化表!$C$17+10*转化表!$C$18+(B142-80)*转化表!$C$19,IF(AND(B142&lt;=100,B142&gt;90),9*转化表!$C$11+10*转化表!$C$12+10*转化表!$C$13+10*转化表!$C$14+10*转化表!$C$15+10*转化表!$C$16+10*转化表!$C$17+10*转化表!$C$18+10*转化表!$C$19+(B142-90)*转化表!$C$20,IF(AND(B142&lt;=110,B142&gt;100),9*转化表!$C$11+10*转化表!$C$12+10*转化表!$C$13+10*转化表!$C$14+10*转化表!$C$15+10*转化表!$C$16+10*转化表!$C$17+10*转化表!$C$18+10*转化表!$C$19+10*转化表!$C$20+(B142-100)*转化表!$C$21,IF(AND(B142&lt;=120,B142&gt;110),9*转化表!$C$11+10*转化表!$C$12+10*转化表!$C$13+10*转化表!$C$14+10*转化表!$C$15+10*转化表!$C$16+10*转化表!$C$17+10*转化表!$C$18+10*转化表!$C$19+10*转化表!$C$20+10*转化表!$C$21+(B142-110)*转化表!$C$22))))))))))))</f>
        <v>173</v>
      </c>
      <c r="H142" s="97">
        <f>人物成长表!$D142*人物成长表!$B142*7%+11.1+IF(AND(B142&lt;=10,B142&gt;0),(人物成长表!$B142-1)*转化表!$D$11,IF(AND(B142&lt;=20,B142&gt;10),9*转化表!$D$11+(B142-10)*转化表!$D$12,IF(AND(B142&lt;=30,B142&gt;20),9*转化表!$D$11+10*转化表!$D$12+(B142-20)*转化表!$D$13,IF(AND(B142&lt;=40,B142&gt;30),9*转化表!$D$11+10*转化表!$D$12+10*转化表!$D$13+(B142-30)*转化表!$D$14,IF(AND(B142&lt;=50,B142&gt;40),9*转化表!$D$11+10*转化表!$D$12+10*转化表!$D$13+10*转化表!$D$14+(B142-40)*转化表!$D$15,IF(AND(B142&lt;=60,B142&gt;50),9*转化表!$D$11+10*转化表!$D$12+10*转化表!$D$13+10*转化表!$D$14+10*转化表!$D$15+(B142-50)*转化表!$D$16,IF(AND(B142&lt;=70,B142&gt;60),9*转化表!$D$11+10*转化表!$D$12+10*转化表!$D$13+10*转化表!$D$14+10*转化表!$D$15+10*转化表!$D$16+(B142-60)*转化表!$D$17,IF(AND(B142&lt;=80,B142&gt;70),9*转化表!$D$11+10*转化表!$D$12+10*转化表!$D$13+10*转化表!$D$14+10*转化表!$D$15+10*转化表!$D$16+10*转化表!$D$17+(B142-70)*转化表!$D$18,IF(AND(B142&lt;=90,B142&gt;80),9*转化表!$D$11+10*转化表!$D$12+10*转化表!$D$13+10*转化表!$D$14+10*转化表!$D$15+10*转化表!$D$16+10*转化表!$D$17+10*转化表!$D$18+(B142-80)*转化表!$D$19,IF(AND(B142&lt;=100,B142&gt;90),9*转化表!$D$11+10*转化表!$D$12+10*转化表!$D$13+10*转化表!$D$14+10*转化表!$D$15+10*转化表!$D$16+10*转化表!$D$17+10*转化表!$D$18+10*转化表!$D$19+(B142-90)*转化表!$D$20,IF(AND(B142&lt;=110,B142&gt;100),9*转化表!$D$11+10*转化表!$D$12+10*转化表!$D$13+10*转化表!$D$14+10*转化表!$D$15+10*转化表!$D$16+10*转化表!$D$17+10*转化表!$D$18+10*转化表!$D$19+10*转化表!$D$20+(B142-100)*转化表!$D$21,IF(AND(B142&lt;=120,B142&gt;110),9*转化表!$D$11+10*转化表!$D$12+10*转化表!$D$13+10*转化表!$D$14+10*转化表!$D$15+10*转化表!$D$16+10*转化表!$D$17+10*转化表!$D$18+10*转化表!$D$19+10*转化表!$D$20+10*转化表!$D$21+(B142-110)*转化表!$D$22))))))))))))</f>
        <v>63.8</v>
      </c>
      <c r="I142" s="98">
        <f>IF(E142&lt;=50,0,(E142-50)*人物成长表!$B142*10%+0.1+IF(AND(B142&lt;=10,B142&gt;0),(人物成长表!$B142-1)*转化表!$E$11,IF(AND(B142&lt;=20,B142&gt;10),9*转化表!$E$11+(B142-10)*转化表!$E$12,IF(AND(B142&lt;=30,B142&gt;20),9*转化表!$E$11+10*转化表!$E$12+(B142-20)*转化表!$E$13,IF(AND(B142&lt;=40,B142&gt;30),9*转化表!$E$11+10*转化表!$E$12+10*转化表!$E$13+(B142-30)*转化表!$E$14,IF(AND(B142&lt;=50,B142&gt;40),9*转化表!$E$11+10*转化表!$E$12+10*转化表!$E$13+10*转化表!$E$14+(B142-40)*转化表!$E$15,IF(AND(B142&lt;=60,B142&gt;50),9*转化表!$E$11+10*转化表!$E$12+10*转化表!$E$13+10*转化表!$E$14+10*转化表!$E$15+(B142-50)*转化表!$E$16,IF(AND(B142&lt;=70,B142&gt;60),9*转化表!$E$11+10*转化表!$E$12+10*转化表!$E$13+10*转化表!$E$14+10*转化表!$E$15+10*转化表!$E$16+(B142-60)*转化表!$E$17,IF(AND(B142&lt;=80,B142&gt;70),9*转化表!$E$11+10*转化表!$E$12+10*转化表!$E$13+10*转化表!$E$14+10*转化表!$E$15+10*转化表!$E$16+10*转化表!$E$17+(B142-70)*转化表!$E$18,IF(AND(B142&lt;=90,B142&gt;80),9*转化表!$E$11+10*转化表!$E$12+10*转化表!$E$13+10*转化表!$E$14+10*转化表!$E$15+10*转化表!$E$16+10*转化表!$E$17+10*转化表!$E$18+(B142-80)*转化表!$E$19,IF(AND(B142&lt;=100,B142&gt;90),9*转化表!$E$11+10*转化表!$E$12+10*转化表!$E$13+10*转化表!$E$14+10*转化表!$E$15+10*转化表!$E$16+10*转化表!$E$17+10*转化表!$E$18+10*转化表!$E$19+(B142-90)*转化表!$E$20,IF(AND(B142&lt;=110,B142&gt;100),9*转化表!$E$11+10*转化表!$E$12+10*转化表!$E$13+10*转化表!$E$14+10*转化表!$E$15+10*转化表!$E$16+10*转化表!$E$17+10*转化表!$E$18+10*转化表!$E$19+10*转化表!$E$20+(B142-100)*转化表!$E$21,IF(AND(B142&lt;=120,B142&gt;110),9*转化表!$E$11+10*转化表!$E$12+10*转化表!$E$13+10*转化表!$E$14+10*转化表!$E$15+10*转化表!$E$16+10*转化表!$E$17+10*转化表!$E$18+10*转化表!$E$19+10*转化表!$E$20+10*转化表!$E$21+(B142-110)*转化表!$E$22)))))))))))))</f>
        <v>0</v>
      </c>
      <c r="J142" s="98">
        <f>IF(E142&lt;=50,0,(E142-50)*人物成长表!$B142*7%+0.1+IF(AND(B142&lt;=10,B142&gt;0),(人物成长表!$B142-1)*转化表!$F$11,IF(AND(B142&lt;=20,B142&gt;10),9*转化表!$F$11+(B142-10)*转化表!$F$12,IF(AND(B142&lt;=30,B142&gt;20),9*转化表!$F$11+10*转化表!$F$12+(B142-20)*转化表!$F$13,IF(AND(B142&lt;=40,B142&gt;30),9*转化表!$F$11+10*转化表!$F$12+10*转化表!$F$13+(B142-30)*转化表!$F$14,IF(AND(B142&lt;=50,B142&gt;40),9*转化表!$F$11+10*转化表!$F$12+10*转化表!$F$13+10*转化表!$F$14+(B142-40)*转化表!$F$15,IF(AND(B142&lt;=60,B142&gt;50),9*转化表!$F$11+10*转化表!$F$12+10*转化表!$F$13+10*转化表!$F$14+10*转化表!$F$15+(B142-50)*转化表!$F$16,IF(AND(B142&lt;=70,B142&gt;60),9*转化表!$F$11+10*转化表!$F$12+10*转化表!$F$13+10*转化表!$F$14+10*转化表!$F$15+10*转化表!$F$16+(B142-60)*转化表!$F$17,IF(AND(B142&lt;=80,B142&gt;70),9*转化表!$F$11+10*转化表!$F$12+10*转化表!$F$13+10*转化表!$F$14+10*转化表!$F$15+10*转化表!$F$16+10*转化表!$F$17+(B142-70)*转化表!$F$18,IF(AND(B142&lt;=90,B142&gt;80),9*转化表!$F$11+10*转化表!$F$12+10*转化表!$F$13+10*转化表!$F$14+10*转化表!$F$15+10*转化表!$F$16+10*转化表!$F$17+10*转化表!$F$18+(B142-80)*转化表!$F$19,IF(AND(B142&lt;=100,B142&gt;90),9*转化表!$F$11+10*转化表!$F$12+10*转化表!$F$13+10*转化表!$F$14+10*转化表!$F$15+10*转化表!$F$16+10*转化表!$F$17+10*转化表!$F$18+10*转化表!$F$19+(B142-90)*转化表!$F$20,IF(AND(B142&lt;=110,B142&gt;100),9*转化表!$F$11+10*转化表!$F$12+10*转化表!$F$13+10*转化表!$F$14+10*转化表!$F$15+10*转化表!$F$16+10*转化表!$F$17+10*转化表!$F$18+10*转化表!$F$19+10*转化表!$F$20+(B142-100)*转化表!$F$21,IF(AND(B142&lt;=120,B142&gt;110),9*转化表!$F$11+10*转化表!$F$12+10*转化表!$F$13+10*转化表!$F$14+10*转化表!$F$15+10*转化表!$F$16+10*转化表!$F$17+10*转化表!$F$18+10*转化表!$F$19+10*转化表!$F$20+10*转化表!$F$21+(B142-110)*转化表!$F$22)))))))))))))</f>
        <v>0</v>
      </c>
      <c r="K142" s="98">
        <f>(F142-50)*B142*10%+1+IF(AND(B142&lt;=10,B142&gt;0),(人物成长表!$B142-1)*转化表!$G$11,IF(AND(B142&lt;=20,B142&gt;10),9*转化表!$G$11+(B142-10)*转化表!$G$12,IF(AND(B142&lt;=30,B142&gt;20),9*转化表!$G$11+10*转化表!$G$12+(B142-20)*转化表!$G$13,IF(AND(B142&lt;=40,B142&gt;30),9*转化表!$G$11+10*转化表!$G$12+10*转化表!$G$13+(B142-30)*转化表!$G$14,IF(AND(B142&lt;=50,B142&gt;40),9*转化表!$G$11+10*转化表!$G$12+10*转化表!$G$13+10*转化表!$G$14+(B142-40)*转化表!$G$15,IF(AND(B142&lt;=60,B142&gt;50),9*转化表!$G$11+10*转化表!$G$12+10*转化表!$G$13+10*转化表!$G$14+10*转化表!$G$15+(B142-50)*转化表!$G$16,IF(AND(B142&lt;=70,B142&gt;60),9*转化表!$G$11+10*转化表!$G$12+10*转化表!$G$13+10*转化表!$G$14+10*转化表!$G$15+10*转化表!$G$16+(B142-60)*转化表!$G$17,IF(AND(B142&lt;=80,B142&gt;70),9*转化表!$G$11+10*转化表!$G$12+10*转化表!$G$13+10*转化表!$G$14+10*转化表!$G$15+10*转化表!$G$16+10*转化表!$G$17+(B142-70)*转化表!$G$18,IF(AND(B142&lt;=90,B142&gt;80),9*转化表!$G$11+10*转化表!$G$12+10*转化表!$G$13+10*转化表!$G$14+10*转化表!$G$15+10*转化表!$G$16+10*转化表!$G$17+10*转化表!$G$18+(B142-80)*转化表!$G$19,IF(AND(B142&lt;=100,B142&gt;90),9*转化表!$G$11+10*转化表!$G$12+10*转化表!$G$13+10*转化表!$G$14+10*转化表!$G$15+10*转化表!$G$16+10*转化表!$G$17+10*转化表!$G$18+10*转化表!$G$19+(B142-90)*转化表!$G$20,IF(AND(B142&lt;=110,B142&gt;100),9*转化表!$G$11+10*转化表!$G$12+10*转化表!$G$13+10*转化表!$G$14+10*转化表!$G$15+10*转化表!$G$16+10*转化表!$G$17+10*转化表!$G$18+10*转化表!$G$19+10*转化表!$G$20+(B142-100)*转化表!$G$21,IF(AND(B142&lt;=120,B142&gt;110),9*转化表!$G$11+10*转化表!$G$12+10*转化表!$G$13+10*转化表!$G$14+10*转化表!$G$15+10*转化表!$G$16+10*转化表!$G$17+10*转化表!$G$18+10*转化表!$G$19+10*转化表!$G$20+10*转化表!$G$21+(B142-110)*转化表!$G$22))))))))))))</f>
        <v>33</v>
      </c>
      <c r="L142" s="98">
        <f>IF(F142&lt;=50,0,(F142-50)*7%*B142+IF(AND(B142&lt;=10,B142&gt;0),人物成长表!$B142*转化表!$H$11,IF(AND(B142&lt;=20,B142&gt;10),9*转化表!$H$11+(B142-10)*转化表!$H$12,IF(AND(B142&lt;=30,B142&gt;20),9*转化表!$H$11+10*转化表!$H$12+(B142-20)*转化表!$H$13,IF(AND(B142&lt;=40,B142&gt;30),9*转化表!$H$11+10*转化表!$H$12+10*转化表!$H$13+(B142-30)*转化表!$H$14,IF(AND(B142&lt;=50,B142&gt;40),9*转化表!$H$11+10*转化表!$H$12+10*转化表!$H$13+10*转化表!$H$14+(B142-40)*转化表!$H$15,IF(AND(B142&lt;=60,B142&gt;50),9*转化表!$H$11+10*转化表!$H$12+10*转化表!$H$13+10*转化表!$H$14+10*转化表!$H$15+(B142-50)*转化表!$H$16,IF(AND(B142&lt;=70,B142&gt;60),9*转化表!$H$11+10*转化表!$H$12+10*转化表!$H$13+10*转化表!$H$14+10*转化表!$H$15+10*转化表!$H$16+(B142-60)*转化表!$H$17,IF(AND(B142&lt;=80,B142&gt;70),9*转化表!$H$11+10*转化表!$H$12+10*转化表!$H$13+10*转化表!$H$14+10*转化表!$H$15+10*转化表!$H$16+10*转化表!$H$17+(B142-70)*转化表!$H$18,IF(AND(B142&lt;=90,B142&gt;80),9*转化表!$H$11+10*转化表!$H$12+10*转化表!$H$13+10*转化表!$H$14+10*转化表!$H$15+10*转化表!$H$16+10*转化表!$H$17+10*转化表!$H$18+(B142-80)*转化表!$H$19,IF(AND(B142&lt;=100,B142&gt;90),9*转化表!$H$11+10*转化表!$H$12+10*转化表!$H$13+10*转化表!$H$14+10*转化表!$H$15+10*转化表!$H$16+10*转化表!$H$17+10*转化表!$H$18+10*转化表!$H$19+(B142-90)*转化表!$H$20,IF(AND(B142&lt;=110,B142&gt;100),9*转化表!$H$11+10*转化表!$H$12+10*转化表!$H$13+10*转化表!$H$14+10*转化表!$H$15+10*转化表!$H$16+10*转化表!$H$17+10*转化表!$H$18+10*转化表!$H$19+10*转化表!$H$20+(B142-100)*转化表!$H$21,IF(AND(B142&lt;=120,B142&gt;110),9*转化表!$H$11+10*转化表!$H$12+10*转化表!$H$13+10*转化表!$H$14+10*转化表!$H$15+10*转化表!$H$16+10*转化表!$H$17+10*转化表!$H$18+10*转化表!$H$19+10*转化表!$H$20+10*转化表!$H$21+(B142-110)*转化表!$H$22)))))))))))))</f>
        <v>0</v>
      </c>
      <c r="M142" s="99">
        <v>0.1</v>
      </c>
      <c r="N142" s="95">
        <v>0</v>
      </c>
      <c r="O142" s="99">
        <v>0.15</v>
      </c>
      <c r="P142" s="95">
        <v>0</v>
      </c>
      <c r="Q142" s="95">
        <v>0</v>
      </c>
      <c r="R142" s="95">
        <v>0</v>
      </c>
      <c r="S142" s="95">
        <v>0</v>
      </c>
    </row>
    <row r="143" spans="1:19">
      <c r="A143" s="38" t="s">
        <v>187</v>
      </c>
      <c r="B143" s="95">
        <v>22</v>
      </c>
      <c r="C143" s="96">
        <f>IF(AND(B143&lt;=10,B143&gt;0),(人物成长表!$B143-1)*30+30,IF(AND(B143&lt;=20,B143&gt;10),9*30+30+(B143-10)*60,IF(AND(B143&lt;=30,B143&gt;20),9*30+30+10*60+(B143-20)*90,IF(AND(B143&lt;=40,B143&gt;30),9*30+30+10*60+10*90+(B143-30)*120,IF(AND(B143&lt;=50,B143&gt;40),9*30+30+10*60+10*90+10*120+(B143-40)*150,IF(AND(B143&lt;=60,B143&gt;50),9*30+30+10*60+10*90+10*120+10*150+(B143-50)*180,IF(AND(B143&lt;=70,B143&gt;60),9*30+30+10*60+10*90+10*120+10*150+10*180+(B143-60)*210,IF(AND(B143&lt;=80,B143&gt;70),9*30+30+10*60+10*90+10*120+10*150+10*180+10*210+(B143-70)*240,IF(AND(B143&lt;=90,B143&gt;80),9*30+30+10*60+10*90+10*120+10*150+10*180+10*210+10*240+(B143-80)*270,IF(AND(B143&lt;=100,B143&gt;90),9*30+30+10*60+10*90+10*120+10*150+10*180+10*210+10*240+10*270+(B143-90)*300,IF(AND(B143&lt;=110,B143&gt;100),9*30+30+10*60+10*90+10*120+10*150+10*180+10*210+10*240+10*270+10*300+(B143-100)*330,IF(AND(B143&lt;=120,B143&gt;110),9*30+30+10*60+10*90+10*120+10*150+10*180+10*210+10*240+10*270+10*300+10*330+(B143-110)*360))))))))))))</f>
        <v>1080</v>
      </c>
      <c r="D143" s="38">
        <v>70</v>
      </c>
      <c r="E143" s="38">
        <v>50</v>
      </c>
      <c r="F143" s="95">
        <v>50</v>
      </c>
      <c r="G143" s="97">
        <f>人物成长表!$D143*人物成长表!$B143*10%+16+IF(AND(B143&lt;=10,B143&gt;0),(人物成长表!$B143-1)*转化表!$C$11,IF(AND(B143&lt;=20,B143&gt;10),9*转化表!$C$11+(B143-10)*转化表!$C$12,IF(AND(B143&lt;=30,B143&gt;20),9*转化表!$C$11+10*转化表!$C$12+(B143-20)*转化表!$C$13,IF(AND(B143&lt;=40,B143&gt;30),9*转化表!$C$11+10*转化表!$C$12+10*转化表!$C$13+(B143-30)*转化表!$C$14,IF(AND(B143&lt;=50,B143&gt;40),9*转化表!$C$11+10*转化表!$C$12+10*转化表!$C$13+10*转化表!$C$14+(B143-40)*转化表!$C$15,IF(AND(B143&lt;=60,B143&gt;50),9*转化表!$C$11+10*转化表!$C$12+10*转化表!$C$13+10*转化表!$C$14+10*转化表!$C$15+(B143-50)*转化表!$C$16,IF(AND(B143&lt;=70,B143&gt;60),9*转化表!$C$11+10*转化表!$C$12+10*转化表!$C$13+10*转化表!$C$14+10*转化表!$C$15+10*转化表!$C$16+(B143-60)*转化表!$C$17,IF(AND(B143&lt;=80,B143&gt;70),9*转化表!$C$11+10*转化表!$C$12+10*转化表!$C$13+10*转化表!$C$14+10*转化表!$C$15+10*转化表!$C$16+10*转化表!$C$17+(B143-70)*转化表!$C$18,IF(AND(B143&lt;=90,B143&gt;80),9*转化表!$C$11+10*转化表!$C$12+10*转化表!$C$13+10*转化表!$C$14+10*转化表!$C$15+10*转化表!$C$16+10*转化表!$C$17+10*转化表!$C$18+(B143-80)*转化表!$C$19,IF(AND(B143&lt;=100,B143&gt;90),9*转化表!$C$11+10*转化表!$C$12+10*转化表!$C$13+10*转化表!$C$14+10*转化表!$C$15+10*转化表!$C$16+10*转化表!$C$17+10*转化表!$C$18+10*转化表!$C$19+(B143-90)*转化表!$C$20,IF(AND(B143&lt;=110,B143&gt;100),9*转化表!$C$11+10*转化表!$C$12+10*转化表!$C$13+10*转化表!$C$14+10*转化表!$C$15+10*转化表!$C$16+10*转化表!$C$17+10*转化表!$C$18+10*转化表!$C$19+10*转化表!$C$20+(B143-100)*转化表!$C$21,IF(AND(B143&lt;=120,B143&gt;110),9*转化表!$C$11+10*转化表!$C$12+10*转化表!$C$13+10*转化表!$C$14+10*转化表!$C$15+10*转化表!$C$16+10*转化表!$C$17+10*转化表!$C$18+10*转化表!$C$19+10*转化表!$C$20+10*转化表!$C$21+(B143-110)*转化表!$C$22))))))))))))</f>
        <v>187</v>
      </c>
      <c r="H143" s="97">
        <f>人物成长表!$D143*人物成长表!$B143*7%+11.1+IF(AND(B143&lt;=10,B143&gt;0),(人物成长表!$B143-1)*转化表!$D$11,IF(AND(B143&lt;=20,B143&gt;10),9*转化表!$D$11+(B143-10)*转化表!$D$12,IF(AND(B143&lt;=30,B143&gt;20),9*转化表!$D$11+10*转化表!$D$12+(B143-20)*转化表!$D$13,IF(AND(B143&lt;=40,B143&gt;30),9*转化表!$D$11+10*转化表!$D$12+10*转化表!$D$13+(B143-30)*转化表!$D$14,IF(AND(B143&lt;=50,B143&gt;40),9*转化表!$D$11+10*转化表!$D$12+10*转化表!$D$13+10*转化表!$D$14+(B143-40)*转化表!$D$15,IF(AND(B143&lt;=60,B143&gt;50),9*转化表!$D$11+10*转化表!$D$12+10*转化表!$D$13+10*转化表!$D$14+10*转化表!$D$15+(B143-50)*转化表!$D$16,IF(AND(B143&lt;=70,B143&gt;60),9*转化表!$D$11+10*转化表!$D$12+10*转化表!$D$13+10*转化表!$D$14+10*转化表!$D$15+10*转化表!$D$16+(B143-60)*转化表!$D$17,IF(AND(B143&lt;=80,B143&gt;70),9*转化表!$D$11+10*转化表!$D$12+10*转化表!$D$13+10*转化表!$D$14+10*转化表!$D$15+10*转化表!$D$16+10*转化表!$D$17+(B143-70)*转化表!$D$18,IF(AND(B143&lt;=90,B143&gt;80),9*转化表!$D$11+10*转化表!$D$12+10*转化表!$D$13+10*转化表!$D$14+10*转化表!$D$15+10*转化表!$D$16+10*转化表!$D$17+10*转化表!$D$18+(B143-80)*转化表!$D$19,IF(AND(B143&lt;=100,B143&gt;90),9*转化表!$D$11+10*转化表!$D$12+10*转化表!$D$13+10*转化表!$D$14+10*转化表!$D$15+10*转化表!$D$16+10*转化表!$D$17+10*转化表!$D$18+10*转化表!$D$19+(B143-90)*转化表!$D$20,IF(AND(B143&lt;=110,B143&gt;100),9*转化表!$D$11+10*转化表!$D$12+10*转化表!$D$13+10*转化表!$D$14+10*转化表!$D$15+10*转化表!$D$16+10*转化表!$D$17+10*转化表!$D$18+10*转化表!$D$19+10*转化表!$D$20+(B143-100)*转化表!$D$21,IF(AND(B143&lt;=120,B143&gt;110),9*转化表!$D$11+10*转化表!$D$12+10*转化表!$D$13+10*转化表!$D$14+10*转化表!$D$15+10*转化表!$D$16+10*转化表!$D$17+10*转化表!$D$18+10*转化表!$D$19+10*转化表!$D$20+10*转化表!$D$21+(B143-110)*转化表!$D$22))))))))))))</f>
        <v>68.599999999999994</v>
      </c>
      <c r="I143" s="98">
        <f>IF(E143&lt;=50,0,(E143-50)*人物成长表!$B143*10%+0.1+IF(AND(B143&lt;=10,B143&gt;0),(人物成长表!$B143-1)*转化表!$E$11,IF(AND(B143&lt;=20,B143&gt;10),9*转化表!$E$11+(B143-10)*转化表!$E$12,IF(AND(B143&lt;=30,B143&gt;20),9*转化表!$E$11+10*转化表!$E$12+(B143-20)*转化表!$E$13,IF(AND(B143&lt;=40,B143&gt;30),9*转化表!$E$11+10*转化表!$E$12+10*转化表!$E$13+(B143-30)*转化表!$E$14,IF(AND(B143&lt;=50,B143&gt;40),9*转化表!$E$11+10*转化表!$E$12+10*转化表!$E$13+10*转化表!$E$14+(B143-40)*转化表!$E$15,IF(AND(B143&lt;=60,B143&gt;50),9*转化表!$E$11+10*转化表!$E$12+10*转化表!$E$13+10*转化表!$E$14+10*转化表!$E$15+(B143-50)*转化表!$E$16,IF(AND(B143&lt;=70,B143&gt;60),9*转化表!$E$11+10*转化表!$E$12+10*转化表!$E$13+10*转化表!$E$14+10*转化表!$E$15+10*转化表!$E$16+(B143-60)*转化表!$E$17,IF(AND(B143&lt;=80,B143&gt;70),9*转化表!$E$11+10*转化表!$E$12+10*转化表!$E$13+10*转化表!$E$14+10*转化表!$E$15+10*转化表!$E$16+10*转化表!$E$17+(B143-70)*转化表!$E$18,IF(AND(B143&lt;=90,B143&gt;80),9*转化表!$E$11+10*转化表!$E$12+10*转化表!$E$13+10*转化表!$E$14+10*转化表!$E$15+10*转化表!$E$16+10*转化表!$E$17+10*转化表!$E$18+(B143-80)*转化表!$E$19,IF(AND(B143&lt;=100,B143&gt;90),9*转化表!$E$11+10*转化表!$E$12+10*转化表!$E$13+10*转化表!$E$14+10*转化表!$E$15+10*转化表!$E$16+10*转化表!$E$17+10*转化表!$E$18+10*转化表!$E$19+(B143-90)*转化表!$E$20,IF(AND(B143&lt;=110,B143&gt;100),9*转化表!$E$11+10*转化表!$E$12+10*转化表!$E$13+10*转化表!$E$14+10*转化表!$E$15+10*转化表!$E$16+10*转化表!$E$17+10*转化表!$E$18+10*转化表!$E$19+10*转化表!$E$20+(B143-100)*转化表!$E$21,IF(AND(B143&lt;=120,B143&gt;110),9*转化表!$E$11+10*转化表!$E$12+10*转化表!$E$13+10*转化表!$E$14+10*转化表!$E$15+10*转化表!$E$16+10*转化表!$E$17+10*转化表!$E$18+10*转化表!$E$19+10*转化表!$E$20+10*转化表!$E$21+(B143-110)*转化表!$E$22)))))))))))))</f>
        <v>0</v>
      </c>
      <c r="J143" s="98">
        <f>IF(E143&lt;=50,0,(E143-50)*人物成长表!$B143*7%+0.1+IF(AND(B143&lt;=10,B143&gt;0),(人物成长表!$B143-1)*转化表!$F$11,IF(AND(B143&lt;=20,B143&gt;10),9*转化表!$F$11+(B143-10)*转化表!$F$12,IF(AND(B143&lt;=30,B143&gt;20),9*转化表!$F$11+10*转化表!$F$12+(B143-20)*转化表!$F$13,IF(AND(B143&lt;=40,B143&gt;30),9*转化表!$F$11+10*转化表!$F$12+10*转化表!$F$13+(B143-30)*转化表!$F$14,IF(AND(B143&lt;=50,B143&gt;40),9*转化表!$F$11+10*转化表!$F$12+10*转化表!$F$13+10*转化表!$F$14+(B143-40)*转化表!$F$15,IF(AND(B143&lt;=60,B143&gt;50),9*转化表!$F$11+10*转化表!$F$12+10*转化表!$F$13+10*转化表!$F$14+10*转化表!$F$15+(B143-50)*转化表!$F$16,IF(AND(B143&lt;=70,B143&gt;60),9*转化表!$F$11+10*转化表!$F$12+10*转化表!$F$13+10*转化表!$F$14+10*转化表!$F$15+10*转化表!$F$16+(B143-60)*转化表!$F$17,IF(AND(B143&lt;=80,B143&gt;70),9*转化表!$F$11+10*转化表!$F$12+10*转化表!$F$13+10*转化表!$F$14+10*转化表!$F$15+10*转化表!$F$16+10*转化表!$F$17+(B143-70)*转化表!$F$18,IF(AND(B143&lt;=90,B143&gt;80),9*转化表!$F$11+10*转化表!$F$12+10*转化表!$F$13+10*转化表!$F$14+10*转化表!$F$15+10*转化表!$F$16+10*转化表!$F$17+10*转化表!$F$18+(B143-80)*转化表!$F$19,IF(AND(B143&lt;=100,B143&gt;90),9*转化表!$F$11+10*转化表!$F$12+10*转化表!$F$13+10*转化表!$F$14+10*转化表!$F$15+10*转化表!$F$16+10*转化表!$F$17+10*转化表!$F$18+10*转化表!$F$19+(B143-90)*转化表!$F$20,IF(AND(B143&lt;=110,B143&gt;100),9*转化表!$F$11+10*转化表!$F$12+10*转化表!$F$13+10*转化表!$F$14+10*转化表!$F$15+10*转化表!$F$16+10*转化表!$F$17+10*转化表!$F$18+10*转化表!$F$19+10*转化表!$F$20+(B143-100)*转化表!$F$21,IF(AND(B143&lt;=120,B143&gt;110),9*转化表!$F$11+10*转化表!$F$12+10*转化表!$F$13+10*转化表!$F$14+10*转化表!$F$15+10*转化表!$F$16+10*转化表!$F$17+10*转化表!$F$18+10*转化表!$F$19+10*转化表!$F$20+10*转化表!$F$21+(B143-110)*转化表!$F$22)))))))))))))</f>
        <v>0</v>
      </c>
      <c r="K143" s="98">
        <f>(F143-50)*B143*10%+1+IF(AND(B143&lt;=10,B143&gt;0),(人物成长表!$B143-1)*转化表!$G$11,IF(AND(B143&lt;=20,B143&gt;10),9*转化表!$G$11+(B143-10)*转化表!$G$12,IF(AND(B143&lt;=30,B143&gt;20),9*转化表!$G$11+10*转化表!$G$12+(B143-20)*转化表!$G$13,IF(AND(B143&lt;=40,B143&gt;30),9*转化表!$G$11+10*转化表!$G$12+10*转化表!$G$13+(B143-30)*转化表!$G$14,IF(AND(B143&lt;=50,B143&gt;40),9*转化表!$G$11+10*转化表!$G$12+10*转化表!$G$13+10*转化表!$G$14+(B143-40)*转化表!$G$15,IF(AND(B143&lt;=60,B143&gt;50),9*转化表!$G$11+10*转化表!$G$12+10*转化表!$G$13+10*转化表!$G$14+10*转化表!$G$15+(B143-50)*转化表!$G$16,IF(AND(B143&lt;=70,B143&gt;60),9*转化表!$G$11+10*转化表!$G$12+10*转化表!$G$13+10*转化表!$G$14+10*转化表!$G$15+10*转化表!$G$16+(B143-60)*转化表!$G$17,IF(AND(B143&lt;=80,B143&gt;70),9*转化表!$G$11+10*转化表!$G$12+10*转化表!$G$13+10*转化表!$G$14+10*转化表!$G$15+10*转化表!$G$16+10*转化表!$G$17+(B143-70)*转化表!$G$18,IF(AND(B143&lt;=90,B143&gt;80),9*转化表!$G$11+10*转化表!$G$12+10*转化表!$G$13+10*转化表!$G$14+10*转化表!$G$15+10*转化表!$G$16+10*转化表!$G$17+10*转化表!$G$18+(B143-80)*转化表!$G$19,IF(AND(B143&lt;=100,B143&gt;90),9*转化表!$G$11+10*转化表!$G$12+10*转化表!$G$13+10*转化表!$G$14+10*转化表!$G$15+10*转化表!$G$16+10*转化表!$G$17+10*转化表!$G$18+10*转化表!$G$19+(B143-90)*转化表!$G$20,IF(AND(B143&lt;=110,B143&gt;100),9*转化表!$G$11+10*转化表!$G$12+10*转化表!$G$13+10*转化表!$G$14+10*转化表!$G$15+10*转化表!$G$16+10*转化表!$G$17+10*转化表!$G$18+10*转化表!$G$19+10*转化表!$G$20+(B143-100)*转化表!$G$21,IF(AND(B143&lt;=120,B143&gt;110),9*转化表!$G$11+10*转化表!$G$12+10*转化表!$G$13+10*转化表!$G$14+10*转化表!$G$15+10*转化表!$G$16+10*转化表!$G$17+10*转化表!$G$18+10*转化表!$G$19+10*转化表!$G$20+10*转化表!$G$21+(B143-110)*转化表!$G$22))))))))))))</f>
        <v>36</v>
      </c>
      <c r="L143" s="98">
        <f>IF(F143&lt;=50,0,(F143-50)*7%*B143+IF(AND(B143&lt;=10,B143&gt;0),人物成长表!$B143*转化表!$H$11,IF(AND(B143&lt;=20,B143&gt;10),9*转化表!$H$11+(B143-10)*转化表!$H$12,IF(AND(B143&lt;=30,B143&gt;20),9*转化表!$H$11+10*转化表!$H$12+(B143-20)*转化表!$H$13,IF(AND(B143&lt;=40,B143&gt;30),9*转化表!$H$11+10*转化表!$H$12+10*转化表!$H$13+(B143-30)*转化表!$H$14,IF(AND(B143&lt;=50,B143&gt;40),9*转化表!$H$11+10*转化表!$H$12+10*转化表!$H$13+10*转化表!$H$14+(B143-40)*转化表!$H$15,IF(AND(B143&lt;=60,B143&gt;50),9*转化表!$H$11+10*转化表!$H$12+10*转化表!$H$13+10*转化表!$H$14+10*转化表!$H$15+(B143-50)*转化表!$H$16,IF(AND(B143&lt;=70,B143&gt;60),9*转化表!$H$11+10*转化表!$H$12+10*转化表!$H$13+10*转化表!$H$14+10*转化表!$H$15+10*转化表!$H$16+(B143-60)*转化表!$H$17,IF(AND(B143&lt;=80,B143&gt;70),9*转化表!$H$11+10*转化表!$H$12+10*转化表!$H$13+10*转化表!$H$14+10*转化表!$H$15+10*转化表!$H$16+10*转化表!$H$17+(B143-70)*转化表!$H$18,IF(AND(B143&lt;=90,B143&gt;80),9*转化表!$H$11+10*转化表!$H$12+10*转化表!$H$13+10*转化表!$H$14+10*转化表!$H$15+10*转化表!$H$16+10*转化表!$H$17+10*转化表!$H$18+(B143-80)*转化表!$H$19,IF(AND(B143&lt;=100,B143&gt;90),9*转化表!$H$11+10*转化表!$H$12+10*转化表!$H$13+10*转化表!$H$14+10*转化表!$H$15+10*转化表!$H$16+10*转化表!$H$17+10*转化表!$H$18+10*转化表!$H$19+(B143-90)*转化表!$H$20,IF(AND(B143&lt;=110,B143&gt;100),9*转化表!$H$11+10*转化表!$H$12+10*转化表!$H$13+10*转化表!$H$14+10*转化表!$H$15+10*转化表!$H$16+10*转化表!$H$17+10*转化表!$H$18+10*转化表!$H$19+10*转化表!$H$20+(B143-100)*转化表!$H$21,IF(AND(B143&lt;=120,B143&gt;110),9*转化表!$H$11+10*转化表!$H$12+10*转化表!$H$13+10*转化表!$H$14+10*转化表!$H$15+10*转化表!$H$16+10*转化表!$H$17+10*转化表!$H$18+10*转化表!$H$19+10*转化表!$H$20+10*转化表!$H$21+(B143-110)*转化表!$H$22)))))))))))))</f>
        <v>0</v>
      </c>
      <c r="M143" s="99">
        <v>0.1</v>
      </c>
      <c r="N143" s="95">
        <v>0</v>
      </c>
      <c r="O143" s="99">
        <v>0.15</v>
      </c>
      <c r="P143" s="95">
        <v>0</v>
      </c>
      <c r="Q143" s="95">
        <v>0</v>
      </c>
      <c r="R143" s="95">
        <v>0</v>
      </c>
      <c r="S143" s="95">
        <v>0</v>
      </c>
    </row>
    <row r="144" spans="1:19">
      <c r="A144" s="38" t="s">
        <v>187</v>
      </c>
      <c r="B144" s="95">
        <v>23</v>
      </c>
      <c r="C144" s="96">
        <f>IF(AND(B144&lt;=10,B144&gt;0),(人物成长表!$B144-1)*30+30,IF(AND(B144&lt;=20,B144&gt;10),9*30+30+(B144-10)*60,IF(AND(B144&lt;=30,B144&gt;20),9*30+30+10*60+(B144-20)*90,IF(AND(B144&lt;=40,B144&gt;30),9*30+30+10*60+10*90+(B144-30)*120,IF(AND(B144&lt;=50,B144&gt;40),9*30+30+10*60+10*90+10*120+(B144-40)*150,IF(AND(B144&lt;=60,B144&gt;50),9*30+30+10*60+10*90+10*120+10*150+(B144-50)*180,IF(AND(B144&lt;=70,B144&gt;60),9*30+30+10*60+10*90+10*120+10*150+10*180+(B144-60)*210,IF(AND(B144&lt;=80,B144&gt;70),9*30+30+10*60+10*90+10*120+10*150+10*180+10*210+(B144-70)*240,IF(AND(B144&lt;=90,B144&gt;80),9*30+30+10*60+10*90+10*120+10*150+10*180+10*210+10*240+(B144-80)*270,IF(AND(B144&lt;=100,B144&gt;90),9*30+30+10*60+10*90+10*120+10*150+10*180+10*210+10*240+10*270+(B144-90)*300,IF(AND(B144&lt;=110,B144&gt;100),9*30+30+10*60+10*90+10*120+10*150+10*180+10*210+10*240+10*270+10*300+(B144-100)*330,IF(AND(B144&lt;=120,B144&gt;110),9*30+30+10*60+10*90+10*120+10*150+10*180+10*210+10*240+10*270+10*300+10*330+(B144-110)*360))))))))))))</f>
        <v>1170</v>
      </c>
      <c r="D144" s="38">
        <v>70</v>
      </c>
      <c r="E144" s="38">
        <v>50</v>
      </c>
      <c r="F144" s="95">
        <v>50</v>
      </c>
      <c r="G144" s="97">
        <f>人物成长表!$D144*人物成长表!$B144*10%+16+IF(AND(B144&lt;=10,B144&gt;0),(人物成长表!$B144-1)*转化表!$C$11,IF(AND(B144&lt;=20,B144&gt;10),9*转化表!$C$11+(B144-10)*转化表!$C$12,IF(AND(B144&lt;=30,B144&gt;20),9*转化表!$C$11+10*转化表!$C$12+(B144-20)*转化表!$C$13,IF(AND(B144&lt;=40,B144&gt;30),9*转化表!$C$11+10*转化表!$C$12+10*转化表!$C$13+(B144-30)*转化表!$C$14,IF(AND(B144&lt;=50,B144&gt;40),9*转化表!$C$11+10*转化表!$C$12+10*转化表!$C$13+10*转化表!$C$14+(B144-40)*转化表!$C$15,IF(AND(B144&lt;=60,B144&gt;50),9*转化表!$C$11+10*转化表!$C$12+10*转化表!$C$13+10*转化表!$C$14+10*转化表!$C$15+(B144-50)*转化表!$C$16,IF(AND(B144&lt;=70,B144&gt;60),9*转化表!$C$11+10*转化表!$C$12+10*转化表!$C$13+10*转化表!$C$14+10*转化表!$C$15+10*转化表!$C$16+(B144-60)*转化表!$C$17,IF(AND(B144&lt;=80,B144&gt;70),9*转化表!$C$11+10*转化表!$C$12+10*转化表!$C$13+10*转化表!$C$14+10*转化表!$C$15+10*转化表!$C$16+10*转化表!$C$17+(B144-70)*转化表!$C$18,IF(AND(B144&lt;=90,B144&gt;80),9*转化表!$C$11+10*转化表!$C$12+10*转化表!$C$13+10*转化表!$C$14+10*转化表!$C$15+10*转化表!$C$16+10*转化表!$C$17+10*转化表!$C$18+(B144-80)*转化表!$C$19,IF(AND(B144&lt;=100,B144&gt;90),9*转化表!$C$11+10*转化表!$C$12+10*转化表!$C$13+10*转化表!$C$14+10*转化表!$C$15+10*转化表!$C$16+10*转化表!$C$17+10*转化表!$C$18+10*转化表!$C$19+(B144-90)*转化表!$C$20,IF(AND(B144&lt;=110,B144&gt;100),9*转化表!$C$11+10*转化表!$C$12+10*转化表!$C$13+10*转化表!$C$14+10*转化表!$C$15+10*转化表!$C$16+10*转化表!$C$17+10*转化表!$C$18+10*转化表!$C$19+10*转化表!$C$20+(B144-100)*转化表!$C$21,IF(AND(B144&lt;=120,B144&gt;110),9*转化表!$C$11+10*转化表!$C$12+10*转化表!$C$13+10*转化表!$C$14+10*转化表!$C$15+10*转化表!$C$16+10*转化表!$C$17+10*转化表!$C$18+10*转化表!$C$19+10*转化表!$C$20+10*转化表!$C$21+(B144-110)*转化表!$C$22))))))))))))</f>
        <v>201</v>
      </c>
      <c r="H144" s="97">
        <f>人物成长表!$D144*人物成长表!$B144*7%+11.1+IF(AND(B144&lt;=10,B144&gt;0),(人物成长表!$B144-1)*转化表!$D$11,IF(AND(B144&lt;=20,B144&gt;10),9*转化表!$D$11+(B144-10)*转化表!$D$12,IF(AND(B144&lt;=30,B144&gt;20),9*转化表!$D$11+10*转化表!$D$12+(B144-20)*转化表!$D$13,IF(AND(B144&lt;=40,B144&gt;30),9*转化表!$D$11+10*转化表!$D$12+10*转化表!$D$13+(B144-30)*转化表!$D$14,IF(AND(B144&lt;=50,B144&gt;40),9*转化表!$D$11+10*转化表!$D$12+10*转化表!$D$13+10*转化表!$D$14+(B144-40)*转化表!$D$15,IF(AND(B144&lt;=60,B144&gt;50),9*转化表!$D$11+10*转化表!$D$12+10*转化表!$D$13+10*转化表!$D$14+10*转化表!$D$15+(B144-50)*转化表!$D$16,IF(AND(B144&lt;=70,B144&gt;60),9*转化表!$D$11+10*转化表!$D$12+10*转化表!$D$13+10*转化表!$D$14+10*转化表!$D$15+10*转化表!$D$16+(B144-60)*转化表!$D$17,IF(AND(B144&lt;=80,B144&gt;70),9*转化表!$D$11+10*转化表!$D$12+10*转化表!$D$13+10*转化表!$D$14+10*转化表!$D$15+10*转化表!$D$16+10*转化表!$D$17+(B144-70)*转化表!$D$18,IF(AND(B144&lt;=90,B144&gt;80),9*转化表!$D$11+10*转化表!$D$12+10*转化表!$D$13+10*转化表!$D$14+10*转化表!$D$15+10*转化表!$D$16+10*转化表!$D$17+10*转化表!$D$18+(B144-80)*转化表!$D$19,IF(AND(B144&lt;=100,B144&gt;90),9*转化表!$D$11+10*转化表!$D$12+10*转化表!$D$13+10*转化表!$D$14+10*转化表!$D$15+10*转化表!$D$16+10*转化表!$D$17+10*转化表!$D$18+10*转化表!$D$19+(B144-90)*转化表!$D$20,IF(AND(B144&lt;=110,B144&gt;100),9*转化表!$D$11+10*转化表!$D$12+10*转化表!$D$13+10*转化表!$D$14+10*转化表!$D$15+10*转化表!$D$16+10*转化表!$D$17+10*转化表!$D$18+10*转化表!$D$19+10*转化表!$D$20+(B144-100)*转化表!$D$21,IF(AND(B144&lt;=120,B144&gt;110),9*转化表!$D$11+10*转化表!$D$12+10*转化表!$D$13+10*转化表!$D$14+10*转化表!$D$15+10*转化表!$D$16+10*转化表!$D$17+10*转化表!$D$18+10*转化表!$D$19+10*转化表!$D$20+10*转化表!$D$21+(B144-110)*转化表!$D$22))))))))))))</f>
        <v>73.400000000000006</v>
      </c>
      <c r="I144" s="98">
        <f>IF(E144&lt;=50,0,(E144-50)*人物成长表!$B144*10%+0.1+IF(AND(B144&lt;=10,B144&gt;0),(人物成长表!$B144-1)*转化表!$E$11,IF(AND(B144&lt;=20,B144&gt;10),9*转化表!$E$11+(B144-10)*转化表!$E$12,IF(AND(B144&lt;=30,B144&gt;20),9*转化表!$E$11+10*转化表!$E$12+(B144-20)*转化表!$E$13,IF(AND(B144&lt;=40,B144&gt;30),9*转化表!$E$11+10*转化表!$E$12+10*转化表!$E$13+(B144-30)*转化表!$E$14,IF(AND(B144&lt;=50,B144&gt;40),9*转化表!$E$11+10*转化表!$E$12+10*转化表!$E$13+10*转化表!$E$14+(B144-40)*转化表!$E$15,IF(AND(B144&lt;=60,B144&gt;50),9*转化表!$E$11+10*转化表!$E$12+10*转化表!$E$13+10*转化表!$E$14+10*转化表!$E$15+(B144-50)*转化表!$E$16,IF(AND(B144&lt;=70,B144&gt;60),9*转化表!$E$11+10*转化表!$E$12+10*转化表!$E$13+10*转化表!$E$14+10*转化表!$E$15+10*转化表!$E$16+(B144-60)*转化表!$E$17,IF(AND(B144&lt;=80,B144&gt;70),9*转化表!$E$11+10*转化表!$E$12+10*转化表!$E$13+10*转化表!$E$14+10*转化表!$E$15+10*转化表!$E$16+10*转化表!$E$17+(B144-70)*转化表!$E$18,IF(AND(B144&lt;=90,B144&gt;80),9*转化表!$E$11+10*转化表!$E$12+10*转化表!$E$13+10*转化表!$E$14+10*转化表!$E$15+10*转化表!$E$16+10*转化表!$E$17+10*转化表!$E$18+(B144-80)*转化表!$E$19,IF(AND(B144&lt;=100,B144&gt;90),9*转化表!$E$11+10*转化表!$E$12+10*转化表!$E$13+10*转化表!$E$14+10*转化表!$E$15+10*转化表!$E$16+10*转化表!$E$17+10*转化表!$E$18+10*转化表!$E$19+(B144-90)*转化表!$E$20,IF(AND(B144&lt;=110,B144&gt;100),9*转化表!$E$11+10*转化表!$E$12+10*转化表!$E$13+10*转化表!$E$14+10*转化表!$E$15+10*转化表!$E$16+10*转化表!$E$17+10*转化表!$E$18+10*转化表!$E$19+10*转化表!$E$20+(B144-100)*转化表!$E$21,IF(AND(B144&lt;=120,B144&gt;110),9*转化表!$E$11+10*转化表!$E$12+10*转化表!$E$13+10*转化表!$E$14+10*转化表!$E$15+10*转化表!$E$16+10*转化表!$E$17+10*转化表!$E$18+10*转化表!$E$19+10*转化表!$E$20+10*转化表!$E$21+(B144-110)*转化表!$E$22)))))))))))))</f>
        <v>0</v>
      </c>
      <c r="J144" s="98">
        <f>IF(E144&lt;=50,0,(E144-50)*人物成长表!$B144*7%+0.1+IF(AND(B144&lt;=10,B144&gt;0),(人物成长表!$B144-1)*转化表!$F$11,IF(AND(B144&lt;=20,B144&gt;10),9*转化表!$F$11+(B144-10)*转化表!$F$12,IF(AND(B144&lt;=30,B144&gt;20),9*转化表!$F$11+10*转化表!$F$12+(B144-20)*转化表!$F$13,IF(AND(B144&lt;=40,B144&gt;30),9*转化表!$F$11+10*转化表!$F$12+10*转化表!$F$13+(B144-30)*转化表!$F$14,IF(AND(B144&lt;=50,B144&gt;40),9*转化表!$F$11+10*转化表!$F$12+10*转化表!$F$13+10*转化表!$F$14+(B144-40)*转化表!$F$15,IF(AND(B144&lt;=60,B144&gt;50),9*转化表!$F$11+10*转化表!$F$12+10*转化表!$F$13+10*转化表!$F$14+10*转化表!$F$15+(B144-50)*转化表!$F$16,IF(AND(B144&lt;=70,B144&gt;60),9*转化表!$F$11+10*转化表!$F$12+10*转化表!$F$13+10*转化表!$F$14+10*转化表!$F$15+10*转化表!$F$16+(B144-60)*转化表!$F$17,IF(AND(B144&lt;=80,B144&gt;70),9*转化表!$F$11+10*转化表!$F$12+10*转化表!$F$13+10*转化表!$F$14+10*转化表!$F$15+10*转化表!$F$16+10*转化表!$F$17+(B144-70)*转化表!$F$18,IF(AND(B144&lt;=90,B144&gt;80),9*转化表!$F$11+10*转化表!$F$12+10*转化表!$F$13+10*转化表!$F$14+10*转化表!$F$15+10*转化表!$F$16+10*转化表!$F$17+10*转化表!$F$18+(B144-80)*转化表!$F$19,IF(AND(B144&lt;=100,B144&gt;90),9*转化表!$F$11+10*转化表!$F$12+10*转化表!$F$13+10*转化表!$F$14+10*转化表!$F$15+10*转化表!$F$16+10*转化表!$F$17+10*转化表!$F$18+10*转化表!$F$19+(B144-90)*转化表!$F$20,IF(AND(B144&lt;=110,B144&gt;100),9*转化表!$F$11+10*转化表!$F$12+10*转化表!$F$13+10*转化表!$F$14+10*转化表!$F$15+10*转化表!$F$16+10*转化表!$F$17+10*转化表!$F$18+10*转化表!$F$19+10*转化表!$F$20+(B144-100)*转化表!$F$21,IF(AND(B144&lt;=120,B144&gt;110),9*转化表!$F$11+10*转化表!$F$12+10*转化表!$F$13+10*转化表!$F$14+10*转化表!$F$15+10*转化表!$F$16+10*转化表!$F$17+10*转化表!$F$18+10*转化表!$F$19+10*转化表!$F$20+10*转化表!$F$21+(B144-110)*转化表!$F$22)))))))))))))</f>
        <v>0</v>
      </c>
      <c r="K144" s="98">
        <f>(F144-50)*B144*10%+1+IF(AND(B144&lt;=10,B144&gt;0),(人物成长表!$B144-1)*转化表!$G$11,IF(AND(B144&lt;=20,B144&gt;10),9*转化表!$G$11+(B144-10)*转化表!$G$12,IF(AND(B144&lt;=30,B144&gt;20),9*转化表!$G$11+10*转化表!$G$12+(B144-20)*转化表!$G$13,IF(AND(B144&lt;=40,B144&gt;30),9*转化表!$G$11+10*转化表!$G$12+10*转化表!$G$13+(B144-30)*转化表!$G$14,IF(AND(B144&lt;=50,B144&gt;40),9*转化表!$G$11+10*转化表!$G$12+10*转化表!$G$13+10*转化表!$G$14+(B144-40)*转化表!$G$15,IF(AND(B144&lt;=60,B144&gt;50),9*转化表!$G$11+10*转化表!$G$12+10*转化表!$G$13+10*转化表!$G$14+10*转化表!$G$15+(B144-50)*转化表!$G$16,IF(AND(B144&lt;=70,B144&gt;60),9*转化表!$G$11+10*转化表!$G$12+10*转化表!$G$13+10*转化表!$G$14+10*转化表!$G$15+10*转化表!$G$16+(B144-60)*转化表!$G$17,IF(AND(B144&lt;=80,B144&gt;70),9*转化表!$G$11+10*转化表!$G$12+10*转化表!$G$13+10*转化表!$G$14+10*转化表!$G$15+10*转化表!$G$16+10*转化表!$G$17+(B144-70)*转化表!$G$18,IF(AND(B144&lt;=90,B144&gt;80),9*转化表!$G$11+10*转化表!$G$12+10*转化表!$G$13+10*转化表!$G$14+10*转化表!$G$15+10*转化表!$G$16+10*转化表!$G$17+10*转化表!$G$18+(B144-80)*转化表!$G$19,IF(AND(B144&lt;=100,B144&gt;90),9*转化表!$G$11+10*转化表!$G$12+10*转化表!$G$13+10*转化表!$G$14+10*转化表!$G$15+10*转化表!$G$16+10*转化表!$G$17+10*转化表!$G$18+10*转化表!$G$19+(B144-90)*转化表!$G$20,IF(AND(B144&lt;=110,B144&gt;100),9*转化表!$G$11+10*转化表!$G$12+10*转化表!$G$13+10*转化表!$G$14+10*转化表!$G$15+10*转化表!$G$16+10*转化表!$G$17+10*转化表!$G$18+10*转化表!$G$19+10*转化表!$G$20+(B144-100)*转化表!$G$21,IF(AND(B144&lt;=120,B144&gt;110),9*转化表!$G$11+10*转化表!$G$12+10*转化表!$G$13+10*转化表!$G$14+10*转化表!$G$15+10*转化表!$G$16+10*转化表!$G$17+10*转化表!$G$18+10*转化表!$G$19+10*转化表!$G$20+10*转化表!$G$21+(B144-110)*转化表!$G$22))))))))))))</f>
        <v>39</v>
      </c>
      <c r="L144" s="98">
        <f>IF(F144&lt;=50,0,(F144-50)*7%*B144+IF(AND(B144&lt;=10,B144&gt;0),人物成长表!$B144*转化表!$H$11,IF(AND(B144&lt;=20,B144&gt;10),9*转化表!$H$11+(B144-10)*转化表!$H$12,IF(AND(B144&lt;=30,B144&gt;20),9*转化表!$H$11+10*转化表!$H$12+(B144-20)*转化表!$H$13,IF(AND(B144&lt;=40,B144&gt;30),9*转化表!$H$11+10*转化表!$H$12+10*转化表!$H$13+(B144-30)*转化表!$H$14,IF(AND(B144&lt;=50,B144&gt;40),9*转化表!$H$11+10*转化表!$H$12+10*转化表!$H$13+10*转化表!$H$14+(B144-40)*转化表!$H$15,IF(AND(B144&lt;=60,B144&gt;50),9*转化表!$H$11+10*转化表!$H$12+10*转化表!$H$13+10*转化表!$H$14+10*转化表!$H$15+(B144-50)*转化表!$H$16,IF(AND(B144&lt;=70,B144&gt;60),9*转化表!$H$11+10*转化表!$H$12+10*转化表!$H$13+10*转化表!$H$14+10*转化表!$H$15+10*转化表!$H$16+(B144-60)*转化表!$H$17,IF(AND(B144&lt;=80,B144&gt;70),9*转化表!$H$11+10*转化表!$H$12+10*转化表!$H$13+10*转化表!$H$14+10*转化表!$H$15+10*转化表!$H$16+10*转化表!$H$17+(B144-70)*转化表!$H$18,IF(AND(B144&lt;=90,B144&gt;80),9*转化表!$H$11+10*转化表!$H$12+10*转化表!$H$13+10*转化表!$H$14+10*转化表!$H$15+10*转化表!$H$16+10*转化表!$H$17+10*转化表!$H$18+(B144-80)*转化表!$H$19,IF(AND(B144&lt;=100,B144&gt;90),9*转化表!$H$11+10*转化表!$H$12+10*转化表!$H$13+10*转化表!$H$14+10*转化表!$H$15+10*转化表!$H$16+10*转化表!$H$17+10*转化表!$H$18+10*转化表!$H$19+(B144-90)*转化表!$H$20,IF(AND(B144&lt;=110,B144&gt;100),9*转化表!$H$11+10*转化表!$H$12+10*转化表!$H$13+10*转化表!$H$14+10*转化表!$H$15+10*转化表!$H$16+10*转化表!$H$17+10*转化表!$H$18+10*转化表!$H$19+10*转化表!$H$20+(B144-100)*转化表!$H$21,IF(AND(B144&lt;=120,B144&gt;110),9*转化表!$H$11+10*转化表!$H$12+10*转化表!$H$13+10*转化表!$H$14+10*转化表!$H$15+10*转化表!$H$16+10*转化表!$H$17+10*转化表!$H$18+10*转化表!$H$19+10*转化表!$H$20+10*转化表!$H$21+(B144-110)*转化表!$H$22)))))))))))))</f>
        <v>0</v>
      </c>
      <c r="M144" s="99">
        <v>0.1</v>
      </c>
      <c r="N144" s="95">
        <v>0</v>
      </c>
      <c r="O144" s="99">
        <v>0.15</v>
      </c>
      <c r="P144" s="95">
        <v>0</v>
      </c>
      <c r="Q144" s="95">
        <v>0</v>
      </c>
      <c r="R144" s="95">
        <v>0</v>
      </c>
      <c r="S144" s="95">
        <v>0</v>
      </c>
    </row>
    <row r="145" spans="1:19">
      <c r="A145" s="38" t="s">
        <v>187</v>
      </c>
      <c r="B145" s="95">
        <v>24</v>
      </c>
      <c r="C145" s="96">
        <f>IF(AND(B145&lt;=10,B145&gt;0),(人物成长表!$B145-1)*30+30,IF(AND(B145&lt;=20,B145&gt;10),9*30+30+(B145-10)*60,IF(AND(B145&lt;=30,B145&gt;20),9*30+30+10*60+(B145-20)*90,IF(AND(B145&lt;=40,B145&gt;30),9*30+30+10*60+10*90+(B145-30)*120,IF(AND(B145&lt;=50,B145&gt;40),9*30+30+10*60+10*90+10*120+(B145-40)*150,IF(AND(B145&lt;=60,B145&gt;50),9*30+30+10*60+10*90+10*120+10*150+(B145-50)*180,IF(AND(B145&lt;=70,B145&gt;60),9*30+30+10*60+10*90+10*120+10*150+10*180+(B145-60)*210,IF(AND(B145&lt;=80,B145&gt;70),9*30+30+10*60+10*90+10*120+10*150+10*180+10*210+(B145-70)*240,IF(AND(B145&lt;=90,B145&gt;80),9*30+30+10*60+10*90+10*120+10*150+10*180+10*210+10*240+(B145-80)*270,IF(AND(B145&lt;=100,B145&gt;90),9*30+30+10*60+10*90+10*120+10*150+10*180+10*210+10*240+10*270+(B145-90)*300,IF(AND(B145&lt;=110,B145&gt;100),9*30+30+10*60+10*90+10*120+10*150+10*180+10*210+10*240+10*270+10*300+(B145-100)*330,IF(AND(B145&lt;=120,B145&gt;110),9*30+30+10*60+10*90+10*120+10*150+10*180+10*210+10*240+10*270+10*300+10*330+(B145-110)*360))))))))))))</f>
        <v>1260</v>
      </c>
      <c r="D145" s="38">
        <v>70</v>
      </c>
      <c r="E145" s="38">
        <v>50</v>
      </c>
      <c r="F145" s="95">
        <v>50</v>
      </c>
      <c r="G145" s="97">
        <f>人物成长表!$D145*人物成长表!$B145*10%+16+IF(AND(B145&lt;=10,B145&gt;0),(人物成长表!$B145-1)*转化表!$C$11,IF(AND(B145&lt;=20,B145&gt;10),9*转化表!$C$11+(B145-10)*转化表!$C$12,IF(AND(B145&lt;=30,B145&gt;20),9*转化表!$C$11+10*转化表!$C$12+(B145-20)*转化表!$C$13,IF(AND(B145&lt;=40,B145&gt;30),9*转化表!$C$11+10*转化表!$C$12+10*转化表!$C$13+(B145-30)*转化表!$C$14,IF(AND(B145&lt;=50,B145&gt;40),9*转化表!$C$11+10*转化表!$C$12+10*转化表!$C$13+10*转化表!$C$14+(B145-40)*转化表!$C$15,IF(AND(B145&lt;=60,B145&gt;50),9*转化表!$C$11+10*转化表!$C$12+10*转化表!$C$13+10*转化表!$C$14+10*转化表!$C$15+(B145-50)*转化表!$C$16,IF(AND(B145&lt;=70,B145&gt;60),9*转化表!$C$11+10*转化表!$C$12+10*转化表!$C$13+10*转化表!$C$14+10*转化表!$C$15+10*转化表!$C$16+(B145-60)*转化表!$C$17,IF(AND(B145&lt;=80,B145&gt;70),9*转化表!$C$11+10*转化表!$C$12+10*转化表!$C$13+10*转化表!$C$14+10*转化表!$C$15+10*转化表!$C$16+10*转化表!$C$17+(B145-70)*转化表!$C$18,IF(AND(B145&lt;=90,B145&gt;80),9*转化表!$C$11+10*转化表!$C$12+10*转化表!$C$13+10*转化表!$C$14+10*转化表!$C$15+10*转化表!$C$16+10*转化表!$C$17+10*转化表!$C$18+(B145-80)*转化表!$C$19,IF(AND(B145&lt;=100,B145&gt;90),9*转化表!$C$11+10*转化表!$C$12+10*转化表!$C$13+10*转化表!$C$14+10*转化表!$C$15+10*转化表!$C$16+10*转化表!$C$17+10*转化表!$C$18+10*转化表!$C$19+(B145-90)*转化表!$C$20,IF(AND(B145&lt;=110,B145&gt;100),9*转化表!$C$11+10*转化表!$C$12+10*转化表!$C$13+10*转化表!$C$14+10*转化表!$C$15+10*转化表!$C$16+10*转化表!$C$17+10*转化表!$C$18+10*转化表!$C$19+10*转化表!$C$20+(B145-100)*转化表!$C$21,IF(AND(B145&lt;=120,B145&gt;110),9*转化表!$C$11+10*转化表!$C$12+10*转化表!$C$13+10*转化表!$C$14+10*转化表!$C$15+10*转化表!$C$16+10*转化表!$C$17+10*转化表!$C$18+10*转化表!$C$19+10*转化表!$C$20+10*转化表!$C$21+(B145-110)*转化表!$C$22))))))))))))</f>
        <v>215</v>
      </c>
      <c r="H145" s="97">
        <f>人物成长表!$D145*人物成长表!$B145*7%+11.1+IF(AND(B145&lt;=10,B145&gt;0),(人物成长表!$B145-1)*转化表!$D$11,IF(AND(B145&lt;=20,B145&gt;10),9*转化表!$D$11+(B145-10)*转化表!$D$12,IF(AND(B145&lt;=30,B145&gt;20),9*转化表!$D$11+10*转化表!$D$12+(B145-20)*转化表!$D$13,IF(AND(B145&lt;=40,B145&gt;30),9*转化表!$D$11+10*转化表!$D$12+10*转化表!$D$13+(B145-30)*转化表!$D$14,IF(AND(B145&lt;=50,B145&gt;40),9*转化表!$D$11+10*转化表!$D$12+10*转化表!$D$13+10*转化表!$D$14+(B145-40)*转化表!$D$15,IF(AND(B145&lt;=60,B145&gt;50),9*转化表!$D$11+10*转化表!$D$12+10*转化表!$D$13+10*转化表!$D$14+10*转化表!$D$15+(B145-50)*转化表!$D$16,IF(AND(B145&lt;=70,B145&gt;60),9*转化表!$D$11+10*转化表!$D$12+10*转化表!$D$13+10*转化表!$D$14+10*转化表!$D$15+10*转化表!$D$16+(B145-60)*转化表!$D$17,IF(AND(B145&lt;=80,B145&gt;70),9*转化表!$D$11+10*转化表!$D$12+10*转化表!$D$13+10*转化表!$D$14+10*转化表!$D$15+10*转化表!$D$16+10*转化表!$D$17+(B145-70)*转化表!$D$18,IF(AND(B145&lt;=90,B145&gt;80),9*转化表!$D$11+10*转化表!$D$12+10*转化表!$D$13+10*转化表!$D$14+10*转化表!$D$15+10*转化表!$D$16+10*转化表!$D$17+10*转化表!$D$18+(B145-80)*转化表!$D$19,IF(AND(B145&lt;=100,B145&gt;90),9*转化表!$D$11+10*转化表!$D$12+10*转化表!$D$13+10*转化表!$D$14+10*转化表!$D$15+10*转化表!$D$16+10*转化表!$D$17+10*转化表!$D$18+10*转化表!$D$19+(B145-90)*转化表!$D$20,IF(AND(B145&lt;=110,B145&gt;100),9*转化表!$D$11+10*转化表!$D$12+10*转化表!$D$13+10*转化表!$D$14+10*转化表!$D$15+10*转化表!$D$16+10*转化表!$D$17+10*转化表!$D$18+10*转化表!$D$19+10*转化表!$D$20+(B145-100)*转化表!$D$21,IF(AND(B145&lt;=120,B145&gt;110),9*转化表!$D$11+10*转化表!$D$12+10*转化表!$D$13+10*转化表!$D$14+10*转化表!$D$15+10*转化表!$D$16+10*转化表!$D$17+10*转化表!$D$18+10*转化表!$D$19+10*转化表!$D$20+10*转化表!$D$21+(B145-110)*转化表!$D$22))))))))))))</f>
        <v>78.200000000000017</v>
      </c>
      <c r="I145" s="98">
        <f>IF(E145&lt;=50,0,(E145-50)*人物成长表!$B145*10%+0.1+IF(AND(B145&lt;=10,B145&gt;0),(人物成长表!$B145-1)*转化表!$E$11,IF(AND(B145&lt;=20,B145&gt;10),9*转化表!$E$11+(B145-10)*转化表!$E$12,IF(AND(B145&lt;=30,B145&gt;20),9*转化表!$E$11+10*转化表!$E$12+(B145-20)*转化表!$E$13,IF(AND(B145&lt;=40,B145&gt;30),9*转化表!$E$11+10*转化表!$E$12+10*转化表!$E$13+(B145-30)*转化表!$E$14,IF(AND(B145&lt;=50,B145&gt;40),9*转化表!$E$11+10*转化表!$E$12+10*转化表!$E$13+10*转化表!$E$14+(B145-40)*转化表!$E$15,IF(AND(B145&lt;=60,B145&gt;50),9*转化表!$E$11+10*转化表!$E$12+10*转化表!$E$13+10*转化表!$E$14+10*转化表!$E$15+(B145-50)*转化表!$E$16,IF(AND(B145&lt;=70,B145&gt;60),9*转化表!$E$11+10*转化表!$E$12+10*转化表!$E$13+10*转化表!$E$14+10*转化表!$E$15+10*转化表!$E$16+(B145-60)*转化表!$E$17,IF(AND(B145&lt;=80,B145&gt;70),9*转化表!$E$11+10*转化表!$E$12+10*转化表!$E$13+10*转化表!$E$14+10*转化表!$E$15+10*转化表!$E$16+10*转化表!$E$17+(B145-70)*转化表!$E$18,IF(AND(B145&lt;=90,B145&gt;80),9*转化表!$E$11+10*转化表!$E$12+10*转化表!$E$13+10*转化表!$E$14+10*转化表!$E$15+10*转化表!$E$16+10*转化表!$E$17+10*转化表!$E$18+(B145-80)*转化表!$E$19,IF(AND(B145&lt;=100,B145&gt;90),9*转化表!$E$11+10*转化表!$E$12+10*转化表!$E$13+10*转化表!$E$14+10*转化表!$E$15+10*转化表!$E$16+10*转化表!$E$17+10*转化表!$E$18+10*转化表!$E$19+(B145-90)*转化表!$E$20,IF(AND(B145&lt;=110,B145&gt;100),9*转化表!$E$11+10*转化表!$E$12+10*转化表!$E$13+10*转化表!$E$14+10*转化表!$E$15+10*转化表!$E$16+10*转化表!$E$17+10*转化表!$E$18+10*转化表!$E$19+10*转化表!$E$20+(B145-100)*转化表!$E$21,IF(AND(B145&lt;=120,B145&gt;110),9*转化表!$E$11+10*转化表!$E$12+10*转化表!$E$13+10*转化表!$E$14+10*转化表!$E$15+10*转化表!$E$16+10*转化表!$E$17+10*转化表!$E$18+10*转化表!$E$19+10*转化表!$E$20+10*转化表!$E$21+(B145-110)*转化表!$E$22)))))))))))))</f>
        <v>0</v>
      </c>
      <c r="J145" s="98">
        <f>IF(E145&lt;=50,0,(E145-50)*人物成长表!$B145*7%+0.1+IF(AND(B145&lt;=10,B145&gt;0),(人物成长表!$B145-1)*转化表!$F$11,IF(AND(B145&lt;=20,B145&gt;10),9*转化表!$F$11+(B145-10)*转化表!$F$12,IF(AND(B145&lt;=30,B145&gt;20),9*转化表!$F$11+10*转化表!$F$12+(B145-20)*转化表!$F$13,IF(AND(B145&lt;=40,B145&gt;30),9*转化表!$F$11+10*转化表!$F$12+10*转化表!$F$13+(B145-30)*转化表!$F$14,IF(AND(B145&lt;=50,B145&gt;40),9*转化表!$F$11+10*转化表!$F$12+10*转化表!$F$13+10*转化表!$F$14+(B145-40)*转化表!$F$15,IF(AND(B145&lt;=60,B145&gt;50),9*转化表!$F$11+10*转化表!$F$12+10*转化表!$F$13+10*转化表!$F$14+10*转化表!$F$15+(B145-50)*转化表!$F$16,IF(AND(B145&lt;=70,B145&gt;60),9*转化表!$F$11+10*转化表!$F$12+10*转化表!$F$13+10*转化表!$F$14+10*转化表!$F$15+10*转化表!$F$16+(B145-60)*转化表!$F$17,IF(AND(B145&lt;=80,B145&gt;70),9*转化表!$F$11+10*转化表!$F$12+10*转化表!$F$13+10*转化表!$F$14+10*转化表!$F$15+10*转化表!$F$16+10*转化表!$F$17+(B145-70)*转化表!$F$18,IF(AND(B145&lt;=90,B145&gt;80),9*转化表!$F$11+10*转化表!$F$12+10*转化表!$F$13+10*转化表!$F$14+10*转化表!$F$15+10*转化表!$F$16+10*转化表!$F$17+10*转化表!$F$18+(B145-80)*转化表!$F$19,IF(AND(B145&lt;=100,B145&gt;90),9*转化表!$F$11+10*转化表!$F$12+10*转化表!$F$13+10*转化表!$F$14+10*转化表!$F$15+10*转化表!$F$16+10*转化表!$F$17+10*转化表!$F$18+10*转化表!$F$19+(B145-90)*转化表!$F$20,IF(AND(B145&lt;=110,B145&gt;100),9*转化表!$F$11+10*转化表!$F$12+10*转化表!$F$13+10*转化表!$F$14+10*转化表!$F$15+10*转化表!$F$16+10*转化表!$F$17+10*转化表!$F$18+10*转化表!$F$19+10*转化表!$F$20+(B145-100)*转化表!$F$21,IF(AND(B145&lt;=120,B145&gt;110),9*转化表!$F$11+10*转化表!$F$12+10*转化表!$F$13+10*转化表!$F$14+10*转化表!$F$15+10*转化表!$F$16+10*转化表!$F$17+10*转化表!$F$18+10*转化表!$F$19+10*转化表!$F$20+10*转化表!$F$21+(B145-110)*转化表!$F$22)))))))))))))</f>
        <v>0</v>
      </c>
      <c r="K145" s="98">
        <f>(F145-50)*B145*10%+1+IF(AND(B145&lt;=10,B145&gt;0),(人物成长表!$B145-1)*转化表!$G$11,IF(AND(B145&lt;=20,B145&gt;10),9*转化表!$G$11+(B145-10)*转化表!$G$12,IF(AND(B145&lt;=30,B145&gt;20),9*转化表!$G$11+10*转化表!$G$12+(B145-20)*转化表!$G$13,IF(AND(B145&lt;=40,B145&gt;30),9*转化表!$G$11+10*转化表!$G$12+10*转化表!$G$13+(B145-30)*转化表!$G$14,IF(AND(B145&lt;=50,B145&gt;40),9*转化表!$G$11+10*转化表!$G$12+10*转化表!$G$13+10*转化表!$G$14+(B145-40)*转化表!$G$15,IF(AND(B145&lt;=60,B145&gt;50),9*转化表!$G$11+10*转化表!$G$12+10*转化表!$G$13+10*转化表!$G$14+10*转化表!$G$15+(B145-50)*转化表!$G$16,IF(AND(B145&lt;=70,B145&gt;60),9*转化表!$G$11+10*转化表!$G$12+10*转化表!$G$13+10*转化表!$G$14+10*转化表!$G$15+10*转化表!$G$16+(B145-60)*转化表!$G$17,IF(AND(B145&lt;=80,B145&gt;70),9*转化表!$G$11+10*转化表!$G$12+10*转化表!$G$13+10*转化表!$G$14+10*转化表!$G$15+10*转化表!$G$16+10*转化表!$G$17+(B145-70)*转化表!$G$18,IF(AND(B145&lt;=90,B145&gt;80),9*转化表!$G$11+10*转化表!$G$12+10*转化表!$G$13+10*转化表!$G$14+10*转化表!$G$15+10*转化表!$G$16+10*转化表!$G$17+10*转化表!$G$18+(B145-80)*转化表!$G$19,IF(AND(B145&lt;=100,B145&gt;90),9*转化表!$G$11+10*转化表!$G$12+10*转化表!$G$13+10*转化表!$G$14+10*转化表!$G$15+10*转化表!$G$16+10*转化表!$G$17+10*转化表!$G$18+10*转化表!$G$19+(B145-90)*转化表!$G$20,IF(AND(B145&lt;=110,B145&gt;100),9*转化表!$G$11+10*转化表!$G$12+10*转化表!$G$13+10*转化表!$G$14+10*转化表!$G$15+10*转化表!$G$16+10*转化表!$G$17+10*转化表!$G$18+10*转化表!$G$19+10*转化表!$G$20+(B145-100)*转化表!$G$21,IF(AND(B145&lt;=120,B145&gt;110),9*转化表!$G$11+10*转化表!$G$12+10*转化表!$G$13+10*转化表!$G$14+10*转化表!$G$15+10*转化表!$G$16+10*转化表!$G$17+10*转化表!$G$18+10*转化表!$G$19+10*转化表!$G$20+10*转化表!$G$21+(B145-110)*转化表!$G$22))))))))))))</f>
        <v>42</v>
      </c>
      <c r="L145" s="98">
        <f>IF(F145&lt;=50,0,(F145-50)*7%*B145+IF(AND(B145&lt;=10,B145&gt;0),人物成长表!$B145*转化表!$H$11,IF(AND(B145&lt;=20,B145&gt;10),9*转化表!$H$11+(B145-10)*转化表!$H$12,IF(AND(B145&lt;=30,B145&gt;20),9*转化表!$H$11+10*转化表!$H$12+(B145-20)*转化表!$H$13,IF(AND(B145&lt;=40,B145&gt;30),9*转化表!$H$11+10*转化表!$H$12+10*转化表!$H$13+(B145-30)*转化表!$H$14,IF(AND(B145&lt;=50,B145&gt;40),9*转化表!$H$11+10*转化表!$H$12+10*转化表!$H$13+10*转化表!$H$14+(B145-40)*转化表!$H$15,IF(AND(B145&lt;=60,B145&gt;50),9*转化表!$H$11+10*转化表!$H$12+10*转化表!$H$13+10*转化表!$H$14+10*转化表!$H$15+(B145-50)*转化表!$H$16,IF(AND(B145&lt;=70,B145&gt;60),9*转化表!$H$11+10*转化表!$H$12+10*转化表!$H$13+10*转化表!$H$14+10*转化表!$H$15+10*转化表!$H$16+(B145-60)*转化表!$H$17,IF(AND(B145&lt;=80,B145&gt;70),9*转化表!$H$11+10*转化表!$H$12+10*转化表!$H$13+10*转化表!$H$14+10*转化表!$H$15+10*转化表!$H$16+10*转化表!$H$17+(B145-70)*转化表!$H$18,IF(AND(B145&lt;=90,B145&gt;80),9*转化表!$H$11+10*转化表!$H$12+10*转化表!$H$13+10*转化表!$H$14+10*转化表!$H$15+10*转化表!$H$16+10*转化表!$H$17+10*转化表!$H$18+(B145-80)*转化表!$H$19,IF(AND(B145&lt;=100,B145&gt;90),9*转化表!$H$11+10*转化表!$H$12+10*转化表!$H$13+10*转化表!$H$14+10*转化表!$H$15+10*转化表!$H$16+10*转化表!$H$17+10*转化表!$H$18+10*转化表!$H$19+(B145-90)*转化表!$H$20,IF(AND(B145&lt;=110,B145&gt;100),9*转化表!$H$11+10*转化表!$H$12+10*转化表!$H$13+10*转化表!$H$14+10*转化表!$H$15+10*转化表!$H$16+10*转化表!$H$17+10*转化表!$H$18+10*转化表!$H$19+10*转化表!$H$20+(B145-100)*转化表!$H$21,IF(AND(B145&lt;=120,B145&gt;110),9*转化表!$H$11+10*转化表!$H$12+10*转化表!$H$13+10*转化表!$H$14+10*转化表!$H$15+10*转化表!$H$16+10*转化表!$H$17+10*转化表!$H$18+10*转化表!$H$19+10*转化表!$H$20+10*转化表!$H$21+(B145-110)*转化表!$H$22)))))))))))))</f>
        <v>0</v>
      </c>
      <c r="M145" s="99">
        <v>0.1</v>
      </c>
      <c r="N145" s="95">
        <v>0</v>
      </c>
      <c r="O145" s="99">
        <v>0.15</v>
      </c>
      <c r="P145" s="95">
        <v>0</v>
      </c>
      <c r="Q145" s="95">
        <v>0</v>
      </c>
      <c r="R145" s="95">
        <v>0</v>
      </c>
      <c r="S145" s="95">
        <v>0</v>
      </c>
    </row>
    <row r="146" spans="1:19">
      <c r="A146" s="38" t="s">
        <v>187</v>
      </c>
      <c r="B146" s="95">
        <v>25</v>
      </c>
      <c r="C146" s="96">
        <f>IF(AND(B146&lt;=10,B146&gt;0),(人物成长表!$B146-1)*30+30,IF(AND(B146&lt;=20,B146&gt;10),9*30+30+(B146-10)*60,IF(AND(B146&lt;=30,B146&gt;20),9*30+30+10*60+(B146-20)*90,IF(AND(B146&lt;=40,B146&gt;30),9*30+30+10*60+10*90+(B146-30)*120,IF(AND(B146&lt;=50,B146&gt;40),9*30+30+10*60+10*90+10*120+(B146-40)*150,IF(AND(B146&lt;=60,B146&gt;50),9*30+30+10*60+10*90+10*120+10*150+(B146-50)*180,IF(AND(B146&lt;=70,B146&gt;60),9*30+30+10*60+10*90+10*120+10*150+10*180+(B146-60)*210,IF(AND(B146&lt;=80,B146&gt;70),9*30+30+10*60+10*90+10*120+10*150+10*180+10*210+(B146-70)*240,IF(AND(B146&lt;=90,B146&gt;80),9*30+30+10*60+10*90+10*120+10*150+10*180+10*210+10*240+(B146-80)*270,IF(AND(B146&lt;=100,B146&gt;90),9*30+30+10*60+10*90+10*120+10*150+10*180+10*210+10*240+10*270+(B146-90)*300,IF(AND(B146&lt;=110,B146&gt;100),9*30+30+10*60+10*90+10*120+10*150+10*180+10*210+10*240+10*270+10*300+(B146-100)*330,IF(AND(B146&lt;=120,B146&gt;110),9*30+30+10*60+10*90+10*120+10*150+10*180+10*210+10*240+10*270+10*300+10*330+(B146-110)*360))))))))))))</f>
        <v>1350</v>
      </c>
      <c r="D146" s="38">
        <v>70</v>
      </c>
      <c r="E146" s="38">
        <v>50</v>
      </c>
      <c r="F146" s="95">
        <v>50</v>
      </c>
      <c r="G146" s="97">
        <f>人物成长表!$D146*人物成长表!$B146*10%+16+IF(AND(B146&lt;=10,B146&gt;0),(人物成长表!$B146-1)*转化表!$C$11,IF(AND(B146&lt;=20,B146&gt;10),9*转化表!$C$11+(B146-10)*转化表!$C$12,IF(AND(B146&lt;=30,B146&gt;20),9*转化表!$C$11+10*转化表!$C$12+(B146-20)*转化表!$C$13,IF(AND(B146&lt;=40,B146&gt;30),9*转化表!$C$11+10*转化表!$C$12+10*转化表!$C$13+(B146-30)*转化表!$C$14,IF(AND(B146&lt;=50,B146&gt;40),9*转化表!$C$11+10*转化表!$C$12+10*转化表!$C$13+10*转化表!$C$14+(B146-40)*转化表!$C$15,IF(AND(B146&lt;=60,B146&gt;50),9*转化表!$C$11+10*转化表!$C$12+10*转化表!$C$13+10*转化表!$C$14+10*转化表!$C$15+(B146-50)*转化表!$C$16,IF(AND(B146&lt;=70,B146&gt;60),9*转化表!$C$11+10*转化表!$C$12+10*转化表!$C$13+10*转化表!$C$14+10*转化表!$C$15+10*转化表!$C$16+(B146-60)*转化表!$C$17,IF(AND(B146&lt;=80,B146&gt;70),9*转化表!$C$11+10*转化表!$C$12+10*转化表!$C$13+10*转化表!$C$14+10*转化表!$C$15+10*转化表!$C$16+10*转化表!$C$17+(B146-70)*转化表!$C$18,IF(AND(B146&lt;=90,B146&gt;80),9*转化表!$C$11+10*转化表!$C$12+10*转化表!$C$13+10*转化表!$C$14+10*转化表!$C$15+10*转化表!$C$16+10*转化表!$C$17+10*转化表!$C$18+(B146-80)*转化表!$C$19,IF(AND(B146&lt;=100,B146&gt;90),9*转化表!$C$11+10*转化表!$C$12+10*转化表!$C$13+10*转化表!$C$14+10*转化表!$C$15+10*转化表!$C$16+10*转化表!$C$17+10*转化表!$C$18+10*转化表!$C$19+(B146-90)*转化表!$C$20,IF(AND(B146&lt;=110,B146&gt;100),9*转化表!$C$11+10*转化表!$C$12+10*转化表!$C$13+10*转化表!$C$14+10*转化表!$C$15+10*转化表!$C$16+10*转化表!$C$17+10*转化表!$C$18+10*转化表!$C$19+10*转化表!$C$20+(B146-100)*转化表!$C$21,IF(AND(B146&lt;=120,B146&gt;110),9*转化表!$C$11+10*转化表!$C$12+10*转化表!$C$13+10*转化表!$C$14+10*转化表!$C$15+10*转化表!$C$16+10*转化表!$C$17+10*转化表!$C$18+10*转化表!$C$19+10*转化表!$C$20+10*转化表!$C$21+(B146-110)*转化表!$C$22))))))))))))</f>
        <v>229</v>
      </c>
      <c r="H146" s="97">
        <f>人物成长表!$D146*人物成长表!$B146*7%+11.1+IF(AND(B146&lt;=10,B146&gt;0),(人物成长表!$B146-1)*转化表!$D$11,IF(AND(B146&lt;=20,B146&gt;10),9*转化表!$D$11+(B146-10)*转化表!$D$12,IF(AND(B146&lt;=30,B146&gt;20),9*转化表!$D$11+10*转化表!$D$12+(B146-20)*转化表!$D$13,IF(AND(B146&lt;=40,B146&gt;30),9*转化表!$D$11+10*转化表!$D$12+10*转化表!$D$13+(B146-30)*转化表!$D$14,IF(AND(B146&lt;=50,B146&gt;40),9*转化表!$D$11+10*转化表!$D$12+10*转化表!$D$13+10*转化表!$D$14+(B146-40)*转化表!$D$15,IF(AND(B146&lt;=60,B146&gt;50),9*转化表!$D$11+10*转化表!$D$12+10*转化表!$D$13+10*转化表!$D$14+10*转化表!$D$15+(B146-50)*转化表!$D$16,IF(AND(B146&lt;=70,B146&gt;60),9*转化表!$D$11+10*转化表!$D$12+10*转化表!$D$13+10*转化表!$D$14+10*转化表!$D$15+10*转化表!$D$16+(B146-60)*转化表!$D$17,IF(AND(B146&lt;=80,B146&gt;70),9*转化表!$D$11+10*转化表!$D$12+10*转化表!$D$13+10*转化表!$D$14+10*转化表!$D$15+10*转化表!$D$16+10*转化表!$D$17+(B146-70)*转化表!$D$18,IF(AND(B146&lt;=90,B146&gt;80),9*转化表!$D$11+10*转化表!$D$12+10*转化表!$D$13+10*转化表!$D$14+10*转化表!$D$15+10*转化表!$D$16+10*转化表!$D$17+10*转化表!$D$18+(B146-80)*转化表!$D$19,IF(AND(B146&lt;=100,B146&gt;90),9*转化表!$D$11+10*转化表!$D$12+10*转化表!$D$13+10*转化表!$D$14+10*转化表!$D$15+10*转化表!$D$16+10*转化表!$D$17+10*转化表!$D$18+10*转化表!$D$19+(B146-90)*转化表!$D$20,IF(AND(B146&lt;=110,B146&gt;100),9*转化表!$D$11+10*转化表!$D$12+10*转化表!$D$13+10*转化表!$D$14+10*转化表!$D$15+10*转化表!$D$16+10*转化表!$D$17+10*转化表!$D$18+10*转化表!$D$19+10*转化表!$D$20+(B146-100)*转化表!$D$21,IF(AND(B146&lt;=120,B146&gt;110),9*转化表!$D$11+10*转化表!$D$12+10*转化表!$D$13+10*转化表!$D$14+10*转化表!$D$15+10*转化表!$D$16+10*转化表!$D$17+10*转化表!$D$18+10*转化表!$D$19+10*转化表!$D$20+10*转化表!$D$21+(B146-110)*转化表!$D$22))))))))))))</f>
        <v>83.000000000000028</v>
      </c>
      <c r="I146" s="98">
        <f>IF(E146&lt;=50,0,(E146-50)*人物成长表!$B146*10%+0.1+IF(AND(B146&lt;=10,B146&gt;0),(人物成长表!$B146-1)*转化表!$E$11,IF(AND(B146&lt;=20,B146&gt;10),9*转化表!$E$11+(B146-10)*转化表!$E$12,IF(AND(B146&lt;=30,B146&gt;20),9*转化表!$E$11+10*转化表!$E$12+(B146-20)*转化表!$E$13,IF(AND(B146&lt;=40,B146&gt;30),9*转化表!$E$11+10*转化表!$E$12+10*转化表!$E$13+(B146-30)*转化表!$E$14,IF(AND(B146&lt;=50,B146&gt;40),9*转化表!$E$11+10*转化表!$E$12+10*转化表!$E$13+10*转化表!$E$14+(B146-40)*转化表!$E$15,IF(AND(B146&lt;=60,B146&gt;50),9*转化表!$E$11+10*转化表!$E$12+10*转化表!$E$13+10*转化表!$E$14+10*转化表!$E$15+(B146-50)*转化表!$E$16,IF(AND(B146&lt;=70,B146&gt;60),9*转化表!$E$11+10*转化表!$E$12+10*转化表!$E$13+10*转化表!$E$14+10*转化表!$E$15+10*转化表!$E$16+(B146-60)*转化表!$E$17,IF(AND(B146&lt;=80,B146&gt;70),9*转化表!$E$11+10*转化表!$E$12+10*转化表!$E$13+10*转化表!$E$14+10*转化表!$E$15+10*转化表!$E$16+10*转化表!$E$17+(B146-70)*转化表!$E$18,IF(AND(B146&lt;=90,B146&gt;80),9*转化表!$E$11+10*转化表!$E$12+10*转化表!$E$13+10*转化表!$E$14+10*转化表!$E$15+10*转化表!$E$16+10*转化表!$E$17+10*转化表!$E$18+(B146-80)*转化表!$E$19,IF(AND(B146&lt;=100,B146&gt;90),9*转化表!$E$11+10*转化表!$E$12+10*转化表!$E$13+10*转化表!$E$14+10*转化表!$E$15+10*转化表!$E$16+10*转化表!$E$17+10*转化表!$E$18+10*转化表!$E$19+(B146-90)*转化表!$E$20,IF(AND(B146&lt;=110,B146&gt;100),9*转化表!$E$11+10*转化表!$E$12+10*转化表!$E$13+10*转化表!$E$14+10*转化表!$E$15+10*转化表!$E$16+10*转化表!$E$17+10*转化表!$E$18+10*转化表!$E$19+10*转化表!$E$20+(B146-100)*转化表!$E$21,IF(AND(B146&lt;=120,B146&gt;110),9*转化表!$E$11+10*转化表!$E$12+10*转化表!$E$13+10*转化表!$E$14+10*转化表!$E$15+10*转化表!$E$16+10*转化表!$E$17+10*转化表!$E$18+10*转化表!$E$19+10*转化表!$E$20+10*转化表!$E$21+(B146-110)*转化表!$E$22)))))))))))))</f>
        <v>0</v>
      </c>
      <c r="J146" s="98">
        <f>IF(E146&lt;=50,0,(E146-50)*人物成长表!$B146*7%+0.1+IF(AND(B146&lt;=10,B146&gt;0),(人物成长表!$B146-1)*转化表!$F$11,IF(AND(B146&lt;=20,B146&gt;10),9*转化表!$F$11+(B146-10)*转化表!$F$12,IF(AND(B146&lt;=30,B146&gt;20),9*转化表!$F$11+10*转化表!$F$12+(B146-20)*转化表!$F$13,IF(AND(B146&lt;=40,B146&gt;30),9*转化表!$F$11+10*转化表!$F$12+10*转化表!$F$13+(B146-30)*转化表!$F$14,IF(AND(B146&lt;=50,B146&gt;40),9*转化表!$F$11+10*转化表!$F$12+10*转化表!$F$13+10*转化表!$F$14+(B146-40)*转化表!$F$15,IF(AND(B146&lt;=60,B146&gt;50),9*转化表!$F$11+10*转化表!$F$12+10*转化表!$F$13+10*转化表!$F$14+10*转化表!$F$15+(B146-50)*转化表!$F$16,IF(AND(B146&lt;=70,B146&gt;60),9*转化表!$F$11+10*转化表!$F$12+10*转化表!$F$13+10*转化表!$F$14+10*转化表!$F$15+10*转化表!$F$16+(B146-60)*转化表!$F$17,IF(AND(B146&lt;=80,B146&gt;70),9*转化表!$F$11+10*转化表!$F$12+10*转化表!$F$13+10*转化表!$F$14+10*转化表!$F$15+10*转化表!$F$16+10*转化表!$F$17+(B146-70)*转化表!$F$18,IF(AND(B146&lt;=90,B146&gt;80),9*转化表!$F$11+10*转化表!$F$12+10*转化表!$F$13+10*转化表!$F$14+10*转化表!$F$15+10*转化表!$F$16+10*转化表!$F$17+10*转化表!$F$18+(B146-80)*转化表!$F$19,IF(AND(B146&lt;=100,B146&gt;90),9*转化表!$F$11+10*转化表!$F$12+10*转化表!$F$13+10*转化表!$F$14+10*转化表!$F$15+10*转化表!$F$16+10*转化表!$F$17+10*转化表!$F$18+10*转化表!$F$19+(B146-90)*转化表!$F$20,IF(AND(B146&lt;=110,B146&gt;100),9*转化表!$F$11+10*转化表!$F$12+10*转化表!$F$13+10*转化表!$F$14+10*转化表!$F$15+10*转化表!$F$16+10*转化表!$F$17+10*转化表!$F$18+10*转化表!$F$19+10*转化表!$F$20+(B146-100)*转化表!$F$21,IF(AND(B146&lt;=120,B146&gt;110),9*转化表!$F$11+10*转化表!$F$12+10*转化表!$F$13+10*转化表!$F$14+10*转化表!$F$15+10*转化表!$F$16+10*转化表!$F$17+10*转化表!$F$18+10*转化表!$F$19+10*转化表!$F$20+10*转化表!$F$21+(B146-110)*转化表!$F$22)))))))))))))</f>
        <v>0</v>
      </c>
      <c r="K146" s="98">
        <f>(F146-50)*B146*10%+1+IF(AND(B146&lt;=10,B146&gt;0),(人物成长表!$B146-1)*转化表!$G$11,IF(AND(B146&lt;=20,B146&gt;10),9*转化表!$G$11+(B146-10)*转化表!$G$12,IF(AND(B146&lt;=30,B146&gt;20),9*转化表!$G$11+10*转化表!$G$12+(B146-20)*转化表!$G$13,IF(AND(B146&lt;=40,B146&gt;30),9*转化表!$G$11+10*转化表!$G$12+10*转化表!$G$13+(B146-30)*转化表!$G$14,IF(AND(B146&lt;=50,B146&gt;40),9*转化表!$G$11+10*转化表!$G$12+10*转化表!$G$13+10*转化表!$G$14+(B146-40)*转化表!$G$15,IF(AND(B146&lt;=60,B146&gt;50),9*转化表!$G$11+10*转化表!$G$12+10*转化表!$G$13+10*转化表!$G$14+10*转化表!$G$15+(B146-50)*转化表!$G$16,IF(AND(B146&lt;=70,B146&gt;60),9*转化表!$G$11+10*转化表!$G$12+10*转化表!$G$13+10*转化表!$G$14+10*转化表!$G$15+10*转化表!$G$16+(B146-60)*转化表!$G$17,IF(AND(B146&lt;=80,B146&gt;70),9*转化表!$G$11+10*转化表!$G$12+10*转化表!$G$13+10*转化表!$G$14+10*转化表!$G$15+10*转化表!$G$16+10*转化表!$G$17+(B146-70)*转化表!$G$18,IF(AND(B146&lt;=90,B146&gt;80),9*转化表!$G$11+10*转化表!$G$12+10*转化表!$G$13+10*转化表!$G$14+10*转化表!$G$15+10*转化表!$G$16+10*转化表!$G$17+10*转化表!$G$18+(B146-80)*转化表!$G$19,IF(AND(B146&lt;=100,B146&gt;90),9*转化表!$G$11+10*转化表!$G$12+10*转化表!$G$13+10*转化表!$G$14+10*转化表!$G$15+10*转化表!$G$16+10*转化表!$G$17+10*转化表!$G$18+10*转化表!$G$19+(B146-90)*转化表!$G$20,IF(AND(B146&lt;=110,B146&gt;100),9*转化表!$G$11+10*转化表!$G$12+10*转化表!$G$13+10*转化表!$G$14+10*转化表!$G$15+10*转化表!$G$16+10*转化表!$G$17+10*转化表!$G$18+10*转化表!$G$19+10*转化表!$G$20+(B146-100)*转化表!$G$21,IF(AND(B146&lt;=120,B146&gt;110),9*转化表!$G$11+10*转化表!$G$12+10*转化表!$G$13+10*转化表!$G$14+10*转化表!$G$15+10*转化表!$G$16+10*转化表!$G$17+10*转化表!$G$18+10*转化表!$G$19+10*转化表!$G$20+10*转化表!$G$21+(B146-110)*转化表!$G$22))))))))))))</f>
        <v>45</v>
      </c>
      <c r="L146" s="98">
        <f>IF(F146&lt;=50,0,(F146-50)*7%*B146+IF(AND(B146&lt;=10,B146&gt;0),人物成长表!$B146*转化表!$H$11,IF(AND(B146&lt;=20,B146&gt;10),9*转化表!$H$11+(B146-10)*转化表!$H$12,IF(AND(B146&lt;=30,B146&gt;20),9*转化表!$H$11+10*转化表!$H$12+(B146-20)*转化表!$H$13,IF(AND(B146&lt;=40,B146&gt;30),9*转化表!$H$11+10*转化表!$H$12+10*转化表!$H$13+(B146-30)*转化表!$H$14,IF(AND(B146&lt;=50,B146&gt;40),9*转化表!$H$11+10*转化表!$H$12+10*转化表!$H$13+10*转化表!$H$14+(B146-40)*转化表!$H$15,IF(AND(B146&lt;=60,B146&gt;50),9*转化表!$H$11+10*转化表!$H$12+10*转化表!$H$13+10*转化表!$H$14+10*转化表!$H$15+(B146-50)*转化表!$H$16,IF(AND(B146&lt;=70,B146&gt;60),9*转化表!$H$11+10*转化表!$H$12+10*转化表!$H$13+10*转化表!$H$14+10*转化表!$H$15+10*转化表!$H$16+(B146-60)*转化表!$H$17,IF(AND(B146&lt;=80,B146&gt;70),9*转化表!$H$11+10*转化表!$H$12+10*转化表!$H$13+10*转化表!$H$14+10*转化表!$H$15+10*转化表!$H$16+10*转化表!$H$17+(B146-70)*转化表!$H$18,IF(AND(B146&lt;=90,B146&gt;80),9*转化表!$H$11+10*转化表!$H$12+10*转化表!$H$13+10*转化表!$H$14+10*转化表!$H$15+10*转化表!$H$16+10*转化表!$H$17+10*转化表!$H$18+(B146-80)*转化表!$H$19,IF(AND(B146&lt;=100,B146&gt;90),9*转化表!$H$11+10*转化表!$H$12+10*转化表!$H$13+10*转化表!$H$14+10*转化表!$H$15+10*转化表!$H$16+10*转化表!$H$17+10*转化表!$H$18+10*转化表!$H$19+(B146-90)*转化表!$H$20,IF(AND(B146&lt;=110,B146&gt;100),9*转化表!$H$11+10*转化表!$H$12+10*转化表!$H$13+10*转化表!$H$14+10*转化表!$H$15+10*转化表!$H$16+10*转化表!$H$17+10*转化表!$H$18+10*转化表!$H$19+10*转化表!$H$20+(B146-100)*转化表!$H$21,IF(AND(B146&lt;=120,B146&gt;110),9*转化表!$H$11+10*转化表!$H$12+10*转化表!$H$13+10*转化表!$H$14+10*转化表!$H$15+10*转化表!$H$16+10*转化表!$H$17+10*转化表!$H$18+10*转化表!$H$19+10*转化表!$H$20+10*转化表!$H$21+(B146-110)*转化表!$H$22)))))))))))))</f>
        <v>0</v>
      </c>
      <c r="M146" s="99">
        <v>0.1</v>
      </c>
      <c r="N146" s="95">
        <v>0</v>
      </c>
      <c r="O146" s="99">
        <v>0.15</v>
      </c>
      <c r="P146" s="95">
        <v>0</v>
      </c>
      <c r="Q146" s="95">
        <v>0</v>
      </c>
      <c r="R146" s="95">
        <v>0</v>
      </c>
      <c r="S146" s="95">
        <v>0</v>
      </c>
    </row>
    <row r="147" spans="1:19">
      <c r="A147" s="38" t="s">
        <v>187</v>
      </c>
      <c r="B147" s="95">
        <v>26</v>
      </c>
      <c r="C147" s="96">
        <f>IF(AND(B147&lt;=10,B147&gt;0),(人物成长表!$B147-1)*30+30,IF(AND(B147&lt;=20,B147&gt;10),9*30+30+(B147-10)*60,IF(AND(B147&lt;=30,B147&gt;20),9*30+30+10*60+(B147-20)*90,IF(AND(B147&lt;=40,B147&gt;30),9*30+30+10*60+10*90+(B147-30)*120,IF(AND(B147&lt;=50,B147&gt;40),9*30+30+10*60+10*90+10*120+(B147-40)*150,IF(AND(B147&lt;=60,B147&gt;50),9*30+30+10*60+10*90+10*120+10*150+(B147-50)*180,IF(AND(B147&lt;=70,B147&gt;60),9*30+30+10*60+10*90+10*120+10*150+10*180+(B147-60)*210,IF(AND(B147&lt;=80,B147&gt;70),9*30+30+10*60+10*90+10*120+10*150+10*180+10*210+(B147-70)*240,IF(AND(B147&lt;=90,B147&gt;80),9*30+30+10*60+10*90+10*120+10*150+10*180+10*210+10*240+(B147-80)*270,IF(AND(B147&lt;=100,B147&gt;90),9*30+30+10*60+10*90+10*120+10*150+10*180+10*210+10*240+10*270+(B147-90)*300,IF(AND(B147&lt;=110,B147&gt;100),9*30+30+10*60+10*90+10*120+10*150+10*180+10*210+10*240+10*270+10*300+(B147-100)*330,IF(AND(B147&lt;=120,B147&gt;110),9*30+30+10*60+10*90+10*120+10*150+10*180+10*210+10*240+10*270+10*300+10*330+(B147-110)*360))))))))))))</f>
        <v>1440</v>
      </c>
      <c r="D147" s="38">
        <v>70</v>
      </c>
      <c r="E147" s="38">
        <v>50</v>
      </c>
      <c r="F147" s="95">
        <v>50</v>
      </c>
      <c r="G147" s="97">
        <f>人物成长表!$D147*人物成长表!$B147*10%+16+IF(AND(B147&lt;=10,B147&gt;0),(人物成长表!$B147-1)*转化表!$C$11,IF(AND(B147&lt;=20,B147&gt;10),9*转化表!$C$11+(B147-10)*转化表!$C$12,IF(AND(B147&lt;=30,B147&gt;20),9*转化表!$C$11+10*转化表!$C$12+(B147-20)*转化表!$C$13,IF(AND(B147&lt;=40,B147&gt;30),9*转化表!$C$11+10*转化表!$C$12+10*转化表!$C$13+(B147-30)*转化表!$C$14,IF(AND(B147&lt;=50,B147&gt;40),9*转化表!$C$11+10*转化表!$C$12+10*转化表!$C$13+10*转化表!$C$14+(B147-40)*转化表!$C$15,IF(AND(B147&lt;=60,B147&gt;50),9*转化表!$C$11+10*转化表!$C$12+10*转化表!$C$13+10*转化表!$C$14+10*转化表!$C$15+(B147-50)*转化表!$C$16,IF(AND(B147&lt;=70,B147&gt;60),9*转化表!$C$11+10*转化表!$C$12+10*转化表!$C$13+10*转化表!$C$14+10*转化表!$C$15+10*转化表!$C$16+(B147-60)*转化表!$C$17,IF(AND(B147&lt;=80,B147&gt;70),9*转化表!$C$11+10*转化表!$C$12+10*转化表!$C$13+10*转化表!$C$14+10*转化表!$C$15+10*转化表!$C$16+10*转化表!$C$17+(B147-70)*转化表!$C$18,IF(AND(B147&lt;=90,B147&gt;80),9*转化表!$C$11+10*转化表!$C$12+10*转化表!$C$13+10*转化表!$C$14+10*转化表!$C$15+10*转化表!$C$16+10*转化表!$C$17+10*转化表!$C$18+(B147-80)*转化表!$C$19,IF(AND(B147&lt;=100,B147&gt;90),9*转化表!$C$11+10*转化表!$C$12+10*转化表!$C$13+10*转化表!$C$14+10*转化表!$C$15+10*转化表!$C$16+10*转化表!$C$17+10*转化表!$C$18+10*转化表!$C$19+(B147-90)*转化表!$C$20,IF(AND(B147&lt;=110,B147&gt;100),9*转化表!$C$11+10*转化表!$C$12+10*转化表!$C$13+10*转化表!$C$14+10*转化表!$C$15+10*转化表!$C$16+10*转化表!$C$17+10*转化表!$C$18+10*转化表!$C$19+10*转化表!$C$20+(B147-100)*转化表!$C$21,IF(AND(B147&lt;=120,B147&gt;110),9*转化表!$C$11+10*转化表!$C$12+10*转化表!$C$13+10*转化表!$C$14+10*转化表!$C$15+10*转化表!$C$16+10*转化表!$C$17+10*转化表!$C$18+10*转化表!$C$19+10*转化表!$C$20+10*转化表!$C$21+(B147-110)*转化表!$C$22))))))))))))</f>
        <v>243</v>
      </c>
      <c r="H147" s="97">
        <f>人物成长表!$D147*人物成长表!$B147*7%+11.1+IF(AND(B147&lt;=10,B147&gt;0),(人物成长表!$B147-1)*转化表!$D$11,IF(AND(B147&lt;=20,B147&gt;10),9*转化表!$D$11+(B147-10)*转化表!$D$12,IF(AND(B147&lt;=30,B147&gt;20),9*转化表!$D$11+10*转化表!$D$12+(B147-20)*转化表!$D$13,IF(AND(B147&lt;=40,B147&gt;30),9*转化表!$D$11+10*转化表!$D$12+10*转化表!$D$13+(B147-30)*转化表!$D$14,IF(AND(B147&lt;=50,B147&gt;40),9*转化表!$D$11+10*转化表!$D$12+10*转化表!$D$13+10*转化表!$D$14+(B147-40)*转化表!$D$15,IF(AND(B147&lt;=60,B147&gt;50),9*转化表!$D$11+10*转化表!$D$12+10*转化表!$D$13+10*转化表!$D$14+10*转化表!$D$15+(B147-50)*转化表!$D$16,IF(AND(B147&lt;=70,B147&gt;60),9*转化表!$D$11+10*转化表!$D$12+10*转化表!$D$13+10*转化表!$D$14+10*转化表!$D$15+10*转化表!$D$16+(B147-60)*转化表!$D$17,IF(AND(B147&lt;=80,B147&gt;70),9*转化表!$D$11+10*转化表!$D$12+10*转化表!$D$13+10*转化表!$D$14+10*转化表!$D$15+10*转化表!$D$16+10*转化表!$D$17+(B147-70)*转化表!$D$18,IF(AND(B147&lt;=90,B147&gt;80),9*转化表!$D$11+10*转化表!$D$12+10*转化表!$D$13+10*转化表!$D$14+10*转化表!$D$15+10*转化表!$D$16+10*转化表!$D$17+10*转化表!$D$18+(B147-80)*转化表!$D$19,IF(AND(B147&lt;=100,B147&gt;90),9*转化表!$D$11+10*转化表!$D$12+10*转化表!$D$13+10*转化表!$D$14+10*转化表!$D$15+10*转化表!$D$16+10*转化表!$D$17+10*转化表!$D$18+10*转化表!$D$19+(B147-90)*转化表!$D$20,IF(AND(B147&lt;=110,B147&gt;100),9*转化表!$D$11+10*转化表!$D$12+10*转化表!$D$13+10*转化表!$D$14+10*转化表!$D$15+10*转化表!$D$16+10*转化表!$D$17+10*转化表!$D$18+10*转化表!$D$19+10*转化表!$D$20+(B147-100)*转化表!$D$21,IF(AND(B147&lt;=120,B147&gt;110),9*转化表!$D$11+10*转化表!$D$12+10*转化表!$D$13+10*转化表!$D$14+10*转化表!$D$15+10*转化表!$D$16+10*转化表!$D$17+10*转化表!$D$18+10*转化表!$D$19+10*转化表!$D$20+10*转化表!$D$21+(B147-110)*转化表!$D$22))))))))))))</f>
        <v>87.8</v>
      </c>
      <c r="I147" s="98">
        <f>IF(E147&lt;=50,0,(E147-50)*人物成长表!$B147*10%+0.1+IF(AND(B147&lt;=10,B147&gt;0),(人物成长表!$B147-1)*转化表!$E$11,IF(AND(B147&lt;=20,B147&gt;10),9*转化表!$E$11+(B147-10)*转化表!$E$12,IF(AND(B147&lt;=30,B147&gt;20),9*转化表!$E$11+10*转化表!$E$12+(B147-20)*转化表!$E$13,IF(AND(B147&lt;=40,B147&gt;30),9*转化表!$E$11+10*转化表!$E$12+10*转化表!$E$13+(B147-30)*转化表!$E$14,IF(AND(B147&lt;=50,B147&gt;40),9*转化表!$E$11+10*转化表!$E$12+10*转化表!$E$13+10*转化表!$E$14+(B147-40)*转化表!$E$15,IF(AND(B147&lt;=60,B147&gt;50),9*转化表!$E$11+10*转化表!$E$12+10*转化表!$E$13+10*转化表!$E$14+10*转化表!$E$15+(B147-50)*转化表!$E$16,IF(AND(B147&lt;=70,B147&gt;60),9*转化表!$E$11+10*转化表!$E$12+10*转化表!$E$13+10*转化表!$E$14+10*转化表!$E$15+10*转化表!$E$16+(B147-60)*转化表!$E$17,IF(AND(B147&lt;=80,B147&gt;70),9*转化表!$E$11+10*转化表!$E$12+10*转化表!$E$13+10*转化表!$E$14+10*转化表!$E$15+10*转化表!$E$16+10*转化表!$E$17+(B147-70)*转化表!$E$18,IF(AND(B147&lt;=90,B147&gt;80),9*转化表!$E$11+10*转化表!$E$12+10*转化表!$E$13+10*转化表!$E$14+10*转化表!$E$15+10*转化表!$E$16+10*转化表!$E$17+10*转化表!$E$18+(B147-80)*转化表!$E$19,IF(AND(B147&lt;=100,B147&gt;90),9*转化表!$E$11+10*转化表!$E$12+10*转化表!$E$13+10*转化表!$E$14+10*转化表!$E$15+10*转化表!$E$16+10*转化表!$E$17+10*转化表!$E$18+10*转化表!$E$19+(B147-90)*转化表!$E$20,IF(AND(B147&lt;=110,B147&gt;100),9*转化表!$E$11+10*转化表!$E$12+10*转化表!$E$13+10*转化表!$E$14+10*转化表!$E$15+10*转化表!$E$16+10*转化表!$E$17+10*转化表!$E$18+10*转化表!$E$19+10*转化表!$E$20+(B147-100)*转化表!$E$21,IF(AND(B147&lt;=120,B147&gt;110),9*转化表!$E$11+10*转化表!$E$12+10*转化表!$E$13+10*转化表!$E$14+10*转化表!$E$15+10*转化表!$E$16+10*转化表!$E$17+10*转化表!$E$18+10*转化表!$E$19+10*转化表!$E$20+10*转化表!$E$21+(B147-110)*转化表!$E$22)))))))))))))</f>
        <v>0</v>
      </c>
      <c r="J147" s="98">
        <f>IF(E147&lt;=50,0,(E147-50)*人物成长表!$B147*7%+0.1+IF(AND(B147&lt;=10,B147&gt;0),(人物成长表!$B147-1)*转化表!$F$11,IF(AND(B147&lt;=20,B147&gt;10),9*转化表!$F$11+(B147-10)*转化表!$F$12,IF(AND(B147&lt;=30,B147&gt;20),9*转化表!$F$11+10*转化表!$F$12+(B147-20)*转化表!$F$13,IF(AND(B147&lt;=40,B147&gt;30),9*转化表!$F$11+10*转化表!$F$12+10*转化表!$F$13+(B147-30)*转化表!$F$14,IF(AND(B147&lt;=50,B147&gt;40),9*转化表!$F$11+10*转化表!$F$12+10*转化表!$F$13+10*转化表!$F$14+(B147-40)*转化表!$F$15,IF(AND(B147&lt;=60,B147&gt;50),9*转化表!$F$11+10*转化表!$F$12+10*转化表!$F$13+10*转化表!$F$14+10*转化表!$F$15+(B147-50)*转化表!$F$16,IF(AND(B147&lt;=70,B147&gt;60),9*转化表!$F$11+10*转化表!$F$12+10*转化表!$F$13+10*转化表!$F$14+10*转化表!$F$15+10*转化表!$F$16+(B147-60)*转化表!$F$17,IF(AND(B147&lt;=80,B147&gt;70),9*转化表!$F$11+10*转化表!$F$12+10*转化表!$F$13+10*转化表!$F$14+10*转化表!$F$15+10*转化表!$F$16+10*转化表!$F$17+(B147-70)*转化表!$F$18,IF(AND(B147&lt;=90,B147&gt;80),9*转化表!$F$11+10*转化表!$F$12+10*转化表!$F$13+10*转化表!$F$14+10*转化表!$F$15+10*转化表!$F$16+10*转化表!$F$17+10*转化表!$F$18+(B147-80)*转化表!$F$19,IF(AND(B147&lt;=100,B147&gt;90),9*转化表!$F$11+10*转化表!$F$12+10*转化表!$F$13+10*转化表!$F$14+10*转化表!$F$15+10*转化表!$F$16+10*转化表!$F$17+10*转化表!$F$18+10*转化表!$F$19+(B147-90)*转化表!$F$20,IF(AND(B147&lt;=110,B147&gt;100),9*转化表!$F$11+10*转化表!$F$12+10*转化表!$F$13+10*转化表!$F$14+10*转化表!$F$15+10*转化表!$F$16+10*转化表!$F$17+10*转化表!$F$18+10*转化表!$F$19+10*转化表!$F$20+(B147-100)*转化表!$F$21,IF(AND(B147&lt;=120,B147&gt;110),9*转化表!$F$11+10*转化表!$F$12+10*转化表!$F$13+10*转化表!$F$14+10*转化表!$F$15+10*转化表!$F$16+10*转化表!$F$17+10*转化表!$F$18+10*转化表!$F$19+10*转化表!$F$20+10*转化表!$F$21+(B147-110)*转化表!$F$22)))))))))))))</f>
        <v>0</v>
      </c>
      <c r="K147" s="98">
        <f>(F147-50)*B147*10%+1+IF(AND(B147&lt;=10,B147&gt;0),(人物成长表!$B147-1)*转化表!$G$11,IF(AND(B147&lt;=20,B147&gt;10),9*转化表!$G$11+(B147-10)*转化表!$G$12,IF(AND(B147&lt;=30,B147&gt;20),9*转化表!$G$11+10*转化表!$G$12+(B147-20)*转化表!$G$13,IF(AND(B147&lt;=40,B147&gt;30),9*转化表!$G$11+10*转化表!$G$12+10*转化表!$G$13+(B147-30)*转化表!$G$14,IF(AND(B147&lt;=50,B147&gt;40),9*转化表!$G$11+10*转化表!$G$12+10*转化表!$G$13+10*转化表!$G$14+(B147-40)*转化表!$G$15,IF(AND(B147&lt;=60,B147&gt;50),9*转化表!$G$11+10*转化表!$G$12+10*转化表!$G$13+10*转化表!$G$14+10*转化表!$G$15+(B147-50)*转化表!$G$16,IF(AND(B147&lt;=70,B147&gt;60),9*转化表!$G$11+10*转化表!$G$12+10*转化表!$G$13+10*转化表!$G$14+10*转化表!$G$15+10*转化表!$G$16+(B147-60)*转化表!$G$17,IF(AND(B147&lt;=80,B147&gt;70),9*转化表!$G$11+10*转化表!$G$12+10*转化表!$G$13+10*转化表!$G$14+10*转化表!$G$15+10*转化表!$G$16+10*转化表!$G$17+(B147-70)*转化表!$G$18,IF(AND(B147&lt;=90,B147&gt;80),9*转化表!$G$11+10*转化表!$G$12+10*转化表!$G$13+10*转化表!$G$14+10*转化表!$G$15+10*转化表!$G$16+10*转化表!$G$17+10*转化表!$G$18+(B147-80)*转化表!$G$19,IF(AND(B147&lt;=100,B147&gt;90),9*转化表!$G$11+10*转化表!$G$12+10*转化表!$G$13+10*转化表!$G$14+10*转化表!$G$15+10*转化表!$G$16+10*转化表!$G$17+10*转化表!$G$18+10*转化表!$G$19+(B147-90)*转化表!$G$20,IF(AND(B147&lt;=110,B147&gt;100),9*转化表!$G$11+10*转化表!$G$12+10*转化表!$G$13+10*转化表!$G$14+10*转化表!$G$15+10*转化表!$G$16+10*转化表!$G$17+10*转化表!$G$18+10*转化表!$G$19+10*转化表!$G$20+(B147-100)*转化表!$G$21,IF(AND(B147&lt;=120,B147&gt;110),9*转化表!$G$11+10*转化表!$G$12+10*转化表!$G$13+10*转化表!$G$14+10*转化表!$G$15+10*转化表!$G$16+10*转化表!$G$17+10*转化表!$G$18+10*转化表!$G$19+10*转化表!$G$20+10*转化表!$G$21+(B147-110)*转化表!$G$22))))))))))))</f>
        <v>48</v>
      </c>
      <c r="L147" s="98">
        <f>IF(F147&lt;=50,0,(F147-50)*7%*B147+IF(AND(B147&lt;=10,B147&gt;0),人物成长表!$B147*转化表!$H$11,IF(AND(B147&lt;=20,B147&gt;10),9*转化表!$H$11+(B147-10)*转化表!$H$12,IF(AND(B147&lt;=30,B147&gt;20),9*转化表!$H$11+10*转化表!$H$12+(B147-20)*转化表!$H$13,IF(AND(B147&lt;=40,B147&gt;30),9*转化表!$H$11+10*转化表!$H$12+10*转化表!$H$13+(B147-30)*转化表!$H$14,IF(AND(B147&lt;=50,B147&gt;40),9*转化表!$H$11+10*转化表!$H$12+10*转化表!$H$13+10*转化表!$H$14+(B147-40)*转化表!$H$15,IF(AND(B147&lt;=60,B147&gt;50),9*转化表!$H$11+10*转化表!$H$12+10*转化表!$H$13+10*转化表!$H$14+10*转化表!$H$15+(B147-50)*转化表!$H$16,IF(AND(B147&lt;=70,B147&gt;60),9*转化表!$H$11+10*转化表!$H$12+10*转化表!$H$13+10*转化表!$H$14+10*转化表!$H$15+10*转化表!$H$16+(B147-60)*转化表!$H$17,IF(AND(B147&lt;=80,B147&gt;70),9*转化表!$H$11+10*转化表!$H$12+10*转化表!$H$13+10*转化表!$H$14+10*转化表!$H$15+10*转化表!$H$16+10*转化表!$H$17+(B147-70)*转化表!$H$18,IF(AND(B147&lt;=90,B147&gt;80),9*转化表!$H$11+10*转化表!$H$12+10*转化表!$H$13+10*转化表!$H$14+10*转化表!$H$15+10*转化表!$H$16+10*转化表!$H$17+10*转化表!$H$18+(B147-80)*转化表!$H$19,IF(AND(B147&lt;=100,B147&gt;90),9*转化表!$H$11+10*转化表!$H$12+10*转化表!$H$13+10*转化表!$H$14+10*转化表!$H$15+10*转化表!$H$16+10*转化表!$H$17+10*转化表!$H$18+10*转化表!$H$19+(B147-90)*转化表!$H$20,IF(AND(B147&lt;=110,B147&gt;100),9*转化表!$H$11+10*转化表!$H$12+10*转化表!$H$13+10*转化表!$H$14+10*转化表!$H$15+10*转化表!$H$16+10*转化表!$H$17+10*转化表!$H$18+10*转化表!$H$19+10*转化表!$H$20+(B147-100)*转化表!$H$21,IF(AND(B147&lt;=120,B147&gt;110),9*转化表!$H$11+10*转化表!$H$12+10*转化表!$H$13+10*转化表!$H$14+10*转化表!$H$15+10*转化表!$H$16+10*转化表!$H$17+10*转化表!$H$18+10*转化表!$H$19+10*转化表!$H$20+10*转化表!$H$21+(B147-110)*转化表!$H$22)))))))))))))</f>
        <v>0</v>
      </c>
      <c r="M147" s="99">
        <v>0.1</v>
      </c>
      <c r="N147" s="95">
        <v>0</v>
      </c>
      <c r="O147" s="99">
        <v>0.15</v>
      </c>
      <c r="P147" s="95">
        <v>0</v>
      </c>
      <c r="Q147" s="95">
        <v>0</v>
      </c>
      <c r="R147" s="95">
        <v>0</v>
      </c>
      <c r="S147" s="95">
        <v>0</v>
      </c>
    </row>
    <row r="148" spans="1:19">
      <c r="A148" s="38" t="s">
        <v>187</v>
      </c>
      <c r="B148" s="95">
        <v>27</v>
      </c>
      <c r="C148" s="96">
        <f>IF(AND(B148&lt;=10,B148&gt;0),(人物成长表!$B148-1)*30+30,IF(AND(B148&lt;=20,B148&gt;10),9*30+30+(B148-10)*60,IF(AND(B148&lt;=30,B148&gt;20),9*30+30+10*60+(B148-20)*90,IF(AND(B148&lt;=40,B148&gt;30),9*30+30+10*60+10*90+(B148-30)*120,IF(AND(B148&lt;=50,B148&gt;40),9*30+30+10*60+10*90+10*120+(B148-40)*150,IF(AND(B148&lt;=60,B148&gt;50),9*30+30+10*60+10*90+10*120+10*150+(B148-50)*180,IF(AND(B148&lt;=70,B148&gt;60),9*30+30+10*60+10*90+10*120+10*150+10*180+(B148-60)*210,IF(AND(B148&lt;=80,B148&gt;70),9*30+30+10*60+10*90+10*120+10*150+10*180+10*210+(B148-70)*240,IF(AND(B148&lt;=90,B148&gt;80),9*30+30+10*60+10*90+10*120+10*150+10*180+10*210+10*240+(B148-80)*270,IF(AND(B148&lt;=100,B148&gt;90),9*30+30+10*60+10*90+10*120+10*150+10*180+10*210+10*240+10*270+(B148-90)*300,IF(AND(B148&lt;=110,B148&gt;100),9*30+30+10*60+10*90+10*120+10*150+10*180+10*210+10*240+10*270+10*300+(B148-100)*330,IF(AND(B148&lt;=120,B148&gt;110),9*30+30+10*60+10*90+10*120+10*150+10*180+10*210+10*240+10*270+10*300+10*330+(B148-110)*360))))))))))))</f>
        <v>1530</v>
      </c>
      <c r="D148" s="38">
        <v>70</v>
      </c>
      <c r="E148" s="38">
        <v>50</v>
      </c>
      <c r="F148" s="95">
        <v>50</v>
      </c>
      <c r="G148" s="97">
        <f>人物成长表!$D148*人物成长表!$B148*10%+16+IF(AND(B148&lt;=10,B148&gt;0),(人物成长表!$B148-1)*转化表!$C$11,IF(AND(B148&lt;=20,B148&gt;10),9*转化表!$C$11+(B148-10)*转化表!$C$12,IF(AND(B148&lt;=30,B148&gt;20),9*转化表!$C$11+10*转化表!$C$12+(B148-20)*转化表!$C$13,IF(AND(B148&lt;=40,B148&gt;30),9*转化表!$C$11+10*转化表!$C$12+10*转化表!$C$13+(B148-30)*转化表!$C$14,IF(AND(B148&lt;=50,B148&gt;40),9*转化表!$C$11+10*转化表!$C$12+10*转化表!$C$13+10*转化表!$C$14+(B148-40)*转化表!$C$15,IF(AND(B148&lt;=60,B148&gt;50),9*转化表!$C$11+10*转化表!$C$12+10*转化表!$C$13+10*转化表!$C$14+10*转化表!$C$15+(B148-50)*转化表!$C$16,IF(AND(B148&lt;=70,B148&gt;60),9*转化表!$C$11+10*转化表!$C$12+10*转化表!$C$13+10*转化表!$C$14+10*转化表!$C$15+10*转化表!$C$16+(B148-60)*转化表!$C$17,IF(AND(B148&lt;=80,B148&gt;70),9*转化表!$C$11+10*转化表!$C$12+10*转化表!$C$13+10*转化表!$C$14+10*转化表!$C$15+10*转化表!$C$16+10*转化表!$C$17+(B148-70)*转化表!$C$18,IF(AND(B148&lt;=90,B148&gt;80),9*转化表!$C$11+10*转化表!$C$12+10*转化表!$C$13+10*转化表!$C$14+10*转化表!$C$15+10*转化表!$C$16+10*转化表!$C$17+10*转化表!$C$18+(B148-80)*转化表!$C$19,IF(AND(B148&lt;=100,B148&gt;90),9*转化表!$C$11+10*转化表!$C$12+10*转化表!$C$13+10*转化表!$C$14+10*转化表!$C$15+10*转化表!$C$16+10*转化表!$C$17+10*转化表!$C$18+10*转化表!$C$19+(B148-90)*转化表!$C$20,IF(AND(B148&lt;=110,B148&gt;100),9*转化表!$C$11+10*转化表!$C$12+10*转化表!$C$13+10*转化表!$C$14+10*转化表!$C$15+10*转化表!$C$16+10*转化表!$C$17+10*转化表!$C$18+10*转化表!$C$19+10*转化表!$C$20+(B148-100)*转化表!$C$21,IF(AND(B148&lt;=120,B148&gt;110),9*转化表!$C$11+10*转化表!$C$12+10*转化表!$C$13+10*转化表!$C$14+10*转化表!$C$15+10*转化表!$C$16+10*转化表!$C$17+10*转化表!$C$18+10*转化表!$C$19+10*转化表!$C$20+10*转化表!$C$21+(B148-110)*转化表!$C$22))))))))))))</f>
        <v>257</v>
      </c>
      <c r="H148" s="97">
        <f>人物成长表!$D148*人物成长表!$B148*7%+11.1+IF(AND(B148&lt;=10,B148&gt;0),(人物成长表!$B148-1)*转化表!$D$11,IF(AND(B148&lt;=20,B148&gt;10),9*转化表!$D$11+(B148-10)*转化表!$D$12,IF(AND(B148&lt;=30,B148&gt;20),9*转化表!$D$11+10*转化表!$D$12+(B148-20)*转化表!$D$13,IF(AND(B148&lt;=40,B148&gt;30),9*转化表!$D$11+10*转化表!$D$12+10*转化表!$D$13+(B148-30)*转化表!$D$14,IF(AND(B148&lt;=50,B148&gt;40),9*转化表!$D$11+10*转化表!$D$12+10*转化表!$D$13+10*转化表!$D$14+(B148-40)*转化表!$D$15,IF(AND(B148&lt;=60,B148&gt;50),9*转化表!$D$11+10*转化表!$D$12+10*转化表!$D$13+10*转化表!$D$14+10*转化表!$D$15+(B148-50)*转化表!$D$16,IF(AND(B148&lt;=70,B148&gt;60),9*转化表!$D$11+10*转化表!$D$12+10*转化表!$D$13+10*转化表!$D$14+10*转化表!$D$15+10*转化表!$D$16+(B148-60)*转化表!$D$17,IF(AND(B148&lt;=80,B148&gt;70),9*转化表!$D$11+10*转化表!$D$12+10*转化表!$D$13+10*转化表!$D$14+10*转化表!$D$15+10*转化表!$D$16+10*转化表!$D$17+(B148-70)*转化表!$D$18,IF(AND(B148&lt;=90,B148&gt;80),9*转化表!$D$11+10*转化表!$D$12+10*转化表!$D$13+10*转化表!$D$14+10*转化表!$D$15+10*转化表!$D$16+10*转化表!$D$17+10*转化表!$D$18+(B148-80)*转化表!$D$19,IF(AND(B148&lt;=100,B148&gt;90),9*转化表!$D$11+10*转化表!$D$12+10*转化表!$D$13+10*转化表!$D$14+10*转化表!$D$15+10*转化表!$D$16+10*转化表!$D$17+10*转化表!$D$18+10*转化表!$D$19+(B148-90)*转化表!$D$20,IF(AND(B148&lt;=110,B148&gt;100),9*转化表!$D$11+10*转化表!$D$12+10*转化表!$D$13+10*转化表!$D$14+10*转化表!$D$15+10*转化表!$D$16+10*转化表!$D$17+10*转化表!$D$18+10*转化表!$D$19+10*转化表!$D$20+(B148-100)*转化表!$D$21,IF(AND(B148&lt;=120,B148&gt;110),9*转化表!$D$11+10*转化表!$D$12+10*转化表!$D$13+10*转化表!$D$14+10*转化表!$D$15+10*转化表!$D$16+10*转化表!$D$17+10*转化表!$D$18+10*转化表!$D$19+10*转化表!$D$20+10*转化表!$D$21+(B148-110)*转化表!$D$22))))))))))))</f>
        <v>92.6</v>
      </c>
      <c r="I148" s="98">
        <f>IF(E148&lt;=50,0,(E148-50)*人物成长表!$B148*10%+0.1+IF(AND(B148&lt;=10,B148&gt;0),(人物成长表!$B148-1)*转化表!$E$11,IF(AND(B148&lt;=20,B148&gt;10),9*转化表!$E$11+(B148-10)*转化表!$E$12,IF(AND(B148&lt;=30,B148&gt;20),9*转化表!$E$11+10*转化表!$E$12+(B148-20)*转化表!$E$13,IF(AND(B148&lt;=40,B148&gt;30),9*转化表!$E$11+10*转化表!$E$12+10*转化表!$E$13+(B148-30)*转化表!$E$14,IF(AND(B148&lt;=50,B148&gt;40),9*转化表!$E$11+10*转化表!$E$12+10*转化表!$E$13+10*转化表!$E$14+(B148-40)*转化表!$E$15,IF(AND(B148&lt;=60,B148&gt;50),9*转化表!$E$11+10*转化表!$E$12+10*转化表!$E$13+10*转化表!$E$14+10*转化表!$E$15+(B148-50)*转化表!$E$16,IF(AND(B148&lt;=70,B148&gt;60),9*转化表!$E$11+10*转化表!$E$12+10*转化表!$E$13+10*转化表!$E$14+10*转化表!$E$15+10*转化表!$E$16+(B148-60)*转化表!$E$17,IF(AND(B148&lt;=80,B148&gt;70),9*转化表!$E$11+10*转化表!$E$12+10*转化表!$E$13+10*转化表!$E$14+10*转化表!$E$15+10*转化表!$E$16+10*转化表!$E$17+(B148-70)*转化表!$E$18,IF(AND(B148&lt;=90,B148&gt;80),9*转化表!$E$11+10*转化表!$E$12+10*转化表!$E$13+10*转化表!$E$14+10*转化表!$E$15+10*转化表!$E$16+10*转化表!$E$17+10*转化表!$E$18+(B148-80)*转化表!$E$19,IF(AND(B148&lt;=100,B148&gt;90),9*转化表!$E$11+10*转化表!$E$12+10*转化表!$E$13+10*转化表!$E$14+10*转化表!$E$15+10*转化表!$E$16+10*转化表!$E$17+10*转化表!$E$18+10*转化表!$E$19+(B148-90)*转化表!$E$20,IF(AND(B148&lt;=110,B148&gt;100),9*转化表!$E$11+10*转化表!$E$12+10*转化表!$E$13+10*转化表!$E$14+10*转化表!$E$15+10*转化表!$E$16+10*转化表!$E$17+10*转化表!$E$18+10*转化表!$E$19+10*转化表!$E$20+(B148-100)*转化表!$E$21,IF(AND(B148&lt;=120,B148&gt;110),9*转化表!$E$11+10*转化表!$E$12+10*转化表!$E$13+10*转化表!$E$14+10*转化表!$E$15+10*转化表!$E$16+10*转化表!$E$17+10*转化表!$E$18+10*转化表!$E$19+10*转化表!$E$20+10*转化表!$E$21+(B148-110)*转化表!$E$22)))))))))))))</f>
        <v>0</v>
      </c>
      <c r="J148" s="98">
        <f>IF(E148&lt;=50,0,(E148-50)*人物成长表!$B148*7%+0.1+IF(AND(B148&lt;=10,B148&gt;0),(人物成长表!$B148-1)*转化表!$F$11,IF(AND(B148&lt;=20,B148&gt;10),9*转化表!$F$11+(B148-10)*转化表!$F$12,IF(AND(B148&lt;=30,B148&gt;20),9*转化表!$F$11+10*转化表!$F$12+(B148-20)*转化表!$F$13,IF(AND(B148&lt;=40,B148&gt;30),9*转化表!$F$11+10*转化表!$F$12+10*转化表!$F$13+(B148-30)*转化表!$F$14,IF(AND(B148&lt;=50,B148&gt;40),9*转化表!$F$11+10*转化表!$F$12+10*转化表!$F$13+10*转化表!$F$14+(B148-40)*转化表!$F$15,IF(AND(B148&lt;=60,B148&gt;50),9*转化表!$F$11+10*转化表!$F$12+10*转化表!$F$13+10*转化表!$F$14+10*转化表!$F$15+(B148-50)*转化表!$F$16,IF(AND(B148&lt;=70,B148&gt;60),9*转化表!$F$11+10*转化表!$F$12+10*转化表!$F$13+10*转化表!$F$14+10*转化表!$F$15+10*转化表!$F$16+(B148-60)*转化表!$F$17,IF(AND(B148&lt;=80,B148&gt;70),9*转化表!$F$11+10*转化表!$F$12+10*转化表!$F$13+10*转化表!$F$14+10*转化表!$F$15+10*转化表!$F$16+10*转化表!$F$17+(B148-70)*转化表!$F$18,IF(AND(B148&lt;=90,B148&gt;80),9*转化表!$F$11+10*转化表!$F$12+10*转化表!$F$13+10*转化表!$F$14+10*转化表!$F$15+10*转化表!$F$16+10*转化表!$F$17+10*转化表!$F$18+(B148-80)*转化表!$F$19,IF(AND(B148&lt;=100,B148&gt;90),9*转化表!$F$11+10*转化表!$F$12+10*转化表!$F$13+10*转化表!$F$14+10*转化表!$F$15+10*转化表!$F$16+10*转化表!$F$17+10*转化表!$F$18+10*转化表!$F$19+(B148-90)*转化表!$F$20,IF(AND(B148&lt;=110,B148&gt;100),9*转化表!$F$11+10*转化表!$F$12+10*转化表!$F$13+10*转化表!$F$14+10*转化表!$F$15+10*转化表!$F$16+10*转化表!$F$17+10*转化表!$F$18+10*转化表!$F$19+10*转化表!$F$20+(B148-100)*转化表!$F$21,IF(AND(B148&lt;=120,B148&gt;110),9*转化表!$F$11+10*转化表!$F$12+10*转化表!$F$13+10*转化表!$F$14+10*转化表!$F$15+10*转化表!$F$16+10*转化表!$F$17+10*转化表!$F$18+10*转化表!$F$19+10*转化表!$F$20+10*转化表!$F$21+(B148-110)*转化表!$F$22)))))))))))))</f>
        <v>0</v>
      </c>
      <c r="K148" s="98">
        <f>(F148-50)*B148*10%+1+IF(AND(B148&lt;=10,B148&gt;0),(人物成长表!$B148-1)*转化表!$G$11,IF(AND(B148&lt;=20,B148&gt;10),9*转化表!$G$11+(B148-10)*转化表!$G$12,IF(AND(B148&lt;=30,B148&gt;20),9*转化表!$G$11+10*转化表!$G$12+(B148-20)*转化表!$G$13,IF(AND(B148&lt;=40,B148&gt;30),9*转化表!$G$11+10*转化表!$G$12+10*转化表!$G$13+(B148-30)*转化表!$G$14,IF(AND(B148&lt;=50,B148&gt;40),9*转化表!$G$11+10*转化表!$G$12+10*转化表!$G$13+10*转化表!$G$14+(B148-40)*转化表!$G$15,IF(AND(B148&lt;=60,B148&gt;50),9*转化表!$G$11+10*转化表!$G$12+10*转化表!$G$13+10*转化表!$G$14+10*转化表!$G$15+(B148-50)*转化表!$G$16,IF(AND(B148&lt;=70,B148&gt;60),9*转化表!$G$11+10*转化表!$G$12+10*转化表!$G$13+10*转化表!$G$14+10*转化表!$G$15+10*转化表!$G$16+(B148-60)*转化表!$G$17,IF(AND(B148&lt;=80,B148&gt;70),9*转化表!$G$11+10*转化表!$G$12+10*转化表!$G$13+10*转化表!$G$14+10*转化表!$G$15+10*转化表!$G$16+10*转化表!$G$17+(B148-70)*转化表!$G$18,IF(AND(B148&lt;=90,B148&gt;80),9*转化表!$G$11+10*转化表!$G$12+10*转化表!$G$13+10*转化表!$G$14+10*转化表!$G$15+10*转化表!$G$16+10*转化表!$G$17+10*转化表!$G$18+(B148-80)*转化表!$G$19,IF(AND(B148&lt;=100,B148&gt;90),9*转化表!$G$11+10*转化表!$G$12+10*转化表!$G$13+10*转化表!$G$14+10*转化表!$G$15+10*转化表!$G$16+10*转化表!$G$17+10*转化表!$G$18+10*转化表!$G$19+(B148-90)*转化表!$G$20,IF(AND(B148&lt;=110,B148&gt;100),9*转化表!$G$11+10*转化表!$G$12+10*转化表!$G$13+10*转化表!$G$14+10*转化表!$G$15+10*转化表!$G$16+10*转化表!$G$17+10*转化表!$G$18+10*转化表!$G$19+10*转化表!$G$20+(B148-100)*转化表!$G$21,IF(AND(B148&lt;=120,B148&gt;110),9*转化表!$G$11+10*转化表!$G$12+10*转化表!$G$13+10*转化表!$G$14+10*转化表!$G$15+10*转化表!$G$16+10*转化表!$G$17+10*转化表!$G$18+10*转化表!$G$19+10*转化表!$G$20+10*转化表!$G$21+(B148-110)*转化表!$G$22))))))))))))</f>
        <v>51</v>
      </c>
      <c r="L148" s="98">
        <f>IF(F148&lt;=50,0,(F148-50)*7%*B148+IF(AND(B148&lt;=10,B148&gt;0),人物成长表!$B148*转化表!$H$11,IF(AND(B148&lt;=20,B148&gt;10),9*转化表!$H$11+(B148-10)*转化表!$H$12,IF(AND(B148&lt;=30,B148&gt;20),9*转化表!$H$11+10*转化表!$H$12+(B148-20)*转化表!$H$13,IF(AND(B148&lt;=40,B148&gt;30),9*转化表!$H$11+10*转化表!$H$12+10*转化表!$H$13+(B148-30)*转化表!$H$14,IF(AND(B148&lt;=50,B148&gt;40),9*转化表!$H$11+10*转化表!$H$12+10*转化表!$H$13+10*转化表!$H$14+(B148-40)*转化表!$H$15,IF(AND(B148&lt;=60,B148&gt;50),9*转化表!$H$11+10*转化表!$H$12+10*转化表!$H$13+10*转化表!$H$14+10*转化表!$H$15+(B148-50)*转化表!$H$16,IF(AND(B148&lt;=70,B148&gt;60),9*转化表!$H$11+10*转化表!$H$12+10*转化表!$H$13+10*转化表!$H$14+10*转化表!$H$15+10*转化表!$H$16+(B148-60)*转化表!$H$17,IF(AND(B148&lt;=80,B148&gt;70),9*转化表!$H$11+10*转化表!$H$12+10*转化表!$H$13+10*转化表!$H$14+10*转化表!$H$15+10*转化表!$H$16+10*转化表!$H$17+(B148-70)*转化表!$H$18,IF(AND(B148&lt;=90,B148&gt;80),9*转化表!$H$11+10*转化表!$H$12+10*转化表!$H$13+10*转化表!$H$14+10*转化表!$H$15+10*转化表!$H$16+10*转化表!$H$17+10*转化表!$H$18+(B148-80)*转化表!$H$19,IF(AND(B148&lt;=100,B148&gt;90),9*转化表!$H$11+10*转化表!$H$12+10*转化表!$H$13+10*转化表!$H$14+10*转化表!$H$15+10*转化表!$H$16+10*转化表!$H$17+10*转化表!$H$18+10*转化表!$H$19+(B148-90)*转化表!$H$20,IF(AND(B148&lt;=110,B148&gt;100),9*转化表!$H$11+10*转化表!$H$12+10*转化表!$H$13+10*转化表!$H$14+10*转化表!$H$15+10*转化表!$H$16+10*转化表!$H$17+10*转化表!$H$18+10*转化表!$H$19+10*转化表!$H$20+(B148-100)*转化表!$H$21,IF(AND(B148&lt;=120,B148&gt;110),9*转化表!$H$11+10*转化表!$H$12+10*转化表!$H$13+10*转化表!$H$14+10*转化表!$H$15+10*转化表!$H$16+10*转化表!$H$17+10*转化表!$H$18+10*转化表!$H$19+10*转化表!$H$20+10*转化表!$H$21+(B148-110)*转化表!$H$22)))))))))))))</f>
        <v>0</v>
      </c>
      <c r="M148" s="99">
        <v>0.1</v>
      </c>
      <c r="N148" s="95">
        <v>0</v>
      </c>
      <c r="O148" s="99">
        <v>0.15</v>
      </c>
      <c r="P148" s="95">
        <v>0</v>
      </c>
      <c r="Q148" s="95">
        <v>0</v>
      </c>
      <c r="R148" s="95">
        <v>0</v>
      </c>
      <c r="S148" s="95">
        <v>0</v>
      </c>
    </row>
    <row r="149" spans="1:19">
      <c r="A149" s="38" t="s">
        <v>187</v>
      </c>
      <c r="B149" s="95">
        <v>28</v>
      </c>
      <c r="C149" s="96">
        <f>IF(AND(B149&lt;=10,B149&gt;0),(人物成长表!$B149-1)*30+30,IF(AND(B149&lt;=20,B149&gt;10),9*30+30+(B149-10)*60,IF(AND(B149&lt;=30,B149&gt;20),9*30+30+10*60+(B149-20)*90,IF(AND(B149&lt;=40,B149&gt;30),9*30+30+10*60+10*90+(B149-30)*120,IF(AND(B149&lt;=50,B149&gt;40),9*30+30+10*60+10*90+10*120+(B149-40)*150,IF(AND(B149&lt;=60,B149&gt;50),9*30+30+10*60+10*90+10*120+10*150+(B149-50)*180,IF(AND(B149&lt;=70,B149&gt;60),9*30+30+10*60+10*90+10*120+10*150+10*180+(B149-60)*210,IF(AND(B149&lt;=80,B149&gt;70),9*30+30+10*60+10*90+10*120+10*150+10*180+10*210+(B149-70)*240,IF(AND(B149&lt;=90,B149&gt;80),9*30+30+10*60+10*90+10*120+10*150+10*180+10*210+10*240+(B149-80)*270,IF(AND(B149&lt;=100,B149&gt;90),9*30+30+10*60+10*90+10*120+10*150+10*180+10*210+10*240+10*270+(B149-90)*300,IF(AND(B149&lt;=110,B149&gt;100),9*30+30+10*60+10*90+10*120+10*150+10*180+10*210+10*240+10*270+10*300+(B149-100)*330,IF(AND(B149&lt;=120,B149&gt;110),9*30+30+10*60+10*90+10*120+10*150+10*180+10*210+10*240+10*270+10*300+10*330+(B149-110)*360))))))))))))</f>
        <v>1620</v>
      </c>
      <c r="D149" s="38">
        <v>70</v>
      </c>
      <c r="E149" s="38">
        <v>50</v>
      </c>
      <c r="F149" s="95">
        <v>50</v>
      </c>
      <c r="G149" s="97">
        <f>人物成长表!$D149*人物成长表!$B149*10%+16+IF(AND(B149&lt;=10,B149&gt;0),(人物成长表!$B149-1)*转化表!$C$11,IF(AND(B149&lt;=20,B149&gt;10),9*转化表!$C$11+(B149-10)*转化表!$C$12,IF(AND(B149&lt;=30,B149&gt;20),9*转化表!$C$11+10*转化表!$C$12+(B149-20)*转化表!$C$13,IF(AND(B149&lt;=40,B149&gt;30),9*转化表!$C$11+10*转化表!$C$12+10*转化表!$C$13+(B149-30)*转化表!$C$14,IF(AND(B149&lt;=50,B149&gt;40),9*转化表!$C$11+10*转化表!$C$12+10*转化表!$C$13+10*转化表!$C$14+(B149-40)*转化表!$C$15,IF(AND(B149&lt;=60,B149&gt;50),9*转化表!$C$11+10*转化表!$C$12+10*转化表!$C$13+10*转化表!$C$14+10*转化表!$C$15+(B149-50)*转化表!$C$16,IF(AND(B149&lt;=70,B149&gt;60),9*转化表!$C$11+10*转化表!$C$12+10*转化表!$C$13+10*转化表!$C$14+10*转化表!$C$15+10*转化表!$C$16+(B149-60)*转化表!$C$17,IF(AND(B149&lt;=80,B149&gt;70),9*转化表!$C$11+10*转化表!$C$12+10*转化表!$C$13+10*转化表!$C$14+10*转化表!$C$15+10*转化表!$C$16+10*转化表!$C$17+(B149-70)*转化表!$C$18,IF(AND(B149&lt;=90,B149&gt;80),9*转化表!$C$11+10*转化表!$C$12+10*转化表!$C$13+10*转化表!$C$14+10*转化表!$C$15+10*转化表!$C$16+10*转化表!$C$17+10*转化表!$C$18+(B149-80)*转化表!$C$19,IF(AND(B149&lt;=100,B149&gt;90),9*转化表!$C$11+10*转化表!$C$12+10*转化表!$C$13+10*转化表!$C$14+10*转化表!$C$15+10*转化表!$C$16+10*转化表!$C$17+10*转化表!$C$18+10*转化表!$C$19+(B149-90)*转化表!$C$20,IF(AND(B149&lt;=110,B149&gt;100),9*转化表!$C$11+10*转化表!$C$12+10*转化表!$C$13+10*转化表!$C$14+10*转化表!$C$15+10*转化表!$C$16+10*转化表!$C$17+10*转化表!$C$18+10*转化表!$C$19+10*转化表!$C$20+(B149-100)*转化表!$C$21,IF(AND(B149&lt;=120,B149&gt;110),9*转化表!$C$11+10*转化表!$C$12+10*转化表!$C$13+10*转化表!$C$14+10*转化表!$C$15+10*转化表!$C$16+10*转化表!$C$17+10*转化表!$C$18+10*转化表!$C$19+10*转化表!$C$20+10*转化表!$C$21+(B149-110)*转化表!$C$22))))))))))))</f>
        <v>271</v>
      </c>
      <c r="H149" s="97">
        <f>人物成长表!$D149*人物成长表!$B149*7%+11.1+IF(AND(B149&lt;=10,B149&gt;0),(人物成长表!$B149-1)*转化表!$D$11,IF(AND(B149&lt;=20,B149&gt;10),9*转化表!$D$11+(B149-10)*转化表!$D$12,IF(AND(B149&lt;=30,B149&gt;20),9*转化表!$D$11+10*转化表!$D$12+(B149-20)*转化表!$D$13,IF(AND(B149&lt;=40,B149&gt;30),9*转化表!$D$11+10*转化表!$D$12+10*转化表!$D$13+(B149-30)*转化表!$D$14,IF(AND(B149&lt;=50,B149&gt;40),9*转化表!$D$11+10*转化表!$D$12+10*转化表!$D$13+10*转化表!$D$14+(B149-40)*转化表!$D$15,IF(AND(B149&lt;=60,B149&gt;50),9*转化表!$D$11+10*转化表!$D$12+10*转化表!$D$13+10*转化表!$D$14+10*转化表!$D$15+(B149-50)*转化表!$D$16,IF(AND(B149&lt;=70,B149&gt;60),9*转化表!$D$11+10*转化表!$D$12+10*转化表!$D$13+10*转化表!$D$14+10*转化表!$D$15+10*转化表!$D$16+(B149-60)*转化表!$D$17,IF(AND(B149&lt;=80,B149&gt;70),9*转化表!$D$11+10*转化表!$D$12+10*转化表!$D$13+10*转化表!$D$14+10*转化表!$D$15+10*转化表!$D$16+10*转化表!$D$17+(B149-70)*转化表!$D$18,IF(AND(B149&lt;=90,B149&gt;80),9*转化表!$D$11+10*转化表!$D$12+10*转化表!$D$13+10*转化表!$D$14+10*转化表!$D$15+10*转化表!$D$16+10*转化表!$D$17+10*转化表!$D$18+(B149-80)*转化表!$D$19,IF(AND(B149&lt;=100,B149&gt;90),9*转化表!$D$11+10*转化表!$D$12+10*转化表!$D$13+10*转化表!$D$14+10*转化表!$D$15+10*转化表!$D$16+10*转化表!$D$17+10*转化表!$D$18+10*转化表!$D$19+(B149-90)*转化表!$D$20,IF(AND(B149&lt;=110,B149&gt;100),9*转化表!$D$11+10*转化表!$D$12+10*转化表!$D$13+10*转化表!$D$14+10*转化表!$D$15+10*转化表!$D$16+10*转化表!$D$17+10*转化表!$D$18+10*转化表!$D$19+10*转化表!$D$20+(B149-100)*转化表!$D$21,IF(AND(B149&lt;=120,B149&gt;110),9*转化表!$D$11+10*转化表!$D$12+10*转化表!$D$13+10*转化表!$D$14+10*转化表!$D$15+10*转化表!$D$16+10*转化表!$D$17+10*转化表!$D$18+10*转化表!$D$19+10*转化表!$D$20+10*转化表!$D$21+(B149-110)*转化表!$D$22))))))))))))</f>
        <v>97.4</v>
      </c>
      <c r="I149" s="98">
        <f>IF(E149&lt;=50,0,(E149-50)*人物成长表!$B149*10%+0.1+IF(AND(B149&lt;=10,B149&gt;0),(人物成长表!$B149-1)*转化表!$E$11,IF(AND(B149&lt;=20,B149&gt;10),9*转化表!$E$11+(B149-10)*转化表!$E$12,IF(AND(B149&lt;=30,B149&gt;20),9*转化表!$E$11+10*转化表!$E$12+(B149-20)*转化表!$E$13,IF(AND(B149&lt;=40,B149&gt;30),9*转化表!$E$11+10*转化表!$E$12+10*转化表!$E$13+(B149-30)*转化表!$E$14,IF(AND(B149&lt;=50,B149&gt;40),9*转化表!$E$11+10*转化表!$E$12+10*转化表!$E$13+10*转化表!$E$14+(B149-40)*转化表!$E$15,IF(AND(B149&lt;=60,B149&gt;50),9*转化表!$E$11+10*转化表!$E$12+10*转化表!$E$13+10*转化表!$E$14+10*转化表!$E$15+(B149-50)*转化表!$E$16,IF(AND(B149&lt;=70,B149&gt;60),9*转化表!$E$11+10*转化表!$E$12+10*转化表!$E$13+10*转化表!$E$14+10*转化表!$E$15+10*转化表!$E$16+(B149-60)*转化表!$E$17,IF(AND(B149&lt;=80,B149&gt;70),9*转化表!$E$11+10*转化表!$E$12+10*转化表!$E$13+10*转化表!$E$14+10*转化表!$E$15+10*转化表!$E$16+10*转化表!$E$17+(B149-70)*转化表!$E$18,IF(AND(B149&lt;=90,B149&gt;80),9*转化表!$E$11+10*转化表!$E$12+10*转化表!$E$13+10*转化表!$E$14+10*转化表!$E$15+10*转化表!$E$16+10*转化表!$E$17+10*转化表!$E$18+(B149-80)*转化表!$E$19,IF(AND(B149&lt;=100,B149&gt;90),9*转化表!$E$11+10*转化表!$E$12+10*转化表!$E$13+10*转化表!$E$14+10*转化表!$E$15+10*转化表!$E$16+10*转化表!$E$17+10*转化表!$E$18+10*转化表!$E$19+(B149-90)*转化表!$E$20,IF(AND(B149&lt;=110,B149&gt;100),9*转化表!$E$11+10*转化表!$E$12+10*转化表!$E$13+10*转化表!$E$14+10*转化表!$E$15+10*转化表!$E$16+10*转化表!$E$17+10*转化表!$E$18+10*转化表!$E$19+10*转化表!$E$20+(B149-100)*转化表!$E$21,IF(AND(B149&lt;=120,B149&gt;110),9*转化表!$E$11+10*转化表!$E$12+10*转化表!$E$13+10*转化表!$E$14+10*转化表!$E$15+10*转化表!$E$16+10*转化表!$E$17+10*转化表!$E$18+10*转化表!$E$19+10*转化表!$E$20+10*转化表!$E$21+(B149-110)*转化表!$E$22)))))))))))))</f>
        <v>0</v>
      </c>
      <c r="J149" s="98">
        <f>IF(E149&lt;=50,0,(E149-50)*人物成长表!$B149*7%+0.1+IF(AND(B149&lt;=10,B149&gt;0),(人物成长表!$B149-1)*转化表!$F$11,IF(AND(B149&lt;=20,B149&gt;10),9*转化表!$F$11+(B149-10)*转化表!$F$12,IF(AND(B149&lt;=30,B149&gt;20),9*转化表!$F$11+10*转化表!$F$12+(B149-20)*转化表!$F$13,IF(AND(B149&lt;=40,B149&gt;30),9*转化表!$F$11+10*转化表!$F$12+10*转化表!$F$13+(B149-30)*转化表!$F$14,IF(AND(B149&lt;=50,B149&gt;40),9*转化表!$F$11+10*转化表!$F$12+10*转化表!$F$13+10*转化表!$F$14+(B149-40)*转化表!$F$15,IF(AND(B149&lt;=60,B149&gt;50),9*转化表!$F$11+10*转化表!$F$12+10*转化表!$F$13+10*转化表!$F$14+10*转化表!$F$15+(B149-50)*转化表!$F$16,IF(AND(B149&lt;=70,B149&gt;60),9*转化表!$F$11+10*转化表!$F$12+10*转化表!$F$13+10*转化表!$F$14+10*转化表!$F$15+10*转化表!$F$16+(B149-60)*转化表!$F$17,IF(AND(B149&lt;=80,B149&gt;70),9*转化表!$F$11+10*转化表!$F$12+10*转化表!$F$13+10*转化表!$F$14+10*转化表!$F$15+10*转化表!$F$16+10*转化表!$F$17+(B149-70)*转化表!$F$18,IF(AND(B149&lt;=90,B149&gt;80),9*转化表!$F$11+10*转化表!$F$12+10*转化表!$F$13+10*转化表!$F$14+10*转化表!$F$15+10*转化表!$F$16+10*转化表!$F$17+10*转化表!$F$18+(B149-80)*转化表!$F$19,IF(AND(B149&lt;=100,B149&gt;90),9*转化表!$F$11+10*转化表!$F$12+10*转化表!$F$13+10*转化表!$F$14+10*转化表!$F$15+10*转化表!$F$16+10*转化表!$F$17+10*转化表!$F$18+10*转化表!$F$19+(B149-90)*转化表!$F$20,IF(AND(B149&lt;=110,B149&gt;100),9*转化表!$F$11+10*转化表!$F$12+10*转化表!$F$13+10*转化表!$F$14+10*转化表!$F$15+10*转化表!$F$16+10*转化表!$F$17+10*转化表!$F$18+10*转化表!$F$19+10*转化表!$F$20+(B149-100)*转化表!$F$21,IF(AND(B149&lt;=120,B149&gt;110),9*转化表!$F$11+10*转化表!$F$12+10*转化表!$F$13+10*转化表!$F$14+10*转化表!$F$15+10*转化表!$F$16+10*转化表!$F$17+10*转化表!$F$18+10*转化表!$F$19+10*转化表!$F$20+10*转化表!$F$21+(B149-110)*转化表!$F$22)))))))))))))</f>
        <v>0</v>
      </c>
      <c r="K149" s="98">
        <f>(F149-50)*B149*10%+1+IF(AND(B149&lt;=10,B149&gt;0),(人物成长表!$B149-1)*转化表!$G$11,IF(AND(B149&lt;=20,B149&gt;10),9*转化表!$G$11+(B149-10)*转化表!$G$12,IF(AND(B149&lt;=30,B149&gt;20),9*转化表!$G$11+10*转化表!$G$12+(B149-20)*转化表!$G$13,IF(AND(B149&lt;=40,B149&gt;30),9*转化表!$G$11+10*转化表!$G$12+10*转化表!$G$13+(B149-30)*转化表!$G$14,IF(AND(B149&lt;=50,B149&gt;40),9*转化表!$G$11+10*转化表!$G$12+10*转化表!$G$13+10*转化表!$G$14+(B149-40)*转化表!$G$15,IF(AND(B149&lt;=60,B149&gt;50),9*转化表!$G$11+10*转化表!$G$12+10*转化表!$G$13+10*转化表!$G$14+10*转化表!$G$15+(B149-50)*转化表!$G$16,IF(AND(B149&lt;=70,B149&gt;60),9*转化表!$G$11+10*转化表!$G$12+10*转化表!$G$13+10*转化表!$G$14+10*转化表!$G$15+10*转化表!$G$16+(B149-60)*转化表!$G$17,IF(AND(B149&lt;=80,B149&gt;70),9*转化表!$G$11+10*转化表!$G$12+10*转化表!$G$13+10*转化表!$G$14+10*转化表!$G$15+10*转化表!$G$16+10*转化表!$G$17+(B149-70)*转化表!$G$18,IF(AND(B149&lt;=90,B149&gt;80),9*转化表!$G$11+10*转化表!$G$12+10*转化表!$G$13+10*转化表!$G$14+10*转化表!$G$15+10*转化表!$G$16+10*转化表!$G$17+10*转化表!$G$18+(B149-80)*转化表!$G$19,IF(AND(B149&lt;=100,B149&gt;90),9*转化表!$G$11+10*转化表!$G$12+10*转化表!$G$13+10*转化表!$G$14+10*转化表!$G$15+10*转化表!$G$16+10*转化表!$G$17+10*转化表!$G$18+10*转化表!$G$19+(B149-90)*转化表!$G$20,IF(AND(B149&lt;=110,B149&gt;100),9*转化表!$G$11+10*转化表!$G$12+10*转化表!$G$13+10*转化表!$G$14+10*转化表!$G$15+10*转化表!$G$16+10*转化表!$G$17+10*转化表!$G$18+10*转化表!$G$19+10*转化表!$G$20+(B149-100)*转化表!$G$21,IF(AND(B149&lt;=120,B149&gt;110),9*转化表!$G$11+10*转化表!$G$12+10*转化表!$G$13+10*转化表!$G$14+10*转化表!$G$15+10*转化表!$G$16+10*转化表!$G$17+10*转化表!$G$18+10*转化表!$G$19+10*转化表!$G$20+10*转化表!$G$21+(B149-110)*转化表!$G$22))))))))))))</f>
        <v>54</v>
      </c>
      <c r="L149" s="98">
        <f>IF(F149&lt;=50,0,(F149-50)*7%*B149+IF(AND(B149&lt;=10,B149&gt;0),人物成长表!$B149*转化表!$H$11,IF(AND(B149&lt;=20,B149&gt;10),9*转化表!$H$11+(B149-10)*转化表!$H$12,IF(AND(B149&lt;=30,B149&gt;20),9*转化表!$H$11+10*转化表!$H$12+(B149-20)*转化表!$H$13,IF(AND(B149&lt;=40,B149&gt;30),9*转化表!$H$11+10*转化表!$H$12+10*转化表!$H$13+(B149-30)*转化表!$H$14,IF(AND(B149&lt;=50,B149&gt;40),9*转化表!$H$11+10*转化表!$H$12+10*转化表!$H$13+10*转化表!$H$14+(B149-40)*转化表!$H$15,IF(AND(B149&lt;=60,B149&gt;50),9*转化表!$H$11+10*转化表!$H$12+10*转化表!$H$13+10*转化表!$H$14+10*转化表!$H$15+(B149-50)*转化表!$H$16,IF(AND(B149&lt;=70,B149&gt;60),9*转化表!$H$11+10*转化表!$H$12+10*转化表!$H$13+10*转化表!$H$14+10*转化表!$H$15+10*转化表!$H$16+(B149-60)*转化表!$H$17,IF(AND(B149&lt;=80,B149&gt;70),9*转化表!$H$11+10*转化表!$H$12+10*转化表!$H$13+10*转化表!$H$14+10*转化表!$H$15+10*转化表!$H$16+10*转化表!$H$17+(B149-70)*转化表!$H$18,IF(AND(B149&lt;=90,B149&gt;80),9*转化表!$H$11+10*转化表!$H$12+10*转化表!$H$13+10*转化表!$H$14+10*转化表!$H$15+10*转化表!$H$16+10*转化表!$H$17+10*转化表!$H$18+(B149-80)*转化表!$H$19,IF(AND(B149&lt;=100,B149&gt;90),9*转化表!$H$11+10*转化表!$H$12+10*转化表!$H$13+10*转化表!$H$14+10*转化表!$H$15+10*转化表!$H$16+10*转化表!$H$17+10*转化表!$H$18+10*转化表!$H$19+(B149-90)*转化表!$H$20,IF(AND(B149&lt;=110,B149&gt;100),9*转化表!$H$11+10*转化表!$H$12+10*转化表!$H$13+10*转化表!$H$14+10*转化表!$H$15+10*转化表!$H$16+10*转化表!$H$17+10*转化表!$H$18+10*转化表!$H$19+10*转化表!$H$20+(B149-100)*转化表!$H$21,IF(AND(B149&lt;=120,B149&gt;110),9*转化表!$H$11+10*转化表!$H$12+10*转化表!$H$13+10*转化表!$H$14+10*转化表!$H$15+10*转化表!$H$16+10*转化表!$H$17+10*转化表!$H$18+10*转化表!$H$19+10*转化表!$H$20+10*转化表!$H$21+(B149-110)*转化表!$H$22)))))))))))))</f>
        <v>0</v>
      </c>
      <c r="M149" s="99">
        <v>0.1</v>
      </c>
      <c r="N149" s="95">
        <v>0</v>
      </c>
      <c r="O149" s="99">
        <v>0.15</v>
      </c>
      <c r="P149" s="95">
        <v>0</v>
      </c>
      <c r="Q149" s="95">
        <v>0</v>
      </c>
      <c r="R149" s="95">
        <v>0</v>
      </c>
      <c r="S149" s="95">
        <v>0</v>
      </c>
    </row>
    <row r="150" spans="1:19">
      <c r="A150" s="38" t="s">
        <v>187</v>
      </c>
      <c r="B150" s="95">
        <v>29</v>
      </c>
      <c r="C150" s="96">
        <f>IF(AND(B150&lt;=10,B150&gt;0),(人物成长表!$B150-1)*30+30,IF(AND(B150&lt;=20,B150&gt;10),9*30+30+(B150-10)*60,IF(AND(B150&lt;=30,B150&gt;20),9*30+30+10*60+(B150-20)*90,IF(AND(B150&lt;=40,B150&gt;30),9*30+30+10*60+10*90+(B150-30)*120,IF(AND(B150&lt;=50,B150&gt;40),9*30+30+10*60+10*90+10*120+(B150-40)*150,IF(AND(B150&lt;=60,B150&gt;50),9*30+30+10*60+10*90+10*120+10*150+(B150-50)*180,IF(AND(B150&lt;=70,B150&gt;60),9*30+30+10*60+10*90+10*120+10*150+10*180+(B150-60)*210,IF(AND(B150&lt;=80,B150&gt;70),9*30+30+10*60+10*90+10*120+10*150+10*180+10*210+(B150-70)*240,IF(AND(B150&lt;=90,B150&gt;80),9*30+30+10*60+10*90+10*120+10*150+10*180+10*210+10*240+(B150-80)*270,IF(AND(B150&lt;=100,B150&gt;90),9*30+30+10*60+10*90+10*120+10*150+10*180+10*210+10*240+10*270+(B150-90)*300,IF(AND(B150&lt;=110,B150&gt;100),9*30+30+10*60+10*90+10*120+10*150+10*180+10*210+10*240+10*270+10*300+(B150-100)*330,IF(AND(B150&lt;=120,B150&gt;110),9*30+30+10*60+10*90+10*120+10*150+10*180+10*210+10*240+10*270+10*300+10*330+(B150-110)*360))))))))))))</f>
        <v>1710</v>
      </c>
      <c r="D150" s="38">
        <v>70</v>
      </c>
      <c r="E150" s="38">
        <v>50</v>
      </c>
      <c r="F150" s="95">
        <v>50</v>
      </c>
      <c r="G150" s="97">
        <f>人物成长表!$D150*人物成长表!$B150*10%+16+IF(AND(B150&lt;=10,B150&gt;0),(人物成长表!$B150-1)*转化表!$C$11,IF(AND(B150&lt;=20,B150&gt;10),9*转化表!$C$11+(B150-10)*转化表!$C$12,IF(AND(B150&lt;=30,B150&gt;20),9*转化表!$C$11+10*转化表!$C$12+(B150-20)*转化表!$C$13,IF(AND(B150&lt;=40,B150&gt;30),9*转化表!$C$11+10*转化表!$C$12+10*转化表!$C$13+(B150-30)*转化表!$C$14,IF(AND(B150&lt;=50,B150&gt;40),9*转化表!$C$11+10*转化表!$C$12+10*转化表!$C$13+10*转化表!$C$14+(B150-40)*转化表!$C$15,IF(AND(B150&lt;=60,B150&gt;50),9*转化表!$C$11+10*转化表!$C$12+10*转化表!$C$13+10*转化表!$C$14+10*转化表!$C$15+(B150-50)*转化表!$C$16,IF(AND(B150&lt;=70,B150&gt;60),9*转化表!$C$11+10*转化表!$C$12+10*转化表!$C$13+10*转化表!$C$14+10*转化表!$C$15+10*转化表!$C$16+(B150-60)*转化表!$C$17,IF(AND(B150&lt;=80,B150&gt;70),9*转化表!$C$11+10*转化表!$C$12+10*转化表!$C$13+10*转化表!$C$14+10*转化表!$C$15+10*转化表!$C$16+10*转化表!$C$17+(B150-70)*转化表!$C$18,IF(AND(B150&lt;=90,B150&gt;80),9*转化表!$C$11+10*转化表!$C$12+10*转化表!$C$13+10*转化表!$C$14+10*转化表!$C$15+10*转化表!$C$16+10*转化表!$C$17+10*转化表!$C$18+(B150-80)*转化表!$C$19,IF(AND(B150&lt;=100,B150&gt;90),9*转化表!$C$11+10*转化表!$C$12+10*转化表!$C$13+10*转化表!$C$14+10*转化表!$C$15+10*转化表!$C$16+10*转化表!$C$17+10*转化表!$C$18+10*转化表!$C$19+(B150-90)*转化表!$C$20,IF(AND(B150&lt;=110,B150&gt;100),9*转化表!$C$11+10*转化表!$C$12+10*转化表!$C$13+10*转化表!$C$14+10*转化表!$C$15+10*转化表!$C$16+10*转化表!$C$17+10*转化表!$C$18+10*转化表!$C$19+10*转化表!$C$20+(B150-100)*转化表!$C$21,IF(AND(B150&lt;=120,B150&gt;110),9*转化表!$C$11+10*转化表!$C$12+10*转化表!$C$13+10*转化表!$C$14+10*转化表!$C$15+10*转化表!$C$16+10*转化表!$C$17+10*转化表!$C$18+10*转化表!$C$19+10*转化表!$C$20+10*转化表!$C$21+(B150-110)*转化表!$C$22))))))))))))</f>
        <v>285</v>
      </c>
      <c r="H150" s="97">
        <f>人物成长表!$D150*人物成长表!$B150*7%+11.1+IF(AND(B150&lt;=10,B150&gt;0),(人物成长表!$B150-1)*转化表!$D$11,IF(AND(B150&lt;=20,B150&gt;10),9*转化表!$D$11+(B150-10)*转化表!$D$12,IF(AND(B150&lt;=30,B150&gt;20),9*转化表!$D$11+10*转化表!$D$12+(B150-20)*转化表!$D$13,IF(AND(B150&lt;=40,B150&gt;30),9*转化表!$D$11+10*转化表!$D$12+10*转化表!$D$13+(B150-30)*转化表!$D$14,IF(AND(B150&lt;=50,B150&gt;40),9*转化表!$D$11+10*转化表!$D$12+10*转化表!$D$13+10*转化表!$D$14+(B150-40)*转化表!$D$15,IF(AND(B150&lt;=60,B150&gt;50),9*转化表!$D$11+10*转化表!$D$12+10*转化表!$D$13+10*转化表!$D$14+10*转化表!$D$15+(B150-50)*转化表!$D$16,IF(AND(B150&lt;=70,B150&gt;60),9*转化表!$D$11+10*转化表!$D$12+10*转化表!$D$13+10*转化表!$D$14+10*转化表!$D$15+10*转化表!$D$16+(B150-60)*转化表!$D$17,IF(AND(B150&lt;=80,B150&gt;70),9*转化表!$D$11+10*转化表!$D$12+10*转化表!$D$13+10*转化表!$D$14+10*转化表!$D$15+10*转化表!$D$16+10*转化表!$D$17+(B150-70)*转化表!$D$18,IF(AND(B150&lt;=90,B150&gt;80),9*转化表!$D$11+10*转化表!$D$12+10*转化表!$D$13+10*转化表!$D$14+10*转化表!$D$15+10*转化表!$D$16+10*转化表!$D$17+10*转化表!$D$18+(B150-80)*转化表!$D$19,IF(AND(B150&lt;=100,B150&gt;90),9*转化表!$D$11+10*转化表!$D$12+10*转化表!$D$13+10*转化表!$D$14+10*转化表!$D$15+10*转化表!$D$16+10*转化表!$D$17+10*转化表!$D$18+10*转化表!$D$19+(B150-90)*转化表!$D$20,IF(AND(B150&lt;=110,B150&gt;100),9*转化表!$D$11+10*转化表!$D$12+10*转化表!$D$13+10*转化表!$D$14+10*转化表!$D$15+10*转化表!$D$16+10*转化表!$D$17+10*转化表!$D$18+10*转化表!$D$19+10*转化表!$D$20+(B150-100)*转化表!$D$21,IF(AND(B150&lt;=120,B150&gt;110),9*转化表!$D$11+10*转化表!$D$12+10*转化表!$D$13+10*转化表!$D$14+10*转化表!$D$15+10*转化表!$D$16+10*转化表!$D$17+10*转化表!$D$18+10*转化表!$D$19+10*转化表!$D$20+10*转化表!$D$21+(B150-110)*转化表!$D$22))))))))))))</f>
        <v>102.20000000000002</v>
      </c>
      <c r="I150" s="98">
        <f>IF(E150&lt;=50,0,(E150-50)*人物成长表!$B150*10%+0.1+IF(AND(B150&lt;=10,B150&gt;0),(人物成长表!$B150-1)*转化表!$E$11,IF(AND(B150&lt;=20,B150&gt;10),9*转化表!$E$11+(B150-10)*转化表!$E$12,IF(AND(B150&lt;=30,B150&gt;20),9*转化表!$E$11+10*转化表!$E$12+(B150-20)*转化表!$E$13,IF(AND(B150&lt;=40,B150&gt;30),9*转化表!$E$11+10*转化表!$E$12+10*转化表!$E$13+(B150-30)*转化表!$E$14,IF(AND(B150&lt;=50,B150&gt;40),9*转化表!$E$11+10*转化表!$E$12+10*转化表!$E$13+10*转化表!$E$14+(B150-40)*转化表!$E$15,IF(AND(B150&lt;=60,B150&gt;50),9*转化表!$E$11+10*转化表!$E$12+10*转化表!$E$13+10*转化表!$E$14+10*转化表!$E$15+(B150-50)*转化表!$E$16,IF(AND(B150&lt;=70,B150&gt;60),9*转化表!$E$11+10*转化表!$E$12+10*转化表!$E$13+10*转化表!$E$14+10*转化表!$E$15+10*转化表!$E$16+(B150-60)*转化表!$E$17,IF(AND(B150&lt;=80,B150&gt;70),9*转化表!$E$11+10*转化表!$E$12+10*转化表!$E$13+10*转化表!$E$14+10*转化表!$E$15+10*转化表!$E$16+10*转化表!$E$17+(B150-70)*转化表!$E$18,IF(AND(B150&lt;=90,B150&gt;80),9*转化表!$E$11+10*转化表!$E$12+10*转化表!$E$13+10*转化表!$E$14+10*转化表!$E$15+10*转化表!$E$16+10*转化表!$E$17+10*转化表!$E$18+(B150-80)*转化表!$E$19,IF(AND(B150&lt;=100,B150&gt;90),9*转化表!$E$11+10*转化表!$E$12+10*转化表!$E$13+10*转化表!$E$14+10*转化表!$E$15+10*转化表!$E$16+10*转化表!$E$17+10*转化表!$E$18+10*转化表!$E$19+(B150-90)*转化表!$E$20,IF(AND(B150&lt;=110,B150&gt;100),9*转化表!$E$11+10*转化表!$E$12+10*转化表!$E$13+10*转化表!$E$14+10*转化表!$E$15+10*转化表!$E$16+10*转化表!$E$17+10*转化表!$E$18+10*转化表!$E$19+10*转化表!$E$20+(B150-100)*转化表!$E$21,IF(AND(B150&lt;=120,B150&gt;110),9*转化表!$E$11+10*转化表!$E$12+10*转化表!$E$13+10*转化表!$E$14+10*转化表!$E$15+10*转化表!$E$16+10*转化表!$E$17+10*转化表!$E$18+10*转化表!$E$19+10*转化表!$E$20+10*转化表!$E$21+(B150-110)*转化表!$E$22)))))))))))))</f>
        <v>0</v>
      </c>
      <c r="J150" s="98">
        <f>IF(E150&lt;=50,0,(E150-50)*人物成长表!$B150*7%+0.1+IF(AND(B150&lt;=10,B150&gt;0),(人物成长表!$B150-1)*转化表!$F$11,IF(AND(B150&lt;=20,B150&gt;10),9*转化表!$F$11+(B150-10)*转化表!$F$12,IF(AND(B150&lt;=30,B150&gt;20),9*转化表!$F$11+10*转化表!$F$12+(B150-20)*转化表!$F$13,IF(AND(B150&lt;=40,B150&gt;30),9*转化表!$F$11+10*转化表!$F$12+10*转化表!$F$13+(B150-30)*转化表!$F$14,IF(AND(B150&lt;=50,B150&gt;40),9*转化表!$F$11+10*转化表!$F$12+10*转化表!$F$13+10*转化表!$F$14+(B150-40)*转化表!$F$15,IF(AND(B150&lt;=60,B150&gt;50),9*转化表!$F$11+10*转化表!$F$12+10*转化表!$F$13+10*转化表!$F$14+10*转化表!$F$15+(B150-50)*转化表!$F$16,IF(AND(B150&lt;=70,B150&gt;60),9*转化表!$F$11+10*转化表!$F$12+10*转化表!$F$13+10*转化表!$F$14+10*转化表!$F$15+10*转化表!$F$16+(B150-60)*转化表!$F$17,IF(AND(B150&lt;=80,B150&gt;70),9*转化表!$F$11+10*转化表!$F$12+10*转化表!$F$13+10*转化表!$F$14+10*转化表!$F$15+10*转化表!$F$16+10*转化表!$F$17+(B150-70)*转化表!$F$18,IF(AND(B150&lt;=90,B150&gt;80),9*转化表!$F$11+10*转化表!$F$12+10*转化表!$F$13+10*转化表!$F$14+10*转化表!$F$15+10*转化表!$F$16+10*转化表!$F$17+10*转化表!$F$18+(B150-80)*转化表!$F$19,IF(AND(B150&lt;=100,B150&gt;90),9*转化表!$F$11+10*转化表!$F$12+10*转化表!$F$13+10*转化表!$F$14+10*转化表!$F$15+10*转化表!$F$16+10*转化表!$F$17+10*转化表!$F$18+10*转化表!$F$19+(B150-90)*转化表!$F$20,IF(AND(B150&lt;=110,B150&gt;100),9*转化表!$F$11+10*转化表!$F$12+10*转化表!$F$13+10*转化表!$F$14+10*转化表!$F$15+10*转化表!$F$16+10*转化表!$F$17+10*转化表!$F$18+10*转化表!$F$19+10*转化表!$F$20+(B150-100)*转化表!$F$21,IF(AND(B150&lt;=120,B150&gt;110),9*转化表!$F$11+10*转化表!$F$12+10*转化表!$F$13+10*转化表!$F$14+10*转化表!$F$15+10*转化表!$F$16+10*转化表!$F$17+10*转化表!$F$18+10*转化表!$F$19+10*转化表!$F$20+10*转化表!$F$21+(B150-110)*转化表!$F$22)))))))))))))</f>
        <v>0</v>
      </c>
      <c r="K150" s="98">
        <f>(F150-50)*B150*10%+1+IF(AND(B150&lt;=10,B150&gt;0),(人物成长表!$B150-1)*转化表!$G$11,IF(AND(B150&lt;=20,B150&gt;10),9*转化表!$G$11+(B150-10)*转化表!$G$12,IF(AND(B150&lt;=30,B150&gt;20),9*转化表!$G$11+10*转化表!$G$12+(B150-20)*转化表!$G$13,IF(AND(B150&lt;=40,B150&gt;30),9*转化表!$G$11+10*转化表!$G$12+10*转化表!$G$13+(B150-30)*转化表!$G$14,IF(AND(B150&lt;=50,B150&gt;40),9*转化表!$G$11+10*转化表!$G$12+10*转化表!$G$13+10*转化表!$G$14+(B150-40)*转化表!$G$15,IF(AND(B150&lt;=60,B150&gt;50),9*转化表!$G$11+10*转化表!$G$12+10*转化表!$G$13+10*转化表!$G$14+10*转化表!$G$15+(B150-50)*转化表!$G$16,IF(AND(B150&lt;=70,B150&gt;60),9*转化表!$G$11+10*转化表!$G$12+10*转化表!$G$13+10*转化表!$G$14+10*转化表!$G$15+10*转化表!$G$16+(B150-60)*转化表!$G$17,IF(AND(B150&lt;=80,B150&gt;70),9*转化表!$G$11+10*转化表!$G$12+10*转化表!$G$13+10*转化表!$G$14+10*转化表!$G$15+10*转化表!$G$16+10*转化表!$G$17+(B150-70)*转化表!$G$18,IF(AND(B150&lt;=90,B150&gt;80),9*转化表!$G$11+10*转化表!$G$12+10*转化表!$G$13+10*转化表!$G$14+10*转化表!$G$15+10*转化表!$G$16+10*转化表!$G$17+10*转化表!$G$18+(B150-80)*转化表!$G$19,IF(AND(B150&lt;=100,B150&gt;90),9*转化表!$G$11+10*转化表!$G$12+10*转化表!$G$13+10*转化表!$G$14+10*转化表!$G$15+10*转化表!$G$16+10*转化表!$G$17+10*转化表!$G$18+10*转化表!$G$19+(B150-90)*转化表!$G$20,IF(AND(B150&lt;=110,B150&gt;100),9*转化表!$G$11+10*转化表!$G$12+10*转化表!$G$13+10*转化表!$G$14+10*转化表!$G$15+10*转化表!$G$16+10*转化表!$G$17+10*转化表!$G$18+10*转化表!$G$19+10*转化表!$G$20+(B150-100)*转化表!$G$21,IF(AND(B150&lt;=120,B150&gt;110),9*转化表!$G$11+10*转化表!$G$12+10*转化表!$G$13+10*转化表!$G$14+10*转化表!$G$15+10*转化表!$G$16+10*转化表!$G$17+10*转化表!$G$18+10*转化表!$G$19+10*转化表!$G$20+10*转化表!$G$21+(B150-110)*转化表!$G$22))))))))))))</f>
        <v>57</v>
      </c>
      <c r="L150" s="98">
        <f>IF(F150&lt;=50,0,(F150-50)*7%*B150+IF(AND(B150&lt;=10,B150&gt;0),人物成长表!$B150*转化表!$H$11,IF(AND(B150&lt;=20,B150&gt;10),9*转化表!$H$11+(B150-10)*转化表!$H$12,IF(AND(B150&lt;=30,B150&gt;20),9*转化表!$H$11+10*转化表!$H$12+(B150-20)*转化表!$H$13,IF(AND(B150&lt;=40,B150&gt;30),9*转化表!$H$11+10*转化表!$H$12+10*转化表!$H$13+(B150-30)*转化表!$H$14,IF(AND(B150&lt;=50,B150&gt;40),9*转化表!$H$11+10*转化表!$H$12+10*转化表!$H$13+10*转化表!$H$14+(B150-40)*转化表!$H$15,IF(AND(B150&lt;=60,B150&gt;50),9*转化表!$H$11+10*转化表!$H$12+10*转化表!$H$13+10*转化表!$H$14+10*转化表!$H$15+(B150-50)*转化表!$H$16,IF(AND(B150&lt;=70,B150&gt;60),9*转化表!$H$11+10*转化表!$H$12+10*转化表!$H$13+10*转化表!$H$14+10*转化表!$H$15+10*转化表!$H$16+(B150-60)*转化表!$H$17,IF(AND(B150&lt;=80,B150&gt;70),9*转化表!$H$11+10*转化表!$H$12+10*转化表!$H$13+10*转化表!$H$14+10*转化表!$H$15+10*转化表!$H$16+10*转化表!$H$17+(B150-70)*转化表!$H$18,IF(AND(B150&lt;=90,B150&gt;80),9*转化表!$H$11+10*转化表!$H$12+10*转化表!$H$13+10*转化表!$H$14+10*转化表!$H$15+10*转化表!$H$16+10*转化表!$H$17+10*转化表!$H$18+(B150-80)*转化表!$H$19,IF(AND(B150&lt;=100,B150&gt;90),9*转化表!$H$11+10*转化表!$H$12+10*转化表!$H$13+10*转化表!$H$14+10*转化表!$H$15+10*转化表!$H$16+10*转化表!$H$17+10*转化表!$H$18+10*转化表!$H$19+(B150-90)*转化表!$H$20,IF(AND(B150&lt;=110,B150&gt;100),9*转化表!$H$11+10*转化表!$H$12+10*转化表!$H$13+10*转化表!$H$14+10*转化表!$H$15+10*转化表!$H$16+10*转化表!$H$17+10*转化表!$H$18+10*转化表!$H$19+10*转化表!$H$20+(B150-100)*转化表!$H$21,IF(AND(B150&lt;=120,B150&gt;110),9*转化表!$H$11+10*转化表!$H$12+10*转化表!$H$13+10*转化表!$H$14+10*转化表!$H$15+10*转化表!$H$16+10*转化表!$H$17+10*转化表!$H$18+10*转化表!$H$19+10*转化表!$H$20+10*转化表!$H$21+(B150-110)*转化表!$H$22)))))))))))))</f>
        <v>0</v>
      </c>
      <c r="M150" s="99">
        <v>0.1</v>
      </c>
      <c r="N150" s="95">
        <v>0</v>
      </c>
      <c r="O150" s="99">
        <v>0.15</v>
      </c>
      <c r="P150" s="95">
        <v>0</v>
      </c>
      <c r="Q150" s="95">
        <v>0</v>
      </c>
      <c r="R150" s="95">
        <v>0</v>
      </c>
      <c r="S150" s="95">
        <v>0</v>
      </c>
    </row>
    <row r="151" spans="1:19">
      <c r="A151" s="38" t="s">
        <v>187</v>
      </c>
      <c r="B151" s="95">
        <v>30</v>
      </c>
      <c r="C151" s="96">
        <f>IF(AND(B151&lt;=10,B151&gt;0),(人物成长表!$B151-1)*30+30,IF(AND(B151&lt;=20,B151&gt;10),9*30+30+(B151-10)*60,IF(AND(B151&lt;=30,B151&gt;20),9*30+30+10*60+(B151-20)*90,IF(AND(B151&lt;=40,B151&gt;30),9*30+30+10*60+10*90+(B151-30)*120,IF(AND(B151&lt;=50,B151&gt;40),9*30+30+10*60+10*90+10*120+(B151-40)*150,IF(AND(B151&lt;=60,B151&gt;50),9*30+30+10*60+10*90+10*120+10*150+(B151-50)*180,IF(AND(B151&lt;=70,B151&gt;60),9*30+30+10*60+10*90+10*120+10*150+10*180+(B151-60)*210,IF(AND(B151&lt;=80,B151&gt;70),9*30+30+10*60+10*90+10*120+10*150+10*180+10*210+(B151-70)*240,IF(AND(B151&lt;=90,B151&gt;80),9*30+30+10*60+10*90+10*120+10*150+10*180+10*210+10*240+(B151-80)*270,IF(AND(B151&lt;=100,B151&gt;90),9*30+30+10*60+10*90+10*120+10*150+10*180+10*210+10*240+10*270+(B151-90)*300,IF(AND(B151&lt;=110,B151&gt;100),9*30+30+10*60+10*90+10*120+10*150+10*180+10*210+10*240+10*270+10*300+(B151-100)*330,IF(AND(B151&lt;=120,B151&gt;110),9*30+30+10*60+10*90+10*120+10*150+10*180+10*210+10*240+10*270+10*300+10*330+(B151-110)*360))))))))))))</f>
        <v>1800</v>
      </c>
      <c r="D151" s="38">
        <v>70</v>
      </c>
      <c r="E151" s="38">
        <v>50</v>
      </c>
      <c r="F151" s="95">
        <v>50</v>
      </c>
      <c r="G151" s="97">
        <f>人物成长表!$D151*人物成长表!$B151*10%+16+IF(AND(B151&lt;=10,B151&gt;0),(人物成长表!$B151-1)*转化表!$C$11,IF(AND(B151&lt;=20,B151&gt;10),9*转化表!$C$11+(B151-10)*转化表!$C$12,IF(AND(B151&lt;=30,B151&gt;20),9*转化表!$C$11+10*转化表!$C$12+(B151-20)*转化表!$C$13,IF(AND(B151&lt;=40,B151&gt;30),9*转化表!$C$11+10*转化表!$C$12+10*转化表!$C$13+(B151-30)*转化表!$C$14,IF(AND(B151&lt;=50,B151&gt;40),9*转化表!$C$11+10*转化表!$C$12+10*转化表!$C$13+10*转化表!$C$14+(B151-40)*转化表!$C$15,IF(AND(B151&lt;=60,B151&gt;50),9*转化表!$C$11+10*转化表!$C$12+10*转化表!$C$13+10*转化表!$C$14+10*转化表!$C$15+(B151-50)*转化表!$C$16,IF(AND(B151&lt;=70,B151&gt;60),9*转化表!$C$11+10*转化表!$C$12+10*转化表!$C$13+10*转化表!$C$14+10*转化表!$C$15+10*转化表!$C$16+(B151-60)*转化表!$C$17,IF(AND(B151&lt;=80,B151&gt;70),9*转化表!$C$11+10*转化表!$C$12+10*转化表!$C$13+10*转化表!$C$14+10*转化表!$C$15+10*转化表!$C$16+10*转化表!$C$17+(B151-70)*转化表!$C$18,IF(AND(B151&lt;=90,B151&gt;80),9*转化表!$C$11+10*转化表!$C$12+10*转化表!$C$13+10*转化表!$C$14+10*转化表!$C$15+10*转化表!$C$16+10*转化表!$C$17+10*转化表!$C$18+(B151-80)*转化表!$C$19,IF(AND(B151&lt;=100,B151&gt;90),9*转化表!$C$11+10*转化表!$C$12+10*转化表!$C$13+10*转化表!$C$14+10*转化表!$C$15+10*转化表!$C$16+10*转化表!$C$17+10*转化表!$C$18+10*转化表!$C$19+(B151-90)*转化表!$C$20,IF(AND(B151&lt;=110,B151&gt;100),9*转化表!$C$11+10*转化表!$C$12+10*转化表!$C$13+10*转化表!$C$14+10*转化表!$C$15+10*转化表!$C$16+10*转化表!$C$17+10*转化表!$C$18+10*转化表!$C$19+10*转化表!$C$20+(B151-100)*转化表!$C$21,IF(AND(B151&lt;=120,B151&gt;110),9*转化表!$C$11+10*转化表!$C$12+10*转化表!$C$13+10*转化表!$C$14+10*转化表!$C$15+10*转化表!$C$16+10*转化表!$C$17+10*转化表!$C$18+10*转化表!$C$19+10*转化表!$C$20+10*转化表!$C$21+(B151-110)*转化表!$C$22))))))))))))</f>
        <v>299</v>
      </c>
      <c r="H151" s="97">
        <f>人物成长表!$D151*人物成长表!$B151*7%+11.1+IF(AND(B151&lt;=10,B151&gt;0),(人物成长表!$B151-1)*转化表!$D$11,IF(AND(B151&lt;=20,B151&gt;10),9*转化表!$D$11+(B151-10)*转化表!$D$12,IF(AND(B151&lt;=30,B151&gt;20),9*转化表!$D$11+10*转化表!$D$12+(B151-20)*转化表!$D$13,IF(AND(B151&lt;=40,B151&gt;30),9*转化表!$D$11+10*转化表!$D$12+10*转化表!$D$13+(B151-30)*转化表!$D$14,IF(AND(B151&lt;=50,B151&gt;40),9*转化表!$D$11+10*转化表!$D$12+10*转化表!$D$13+10*转化表!$D$14+(B151-40)*转化表!$D$15,IF(AND(B151&lt;=60,B151&gt;50),9*转化表!$D$11+10*转化表!$D$12+10*转化表!$D$13+10*转化表!$D$14+10*转化表!$D$15+(B151-50)*转化表!$D$16,IF(AND(B151&lt;=70,B151&gt;60),9*转化表!$D$11+10*转化表!$D$12+10*转化表!$D$13+10*转化表!$D$14+10*转化表!$D$15+10*转化表!$D$16+(B151-60)*转化表!$D$17,IF(AND(B151&lt;=80,B151&gt;70),9*转化表!$D$11+10*转化表!$D$12+10*转化表!$D$13+10*转化表!$D$14+10*转化表!$D$15+10*转化表!$D$16+10*转化表!$D$17+(B151-70)*转化表!$D$18,IF(AND(B151&lt;=90,B151&gt;80),9*转化表!$D$11+10*转化表!$D$12+10*转化表!$D$13+10*转化表!$D$14+10*转化表!$D$15+10*转化表!$D$16+10*转化表!$D$17+10*转化表!$D$18+(B151-80)*转化表!$D$19,IF(AND(B151&lt;=100,B151&gt;90),9*转化表!$D$11+10*转化表!$D$12+10*转化表!$D$13+10*转化表!$D$14+10*转化表!$D$15+10*转化表!$D$16+10*转化表!$D$17+10*转化表!$D$18+10*转化表!$D$19+(B151-90)*转化表!$D$20,IF(AND(B151&lt;=110,B151&gt;100),9*转化表!$D$11+10*转化表!$D$12+10*转化表!$D$13+10*转化表!$D$14+10*转化表!$D$15+10*转化表!$D$16+10*转化表!$D$17+10*转化表!$D$18+10*转化表!$D$19+10*转化表!$D$20+(B151-100)*转化表!$D$21,IF(AND(B151&lt;=120,B151&gt;110),9*转化表!$D$11+10*转化表!$D$12+10*转化表!$D$13+10*转化表!$D$14+10*转化表!$D$15+10*转化表!$D$16+10*转化表!$D$17+10*转化表!$D$18+10*转化表!$D$19+10*转化表!$D$20+10*转化表!$D$21+(B151-110)*转化表!$D$22))))))))))))</f>
        <v>107</v>
      </c>
      <c r="I151" s="98">
        <f>IF(E151&lt;=50,0,(E151-50)*人物成长表!$B151*10%+0.1+IF(AND(B151&lt;=10,B151&gt;0),(人物成长表!$B151-1)*转化表!$E$11,IF(AND(B151&lt;=20,B151&gt;10),9*转化表!$E$11+(B151-10)*转化表!$E$12,IF(AND(B151&lt;=30,B151&gt;20),9*转化表!$E$11+10*转化表!$E$12+(B151-20)*转化表!$E$13,IF(AND(B151&lt;=40,B151&gt;30),9*转化表!$E$11+10*转化表!$E$12+10*转化表!$E$13+(B151-30)*转化表!$E$14,IF(AND(B151&lt;=50,B151&gt;40),9*转化表!$E$11+10*转化表!$E$12+10*转化表!$E$13+10*转化表!$E$14+(B151-40)*转化表!$E$15,IF(AND(B151&lt;=60,B151&gt;50),9*转化表!$E$11+10*转化表!$E$12+10*转化表!$E$13+10*转化表!$E$14+10*转化表!$E$15+(B151-50)*转化表!$E$16,IF(AND(B151&lt;=70,B151&gt;60),9*转化表!$E$11+10*转化表!$E$12+10*转化表!$E$13+10*转化表!$E$14+10*转化表!$E$15+10*转化表!$E$16+(B151-60)*转化表!$E$17,IF(AND(B151&lt;=80,B151&gt;70),9*转化表!$E$11+10*转化表!$E$12+10*转化表!$E$13+10*转化表!$E$14+10*转化表!$E$15+10*转化表!$E$16+10*转化表!$E$17+(B151-70)*转化表!$E$18,IF(AND(B151&lt;=90,B151&gt;80),9*转化表!$E$11+10*转化表!$E$12+10*转化表!$E$13+10*转化表!$E$14+10*转化表!$E$15+10*转化表!$E$16+10*转化表!$E$17+10*转化表!$E$18+(B151-80)*转化表!$E$19,IF(AND(B151&lt;=100,B151&gt;90),9*转化表!$E$11+10*转化表!$E$12+10*转化表!$E$13+10*转化表!$E$14+10*转化表!$E$15+10*转化表!$E$16+10*转化表!$E$17+10*转化表!$E$18+10*转化表!$E$19+(B151-90)*转化表!$E$20,IF(AND(B151&lt;=110,B151&gt;100),9*转化表!$E$11+10*转化表!$E$12+10*转化表!$E$13+10*转化表!$E$14+10*转化表!$E$15+10*转化表!$E$16+10*转化表!$E$17+10*转化表!$E$18+10*转化表!$E$19+10*转化表!$E$20+(B151-100)*转化表!$E$21,IF(AND(B151&lt;=120,B151&gt;110),9*转化表!$E$11+10*转化表!$E$12+10*转化表!$E$13+10*转化表!$E$14+10*转化表!$E$15+10*转化表!$E$16+10*转化表!$E$17+10*转化表!$E$18+10*转化表!$E$19+10*转化表!$E$20+10*转化表!$E$21+(B151-110)*转化表!$E$22)))))))))))))</f>
        <v>0</v>
      </c>
      <c r="J151" s="98">
        <f>IF(E151&lt;=50,0,(E151-50)*人物成长表!$B151*7%+0.1+IF(AND(B151&lt;=10,B151&gt;0),(人物成长表!$B151-1)*转化表!$F$11,IF(AND(B151&lt;=20,B151&gt;10),9*转化表!$F$11+(B151-10)*转化表!$F$12,IF(AND(B151&lt;=30,B151&gt;20),9*转化表!$F$11+10*转化表!$F$12+(B151-20)*转化表!$F$13,IF(AND(B151&lt;=40,B151&gt;30),9*转化表!$F$11+10*转化表!$F$12+10*转化表!$F$13+(B151-30)*转化表!$F$14,IF(AND(B151&lt;=50,B151&gt;40),9*转化表!$F$11+10*转化表!$F$12+10*转化表!$F$13+10*转化表!$F$14+(B151-40)*转化表!$F$15,IF(AND(B151&lt;=60,B151&gt;50),9*转化表!$F$11+10*转化表!$F$12+10*转化表!$F$13+10*转化表!$F$14+10*转化表!$F$15+(B151-50)*转化表!$F$16,IF(AND(B151&lt;=70,B151&gt;60),9*转化表!$F$11+10*转化表!$F$12+10*转化表!$F$13+10*转化表!$F$14+10*转化表!$F$15+10*转化表!$F$16+(B151-60)*转化表!$F$17,IF(AND(B151&lt;=80,B151&gt;70),9*转化表!$F$11+10*转化表!$F$12+10*转化表!$F$13+10*转化表!$F$14+10*转化表!$F$15+10*转化表!$F$16+10*转化表!$F$17+(B151-70)*转化表!$F$18,IF(AND(B151&lt;=90,B151&gt;80),9*转化表!$F$11+10*转化表!$F$12+10*转化表!$F$13+10*转化表!$F$14+10*转化表!$F$15+10*转化表!$F$16+10*转化表!$F$17+10*转化表!$F$18+(B151-80)*转化表!$F$19,IF(AND(B151&lt;=100,B151&gt;90),9*转化表!$F$11+10*转化表!$F$12+10*转化表!$F$13+10*转化表!$F$14+10*转化表!$F$15+10*转化表!$F$16+10*转化表!$F$17+10*转化表!$F$18+10*转化表!$F$19+(B151-90)*转化表!$F$20,IF(AND(B151&lt;=110,B151&gt;100),9*转化表!$F$11+10*转化表!$F$12+10*转化表!$F$13+10*转化表!$F$14+10*转化表!$F$15+10*转化表!$F$16+10*转化表!$F$17+10*转化表!$F$18+10*转化表!$F$19+10*转化表!$F$20+(B151-100)*转化表!$F$21,IF(AND(B151&lt;=120,B151&gt;110),9*转化表!$F$11+10*转化表!$F$12+10*转化表!$F$13+10*转化表!$F$14+10*转化表!$F$15+10*转化表!$F$16+10*转化表!$F$17+10*转化表!$F$18+10*转化表!$F$19+10*转化表!$F$20+10*转化表!$F$21+(B151-110)*转化表!$F$22)))))))))))))</f>
        <v>0</v>
      </c>
      <c r="K151" s="98">
        <f>(F151-50)*B151*10%+1+IF(AND(B151&lt;=10,B151&gt;0),(人物成长表!$B151-1)*转化表!$G$11,IF(AND(B151&lt;=20,B151&gt;10),9*转化表!$G$11+(B151-10)*转化表!$G$12,IF(AND(B151&lt;=30,B151&gt;20),9*转化表!$G$11+10*转化表!$G$12+(B151-20)*转化表!$G$13,IF(AND(B151&lt;=40,B151&gt;30),9*转化表!$G$11+10*转化表!$G$12+10*转化表!$G$13+(B151-30)*转化表!$G$14,IF(AND(B151&lt;=50,B151&gt;40),9*转化表!$G$11+10*转化表!$G$12+10*转化表!$G$13+10*转化表!$G$14+(B151-40)*转化表!$G$15,IF(AND(B151&lt;=60,B151&gt;50),9*转化表!$G$11+10*转化表!$G$12+10*转化表!$G$13+10*转化表!$G$14+10*转化表!$G$15+(B151-50)*转化表!$G$16,IF(AND(B151&lt;=70,B151&gt;60),9*转化表!$G$11+10*转化表!$G$12+10*转化表!$G$13+10*转化表!$G$14+10*转化表!$G$15+10*转化表!$G$16+(B151-60)*转化表!$G$17,IF(AND(B151&lt;=80,B151&gt;70),9*转化表!$G$11+10*转化表!$G$12+10*转化表!$G$13+10*转化表!$G$14+10*转化表!$G$15+10*转化表!$G$16+10*转化表!$G$17+(B151-70)*转化表!$G$18,IF(AND(B151&lt;=90,B151&gt;80),9*转化表!$G$11+10*转化表!$G$12+10*转化表!$G$13+10*转化表!$G$14+10*转化表!$G$15+10*转化表!$G$16+10*转化表!$G$17+10*转化表!$G$18+(B151-80)*转化表!$G$19,IF(AND(B151&lt;=100,B151&gt;90),9*转化表!$G$11+10*转化表!$G$12+10*转化表!$G$13+10*转化表!$G$14+10*转化表!$G$15+10*转化表!$G$16+10*转化表!$G$17+10*转化表!$G$18+10*转化表!$G$19+(B151-90)*转化表!$G$20,IF(AND(B151&lt;=110,B151&gt;100),9*转化表!$G$11+10*转化表!$G$12+10*转化表!$G$13+10*转化表!$G$14+10*转化表!$G$15+10*转化表!$G$16+10*转化表!$G$17+10*转化表!$G$18+10*转化表!$G$19+10*转化表!$G$20+(B151-100)*转化表!$G$21,IF(AND(B151&lt;=120,B151&gt;110),9*转化表!$G$11+10*转化表!$G$12+10*转化表!$G$13+10*转化表!$G$14+10*转化表!$G$15+10*转化表!$G$16+10*转化表!$G$17+10*转化表!$G$18+10*转化表!$G$19+10*转化表!$G$20+10*转化表!$G$21+(B151-110)*转化表!$G$22))))))))))))</f>
        <v>60</v>
      </c>
      <c r="L151" s="98">
        <f>IF(F151&lt;=50,0,(F151-50)*7%*B151+IF(AND(B151&lt;=10,B151&gt;0),人物成长表!$B151*转化表!$H$11,IF(AND(B151&lt;=20,B151&gt;10),9*转化表!$H$11+(B151-10)*转化表!$H$12,IF(AND(B151&lt;=30,B151&gt;20),9*转化表!$H$11+10*转化表!$H$12+(B151-20)*转化表!$H$13,IF(AND(B151&lt;=40,B151&gt;30),9*转化表!$H$11+10*转化表!$H$12+10*转化表!$H$13+(B151-30)*转化表!$H$14,IF(AND(B151&lt;=50,B151&gt;40),9*转化表!$H$11+10*转化表!$H$12+10*转化表!$H$13+10*转化表!$H$14+(B151-40)*转化表!$H$15,IF(AND(B151&lt;=60,B151&gt;50),9*转化表!$H$11+10*转化表!$H$12+10*转化表!$H$13+10*转化表!$H$14+10*转化表!$H$15+(B151-50)*转化表!$H$16,IF(AND(B151&lt;=70,B151&gt;60),9*转化表!$H$11+10*转化表!$H$12+10*转化表!$H$13+10*转化表!$H$14+10*转化表!$H$15+10*转化表!$H$16+(B151-60)*转化表!$H$17,IF(AND(B151&lt;=80,B151&gt;70),9*转化表!$H$11+10*转化表!$H$12+10*转化表!$H$13+10*转化表!$H$14+10*转化表!$H$15+10*转化表!$H$16+10*转化表!$H$17+(B151-70)*转化表!$H$18,IF(AND(B151&lt;=90,B151&gt;80),9*转化表!$H$11+10*转化表!$H$12+10*转化表!$H$13+10*转化表!$H$14+10*转化表!$H$15+10*转化表!$H$16+10*转化表!$H$17+10*转化表!$H$18+(B151-80)*转化表!$H$19,IF(AND(B151&lt;=100,B151&gt;90),9*转化表!$H$11+10*转化表!$H$12+10*转化表!$H$13+10*转化表!$H$14+10*转化表!$H$15+10*转化表!$H$16+10*转化表!$H$17+10*转化表!$H$18+10*转化表!$H$19+(B151-90)*转化表!$H$20,IF(AND(B151&lt;=110,B151&gt;100),9*转化表!$H$11+10*转化表!$H$12+10*转化表!$H$13+10*转化表!$H$14+10*转化表!$H$15+10*转化表!$H$16+10*转化表!$H$17+10*转化表!$H$18+10*转化表!$H$19+10*转化表!$H$20+(B151-100)*转化表!$H$21,IF(AND(B151&lt;=120,B151&gt;110),9*转化表!$H$11+10*转化表!$H$12+10*转化表!$H$13+10*转化表!$H$14+10*转化表!$H$15+10*转化表!$H$16+10*转化表!$H$17+10*转化表!$H$18+10*转化表!$H$19+10*转化表!$H$20+10*转化表!$H$21+(B151-110)*转化表!$H$22)))))))))))))</f>
        <v>0</v>
      </c>
      <c r="M151" s="99">
        <v>0.1</v>
      </c>
      <c r="N151" s="95">
        <v>0</v>
      </c>
      <c r="O151" s="99">
        <v>0.15</v>
      </c>
      <c r="P151" s="95">
        <v>0</v>
      </c>
      <c r="Q151" s="95">
        <v>0</v>
      </c>
      <c r="R151" s="95">
        <v>0</v>
      </c>
      <c r="S151" s="95">
        <v>0</v>
      </c>
    </row>
    <row r="152" spans="1:19">
      <c r="A152" s="38" t="s">
        <v>187</v>
      </c>
      <c r="B152" s="95">
        <v>31</v>
      </c>
      <c r="C152" s="96">
        <f>IF(AND(B152&lt;=10,B152&gt;0),(人物成长表!$B152-1)*30+30,IF(AND(B152&lt;=20,B152&gt;10),9*30+30+(B152-10)*60,IF(AND(B152&lt;=30,B152&gt;20),9*30+30+10*60+(B152-20)*90,IF(AND(B152&lt;=40,B152&gt;30),9*30+30+10*60+10*90+(B152-30)*120,IF(AND(B152&lt;=50,B152&gt;40),9*30+30+10*60+10*90+10*120+(B152-40)*150,IF(AND(B152&lt;=60,B152&gt;50),9*30+30+10*60+10*90+10*120+10*150+(B152-50)*180,IF(AND(B152&lt;=70,B152&gt;60),9*30+30+10*60+10*90+10*120+10*150+10*180+(B152-60)*210,IF(AND(B152&lt;=80,B152&gt;70),9*30+30+10*60+10*90+10*120+10*150+10*180+10*210+(B152-70)*240,IF(AND(B152&lt;=90,B152&gt;80),9*30+30+10*60+10*90+10*120+10*150+10*180+10*210+10*240+(B152-80)*270,IF(AND(B152&lt;=100,B152&gt;90),9*30+30+10*60+10*90+10*120+10*150+10*180+10*210+10*240+10*270+(B152-90)*300,IF(AND(B152&lt;=110,B152&gt;100),9*30+30+10*60+10*90+10*120+10*150+10*180+10*210+10*240+10*270+10*300+(B152-100)*330,IF(AND(B152&lt;=120,B152&gt;110),9*30+30+10*60+10*90+10*120+10*150+10*180+10*210+10*240+10*270+10*300+10*330+(B152-110)*360))))))))))))</f>
        <v>1920</v>
      </c>
      <c r="D152" s="38">
        <v>70</v>
      </c>
      <c r="E152" s="38">
        <v>50</v>
      </c>
      <c r="F152" s="95">
        <v>50</v>
      </c>
      <c r="G152" s="97">
        <f>人物成长表!$D152*人物成长表!$B152*10%+16+IF(AND(B152&lt;=10,B152&gt;0),(人物成长表!$B152-1)*转化表!$C$11,IF(AND(B152&lt;=20,B152&gt;10),9*转化表!$C$11+(B152-10)*转化表!$C$12,IF(AND(B152&lt;=30,B152&gt;20),9*转化表!$C$11+10*转化表!$C$12+(B152-20)*转化表!$C$13,IF(AND(B152&lt;=40,B152&gt;30),9*转化表!$C$11+10*转化表!$C$12+10*转化表!$C$13+(B152-30)*转化表!$C$14,IF(AND(B152&lt;=50,B152&gt;40),9*转化表!$C$11+10*转化表!$C$12+10*转化表!$C$13+10*转化表!$C$14+(B152-40)*转化表!$C$15,IF(AND(B152&lt;=60,B152&gt;50),9*转化表!$C$11+10*转化表!$C$12+10*转化表!$C$13+10*转化表!$C$14+10*转化表!$C$15+(B152-50)*转化表!$C$16,IF(AND(B152&lt;=70,B152&gt;60),9*转化表!$C$11+10*转化表!$C$12+10*转化表!$C$13+10*转化表!$C$14+10*转化表!$C$15+10*转化表!$C$16+(B152-60)*转化表!$C$17,IF(AND(B152&lt;=80,B152&gt;70),9*转化表!$C$11+10*转化表!$C$12+10*转化表!$C$13+10*转化表!$C$14+10*转化表!$C$15+10*转化表!$C$16+10*转化表!$C$17+(B152-70)*转化表!$C$18,IF(AND(B152&lt;=90,B152&gt;80),9*转化表!$C$11+10*转化表!$C$12+10*转化表!$C$13+10*转化表!$C$14+10*转化表!$C$15+10*转化表!$C$16+10*转化表!$C$17+10*转化表!$C$18+(B152-80)*转化表!$C$19,IF(AND(B152&lt;=100,B152&gt;90),9*转化表!$C$11+10*转化表!$C$12+10*转化表!$C$13+10*转化表!$C$14+10*转化表!$C$15+10*转化表!$C$16+10*转化表!$C$17+10*转化表!$C$18+10*转化表!$C$19+(B152-90)*转化表!$C$20,IF(AND(B152&lt;=110,B152&gt;100),9*转化表!$C$11+10*转化表!$C$12+10*转化表!$C$13+10*转化表!$C$14+10*转化表!$C$15+10*转化表!$C$16+10*转化表!$C$17+10*转化表!$C$18+10*转化表!$C$19+10*转化表!$C$20+(B152-100)*转化表!$C$21,IF(AND(B152&lt;=120,B152&gt;110),9*转化表!$C$11+10*转化表!$C$12+10*转化表!$C$13+10*转化表!$C$14+10*转化表!$C$15+10*转化表!$C$16+10*转化表!$C$17+10*转化表!$C$18+10*转化表!$C$19+10*转化表!$C$20+10*转化表!$C$21+(B152-110)*转化表!$C$22))))))))))))</f>
        <v>317</v>
      </c>
      <c r="H152" s="97">
        <f>人物成长表!$D152*人物成长表!$B152*7%+11.1+IF(AND(B152&lt;=10,B152&gt;0),(人物成长表!$B152-1)*转化表!$D$11,IF(AND(B152&lt;=20,B152&gt;10),9*转化表!$D$11+(B152-10)*转化表!$D$12,IF(AND(B152&lt;=30,B152&gt;20),9*转化表!$D$11+10*转化表!$D$12+(B152-20)*转化表!$D$13,IF(AND(B152&lt;=40,B152&gt;30),9*转化表!$D$11+10*转化表!$D$12+10*转化表!$D$13+(B152-30)*转化表!$D$14,IF(AND(B152&lt;=50,B152&gt;40),9*转化表!$D$11+10*转化表!$D$12+10*转化表!$D$13+10*转化表!$D$14+(B152-40)*转化表!$D$15,IF(AND(B152&lt;=60,B152&gt;50),9*转化表!$D$11+10*转化表!$D$12+10*转化表!$D$13+10*转化表!$D$14+10*转化表!$D$15+(B152-50)*转化表!$D$16,IF(AND(B152&lt;=70,B152&gt;60),9*转化表!$D$11+10*转化表!$D$12+10*转化表!$D$13+10*转化表!$D$14+10*转化表!$D$15+10*转化表!$D$16+(B152-60)*转化表!$D$17,IF(AND(B152&lt;=80,B152&gt;70),9*转化表!$D$11+10*转化表!$D$12+10*转化表!$D$13+10*转化表!$D$14+10*转化表!$D$15+10*转化表!$D$16+10*转化表!$D$17+(B152-70)*转化表!$D$18,IF(AND(B152&lt;=90,B152&gt;80),9*转化表!$D$11+10*转化表!$D$12+10*转化表!$D$13+10*转化表!$D$14+10*转化表!$D$15+10*转化表!$D$16+10*转化表!$D$17+10*转化表!$D$18+(B152-80)*转化表!$D$19,IF(AND(B152&lt;=100,B152&gt;90),9*转化表!$D$11+10*转化表!$D$12+10*转化表!$D$13+10*转化表!$D$14+10*转化表!$D$15+10*转化表!$D$16+10*转化表!$D$17+10*转化表!$D$18+10*转化表!$D$19+(B152-90)*转化表!$D$20,IF(AND(B152&lt;=110,B152&gt;100),9*转化表!$D$11+10*转化表!$D$12+10*转化表!$D$13+10*转化表!$D$14+10*转化表!$D$15+10*转化表!$D$16+10*转化表!$D$17+10*转化表!$D$18+10*转化表!$D$19+10*转化表!$D$20+(B152-100)*转化表!$D$21,IF(AND(B152&lt;=120,B152&gt;110),9*转化表!$D$11+10*转化表!$D$12+10*转化表!$D$13+10*转化表!$D$14+10*转化表!$D$15+10*转化表!$D$16+10*转化表!$D$17+10*转化表!$D$18+10*转化表!$D$19+10*转化表!$D$20+10*转化表!$D$21+(B152-110)*转化表!$D$22))))))))))))</f>
        <v>112.6</v>
      </c>
      <c r="I152" s="98">
        <f>IF(E152&lt;=50,0,(E152-50)*人物成长表!$B152*10%+0.1+IF(AND(B152&lt;=10,B152&gt;0),(人物成长表!$B152-1)*转化表!$E$11,IF(AND(B152&lt;=20,B152&gt;10),9*转化表!$E$11+(B152-10)*转化表!$E$12,IF(AND(B152&lt;=30,B152&gt;20),9*转化表!$E$11+10*转化表!$E$12+(B152-20)*转化表!$E$13,IF(AND(B152&lt;=40,B152&gt;30),9*转化表!$E$11+10*转化表!$E$12+10*转化表!$E$13+(B152-30)*转化表!$E$14,IF(AND(B152&lt;=50,B152&gt;40),9*转化表!$E$11+10*转化表!$E$12+10*转化表!$E$13+10*转化表!$E$14+(B152-40)*转化表!$E$15,IF(AND(B152&lt;=60,B152&gt;50),9*转化表!$E$11+10*转化表!$E$12+10*转化表!$E$13+10*转化表!$E$14+10*转化表!$E$15+(B152-50)*转化表!$E$16,IF(AND(B152&lt;=70,B152&gt;60),9*转化表!$E$11+10*转化表!$E$12+10*转化表!$E$13+10*转化表!$E$14+10*转化表!$E$15+10*转化表!$E$16+(B152-60)*转化表!$E$17,IF(AND(B152&lt;=80,B152&gt;70),9*转化表!$E$11+10*转化表!$E$12+10*转化表!$E$13+10*转化表!$E$14+10*转化表!$E$15+10*转化表!$E$16+10*转化表!$E$17+(B152-70)*转化表!$E$18,IF(AND(B152&lt;=90,B152&gt;80),9*转化表!$E$11+10*转化表!$E$12+10*转化表!$E$13+10*转化表!$E$14+10*转化表!$E$15+10*转化表!$E$16+10*转化表!$E$17+10*转化表!$E$18+(B152-80)*转化表!$E$19,IF(AND(B152&lt;=100,B152&gt;90),9*转化表!$E$11+10*转化表!$E$12+10*转化表!$E$13+10*转化表!$E$14+10*转化表!$E$15+10*转化表!$E$16+10*转化表!$E$17+10*转化表!$E$18+10*转化表!$E$19+(B152-90)*转化表!$E$20,IF(AND(B152&lt;=110,B152&gt;100),9*转化表!$E$11+10*转化表!$E$12+10*转化表!$E$13+10*转化表!$E$14+10*转化表!$E$15+10*转化表!$E$16+10*转化表!$E$17+10*转化表!$E$18+10*转化表!$E$19+10*转化表!$E$20+(B152-100)*转化表!$E$21,IF(AND(B152&lt;=120,B152&gt;110),9*转化表!$E$11+10*转化表!$E$12+10*转化表!$E$13+10*转化表!$E$14+10*转化表!$E$15+10*转化表!$E$16+10*转化表!$E$17+10*转化表!$E$18+10*转化表!$E$19+10*转化表!$E$20+10*转化表!$E$21+(B152-110)*转化表!$E$22)))))))))))))</f>
        <v>0</v>
      </c>
      <c r="J152" s="98">
        <f>IF(E152&lt;=50,0,(E152-50)*人物成长表!$B152*7%+0.1+IF(AND(B152&lt;=10,B152&gt;0),(人物成长表!$B152-1)*转化表!$F$11,IF(AND(B152&lt;=20,B152&gt;10),9*转化表!$F$11+(B152-10)*转化表!$F$12,IF(AND(B152&lt;=30,B152&gt;20),9*转化表!$F$11+10*转化表!$F$12+(B152-20)*转化表!$F$13,IF(AND(B152&lt;=40,B152&gt;30),9*转化表!$F$11+10*转化表!$F$12+10*转化表!$F$13+(B152-30)*转化表!$F$14,IF(AND(B152&lt;=50,B152&gt;40),9*转化表!$F$11+10*转化表!$F$12+10*转化表!$F$13+10*转化表!$F$14+(B152-40)*转化表!$F$15,IF(AND(B152&lt;=60,B152&gt;50),9*转化表!$F$11+10*转化表!$F$12+10*转化表!$F$13+10*转化表!$F$14+10*转化表!$F$15+(B152-50)*转化表!$F$16,IF(AND(B152&lt;=70,B152&gt;60),9*转化表!$F$11+10*转化表!$F$12+10*转化表!$F$13+10*转化表!$F$14+10*转化表!$F$15+10*转化表!$F$16+(B152-60)*转化表!$F$17,IF(AND(B152&lt;=80,B152&gt;70),9*转化表!$F$11+10*转化表!$F$12+10*转化表!$F$13+10*转化表!$F$14+10*转化表!$F$15+10*转化表!$F$16+10*转化表!$F$17+(B152-70)*转化表!$F$18,IF(AND(B152&lt;=90,B152&gt;80),9*转化表!$F$11+10*转化表!$F$12+10*转化表!$F$13+10*转化表!$F$14+10*转化表!$F$15+10*转化表!$F$16+10*转化表!$F$17+10*转化表!$F$18+(B152-80)*转化表!$F$19,IF(AND(B152&lt;=100,B152&gt;90),9*转化表!$F$11+10*转化表!$F$12+10*转化表!$F$13+10*转化表!$F$14+10*转化表!$F$15+10*转化表!$F$16+10*转化表!$F$17+10*转化表!$F$18+10*转化表!$F$19+(B152-90)*转化表!$F$20,IF(AND(B152&lt;=110,B152&gt;100),9*转化表!$F$11+10*转化表!$F$12+10*转化表!$F$13+10*转化表!$F$14+10*转化表!$F$15+10*转化表!$F$16+10*转化表!$F$17+10*转化表!$F$18+10*转化表!$F$19+10*转化表!$F$20+(B152-100)*转化表!$F$21,IF(AND(B152&lt;=120,B152&gt;110),9*转化表!$F$11+10*转化表!$F$12+10*转化表!$F$13+10*转化表!$F$14+10*转化表!$F$15+10*转化表!$F$16+10*转化表!$F$17+10*转化表!$F$18+10*转化表!$F$19+10*转化表!$F$20+10*转化表!$F$21+(B152-110)*转化表!$F$22)))))))))))))</f>
        <v>0</v>
      </c>
      <c r="K152" s="98">
        <f>(F152-50)*B152*10%+1+IF(AND(B152&lt;=10,B152&gt;0),(人物成长表!$B152-1)*转化表!$G$11,IF(AND(B152&lt;=20,B152&gt;10),9*转化表!$G$11+(B152-10)*转化表!$G$12,IF(AND(B152&lt;=30,B152&gt;20),9*转化表!$G$11+10*转化表!$G$12+(B152-20)*转化表!$G$13,IF(AND(B152&lt;=40,B152&gt;30),9*转化表!$G$11+10*转化表!$G$12+10*转化表!$G$13+(B152-30)*转化表!$G$14,IF(AND(B152&lt;=50,B152&gt;40),9*转化表!$G$11+10*转化表!$G$12+10*转化表!$G$13+10*转化表!$G$14+(B152-40)*转化表!$G$15,IF(AND(B152&lt;=60,B152&gt;50),9*转化表!$G$11+10*转化表!$G$12+10*转化表!$G$13+10*转化表!$G$14+10*转化表!$G$15+(B152-50)*转化表!$G$16,IF(AND(B152&lt;=70,B152&gt;60),9*转化表!$G$11+10*转化表!$G$12+10*转化表!$G$13+10*转化表!$G$14+10*转化表!$G$15+10*转化表!$G$16+(B152-60)*转化表!$G$17,IF(AND(B152&lt;=80,B152&gt;70),9*转化表!$G$11+10*转化表!$G$12+10*转化表!$G$13+10*转化表!$G$14+10*转化表!$G$15+10*转化表!$G$16+10*转化表!$G$17+(B152-70)*转化表!$G$18,IF(AND(B152&lt;=90,B152&gt;80),9*转化表!$G$11+10*转化表!$G$12+10*转化表!$G$13+10*转化表!$G$14+10*转化表!$G$15+10*转化表!$G$16+10*转化表!$G$17+10*转化表!$G$18+(B152-80)*转化表!$G$19,IF(AND(B152&lt;=100,B152&gt;90),9*转化表!$G$11+10*转化表!$G$12+10*转化表!$G$13+10*转化表!$G$14+10*转化表!$G$15+10*转化表!$G$16+10*转化表!$G$17+10*转化表!$G$18+10*转化表!$G$19+(B152-90)*转化表!$G$20,IF(AND(B152&lt;=110,B152&gt;100),9*转化表!$G$11+10*转化表!$G$12+10*转化表!$G$13+10*转化表!$G$14+10*转化表!$G$15+10*转化表!$G$16+10*转化表!$G$17+10*转化表!$G$18+10*转化表!$G$19+10*转化表!$G$20+(B152-100)*转化表!$G$21,IF(AND(B152&lt;=120,B152&gt;110),9*转化表!$G$11+10*转化表!$G$12+10*转化表!$G$13+10*转化表!$G$14+10*转化表!$G$15+10*转化表!$G$16+10*转化表!$G$17+10*转化表!$G$18+10*转化表!$G$19+10*转化表!$G$20+10*转化表!$G$21+(B152-110)*转化表!$G$22))))))))))))</f>
        <v>64</v>
      </c>
      <c r="L152" s="98">
        <f>IF(F152&lt;=50,0,(F152-50)*7%*B152+IF(AND(B152&lt;=10,B152&gt;0),人物成长表!$B152*转化表!$H$11,IF(AND(B152&lt;=20,B152&gt;10),9*转化表!$H$11+(B152-10)*转化表!$H$12,IF(AND(B152&lt;=30,B152&gt;20),9*转化表!$H$11+10*转化表!$H$12+(B152-20)*转化表!$H$13,IF(AND(B152&lt;=40,B152&gt;30),9*转化表!$H$11+10*转化表!$H$12+10*转化表!$H$13+(B152-30)*转化表!$H$14,IF(AND(B152&lt;=50,B152&gt;40),9*转化表!$H$11+10*转化表!$H$12+10*转化表!$H$13+10*转化表!$H$14+(B152-40)*转化表!$H$15,IF(AND(B152&lt;=60,B152&gt;50),9*转化表!$H$11+10*转化表!$H$12+10*转化表!$H$13+10*转化表!$H$14+10*转化表!$H$15+(B152-50)*转化表!$H$16,IF(AND(B152&lt;=70,B152&gt;60),9*转化表!$H$11+10*转化表!$H$12+10*转化表!$H$13+10*转化表!$H$14+10*转化表!$H$15+10*转化表!$H$16+(B152-60)*转化表!$H$17,IF(AND(B152&lt;=80,B152&gt;70),9*转化表!$H$11+10*转化表!$H$12+10*转化表!$H$13+10*转化表!$H$14+10*转化表!$H$15+10*转化表!$H$16+10*转化表!$H$17+(B152-70)*转化表!$H$18,IF(AND(B152&lt;=90,B152&gt;80),9*转化表!$H$11+10*转化表!$H$12+10*转化表!$H$13+10*转化表!$H$14+10*转化表!$H$15+10*转化表!$H$16+10*转化表!$H$17+10*转化表!$H$18+(B152-80)*转化表!$H$19,IF(AND(B152&lt;=100,B152&gt;90),9*转化表!$H$11+10*转化表!$H$12+10*转化表!$H$13+10*转化表!$H$14+10*转化表!$H$15+10*转化表!$H$16+10*转化表!$H$17+10*转化表!$H$18+10*转化表!$H$19+(B152-90)*转化表!$H$20,IF(AND(B152&lt;=110,B152&gt;100),9*转化表!$H$11+10*转化表!$H$12+10*转化表!$H$13+10*转化表!$H$14+10*转化表!$H$15+10*转化表!$H$16+10*转化表!$H$17+10*转化表!$H$18+10*转化表!$H$19+10*转化表!$H$20+(B152-100)*转化表!$H$21,IF(AND(B152&lt;=120,B152&gt;110),9*转化表!$H$11+10*转化表!$H$12+10*转化表!$H$13+10*转化表!$H$14+10*转化表!$H$15+10*转化表!$H$16+10*转化表!$H$17+10*转化表!$H$18+10*转化表!$H$19+10*转化表!$H$20+10*转化表!$H$21+(B152-110)*转化表!$H$22)))))))))))))</f>
        <v>0</v>
      </c>
      <c r="M152" s="99">
        <v>0.1</v>
      </c>
      <c r="N152" s="95">
        <v>0</v>
      </c>
      <c r="O152" s="99">
        <v>0.15</v>
      </c>
      <c r="P152" s="95">
        <v>0</v>
      </c>
      <c r="Q152" s="95">
        <v>0</v>
      </c>
      <c r="R152" s="95">
        <v>0</v>
      </c>
      <c r="S152" s="95">
        <v>0</v>
      </c>
    </row>
    <row r="153" spans="1:19">
      <c r="A153" s="38" t="s">
        <v>187</v>
      </c>
      <c r="B153" s="95">
        <v>32</v>
      </c>
      <c r="C153" s="96">
        <f>IF(AND(B153&lt;=10,B153&gt;0),(人物成长表!$B153-1)*30+30,IF(AND(B153&lt;=20,B153&gt;10),9*30+30+(B153-10)*60,IF(AND(B153&lt;=30,B153&gt;20),9*30+30+10*60+(B153-20)*90,IF(AND(B153&lt;=40,B153&gt;30),9*30+30+10*60+10*90+(B153-30)*120,IF(AND(B153&lt;=50,B153&gt;40),9*30+30+10*60+10*90+10*120+(B153-40)*150,IF(AND(B153&lt;=60,B153&gt;50),9*30+30+10*60+10*90+10*120+10*150+(B153-50)*180,IF(AND(B153&lt;=70,B153&gt;60),9*30+30+10*60+10*90+10*120+10*150+10*180+(B153-60)*210,IF(AND(B153&lt;=80,B153&gt;70),9*30+30+10*60+10*90+10*120+10*150+10*180+10*210+(B153-70)*240,IF(AND(B153&lt;=90,B153&gt;80),9*30+30+10*60+10*90+10*120+10*150+10*180+10*210+10*240+(B153-80)*270,IF(AND(B153&lt;=100,B153&gt;90),9*30+30+10*60+10*90+10*120+10*150+10*180+10*210+10*240+10*270+(B153-90)*300,IF(AND(B153&lt;=110,B153&gt;100),9*30+30+10*60+10*90+10*120+10*150+10*180+10*210+10*240+10*270+10*300+(B153-100)*330,IF(AND(B153&lt;=120,B153&gt;110),9*30+30+10*60+10*90+10*120+10*150+10*180+10*210+10*240+10*270+10*300+10*330+(B153-110)*360))))))))))))</f>
        <v>2040</v>
      </c>
      <c r="D153" s="38">
        <v>70</v>
      </c>
      <c r="E153" s="38">
        <v>50</v>
      </c>
      <c r="F153" s="95">
        <v>50</v>
      </c>
      <c r="G153" s="97">
        <f>人物成长表!$D153*人物成长表!$B153*10%+16+IF(AND(B153&lt;=10,B153&gt;0),(人物成长表!$B153-1)*转化表!$C$11,IF(AND(B153&lt;=20,B153&gt;10),9*转化表!$C$11+(B153-10)*转化表!$C$12,IF(AND(B153&lt;=30,B153&gt;20),9*转化表!$C$11+10*转化表!$C$12+(B153-20)*转化表!$C$13,IF(AND(B153&lt;=40,B153&gt;30),9*转化表!$C$11+10*转化表!$C$12+10*转化表!$C$13+(B153-30)*转化表!$C$14,IF(AND(B153&lt;=50,B153&gt;40),9*转化表!$C$11+10*转化表!$C$12+10*转化表!$C$13+10*转化表!$C$14+(B153-40)*转化表!$C$15,IF(AND(B153&lt;=60,B153&gt;50),9*转化表!$C$11+10*转化表!$C$12+10*转化表!$C$13+10*转化表!$C$14+10*转化表!$C$15+(B153-50)*转化表!$C$16,IF(AND(B153&lt;=70,B153&gt;60),9*转化表!$C$11+10*转化表!$C$12+10*转化表!$C$13+10*转化表!$C$14+10*转化表!$C$15+10*转化表!$C$16+(B153-60)*转化表!$C$17,IF(AND(B153&lt;=80,B153&gt;70),9*转化表!$C$11+10*转化表!$C$12+10*转化表!$C$13+10*转化表!$C$14+10*转化表!$C$15+10*转化表!$C$16+10*转化表!$C$17+(B153-70)*转化表!$C$18,IF(AND(B153&lt;=90,B153&gt;80),9*转化表!$C$11+10*转化表!$C$12+10*转化表!$C$13+10*转化表!$C$14+10*转化表!$C$15+10*转化表!$C$16+10*转化表!$C$17+10*转化表!$C$18+(B153-80)*转化表!$C$19,IF(AND(B153&lt;=100,B153&gt;90),9*转化表!$C$11+10*转化表!$C$12+10*转化表!$C$13+10*转化表!$C$14+10*转化表!$C$15+10*转化表!$C$16+10*转化表!$C$17+10*转化表!$C$18+10*转化表!$C$19+(B153-90)*转化表!$C$20,IF(AND(B153&lt;=110,B153&gt;100),9*转化表!$C$11+10*转化表!$C$12+10*转化表!$C$13+10*转化表!$C$14+10*转化表!$C$15+10*转化表!$C$16+10*转化表!$C$17+10*转化表!$C$18+10*转化表!$C$19+10*转化表!$C$20+(B153-100)*转化表!$C$21,IF(AND(B153&lt;=120,B153&gt;110),9*转化表!$C$11+10*转化表!$C$12+10*转化表!$C$13+10*转化表!$C$14+10*转化表!$C$15+10*转化表!$C$16+10*转化表!$C$17+10*转化表!$C$18+10*转化表!$C$19+10*转化表!$C$20+10*转化表!$C$21+(B153-110)*转化表!$C$22))))))))))))</f>
        <v>335</v>
      </c>
      <c r="H153" s="97">
        <f>人物成长表!$D153*人物成长表!$B153*7%+11.1+IF(AND(B153&lt;=10,B153&gt;0),(人物成长表!$B153-1)*转化表!$D$11,IF(AND(B153&lt;=20,B153&gt;10),9*转化表!$D$11+(B153-10)*转化表!$D$12,IF(AND(B153&lt;=30,B153&gt;20),9*转化表!$D$11+10*转化表!$D$12+(B153-20)*转化表!$D$13,IF(AND(B153&lt;=40,B153&gt;30),9*转化表!$D$11+10*转化表!$D$12+10*转化表!$D$13+(B153-30)*转化表!$D$14,IF(AND(B153&lt;=50,B153&gt;40),9*转化表!$D$11+10*转化表!$D$12+10*转化表!$D$13+10*转化表!$D$14+(B153-40)*转化表!$D$15,IF(AND(B153&lt;=60,B153&gt;50),9*转化表!$D$11+10*转化表!$D$12+10*转化表!$D$13+10*转化表!$D$14+10*转化表!$D$15+(B153-50)*转化表!$D$16,IF(AND(B153&lt;=70,B153&gt;60),9*转化表!$D$11+10*转化表!$D$12+10*转化表!$D$13+10*转化表!$D$14+10*转化表!$D$15+10*转化表!$D$16+(B153-60)*转化表!$D$17,IF(AND(B153&lt;=80,B153&gt;70),9*转化表!$D$11+10*转化表!$D$12+10*转化表!$D$13+10*转化表!$D$14+10*转化表!$D$15+10*转化表!$D$16+10*转化表!$D$17+(B153-70)*转化表!$D$18,IF(AND(B153&lt;=90,B153&gt;80),9*转化表!$D$11+10*转化表!$D$12+10*转化表!$D$13+10*转化表!$D$14+10*转化表!$D$15+10*转化表!$D$16+10*转化表!$D$17+10*转化表!$D$18+(B153-80)*转化表!$D$19,IF(AND(B153&lt;=100,B153&gt;90),9*转化表!$D$11+10*转化表!$D$12+10*转化表!$D$13+10*转化表!$D$14+10*转化表!$D$15+10*转化表!$D$16+10*转化表!$D$17+10*转化表!$D$18+10*转化表!$D$19+(B153-90)*转化表!$D$20,IF(AND(B153&lt;=110,B153&gt;100),9*转化表!$D$11+10*转化表!$D$12+10*转化表!$D$13+10*转化表!$D$14+10*转化表!$D$15+10*转化表!$D$16+10*转化表!$D$17+10*转化表!$D$18+10*转化表!$D$19+10*转化表!$D$20+(B153-100)*转化表!$D$21,IF(AND(B153&lt;=120,B153&gt;110),9*转化表!$D$11+10*转化表!$D$12+10*转化表!$D$13+10*转化表!$D$14+10*转化表!$D$15+10*转化表!$D$16+10*转化表!$D$17+10*转化表!$D$18+10*转化表!$D$19+10*转化表!$D$20+10*转化表!$D$21+(B153-110)*转化表!$D$22))))))))))))</f>
        <v>118.2</v>
      </c>
      <c r="I153" s="98">
        <f>IF(E153&lt;=50,0,(E153-50)*人物成长表!$B153*10%+0.1+IF(AND(B153&lt;=10,B153&gt;0),(人物成长表!$B153-1)*转化表!$E$11,IF(AND(B153&lt;=20,B153&gt;10),9*转化表!$E$11+(B153-10)*转化表!$E$12,IF(AND(B153&lt;=30,B153&gt;20),9*转化表!$E$11+10*转化表!$E$12+(B153-20)*转化表!$E$13,IF(AND(B153&lt;=40,B153&gt;30),9*转化表!$E$11+10*转化表!$E$12+10*转化表!$E$13+(B153-30)*转化表!$E$14,IF(AND(B153&lt;=50,B153&gt;40),9*转化表!$E$11+10*转化表!$E$12+10*转化表!$E$13+10*转化表!$E$14+(B153-40)*转化表!$E$15,IF(AND(B153&lt;=60,B153&gt;50),9*转化表!$E$11+10*转化表!$E$12+10*转化表!$E$13+10*转化表!$E$14+10*转化表!$E$15+(B153-50)*转化表!$E$16,IF(AND(B153&lt;=70,B153&gt;60),9*转化表!$E$11+10*转化表!$E$12+10*转化表!$E$13+10*转化表!$E$14+10*转化表!$E$15+10*转化表!$E$16+(B153-60)*转化表!$E$17,IF(AND(B153&lt;=80,B153&gt;70),9*转化表!$E$11+10*转化表!$E$12+10*转化表!$E$13+10*转化表!$E$14+10*转化表!$E$15+10*转化表!$E$16+10*转化表!$E$17+(B153-70)*转化表!$E$18,IF(AND(B153&lt;=90,B153&gt;80),9*转化表!$E$11+10*转化表!$E$12+10*转化表!$E$13+10*转化表!$E$14+10*转化表!$E$15+10*转化表!$E$16+10*转化表!$E$17+10*转化表!$E$18+(B153-80)*转化表!$E$19,IF(AND(B153&lt;=100,B153&gt;90),9*转化表!$E$11+10*转化表!$E$12+10*转化表!$E$13+10*转化表!$E$14+10*转化表!$E$15+10*转化表!$E$16+10*转化表!$E$17+10*转化表!$E$18+10*转化表!$E$19+(B153-90)*转化表!$E$20,IF(AND(B153&lt;=110,B153&gt;100),9*转化表!$E$11+10*转化表!$E$12+10*转化表!$E$13+10*转化表!$E$14+10*转化表!$E$15+10*转化表!$E$16+10*转化表!$E$17+10*转化表!$E$18+10*转化表!$E$19+10*转化表!$E$20+(B153-100)*转化表!$E$21,IF(AND(B153&lt;=120,B153&gt;110),9*转化表!$E$11+10*转化表!$E$12+10*转化表!$E$13+10*转化表!$E$14+10*转化表!$E$15+10*转化表!$E$16+10*转化表!$E$17+10*转化表!$E$18+10*转化表!$E$19+10*转化表!$E$20+10*转化表!$E$21+(B153-110)*转化表!$E$22)))))))))))))</f>
        <v>0</v>
      </c>
      <c r="J153" s="98">
        <f>IF(E153&lt;=50,0,(E153-50)*人物成长表!$B153*7%+0.1+IF(AND(B153&lt;=10,B153&gt;0),(人物成长表!$B153-1)*转化表!$F$11,IF(AND(B153&lt;=20,B153&gt;10),9*转化表!$F$11+(B153-10)*转化表!$F$12,IF(AND(B153&lt;=30,B153&gt;20),9*转化表!$F$11+10*转化表!$F$12+(B153-20)*转化表!$F$13,IF(AND(B153&lt;=40,B153&gt;30),9*转化表!$F$11+10*转化表!$F$12+10*转化表!$F$13+(B153-30)*转化表!$F$14,IF(AND(B153&lt;=50,B153&gt;40),9*转化表!$F$11+10*转化表!$F$12+10*转化表!$F$13+10*转化表!$F$14+(B153-40)*转化表!$F$15,IF(AND(B153&lt;=60,B153&gt;50),9*转化表!$F$11+10*转化表!$F$12+10*转化表!$F$13+10*转化表!$F$14+10*转化表!$F$15+(B153-50)*转化表!$F$16,IF(AND(B153&lt;=70,B153&gt;60),9*转化表!$F$11+10*转化表!$F$12+10*转化表!$F$13+10*转化表!$F$14+10*转化表!$F$15+10*转化表!$F$16+(B153-60)*转化表!$F$17,IF(AND(B153&lt;=80,B153&gt;70),9*转化表!$F$11+10*转化表!$F$12+10*转化表!$F$13+10*转化表!$F$14+10*转化表!$F$15+10*转化表!$F$16+10*转化表!$F$17+(B153-70)*转化表!$F$18,IF(AND(B153&lt;=90,B153&gt;80),9*转化表!$F$11+10*转化表!$F$12+10*转化表!$F$13+10*转化表!$F$14+10*转化表!$F$15+10*转化表!$F$16+10*转化表!$F$17+10*转化表!$F$18+(B153-80)*转化表!$F$19,IF(AND(B153&lt;=100,B153&gt;90),9*转化表!$F$11+10*转化表!$F$12+10*转化表!$F$13+10*转化表!$F$14+10*转化表!$F$15+10*转化表!$F$16+10*转化表!$F$17+10*转化表!$F$18+10*转化表!$F$19+(B153-90)*转化表!$F$20,IF(AND(B153&lt;=110,B153&gt;100),9*转化表!$F$11+10*转化表!$F$12+10*转化表!$F$13+10*转化表!$F$14+10*转化表!$F$15+10*转化表!$F$16+10*转化表!$F$17+10*转化表!$F$18+10*转化表!$F$19+10*转化表!$F$20+(B153-100)*转化表!$F$21,IF(AND(B153&lt;=120,B153&gt;110),9*转化表!$F$11+10*转化表!$F$12+10*转化表!$F$13+10*转化表!$F$14+10*转化表!$F$15+10*转化表!$F$16+10*转化表!$F$17+10*转化表!$F$18+10*转化表!$F$19+10*转化表!$F$20+10*转化表!$F$21+(B153-110)*转化表!$F$22)))))))))))))</f>
        <v>0</v>
      </c>
      <c r="K153" s="98">
        <f>(F153-50)*B153*10%+1+IF(AND(B153&lt;=10,B153&gt;0),(人物成长表!$B153-1)*转化表!$G$11,IF(AND(B153&lt;=20,B153&gt;10),9*转化表!$G$11+(B153-10)*转化表!$G$12,IF(AND(B153&lt;=30,B153&gt;20),9*转化表!$G$11+10*转化表!$G$12+(B153-20)*转化表!$G$13,IF(AND(B153&lt;=40,B153&gt;30),9*转化表!$G$11+10*转化表!$G$12+10*转化表!$G$13+(B153-30)*转化表!$G$14,IF(AND(B153&lt;=50,B153&gt;40),9*转化表!$G$11+10*转化表!$G$12+10*转化表!$G$13+10*转化表!$G$14+(B153-40)*转化表!$G$15,IF(AND(B153&lt;=60,B153&gt;50),9*转化表!$G$11+10*转化表!$G$12+10*转化表!$G$13+10*转化表!$G$14+10*转化表!$G$15+(B153-50)*转化表!$G$16,IF(AND(B153&lt;=70,B153&gt;60),9*转化表!$G$11+10*转化表!$G$12+10*转化表!$G$13+10*转化表!$G$14+10*转化表!$G$15+10*转化表!$G$16+(B153-60)*转化表!$G$17,IF(AND(B153&lt;=80,B153&gt;70),9*转化表!$G$11+10*转化表!$G$12+10*转化表!$G$13+10*转化表!$G$14+10*转化表!$G$15+10*转化表!$G$16+10*转化表!$G$17+(B153-70)*转化表!$G$18,IF(AND(B153&lt;=90,B153&gt;80),9*转化表!$G$11+10*转化表!$G$12+10*转化表!$G$13+10*转化表!$G$14+10*转化表!$G$15+10*转化表!$G$16+10*转化表!$G$17+10*转化表!$G$18+(B153-80)*转化表!$G$19,IF(AND(B153&lt;=100,B153&gt;90),9*转化表!$G$11+10*转化表!$G$12+10*转化表!$G$13+10*转化表!$G$14+10*转化表!$G$15+10*转化表!$G$16+10*转化表!$G$17+10*转化表!$G$18+10*转化表!$G$19+(B153-90)*转化表!$G$20,IF(AND(B153&lt;=110,B153&gt;100),9*转化表!$G$11+10*转化表!$G$12+10*转化表!$G$13+10*转化表!$G$14+10*转化表!$G$15+10*转化表!$G$16+10*转化表!$G$17+10*转化表!$G$18+10*转化表!$G$19+10*转化表!$G$20+(B153-100)*转化表!$G$21,IF(AND(B153&lt;=120,B153&gt;110),9*转化表!$G$11+10*转化表!$G$12+10*转化表!$G$13+10*转化表!$G$14+10*转化表!$G$15+10*转化表!$G$16+10*转化表!$G$17+10*转化表!$G$18+10*转化表!$G$19+10*转化表!$G$20+10*转化表!$G$21+(B153-110)*转化表!$G$22))))))))))))</f>
        <v>68</v>
      </c>
      <c r="L153" s="98">
        <f>IF(F153&lt;=50,0,(F153-50)*7%*B153+IF(AND(B153&lt;=10,B153&gt;0),人物成长表!$B153*转化表!$H$11,IF(AND(B153&lt;=20,B153&gt;10),9*转化表!$H$11+(B153-10)*转化表!$H$12,IF(AND(B153&lt;=30,B153&gt;20),9*转化表!$H$11+10*转化表!$H$12+(B153-20)*转化表!$H$13,IF(AND(B153&lt;=40,B153&gt;30),9*转化表!$H$11+10*转化表!$H$12+10*转化表!$H$13+(B153-30)*转化表!$H$14,IF(AND(B153&lt;=50,B153&gt;40),9*转化表!$H$11+10*转化表!$H$12+10*转化表!$H$13+10*转化表!$H$14+(B153-40)*转化表!$H$15,IF(AND(B153&lt;=60,B153&gt;50),9*转化表!$H$11+10*转化表!$H$12+10*转化表!$H$13+10*转化表!$H$14+10*转化表!$H$15+(B153-50)*转化表!$H$16,IF(AND(B153&lt;=70,B153&gt;60),9*转化表!$H$11+10*转化表!$H$12+10*转化表!$H$13+10*转化表!$H$14+10*转化表!$H$15+10*转化表!$H$16+(B153-60)*转化表!$H$17,IF(AND(B153&lt;=80,B153&gt;70),9*转化表!$H$11+10*转化表!$H$12+10*转化表!$H$13+10*转化表!$H$14+10*转化表!$H$15+10*转化表!$H$16+10*转化表!$H$17+(B153-70)*转化表!$H$18,IF(AND(B153&lt;=90,B153&gt;80),9*转化表!$H$11+10*转化表!$H$12+10*转化表!$H$13+10*转化表!$H$14+10*转化表!$H$15+10*转化表!$H$16+10*转化表!$H$17+10*转化表!$H$18+(B153-80)*转化表!$H$19,IF(AND(B153&lt;=100,B153&gt;90),9*转化表!$H$11+10*转化表!$H$12+10*转化表!$H$13+10*转化表!$H$14+10*转化表!$H$15+10*转化表!$H$16+10*转化表!$H$17+10*转化表!$H$18+10*转化表!$H$19+(B153-90)*转化表!$H$20,IF(AND(B153&lt;=110,B153&gt;100),9*转化表!$H$11+10*转化表!$H$12+10*转化表!$H$13+10*转化表!$H$14+10*转化表!$H$15+10*转化表!$H$16+10*转化表!$H$17+10*转化表!$H$18+10*转化表!$H$19+10*转化表!$H$20+(B153-100)*转化表!$H$21,IF(AND(B153&lt;=120,B153&gt;110),9*转化表!$H$11+10*转化表!$H$12+10*转化表!$H$13+10*转化表!$H$14+10*转化表!$H$15+10*转化表!$H$16+10*转化表!$H$17+10*转化表!$H$18+10*转化表!$H$19+10*转化表!$H$20+10*转化表!$H$21+(B153-110)*转化表!$H$22)))))))))))))</f>
        <v>0</v>
      </c>
      <c r="M153" s="99">
        <v>0.1</v>
      </c>
      <c r="N153" s="95">
        <v>0</v>
      </c>
      <c r="O153" s="99">
        <v>0.15</v>
      </c>
      <c r="P153" s="95">
        <v>0</v>
      </c>
      <c r="Q153" s="95">
        <v>0</v>
      </c>
      <c r="R153" s="95">
        <v>0</v>
      </c>
      <c r="S153" s="95">
        <v>0</v>
      </c>
    </row>
    <row r="154" spans="1:19">
      <c r="A154" s="38" t="s">
        <v>187</v>
      </c>
      <c r="B154" s="95">
        <v>33</v>
      </c>
      <c r="C154" s="96">
        <f>IF(AND(B154&lt;=10,B154&gt;0),(人物成长表!$B154-1)*30+30,IF(AND(B154&lt;=20,B154&gt;10),9*30+30+(B154-10)*60,IF(AND(B154&lt;=30,B154&gt;20),9*30+30+10*60+(B154-20)*90,IF(AND(B154&lt;=40,B154&gt;30),9*30+30+10*60+10*90+(B154-30)*120,IF(AND(B154&lt;=50,B154&gt;40),9*30+30+10*60+10*90+10*120+(B154-40)*150,IF(AND(B154&lt;=60,B154&gt;50),9*30+30+10*60+10*90+10*120+10*150+(B154-50)*180,IF(AND(B154&lt;=70,B154&gt;60),9*30+30+10*60+10*90+10*120+10*150+10*180+(B154-60)*210,IF(AND(B154&lt;=80,B154&gt;70),9*30+30+10*60+10*90+10*120+10*150+10*180+10*210+(B154-70)*240,IF(AND(B154&lt;=90,B154&gt;80),9*30+30+10*60+10*90+10*120+10*150+10*180+10*210+10*240+(B154-80)*270,IF(AND(B154&lt;=100,B154&gt;90),9*30+30+10*60+10*90+10*120+10*150+10*180+10*210+10*240+10*270+(B154-90)*300,IF(AND(B154&lt;=110,B154&gt;100),9*30+30+10*60+10*90+10*120+10*150+10*180+10*210+10*240+10*270+10*300+(B154-100)*330,IF(AND(B154&lt;=120,B154&gt;110),9*30+30+10*60+10*90+10*120+10*150+10*180+10*210+10*240+10*270+10*300+10*330+(B154-110)*360))))))))))))</f>
        <v>2160</v>
      </c>
      <c r="D154" s="38">
        <v>70</v>
      </c>
      <c r="E154" s="38">
        <v>50</v>
      </c>
      <c r="F154" s="95">
        <v>50</v>
      </c>
      <c r="G154" s="97">
        <f>人物成长表!$D154*人物成长表!$B154*10%+16+IF(AND(B154&lt;=10,B154&gt;0),(人物成长表!$B154-1)*转化表!$C$11,IF(AND(B154&lt;=20,B154&gt;10),9*转化表!$C$11+(B154-10)*转化表!$C$12,IF(AND(B154&lt;=30,B154&gt;20),9*转化表!$C$11+10*转化表!$C$12+(B154-20)*转化表!$C$13,IF(AND(B154&lt;=40,B154&gt;30),9*转化表!$C$11+10*转化表!$C$12+10*转化表!$C$13+(B154-30)*转化表!$C$14,IF(AND(B154&lt;=50,B154&gt;40),9*转化表!$C$11+10*转化表!$C$12+10*转化表!$C$13+10*转化表!$C$14+(B154-40)*转化表!$C$15,IF(AND(B154&lt;=60,B154&gt;50),9*转化表!$C$11+10*转化表!$C$12+10*转化表!$C$13+10*转化表!$C$14+10*转化表!$C$15+(B154-50)*转化表!$C$16,IF(AND(B154&lt;=70,B154&gt;60),9*转化表!$C$11+10*转化表!$C$12+10*转化表!$C$13+10*转化表!$C$14+10*转化表!$C$15+10*转化表!$C$16+(B154-60)*转化表!$C$17,IF(AND(B154&lt;=80,B154&gt;70),9*转化表!$C$11+10*转化表!$C$12+10*转化表!$C$13+10*转化表!$C$14+10*转化表!$C$15+10*转化表!$C$16+10*转化表!$C$17+(B154-70)*转化表!$C$18,IF(AND(B154&lt;=90,B154&gt;80),9*转化表!$C$11+10*转化表!$C$12+10*转化表!$C$13+10*转化表!$C$14+10*转化表!$C$15+10*转化表!$C$16+10*转化表!$C$17+10*转化表!$C$18+(B154-80)*转化表!$C$19,IF(AND(B154&lt;=100,B154&gt;90),9*转化表!$C$11+10*转化表!$C$12+10*转化表!$C$13+10*转化表!$C$14+10*转化表!$C$15+10*转化表!$C$16+10*转化表!$C$17+10*转化表!$C$18+10*转化表!$C$19+(B154-90)*转化表!$C$20,IF(AND(B154&lt;=110,B154&gt;100),9*转化表!$C$11+10*转化表!$C$12+10*转化表!$C$13+10*转化表!$C$14+10*转化表!$C$15+10*转化表!$C$16+10*转化表!$C$17+10*转化表!$C$18+10*转化表!$C$19+10*转化表!$C$20+(B154-100)*转化表!$C$21,IF(AND(B154&lt;=120,B154&gt;110),9*转化表!$C$11+10*转化表!$C$12+10*转化表!$C$13+10*转化表!$C$14+10*转化表!$C$15+10*转化表!$C$16+10*转化表!$C$17+10*转化表!$C$18+10*转化表!$C$19+10*转化表!$C$20+10*转化表!$C$21+(B154-110)*转化表!$C$22))))))))))))</f>
        <v>353</v>
      </c>
      <c r="H154" s="97">
        <f>人物成长表!$D154*人物成长表!$B154*7%+11.1+IF(AND(B154&lt;=10,B154&gt;0),(人物成长表!$B154-1)*转化表!$D$11,IF(AND(B154&lt;=20,B154&gt;10),9*转化表!$D$11+(B154-10)*转化表!$D$12,IF(AND(B154&lt;=30,B154&gt;20),9*转化表!$D$11+10*转化表!$D$12+(B154-20)*转化表!$D$13,IF(AND(B154&lt;=40,B154&gt;30),9*转化表!$D$11+10*转化表!$D$12+10*转化表!$D$13+(B154-30)*转化表!$D$14,IF(AND(B154&lt;=50,B154&gt;40),9*转化表!$D$11+10*转化表!$D$12+10*转化表!$D$13+10*转化表!$D$14+(B154-40)*转化表!$D$15,IF(AND(B154&lt;=60,B154&gt;50),9*转化表!$D$11+10*转化表!$D$12+10*转化表!$D$13+10*转化表!$D$14+10*转化表!$D$15+(B154-50)*转化表!$D$16,IF(AND(B154&lt;=70,B154&gt;60),9*转化表!$D$11+10*转化表!$D$12+10*转化表!$D$13+10*转化表!$D$14+10*转化表!$D$15+10*转化表!$D$16+(B154-60)*转化表!$D$17,IF(AND(B154&lt;=80,B154&gt;70),9*转化表!$D$11+10*转化表!$D$12+10*转化表!$D$13+10*转化表!$D$14+10*转化表!$D$15+10*转化表!$D$16+10*转化表!$D$17+(B154-70)*转化表!$D$18,IF(AND(B154&lt;=90,B154&gt;80),9*转化表!$D$11+10*转化表!$D$12+10*转化表!$D$13+10*转化表!$D$14+10*转化表!$D$15+10*转化表!$D$16+10*转化表!$D$17+10*转化表!$D$18+(B154-80)*转化表!$D$19,IF(AND(B154&lt;=100,B154&gt;90),9*转化表!$D$11+10*转化表!$D$12+10*转化表!$D$13+10*转化表!$D$14+10*转化表!$D$15+10*转化表!$D$16+10*转化表!$D$17+10*转化表!$D$18+10*转化表!$D$19+(B154-90)*转化表!$D$20,IF(AND(B154&lt;=110,B154&gt;100),9*转化表!$D$11+10*转化表!$D$12+10*转化表!$D$13+10*转化表!$D$14+10*转化表!$D$15+10*转化表!$D$16+10*转化表!$D$17+10*转化表!$D$18+10*转化表!$D$19+10*转化表!$D$20+(B154-100)*转化表!$D$21,IF(AND(B154&lt;=120,B154&gt;110),9*转化表!$D$11+10*转化表!$D$12+10*转化表!$D$13+10*转化表!$D$14+10*转化表!$D$15+10*转化表!$D$16+10*转化表!$D$17+10*转化表!$D$18+10*转化表!$D$19+10*转化表!$D$20+10*转化表!$D$21+(B154-110)*转化表!$D$22))))))))))))</f>
        <v>123.80000000000001</v>
      </c>
      <c r="I154" s="98">
        <f>IF(E154&lt;=50,0,(E154-50)*人物成长表!$B154*10%+0.1+IF(AND(B154&lt;=10,B154&gt;0),(人物成长表!$B154-1)*转化表!$E$11,IF(AND(B154&lt;=20,B154&gt;10),9*转化表!$E$11+(B154-10)*转化表!$E$12,IF(AND(B154&lt;=30,B154&gt;20),9*转化表!$E$11+10*转化表!$E$12+(B154-20)*转化表!$E$13,IF(AND(B154&lt;=40,B154&gt;30),9*转化表!$E$11+10*转化表!$E$12+10*转化表!$E$13+(B154-30)*转化表!$E$14,IF(AND(B154&lt;=50,B154&gt;40),9*转化表!$E$11+10*转化表!$E$12+10*转化表!$E$13+10*转化表!$E$14+(B154-40)*转化表!$E$15,IF(AND(B154&lt;=60,B154&gt;50),9*转化表!$E$11+10*转化表!$E$12+10*转化表!$E$13+10*转化表!$E$14+10*转化表!$E$15+(B154-50)*转化表!$E$16,IF(AND(B154&lt;=70,B154&gt;60),9*转化表!$E$11+10*转化表!$E$12+10*转化表!$E$13+10*转化表!$E$14+10*转化表!$E$15+10*转化表!$E$16+(B154-60)*转化表!$E$17,IF(AND(B154&lt;=80,B154&gt;70),9*转化表!$E$11+10*转化表!$E$12+10*转化表!$E$13+10*转化表!$E$14+10*转化表!$E$15+10*转化表!$E$16+10*转化表!$E$17+(B154-70)*转化表!$E$18,IF(AND(B154&lt;=90,B154&gt;80),9*转化表!$E$11+10*转化表!$E$12+10*转化表!$E$13+10*转化表!$E$14+10*转化表!$E$15+10*转化表!$E$16+10*转化表!$E$17+10*转化表!$E$18+(B154-80)*转化表!$E$19,IF(AND(B154&lt;=100,B154&gt;90),9*转化表!$E$11+10*转化表!$E$12+10*转化表!$E$13+10*转化表!$E$14+10*转化表!$E$15+10*转化表!$E$16+10*转化表!$E$17+10*转化表!$E$18+10*转化表!$E$19+(B154-90)*转化表!$E$20,IF(AND(B154&lt;=110,B154&gt;100),9*转化表!$E$11+10*转化表!$E$12+10*转化表!$E$13+10*转化表!$E$14+10*转化表!$E$15+10*转化表!$E$16+10*转化表!$E$17+10*转化表!$E$18+10*转化表!$E$19+10*转化表!$E$20+(B154-100)*转化表!$E$21,IF(AND(B154&lt;=120,B154&gt;110),9*转化表!$E$11+10*转化表!$E$12+10*转化表!$E$13+10*转化表!$E$14+10*转化表!$E$15+10*转化表!$E$16+10*转化表!$E$17+10*转化表!$E$18+10*转化表!$E$19+10*转化表!$E$20+10*转化表!$E$21+(B154-110)*转化表!$E$22)))))))))))))</f>
        <v>0</v>
      </c>
      <c r="J154" s="98">
        <f>IF(E154&lt;=50,0,(E154-50)*人物成长表!$B154*7%+0.1+IF(AND(B154&lt;=10,B154&gt;0),(人物成长表!$B154-1)*转化表!$F$11,IF(AND(B154&lt;=20,B154&gt;10),9*转化表!$F$11+(B154-10)*转化表!$F$12,IF(AND(B154&lt;=30,B154&gt;20),9*转化表!$F$11+10*转化表!$F$12+(B154-20)*转化表!$F$13,IF(AND(B154&lt;=40,B154&gt;30),9*转化表!$F$11+10*转化表!$F$12+10*转化表!$F$13+(B154-30)*转化表!$F$14,IF(AND(B154&lt;=50,B154&gt;40),9*转化表!$F$11+10*转化表!$F$12+10*转化表!$F$13+10*转化表!$F$14+(B154-40)*转化表!$F$15,IF(AND(B154&lt;=60,B154&gt;50),9*转化表!$F$11+10*转化表!$F$12+10*转化表!$F$13+10*转化表!$F$14+10*转化表!$F$15+(B154-50)*转化表!$F$16,IF(AND(B154&lt;=70,B154&gt;60),9*转化表!$F$11+10*转化表!$F$12+10*转化表!$F$13+10*转化表!$F$14+10*转化表!$F$15+10*转化表!$F$16+(B154-60)*转化表!$F$17,IF(AND(B154&lt;=80,B154&gt;70),9*转化表!$F$11+10*转化表!$F$12+10*转化表!$F$13+10*转化表!$F$14+10*转化表!$F$15+10*转化表!$F$16+10*转化表!$F$17+(B154-70)*转化表!$F$18,IF(AND(B154&lt;=90,B154&gt;80),9*转化表!$F$11+10*转化表!$F$12+10*转化表!$F$13+10*转化表!$F$14+10*转化表!$F$15+10*转化表!$F$16+10*转化表!$F$17+10*转化表!$F$18+(B154-80)*转化表!$F$19,IF(AND(B154&lt;=100,B154&gt;90),9*转化表!$F$11+10*转化表!$F$12+10*转化表!$F$13+10*转化表!$F$14+10*转化表!$F$15+10*转化表!$F$16+10*转化表!$F$17+10*转化表!$F$18+10*转化表!$F$19+(B154-90)*转化表!$F$20,IF(AND(B154&lt;=110,B154&gt;100),9*转化表!$F$11+10*转化表!$F$12+10*转化表!$F$13+10*转化表!$F$14+10*转化表!$F$15+10*转化表!$F$16+10*转化表!$F$17+10*转化表!$F$18+10*转化表!$F$19+10*转化表!$F$20+(B154-100)*转化表!$F$21,IF(AND(B154&lt;=120,B154&gt;110),9*转化表!$F$11+10*转化表!$F$12+10*转化表!$F$13+10*转化表!$F$14+10*转化表!$F$15+10*转化表!$F$16+10*转化表!$F$17+10*转化表!$F$18+10*转化表!$F$19+10*转化表!$F$20+10*转化表!$F$21+(B154-110)*转化表!$F$22)))))))))))))</f>
        <v>0</v>
      </c>
      <c r="K154" s="98">
        <f>(F154-50)*B154*10%+1+IF(AND(B154&lt;=10,B154&gt;0),(人物成长表!$B154-1)*转化表!$G$11,IF(AND(B154&lt;=20,B154&gt;10),9*转化表!$G$11+(B154-10)*转化表!$G$12,IF(AND(B154&lt;=30,B154&gt;20),9*转化表!$G$11+10*转化表!$G$12+(B154-20)*转化表!$G$13,IF(AND(B154&lt;=40,B154&gt;30),9*转化表!$G$11+10*转化表!$G$12+10*转化表!$G$13+(B154-30)*转化表!$G$14,IF(AND(B154&lt;=50,B154&gt;40),9*转化表!$G$11+10*转化表!$G$12+10*转化表!$G$13+10*转化表!$G$14+(B154-40)*转化表!$G$15,IF(AND(B154&lt;=60,B154&gt;50),9*转化表!$G$11+10*转化表!$G$12+10*转化表!$G$13+10*转化表!$G$14+10*转化表!$G$15+(B154-50)*转化表!$G$16,IF(AND(B154&lt;=70,B154&gt;60),9*转化表!$G$11+10*转化表!$G$12+10*转化表!$G$13+10*转化表!$G$14+10*转化表!$G$15+10*转化表!$G$16+(B154-60)*转化表!$G$17,IF(AND(B154&lt;=80,B154&gt;70),9*转化表!$G$11+10*转化表!$G$12+10*转化表!$G$13+10*转化表!$G$14+10*转化表!$G$15+10*转化表!$G$16+10*转化表!$G$17+(B154-70)*转化表!$G$18,IF(AND(B154&lt;=90,B154&gt;80),9*转化表!$G$11+10*转化表!$G$12+10*转化表!$G$13+10*转化表!$G$14+10*转化表!$G$15+10*转化表!$G$16+10*转化表!$G$17+10*转化表!$G$18+(B154-80)*转化表!$G$19,IF(AND(B154&lt;=100,B154&gt;90),9*转化表!$G$11+10*转化表!$G$12+10*转化表!$G$13+10*转化表!$G$14+10*转化表!$G$15+10*转化表!$G$16+10*转化表!$G$17+10*转化表!$G$18+10*转化表!$G$19+(B154-90)*转化表!$G$20,IF(AND(B154&lt;=110,B154&gt;100),9*转化表!$G$11+10*转化表!$G$12+10*转化表!$G$13+10*转化表!$G$14+10*转化表!$G$15+10*转化表!$G$16+10*转化表!$G$17+10*转化表!$G$18+10*转化表!$G$19+10*转化表!$G$20+(B154-100)*转化表!$G$21,IF(AND(B154&lt;=120,B154&gt;110),9*转化表!$G$11+10*转化表!$G$12+10*转化表!$G$13+10*转化表!$G$14+10*转化表!$G$15+10*转化表!$G$16+10*转化表!$G$17+10*转化表!$G$18+10*转化表!$G$19+10*转化表!$G$20+10*转化表!$G$21+(B154-110)*转化表!$G$22))))))))))))</f>
        <v>72</v>
      </c>
      <c r="L154" s="98">
        <f>IF(F154&lt;=50,0,(F154-50)*7%*B154+IF(AND(B154&lt;=10,B154&gt;0),人物成长表!$B154*转化表!$H$11,IF(AND(B154&lt;=20,B154&gt;10),9*转化表!$H$11+(B154-10)*转化表!$H$12,IF(AND(B154&lt;=30,B154&gt;20),9*转化表!$H$11+10*转化表!$H$12+(B154-20)*转化表!$H$13,IF(AND(B154&lt;=40,B154&gt;30),9*转化表!$H$11+10*转化表!$H$12+10*转化表!$H$13+(B154-30)*转化表!$H$14,IF(AND(B154&lt;=50,B154&gt;40),9*转化表!$H$11+10*转化表!$H$12+10*转化表!$H$13+10*转化表!$H$14+(B154-40)*转化表!$H$15,IF(AND(B154&lt;=60,B154&gt;50),9*转化表!$H$11+10*转化表!$H$12+10*转化表!$H$13+10*转化表!$H$14+10*转化表!$H$15+(B154-50)*转化表!$H$16,IF(AND(B154&lt;=70,B154&gt;60),9*转化表!$H$11+10*转化表!$H$12+10*转化表!$H$13+10*转化表!$H$14+10*转化表!$H$15+10*转化表!$H$16+(B154-60)*转化表!$H$17,IF(AND(B154&lt;=80,B154&gt;70),9*转化表!$H$11+10*转化表!$H$12+10*转化表!$H$13+10*转化表!$H$14+10*转化表!$H$15+10*转化表!$H$16+10*转化表!$H$17+(B154-70)*转化表!$H$18,IF(AND(B154&lt;=90,B154&gt;80),9*转化表!$H$11+10*转化表!$H$12+10*转化表!$H$13+10*转化表!$H$14+10*转化表!$H$15+10*转化表!$H$16+10*转化表!$H$17+10*转化表!$H$18+(B154-80)*转化表!$H$19,IF(AND(B154&lt;=100,B154&gt;90),9*转化表!$H$11+10*转化表!$H$12+10*转化表!$H$13+10*转化表!$H$14+10*转化表!$H$15+10*转化表!$H$16+10*转化表!$H$17+10*转化表!$H$18+10*转化表!$H$19+(B154-90)*转化表!$H$20,IF(AND(B154&lt;=110,B154&gt;100),9*转化表!$H$11+10*转化表!$H$12+10*转化表!$H$13+10*转化表!$H$14+10*转化表!$H$15+10*转化表!$H$16+10*转化表!$H$17+10*转化表!$H$18+10*转化表!$H$19+10*转化表!$H$20+(B154-100)*转化表!$H$21,IF(AND(B154&lt;=120,B154&gt;110),9*转化表!$H$11+10*转化表!$H$12+10*转化表!$H$13+10*转化表!$H$14+10*转化表!$H$15+10*转化表!$H$16+10*转化表!$H$17+10*转化表!$H$18+10*转化表!$H$19+10*转化表!$H$20+10*转化表!$H$21+(B154-110)*转化表!$H$22)))))))))))))</f>
        <v>0</v>
      </c>
      <c r="M154" s="99">
        <v>0.1</v>
      </c>
      <c r="N154" s="95">
        <v>0</v>
      </c>
      <c r="O154" s="99">
        <v>0.15</v>
      </c>
      <c r="P154" s="95">
        <v>0</v>
      </c>
      <c r="Q154" s="95">
        <v>0</v>
      </c>
      <c r="R154" s="95">
        <v>0</v>
      </c>
      <c r="S154" s="95">
        <v>0</v>
      </c>
    </row>
    <row r="155" spans="1:19">
      <c r="A155" s="38" t="s">
        <v>187</v>
      </c>
      <c r="B155" s="95">
        <v>34</v>
      </c>
      <c r="C155" s="96">
        <f>IF(AND(B155&lt;=10,B155&gt;0),(人物成长表!$B155-1)*30+30,IF(AND(B155&lt;=20,B155&gt;10),9*30+30+(B155-10)*60,IF(AND(B155&lt;=30,B155&gt;20),9*30+30+10*60+(B155-20)*90,IF(AND(B155&lt;=40,B155&gt;30),9*30+30+10*60+10*90+(B155-30)*120,IF(AND(B155&lt;=50,B155&gt;40),9*30+30+10*60+10*90+10*120+(B155-40)*150,IF(AND(B155&lt;=60,B155&gt;50),9*30+30+10*60+10*90+10*120+10*150+(B155-50)*180,IF(AND(B155&lt;=70,B155&gt;60),9*30+30+10*60+10*90+10*120+10*150+10*180+(B155-60)*210,IF(AND(B155&lt;=80,B155&gt;70),9*30+30+10*60+10*90+10*120+10*150+10*180+10*210+(B155-70)*240,IF(AND(B155&lt;=90,B155&gt;80),9*30+30+10*60+10*90+10*120+10*150+10*180+10*210+10*240+(B155-80)*270,IF(AND(B155&lt;=100,B155&gt;90),9*30+30+10*60+10*90+10*120+10*150+10*180+10*210+10*240+10*270+(B155-90)*300,IF(AND(B155&lt;=110,B155&gt;100),9*30+30+10*60+10*90+10*120+10*150+10*180+10*210+10*240+10*270+10*300+(B155-100)*330,IF(AND(B155&lt;=120,B155&gt;110),9*30+30+10*60+10*90+10*120+10*150+10*180+10*210+10*240+10*270+10*300+10*330+(B155-110)*360))))))))))))</f>
        <v>2280</v>
      </c>
      <c r="D155" s="38">
        <v>70</v>
      </c>
      <c r="E155" s="38">
        <v>50</v>
      </c>
      <c r="F155" s="95">
        <v>50</v>
      </c>
      <c r="G155" s="97">
        <f>人物成长表!$D155*人物成长表!$B155*10%+16+IF(AND(B155&lt;=10,B155&gt;0),(人物成长表!$B155-1)*转化表!$C$11,IF(AND(B155&lt;=20,B155&gt;10),9*转化表!$C$11+(B155-10)*转化表!$C$12,IF(AND(B155&lt;=30,B155&gt;20),9*转化表!$C$11+10*转化表!$C$12+(B155-20)*转化表!$C$13,IF(AND(B155&lt;=40,B155&gt;30),9*转化表!$C$11+10*转化表!$C$12+10*转化表!$C$13+(B155-30)*转化表!$C$14,IF(AND(B155&lt;=50,B155&gt;40),9*转化表!$C$11+10*转化表!$C$12+10*转化表!$C$13+10*转化表!$C$14+(B155-40)*转化表!$C$15,IF(AND(B155&lt;=60,B155&gt;50),9*转化表!$C$11+10*转化表!$C$12+10*转化表!$C$13+10*转化表!$C$14+10*转化表!$C$15+(B155-50)*转化表!$C$16,IF(AND(B155&lt;=70,B155&gt;60),9*转化表!$C$11+10*转化表!$C$12+10*转化表!$C$13+10*转化表!$C$14+10*转化表!$C$15+10*转化表!$C$16+(B155-60)*转化表!$C$17,IF(AND(B155&lt;=80,B155&gt;70),9*转化表!$C$11+10*转化表!$C$12+10*转化表!$C$13+10*转化表!$C$14+10*转化表!$C$15+10*转化表!$C$16+10*转化表!$C$17+(B155-70)*转化表!$C$18,IF(AND(B155&lt;=90,B155&gt;80),9*转化表!$C$11+10*转化表!$C$12+10*转化表!$C$13+10*转化表!$C$14+10*转化表!$C$15+10*转化表!$C$16+10*转化表!$C$17+10*转化表!$C$18+(B155-80)*转化表!$C$19,IF(AND(B155&lt;=100,B155&gt;90),9*转化表!$C$11+10*转化表!$C$12+10*转化表!$C$13+10*转化表!$C$14+10*转化表!$C$15+10*转化表!$C$16+10*转化表!$C$17+10*转化表!$C$18+10*转化表!$C$19+(B155-90)*转化表!$C$20,IF(AND(B155&lt;=110,B155&gt;100),9*转化表!$C$11+10*转化表!$C$12+10*转化表!$C$13+10*转化表!$C$14+10*转化表!$C$15+10*转化表!$C$16+10*转化表!$C$17+10*转化表!$C$18+10*转化表!$C$19+10*转化表!$C$20+(B155-100)*转化表!$C$21,IF(AND(B155&lt;=120,B155&gt;110),9*转化表!$C$11+10*转化表!$C$12+10*转化表!$C$13+10*转化表!$C$14+10*转化表!$C$15+10*转化表!$C$16+10*转化表!$C$17+10*转化表!$C$18+10*转化表!$C$19+10*转化表!$C$20+10*转化表!$C$21+(B155-110)*转化表!$C$22))))))))))))</f>
        <v>371</v>
      </c>
      <c r="H155" s="97">
        <f>人物成长表!$D155*人物成长表!$B155*7%+11.1+IF(AND(B155&lt;=10,B155&gt;0),(人物成长表!$B155-1)*转化表!$D$11,IF(AND(B155&lt;=20,B155&gt;10),9*转化表!$D$11+(B155-10)*转化表!$D$12,IF(AND(B155&lt;=30,B155&gt;20),9*转化表!$D$11+10*转化表!$D$12+(B155-20)*转化表!$D$13,IF(AND(B155&lt;=40,B155&gt;30),9*转化表!$D$11+10*转化表!$D$12+10*转化表!$D$13+(B155-30)*转化表!$D$14,IF(AND(B155&lt;=50,B155&gt;40),9*转化表!$D$11+10*转化表!$D$12+10*转化表!$D$13+10*转化表!$D$14+(B155-40)*转化表!$D$15,IF(AND(B155&lt;=60,B155&gt;50),9*转化表!$D$11+10*转化表!$D$12+10*转化表!$D$13+10*转化表!$D$14+10*转化表!$D$15+(B155-50)*转化表!$D$16,IF(AND(B155&lt;=70,B155&gt;60),9*转化表!$D$11+10*转化表!$D$12+10*转化表!$D$13+10*转化表!$D$14+10*转化表!$D$15+10*转化表!$D$16+(B155-60)*转化表!$D$17,IF(AND(B155&lt;=80,B155&gt;70),9*转化表!$D$11+10*转化表!$D$12+10*转化表!$D$13+10*转化表!$D$14+10*转化表!$D$15+10*转化表!$D$16+10*转化表!$D$17+(B155-70)*转化表!$D$18,IF(AND(B155&lt;=90,B155&gt;80),9*转化表!$D$11+10*转化表!$D$12+10*转化表!$D$13+10*转化表!$D$14+10*转化表!$D$15+10*转化表!$D$16+10*转化表!$D$17+10*转化表!$D$18+(B155-80)*转化表!$D$19,IF(AND(B155&lt;=100,B155&gt;90),9*转化表!$D$11+10*转化表!$D$12+10*转化表!$D$13+10*转化表!$D$14+10*转化表!$D$15+10*转化表!$D$16+10*转化表!$D$17+10*转化表!$D$18+10*转化表!$D$19+(B155-90)*转化表!$D$20,IF(AND(B155&lt;=110,B155&gt;100),9*转化表!$D$11+10*转化表!$D$12+10*转化表!$D$13+10*转化表!$D$14+10*转化表!$D$15+10*转化表!$D$16+10*转化表!$D$17+10*转化表!$D$18+10*转化表!$D$19+10*转化表!$D$20+(B155-100)*转化表!$D$21,IF(AND(B155&lt;=120,B155&gt;110),9*转化表!$D$11+10*转化表!$D$12+10*转化表!$D$13+10*转化表!$D$14+10*转化表!$D$15+10*转化表!$D$16+10*转化表!$D$17+10*转化表!$D$18+10*转化表!$D$19+10*转化表!$D$20+10*转化表!$D$21+(B155-110)*转化表!$D$22))))))))))))</f>
        <v>129.4</v>
      </c>
      <c r="I155" s="98">
        <f>IF(E155&lt;=50,0,(E155-50)*人物成长表!$B155*10%+0.1+IF(AND(B155&lt;=10,B155&gt;0),(人物成长表!$B155-1)*转化表!$E$11,IF(AND(B155&lt;=20,B155&gt;10),9*转化表!$E$11+(B155-10)*转化表!$E$12,IF(AND(B155&lt;=30,B155&gt;20),9*转化表!$E$11+10*转化表!$E$12+(B155-20)*转化表!$E$13,IF(AND(B155&lt;=40,B155&gt;30),9*转化表!$E$11+10*转化表!$E$12+10*转化表!$E$13+(B155-30)*转化表!$E$14,IF(AND(B155&lt;=50,B155&gt;40),9*转化表!$E$11+10*转化表!$E$12+10*转化表!$E$13+10*转化表!$E$14+(B155-40)*转化表!$E$15,IF(AND(B155&lt;=60,B155&gt;50),9*转化表!$E$11+10*转化表!$E$12+10*转化表!$E$13+10*转化表!$E$14+10*转化表!$E$15+(B155-50)*转化表!$E$16,IF(AND(B155&lt;=70,B155&gt;60),9*转化表!$E$11+10*转化表!$E$12+10*转化表!$E$13+10*转化表!$E$14+10*转化表!$E$15+10*转化表!$E$16+(B155-60)*转化表!$E$17,IF(AND(B155&lt;=80,B155&gt;70),9*转化表!$E$11+10*转化表!$E$12+10*转化表!$E$13+10*转化表!$E$14+10*转化表!$E$15+10*转化表!$E$16+10*转化表!$E$17+(B155-70)*转化表!$E$18,IF(AND(B155&lt;=90,B155&gt;80),9*转化表!$E$11+10*转化表!$E$12+10*转化表!$E$13+10*转化表!$E$14+10*转化表!$E$15+10*转化表!$E$16+10*转化表!$E$17+10*转化表!$E$18+(B155-80)*转化表!$E$19,IF(AND(B155&lt;=100,B155&gt;90),9*转化表!$E$11+10*转化表!$E$12+10*转化表!$E$13+10*转化表!$E$14+10*转化表!$E$15+10*转化表!$E$16+10*转化表!$E$17+10*转化表!$E$18+10*转化表!$E$19+(B155-90)*转化表!$E$20,IF(AND(B155&lt;=110,B155&gt;100),9*转化表!$E$11+10*转化表!$E$12+10*转化表!$E$13+10*转化表!$E$14+10*转化表!$E$15+10*转化表!$E$16+10*转化表!$E$17+10*转化表!$E$18+10*转化表!$E$19+10*转化表!$E$20+(B155-100)*转化表!$E$21,IF(AND(B155&lt;=120,B155&gt;110),9*转化表!$E$11+10*转化表!$E$12+10*转化表!$E$13+10*转化表!$E$14+10*转化表!$E$15+10*转化表!$E$16+10*转化表!$E$17+10*转化表!$E$18+10*转化表!$E$19+10*转化表!$E$20+10*转化表!$E$21+(B155-110)*转化表!$E$22)))))))))))))</f>
        <v>0</v>
      </c>
      <c r="J155" s="98">
        <f>IF(E155&lt;=50,0,(E155-50)*人物成长表!$B155*7%+0.1+IF(AND(B155&lt;=10,B155&gt;0),(人物成长表!$B155-1)*转化表!$F$11,IF(AND(B155&lt;=20,B155&gt;10),9*转化表!$F$11+(B155-10)*转化表!$F$12,IF(AND(B155&lt;=30,B155&gt;20),9*转化表!$F$11+10*转化表!$F$12+(B155-20)*转化表!$F$13,IF(AND(B155&lt;=40,B155&gt;30),9*转化表!$F$11+10*转化表!$F$12+10*转化表!$F$13+(B155-30)*转化表!$F$14,IF(AND(B155&lt;=50,B155&gt;40),9*转化表!$F$11+10*转化表!$F$12+10*转化表!$F$13+10*转化表!$F$14+(B155-40)*转化表!$F$15,IF(AND(B155&lt;=60,B155&gt;50),9*转化表!$F$11+10*转化表!$F$12+10*转化表!$F$13+10*转化表!$F$14+10*转化表!$F$15+(B155-50)*转化表!$F$16,IF(AND(B155&lt;=70,B155&gt;60),9*转化表!$F$11+10*转化表!$F$12+10*转化表!$F$13+10*转化表!$F$14+10*转化表!$F$15+10*转化表!$F$16+(B155-60)*转化表!$F$17,IF(AND(B155&lt;=80,B155&gt;70),9*转化表!$F$11+10*转化表!$F$12+10*转化表!$F$13+10*转化表!$F$14+10*转化表!$F$15+10*转化表!$F$16+10*转化表!$F$17+(B155-70)*转化表!$F$18,IF(AND(B155&lt;=90,B155&gt;80),9*转化表!$F$11+10*转化表!$F$12+10*转化表!$F$13+10*转化表!$F$14+10*转化表!$F$15+10*转化表!$F$16+10*转化表!$F$17+10*转化表!$F$18+(B155-80)*转化表!$F$19,IF(AND(B155&lt;=100,B155&gt;90),9*转化表!$F$11+10*转化表!$F$12+10*转化表!$F$13+10*转化表!$F$14+10*转化表!$F$15+10*转化表!$F$16+10*转化表!$F$17+10*转化表!$F$18+10*转化表!$F$19+(B155-90)*转化表!$F$20,IF(AND(B155&lt;=110,B155&gt;100),9*转化表!$F$11+10*转化表!$F$12+10*转化表!$F$13+10*转化表!$F$14+10*转化表!$F$15+10*转化表!$F$16+10*转化表!$F$17+10*转化表!$F$18+10*转化表!$F$19+10*转化表!$F$20+(B155-100)*转化表!$F$21,IF(AND(B155&lt;=120,B155&gt;110),9*转化表!$F$11+10*转化表!$F$12+10*转化表!$F$13+10*转化表!$F$14+10*转化表!$F$15+10*转化表!$F$16+10*转化表!$F$17+10*转化表!$F$18+10*转化表!$F$19+10*转化表!$F$20+10*转化表!$F$21+(B155-110)*转化表!$F$22)))))))))))))</f>
        <v>0</v>
      </c>
      <c r="K155" s="98">
        <f>(F155-50)*B155*10%+1+IF(AND(B155&lt;=10,B155&gt;0),(人物成长表!$B155-1)*转化表!$G$11,IF(AND(B155&lt;=20,B155&gt;10),9*转化表!$G$11+(B155-10)*转化表!$G$12,IF(AND(B155&lt;=30,B155&gt;20),9*转化表!$G$11+10*转化表!$G$12+(B155-20)*转化表!$G$13,IF(AND(B155&lt;=40,B155&gt;30),9*转化表!$G$11+10*转化表!$G$12+10*转化表!$G$13+(B155-30)*转化表!$G$14,IF(AND(B155&lt;=50,B155&gt;40),9*转化表!$G$11+10*转化表!$G$12+10*转化表!$G$13+10*转化表!$G$14+(B155-40)*转化表!$G$15,IF(AND(B155&lt;=60,B155&gt;50),9*转化表!$G$11+10*转化表!$G$12+10*转化表!$G$13+10*转化表!$G$14+10*转化表!$G$15+(B155-50)*转化表!$G$16,IF(AND(B155&lt;=70,B155&gt;60),9*转化表!$G$11+10*转化表!$G$12+10*转化表!$G$13+10*转化表!$G$14+10*转化表!$G$15+10*转化表!$G$16+(B155-60)*转化表!$G$17,IF(AND(B155&lt;=80,B155&gt;70),9*转化表!$G$11+10*转化表!$G$12+10*转化表!$G$13+10*转化表!$G$14+10*转化表!$G$15+10*转化表!$G$16+10*转化表!$G$17+(B155-70)*转化表!$G$18,IF(AND(B155&lt;=90,B155&gt;80),9*转化表!$G$11+10*转化表!$G$12+10*转化表!$G$13+10*转化表!$G$14+10*转化表!$G$15+10*转化表!$G$16+10*转化表!$G$17+10*转化表!$G$18+(B155-80)*转化表!$G$19,IF(AND(B155&lt;=100,B155&gt;90),9*转化表!$G$11+10*转化表!$G$12+10*转化表!$G$13+10*转化表!$G$14+10*转化表!$G$15+10*转化表!$G$16+10*转化表!$G$17+10*转化表!$G$18+10*转化表!$G$19+(B155-90)*转化表!$G$20,IF(AND(B155&lt;=110,B155&gt;100),9*转化表!$G$11+10*转化表!$G$12+10*转化表!$G$13+10*转化表!$G$14+10*转化表!$G$15+10*转化表!$G$16+10*转化表!$G$17+10*转化表!$G$18+10*转化表!$G$19+10*转化表!$G$20+(B155-100)*转化表!$G$21,IF(AND(B155&lt;=120,B155&gt;110),9*转化表!$G$11+10*转化表!$G$12+10*转化表!$G$13+10*转化表!$G$14+10*转化表!$G$15+10*转化表!$G$16+10*转化表!$G$17+10*转化表!$G$18+10*转化表!$G$19+10*转化表!$G$20+10*转化表!$G$21+(B155-110)*转化表!$G$22))))))))))))</f>
        <v>76</v>
      </c>
      <c r="L155" s="98">
        <f>IF(F155&lt;=50,0,(F155-50)*7%*B155+IF(AND(B155&lt;=10,B155&gt;0),人物成长表!$B155*转化表!$H$11,IF(AND(B155&lt;=20,B155&gt;10),9*转化表!$H$11+(B155-10)*转化表!$H$12,IF(AND(B155&lt;=30,B155&gt;20),9*转化表!$H$11+10*转化表!$H$12+(B155-20)*转化表!$H$13,IF(AND(B155&lt;=40,B155&gt;30),9*转化表!$H$11+10*转化表!$H$12+10*转化表!$H$13+(B155-30)*转化表!$H$14,IF(AND(B155&lt;=50,B155&gt;40),9*转化表!$H$11+10*转化表!$H$12+10*转化表!$H$13+10*转化表!$H$14+(B155-40)*转化表!$H$15,IF(AND(B155&lt;=60,B155&gt;50),9*转化表!$H$11+10*转化表!$H$12+10*转化表!$H$13+10*转化表!$H$14+10*转化表!$H$15+(B155-50)*转化表!$H$16,IF(AND(B155&lt;=70,B155&gt;60),9*转化表!$H$11+10*转化表!$H$12+10*转化表!$H$13+10*转化表!$H$14+10*转化表!$H$15+10*转化表!$H$16+(B155-60)*转化表!$H$17,IF(AND(B155&lt;=80,B155&gt;70),9*转化表!$H$11+10*转化表!$H$12+10*转化表!$H$13+10*转化表!$H$14+10*转化表!$H$15+10*转化表!$H$16+10*转化表!$H$17+(B155-70)*转化表!$H$18,IF(AND(B155&lt;=90,B155&gt;80),9*转化表!$H$11+10*转化表!$H$12+10*转化表!$H$13+10*转化表!$H$14+10*转化表!$H$15+10*转化表!$H$16+10*转化表!$H$17+10*转化表!$H$18+(B155-80)*转化表!$H$19,IF(AND(B155&lt;=100,B155&gt;90),9*转化表!$H$11+10*转化表!$H$12+10*转化表!$H$13+10*转化表!$H$14+10*转化表!$H$15+10*转化表!$H$16+10*转化表!$H$17+10*转化表!$H$18+10*转化表!$H$19+(B155-90)*转化表!$H$20,IF(AND(B155&lt;=110,B155&gt;100),9*转化表!$H$11+10*转化表!$H$12+10*转化表!$H$13+10*转化表!$H$14+10*转化表!$H$15+10*转化表!$H$16+10*转化表!$H$17+10*转化表!$H$18+10*转化表!$H$19+10*转化表!$H$20+(B155-100)*转化表!$H$21,IF(AND(B155&lt;=120,B155&gt;110),9*转化表!$H$11+10*转化表!$H$12+10*转化表!$H$13+10*转化表!$H$14+10*转化表!$H$15+10*转化表!$H$16+10*转化表!$H$17+10*转化表!$H$18+10*转化表!$H$19+10*转化表!$H$20+10*转化表!$H$21+(B155-110)*转化表!$H$22)))))))))))))</f>
        <v>0</v>
      </c>
      <c r="M155" s="99">
        <v>0.1</v>
      </c>
      <c r="N155" s="95">
        <v>0</v>
      </c>
      <c r="O155" s="99">
        <v>0.15</v>
      </c>
      <c r="P155" s="95">
        <v>0</v>
      </c>
      <c r="Q155" s="95">
        <v>0</v>
      </c>
      <c r="R155" s="95">
        <v>0</v>
      </c>
      <c r="S155" s="95">
        <v>0</v>
      </c>
    </row>
    <row r="156" spans="1:19">
      <c r="A156" s="38" t="s">
        <v>187</v>
      </c>
      <c r="B156" s="95">
        <v>35</v>
      </c>
      <c r="C156" s="96">
        <f>IF(AND(B156&lt;=10,B156&gt;0),(人物成长表!$B156-1)*30+30,IF(AND(B156&lt;=20,B156&gt;10),9*30+30+(B156-10)*60,IF(AND(B156&lt;=30,B156&gt;20),9*30+30+10*60+(B156-20)*90,IF(AND(B156&lt;=40,B156&gt;30),9*30+30+10*60+10*90+(B156-30)*120,IF(AND(B156&lt;=50,B156&gt;40),9*30+30+10*60+10*90+10*120+(B156-40)*150,IF(AND(B156&lt;=60,B156&gt;50),9*30+30+10*60+10*90+10*120+10*150+(B156-50)*180,IF(AND(B156&lt;=70,B156&gt;60),9*30+30+10*60+10*90+10*120+10*150+10*180+(B156-60)*210,IF(AND(B156&lt;=80,B156&gt;70),9*30+30+10*60+10*90+10*120+10*150+10*180+10*210+(B156-70)*240,IF(AND(B156&lt;=90,B156&gt;80),9*30+30+10*60+10*90+10*120+10*150+10*180+10*210+10*240+(B156-80)*270,IF(AND(B156&lt;=100,B156&gt;90),9*30+30+10*60+10*90+10*120+10*150+10*180+10*210+10*240+10*270+(B156-90)*300,IF(AND(B156&lt;=110,B156&gt;100),9*30+30+10*60+10*90+10*120+10*150+10*180+10*210+10*240+10*270+10*300+(B156-100)*330,IF(AND(B156&lt;=120,B156&gt;110),9*30+30+10*60+10*90+10*120+10*150+10*180+10*210+10*240+10*270+10*300+10*330+(B156-110)*360))))))))))))</f>
        <v>2400</v>
      </c>
      <c r="D156" s="38">
        <v>70</v>
      </c>
      <c r="E156" s="38">
        <v>50</v>
      </c>
      <c r="F156" s="95">
        <v>50</v>
      </c>
      <c r="G156" s="97">
        <f>人物成长表!$D156*人物成长表!$B156*10%+16+IF(AND(B156&lt;=10,B156&gt;0),(人物成长表!$B156-1)*转化表!$C$11,IF(AND(B156&lt;=20,B156&gt;10),9*转化表!$C$11+(B156-10)*转化表!$C$12,IF(AND(B156&lt;=30,B156&gt;20),9*转化表!$C$11+10*转化表!$C$12+(B156-20)*转化表!$C$13,IF(AND(B156&lt;=40,B156&gt;30),9*转化表!$C$11+10*转化表!$C$12+10*转化表!$C$13+(B156-30)*转化表!$C$14,IF(AND(B156&lt;=50,B156&gt;40),9*转化表!$C$11+10*转化表!$C$12+10*转化表!$C$13+10*转化表!$C$14+(B156-40)*转化表!$C$15,IF(AND(B156&lt;=60,B156&gt;50),9*转化表!$C$11+10*转化表!$C$12+10*转化表!$C$13+10*转化表!$C$14+10*转化表!$C$15+(B156-50)*转化表!$C$16,IF(AND(B156&lt;=70,B156&gt;60),9*转化表!$C$11+10*转化表!$C$12+10*转化表!$C$13+10*转化表!$C$14+10*转化表!$C$15+10*转化表!$C$16+(B156-60)*转化表!$C$17,IF(AND(B156&lt;=80,B156&gt;70),9*转化表!$C$11+10*转化表!$C$12+10*转化表!$C$13+10*转化表!$C$14+10*转化表!$C$15+10*转化表!$C$16+10*转化表!$C$17+(B156-70)*转化表!$C$18,IF(AND(B156&lt;=90,B156&gt;80),9*转化表!$C$11+10*转化表!$C$12+10*转化表!$C$13+10*转化表!$C$14+10*转化表!$C$15+10*转化表!$C$16+10*转化表!$C$17+10*转化表!$C$18+(B156-80)*转化表!$C$19,IF(AND(B156&lt;=100,B156&gt;90),9*转化表!$C$11+10*转化表!$C$12+10*转化表!$C$13+10*转化表!$C$14+10*转化表!$C$15+10*转化表!$C$16+10*转化表!$C$17+10*转化表!$C$18+10*转化表!$C$19+(B156-90)*转化表!$C$20,IF(AND(B156&lt;=110,B156&gt;100),9*转化表!$C$11+10*转化表!$C$12+10*转化表!$C$13+10*转化表!$C$14+10*转化表!$C$15+10*转化表!$C$16+10*转化表!$C$17+10*转化表!$C$18+10*转化表!$C$19+10*转化表!$C$20+(B156-100)*转化表!$C$21,IF(AND(B156&lt;=120,B156&gt;110),9*转化表!$C$11+10*转化表!$C$12+10*转化表!$C$13+10*转化表!$C$14+10*转化表!$C$15+10*转化表!$C$16+10*转化表!$C$17+10*转化表!$C$18+10*转化表!$C$19+10*转化表!$C$20+10*转化表!$C$21+(B156-110)*转化表!$C$22))))))))))))</f>
        <v>389</v>
      </c>
      <c r="H156" s="97">
        <f>人物成长表!$D156*人物成长表!$B156*7%+11.1+IF(AND(B156&lt;=10,B156&gt;0),(人物成长表!$B156-1)*转化表!$D$11,IF(AND(B156&lt;=20,B156&gt;10),9*转化表!$D$11+(B156-10)*转化表!$D$12,IF(AND(B156&lt;=30,B156&gt;20),9*转化表!$D$11+10*转化表!$D$12+(B156-20)*转化表!$D$13,IF(AND(B156&lt;=40,B156&gt;30),9*转化表!$D$11+10*转化表!$D$12+10*转化表!$D$13+(B156-30)*转化表!$D$14,IF(AND(B156&lt;=50,B156&gt;40),9*转化表!$D$11+10*转化表!$D$12+10*转化表!$D$13+10*转化表!$D$14+(B156-40)*转化表!$D$15,IF(AND(B156&lt;=60,B156&gt;50),9*转化表!$D$11+10*转化表!$D$12+10*转化表!$D$13+10*转化表!$D$14+10*转化表!$D$15+(B156-50)*转化表!$D$16,IF(AND(B156&lt;=70,B156&gt;60),9*转化表!$D$11+10*转化表!$D$12+10*转化表!$D$13+10*转化表!$D$14+10*转化表!$D$15+10*转化表!$D$16+(B156-60)*转化表!$D$17,IF(AND(B156&lt;=80,B156&gt;70),9*转化表!$D$11+10*转化表!$D$12+10*转化表!$D$13+10*转化表!$D$14+10*转化表!$D$15+10*转化表!$D$16+10*转化表!$D$17+(B156-70)*转化表!$D$18,IF(AND(B156&lt;=90,B156&gt;80),9*转化表!$D$11+10*转化表!$D$12+10*转化表!$D$13+10*转化表!$D$14+10*转化表!$D$15+10*转化表!$D$16+10*转化表!$D$17+10*转化表!$D$18+(B156-80)*转化表!$D$19,IF(AND(B156&lt;=100,B156&gt;90),9*转化表!$D$11+10*转化表!$D$12+10*转化表!$D$13+10*转化表!$D$14+10*转化表!$D$15+10*转化表!$D$16+10*转化表!$D$17+10*转化表!$D$18+10*转化表!$D$19+(B156-90)*转化表!$D$20,IF(AND(B156&lt;=110,B156&gt;100),9*转化表!$D$11+10*转化表!$D$12+10*转化表!$D$13+10*转化表!$D$14+10*转化表!$D$15+10*转化表!$D$16+10*转化表!$D$17+10*转化表!$D$18+10*转化表!$D$19+10*转化表!$D$20+(B156-100)*转化表!$D$21,IF(AND(B156&lt;=120,B156&gt;110),9*转化表!$D$11+10*转化表!$D$12+10*转化表!$D$13+10*转化表!$D$14+10*转化表!$D$15+10*转化表!$D$16+10*转化表!$D$17+10*转化表!$D$18+10*转化表!$D$19+10*转化表!$D$20+10*转化表!$D$21+(B156-110)*转化表!$D$22))))))))))))</f>
        <v>135.00000000000003</v>
      </c>
      <c r="I156" s="98">
        <f>IF(E156&lt;=50,0,(E156-50)*人物成长表!$B156*10%+0.1+IF(AND(B156&lt;=10,B156&gt;0),(人物成长表!$B156-1)*转化表!$E$11,IF(AND(B156&lt;=20,B156&gt;10),9*转化表!$E$11+(B156-10)*转化表!$E$12,IF(AND(B156&lt;=30,B156&gt;20),9*转化表!$E$11+10*转化表!$E$12+(B156-20)*转化表!$E$13,IF(AND(B156&lt;=40,B156&gt;30),9*转化表!$E$11+10*转化表!$E$12+10*转化表!$E$13+(B156-30)*转化表!$E$14,IF(AND(B156&lt;=50,B156&gt;40),9*转化表!$E$11+10*转化表!$E$12+10*转化表!$E$13+10*转化表!$E$14+(B156-40)*转化表!$E$15,IF(AND(B156&lt;=60,B156&gt;50),9*转化表!$E$11+10*转化表!$E$12+10*转化表!$E$13+10*转化表!$E$14+10*转化表!$E$15+(B156-50)*转化表!$E$16,IF(AND(B156&lt;=70,B156&gt;60),9*转化表!$E$11+10*转化表!$E$12+10*转化表!$E$13+10*转化表!$E$14+10*转化表!$E$15+10*转化表!$E$16+(B156-60)*转化表!$E$17,IF(AND(B156&lt;=80,B156&gt;70),9*转化表!$E$11+10*转化表!$E$12+10*转化表!$E$13+10*转化表!$E$14+10*转化表!$E$15+10*转化表!$E$16+10*转化表!$E$17+(B156-70)*转化表!$E$18,IF(AND(B156&lt;=90,B156&gt;80),9*转化表!$E$11+10*转化表!$E$12+10*转化表!$E$13+10*转化表!$E$14+10*转化表!$E$15+10*转化表!$E$16+10*转化表!$E$17+10*转化表!$E$18+(B156-80)*转化表!$E$19,IF(AND(B156&lt;=100,B156&gt;90),9*转化表!$E$11+10*转化表!$E$12+10*转化表!$E$13+10*转化表!$E$14+10*转化表!$E$15+10*转化表!$E$16+10*转化表!$E$17+10*转化表!$E$18+10*转化表!$E$19+(B156-90)*转化表!$E$20,IF(AND(B156&lt;=110,B156&gt;100),9*转化表!$E$11+10*转化表!$E$12+10*转化表!$E$13+10*转化表!$E$14+10*转化表!$E$15+10*转化表!$E$16+10*转化表!$E$17+10*转化表!$E$18+10*转化表!$E$19+10*转化表!$E$20+(B156-100)*转化表!$E$21,IF(AND(B156&lt;=120,B156&gt;110),9*转化表!$E$11+10*转化表!$E$12+10*转化表!$E$13+10*转化表!$E$14+10*转化表!$E$15+10*转化表!$E$16+10*转化表!$E$17+10*转化表!$E$18+10*转化表!$E$19+10*转化表!$E$20+10*转化表!$E$21+(B156-110)*转化表!$E$22)))))))))))))</f>
        <v>0</v>
      </c>
      <c r="J156" s="98">
        <f>IF(E156&lt;=50,0,(E156-50)*人物成长表!$B156*7%+0.1+IF(AND(B156&lt;=10,B156&gt;0),(人物成长表!$B156-1)*转化表!$F$11,IF(AND(B156&lt;=20,B156&gt;10),9*转化表!$F$11+(B156-10)*转化表!$F$12,IF(AND(B156&lt;=30,B156&gt;20),9*转化表!$F$11+10*转化表!$F$12+(B156-20)*转化表!$F$13,IF(AND(B156&lt;=40,B156&gt;30),9*转化表!$F$11+10*转化表!$F$12+10*转化表!$F$13+(B156-30)*转化表!$F$14,IF(AND(B156&lt;=50,B156&gt;40),9*转化表!$F$11+10*转化表!$F$12+10*转化表!$F$13+10*转化表!$F$14+(B156-40)*转化表!$F$15,IF(AND(B156&lt;=60,B156&gt;50),9*转化表!$F$11+10*转化表!$F$12+10*转化表!$F$13+10*转化表!$F$14+10*转化表!$F$15+(B156-50)*转化表!$F$16,IF(AND(B156&lt;=70,B156&gt;60),9*转化表!$F$11+10*转化表!$F$12+10*转化表!$F$13+10*转化表!$F$14+10*转化表!$F$15+10*转化表!$F$16+(B156-60)*转化表!$F$17,IF(AND(B156&lt;=80,B156&gt;70),9*转化表!$F$11+10*转化表!$F$12+10*转化表!$F$13+10*转化表!$F$14+10*转化表!$F$15+10*转化表!$F$16+10*转化表!$F$17+(B156-70)*转化表!$F$18,IF(AND(B156&lt;=90,B156&gt;80),9*转化表!$F$11+10*转化表!$F$12+10*转化表!$F$13+10*转化表!$F$14+10*转化表!$F$15+10*转化表!$F$16+10*转化表!$F$17+10*转化表!$F$18+(B156-80)*转化表!$F$19,IF(AND(B156&lt;=100,B156&gt;90),9*转化表!$F$11+10*转化表!$F$12+10*转化表!$F$13+10*转化表!$F$14+10*转化表!$F$15+10*转化表!$F$16+10*转化表!$F$17+10*转化表!$F$18+10*转化表!$F$19+(B156-90)*转化表!$F$20,IF(AND(B156&lt;=110,B156&gt;100),9*转化表!$F$11+10*转化表!$F$12+10*转化表!$F$13+10*转化表!$F$14+10*转化表!$F$15+10*转化表!$F$16+10*转化表!$F$17+10*转化表!$F$18+10*转化表!$F$19+10*转化表!$F$20+(B156-100)*转化表!$F$21,IF(AND(B156&lt;=120,B156&gt;110),9*转化表!$F$11+10*转化表!$F$12+10*转化表!$F$13+10*转化表!$F$14+10*转化表!$F$15+10*转化表!$F$16+10*转化表!$F$17+10*转化表!$F$18+10*转化表!$F$19+10*转化表!$F$20+10*转化表!$F$21+(B156-110)*转化表!$F$22)))))))))))))</f>
        <v>0</v>
      </c>
      <c r="K156" s="98">
        <f>(F156-50)*B156*10%+1+IF(AND(B156&lt;=10,B156&gt;0),(人物成长表!$B156-1)*转化表!$G$11,IF(AND(B156&lt;=20,B156&gt;10),9*转化表!$G$11+(B156-10)*转化表!$G$12,IF(AND(B156&lt;=30,B156&gt;20),9*转化表!$G$11+10*转化表!$G$12+(B156-20)*转化表!$G$13,IF(AND(B156&lt;=40,B156&gt;30),9*转化表!$G$11+10*转化表!$G$12+10*转化表!$G$13+(B156-30)*转化表!$G$14,IF(AND(B156&lt;=50,B156&gt;40),9*转化表!$G$11+10*转化表!$G$12+10*转化表!$G$13+10*转化表!$G$14+(B156-40)*转化表!$G$15,IF(AND(B156&lt;=60,B156&gt;50),9*转化表!$G$11+10*转化表!$G$12+10*转化表!$G$13+10*转化表!$G$14+10*转化表!$G$15+(B156-50)*转化表!$G$16,IF(AND(B156&lt;=70,B156&gt;60),9*转化表!$G$11+10*转化表!$G$12+10*转化表!$G$13+10*转化表!$G$14+10*转化表!$G$15+10*转化表!$G$16+(B156-60)*转化表!$G$17,IF(AND(B156&lt;=80,B156&gt;70),9*转化表!$G$11+10*转化表!$G$12+10*转化表!$G$13+10*转化表!$G$14+10*转化表!$G$15+10*转化表!$G$16+10*转化表!$G$17+(B156-70)*转化表!$G$18,IF(AND(B156&lt;=90,B156&gt;80),9*转化表!$G$11+10*转化表!$G$12+10*转化表!$G$13+10*转化表!$G$14+10*转化表!$G$15+10*转化表!$G$16+10*转化表!$G$17+10*转化表!$G$18+(B156-80)*转化表!$G$19,IF(AND(B156&lt;=100,B156&gt;90),9*转化表!$G$11+10*转化表!$G$12+10*转化表!$G$13+10*转化表!$G$14+10*转化表!$G$15+10*转化表!$G$16+10*转化表!$G$17+10*转化表!$G$18+10*转化表!$G$19+(B156-90)*转化表!$G$20,IF(AND(B156&lt;=110,B156&gt;100),9*转化表!$G$11+10*转化表!$G$12+10*转化表!$G$13+10*转化表!$G$14+10*转化表!$G$15+10*转化表!$G$16+10*转化表!$G$17+10*转化表!$G$18+10*转化表!$G$19+10*转化表!$G$20+(B156-100)*转化表!$G$21,IF(AND(B156&lt;=120,B156&gt;110),9*转化表!$G$11+10*转化表!$G$12+10*转化表!$G$13+10*转化表!$G$14+10*转化表!$G$15+10*转化表!$G$16+10*转化表!$G$17+10*转化表!$G$18+10*转化表!$G$19+10*转化表!$G$20+10*转化表!$G$21+(B156-110)*转化表!$G$22))))))))))))</f>
        <v>80</v>
      </c>
      <c r="L156" s="98">
        <f>IF(F156&lt;=50,0,(F156-50)*7%*B156+IF(AND(B156&lt;=10,B156&gt;0),人物成长表!$B156*转化表!$H$11,IF(AND(B156&lt;=20,B156&gt;10),9*转化表!$H$11+(B156-10)*转化表!$H$12,IF(AND(B156&lt;=30,B156&gt;20),9*转化表!$H$11+10*转化表!$H$12+(B156-20)*转化表!$H$13,IF(AND(B156&lt;=40,B156&gt;30),9*转化表!$H$11+10*转化表!$H$12+10*转化表!$H$13+(B156-30)*转化表!$H$14,IF(AND(B156&lt;=50,B156&gt;40),9*转化表!$H$11+10*转化表!$H$12+10*转化表!$H$13+10*转化表!$H$14+(B156-40)*转化表!$H$15,IF(AND(B156&lt;=60,B156&gt;50),9*转化表!$H$11+10*转化表!$H$12+10*转化表!$H$13+10*转化表!$H$14+10*转化表!$H$15+(B156-50)*转化表!$H$16,IF(AND(B156&lt;=70,B156&gt;60),9*转化表!$H$11+10*转化表!$H$12+10*转化表!$H$13+10*转化表!$H$14+10*转化表!$H$15+10*转化表!$H$16+(B156-60)*转化表!$H$17,IF(AND(B156&lt;=80,B156&gt;70),9*转化表!$H$11+10*转化表!$H$12+10*转化表!$H$13+10*转化表!$H$14+10*转化表!$H$15+10*转化表!$H$16+10*转化表!$H$17+(B156-70)*转化表!$H$18,IF(AND(B156&lt;=90,B156&gt;80),9*转化表!$H$11+10*转化表!$H$12+10*转化表!$H$13+10*转化表!$H$14+10*转化表!$H$15+10*转化表!$H$16+10*转化表!$H$17+10*转化表!$H$18+(B156-80)*转化表!$H$19,IF(AND(B156&lt;=100,B156&gt;90),9*转化表!$H$11+10*转化表!$H$12+10*转化表!$H$13+10*转化表!$H$14+10*转化表!$H$15+10*转化表!$H$16+10*转化表!$H$17+10*转化表!$H$18+10*转化表!$H$19+(B156-90)*转化表!$H$20,IF(AND(B156&lt;=110,B156&gt;100),9*转化表!$H$11+10*转化表!$H$12+10*转化表!$H$13+10*转化表!$H$14+10*转化表!$H$15+10*转化表!$H$16+10*转化表!$H$17+10*转化表!$H$18+10*转化表!$H$19+10*转化表!$H$20+(B156-100)*转化表!$H$21,IF(AND(B156&lt;=120,B156&gt;110),9*转化表!$H$11+10*转化表!$H$12+10*转化表!$H$13+10*转化表!$H$14+10*转化表!$H$15+10*转化表!$H$16+10*转化表!$H$17+10*转化表!$H$18+10*转化表!$H$19+10*转化表!$H$20+10*转化表!$H$21+(B156-110)*转化表!$H$22)))))))))))))</f>
        <v>0</v>
      </c>
      <c r="M156" s="99">
        <v>0.1</v>
      </c>
      <c r="N156" s="95">
        <v>0</v>
      </c>
      <c r="O156" s="99">
        <v>0.15</v>
      </c>
      <c r="P156" s="95">
        <v>0</v>
      </c>
      <c r="Q156" s="95">
        <v>0</v>
      </c>
      <c r="R156" s="95">
        <v>0</v>
      </c>
      <c r="S156" s="95">
        <v>0</v>
      </c>
    </row>
    <row r="157" spans="1:19">
      <c r="A157" s="38" t="s">
        <v>187</v>
      </c>
      <c r="B157" s="95">
        <v>36</v>
      </c>
      <c r="C157" s="96">
        <f>IF(AND(B157&lt;=10,B157&gt;0),(人物成长表!$B157-1)*30+30,IF(AND(B157&lt;=20,B157&gt;10),9*30+30+(B157-10)*60,IF(AND(B157&lt;=30,B157&gt;20),9*30+30+10*60+(B157-20)*90,IF(AND(B157&lt;=40,B157&gt;30),9*30+30+10*60+10*90+(B157-30)*120,IF(AND(B157&lt;=50,B157&gt;40),9*30+30+10*60+10*90+10*120+(B157-40)*150,IF(AND(B157&lt;=60,B157&gt;50),9*30+30+10*60+10*90+10*120+10*150+(B157-50)*180,IF(AND(B157&lt;=70,B157&gt;60),9*30+30+10*60+10*90+10*120+10*150+10*180+(B157-60)*210,IF(AND(B157&lt;=80,B157&gt;70),9*30+30+10*60+10*90+10*120+10*150+10*180+10*210+(B157-70)*240,IF(AND(B157&lt;=90,B157&gt;80),9*30+30+10*60+10*90+10*120+10*150+10*180+10*210+10*240+(B157-80)*270,IF(AND(B157&lt;=100,B157&gt;90),9*30+30+10*60+10*90+10*120+10*150+10*180+10*210+10*240+10*270+(B157-90)*300,IF(AND(B157&lt;=110,B157&gt;100),9*30+30+10*60+10*90+10*120+10*150+10*180+10*210+10*240+10*270+10*300+(B157-100)*330,IF(AND(B157&lt;=120,B157&gt;110),9*30+30+10*60+10*90+10*120+10*150+10*180+10*210+10*240+10*270+10*300+10*330+(B157-110)*360))))))))))))</f>
        <v>2520</v>
      </c>
      <c r="D157" s="38">
        <v>70</v>
      </c>
      <c r="E157" s="38">
        <v>50</v>
      </c>
      <c r="F157" s="95">
        <v>50</v>
      </c>
      <c r="G157" s="97">
        <f>人物成长表!$D157*人物成长表!$B157*10%+16+IF(AND(B157&lt;=10,B157&gt;0),(人物成长表!$B157-1)*转化表!$C$11,IF(AND(B157&lt;=20,B157&gt;10),9*转化表!$C$11+(B157-10)*转化表!$C$12,IF(AND(B157&lt;=30,B157&gt;20),9*转化表!$C$11+10*转化表!$C$12+(B157-20)*转化表!$C$13,IF(AND(B157&lt;=40,B157&gt;30),9*转化表!$C$11+10*转化表!$C$12+10*转化表!$C$13+(B157-30)*转化表!$C$14,IF(AND(B157&lt;=50,B157&gt;40),9*转化表!$C$11+10*转化表!$C$12+10*转化表!$C$13+10*转化表!$C$14+(B157-40)*转化表!$C$15,IF(AND(B157&lt;=60,B157&gt;50),9*转化表!$C$11+10*转化表!$C$12+10*转化表!$C$13+10*转化表!$C$14+10*转化表!$C$15+(B157-50)*转化表!$C$16,IF(AND(B157&lt;=70,B157&gt;60),9*转化表!$C$11+10*转化表!$C$12+10*转化表!$C$13+10*转化表!$C$14+10*转化表!$C$15+10*转化表!$C$16+(B157-60)*转化表!$C$17,IF(AND(B157&lt;=80,B157&gt;70),9*转化表!$C$11+10*转化表!$C$12+10*转化表!$C$13+10*转化表!$C$14+10*转化表!$C$15+10*转化表!$C$16+10*转化表!$C$17+(B157-70)*转化表!$C$18,IF(AND(B157&lt;=90,B157&gt;80),9*转化表!$C$11+10*转化表!$C$12+10*转化表!$C$13+10*转化表!$C$14+10*转化表!$C$15+10*转化表!$C$16+10*转化表!$C$17+10*转化表!$C$18+(B157-80)*转化表!$C$19,IF(AND(B157&lt;=100,B157&gt;90),9*转化表!$C$11+10*转化表!$C$12+10*转化表!$C$13+10*转化表!$C$14+10*转化表!$C$15+10*转化表!$C$16+10*转化表!$C$17+10*转化表!$C$18+10*转化表!$C$19+(B157-90)*转化表!$C$20,IF(AND(B157&lt;=110,B157&gt;100),9*转化表!$C$11+10*转化表!$C$12+10*转化表!$C$13+10*转化表!$C$14+10*转化表!$C$15+10*转化表!$C$16+10*转化表!$C$17+10*转化表!$C$18+10*转化表!$C$19+10*转化表!$C$20+(B157-100)*转化表!$C$21,IF(AND(B157&lt;=120,B157&gt;110),9*转化表!$C$11+10*转化表!$C$12+10*转化表!$C$13+10*转化表!$C$14+10*转化表!$C$15+10*转化表!$C$16+10*转化表!$C$17+10*转化表!$C$18+10*转化表!$C$19+10*转化表!$C$20+10*转化表!$C$21+(B157-110)*转化表!$C$22))))))))))))</f>
        <v>407</v>
      </c>
      <c r="H157" s="97">
        <f>人物成长表!$D157*人物成长表!$B157*7%+11.1+IF(AND(B157&lt;=10,B157&gt;0),(人物成长表!$B157-1)*转化表!$D$11,IF(AND(B157&lt;=20,B157&gt;10),9*转化表!$D$11+(B157-10)*转化表!$D$12,IF(AND(B157&lt;=30,B157&gt;20),9*转化表!$D$11+10*转化表!$D$12+(B157-20)*转化表!$D$13,IF(AND(B157&lt;=40,B157&gt;30),9*转化表!$D$11+10*转化表!$D$12+10*转化表!$D$13+(B157-30)*转化表!$D$14,IF(AND(B157&lt;=50,B157&gt;40),9*转化表!$D$11+10*转化表!$D$12+10*转化表!$D$13+10*转化表!$D$14+(B157-40)*转化表!$D$15,IF(AND(B157&lt;=60,B157&gt;50),9*转化表!$D$11+10*转化表!$D$12+10*转化表!$D$13+10*转化表!$D$14+10*转化表!$D$15+(B157-50)*转化表!$D$16,IF(AND(B157&lt;=70,B157&gt;60),9*转化表!$D$11+10*转化表!$D$12+10*转化表!$D$13+10*转化表!$D$14+10*转化表!$D$15+10*转化表!$D$16+(B157-60)*转化表!$D$17,IF(AND(B157&lt;=80,B157&gt;70),9*转化表!$D$11+10*转化表!$D$12+10*转化表!$D$13+10*转化表!$D$14+10*转化表!$D$15+10*转化表!$D$16+10*转化表!$D$17+(B157-70)*转化表!$D$18,IF(AND(B157&lt;=90,B157&gt;80),9*转化表!$D$11+10*转化表!$D$12+10*转化表!$D$13+10*转化表!$D$14+10*转化表!$D$15+10*转化表!$D$16+10*转化表!$D$17+10*转化表!$D$18+(B157-80)*转化表!$D$19,IF(AND(B157&lt;=100,B157&gt;90),9*转化表!$D$11+10*转化表!$D$12+10*转化表!$D$13+10*转化表!$D$14+10*转化表!$D$15+10*转化表!$D$16+10*转化表!$D$17+10*转化表!$D$18+10*转化表!$D$19+(B157-90)*转化表!$D$20,IF(AND(B157&lt;=110,B157&gt;100),9*转化表!$D$11+10*转化表!$D$12+10*转化表!$D$13+10*转化表!$D$14+10*转化表!$D$15+10*转化表!$D$16+10*转化表!$D$17+10*转化表!$D$18+10*转化表!$D$19+10*转化表!$D$20+(B157-100)*转化表!$D$21,IF(AND(B157&lt;=120,B157&gt;110),9*转化表!$D$11+10*转化表!$D$12+10*转化表!$D$13+10*转化表!$D$14+10*转化表!$D$15+10*转化表!$D$16+10*转化表!$D$17+10*转化表!$D$18+10*转化表!$D$19+10*转化表!$D$20+10*转化表!$D$21+(B157-110)*转化表!$D$22))))))))))))</f>
        <v>140.6</v>
      </c>
      <c r="I157" s="98">
        <f>IF(E157&lt;=50,0,(E157-50)*人物成长表!$B157*10%+0.1+IF(AND(B157&lt;=10,B157&gt;0),(人物成长表!$B157-1)*转化表!$E$11,IF(AND(B157&lt;=20,B157&gt;10),9*转化表!$E$11+(B157-10)*转化表!$E$12,IF(AND(B157&lt;=30,B157&gt;20),9*转化表!$E$11+10*转化表!$E$12+(B157-20)*转化表!$E$13,IF(AND(B157&lt;=40,B157&gt;30),9*转化表!$E$11+10*转化表!$E$12+10*转化表!$E$13+(B157-30)*转化表!$E$14,IF(AND(B157&lt;=50,B157&gt;40),9*转化表!$E$11+10*转化表!$E$12+10*转化表!$E$13+10*转化表!$E$14+(B157-40)*转化表!$E$15,IF(AND(B157&lt;=60,B157&gt;50),9*转化表!$E$11+10*转化表!$E$12+10*转化表!$E$13+10*转化表!$E$14+10*转化表!$E$15+(B157-50)*转化表!$E$16,IF(AND(B157&lt;=70,B157&gt;60),9*转化表!$E$11+10*转化表!$E$12+10*转化表!$E$13+10*转化表!$E$14+10*转化表!$E$15+10*转化表!$E$16+(B157-60)*转化表!$E$17,IF(AND(B157&lt;=80,B157&gt;70),9*转化表!$E$11+10*转化表!$E$12+10*转化表!$E$13+10*转化表!$E$14+10*转化表!$E$15+10*转化表!$E$16+10*转化表!$E$17+(B157-70)*转化表!$E$18,IF(AND(B157&lt;=90,B157&gt;80),9*转化表!$E$11+10*转化表!$E$12+10*转化表!$E$13+10*转化表!$E$14+10*转化表!$E$15+10*转化表!$E$16+10*转化表!$E$17+10*转化表!$E$18+(B157-80)*转化表!$E$19,IF(AND(B157&lt;=100,B157&gt;90),9*转化表!$E$11+10*转化表!$E$12+10*转化表!$E$13+10*转化表!$E$14+10*转化表!$E$15+10*转化表!$E$16+10*转化表!$E$17+10*转化表!$E$18+10*转化表!$E$19+(B157-90)*转化表!$E$20,IF(AND(B157&lt;=110,B157&gt;100),9*转化表!$E$11+10*转化表!$E$12+10*转化表!$E$13+10*转化表!$E$14+10*转化表!$E$15+10*转化表!$E$16+10*转化表!$E$17+10*转化表!$E$18+10*转化表!$E$19+10*转化表!$E$20+(B157-100)*转化表!$E$21,IF(AND(B157&lt;=120,B157&gt;110),9*转化表!$E$11+10*转化表!$E$12+10*转化表!$E$13+10*转化表!$E$14+10*转化表!$E$15+10*转化表!$E$16+10*转化表!$E$17+10*转化表!$E$18+10*转化表!$E$19+10*转化表!$E$20+10*转化表!$E$21+(B157-110)*转化表!$E$22)))))))))))))</f>
        <v>0</v>
      </c>
      <c r="J157" s="98">
        <f>IF(E157&lt;=50,0,(E157-50)*人物成长表!$B157*7%+0.1+IF(AND(B157&lt;=10,B157&gt;0),(人物成长表!$B157-1)*转化表!$F$11,IF(AND(B157&lt;=20,B157&gt;10),9*转化表!$F$11+(B157-10)*转化表!$F$12,IF(AND(B157&lt;=30,B157&gt;20),9*转化表!$F$11+10*转化表!$F$12+(B157-20)*转化表!$F$13,IF(AND(B157&lt;=40,B157&gt;30),9*转化表!$F$11+10*转化表!$F$12+10*转化表!$F$13+(B157-30)*转化表!$F$14,IF(AND(B157&lt;=50,B157&gt;40),9*转化表!$F$11+10*转化表!$F$12+10*转化表!$F$13+10*转化表!$F$14+(B157-40)*转化表!$F$15,IF(AND(B157&lt;=60,B157&gt;50),9*转化表!$F$11+10*转化表!$F$12+10*转化表!$F$13+10*转化表!$F$14+10*转化表!$F$15+(B157-50)*转化表!$F$16,IF(AND(B157&lt;=70,B157&gt;60),9*转化表!$F$11+10*转化表!$F$12+10*转化表!$F$13+10*转化表!$F$14+10*转化表!$F$15+10*转化表!$F$16+(B157-60)*转化表!$F$17,IF(AND(B157&lt;=80,B157&gt;70),9*转化表!$F$11+10*转化表!$F$12+10*转化表!$F$13+10*转化表!$F$14+10*转化表!$F$15+10*转化表!$F$16+10*转化表!$F$17+(B157-70)*转化表!$F$18,IF(AND(B157&lt;=90,B157&gt;80),9*转化表!$F$11+10*转化表!$F$12+10*转化表!$F$13+10*转化表!$F$14+10*转化表!$F$15+10*转化表!$F$16+10*转化表!$F$17+10*转化表!$F$18+(B157-80)*转化表!$F$19,IF(AND(B157&lt;=100,B157&gt;90),9*转化表!$F$11+10*转化表!$F$12+10*转化表!$F$13+10*转化表!$F$14+10*转化表!$F$15+10*转化表!$F$16+10*转化表!$F$17+10*转化表!$F$18+10*转化表!$F$19+(B157-90)*转化表!$F$20,IF(AND(B157&lt;=110,B157&gt;100),9*转化表!$F$11+10*转化表!$F$12+10*转化表!$F$13+10*转化表!$F$14+10*转化表!$F$15+10*转化表!$F$16+10*转化表!$F$17+10*转化表!$F$18+10*转化表!$F$19+10*转化表!$F$20+(B157-100)*转化表!$F$21,IF(AND(B157&lt;=120,B157&gt;110),9*转化表!$F$11+10*转化表!$F$12+10*转化表!$F$13+10*转化表!$F$14+10*转化表!$F$15+10*转化表!$F$16+10*转化表!$F$17+10*转化表!$F$18+10*转化表!$F$19+10*转化表!$F$20+10*转化表!$F$21+(B157-110)*转化表!$F$22)))))))))))))</f>
        <v>0</v>
      </c>
      <c r="K157" s="98">
        <f>(F157-50)*B157*10%+1+IF(AND(B157&lt;=10,B157&gt;0),(人物成长表!$B157-1)*转化表!$G$11,IF(AND(B157&lt;=20,B157&gt;10),9*转化表!$G$11+(B157-10)*转化表!$G$12,IF(AND(B157&lt;=30,B157&gt;20),9*转化表!$G$11+10*转化表!$G$12+(B157-20)*转化表!$G$13,IF(AND(B157&lt;=40,B157&gt;30),9*转化表!$G$11+10*转化表!$G$12+10*转化表!$G$13+(B157-30)*转化表!$G$14,IF(AND(B157&lt;=50,B157&gt;40),9*转化表!$G$11+10*转化表!$G$12+10*转化表!$G$13+10*转化表!$G$14+(B157-40)*转化表!$G$15,IF(AND(B157&lt;=60,B157&gt;50),9*转化表!$G$11+10*转化表!$G$12+10*转化表!$G$13+10*转化表!$G$14+10*转化表!$G$15+(B157-50)*转化表!$G$16,IF(AND(B157&lt;=70,B157&gt;60),9*转化表!$G$11+10*转化表!$G$12+10*转化表!$G$13+10*转化表!$G$14+10*转化表!$G$15+10*转化表!$G$16+(B157-60)*转化表!$G$17,IF(AND(B157&lt;=80,B157&gt;70),9*转化表!$G$11+10*转化表!$G$12+10*转化表!$G$13+10*转化表!$G$14+10*转化表!$G$15+10*转化表!$G$16+10*转化表!$G$17+(B157-70)*转化表!$G$18,IF(AND(B157&lt;=90,B157&gt;80),9*转化表!$G$11+10*转化表!$G$12+10*转化表!$G$13+10*转化表!$G$14+10*转化表!$G$15+10*转化表!$G$16+10*转化表!$G$17+10*转化表!$G$18+(B157-80)*转化表!$G$19,IF(AND(B157&lt;=100,B157&gt;90),9*转化表!$G$11+10*转化表!$G$12+10*转化表!$G$13+10*转化表!$G$14+10*转化表!$G$15+10*转化表!$G$16+10*转化表!$G$17+10*转化表!$G$18+10*转化表!$G$19+(B157-90)*转化表!$G$20,IF(AND(B157&lt;=110,B157&gt;100),9*转化表!$G$11+10*转化表!$G$12+10*转化表!$G$13+10*转化表!$G$14+10*转化表!$G$15+10*转化表!$G$16+10*转化表!$G$17+10*转化表!$G$18+10*转化表!$G$19+10*转化表!$G$20+(B157-100)*转化表!$G$21,IF(AND(B157&lt;=120,B157&gt;110),9*转化表!$G$11+10*转化表!$G$12+10*转化表!$G$13+10*转化表!$G$14+10*转化表!$G$15+10*转化表!$G$16+10*转化表!$G$17+10*转化表!$G$18+10*转化表!$G$19+10*转化表!$G$20+10*转化表!$G$21+(B157-110)*转化表!$G$22))))))))))))</f>
        <v>84</v>
      </c>
      <c r="L157" s="98">
        <f>IF(F157&lt;=50,0,(F157-50)*7%*B157+IF(AND(B157&lt;=10,B157&gt;0),人物成长表!$B157*转化表!$H$11,IF(AND(B157&lt;=20,B157&gt;10),9*转化表!$H$11+(B157-10)*转化表!$H$12,IF(AND(B157&lt;=30,B157&gt;20),9*转化表!$H$11+10*转化表!$H$12+(B157-20)*转化表!$H$13,IF(AND(B157&lt;=40,B157&gt;30),9*转化表!$H$11+10*转化表!$H$12+10*转化表!$H$13+(B157-30)*转化表!$H$14,IF(AND(B157&lt;=50,B157&gt;40),9*转化表!$H$11+10*转化表!$H$12+10*转化表!$H$13+10*转化表!$H$14+(B157-40)*转化表!$H$15,IF(AND(B157&lt;=60,B157&gt;50),9*转化表!$H$11+10*转化表!$H$12+10*转化表!$H$13+10*转化表!$H$14+10*转化表!$H$15+(B157-50)*转化表!$H$16,IF(AND(B157&lt;=70,B157&gt;60),9*转化表!$H$11+10*转化表!$H$12+10*转化表!$H$13+10*转化表!$H$14+10*转化表!$H$15+10*转化表!$H$16+(B157-60)*转化表!$H$17,IF(AND(B157&lt;=80,B157&gt;70),9*转化表!$H$11+10*转化表!$H$12+10*转化表!$H$13+10*转化表!$H$14+10*转化表!$H$15+10*转化表!$H$16+10*转化表!$H$17+(B157-70)*转化表!$H$18,IF(AND(B157&lt;=90,B157&gt;80),9*转化表!$H$11+10*转化表!$H$12+10*转化表!$H$13+10*转化表!$H$14+10*转化表!$H$15+10*转化表!$H$16+10*转化表!$H$17+10*转化表!$H$18+(B157-80)*转化表!$H$19,IF(AND(B157&lt;=100,B157&gt;90),9*转化表!$H$11+10*转化表!$H$12+10*转化表!$H$13+10*转化表!$H$14+10*转化表!$H$15+10*转化表!$H$16+10*转化表!$H$17+10*转化表!$H$18+10*转化表!$H$19+(B157-90)*转化表!$H$20,IF(AND(B157&lt;=110,B157&gt;100),9*转化表!$H$11+10*转化表!$H$12+10*转化表!$H$13+10*转化表!$H$14+10*转化表!$H$15+10*转化表!$H$16+10*转化表!$H$17+10*转化表!$H$18+10*转化表!$H$19+10*转化表!$H$20+(B157-100)*转化表!$H$21,IF(AND(B157&lt;=120,B157&gt;110),9*转化表!$H$11+10*转化表!$H$12+10*转化表!$H$13+10*转化表!$H$14+10*转化表!$H$15+10*转化表!$H$16+10*转化表!$H$17+10*转化表!$H$18+10*转化表!$H$19+10*转化表!$H$20+10*转化表!$H$21+(B157-110)*转化表!$H$22)))))))))))))</f>
        <v>0</v>
      </c>
      <c r="M157" s="99">
        <v>0.1</v>
      </c>
      <c r="N157" s="95">
        <v>0</v>
      </c>
      <c r="O157" s="99">
        <v>0.15</v>
      </c>
      <c r="P157" s="95">
        <v>0</v>
      </c>
      <c r="Q157" s="95">
        <v>0</v>
      </c>
      <c r="R157" s="95">
        <v>0</v>
      </c>
      <c r="S157" s="95">
        <v>0</v>
      </c>
    </row>
    <row r="158" spans="1:19">
      <c r="A158" s="38" t="s">
        <v>187</v>
      </c>
      <c r="B158" s="95">
        <v>37</v>
      </c>
      <c r="C158" s="96">
        <f>IF(AND(B158&lt;=10,B158&gt;0),(人物成长表!$B158-1)*30+30,IF(AND(B158&lt;=20,B158&gt;10),9*30+30+(B158-10)*60,IF(AND(B158&lt;=30,B158&gt;20),9*30+30+10*60+(B158-20)*90,IF(AND(B158&lt;=40,B158&gt;30),9*30+30+10*60+10*90+(B158-30)*120,IF(AND(B158&lt;=50,B158&gt;40),9*30+30+10*60+10*90+10*120+(B158-40)*150,IF(AND(B158&lt;=60,B158&gt;50),9*30+30+10*60+10*90+10*120+10*150+(B158-50)*180,IF(AND(B158&lt;=70,B158&gt;60),9*30+30+10*60+10*90+10*120+10*150+10*180+(B158-60)*210,IF(AND(B158&lt;=80,B158&gt;70),9*30+30+10*60+10*90+10*120+10*150+10*180+10*210+(B158-70)*240,IF(AND(B158&lt;=90,B158&gt;80),9*30+30+10*60+10*90+10*120+10*150+10*180+10*210+10*240+(B158-80)*270,IF(AND(B158&lt;=100,B158&gt;90),9*30+30+10*60+10*90+10*120+10*150+10*180+10*210+10*240+10*270+(B158-90)*300,IF(AND(B158&lt;=110,B158&gt;100),9*30+30+10*60+10*90+10*120+10*150+10*180+10*210+10*240+10*270+10*300+(B158-100)*330,IF(AND(B158&lt;=120,B158&gt;110),9*30+30+10*60+10*90+10*120+10*150+10*180+10*210+10*240+10*270+10*300+10*330+(B158-110)*360))))))))))))</f>
        <v>2640</v>
      </c>
      <c r="D158" s="38">
        <v>70</v>
      </c>
      <c r="E158" s="38">
        <v>50</v>
      </c>
      <c r="F158" s="95">
        <v>50</v>
      </c>
      <c r="G158" s="97">
        <f>人物成长表!$D158*人物成长表!$B158*10%+16+IF(AND(B158&lt;=10,B158&gt;0),(人物成长表!$B158-1)*转化表!$C$11,IF(AND(B158&lt;=20,B158&gt;10),9*转化表!$C$11+(B158-10)*转化表!$C$12,IF(AND(B158&lt;=30,B158&gt;20),9*转化表!$C$11+10*转化表!$C$12+(B158-20)*转化表!$C$13,IF(AND(B158&lt;=40,B158&gt;30),9*转化表!$C$11+10*转化表!$C$12+10*转化表!$C$13+(B158-30)*转化表!$C$14,IF(AND(B158&lt;=50,B158&gt;40),9*转化表!$C$11+10*转化表!$C$12+10*转化表!$C$13+10*转化表!$C$14+(B158-40)*转化表!$C$15,IF(AND(B158&lt;=60,B158&gt;50),9*转化表!$C$11+10*转化表!$C$12+10*转化表!$C$13+10*转化表!$C$14+10*转化表!$C$15+(B158-50)*转化表!$C$16,IF(AND(B158&lt;=70,B158&gt;60),9*转化表!$C$11+10*转化表!$C$12+10*转化表!$C$13+10*转化表!$C$14+10*转化表!$C$15+10*转化表!$C$16+(B158-60)*转化表!$C$17,IF(AND(B158&lt;=80,B158&gt;70),9*转化表!$C$11+10*转化表!$C$12+10*转化表!$C$13+10*转化表!$C$14+10*转化表!$C$15+10*转化表!$C$16+10*转化表!$C$17+(B158-70)*转化表!$C$18,IF(AND(B158&lt;=90,B158&gt;80),9*转化表!$C$11+10*转化表!$C$12+10*转化表!$C$13+10*转化表!$C$14+10*转化表!$C$15+10*转化表!$C$16+10*转化表!$C$17+10*转化表!$C$18+(B158-80)*转化表!$C$19,IF(AND(B158&lt;=100,B158&gt;90),9*转化表!$C$11+10*转化表!$C$12+10*转化表!$C$13+10*转化表!$C$14+10*转化表!$C$15+10*转化表!$C$16+10*转化表!$C$17+10*转化表!$C$18+10*转化表!$C$19+(B158-90)*转化表!$C$20,IF(AND(B158&lt;=110,B158&gt;100),9*转化表!$C$11+10*转化表!$C$12+10*转化表!$C$13+10*转化表!$C$14+10*转化表!$C$15+10*转化表!$C$16+10*转化表!$C$17+10*转化表!$C$18+10*转化表!$C$19+10*转化表!$C$20+(B158-100)*转化表!$C$21,IF(AND(B158&lt;=120,B158&gt;110),9*转化表!$C$11+10*转化表!$C$12+10*转化表!$C$13+10*转化表!$C$14+10*转化表!$C$15+10*转化表!$C$16+10*转化表!$C$17+10*转化表!$C$18+10*转化表!$C$19+10*转化表!$C$20+10*转化表!$C$21+(B158-110)*转化表!$C$22))))))))))))</f>
        <v>425</v>
      </c>
      <c r="H158" s="97">
        <f>人物成长表!$D158*人物成长表!$B158*7%+11.1+IF(AND(B158&lt;=10,B158&gt;0),(人物成长表!$B158-1)*转化表!$D$11,IF(AND(B158&lt;=20,B158&gt;10),9*转化表!$D$11+(B158-10)*转化表!$D$12,IF(AND(B158&lt;=30,B158&gt;20),9*转化表!$D$11+10*转化表!$D$12+(B158-20)*转化表!$D$13,IF(AND(B158&lt;=40,B158&gt;30),9*转化表!$D$11+10*转化表!$D$12+10*转化表!$D$13+(B158-30)*转化表!$D$14,IF(AND(B158&lt;=50,B158&gt;40),9*转化表!$D$11+10*转化表!$D$12+10*转化表!$D$13+10*转化表!$D$14+(B158-40)*转化表!$D$15,IF(AND(B158&lt;=60,B158&gt;50),9*转化表!$D$11+10*转化表!$D$12+10*转化表!$D$13+10*转化表!$D$14+10*转化表!$D$15+(B158-50)*转化表!$D$16,IF(AND(B158&lt;=70,B158&gt;60),9*转化表!$D$11+10*转化表!$D$12+10*转化表!$D$13+10*转化表!$D$14+10*转化表!$D$15+10*转化表!$D$16+(B158-60)*转化表!$D$17,IF(AND(B158&lt;=80,B158&gt;70),9*转化表!$D$11+10*转化表!$D$12+10*转化表!$D$13+10*转化表!$D$14+10*转化表!$D$15+10*转化表!$D$16+10*转化表!$D$17+(B158-70)*转化表!$D$18,IF(AND(B158&lt;=90,B158&gt;80),9*转化表!$D$11+10*转化表!$D$12+10*转化表!$D$13+10*转化表!$D$14+10*转化表!$D$15+10*转化表!$D$16+10*转化表!$D$17+10*转化表!$D$18+(B158-80)*转化表!$D$19,IF(AND(B158&lt;=100,B158&gt;90),9*转化表!$D$11+10*转化表!$D$12+10*转化表!$D$13+10*转化表!$D$14+10*转化表!$D$15+10*转化表!$D$16+10*转化表!$D$17+10*转化表!$D$18+10*转化表!$D$19+(B158-90)*转化表!$D$20,IF(AND(B158&lt;=110,B158&gt;100),9*转化表!$D$11+10*转化表!$D$12+10*转化表!$D$13+10*转化表!$D$14+10*转化表!$D$15+10*转化表!$D$16+10*转化表!$D$17+10*转化表!$D$18+10*转化表!$D$19+10*转化表!$D$20+(B158-100)*转化表!$D$21,IF(AND(B158&lt;=120,B158&gt;110),9*转化表!$D$11+10*转化表!$D$12+10*转化表!$D$13+10*转化表!$D$14+10*转化表!$D$15+10*转化表!$D$16+10*转化表!$D$17+10*转化表!$D$18+10*转化表!$D$19+10*转化表!$D$20+10*转化表!$D$21+(B158-110)*转化表!$D$22))))))))))))</f>
        <v>146.19999999999999</v>
      </c>
      <c r="I158" s="98">
        <f>IF(E158&lt;=50,0,(E158-50)*人物成长表!$B158*10%+0.1+IF(AND(B158&lt;=10,B158&gt;0),(人物成长表!$B158-1)*转化表!$E$11,IF(AND(B158&lt;=20,B158&gt;10),9*转化表!$E$11+(B158-10)*转化表!$E$12,IF(AND(B158&lt;=30,B158&gt;20),9*转化表!$E$11+10*转化表!$E$12+(B158-20)*转化表!$E$13,IF(AND(B158&lt;=40,B158&gt;30),9*转化表!$E$11+10*转化表!$E$12+10*转化表!$E$13+(B158-30)*转化表!$E$14,IF(AND(B158&lt;=50,B158&gt;40),9*转化表!$E$11+10*转化表!$E$12+10*转化表!$E$13+10*转化表!$E$14+(B158-40)*转化表!$E$15,IF(AND(B158&lt;=60,B158&gt;50),9*转化表!$E$11+10*转化表!$E$12+10*转化表!$E$13+10*转化表!$E$14+10*转化表!$E$15+(B158-50)*转化表!$E$16,IF(AND(B158&lt;=70,B158&gt;60),9*转化表!$E$11+10*转化表!$E$12+10*转化表!$E$13+10*转化表!$E$14+10*转化表!$E$15+10*转化表!$E$16+(B158-60)*转化表!$E$17,IF(AND(B158&lt;=80,B158&gt;70),9*转化表!$E$11+10*转化表!$E$12+10*转化表!$E$13+10*转化表!$E$14+10*转化表!$E$15+10*转化表!$E$16+10*转化表!$E$17+(B158-70)*转化表!$E$18,IF(AND(B158&lt;=90,B158&gt;80),9*转化表!$E$11+10*转化表!$E$12+10*转化表!$E$13+10*转化表!$E$14+10*转化表!$E$15+10*转化表!$E$16+10*转化表!$E$17+10*转化表!$E$18+(B158-80)*转化表!$E$19,IF(AND(B158&lt;=100,B158&gt;90),9*转化表!$E$11+10*转化表!$E$12+10*转化表!$E$13+10*转化表!$E$14+10*转化表!$E$15+10*转化表!$E$16+10*转化表!$E$17+10*转化表!$E$18+10*转化表!$E$19+(B158-90)*转化表!$E$20,IF(AND(B158&lt;=110,B158&gt;100),9*转化表!$E$11+10*转化表!$E$12+10*转化表!$E$13+10*转化表!$E$14+10*转化表!$E$15+10*转化表!$E$16+10*转化表!$E$17+10*转化表!$E$18+10*转化表!$E$19+10*转化表!$E$20+(B158-100)*转化表!$E$21,IF(AND(B158&lt;=120,B158&gt;110),9*转化表!$E$11+10*转化表!$E$12+10*转化表!$E$13+10*转化表!$E$14+10*转化表!$E$15+10*转化表!$E$16+10*转化表!$E$17+10*转化表!$E$18+10*转化表!$E$19+10*转化表!$E$20+10*转化表!$E$21+(B158-110)*转化表!$E$22)))))))))))))</f>
        <v>0</v>
      </c>
      <c r="J158" s="98">
        <f>IF(E158&lt;=50,0,(E158-50)*人物成长表!$B158*7%+0.1+IF(AND(B158&lt;=10,B158&gt;0),(人物成长表!$B158-1)*转化表!$F$11,IF(AND(B158&lt;=20,B158&gt;10),9*转化表!$F$11+(B158-10)*转化表!$F$12,IF(AND(B158&lt;=30,B158&gt;20),9*转化表!$F$11+10*转化表!$F$12+(B158-20)*转化表!$F$13,IF(AND(B158&lt;=40,B158&gt;30),9*转化表!$F$11+10*转化表!$F$12+10*转化表!$F$13+(B158-30)*转化表!$F$14,IF(AND(B158&lt;=50,B158&gt;40),9*转化表!$F$11+10*转化表!$F$12+10*转化表!$F$13+10*转化表!$F$14+(B158-40)*转化表!$F$15,IF(AND(B158&lt;=60,B158&gt;50),9*转化表!$F$11+10*转化表!$F$12+10*转化表!$F$13+10*转化表!$F$14+10*转化表!$F$15+(B158-50)*转化表!$F$16,IF(AND(B158&lt;=70,B158&gt;60),9*转化表!$F$11+10*转化表!$F$12+10*转化表!$F$13+10*转化表!$F$14+10*转化表!$F$15+10*转化表!$F$16+(B158-60)*转化表!$F$17,IF(AND(B158&lt;=80,B158&gt;70),9*转化表!$F$11+10*转化表!$F$12+10*转化表!$F$13+10*转化表!$F$14+10*转化表!$F$15+10*转化表!$F$16+10*转化表!$F$17+(B158-70)*转化表!$F$18,IF(AND(B158&lt;=90,B158&gt;80),9*转化表!$F$11+10*转化表!$F$12+10*转化表!$F$13+10*转化表!$F$14+10*转化表!$F$15+10*转化表!$F$16+10*转化表!$F$17+10*转化表!$F$18+(B158-80)*转化表!$F$19,IF(AND(B158&lt;=100,B158&gt;90),9*转化表!$F$11+10*转化表!$F$12+10*转化表!$F$13+10*转化表!$F$14+10*转化表!$F$15+10*转化表!$F$16+10*转化表!$F$17+10*转化表!$F$18+10*转化表!$F$19+(B158-90)*转化表!$F$20,IF(AND(B158&lt;=110,B158&gt;100),9*转化表!$F$11+10*转化表!$F$12+10*转化表!$F$13+10*转化表!$F$14+10*转化表!$F$15+10*转化表!$F$16+10*转化表!$F$17+10*转化表!$F$18+10*转化表!$F$19+10*转化表!$F$20+(B158-100)*转化表!$F$21,IF(AND(B158&lt;=120,B158&gt;110),9*转化表!$F$11+10*转化表!$F$12+10*转化表!$F$13+10*转化表!$F$14+10*转化表!$F$15+10*转化表!$F$16+10*转化表!$F$17+10*转化表!$F$18+10*转化表!$F$19+10*转化表!$F$20+10*转化表!$F$21+(B158-110)*转化表!$F$22)))))))))))))</f>
        <v>0</v>
      </c>
      <c r="K158" s="98">
        <f>(F158-50)*B158*10%+1+IF(AND(B158&lt;=10,B158&gt;0),(人物成长表!$B158-1)*转化表!$G$11,IF(AND(B158&lt;=20,B158&gt;10),9*转化表!$G$11+(B158-10)*转化表!$G$12,IF(AND(B158&lt;=30,B158&gt;20),9*转化表!$G$11+10*转化表!$G$12+(B158-20)*转化表!$G$13,IF(AND(B158&lt;=40,B158&gt;30),9*转化表!$G$11+10*转化表!$G$12+10*转化表!$G$13+(B158-30)*转化表!$G$14,IF(AND(B158&lt;=50,B158&gt;40),9*转化表!$G$11+10*转化表!$G$12+10*转化表!$G$13+10*转化表!$G$14+(B158-40)*转化表!$G$15,IF(AND(B158&lt;=60,B158&gt;50),9*转化表!$G$11+10*转化表!$G$12+10*转化表!$G$13+10*转化表!$G$14+10*转化表!$G$15+(B158-50)*转化表!$G$16,IF(AND(B158&lt;=70,B158&gt;60),9*转化表!$G$11+10*转化表!$G$12+10*转化表!$G$13+10*转化表!$G$14+10*转化表!$G$15+10*转化表!$G$16+(B158-60)*转化表!$G$17,IF(AND(B158&lt;=80,B158&gt;70),9*转化表!$G$11+10*转化表!$G$12+10*转化表!$G$13+10*转化表!$G$14+10*转化表!$G$15+10*转化表!$G$16+10*转化表!$G$17+(B158-70)*转化表!$G$18,IF(AND(B158&lt;=90,B158&gt;80),9*转化表!$G$11+10*转化表!$G$12+10*转化表!$G$13+10*转化表!$G$14+10*转化表!$G$15+10*转化表!$G$16+10*转化表!$G$17+10*转化表!$G$18+(B158-80)*转化表!$G$19,IF(AND(B158&lt;=100,B158&gt;90),9*转化表!$G$11+10*转化表!$G$12+10*转化表!$G$13+10*转化表!$G$14+10*转化表!$G$15+10*转化表!$G$16+10*转化表!$G$17+10*转化表!$G$18+10*转化表!$G$19+(B158-90)*转化表!$G$20,IF(AND(B158&lt;=110,B158&gt;100),9*转化表!$G$11+10*转化表!$G$12+10*转化表!$G$13+10*转化表!$G$14+10*转化表!$G$15+10*转化表!$G$16+10*转化表!$G$17+10*转化表!$G$18+10*转化表!$G$19+10*转化表!$G$20+(B158-100)*转化表!$G$21,IF(AND(B158&lt;=120,B158&gt;110),9*转化表!$G$11+10*转化表!$G$12+10*转化表!$G$13+10*转化表!$G$14+10*转化表!$G$15+10*转化表!$G$16+10*转化表!$G$17+10*转化表!$G$18+10*转化表!$G$19+10*转化表!$G$20+10*转化表!$G$21+(B158-110)*转化表!$G$22))))))))))))</f>
        <v>88</v>
      </c>
      <c r="L158" s="98">
        <f>IF(F158&lt;=50,0,(F158-50)*7%*B158+IF(AND(B158&lt;=10,B158&gt;0),人物成长表!$B158*转化表!$H$11,IF(AND(B158&lt;=20,B158&gt;10),9*转化表!$H$11+(B158-10)*转化表!$H$12,IF(AND(B158&lt;=30,B158&gt;20),9*转化表!$H$11+10*转化表!$H$12+(B158-20)*转化表!$H$13,IF(AND(B158&lt;=40,B158&gt;30),9*转化表!$H$11+10*转化表!$H$12+10*转化表!$H$13+(B158-30)*转化表!$H$14,IF(AND(B158&lt;=50,B158&gt;40),9*转化表!$H$11+10*转化表!$H$12+10*转化表!$H$13+10*转化表!$H$14+(B158-40)*转化表!$H$15,IF(AND(B158&lt;=60,B158&gt;50),9*转化表!$H$11+10*转化表!$H$12+10*转化表!$H$13+10*转化表!$H$14+10*转化表!$H$15+(B158-50)*转化表!$H$16,IF(AND(B158&lt;=70,B158&gt;60),9*转化表!$H$11+10*转化表!$H$12+10*转化表!$H$13+10*转化表!$H$14+10*转化表!$H$15+10*转化表!$H$16+(B158-60)*转化表!$H$17,IF(AND(B158&lt;=80,B158&gt;70),9*转化表!$H$11+10*转化表!$H$12+10*转化表!$H$13+10*转化表!$H$14+10*转化表!$H$15+10*转化表!$H$16+10*转化表!$H$17+(B158-70)*转化表!$H$18,IF(AND(B158&lt;=90,B158&gt;80),9*转化表!$H$11+10*转化表!$H$12+10*转化表!$H$13+10*转化表!$H$14+10*转化表!$H$15+10*转化表!$H$16+10*转化表!$H$17+10*转化表!$H$18+(B158-80)*转化表!$H$19,IF(AND(B158&lt;=100,B158&gt;90),9*转化表!$H$11+10*转化表!$H$12+10*转化表!$H$13+10*转化表!$H$14+10*转化表!$H$15+10*转化表!$H$16+10*转化表!$H$17+10*转化表!$H$18+10*转化表!$H$19+(B158-90)*转化表!$H$20,IF(AND(B158&lt;=110,B158&gt;100),9*转化表!$H$11+10*转化表!$H$12+10*转化表!$H$13+10*转化表!$H$14+10*转化表!$H$15+10*转化表!$H$16+10*转化表!$H$17+10*转化表!$H$18+10*转化表!$H$19+10*转化表!$H$20+(B158-100)*转化表!$H$21,IF(AND(B158&lt;=120,B158&gt;110),9*转化表!$H$11+10*转化表!$H$12+10*转化表!$H$13+10*转化表!$H$14+10*转化表!$H$15+10*转化表!$H$16+10*转化表!$H$17+10*转化表!$H$18+10*转化表!$H$19+10*转化表!$H$20+10*转化表!$H$21+(B158-110)*转化表!$H$22)))))))))))))</f>
        <v>0</v>
      </c>
      <c r="M158" s="99">
        <v>0.1</v>
      </c>
      <c r="N158" s="95">
        <v>0</v>
      </c>
      <c r="O158" s="99">
        <v>0.15</v>
      </c>
      <c r="P158" s="95">
        <v>0</v>
      </c>
      <c r="Q158" s="95">
        <v>0</v>
      </c>
      <c r="R158" s="95">
        <v>0</v>
      </c>
      <c r="S158" s="95">
        <v>0</v>
      </c>
    </row>
    <row r="159" spans="1:19">
      <c r="A159" s="38" t="s">
        <v>187</v>
      </c>
      <c r="B159" s="95">
        <v>38</v>
      </c>
      <c r="C159" s="96">
        <f>IF(AND(B159&lt;=10,B159&gt;0),(人物成长表!$B159-1)*30+30,IF(AND(B159&lt;=20,B159&gt;10),9*30+30+(B159-10)*60,IF(AND(B159&lt;=30,B159&gt;20),9*30+30+10*60+(B159-20)*90,IF(AND(B159&lt;=40,B159&gt;30),9*30+30+10*60+10*90+(B159-30)*120,IF(AND(B159&lt;=50,B159&gt;40),9*30+30+10*60+10*90+10*120+(B159-40)*150,IF(AND(B159&lt;=60,B159&gt;50),9*30+30+10*60+10*90+10*120+10*150+(B159-50)*180,IF(AND(B159&lt;=70,B159&gt;60),9*30+30+10*60+10*90+10*120+10*150+10*180+(B159-60)*210,IF(AND(B159&lt;=80,B159&gt;70),9*30+30+10*60+10*90+10*120+10*150+10*180+10*210+(B159-70)*240,IF(AND(B159&lt;=90,B159&gt;80),9*30+30+10*60+10*90+10*120+10*150+10*180+10*210+10*240+(B159-80)*270,IF(AND(B159&lt;=100,B159&gt;90),9*30+30+10*60+10*90+10*120+10*150+10*180+10*210+10*240+10*270+(B159-90)*300,IF(AND(B159&lt;=110,B159&gt;100),9*30+30+10*60+10*90+10*120+10*150+10*180+10*210+10*240+10*270+10*300+(B159-100)*330,IF(AND(B159&lt;=120,B159&gt;110),9*30+30+10*60+10*90+10*120+10*150+10*180+10*210+10*240+10*270+10*300+10*330+(B159-110)*360))))))))))))</f>
        <v>2760</v>
      </c>
      <c r="D159" s="38">
        <v>70</v>
      </c>
      <c r="E159" s="38">
        <v>50</v>
      </c>
      <c r="F159" s="95">
        <v>50</v>
      </c>
      <c r="G159" s="97">
        <f>人物成长表!$D159*人物成长表!$B159*10%+16+IF(AND(B159&lt;=10,B159&gt;0),(人物成长表!$B159-1)*转化表!$C$11,IF(AND(B159&lt;=20,B159&gt;10),9*转化表!$C$11+(B159-10)*转化表!$C$12,IF(AND(B159&lt;=30,B159&gt;20),9*转化表!$C$11+10*转化表!$C$12+(B159-20)*转化表!$C$13,IF(AND(B159&lt;=40,B159&gt;30),9*转化表!$C$11+10*转化表!$C$12+10*转化表!$C$13+(B159-30)*转化表!$C$14,IF(AND(B159&lt;=50,B159&gt;40),9*转化表!$C$11+10*转化表!$C$12+10*转化表!$C$13+10*转化表!$C$14+(B159-40)*转化表!$C$15,IF(AND(B159&lt;=60,B159&gt;50),9*转化表!$C$11+10*转化表!$C$12+10*转化表!$C$13+10*转化表!$C$14+10*转化表!$C$15+(B159-50)*转化表!$C$16,IF(AND(B159&lt;=70,B159&gt;60),9*转化表!$C$11+10*转化表!$C$12+10*转化表!$C$13+10*转化表!$C$14+10*转化表!$C$15+10*转化表!$C$16+(B159-60)*转化表!$C$17,IF(AND(B159&lt;=80,B159&gt;70),9*转化表!$C$11+10*转化表!$C$12+10*转化表!$C$13+10*转化表!$C$14+10*转化表!$C$15+10*转化表!$C$16+10*转化表!$C$17+(B159-70)*转化表!$C$18,IF(AND(B159&lt;=90,B159&gt;80),9*转化表!$C$11+10*转化表!$C$12+10*转化表!$C$13+10*转化表!$C$14+10*转化表!$C$15+10*转化表!$C$16+10*转化表!$C$17+10*转化表!$C$18+(B159-80)*转化表!$C$19,IF(AND(B159&lt;=100,B159&gt;90),9*转化表!$C$11+10*转化表!$C$12+10*转化表!$C$13+10*转化表!$C$14+10*转化表!$C$15+10*转化表!$C$16+10*转化表!$C$17+10*转化表!$C$18+10*转化表!$C$19+(B159-90)*转化表!$C$20,IF(AND(B159&lt;=110,B159&gt;100),9*转化表!$C$11+10*转化表!$C$12+10*转化表!$C$13+10*转化表!$C$14+10*转化表!$C$15+10*转化表!$C$16+10*转化表!$C$17+10*转化表!$C$18+10*转化表!$C$19+10*转化表!$C$20+(B159-100)*转化表!$C$21,IF(AND(B159&lt;=120,B159&gt;110),9*转化表!$C$11+10*转化表!$C$12+10*转化表!$C$13+10*转化表!$C$14+10*转化表!$C$15+10*转化表!$C$16+10*转化表!$C$17+10*转化表!$C$18+10*转化表!$C$19+10*转化表!$C$20+10*转化表!$C$21+(B159-110)*转化表!$C$22))))))))))))</f>
        <v>443</v>
      </c>
      <c r="H159" s="97">
        <f>人物成长表!$D159*人物成长表!$B159*7%+11.1+IF(AND(B159&lt;=10,B159&gt;0),(人物成长表!$B159-1)*转化表!$D$11,IF(AND(B159&lt;=20,B159&gt;10),9*转化表!$D$11+(B159-10)*转化表!$D$12,IF(AND(B159&lt;=30,B159&gt;20),9*转化表!$D$11+10*转化表!$D$12+(B159-20)*转化表!$D$13,IF(AND(B159&lt;=40,B159&gt;30),9*转化表!$D$11+10*转化表!$D$12+10*转化表!$D$13+(B159-30)*转化表!$D$14,IF(AND(B159&lt;=50,B159&gt;40),9*转化表!$D$11+10*转化表!$D$12+10*转化表!$D$13+10*转化表!$D$14+(B159-40)*转化表!$D$15,IF(AND(B159&lt;=60,B159&gt;50),9*转化表!$D$11+10*转化表!$D$12+10*转化表!$D$13+10*转化表!$D$14+10*转化表!$D$15+(B159-50)*转化表!$D$16,IF(AND(B159&lt;=70,B159&gt;60),9*转化表!$D$11+10*转化表!$D$12+10*转化表!$D$13+10*转化表!$D$14+10*转化表!$D$15+10*转化表!$D$16+(B159-60)*转化表!$D$17,IF(AND(B159&lt;=80,B159&gt;70),9*转化表!$D$11+10*转化表!$D$12+10*转化表!$D$13+10*转化表!$D$14+10*转化表!$D$15+10*转化表!$D$16+10*转化表!$D$17+(B159-70)*转化表!$D$18,IF(AND(B159&lt;=90,B159&gt;80),9*转化表!$D$11+10*转化表!$D$12+10*转化表!$D$13+10*转化表!$D$14+10*转化表!$D$15+10*转化表!$D$16+10*转化表!$D$17+10*转化表!$D$18+(B159-80)*转化表!$D$19,IF(AND(B159&lt;=100,B159&gt;90),9*转化表!$D$11+10*转化表!$D$12+10*转化表!$D$13+10*转化表!$D$14+10*转化表!$D$15+10*转化表!$D$16+10*转化表!$D$17+10*转化表!$D$18+10*转化表!$D$19+(B159-90)*转化表!$D$20,IF(AND(B159&lt;=110,B159&gt;100),9*转化表!$D$11+10*转化表!$D$12+10*转化表!$D$13+10*转化表!$D$14+10*转化表!$D$15+10*转化表!$D$16+10*转化表!$D$17+10*转化表!$D$18+10*转化表!$D$19+10*转化表!$D$20+(B159-100)*转化表!$D$21,IF(AND(B159&lt;=120,B159&gt;110),9*转化表!$D$11+10*转化表!$D$12+10*转化表!$D$13+10*转化表!$D$14+10*转化表!$D$15+10*转化表!$D$16+10*转化表!$D$17+10*转化表!$D$18+10*转化表!$D$19+10*转化表!$D$20+10*转化表!$D$21+(B159-110)*转化表!$D$22))))))))))))</f>
        <v>151.80000000000001</v>
      </c>
      <c r="I159" s="98">
        <f>IF(E159&lt;=50,0,(E159-50)*人物成长表!$B159*10%+0.1+IF(AND(B159&lt;=10,B159&gt;0),(人物成长表!$B159-1)*转化表!$E$11,IF(AND(B159&lt;=20,B159&gt;10),9*转化表!$E$11+(B159-10)*转化表!$E$12,IF(AND(B159&lt;=30,B159&gt;20),9*转化表!$E$11+10*转化表!$E$12+(B159-20)*转化表!$E$13,IF(AND(B159&lt;=40,B159&gt;30),9*转化表!$E$11+10*转化表!$E$12+10*转化表!$E$13+(B159-30)*转化表!$E$14,IF(AND(B159&lt;=50,B159&gt;40),9*转化表!$E$11+10*转化表!$E$12+10*转化表!$E$13+10*转化表!$E$14+(B159-40)*转化表!$E$15,IF(AND(B159&lt;=60,B159&gt;50),9*转化表!$E$11+10*转化表!$E$12+10*转化表!$E$13+10*转化表!$E$14+10*转化表!$E$15+(B159-50)*转化表!$E$16,IF(AND(B159&lt;=70,B159&gt;60),9*转化表!$E$11+10*转化表!$E$12+10*转化表!$E$13+10*转化表!$E$14+10*转化表!$E$15+10*转化表!$E$16+(B159-60)*转化表!$E$17,IF(AND(B159&lt;=80,B159&gt;70),9*转化表!$E$11+10*转化表!$E$12+10*转化表!$E$13+10*转化表!$E$14+10*转化表!$E$15+10*转化表!$E$16+10*转化表!$E$17+(B159-70)*转化表!$E$18,IF(AND(B159&lt;=90,B159&gt;80),9*转化表!$E$11+10*转化表!$E$12+10*转化表!$E$13+10*转化表!$E$14+10*转化表!$E$15+10*转化表!$E$16+10*转化表!$E$17+10*转化表!$E$18+(B159-80)*转化表!$E$19,IF(AND(B159&lt;=100,B159&gt;90),9*转化表!$E$11+10*转化表!$E$12+10*转化表!$E$13+10*转化表!$E$14+10*转化表!$E$15+10*转化表!$E$16+10*转化表!$E$17+10*转化表!$E$18+10*转化表!$E$19+(B159-90)*转化表!$E$20,IF(AND(B159&lt;=110,B159&gt;100),9*转化表!$E$11+10*转化表!$E$12+10*转化表!$E$13+10*转化表!$E$14+10*转化表!$E$15+10*转化表!$E$16+10*转化表!$E$17+10*转化表!$E$18+10*转化表!$E$19+10*转化表!$E$20+(B159-100)*转化表!$E$21,IF(AND(B159&lt;=120,B159&gt;110),9*转化表!$E$11+10*转化表!$E$12+10*转化表!$E$13+10*转化表!$E$14+10*转化表!$E$15+10*转化表!$E$16+10*转化表!$E$17+10*转化表!$E$18+10*转化表!$E$19+10*转化表!$E$20+10*转化表!$E$21+(B159-110)*转化表!$E$22)))))))))))))</f>
        <v>0</v>
      </c>
      <c r="J159" s="98">
        <f>IF(E159&lt;=50,0,(E159-50)*人物成长表!$B159*7%+0.1+IF(AND(B159&lt;=10,B159&gt;0),(人物成长表!$B159-1)*转化表!$F$11,IF(AND(B159&lt;=20,B159&gt;10),9*转化表!$F$11+(B159-10)*转化表!$F$12,IF(AND(B159&lt;=30,B159&gt;20),9*转化表!$F$11+10*转化表!$F$12+(B159-20)*转化表!$F$13,IF(AND(B159&lt;=40,B159&gt;30),9*转化表!$F$11+10*转化表!$F$12+10*转化表!$F$13+(B159-30)*转化表!$F$14,IF(AND(B159&lt;=50,B159&gt;40),9*转化表!$F$11+10*转化表!$F$12+10*转化表!$F$13+10*转化表!$F$14+(B159-40)*转化表!$F$15,IF(AND(B159&lt;=60,B159&gt;50),9*转化表!$F$11+10*转化表!$F$12+10*转化表!$F$13+10*转化表!$F$14+10*转化表!$F$15+(B159-50)*转化表!$F$16,IF(AND(B159&lt;=70,B159&gt;60),9*转化表!$F$11+10*转化表!$F$12+10*转化表!$F$13+10*转化表!$F$14+10*转化表!$F$15+10*转化表!$F$16+(B159-60)*转化表!$F$17,IF(AND(B159&lt;=80,B159&gt;70),9*转化表!$F$11+10*转化表!$F$12+10*转化表!$F$13+10*转化表!$F$14+10*转化表!$F$15+10*转化表!$F$16+10*转化表!$F$17+(B159-70)*转化表!$F$18,IF(AND(B159&lt;=90,B159&gt;80),9*转化表!$F$11+10*转化表!$F$12+10*转化表!$F$13+10*转化表!$F$14+10*转化表!$F$15+10*转化表!$F$16+10*转化表!$F$17+10*转化表!$F$18+(B159-80)*转化表!$F$19,IF(AND(B159&lt;=100,B159&gt;90),9*转化表!$F$11+10*转化表!$F$12+10*转化表!$F$13+10*转化表!$F$14+10*转化表!$F$15+10*转化表!$F$16+10*转化表!$F$17+10*转化表!$F$18+10*转化表!$F$19+(B159-90)*转化表!$F$20,IF(AND(B159&lt;=110,B159&gt;100),9*转化表!$F$11+10*转化表!$F$12+10*转化表!$F$13+10*转化表!$F$14+10*转化表!$F$15+10*转化表!$F$16+10*转化表!$F$17+10*转化表!$F$18+10*转化表!$F$19+10*转化表!$F$20+(B159-100)*转化表!$F$21,IF(AND(B159&lt;=120,B159&gt;110),9*转化表!$F$11+10*转化表!$F$12+10*转化表!$F$13+10*转化表!$F$14+10*转化表!$F$15+10*转化表!$F$16+10*转化表!$F$17+10*转化表!$F$18+10*转化表!$F$19+10*转化表!$F$20+10*转化表!$F$21+(B159-110)*转化表!$F$22)))))))))))))</f>
        <v>0</v>
      </c>
      <c r="K159" s="98">
        <f>(F159-50)*B159*10%+1+IF(AND(B159&lt;=10,B159&gt;0),(人物成长表!$B159-1)*转化表!$G$11,IF(AND(B159&lt;=20,B159&gt;10),9*转化表!$G$11+(B159-10)*转化表!$G$12,IF(AND(B159&lt;=30,B159&gt;20),9*转化表!$G$11+10*转化表!$G$12+(B159-20)*转化表!$G$13,IF(AND(B159&lt;=40,B159&gt;30),9*转化表!$G$11+10*转化表!$G$12+10*转化表!$G$13+(B159-30)*转化表!$G$14,IF(AND(B159&lt;=50,B159&gt;40),9*转化表!$G$11+10*转化表!$G$12+10*转化表!$G$13+10*转化表!$G$14+(B159-40)*转化表!$G$15,IF(AND(B159&lt;=60,B159&gt;50),9*转化表!$G$11+10*转化表!$G$12+10*转化表!$G$13+10*转化表!$G$14+10*转化表!$G$15+(B159-50)*转化表!$G$16,IF(AND(B159&lt;=70,B159&gt;60),9*转化表!$G$11+10*转化表!$G$12+10*转化表!$G$13+10*转化表!$G$14+10*转化表!$G$15+10*转化表!$G$16+(B159-60)*转化表!$G$17,IF(AND(B159&lt;=80,B159&gt;70),9*转化表!$G$11+10*转化表!$G$12+10*转化表!$G$13+10*转化表!$G$14+10*转化表!$G$15+10*转化表!$G$16+10*转化表!$G$17+(B159-70)*转化表!$G$18,IF(AND(B159&lt;=90,B159&gt;80),9*转化表!$G$11+10*转化表!$G$12+10*转化表!$G$13+10*转化表!$G$14+10*转化表!$G$15+10*转化表!$G$16+10*转化表!$G$17+10*转化表!$G$18+(B159-80)*转化表!$G$19,IF(AND(B159&lt;=100,B159&gt;90),9*转化表!$G$11+10*转化表!$G$12+10*转化表!$G$13+10*转化表!$G$14+10*转化表!$G$15+10*转化表!$G$16+10*转化表!$G$17+10*转化表!$G$18+10*转化表!$G$19+(B159-90)*转化表!$G$20,IF(AND(B159&lt;=110,B159&gt;100),9*转化表!$G$11+10*转化表!$G$12+10*转化表!$G$13+10*转化表!$G$14+10*转化表!$G$15+10*转化表!$G$16+10*转化表!$G$17+10*转化表!$G$18+10*转化表!$G$19+10*转化表!$G$20+(B159-100)*转化表!$G$21,IF(AND(B159&lt;=120,B159&gt;110),9*转化表!$G$11+10*转化表!$G$12+10*转化表!$G$13+10*转化表!$G$14+10*转化表!$G$15+10*转化表!$G$16+10*转化表!$G$17+10*转化表!$G$18+10*转化表!$G$19+10*转化表!$G$20+10*转化表!$G$21+(B159-110)*转化表!$G$22))))))))))))</f>
        <v>92</v>
      </c>
      <c r="L159" s="98">
        <f>IF(F159&lt;=50,0,(F159-50)*7%*B159+IF(AND(B159&lt;=10,B159&gt;0),人物成长表!$B159*转化表!$H$11,IF(AND(B159&lt;=20,B159&gt;10),9*转化表!$H$11+(B159-10)*转化表!$H$12,IF(AND(B159&lt;=30,B159&gt;20),9*转化表!$H$11+10*转化表!$H$12+(B159-20)*转化表!$H$13,IF(AND(B159&lt;=40,B159&gt;30),9*转化表!$H$11+10*转化表!$H$12+10*转化表!$H$13+(B159-30)*转化表!$H$14,IF(AND(B159&lt;=50,B159&gt;40),9*转化表!$H$11+10*转化表!$H$12+10*转化表!$H$13+10*转化表!$H$14+(B159-40)*转化表!$H$15,IF(AND(B159&lt;=60,B159&gt;50),9*转化表!$H$11+10*转化表!$H$12+10*转化表!$H$13+10*转化表!$H$14+10*转化表!$H$15+(B159-50)*转化表!$H$16,IF(AND(B159&lt;=70,B159&gt;60),9*转化表!$H$11+10*转化表!$H$12+10*转化表!$H$13+10*转化表!$H$14+10*转化表!$H$15+10*转化表!$H$16+(B159-60)*转化表!$H$17,IF(AND(B159&lt;=80,B159&gt;70),9*转化表!$H$11+10*转化表!$H$12+10*转化表!$H$13+10*转化表!$H$14+10*转化表!$H$15+10*转化表!$H$16+10*转化表!$H$17+(B159-70)*转化表!$H$18,IF(AND(B159&lt;=90,B159&gt;80),9*转化表!$H$11+10*转化表!$H$12+10*转化表!$H$13+10*转化表!$H$14+10*转化表!$H$15+10*转化表!$H$16+10*转化表!$H$17+10*转化表!$H$18+(B159-80)*转化表!$H$19,IF(AND(B159&lt;=100,B159&gt;90),9*转化表!$H$11+10*转化表!$H$12+10*转化表!$H$13+10*转化表!$H$14+10*转化表!$H$15+10*转化表!$H$16+10*转化表!$H$17+10*转化表!$H$18+10*转化表!$H$19+(B159-90)*转化表!$H$20,IF(AND(B159&lt;=110,B159&gt;100),9*转化表!$H$11+10*转化表!$H$12+10*转化表!$H$13+10*转化表!$H$14+10*转化表!$H$15+10*转化表!$H$16+10*转化表!$H$17+10*转化表!$H$18+10*转化表!$H$19+10*转化表!$H$20+(B159-100)*转化表!$H$21,IF(AND(B159&lt;=120,B159&gt;110),9*转化表!$H$11+10*转化表!$H$12+10*转化表!$H$13+10*转化表!$H$14+10*转化表!$H$15+10*转化表!$H$16+10*转化表!$H$17+10*转化表!$H$18+10*转化表!$H$19+10*转化表!$H$20+10*转化表!$H$21+(B159-110)*转化表!$H$22)))))))))))))</f>
        <v>0</v>
      </c>
      <c r="M159" s="99">
        <v>0.1</v>
      </c>
      <c r="N159" s="95">
        <v>0</v>
      </c>
      <c r="O159" s="99">
        <v>0.15</v>
      </c>
      <c r="P159" s="95">
        <v>0</v>
      </c>
      <c r="Q159" s="95">
        <v>0</v>
      </c>
      <c r="R159" s="95">
        <v>0</v>
      </c>
      <c r="S159" s="95">
        <v>0</v>
      </c>
    </row>
    <row r="160" spans="1:19">
      <c r="A160" s="38" t="s">
        <v>187</v>
      </c>
      <c r="B160" s="95">
        <v>39</v>
      </c>
      <c r="C160" s="96">
        <f>IF(AND(B160&lt;=10,B160&gt;0),(人物成长表!$B160-1)*30+30,IF(AND(B160&lt;=20,B160&gt;10),9*30+30+(B160-10)*60,IF(AND(B160&lt;=30,B160&gt;20),9*30+30+10*60+(B160-20)*90,IF(AND(B160&lt;=40,B160&gt;30),9*30+30+10*60+10*90+(B160-30)*120,IF(AND(B160&lt;=50,B160&gt;40),9*30+30+10*60+10*90+10*120+(B160-40)*150,IF(AND(B160&lt;=60,B160&gt;50),9*30+30+10*60+10*90+10*120+10*150+(B160-50)*180,IF(AND(B160&lt;=70,B160&gt;60),9*30+30+10*60+10*90+10*120+10*150+10*180+(B160-60)*210,IF(AND(B160&lt;=80,B160&gt;70),9*30+30+10*60+10*90+10*120+10*150+10*180+10*210+(B160-70)*240,IF(AND(B160&lt;=90,B160&gt;80),9*30+30+10*60+10*90+10*120+10*150+10*180+10*210+10*240+(B160-80)*270,IF(AND(B160&lt;=100,B160&gt;90),9*30+30+10*60+10*90+10*120+10*150+10*180+10*210+10*240+10*270+(B160-90)*300,IF(AND(B160&lt;=110,B160&gt;100),9*30+30+10*60+10*90+10*120+10*150+10*180+10*210+10*240+10*270+10*300+(B160-100)*330,IF(AND(B160&lt;=120,B160&gt;110),9*30+30+10*60+10*90+10*120+10*150+10*180+10*210+10*240+10*270+10*300+10*330+(B160-110)*360))))))))))))</f>
        <v>2880</v>
      </c>
      <c r="D160" s="38">
        <v>70</v>
      </c>
      <c r="E160" s="38">
        <v>50</v>
      </c>
      <c r="F160" s="95">
        <v>50</v>
      </c>
      <c r="G160" s="97">
        <f>人物成长表!$D160*人物成长表!$B160*10%+16+IF(AND(B160&lt;=10,B160&gt;0),(人物成长表!$B160-1)*转化表!$C$11,IF(AND(B160&lt;=20,B160&gt;10),9*转化表!$C$11+(B160-10)*转化表!$C$12,IF(AND(B160&lt;=30,B160&gt;20),9*转化表!$C$11+10*转化表!$C$12+(B160-20)*转化表!$C$13,IF(AND(B160&lt;=40,B160&gt;30),9*转化表!$C$11+10*转化表!$C$12+10*转化表!$C$13+(B160-30)*转化表!$C$14,IF(AND(B160&lt;=50,B160&gt;40),9*转化表!$C$11+10*转化表!$C$12+10*转化表!$C$13+10*转化表!$C$14+(B160-40)*转化表!$C$15,IF(AND(B160&lt;=60,B160&gt;50),9*转化表!$C$11+10*转化表!$C$12+10*转化表!$C$13+10*转化表!$C$14+10*转化表!$C$15+(B160-50)*转化表!$C$16,IF(AND(B160&lt;=70,B160&gt;60),9*转化表!$C$11+10*转化表!$C$12+10*转化表!$C$13+10*转化表!$C$14+10*转化表!$C$15+10*转化表!$C$16+(B160-60)*转化表!$C$17,IF(AND(B160&lt;=80,B160&gt;70),9*转化表!$C$11+10*转化表!$C$12+10*转化表!$C$13+10*转化表!$C$14+10*转化表!$C$15+10*转化表!$C$16+10*转化表!$C$17+(B160-70)*转化表!$C$18,IF(AND(B160&lt;=90,B160&gt;80),9*转化表!$C$11+10*转化表!$C$12+10*转化表!$C$13+10*转化表!$C$14+10*转化表!$C$15+10*转化表!$C$16+10*转化表!$C$17+10*转化表!$C$18+(B160-80)*转化表!$C$19,IF(AND(B160&lt;=100,B160&gt;90),9*转化表!$C$11+10*转化表!$C$12+10*转化表!$C$13+10*转化表!$C$14+10*转化表!$C$15+10*转化表!$C$16+10*转化表!$C$17+10*转化表!$C$18+10*转化表!$C$19+(B160-90)*转化表!$C$20,IF(AND(B160&lt;=110,B160&gt;100),9*转化表!$C$11+10*转化表!$C$12+10*转化表!$C$13+10*转化表!$C$14+10*转化表!$C$15+10*转化表!$C$16+10*转化表!$C$17+10*转化表!$C$18+10*转化表!$C$19+10*转化表!$C$20+(B160-100)*转化表!$C$21,IF(AND(B160&lt;=120,B160&gt;110),9*转化表!$C$11+10*转化表!$C$12+10*转化表!$C$13+10*转化表!$C$14+10*转化表!$C$15+10*转化表!$C$16+10*转化表!$C$17+10*转化表!$C$18+10*转化表!$C$19+10*转化表!$C$20+10*转化表!$C$21+(B160-110)*转化表!$C$22))))))))))))</f>
        <v>461</v>
      </c>
      <c r="H160" s="97">
        <f>人物成长表!$D160*人物成长表!$B160*7%+11.1+IF(AND(B160&lt;=10,B160&gt;0),(人物成长表!$B160-1)*转化表!$D$11,IF(AND(B160&lt;=20,B160&gt;10),9*转化表!$D$11+(B160-10)*转化表!$D$12,IF(AND(B160&lt;=30,B160&gt;20),9*转化表!$D$11+10*转化表!$D$12+(B160-20)*转化表!$D$13,IF(AND(B160&lt;=40,B160&gt;30),9*转化表!$D$11+10*转化表!$D$12+10*转化表!$D$13+(B160-30)*转化表!$D$14,IF(AND(B160&lt;=50,B160&gt;40),9*转化表!$D$11+10*转化表!$D$12+10*转化表!$D$13+10*转化表!$D$14+(B160-40)*转化表!$D$15,IF(AND(B160&lt;=60,B160&gt;50),9*转化表!$D$11+10*转化表!$D$12+10*转化表!$D$13+10*转化表!$D$14+10*转化表!$D$15+(B160-50)*转化表!$D$16,IF(AND(B160&lt;=70,B160&gt;60),9*转化表!$D$11+10*转化表!$D$12+10*转化表!$D$13+10*转化表!$D$14+10*转化表!$D$15+10*转化表!$D$16+(B160-60)*转化表!$D$17,IF(AND(B160&lt;=80,B160&gt;70),9*转化表!$D$11+10*转化表!$D$12+10*转化表!$D$13+10*转化表!$D$14+10*转化表!$D$15+10*转化表!$D$16+10*转化表!$D$17+(B160-70)*转化表!$D$18,IF(AND(B160&lt;=90,B160&gt;80),9*转化表!$D$11+10*转化表!$D$12+10*转化表!$D$13+10*转化表!$D$14+10*转化表!$D$15+10*转化表!$D$16+10*转化表!$D$17+10*转化表!$D$18+(B160-80)*转化表!$D$19,IF(AND(B160&lt;=100,B160&gt;90),9*转化表!$D$11+10*转化表!$D$12+10*转化表!$D$13+10*转化表!$D$14+10*转化表!$D$15+10*转化表!$D$16+10*转化表!$D$17+10*转化表!$D$18+10*转化表!$D$19+(B160-90)*转化表!$D$20,IF(AND(B160&lt;=110,B160&gt;100),9*转化表!$D$11+10*转化表!$D$12+10*转化表!$D$13+10*转化表!$D$14+10*转化表!$D$15+10*转化表!$D$16+10*转化表!$D$17+10*转化表!$D$18+10*转化表!$D$19+10*转化表!$D$20+(B160-100)*转化表!$D$21,IF(AND(B160&lt;=120,B160&gt;110),9*转化表!$D$11+10*转化表!$D$12+10*转化表!$D$13+10*转化表!$D$14+10*转化表!$D$15+10*转化表!$D$16+10*转化表!$D$17+10*转化表!$D$18+10*转化表!$D$19+10*转化表!$D$20+10*转化表!$D$21+(B160-110)*转化表!$D$22))))))))))))</f>
        <v>157.4</v>
      </c>
      <c r="I160" s="98">
        <f>IF(E160&lt;=50,0,(E160-50)*人物成长表!$B160*10%+0.1+IF(AND(B160&lt;=10,B160&gt;0),(人物成长表!$B160-1)*转化表!$E$11,IF(AND(B160&lt;=20,B160&gt;10),9*转化表!$E$11+(B160-10)*转化表!$E$12,IF(AND(B160&lt;=30,B160&gt;20),9*转化表!$E$11+10*转化表!$E$12+(B160-20)*转化表!$E$13,IF(AND(B160&lt;=40,B160&gt;30),9*转化表!$E$11+10*转化表!$E$12+10*转化表!$E$13+(B160-30)*转化表!$E$14,IF(AND(B160&lt;=50,B160&gt;40),9*转化表!$E$11+10*转化表!$E$12+10*转化表!$E$13+10*转化表!$E$14+(B160-40)*转化表!$E$15,IF(AND(B160&lt;=60,B160&gt;50),9*转化表!$E$11+10*转化表!$E$12+10*转化表!$E$13+10*转化表!$E$14+10*转化表!$E$15+(B160-50)*转化表!$E$16,IF(AND(B160&lt;=70,B160&gt;60),9*转化表!$E$11+10*转化表!$E$12+10*转化表!$E$13+10*转化表!$E$14+10*转化表!$E$15+10*转化表!$E$16+(B160-60)*转化表!$E$17,IF(AND(B160&lt;=80,B160&gt;70),9*转化表!$E$11+10*转化表!$E$12+10*转化表!$E$13+10*转化表!$E$14+10*转化表!$E$15+10*转化表!$E$16+10*转化表!$E$17+(B160-70)*转化表!$E$18,IF(AND(B160&lt;=90,B160&gt;80),9*转化表!$E$11+10*转化表!$E$12+10*转化表!$E$13+10*转化表!$E$14+10*转化表!$E$15+10*转化表!$E$16+10*转化表!$E$17+10*转化表!$E$18+(B160-80)*转化表!$E$19,IF(AND(B160&lt;=100,B160&gt;90),9*转化表!$E$11+10*转化表!$E$12+10*转化表!$E$13+10*转化表!$E$14+10*转化表!$E$15+10*转化表!$E$16+10*转化表!$E$17+10*转化表!$E$18+10*转化表!$E$19+(B160-90)*转化表!$E$20,IF(AND(B160&lt;=110,B160&gt;100),9*转化表!$E$11+10*转化表!$E$12+10*转化表!$E$13+10*转化表!$E$14+10*转化表!$E$15+10*转化表!$E$16+10*转化表!$E$17+10*转化表!$E$18+10*转化表!$E$19+10*转化表!$E$20+(B160-100)*转化表!$E$21,IF(AND(B160&lt;=120,B160&gt;110),9*转化表!$E$11+10*转化表!$E$12+10*转化表!$E$13+10*转化表!$E$14+10*转化表!$E$15+10*转化表!$E$16+10*转化表!$E$17+10*转化表!$E$18+10*转化表!$E$19+10*转化表!$E$20+10*转化表!$E$21+(B160-110)*转化表!$E$22)))))))))))))</f>
        <v>0</v>
      </c>
      <c r="J160" s="98">
        <f>IF(E160&lt;=50,0,(E160-50)*人物成长表!$B160*7%+0.1+IF(AND(B160&lt;=10,B160&gt;0),(人物成长表!$B160-1)*转化表!$F$11,IF(AND(B160&lt;=20,B160&gt;10),9*转化表!$F$11+(B160-10)*转化表!$F$12,IF(AND(B160&lt;=30,B160&gt;20),9*转化表!$F$11+10*转化表!$F$12+(B160-20)*转化表!$F$13,IF(AND(B160&lt;=40,B160&gt;30),9*转化表!$F$11+10*转化表!$F$12+10*转化表!$F$13+(B160-30)*转化表!$F$14,IF(AND(B160&lt;=50,B160&gt;40),9*转化表!$F$11+10*转化表!$F$12+10*转化表!$F$13+10*转化表!$F$14+(B160-40)*转化表!$F$15,IF(AND(B160&lt;=60,B160&gt;50),9*转化表!$F$11+10*转化表!$F$12+10*转化表!$F$13+10*转化表!$F$14+10*转化表!$F$15+(B160-50)*转化表!$F$16,IF(AND(B160&lt;=70,B160&gt;60),9*转化表!$F$11+10*转化表!$F$12+10*转化表!$F$13+10*转化表!$F$14+10*转化表!$F$15+10*转化表!$F$16+(B160-60)*转化表!$F$17,IF(AND(B160&lt;=80,B160&gt;70),9*转化表!$F$11+10*转化表!$F$12+10*转化表!$F$13+10*转化表!$F$14+10*转化表!$F$15+10*转化表!$F$16+10*转化表!$F$17+(B160-70)*转化表!$F$18,IF(AND(B160&lt;=90,B160&gt;80),9*转化表!$F$11+10*转化表!$F$12+10*转化表!$F$13+10*转化表!$F$14+10*转化表!$F$15+10*转化表!$F$16+10*转化表!$F$17+10*转化表!$F$18+(B160-80)*转化表!$F$19,IF(AND(B160&lt;=100,B160&gt;90),9*转化表!$F$11+10*转化表!$F$12+10*转化表!$F$13+10*转化表!$F$14+10*转化表!$F$15+10*转化表!$F$16+10*转化表!$F$17+10*转化表!$F$18+10*转化表!$F$19+(B160-90)*转化表!$F$20,IF(AND(B160&lt;=110,B160&gt;100),9*转化表!$F$11+10*转化表!$F$12+10*转化表!$F$13+10*转化表!$F$14+10*转化表!$F$15+10*转化表!$F$16+10*转化表!$F$17+10*转化表!$F$18+10*转化表!$F$19+10*转化表!$F$20+(B160-100)*转化表!$F$21,IF(AND(B160&lt;=120,B160&gt;110),9*转化表!$F$11+10*转化表!$F$12+10*转化表!$F$13+10*转化表!$F$14+10*转化表!$F$15+10*转化表!$F$16+10*转化表!$F$17+10*转化表!$F$18+10*转化表!$F$19+10*转化表!$F$20+10*转化表!$F$21+(B160-110)*转化表!$F$22)))))))))))))</f>
        <v>0</v>
      </c>
      <c r="K160" s="98">
        <f>(F160-50)*B160*10%+1+IF(AND(B160&lt;=10,B160&gt;0),(人物成长表!$B160-1)*转化表!$G$11,IF(AND(B160&lt;=20,B160&gt;10),9*转化表!$G$11+(B160-10)*转化表!$G$12,IF(AND(B160&lt;=30,B160&gt;20),9*转化表!$G$11+10*转化表!$G$12+(B160-20)*转化表!$G$13,IF(AND(B160&lt;=40,B160&gt;30),9*转化表!$G$11+10*转化表!$G$12+10*转化表!$G$13+(B160-30)*转化表!$G$14,IF(AND(B160&lt;=50,B160&gt;40),9*转化表!$G$11+10*转化表!$G$12+10*转化表!$G$13+10*转化表!$G$14+(B160-40)*转化表!$G$15,IF(AND(B160&lt;=60,B160&gt;50),9*转化表!$G$11+10*转化表!$G$12+10*转化表!$G$13+10*转化表!$G$14+10*转化表!$G$15+(B160-50)*转化表!$G$16,IF(AND(B160&lt;=70,B160&gt;60),9*转化表!$G$11+10*转化表!$G$12+10*转化表!$G$13+10*转化表!$G$14+10*转化表!$G$15+10*转化表!$G$16+(B160-60)*转化表!$G$17,IF(AND(B160&lt;=80,B160&gt;70),9*转化表!$G$11+10*转化表!$G$12+10*转化表!$G$13+10*转化表!$G$14+10*转化表!$G$15+10*转化表!$G$16+10*转化表!$G$17+(B160-70)*转化表!$G$18,IF(AND(B160&lt;=90,B160&gt;80),9*转化表!$G$11+10*转化表!$G$12+10*转化表!$G$13+10*转化表!$G$14+10*转化表!$G$15+10*转化表!$G$16+10*转化表!$G$17+10*转化表!$G$18+(B160-80)*转化表!$G$19,IF(AND(B160&lt;=100,B160&gt;90),9*转化表!$G$11+10*转化表!$G$12+10*转化表!$G$13+10*转化表!$G$14+10*转化表!$G$15+10*转化表!$G$16+10*转化表!$G$17+10*转化表!$G$18+10*转化表!$G$19+(B160-90)*转化表!$G$20,IF(AND(B160&lt;=110,B160&gt;100),9*转化表!$G$11+10*转化表!$G$12+10*转化表!$G$13+10*转化表!$G$14+10*转化表!$G$15+10*转化表!$G$16+10*转化表!$G$17+10*转化表!$G$18+10*转化表!$G$19+10*转化表!$G$20+(B160-100)*转化表!$G$21,IF(AND(B160&lt;=120,B160&gt;110),9*转化表!$G$11+10*转化表!$G$12+10*转化表!$G$13+10*转化表!$G$14+10*转化表!$G$15+10*转化表!$G$16+10*转化表!$G$17+10*转化表!$G$18+10*转化表!$G$19+10*转化表!$G$20+10*转化表!$G$21+(B160-110)*转化表!$G$22))))))))))))</f>
        <v>96</v>
      </c>
      <c r="L160" s="98">
        <f>IF(F160&lt;=50,0,(F160-50)*7%*B160+IF(AND(B160&lt;=10,B160&gt;0),人物成长表!$B160*转化表!$H$11,IF(AND(B160&lt;=20,B160&gt;10),9*转化表!$H$11+(B160-10)*转化表!$H$12,IF(AND(B160&lt;=30,B160&gt;20),9*转化表!$H$11+10*转化表!$H$12+(B160-20)*转化表!$H$13,IF(AND(B160&lt;=40,B160&gt;30),9*转化表!$H$11+10*转化表!$H$12+10*转化表!$H$13+(B160-30)*转化表!$H$14,IF(AND(B160&lt;=50,B160&gt;40),9*转化表!$H$11+10*转化表!$H$12+10*转化表!$H$13+10*转化表!$H$14+(B160-40)*转化表!$H$15,IF(AND(B160&lt;=60,B160&gt;50),9*转化表!$H$11+10*转化表!$H$12+10*转化表!$H$13+10*转化表!$H$14+10*转化表!$H$15+(B160-50)*转化表!$H$16,IF(AND(B160&lt;=70,B160&gt;60),9*转化表!$H$11+10*转化表!$H$12+10*转化表!$H$13+10*转化表!$H$14+10*转化表!$H$15+10*转化表!$H$16+(B160-60)*转化表!$H$17,IF(AND(B160&lt;=80,B160&gt;70),9*转化表!$H$11+10*转化表!$H$12+10*转化表!$H$13+10*转化表!$H$14+10*转化表!$H$15+10*转化表!$H$16+10*转化表!$H$17+(B160-70)*转化表!$H$18,IF(AND(B160&lt;=90,B160&gt;80),9*转化表!$H$11+10*转化表!$H$12+10*转化表!$H$13+10*转化表!$H$14+10*转化表!$H$15+10*转化表!$H$16+10*转化表!$H$17+10*转化表!$H$18+(B160-80)*转化表!$H$19,IF(AND(B160&lt;=100,B160&gt;90),9*转化表!$H$11+10*转化表!$H$12+10*转化表!$H$13+10*转化表!$H$14+10*转化表!$H$15+10*转化表!$H$16+10*转化表!$H$17+10*转化表!$H$18+10*转化表!$H$19+(B160-90)*转化表!$H$20,IF(AND(B160&lt;=110,B160&gt;100),9*转化表!$H$11+10*转化表!$H$12+10*转化表!$H$13+10*转化表!$H$14+10*转化表!$H$15+10*转化表!$H$16+10*转化表!$H$17+10*转化表!$H$18+10*转化表!$H$19+10*转化表!$H$20+(B160-100)*转化表!$H$21,IF(AND(B160&lt;=120,B160&gt;110),9*转化表!$H$11+10*转化表!$H$12+10*转化表!$H$13+10*转化表!$H$14+10*转化表!$H$15+10*转化表!$H$16+10*转化表!$H$17+10*转化表!$H$18+10*转化表!$H$19+10*转化表!$H$20+10*转化表!$H$21+(B160-110)*转化表!$H$22)))))))))))))</f>
        <v>0</v>
      </c>
      <c r="M160" s="99">
        <v>0.1</v>
      </c>
      <c r="N160" s="95">
        <v>0</v>
      </c>
      <c r="O160" s="99">
        <v>0.15</v>
      </c>
      <c r="P160" s="95">
        <v>0</v>
      </c>
      <c r="Q160" s="95">
        <v>0</v>
      </c>
      <c r="R160" s="95">
        <v>0</v>
      </c>
      <c r="S160" s="95">
        <v>0</v>
      </c>
    </row>
    <row r="161" spans="1:19">
      <c r="A161" s="38" t="s">
        <v>187</v>
      </c>
      <c r="B161" s="95">
        <v>40</v>
      </c>
      <c r="C161" s="96">
        <f>IF(AND(B161&lt;=10,B161&gt;0),(人物成长表!$B161-1)*30+30,IF(AND(B161&lt;=20,B161&gt;10),9*30+30+(B161-10)*60,IF(AND(B161&lt;=30,B161&gt;20),9*30+30+10*60+(B161-20)*90,IF(AND(B161&lt;=40,B161&gt;30),9*30+30+10*60+10*90+(B161-30)*120,IF(AND(B161&lt;=50,B161&gt;40),9*30+30+10*60+10*90+10*120+(B161-40)*150,IF(AND(B161&lt;=60,B161&gt;50),9*30+30+10*60+10*90+10*120+10*150+(B161-50)*180,IF(AND(B161&lt;=70,B161&gt;60),9*30+30+10*60+10*90+10*120+10*150+10*180+(B161-60)*210,IF(AND(B161&lt;=80,B161&gt;70),9*30+30+10*60+10*90+10*120+10*150+10*180+10*210+(B161-70)*240,IF(AND(B161&lt;=90,B161&gt;80),9*30+30+10*60+10*90+10*120+10*150+10*180+10*210+10*240+(B161-80)*270,IF(AND(B161&lt;=100,B161&gt;90),9*30+30+10*60+10*90+10*120+10*150+10*180+10*210+10*240+10*270+(B161-90)*300,IF(AND(B161&lt;=110,B161&gt;100),9*30+30+10*60+10*90+10*120+10*150+10*180+10*210+10*240+10*270+10*300+(B161-100)*330,IF(AND(B161&lt;=120,B161&gt;110),9*30+30+10*60+10*90+10*120+10*150+10*180+10*210+10*240+10*270+10*300+10*330+(B161-110)*360))))))))))))</f>
        <v>3000</v>
      </c>
      <c r="D161" s="38">
        <v>70</v>
      </c>
      <c r="E161" s="38">
        <v>50</v>
      </c>
      <c r="F161" s="95">
        <v>50</v>
      </c>
      <c r="G161" s="97">
        <f>人物成长表!$D161*人物成长表!$B161*10%+16+IF(AND(B161&lt;=10,B161&gt;0),(人物成长表!$B161-1)*转化表!$C$11,IF(AND(B161&lt;=20,B161&gt;10),9*转化表!$C$11+(B161-10)*转化表!$C$12,IF(AND(B161&lt;=30,B161&gt;20),9*转化表!$C$11+10*转化表!$C$12+(B161-20)*转化表!$C$13,IF(AND(B161&lt;=40,B161&gt;30),9*转化表!$C$11+10*转化表!$C$12+10*转化表!$C$13+(B161-30)*转化表!$C$14,IF(AND(B161&lt;=50,B161&gt;40),9*转化表!$C$11+10*转化表!$C$12+10*转化表!$C$13+10*转化表!$C$14+(B161-40)*转化表!$C$15,IF(AND(B161&lt;=60,B161&gt;50),9*转化表!$C$11+10*转化表!$C$12+10*转化表!$C$13+10*转化表!$C$14+10*转化表!$C$15+(B161-50)*转化表!$C$16,IF(AND(B161&lt;=70,B161&gt;60),9*转化表!$C$11+10*转化表!$C$12+10*转化表!$C$13+10*转化表!$C$14+10*转化表!$C$15+10*转化表!$C$16+(B161-60)*转化表!$C$17,IF(AND(B161&lt;=80,B161&gt;70),9*转化表!$C$11+10*转化表!$C$12+10*转化表!$C$13+10*转化表!$C$14+10*转化表!$C$15+10*转化表!$C$16+10*转化表!$C$17+(B161-70)*转化表!$C$18,IF(AND(B161&lt;=90,B161&gt;80),9*转化表!$C$11+10*转化表!$C$12+10*转化表!$C$13+10*转化表!$C$14+10*转化表!$C$15+10*转化表!$C$16+10*转化表!$C$17+10*转化表!$C$18+(B161-80)*转化表!$C$19,IF(AND(B161&lt;=100,B161&gt;90),9*转化表!$C$11+10*转化表!$C$12+10*转化表!$C$13+10*转化表!$C$14+10*转化表!$C$15+10*转化表!$C$16+10*转化表!$C$17+10*转化表!$C$18+10*转化表!$C$19+(B161-90)*转化表!$C$20,IF(AND(B161&lt;=110,B161&gt;100),9*转化表!$C$11+10*转化表!$C$12+10*转化表!$C$13+10*转化表!$C$14+10*转化表!$C$15+10*转化表!$C$16+10*转化表!$C$17+10*转化表!$C$18+10*转化表!$C$19+10*转化表!$C$20+(B161-100)*转化表!$C$21,IF(AND(B161&lt;=120,B161&gt;110),9*转化表!$C$11+10*转化表!$C$12+10*转化表!$C$13+10*转化表!$C$14+10*转化表!$C$15+10*转化表!$C$16+10*转化表!$C$17+10*转化表!$C$18+10*转化表!$C$19+10*转化表!$C$20+10*转化表!$C$21+(B161-110)*转化表!$C$22))))))))))))</f>
        <v>479</v>
      </c>
      <c r="H161" s="97">
        <f>人物成长表!$D161*人物成长表!$B161*7%+11.1+IF(AND(B161&lt;=10,B161&gt;0),(人物成长表!$B161-1)*转化表!$D$11,IF(AND(B161&lt;=20,B161&gt;10),9*转化表!$D$11+(B161-10)*转化表!$D$12,IF(AND(B161&lt;=30,B161&gt;20),9*转化表!$D$11+10*转化表!$D$12+(B161-20)*转化表!$D$13,IF(AND(B161&lt;=40,B161&gt;30),9*转化表!$D$11+10*转化表!$D$12+10*转化表!$D$13+(B161-30)*转化表!$D$14,IF(AND(B161&lt;=50,B161&gt;40),9*转化表!$D$11+10*转化表!$D$12+10*转化表!$D$13+10*转化表!$D$14+(B161-40)*转化表!$D$15,IF(AND(B161&lt;=60,B161&gt;50),9*转化表!$D$11+10*转化表!$D$12+10*转化表!$D$13+10*转化表!$D$14+10*转化表!$D$15+(B161-50)*转化表!$D$16,IF(AND(B161&lt;=70,B161&gt;60),9*转化表!$D$11+10*转化表!$D$12+10*转化表!$D$13+10*转化表!$D$14+10*转化表!$D$15+10*转化表!$D$16+(B161-60)*转化表!$D$17,IF(AND(B161&lt;=80,B161&gt;70),9*转化表!$D$11+10*转化表!$D$12+10*转化表!$D$13+10*转化表!$D$14+10*转化表!$D$15+10*转化表!$D$16+10*转化表!$D$17+(B161-70)*转化表!$D$18,IF(AND(B161&lt;=90,B161&gt;80),9*转化表!$D$11+10*转化表!$D$12+10*转化表!$D$13+10*转化表!$D$14+10*转化表!$D$15+10*转化表!$D$16+10*转化表!$D$17+10*转化表!$D$18+(B161-80)*转化表!$D$19,IF(AND(B161&lt;=100,B161&gt;90),9*转化表!$D$11+10*转化表!$D$12+10*转化表!$D$13+10*转化表!$D$14+10*转化表!$D$15+10*转化表!$D$16+10*转化表!$D$17+10*转化表!$D$18+10*转化表!$D$19+(B161-90)*转化表!$D$20,IF(AND(B161&lt;=110,B161&gt;100),9*转化表!$D$11+10*转化表!$D$12+10*转化表!$D$13+10*转化表!$D$14+10*转化表!$D$15+10*转化表!$D$16+10*转化表!$D$17+10*转化表!$D$18+10*转化表!$D$19+10*转化表!$D$20+(B161-100)*转化表!$D$21,IF(AND(B161&lt;=120,B161&gt;110),9*转化表!$D$11+10*转化表!$D$12+10*转化表!$D$13+10*转化表!$D$14+10*转化表!$D$15+10*转化表!$D$16+10*转化表!$D$17+10*转化表!$D$18+10*转化表!$D$19+10*转化表!$D$20+10*转化表!$D$21+(B161-110)*转化表!$D$22))))))))))))</f>
        <v>163.00000000000003</v>
      </c>
      <c r="I161" s="98">
        <f>IF(E161&lt;=50,0,(E161-50)*人物成长表!$B161*10%+0.1+IF(AND(B161&lt;=10,B161&gt;0),(人物成长表!$B161-1)*转化表!$E$11,IF(AND(B161&lt;=20,B161&gt;10),9*转化表!$E$11+(B161-10)*转化表!$E$12,IF(AND(B161&lt;=30,B161&gt;20),9*转化表!$E$11+10*转化表!$E$12+(B161-20)*转化表!$E$13,IF(AND(B161&lt;=40,B161&gt;30),9*转化表!$E$11+10*转化表!$E$12+10*转化表!$E$13+(B161-30)*转化表!$E$14,IF(AND(B161&lt;=50,B161&gt;40),9*转化表!$E$11+10*转化表!$E$12+10*转化表!$E$13+10*转化表!$E$14+(B161-40)*转化表!$E$15,IF(AND(B161&lt;=60,B161&gt;50),9*转化表!$E$11+10*转化表!$E$12+10*转化表!$E$13+10*转化表!$E$14+10*转化表!$E$15+(B161-50)*转化表!$E$16,IF(AND(B161&lt;=70,B161&gt;60),9*转化表!$E$11+10*转化表!$E$12+10*转化表!$E$13+10*转化表!$E$14+10*转化表!$E$15+10*转化表!$E$16+(B161-60)*转化表!$E$17,IF(AND(B161&lt;=80,B161&gt;70),9*转化表!$E$11+10*转化表!$E$12+10*转化表!$E$13+10*转化表!$E$14+10*转化表!$E$15+10*转化表!$E$16+10*转化表!$E$17+(B161-70)*转化表!$E$18,IF(AND(B161&lt;=90,B161&gt;80),9*转化表!$E$11+10*转化表!$E$12+10*转化表!$E$13+10*转化表!$E$14+10*转化表!$E$15+10*转化表!$E$16+10*转化表!$E$17+10*转化表!$E$18+(B161-80)*转化表!$E$19,IF(AND(B161&lt;=100,B161&gt;90),9*转化表!$E$11+10*转化表!$E$12+10*转化表!$E$13+10*转化表!$E$14+10*转化表!$E$15+10*转化表!$E$16+10*转化表!$E$17+10*转化表!$E$18+10*转化表!$E$19+(B161-90)*转化表!$E$20,IF(AND(B161&lt;=110,B161&gt;100),9*转化表!$E$11+10*转化表!$E$12+10*转化表!$E$13+10*转化表!$E$14+10*转化表!$E$15+10*转化表!$E$16+10*转化表!$E$17+10*转化表!$E$18+10*转化表!$E$19+10*转化表!$E$20+(B161-100)*转化表!$E$21,IF(AND(B161&lt;=120,B161&gt;110),9*转化表!$E$11+10*转化表!$E$12+10*转化表!$E$13+10*转化表!$E$14+10*转化表!$E$15+10*转化表!$E$16+10*转化表!$E$17+10*转化表!$E$18+10*转化表!$E$19+10*转化表!$E$20+10*转化表!$E$21+(B161-110)*转化表!$E$22)))))))))))))</f>
        <v>0</v>
      </c>
      <c r="J161" s="98">
        <f>IF(E161&lt;=50,0,(E161-50)*人物成长表!$B161*7%+0.1+IF(AND(B161&lt;=10,B161&gt;0),(人物成长表!$B161-1)*转化表!$F$11,IF(AND(B161&lt;=20,B161&gt;10),9*转化表!$F$11+(B161-10)*转化表!$F$12,IF(AND(B161&lt;=30,B161&gt;20),9*转化表!$F$11+10*转化表!$F$12+(B161-20)*转化表!$F$13,IF(AND(B161&lt;=40,B161&gt;30),9*转化表!$F$11+10*转化表!$F$12+10*转化表!$F$13+(B161-30)*转化表!$F$14,IF(AND(B161&lt;=50,B161&gt;40),9*转化表!$F$11+10*转化表!$F$12+10*转化表!$F$13+10*转化表!$F$14+(B161-40)*转化表!$F$15,IF(AND(B161&lt;=60,B161&gt;50),9*转化表!$F$11+10*转化表!$F$12+10*转化表!$F$13+10*转化表!$F$14+10*转化表!$F$15+(B161-50)*转化表!$F$16,IF(AND(B161&lt;=70,B161&gt;60),9*转化表!$F$11+10*转化表!$F$12+10*转化表!$F$13+10*转化表!$F$14+10*转化表!$F$15+10*转化表!$F$16+(B161-60)*转化表!$F$17,IF(AND(B161&lt;=80,B161&gt;70),9*转化表!$F$11+10*转化表!$F$12+10*转化表!$F$13+10*转化表!$F$14+10*转化表!$F$15+10*转化表!$F$16+10*转化表!$F$17+(B161-70)*转化表!$F$18,IF(AND(B161&lt;=90,B161&gt;80),9*转化表!$F$11+10*转化表!$F$12+10*转化表!$F$13+10*转化表!$F$14+10*转化表!$F$15+10*转化表!$F$16+10*转化表!$F$17+10*转化表!$F$18+(B161-80)*转化表!$F$19,IF(AND(B161&lt;=100,B161&gt;90),9*转化表!$F$11+10*转化表!$F$12+10*转化表!$F$13+10*转化表!$F$14+10*转化表!$F$15+10*转化表!$F$16+10*转化表!$F$17+10*转化表!$F$18+10*转化表!$F$19+(B161-90)*转化表!$F$20,IF(AND(B161&lt;=110,B161&gt;100),9*转化表!$F$11+10*转化表!$F$12+10*转化表!$F$13+10*转化表!$F$14+10*转化表!$F$15+10*转化表!$F$16+10*转化表!$F$17+10*转化表!$F$18+10*转化表!$F$19+10*转化表!$F$20+(B161-100)*转化表!$F$21,IF(AND(B161&lt;=120,B161&gt;110),9*转化表!$F$11+10*转化表!$F$12+10*转化表!$F$13+10*转化表!$F$14+10*转化表!$F$15+10*转化表!$F$16+10*转化表!$F$17+10*转化表!$F$18+10*转化表!$F$19+10*转化表!$F$20+10*转化表!$F$21+(B161-110)*转化表!$F$22)))))))))))))</f>
        <v>0</v>
      </c>
      <c r="K161" s="98">
        <f>(F161-50)*B161*10%+1+IF(AND(B161&lt;=10,B161&gt;0),(人物成长表!$B161-1)*转化表!$G$11,IF(AND(B161&lt;=20,B161&gt;10),9*转化表!$G$11+(B161-10)*转化表!$G$12,IF(AND(B161&lt;=30,B161&gt;20),9*转化表!$G$11+10*转化表!$G$12+(B161-20)*转化表!$G$13,IF(AND(B161&lt;=40,B161&gt;30),9*转化表!$G$11+10*转化表!$G$12+10*转化表!$G$13+(B161-30)*转化表!$G$14,IF(AND(B161&lt;=50,B161&gt;40),9*转化表!$G$11+10*转化表!$G$12+10*转化表!$G$13+10*转化表!$G$14+(B161-40)*转化表!$G$15,IF(AND(B161&lt;=60,B161&gt;50),9*转化表!$G$11+10*转化表!$G$12+10*转化表!$G$13+10*转化表!$G$14+10*转化表!$G$15+(B161-50)*转化表!$G$16,IF(AND(B161&lt;=70,B161&gt;60),9*转化表!$G$11+10*转化表!$G$12+10*转化表!$G$13+10*转化表!$G$14+10*转化表!$G$15+10*转化表!$G$16+(B161-60)*转化表!$G$17,IF(AND(B161&lt;=80,B161&gt;70),9*转化表!$G$11+10*转化表!$G$12+10*转化表!$G$13+10*转化表!$G$14+10*转化表!$G$15+10*转化表!$G$16+10*转化表!$G$17+(B161-70)*转化表!$G$18,IF(AND(B161&lt;=90,B161&gt;80),9*转化表!$G$11+10*转化表!$G$12+10*转化表!$G$13+10*转化表!$G$14+10*转化表!$G$15+10*转化表!$G$16+10*转化表!$G$17+10*转化表!$G$18+(B161-80)*转化表!$G$19,IF(AND(B161&lt;=100,B161&gt;90),9*转化表!$G$11+10*转化表!$G$12+10*转化表!$G$13+10*转化表!$G$14+10*转化表!$G$15+10*转化表!$G$16+10*转化表!$G$17+10*转化表!$G$18+10*转化表!$G$19+(B161-90)*转化表!$G$20,IF(AND(B161&lt;=110,B161&gt;100),9*转化表!$G$11+10*转化表!$G$12+10*转化表!$G$13+10*转化表!$G$14+10*转化表!$G$15+10*转化表!$G$16+10*转化表!$G$17+10*转化表!$G$18+10*转化表!$G$19+10*转化表!$G$20+(B161-100)*转化表!$G$21,IF(AND(B161&lt;=120,B161&gt;110),9*转化表!$G$11+10*转化表!$G$12+10*转化表!$G$13+10*转化表!$G$14+10*转化表!$G$15+10*转化表!$G$16+10*转化表!$G$17+10*转化表!$G$18+10*转化表!$G$19+10*转化表!$G$20+10*转化表!$G$21+(B161-110)*转化表!$G$22))))))))))))</f>
        <v>100</v>
      </c>
      <c r="L161" s="98">
        <f>IF(F161&lt;=50,0,(F161-50)*7%*B161+IF(AND(B161&lt;=10,B161&gt;0),人物成长表!$B161*转化表!$H$11,IF(AND(B161&lt;=20,B161&gt;10),9*转化表!$H$11+(B161-10)*转化表!$H$12,IF(AND(B161&lt;=30,B161&gt;20),9*转化表!$H$11+10*转化表!$H$12+(B161-20)*转化表!$H$13,IF(AND(B161&lt;=40,B161&gt;30),9*转化表!$H$11+10*转化表!$H$12+10*转化表!$H$13+(B161-30)*转化表!$H$14,IF(AND(B161&lt;=50,B161&gt;40),9*转化表!$H$11+10*转化表!$H$12+10*转化表!$H$13+10*转化表!$H$14+(B161-40)*转化表!$H$15,IF(AND(B161&lt;=60,B161&gt;50),9*转化表!$H$11+10*转化表!$H$12+10*转化表!$H$13+10*转化表!$H$14+10*转化表!$H$15+(B161-50)*转化表!$H$16,IF(AND(B161&lt;=70,B161&gt;60),9*转化表!$H$11+10*转化表!$H$12+10*转化表!$H$13+10*转化表!$H$14+10*转化表!$H$15+10*转化表!$H$16+(B161-60)*转化表!$H$17,IF(AND(B161&lt;=80,B161&gt;70),9*转化表!$H$11+10*转化表!$H$12+10*转化表!$H$13+10*转化表!$H$14+10*转化表!$H$15+10*转化表!$H$16+10*转化表!$H$17+(B161-70)*转化表!$H$18,IF(AND(B161&lt;=90,B161&gt;80),9*转化表!$H$11+10*转化表!$H$12+10*转化表!$H$13+10*转化表!$H$14+10*转化表!$H$15+10*转化表!$H$16+10*转化表!$H$17+10*转化表!$H$18+(B161-80)*转化表!$H$19,IF(AND(B161&lt;=100,B161&gt;90),9*转化表!$H$11+10*转化表!$H$12+10*转化表!$H$13+10*转化表!$H$14+10*转化表!$H$15+10*转化表!$H$16+10*转化表!$H$17+10*转化表!$H$18+10*转化表!$H$19+(B161-90)*转化表!$H$20,IF(AND(B161&lt;=110,B161&gt;100),9*转化表!$H$11+10*转化表!$H$12+10*转化表!$H$13+10*转化表!$H$14+10*转化表!$H$15+10*转化表!$H$16+10*转化表!$H$17+10*转化表!$H$18+10*转化表!$H$19+10*转化表!$H$20+(B161-100)*转化表!$H$21,IF(AND(B161&lt;=120,B161&gt;110),9*转化表!$H$11+10*转化表!$H$12+10*转化表!$H$13+10*转化表!$H$14+10*转化表!$H$15+10*转化表!$H$16+10*转化表!$H$17+10*转化表!$H$18+10*转化表!$H$19+10*转化表!$H$20+10*转化表!$H$21+(B161-110)*转化表!$H$22)))))))))))))</f>
        <v>0</v>
      </c>
      <c r="M161" s="99">
        <v>0.1</v>
      </c>
      <c r="N161" s="95">
        <v>0</v>
      </c>
      <c r="O161" s="99">
        <v>0.15</v>
      </c>
      <c r="P161" s="95">
        <v>0</v>
      </c>
      <c r="Q161" s="95">
        <v>0</v>
      </c>
      <c r="R161" s="95">
        <v>0</v>
      </c>
      <c r="S161" s="95">
        <v>0</v>
      </c>
    </row>
    <row r="162" spans="1:19">
      <c r="A162" s="38" t="s">
        <v>187</v>
      </c>
      <c r="B162" s="95">
        <v>41</v>
      </c>
      <c r="C162" s="96">
        <f>IF(AND(B162&lt;=10,B162&gt;0),(人物成长表!$B162-1)*30+30,IF(AND(B162&lt;=20,B162&gt;10),9*30+30+(B162-10)*60,IF(AND(B162&lt;=30,B162&gt;20),9*30+30+10*60+(B162-20)*90,IF(AND(B162&lt;=40,B162&gt;30),9*30+30+10*60+10*90+(B162-30)*120,IF(AND(B162&lt;=50,B162&gt;40),9*30+30+10*60+10*90+10*120+(B162-40)*150,IF(AND(B162&lt;=60,B162&gt;50),9*30+30+10*60+10*90+10*120+10*150+(B162-50)*180,IF(AND(B162&lt;=70,B162&gt;60),9*30+30+10*60+10*90+10*120+10*150+10*180+(B162-60)*210,IF(AND(B162&lt;=80,B162&gt;70),9*30+30+10*60+10*90+10*120+10*150+10*180+10*210+(B162-70)*240,IF(AND(B162&lt;=90,B162&gt;80),9*30+30+10*60+10*90+10*120+10*150+10*180+10*210+10*240+(B162-80)*270,IF(AND(B162&lt;=100,B162&gt;90),9*30+30+10*60+10*90+10*120+10*150+10*180+10*210+10*240+10*270+(B162-90)*300,IF(AND(B162&lt;=110,B162&gt;100),9*30+30+10*60+10*90+10*120+10*150+10*180+10*210+10*240+10*270+10*300+(B162-100)*330,IF(AND(B162&lt;=120,B162&gt;110),9*30+30+10*60+10*90+10*120+10*150+10*180+10*210+10*240+10*270+10*300+10*330+(B162-110)*360))))))))))))</f>
        <v>3150</v>
      </c>
      <c r="D162" s="38">
        <v>70</v>
      </c>
      <c r="E162" s="38">
        <v>50</v>
      </c>
      <c r="F162" s="95">
        <v>50</v>
      </c>
      <c r="G162" s="97">
        <f>人物成长表!$D162*人物成长表!$B162*10%+16+IF(AND(B162&lt;=10,B162&gt;0),(人物成长表!$B162-1)*转化表!$C$11,IF(AND(B162&lt;=20,B162&gt;10),9*转化表!$C$11+(B162-10)*转化表!$C$12,IF(AND(B162&lt;=30,B162&gt;20),9*转化表!$C$11+10*转化表!$C$12+(B162-20)*转化表!$C$13,IF(AND(B162&lt;=40,B162&gt;30),9*转化表!$C$11+10*转化表!$C$12+10*转化表!$C$13+(B162-30)*转化表!$C$14,IF(AND(B162&lt;=50,B162&gt;40),9*转化表!$C$11+10*转化表!$C$12+10*转化表!$C$13+10*转化表!$C$14+(B162-40)*转化表!$C$15,IF(AND(B162&lt;=60,B162&gt;50),9*转化表!$C$11+10*转化表!$C$12+10*转化表!$C$13+10*转化表!$C$14+10*转化表!$C$15+(B162-50)*转化表!$C$16,IF(AND(B162&lt;=70,B162&gt;60),9*转化表!$C$11+10*转化表!$C$12+10*转化表!$C$13+10*转化表!$C$14+10*转化表!$C$15+10*转化表!$C$16+(B162-60)*转化表!$C$17,IF(AND(B162&lt;=80,B162&gt;70),9*转化表!$C$11+10*转化表!$C$12+10*转化表!$C$13+10*转化表!$C$14+10*转化表!$C$15+10*转化表!$C$16+10*转化表!$C$17+(B162-70)*转化表!$C$18,IF(AND(B162&lt;=90,B162&gt;80),9*转化表!$C$11+10*转化表!$C$12+10*转化表!$C$13+10*转化表!$C$14+10*转化表!$C$15+10*转化表!$C$16+10*转化表!$C$17+10*转化表!$C$18+(B162-80)*转化表!$C$19,IF(AND(B162&lt;=100,B162&gt;90),9*转化表!$C$11+10*转化表!$C$12+10*转化表!$C$13+10*转化表!$C$14+10*转化表!$C$15+10*转化表!$C$16+10*转化表!$C$17+10*转化表!$C$18+10*转化表!$C$19+(B162-90)*转化表!$C$20,IF(AND(B162&lt;=110,B162&gt;100),9*转化表!$C$11+10*转化表!$C$12+10*转化表!$C$13+10*转化表!$C$14+10*转化表!$C$15+10*转化表!$C$16+10*转化表!$C$17+10*转化表!$C$18+10*转化表!$C$19+10*转化表!$C$20+(B162-100)*转化表!$C$21,IF(AND(B162&lt;=120,B162&gt;110),9*转化表!$C$11+10*转化表!$C$12+10*转化表!$C$13+10*转化表!$C$14+10*转化表!$C$15+10*转化表!$C$16+10*转化表!$C$17+10*转化表!$C$18+10*转化表!$C$19+10*转化表!$C$20+10*转化表!$C$21+(B162-110)*转化表!$C$22))))))))))))</f>
        <v>501</v>
      </c>
      <c r="H162" s="97">
        <f>人物成长表!$D162*人物成长表!$B162*7%+11.1+IF(AND(B162&lt;=10,B162&gt;0),(人物成长表!$B162-1)*转化表!$D$11,IF(AND(B162&lt;=20,B162&gt;10),9*转化表!$D$11+(B162-10)*转化表!$D$12,IF(AND(B162&lt;=30,B162&gt;20),9*转化表!$D$11+10*转化表!$D$12+(B162-20)*转化表!$D$13,IF(AND(B162&lt;=40,B162&gt;30),9*转化表!$D$11+10*转化表!$D$12+10*转化表!$D$13+(B162-30)*转化表!$D$14,IF(AND(B162&lt;=50,B162&gt;40),9*转化表!$D$11+10*转化表!$D$12+10*转化表!$D$13+10*转化表!$D$14+(B162-40)*转化表!$D$15,IF(AND(B162&lt;=60,B162&gt;50),9*转化表!$D$11+10*转化表!$D$12+10*转化表!$D$13+10*转化表!$D$14+10*转化表!$D$15+(B162-50)*转化表!$D$16,IF(AND(B162&lt;=70,B162&gt;60),9*转化表!$D$11+10*转化表!$D$12+10*转化表!$D$13+10*转化表!$D$14+10*转化表!$D$15+10*转化表!$D$16+(B162-60)*转化表!$D$17,IF(AND(B162&lt;=80,B162&gt;70),9*转化表!$D$11+10*转化表!$D$12+10*转化表!$D$13+10*转化表!$D$14+10*转化表!$D$15+10*转化表!$D$16+10*转化表!$D$17+(B162-70)*转化表!$D$18,IF(AND(B162&lt;=90,B162&gt;80),9*转化表!$D$11+10*转化表!$D$12+10*转化表!$D$13+10*转化表!$D$14+10*转化表!$D$15+10*转化表!$D$16+10*转化表!$D$17+10*转化表!$D$18+(B162-80)*转化表!$D$19,IF(AND(B162&lt;=100,B162&gt;90),9*转化表!$D$11+10*转化表!$D$12+10*转化表!$D$13+10*转化表!$D$14+10*转化表!$D$15+10*转化表!$D$16+10*转化表!$D$17+10*转化表!$D$18+10*转化表!$D$19+(B162-90)*转化表!$D$20,IF(AND(B162&lt;=110,B162&gt;100),9*转化表!$D$11+10*转化表!$D$12+10*转化表!$D$13+10*转化表!$D$14+10*转化表!$D$15+10*转化表!$D$16+10*转化表!$D$17+10*转化表!$D$18+10*转化表!$D$19+10*转化表!$D$20+(B162-100)*转化表!$D$21,IF(AND(B162&lt;=120,B162&gt;110),9*转化表!$D$11+10*转化表!$D$12+10*转化表!$D$13+10*转化表!$D$14+10*转化表!$D$15+10*转化表!$D$16+10*转化表!$D$17+10*转化表!$D$18+10*转化表!$D$19+10*转化表!$D$20+10*转化表!$D$21+(B162-110)*转化表!$D$22))))))))))))</f>
        <v>169.4</v>
      </c>
      <c r="I162" s="98">
        <f>IF(E162&lt;=50,0,(E162-50)*人物成长表!$B162*10%+0.1+IF(AND(B162&lt;=10,B162&gt;0),(人物成长表!$B162-1)*转化表!$E$11,IF(AND(B162&lt;=20,B162&gt;10),9*转化表!$E$11+(B162-10)*转化表!$E$12,IF(AND(B162&lt;=30,B162&gt;20),9*转化表!$E$11+10*转化表!$E$12+(B162-20)*转化表!$E$13,IF(AND(B162&lt;=40,B162&gt;30),9*转化表!$E$11+10*转化表!$E$12+10*转化表!$E$13+(B162-30)*转化表!$E$14,IF(AND(B162&lt;=50,B162&gt;40),9*转化表!$E$11+10*转化表!$E$12+10*转化表!$E$13+10*转化表!$E$14+(B162-40)*转化表!$E$15,IF(AND(B162&lt;=60,B162&gt;50),9*转化表!$E$11+10*转化表!$E$12+10*转化表!$E$13+10*转化表!$E$14+10*转化表!$E$15+(B162-50)*转化表!$E$16,IF(AND(B162&lt;=70,B162&gt;60),9*转化表!$E$11+10*转化表!$E$12+10*转化表!$E$13+10*转化表!$E$14+10*转化表!$E$15+10*转化表!$E$16+(B162-60)*转化表!$E$17,IF(AND(B162&lt;=80,B162&gt;70),9*转化表!$E$11+10*转化表!$E$12+10*转化表!$E$13+10*转化表!$E$14+10*转化表!$E$15+10*转化表!$E$16+10*转化表!$E$17+(B162-70)*转化表!$E$18,IF(AND(B162&lt;=90,B162&gt;80),9*转化表!$E$11+10*转化表!$E$12+10*转化表!$E$13+10*转化表!$E$14+10*转化表!$E$15+10*转化表!$E$16+10*转化表!$E$17+10*转化表!$E$18+(B162-80)*转化表!$E$19,IF(AND(B162&lt;=100,B162&gt;90),9*转化表!$E$11+10*转化表!$E$12+10*转化表!$E$13+10*转化表!$E$14+10*转化表!$E$15+10*转化表!$E$16+10*转化表!$E$17+10*转化表!$E$18+10*转化表!$E$19+(B162-90)*转化表!$E$20,IF(AND(B162&lt;=110,B162&gt;100),9*转化表!$E$11+10*转化表!$E$12+10*转化表!$E$13+10*转化表!$E$14+10*转化表!$E$15+10*转化表!$E$16+10*转化表!$E$17+10*转化表!$E$18+10*转化表!$E$19+10*转化表!$E$20+(B162-100)*转化表!$E$21,IF(AND(B162&lt;=120,B162&gt;110),9*转化表!$E$11+10*转化表!$E$12+10*转化表!$E$13+10*转化表!$E$14+10*转化表!$E$15+10*转化表!$E$16+10*转化表!$E$17+10*转化表!$E$18+10*转化表!$E$19+10*转化表!$E$20+10*转化表!$E$21+(B162-110)*转化表!$E$22)))))))))))))</f>
        <v>0</v>
      </c>
      <c r="J162" s="98">
        <f>IF(E162&lt;=50,0,(E162-50)*人物成长表!$B162*7%+0.1+IF(AND(B162&lt;=10,B162&gt;0),(人物成长表!$B162-1)*转化表!$F$11,IF(AND(B162&lt;=20,B162&gt;10),9*转化表!$F$11+(B162-10)*转化表!$F$12,IF(AND(B162&lt;=30,B162&gt;20),9*转化表!$F$11+10*转化表!$F$12+(B162-20)*转化表!$F$13,IF(AND(B162&lt;=40,B162&gt;30),9*转化表!$F$11+10*转化表!$F$12+10*转化表!$F$13+(B162-30)*转化表!$F$14,IF(AND(B162&lt;=50,B162&gt;40),9*转化表!$F$11+10*转化表!$F$12+10*转化表!$F$13+10*转化表!$F$14+(B162-40)*转化表!$F$15,IF(AND(B162&lt;=60,B162&gt;50),9*转化表!$F$11+10*转化表!$F$12+10*转化表!$F$13+10*转化表!$F$14+10*转化表!$F$15+(B162-50)*转化表!$F$16,IF(AND(B162&lt;=70,B162&gt;60),9*转化表!$F$11+10*转化表!$F$12+10*转化表!$F$13+10*转化表!$F$14+10*转化表!$F$15+10*转化表!$F$16+(B162-60)*转化表!$F$17,IF(AND(B162&lt;=80,B162&gt;70),9*转化表!$F$11+10*转化表!$F$12+10*转化表!$F$13+10*转化表!$F$14+10*转化表!$F$15+10*转化表!$F$16+10*转化表!$F$17+(B162-70)*转化表!$F$18,IF(AND(B162&lt;=90,B162&gt;80),9*转化表!$F$11+10*转化表!$F$12+10*转化表!$F$13+10*转化表!$F$14+10*转化表!$F$15+10*转化表!$F$16+10*转化表!$F$17+10*转化表!$F$18+(B162-80)*转化表!$F$19,IF(AND(B162&lt;=100,B162&gt;90),9*转化表!$F$11+10*转化表!$F$12+10*转化表!$F$13+10*转化表!$F$14+10*转化表!$F$15+10*转化表!$F$16+10*转化表!$F$17+10*转化表!$F$18+10*转化表!$F$19+(B162-90)*转化表!$F$20,IF(AND(B162&lt;=110,B162&gt;100),9*转化表!$F$11+10*转化表!$F$12+10*转化表!$F$13+10*转化表!$F$14+10*转化表!$F$15+10*转化表!$F$16+10*转化表!$F$17+10*转化表!$F$18+10*转化表!$F$19+10*转化表!$F$20+(B162-100)*转化表!$F$21,IF(AND(B162&lt;=120,B162&gt;110),9*转化表!$F$11+10*转化表!$F$12+10*转化表!$F$13+10*转化表!$F$14+10*转化表!$F$15+10*转化表!$F$16+10*转化表!$F$17+10*转化表!$F$18+10*转化表!$F$19+10*转化表!$F$20+10*转化表!$F$21+(B162-110)*转化表!$F$22)))))))))))))</f>
        <v>0</v>
      </c>
      <c r="K162" s="98">
        <f>(F162-50)*B162*10%+1+IF(AND(B162&lt;=10,B162&gt;0),(人物成长表!$B162-1)*转化表!$G$11,IF(AND(B162&lt;=20,B162&gt;10),9*转化表!$G$11+(B162-10)*转化表!$G$12,IF(AND(B162&lt;=30,B162&gt;20),9*转化表!$G$11+10*转化表!$G$12+(B162-20)*转化表!$G$13,IF(AND(B162&lt;=40,B162&gt;30),9*转化表!$G$11+10*转化表!$G$12+10*转化表!$G$13+(B162-30)*转化表!$G$14,IF(AND(B162&lt;=50,B162&gt;40),9*转化表!$G$11+10*转化表!$G$12+10*转化表!$G$13+10*转化表!$G$14+(B162-40)*转化表!$G$15,IF(AND(B162&lt;=60,B162&gt;50),9*转化表!$G$11+10*转化表!$G$12+10*转化表!$G$13+10*转化表!$G$14+10*转化表!$G$15+(B162-50)*转化表!$G$16,IF(AND(B162&lt;=70,B162&gt;60),9*转化表!$G$11+10*转化表!$G$12+10*转化表!$G$13+10*转化表!$G$14+10*转化表!$G$15+10*转化表!$G$16+(B162-60)*转化表!$G$17,IF(AND(B162&lt;=80,B162&gt;70),9*转化表!$G$11+10*转化表!$G$12+10*转化表!$G$13+10*转化表!$G$14+10*转化表!$G$15+10*转化表!$G$16+10*转化表!$G$17+(B162-70)*转化表!$G$18,IF(AND(B162&lt;=90,B162&gt;80),9*转化表!$G$11+10*转化表!$G$12+10*转化表!$G$13+10*转化表!$G$14+10*转化表!$G$15+10*转化表!$G$16+10*转化表!$G$17+10*转化表!$G$18+(B162-80)*转化表!$G$19,IF(AND(B162&lt;=100,B162&gt;90),9*转化表!$G$11+10*转化表!$G$12+10*转化表!$G$13+10*转化表!$G$14+10*转化表!$G$15+10*转化表!$G$16+10*转化表!$G$17+10*转化表!$G$18+10*转化表!$G$19+(B162-90)*转化表!$G$20,IF(AND(B162&lt;=110,B162&gt;100),9*转化表!$G$11+10*转化表!$G$12+10*转化表!$G$13+10*转化表!$G$14+10*转化表!$G$15+10*转化表!$G$16+10*转化表!$G$17+10*转化表!$G$18+10*转化表!$G$19+10*转化表!$G$20+(B162-100)*转化表!$G$21,IF(AND(B162&lt;=120,B162&gt;110),9*转化表!$G$11+10*转化表!$G$12+10*转化表!$G$13+10*转化表!$G$14+10*转化表!$G$15+10*转化表!$G$16+10*转化表!$G$17+10*转化表!$G$18+10*转化表!$G$19+10*转化表!$G$20+10*转化表!$G$21+(B162-110)*转化表!$G$22))))))))))))</f>
        <v>105</v>
      </c>
      <c r="L162" s="98">
        <f>IF(F162&lt;=50,0,(F162-50)*7%*B162+IF(AND(B162&lt;=10,B162&gt;0),人物成长表!$B162*转化表!$H$11,IF(AND(B162&lt;=20,B162&gt;10),9*转化表!$H$11+(B162-10)*转化表!$H$12,IF(AND(B162&lt;=30,B162&gt;20),9*转化表!$H$11+10*转化表!$H$12+(B162-20)*转化表!$H$13,IF(AND(B162&lt;=40,B162&gt;30),9*转化表!$H$11+10*转化表!$H$12+10*转化表!$H$13+(B162-30)*转化表!$H$14,IF(AND(B162&lt;=50,B162&gt;40),9*转化表!$H$11+10*转化表!$H$12+10*转化表!$H$13+10*转化表!$H$14+(B162-40)*转化表!$H$15,IF(AND(B162&lt;=60,B162&gt;50),9*转化表!$H$11+10*转化表!$H$12+10*转化表!$H$13+10*转化表!$H$14+10*转化表!$H$15+(B162-50)*转化表!$H$16,IF(AND(B162&lt;=70,B162&gt;60),9*转化表!$H$11+10*转化表!$H$12+10*转化表!$H$13+10*转化表!$H$14+10*转化表!$H$15+10*转化表!$H$16+(B162-60)*转化表!$H$17,IF(AND(B162&lt;=80,B162&gt;70),9*转化表!$H$11+10*转化表!$H$12+10*转化表!$H$13+10*转化表!$H$14+10*转化表!$H$15+10*转化表!$H$16+10*转化表!$H$17+(B162-70)*转化表!$H$18,IF(AND(B162&lt;=90,B162&gt;80),9*转化表!$H$11+10*转化表!$H$12+10*转化表!$H$13+10*转化表!$H$14+10*转化表!$H$15+10*转化表!$H$16+10*转化表!$H$17+10*转化表!$H$18+(B162-80)*转化表!$H$19,IF(AND(B162&lt;=100,B162&gt;90),9*转化表!$H$11+10*转化表!$H$12+10*转化表!$H$13+10*转化表!$H$14+10*转化表!$H$15+10*转化表!$H$16+10*转化表!$H$17+10*转化表!$H$18+10*转化表!$H$19+(B162-90)*转化表!$H$20,IF(AND(B162&lt;=110,B162&gt;100),9*转化表!$H$11+10*转化表!$H$12+10*转化表!$H$13+10*转化表!$H$14+10*转化表!$H$15+10*转化表!$H$16+10*转化表!$H$17+10*转化表!$H$18+10*转化表!$H$19+10*转化表!$H$20+(B162-100)*转化表!$H$21,IF(AND(B162&lt;=120,B162&gt;110),9*转化表!$H$11+10*转化表!$H$12+10*转化表!$H$13+10*转化表!$H$14+10*转化表!$H$15+10*转化表!$H$16+10*转化表!$H$17+10*转化表!$H$18+10*转化表!$H$19+10*转化表!$H$20+10*转化表!$H$21+(B162-110)*转化表!$H$22)))))))))))))</f>
        <v>0</v>
      </c>
      <c r="M162" s="99">
        <v>0.1</v>
      </c>
      <c r="N162" s="95">
        <v>0</v>
      </c>
      <c r="O162" s="99">
        <v>0.15</v>
      </c>
      <c r="P162" s="95">
        <v>0</v>
      </c>
      <c r="Q162" s="95">
        <v>0</v>
      </c>
      <c r="R162" s="95">
        <v>0</v>
      </c>
      <c r="S162" s="95">
        <v>0</v>
      </c>
    </row>
    <row r="163" spans="1:19">
      <c r="A163" s="38" t="s">
        <v>187</v>
      </c>
      <c r="B163" s="95">
        <v>42</v>
      </c>
      <c r="C163" s="96">
        <f>IF(AND(B163&lt;=10,B163&gt;0),(人物成长表!$B163-1)*30+30,IF(AND(B163&lt;=20,B163&gt;10),9*30+30+(B163-10)*60,IF(AND(B163&lt;=30,B163&gt;20),9*30+30+10*60+(B163-20)*90,IF(AND(B163&lt;=40,B163&gt;30),9*30+30+10*60+10*90+(B163-30)*120,IF(AND(B163&lt;=50,B163&gt;40),9*30+30+10*60+10*90+10*120+(B163-40)*150,IF(AND(B163&lt;=60,B163&gt;50),9*30+30+10*60+10*90+10*120+10*150+(B163-50)*180,IF(AND(B163&lt;=70,B163&gt;60),9*30+30+10*60+10*90+10*120+10*150+10*180+(B163-60)*210,IF(AND(B163&lt;=80,B163&gt;70),9*30+30+10*60+10*90+10*120+10*150+10*180+10*210+(B163-70)*240,IF(AND(B163&lt;=90,B163&gt;80),9*30+30+10*60+10*90+10*120+10*150+10*180+10*210+10*240+(B163-80)*270,IF(AND(B163&lt;=100,B163&gt;90),9*30+30+10*60+10*90+10*120+10*150+10*180+10*210+10*240+10*270+(B163-90)*300,IF(AND(B163&lt;=110,B163&gt;100),9*30+30+10*60+10*90+10*120+10*150+10*180+10*210+10*240+10*270+10*300+(B163-100)*330,IF(AND(B163&lt;=120,B163&gt;110),9*30+30+10*60+10*90+10*120+10*150+10*180+10*210+10*240+10*270+10*300+10*330+(B163-110)*360))))))))))))</f>
        <v>3300</v>
      </c>
      <c r="D163" s="38">
        <v>70</v>
      </c>
      <c r="E163" s="38">
        <v>50</v>
      </c>
      <c r="F163" s="95">
        <v>50</v>
      </c>
      <c r="G163" s="97">
        <f>人物成长表!$D163*人物成长表!$B163*10%+16+IF(AND(B163&lt;=10,B163&gt;0),(人物成长表!$B163-1)*转化表!$C$11,IF(AND(B163&lt;=20,B163&gt;10),9*转化表!$C$11+(B163-10)*转化表!$C$12,IF(AND(B163&lt;=30,B163&gt;20),9*转化表!$C$11+10*转化表!$C$12+(B163-20)*转化表!$C$13,IF(AND(B163&lt;=40,B163&gt;30),9*转化表!$C$11+10*转化表!$C$12+10*转化表!$C$13+(B163-30)*转化表!$C$14,IF(AND(B163&lt;=50,B163&gt;40),9*转化表!$C$11+10*转化表!$C$12+10*转化表!$C$13+10*转化表!$C$14+(B163-40)*转化表!$C$15,IF(AND(B163&lt;=60,B163&gt;50),9*转化表!$C$11+10*转化表!$C$12+10*转化表!$C$13+10*转化表!$C$14+10*转化表!$C$15+(B163-50)*转化表!$C$16,IF(AND(B163&lt;=70,B163&gt;60),9*转化表!$C$11+10*转化表!$C$12+10*转化表!$C$13+10*转化表!$C$14+10*转化表!$C$15+10*转化表!$C$16+(B163-60)*转化表!$C$17,IF(AND(B163&lt;=80,B163&gt;70),9*转化表!$C$11+10*转化表!$C$12+10*转化表!$C$13+10*转化表!$C$14+10*转化表!$C$15+10*转化表!$C$16+10*转化表!$C$17+(B163-70)*转化表!$C$18,IF(AND(B163&lt;=90,B163&gt;80),9*转化表!$C$11+10*转化表!$C$12+10*转化表!$C$13+10*转化表!$C$14+10*转化表!$C$15+10*转化表!$C$16+10*转化表!$C$17+10*转化表!$C$18+(B163-80)*转化表!$C$19,IF(AND(B163&lt;=100,B163&gt;90),9*转化表!$C$11+10*转化表!$C$12+10*转化表!$C$13+10*转化表!$C$14+10*转化表!$C$15+10*转化表!$C$16+10*转化表!$C$17+10*转化表!$C$18+10*转化表!$C$19+(B163-90)*转化表!$C$20,IF(AND(B163&lt;=110,B163&gt;100),9*转化表!$C$11+10*转化表!$C$12+10*转化表!$C$13+10*转化表!$C$14+10*转化表!$C$15+10*转化表!$C$16+10*转化表!$C$17+10*转化表!$C$18+10*转化表!$C$19+10*转化表!$C$20+(B163-100)*转化表!$C$21,IF(AND(B163&lt;=120,B163&gt;110),9*转化表!$C$11+10*转化表!$C$12+10*转化表!$C$13+10*转化表!$C$14+10*转化表!$C$15+10*转化表!$C$16+10*转化表!$C$17+10*转化表!$C$18+10*转化表!$C$19+10*转化表!$C$20+10*转化表!$C$21+(B163-110)*转化表!$C$22))))))))))))</f>
        <v>523</v>
      </c>
      <c r="H163" s="97">
        <f>人物成长表!$D163*人物成长表!$B163*7%+11.1+IF(AND(B163&lt;=10,B163&gt;0),(人物成长表!$B163-1)*转化表!$D$11,IF(AND(B163&lt;=20,B163&gt;10),9*转化表!$D$11+(B163-10)*转化表!$D$12,IF(AND(B163&lt;=30,B163&gt;20),9*转化表!$D$11+10*转化表!$D$12+(B163-20)*转化表!$D$13,IF(AND(B163&lt;=40,B163&gt;30),9*转化表!$D$11+10*转化表!$D$12+10*转化表!$D$13+(B163-30)*转化表!$D$14,IF(AND(B163&lt;=50,B163&gt;40),9*转化表!$D$11+10*转化表!$D$12+10*转化表!$D$13+10*转化表!$D$14+(B163-40)*转化表!$D$15,IF(AND(B163&lt;=60,B163&gt;50),9*转化表!$D$11+10*转化表!$D$12+10*转化表!$D$13+10*转化表!$D$14+10*转化表!$D$15+(B163-50)*转化表!$D$16,IF(AND(B163&lt;=70,B163&gt;60),9*转化表!$D$11+10*转化表!$D$12+10*转化表!$D$13+10*转化表!$D$14+10*转化表!$D$15+10*转化表!$D$16+(B163-60)*转化表!$D$17,IF(AND(B163&lt;=80,B163&gt;70),9*转化表!$D$11+10*转化表!$D$12+10*转化表!$D$13+10*转化表!$D$14+10*转化表!$D$15+10*转化表!$D$16+10*转化表!$D$17+(B163-70)*转化表!$D$18,IF(AND(B163&lt;=90,B163&gt;80),9*转化表!$D$11+10*转化表!$D$12+10*转化表!$D$13+10*转化表!$D$14+10*转化表!$D$15+10*转化表!$D$16+10*转化表!$D$17+10*转化表!$D$18+(B163-80)*转化表!$D$19,IF(AND(B163&lt;=100,B163&gt;90),9*转化表!$D$11+10*转化表!$D$12+10*转化表!$D$13+10*转化表!$D$14+10*转化表!$D$15+10*转化表!$D$16+10*转化表!$D$17+10*转化表!$D$18+10*转化表!$D$19+(B163-90)*转化表!$D$20,IF(AND(B163&lt;=110,B163&gt;100),9*转化表!$D$11+10*转化表!$D$12+10*转化表!$D$13+10*转化表!$D$14+10*转化表!$D$15+10*转化表!$D$16+10*转化表!$D$17+10*转化表!$D$18+10*转化表!$D$19+10*转化表!$D$20+(B163-100)*转化表!$D$21,IF(AND(B163&lt;=120,B163&gt;110),9*转化表!$D$11+10*转化表!$D$12+10*转化表!$D$13+10*转化表!$D$14+10*转化表!$D$15+10*转化表!$D$16+10*转化表!$D$17+10*转化表!$D$18+10*转化表!$D$19+10*转化表!$D$20+10*转化表!$D$21+(B163-110)*转化表!$D$22))))))))))))</f>
        <v>175.8</v>
      </c>
      <c r="I163" s="98">
        <f>IF(E163&lt;=50,0,(E163-50)*人物成长表!$B163*10%+0.1+IF(AND(B163&lt;=10,B163&gt;0),(人物成长表!$B163-1)*转化表!$E$11,IF(AND(B163&lt;=20,B163&gt;10),9*转化表!$E$11+(B163-10)*转化表!$E$12,IF(AND(B163&lt;=30,B163&gt;20),9*转化表!$E$11+10*转化表!$E$12+(B163-20)*转化表!$E$13,IF(AND(B163&lt;=40,B163&gt;30),9*转化表!$E$11+10*转化表!$E$12+10*转化表!$E$13+(B163-30)*转化表!$E$14,IF(AND(B163&lt;=50,B163&gt;40),9*转化表!$E$11+10*转化表!$E$12+10*转化表!$E$13+10*转化表!$E$14+(B163-40)*转化表!$E$15,IF(AND(B163&lt;=60,B163&gt;50),9*转化表!$E$11+10*转化表!$E$12+10*转化表!$E$13+10*转化表!$E$14+10*转化表!$E$15+(B163-50)*转化表!$E$16,IF(AND(B163&lt;=70,B163&gt;60),9*转化表!$E$11+10*转化表!$E$12+10*转化表!$E$13+10*转化表!$E$14+10*转化表!$E$15+10*转化表!$E$16+(B163-60)*转化表!$E$17,IF(AND(B163&lt;=80,B163&gt;70),9*转化表!$E$11+10*转化表!$E$12+10*转化表!$E$13+10*转化表!$E$14+10*转化表!$E$15+10*转化表!$E$16+10*转化表!$E$17+(B163-70)*转化表!$E$18,IF(AND(B163&lt;=90,B163&gt;80),9*转化表!$E$11+10*转化表!$E$12+10*转化表!$E$13+10*转化表!$E$14+10*转化表!$E$15+10*转化表!$E$16+10*转化表!$E$17+10*转化表!$E$18+(B163-80)*转化表!$E$19,IF(AND(B163&lt;=100,B163&gt;90),9*转化表!$E$11+10*转化表!$E$12+10*转化表!$E$13+10*转化表!$E$14+10*转化表!$E$15+10*转化表!$E$16+10*转化表!$E$17+10*转化表!$E$18+10*转化表!$E$19+(B163-90)*转化表!$E$20,IF(AND(B163&lt;=110,B163&gt;100),9*转化表!$E$11+10*转化表!$E$12+10*转化表!$E$13+10*转化表!$E$14+10*转化表!$E$15+10*转化表!$E$16+10*转化表!$E$17+10*转化表!$E$18+10*转化表!$E$19+10*转化表!$E$20+(B163-100)*转化表!$E$21,IF(AND(B163&lt;=120,B163&gt;110),9*转化表!$E$11+10*转化表!$E$12+10*转化表!$E$13+10*转化表!$E$14+10*转化表!$E$15+10*转化表!$E$16+10*转化表!$E$17+10*转化表!$E$18+10*转化表!$E$19+10*转化表!$E$20+10*转化表!$E$21+(B163-110)*转化表!$E$22)))))))))))))</f>
        <v>0</v>
      </c>
      <c r="J163" s="98">
        <f>IF(E163&lt;=50,0,(E163-50)*人物成长表!$B163*7%+0.1+IF(AND(B163&lt;=10,B163&gt;0),(人物成长表!$B163-1)*转化表!$F$11,IF(AND(B163&lt;=20,B163&gt;10),9*转化表!$F$11+(B163-10)*转化表!$F$12,IF(AND(B163&lt;=30,B163&gt;20),9*转化表!$F$11+10*转化表!$F$12+(B163-20)*转化表!$F$13,IF(AND(B163&lt;=40,B163&gt;30),9*转化表!$F$11+10*转化表!$F$12+10*转化表!$F$13+(B163-30)*转化表!$F$14,IF(AND(B163&lt;=50,B163&gt;40),9*转化表!$F$11+10*转化表!$F$12+10*转化表!$F$13+10*转化表!$F$14+(B163-40)*转化表!$F$15,IF(AND(B163&lt;=60,B163&gt;50),9*转化表!$F$11+10*转化表!$F$12+10*转化表!$F$13+10*转化表!$F$14+10*转化表!$F$15+(B163-50)*转化表!$F$16,IF(AND(B163&lt;=70,B163&gt;60),9*转化表!$F$11+10*转化表!$F$12+10*转化表!$F$13+10*转化表!$F$14+10*转化表!$F$15+10*转化表!$F$16+(B163-60)*转化表!$F$17,IF(AND(B163&lt;=80,B163&gt;70),9*转化表!$F$11+10*转化表!$F$12+10*转化表!$F$13+10*转化表!$F$14+10*转化表!$F$15+10*转化表!$F$16+10*转化表!$F$17+(B163-70)*转化表!$F$18,IF(AND(B163&lt;=90,B163&gt;80),9*转化表!$F$11+10*转化表!$F$12+10*转化表!$F$13+10*转化表!$F$14+10*转化表!$F$15+10*转化表!$F$16+10*转化表!$F$17+10*转化表!$F$18+(B163-80)*转化表!$F$19,IF(AND(B163&lt;=100,B163&gt;90),9*转化表!$F$11+10*转化表!$F$12+10*转化表!$F$13+10*转化表!$F$14+10*转化表!$F$15+10*转化表!$F$16+10*转化表!$F$17+10*转化表!$F$18+10*转化表!$F$19+(B163-90)*转化表!$F$20,IF(AND(B163&lt;=110,B163&gt;100),9*转化表!$F$11+10*转化表!$F$12+10*转化表!$F$13+10*转化表!$F$14+10*转化表!$F$15+10*转化表!$F$16+10*转化表!$F$17+10*转化表!$F$18+10*转化表!$F$19+10*转化表!$F$20+(B163-100)*转化表!$F$21,IF(AND(B163&lt;=120,B163&gt;110),9*转化表!$F$11+10*转化表!$F$12+10*转化表!$F$13+10*转化表!$F$14+10*转化表!$F$15+10*转化表!$F$16+10*转化表!$F$17+10*转化表!$F$18+10*转化表!$F$19+10*转化表!$F$20+10*转化表!$F$21+(B163-110)*转化表!$F$22)))))))))))))</f>
        <v>0</v>
      </c>
      <c r="K163" s="98">
        <f>(F163-50)*B163*10%+1+IF(AND(B163&lt;=10,B163&gt;0),(人物成长表!$B163-1)*转化表!$G$11,IF(AND(B163&lt;=20,B163&gt;10),9*转化表!$G$11+(B163-10)*转化表!$G$12,IF(AND(B163&lt;=30,B163&gt;20),9*转化表!$G$11+10*转化表!$G$12+(B163-20)*转化表!$G$13,IF(AND(B163&lt;=40,B163&gt;30),9*转化表!$G$11+10*转化表!$G$12+10*转化表!$G$13+(B163-30)*转化表!$G$14,IF(AND(B163&lt;=50,B163&gt;40),9*转化表!$G$11+10*转化表!$G$12+10*转化表!$G$13+10*转化表!$G$14+(B163-40)*转化表!$G$15,IF(AND(B163&lt;=60,B163&gt;50),9*转化表!$G$11+10*转化表!$G$12+10*转化表!$G$13+10*转化表!$G$14+10*转化表!$G$15+(B163-50)*转化表!$G$16,IF(AND(B163&lt;=70,B163&gt;60),9*转化表!$G$11+10*转化表!$G$12+10*转化表!$G$13+10*转化表!$G$14+10*转化表!$G$15+10*转化表!$G$16+(B163-60)*转化表!$G$17,IF(AND(B163&lt;=80,B163&gt;70),9*转化表!$G$11+10*转化表!$G$12+10*转化表!$G$13+10*转化表!$G$14+10*转化表!$G$15+10*转化表!$G$16+10*转化表!$G$17+(B163-70)*转化表!$G$18,IF(AND(B163&lt;=90,B163&gt;80),9*转化表!$G$11+10*转化表!$G$12+10*转化表!$G$13+10*转化表!$G$14+10*转化表!$G$15+10*转化表!$G$16+10*转化表!$G$17+10*转化表!$G$18+(B163-80)*转化表!$G$19,IF(AND(B163&lt;=100,B163&gt;90),9*转化表!$G$11+10*转化表!$G$12+10*转化表!$G$13+10*转化表!$G$14+10*转化表!$G$15+10*转化表!$G$16+10*转化表!$G$17+10*转化表!$G$18+10*转化表!$G$19+(B163-90)*转化表!$G$20,IF(AND(B163&lt;=110,B163&gt;100),9*转化表!$G$11+10*转化表!$G$12+10*转化表!$G$13+10*转化表!$G$14+10*转化表!$G$15+10*转化表!$G$16+10*转化表!$G$17+10*转化表!$G$18+10*转化表!$G$19+10*转化表!$G$20+(B163-100)*转化表!$G$21,IF(AND(B163&lt;=120,B163&gt;110),9*转化表!$G$11+10*转化表!$G$12+10*转化表!$G$13+10*转化表!$G$14+10*转化表!$G$15+10*转化表!$G$16+10*转化表!$G$17+10*转化表!$G$18+10*转化表!$G$19+10*转化表!$G$20+10*转化表!$G$21+(B163-110)*转化表!$G$22))))))))))))</f>
        <v>110</v>
      </c>
      <c r="L163" s="98">
        <f>IF(F163&lt;=50,0,(F163-50)*7%*B163+IF(AND(B163&lt;=10,B163&gt;0),人物成长表!$B163*转化表!$H$11,IF(AND(B163&lt;=20,B163&gt;10),9*转化表!$H$11+(B163-10)*转化表!$H$12,IF(AND(B163&lt;=30,B163&gt;20),9*转化表!$H$11+10*转化表!$H$12+(B163-20)*转化表!$H$13,IF(AND(B163&lt;=40,B163&gt;30),9*转化表!$H$11+10*转化表!$H$12+10*转化表!$H$13+(B163-30)*转化表!$H$14,IF(AND(B163&lt;=50,B163&gt;40),9*转化表!$H$11+10*转化表!$H$12+10*转化表!$H$13+10*转化表!$H$14+(B163-40)*转化表!$H$15,IF(AND(B163&lt;=60,B163&gt;50),9*转化表!$H$11+10*转化表!$H$12+10*转化表!$H$13+10*转化表!$H$14+10*转化表!$H$15+(B163-50)*转化表!$H$16,IF(AND(B163&lt;=70,B163&gt;60),9*转化表!$H$11+10*转化表!$H$12+10*转化表!$H$13+10*转化表!$H$14+10*转化表!$H$15+10*转化表!$H$16+(B163-60)*转化表!$H$17,IF(AND(B163&lt;=80,B163&gt;70),9*转化表!$H$11+10*转化表!$H$12+10*转化表!$H$13+10*转化表!$H$14+10*转化表!$H$15+10*转化表!$H$16+10*转化表!$H$17+(B163-70)*转化表!$H$18,IF(AND(B163&lt;=90,B163&gt;80),9*转化表!$H$11+10*转化表!$H$12+10*转化表!$H$13+10*转化表!$H$14+10*转化表!$H$15+10*转化表!$H$16+10*转化表!$H$17+10*转化表!$H$18+(B163-80)*转化表!$H$19,IF(AND(B163&lt;=100,B163&gt;90),9*转化表!$H$11+10*转化表!$H$12+10*转化表!$H$13+10*转化表!$H$14+10*转化表!$H$15+10*转化表!$H$16+10*转化表!$H$17+10*转化表!$H$18+10*转化表!$H$19+(B163-90)*转化表!$H$20,IF(AND(B163&lt;=110,B163&gt;100),9*转化表!$H$11+10*转化表!$H$12+10*转化表!$H$13+10*转化表!$H$14+10*转化表!$H$15+10*转化表!$H$16+10*转化表!$H$17+10*转化表!$H$18+10*转化表!$H$19+10*转化表!$H$20+(B163-100)*转化表!$H$21,IF(AND(B163&lt;=120,B163&gt;110),9*转化表!$H$11+10*转化表!$H$12+10*转化表!$H$13+10*转化表!$H$14+10*转化表!$H$15+10*转化表!$H$16+10*转化表!$H$17+10*转化表!$H$18+10*转化表!$H$19+10*转化表!$H$20+10*转化表!$H$21+(B163-110)*转化表!$H$22)))))))))))))</f>
        <v>0</v>
      </c>
      <c r="M163" s="99">
        <v>0.1</v>
      </c>
      <c r="N163" s="95">
        <v>0</v>
      </c>
      <c r="O163" s="99">
        <v>0.15</v>
      </c>
      <c r="P163" s="95">
        <v>0</v>
      </c>
      <c r="Q163" s="95">
        <v>0</v>
      </c>
      <c r="R163" s="95">
        <v>0</v>
      </c>
      <c r="S163" s="95">
        <v>0</v>
      </c>
    </row>
    <row r="164" spans="1:19">
      <c r="A164" s="38" t="s">
        <v>187</v>
      </c>
      <c r="B164" s="95">
        <v>43</v>
      </c>
      <c r="C164" s="96">
        <f>IF(AND(B164&lt;=10,B164&gt;0),(人物成长表!$B164-1)*30+30,IF(AND(B164&lt;=20,B164&gt;10),9*30+30+(B164-10)*60,IF(AND(B164&lt;=30,B164&gt;20),9*30+30+10*60+(B164-20)*90,IF(AND(B164&lt;=40,B164&gt;30),9*30+30+10*60+10*90+(B164-30)*120,IF(AND(B164&lt;=50,B164&gt;40),9*30+30+10*60+10*90+10*120+(B164-40)*150,IF(AND(B164&lt;=60,B164&gt;50),9*30+30+10*60+10*90+10*120+10*150+(B164-50)*180,IF(AND(B164&lt;=70,B164&gt;60),9*30+30+10*60+10*90+10*120+10*150+10*180+(B164-60)*210,IF(AND(B164&lt;=80,B164&gt;70),9*30+30+10*60+10*90+10*120+10*150+10*180+10*210+(B164-70)*240,IF(AND(B164&lt;=90,B164&gt;80),9*30+30+10*60+10*90+10*120+10*150+10*180+10*210+10*240+(B164-80)*270,IF(AND(B164&lt;=100,B164&gt;90),9*30+30+10*60+10*90+10*120+10*150+10*180+10*210+10*240+10*270+(B164-90)*300,IF(AND(B164&lt;=110,B164&gt;100),9*30+30+10*60+10*90+10*120+10*150+10*180+10*210+10*240+10*270+10*300+(B164-100)*330,IF(AND(B164&lt;=120,B164&gt;110),9*30+30+10*60+10*90+10*120+10*150+10*180+10*210+10*240+10*270+10*300+10*330+(B164-110)*360))))))))))))</f>
        <v>3450</v>
      </c>
      <c r="D164" s="38">
        <v>70</v>
      </c>
      <c r="E164" s="38">
        <v>50</v>
      </c>
      <c r="F164" s="95">
        <v>50</v>
      </c>
      <c r="G164" s="97">
        <f>人物成长表!$D164*人物成长表!$B164*10%+16+IF(AND(B164&lt;=10,B164&gt;0),(人物成长表!$B164-1)*转化表!$C$11,IF(AND(B164&lt;=20,B164&gt;10),9*转化表!$C$11+(B164-10)*转化表!$C$12,IF(AND(B164&lt;=30,B164&gt;20),9*转化表!$C$11+10*转化表!$C$12+(B164-20)*转化表!$C$13,IF(AND(B164&lt;=40,B164&gt;30),9*转化表!$C$11+10*转化表!$C$12+10*转化表!$C$13+(B164-30)*转化表!$C$14,IF(AND(B164&lt;=50,B164&gt;40),9*转化表!$C$11+10*转化表!$C$12+10*转化表!$C$13+10*转化表!$C$14+(B164-40)*转化表!$C$15,IF(AND(B164&lt;=60,B164&gt;50),9*转化表!$C$11+10*转化表!$C$12+10*转化表!$C$13+10*转化表!$C$14+10*转化表!$C$15+(B164-50)*转化表!$C$16,IF(AND(B164&lt;=70,B164&gt;60),9*转化表!$C$11+10*转化表!$C$12+10*转化表!$C$13+10*转化表!$C$14+10*转化表!$C$15+10*转化表!$C$16+(B164-60)*转化表!$C$17,IF(AND(B164&lt;=80,B164&gt;70),9*转化表!$C$11+10*转化表!$C$12+10*转化表!$C$13+10*转化表!$C$14+10*转化表!$C$15+10*转化表!$C$16+10*转化表!$C$17+(B164-70)*转化表!$C$18,IF(AND(B164&lt;=90,B164&gt;80),9*转化表!$C$11+10*转化表!$C$12+10*转化表!$C$13+10*转化表!$C$14+10*转化表!$C$15+10*转化表!$C$16+10*转化表!$C$17+10*转化表!$C$18+(B164-80)*转化表!$C$19,IF(AND(B164&lt;=100,B164&gt;90),9*转化表!$C$11+10*转化表!$C$12+10*转化表!$C$13+10*转化表!$C$14+10*转化表!$C$15+10*转化表!$C$16+10*转化表!$C$17+10*转化表!$C$18+10*转化表!$C$19+(B164-90)*转化表!$C$20,IF(AND(B164&lt;=110,B164&gt;100),9*转化表!$C$11+10*转化表!$C$12+10*转化表!$C$13+10*转化表!$C$14+10*转化表!$C$15+10*转化表!$C$16+10*转化表!$C$17+10*转化表!$C$18+10*转化表!$C$19+10*转化表!$C$20+(B164-100)*转化表!$C$21,IF(AND(B164&lt;=120,B164&gt;110),9*转化表!$C$11+10*转化表!$C$12+10*转化表!$C$13+10*转化表!$C$14+10*转化表!$C$15+10*转化表!$C$16+10*转化表!$C$17+10*转化表!$C$18+10*转化表!$C$19+10*转化表!$C$20+10*转化表!$C$21+(B164-110)*转化表!$C$22))))))))))))</f>
        <v>545</v>
      </c>
      <c r="H164" s="97">
        <f>人物成长表!$D164*人物成长表!$B164*7%+11.1+IF(AND(B164&lt;=10,B164&gt;0),(人物成长表!$B164-1)*转化表!$D$11,IF(AND(B164&lt;=20,B164&gt;10),9*转化表!$D$11+(B164-10)*转化表!$D$12,IF(AND(B164&lt;=30,B164&gt;20),9*转化表!$D$11+10*转化表!$D$12+(B164-20)*转化表!$D$13,IF(AND(B164&lt;=40,B164&gt;30),9*转化表!$D$11+10*转化表!$D$12+10*转化表!$D$13+(B164-30)*转化表!$D$14,IF(AND(B164&lt;=50,B164&gt;40),9*转化表!$D$11+10*转化表!$D$12+10*转化表!$D$13+10*转化表!$D$14+(B164-40)*转化表!$D$15,IF(AND(B164&lt;=60,B164&gt;50),9*转化表!$D$11+10*转化表!$D$12+10*转化表!$D$13+10*转化表!$D$14+10*转化表!$D$15+(B164-50)*转化表!$D$16,IF(AND(B164&lt;=70,B164&gt;60),9*转化表!$D$11+10*转化表!$D$12+10*转化表!$D$13+10*转化表!$D$14+10*转化表!$D$15+10*转化表!$D$16+(B164-60)*转化表!$D$17,IF(AND(B164&lt;=80,B164&gt;70),9*转化表!$D$11+10*转化表!$D$12+10*转化表!$D$13+10*转化表!$D$14+10*转化表!$D$15+10*转化表!$D$16+10*转化表!$D$17+(B164-70)*转化表!$D$18,IF(AND(B164&lt;=90,B164&gt;80),9*转化表!$D$11+10*转化表!$D$12+10*转化表!$D$13+10*转化表!$D$14+10*转化表!$D$15+10*转化表!$D$16+10*转化表!$D$17+10*转化表!$D$18+(B164-80)*转化表!$D$19,IF(AND(B164&lt;=100,B164&gt;90),9*转化表!$D$11+10*转化表!$D$12+10*转化表!$D$13+10*转化表!$D$14+10*转化表!$D$15+10*转化表!$D$16+10*转化表!$D$17+10*转化表!$D$18+10*转化表!$D$19+(B164-90)*转化表!$D$20,IF(AND(B164&lt;=110,B164&gt;100),9*转化表!$D$11+10*转化表!$D$12+10*转化表!$D$13+10*转化表!$D$14+10*转化表!$D$15+10*转化表!$D$16+10*转化表!$D$17+10*转化表!$D$18+10*转化表!$D$19+10*转化表!$D$20+(B164-100)*转化表!$D$21,IF(AND(B164&lt;=120,B164&gt;110),9*转化表!$D$11+10*转化表!$D$12+10*转化表!$D$13+10*转化表!$D$14+10*转化表!$D$15+10*转化表!$D$16+10*转化表!$D$17+10*转化表!$D$18+10*转化表!$D$19+10*转化表!$D$20+10*转化表!$D$21+(B164-110)*转化表!$D$22))))))))))))</f>
        <v>182.20000000000002</v>
      </c>
      <c r="I164" s="98">
        <f>IF(E164&lt;=50,0,(E164-50)*人物成长表!$B164*10%+0.1+IF(AND(B164&lt;=10,B164&gt;0),(人物成长表!$B164-1)*转化表!$E$11,IF(AND(B164&lt;=20,B164&gt;10),9*转化表!$E$11+(B164-10)*转化表!$E$12,IF(AND(B164&lt;=30,B164&gt;20),9*转化表!$E$11+10*转化表!$E$12+(B164-20)*转化表!$E$13,IF(AND(B164&lt;=40,B164&gt;30),9*转化表!$E$11+10*转化表!$E$12+10*转化表!$E$13+(B164-30)*转化表!$E$14,IF(AND(B164&lt;=50,B164&gt;40),9*转化表!$E$11+10*转化表!$E$12+10*转化表!$E$13+10*转化表!$E$14+(B164-40)*转化表!$E$15,IF(AND(B164&lt;=60,B164&gt;50),9*转化表!$E$11+10*转化表!$E$12+10*转化表!$E$13+10*转化表!$E$14+10*转化表!$E$15+(B164-50)*转化表!$E$16,IF(AND(B164&lt;=70,B164&gt;60),9*转化表!$E$11+10*转化表!$E$12+10*转化表!$E$13+10*转化表!$E$14+10*转化表!$E$15+10*转化表!$E$16+(B164-60)*转化表!$E$17,IF(AND(B164&lt;=80,B164&gt;70),9*转化表!$E$11+10*转化表!$E$12+10*转化表!$E$13+10*转化表!$E$14+10*转化表!$E$15+10*转化表!$E$16+10*转化表!$E$17+(B164-70)*转化表!$E$18,IF(AND(B164&lt;=90,B164&gt;80),9*转化表!$E$11+10*转化表!$E$12+10*转化表!$E$13+10*转化表!$E$14+10*转化表!$E$15+10*转化表!$E$16+10*转化表!$E$17+10*转化表!$E$18+(B164-80)*转化表!$E$19,IF(AND(B164&lt;=100,B164&gt;90),9*转化表!$E$11+10*转化表!$E$12+10*转化表!$E$13+10*转化表!$E$14+10*转化表!$E$15+10*转化表!$E$16+10*转化表!$E$17+10*转化表!$E$18+10*转化表!$E$19+(B164-90)*转化表!$E$20,IF(AND(B164&lt;=110,B164&gt;100),9*转化表!$E$11+10*转化表!$E$12+10*转化表!$E$13+10*转化表!$E$14+10*转化表!$E$15+10*转化表!$E$16+10*转化表!$E$17+10*转化表!$E$18+10*转化表!$E$19+10*转化表!$E$20+(B164-100)*转化表!$E$21,IF(AND(B164&lt;=120,B164&gt;110),9*转化表!$E$11+10*转化表!$E$12+10*转化表!$E$13+10*转化表!$E$14+10*转化表!$E$15+10*转化表!$E$16+10*转化表!$E$17+10*转化表!$E$18+10*转化表!$E$19+10*转化表!$E$20+10*转化表!$E$21+(B164-110)*转化表!$E$22)))))))))))))</f>
        <v>0</v>
      </c>
      <c r="J164" s="98">
        <f>IF(E164&lt;=50,0,(E164-50)*人物成长表!$B164*7%+0.1+IF(AND(B164&lt;=10,B164&gt;0),(人物成长表!$B164-1)*转化表!$F$11,IF(AND(B164&lt;=20,B164&gt;10),9*转化表!$F$11+(B164-10)*转化表!$F$12,IF(AND(B164&lt;=30,B164&gt;20),9*转化表!$F$11+10*转化表!$F$12+(B164-20)*转化表!$F$13,IF(AND(B164&lt;=40,B164&gt;30),9*转化表!$F$11+10*转化表!$F$12+10*转化表!$F$13+(B164-30)*转化表!$F$14,IF(AND(B164&lt;=50,B164&gt;40),9*转化表!$F$11+10*转化表!$F$12+10*转化表!$F$13+10*转化表!$F$14+(B164-40)*转化表!$F$15,IF(AND(B164&lt;=60,B164&gt;50),9*转化表!$F$11+10*转化表!$F$12+10*转化表!$F$13+10*转化表!$F$14+10*转化表!$F$15+(B164-50)*转化表!$F$16,IF(AND(B164&lt;=70,B164&gt;60),9*转化表!$F$11+10*转化表!$F$12+10*转化表!$F$13+10*转化表!$F$14+10*转化表!$F$15+10*转化表!$F$16+(B164-60)*转化表!$F$17,IF(AND(B164&lt;=80,B164&gt;70),9*转化表!$F$11+10*转化表!$F$12+10*转化表!$F$13+10*转化表!$F$14+10*转化表!$F$15+10*转化表!$F$16+10*转化表!$F$17+(B164-70)*转化表!$F$18,IF(AND(B164&lt;=90,B164&gt;80),9*转化表!$F$11+10*转化表!$F$12+10*转化表!$F$13+10*转化表!$F$14+10*转化表!$F$15+10*转化表!$F$16+10*转化表!$F$17+10*转化表!$F$18+(B164-80)*转化表!$F$19,IF(AND(B164&lt;=100,B164&gt;90),9*转化表!$F$11+10*转化表!$F$12+10*转化表!$F$13+10*转化表!$F$14+10*转化表!$F$15+10*转化表!$F$16+10*转化表!$F$17+10*转化表!$F$18+10*转化表!$F$19+(B164-90)*转化表!$F$20,IF(AND(B164&lt;=110,B164&gt;100),9*转化表!$F$11+10*转化表!$F$12+10*转化表!$F$13+10*转化表!$F$14+10*转化表!$F$15+10*转化表!$F$16+10*转化表!$F$17+10*转化表!$F$18+10*转化表!$F$19+10*转化表!$F$20+(B164-100)*转化表!$F$21,IF(AND(B164&lt;=120,B164&gt;110),9*转化表!$F$11+10*转化表!$F$12+10*转化表!$F$13+10*转化表!$F$14+10*转化表!$F$15+10*转化表!$F$16+10*转化表!$F$17+10*转化表!$F$18+10*转化表!$F$19+10*转化表!$F$20+10*转化表!$F$21+(B164-110)*转化表!$F$22)))))))))))))</f>
        <v>0</v>
      </c>
      <c r="K164" s="98">
        <f>(F164-50)*B164*10%+1+IF(AND(B164&lt;=10,B164&gt;0),(人物成长表!$B164-1)*转化表!$G$11,IF(AND(B164&lt;=20,B164&gt;10),9*转化表!$G$11+(B164-10)*转化表!$G$12,IF(AND(B164&lt;=30,B164&gt;20),9*转化表!$G$11+10*转化表!$G$12+(B164-20)*转化表!$G$13,IF(AND(B164&lt;=40,B164&gt;30),9*转化表!$G$11+10*转化表!$G$12+10*转化表!$G$13+(B164-30)*转化表!$G$14,IF(AND(B164&lt;=50,B164&gt;40),9*转化表!$G$11+10*转化表!$G$12+10*转化表!$G$13+10*转化表!$G$14+(B164-40)*转化表!$G$15,IF(AND(B164&lt;=60,B164&gt;50),9*转化表!$G$11+10*转化表!$G$12+10*转化表!$G$13+10*转化表!$G$14+10*转化表!$G$15+(B164-50)*转化表!$G$16,IF(AND(B164&lt;=70,B164&gt;60),9*转化表!$G$11+10*转化表!$G$12+10*转化表!$G$13+10*转化表!$G$14+10*转化表!$G$15+10*转化表!$G$16+(B164-60)*转化表!$G$17,IF(AND(B164&lt;=80,B164&gt;70),9*转化表!$G$11+10*转化表!$G$12+10*转化表!$G$13+10*转化表!$G$14+10*转化表!$G$15+10*转化表!$G$16+10*转化表!$G$17+(B164-70)*转化表!$G$18,IF(AND(B164&lt;=90,B164&gt;80),9*转化表!$G$11+10*转化表!$G$12+10*转化表!$G$13+10*转化表!$G$14+10*转化表!$G$15+10*转化表!$G$16+10*转化表!$G$17+10*转化表!$G$18+(B164-80)*转化表!$G$19,IF(AND(B164&lt;=100,B164&gt;90),9*转化表!$G$11+10*转化表!$G$12+10*转化表!$G$13+10*转化表!$G$14+10*转化表!$G$15+10*转化表!$G$16+10*转化表!$G$17+10*转化表!$G$18+10*转化表!$G$19+(B164-90)*转化表!$G$20,IF(AND(B164&lt;=110,B164&gt;100),9*转化表!$G$11+10*转化表!$G$12+10*转化表!$G$13+10*转化表!$G$14+10*转化表!$G$15+10*转化表!$G$16+10*转化表!$G$17+10*转化表!$G$18+10*转化表!$G$19+10*转化表!$G$20+(B164-100)*转化表!$G$21,IF(AND(B164&lt;=120,B164&gt;110),9*转化表!$G$11+10*转化表!$G$12+10*转化表!$G$13+10*转化表!$G$14+10*转化表!$G$15+10*转化表!$G$16+10*转化表!$G$17+10*转化表!$G$18+10*转化表!$G$19+10*转化表!$G$20+10*转化表!$G$21+(B164-110)*转化表!$G$22))))))))))))</f>
        <v>115</v>
      </c>
      <c r="L164" s="98">
        <f>IF(F164&lt;=50,0,(F164-50)*7%*B164+IF(AND(B164&lt;=10,B164&gt;0),人物成长表!$B164*转化表!$H$11,IF(AND(B164&lt;=20,B164&gt;10),9*转化表!$H$11+(B164-10)*转化表!$H$12,IF(AND(B164&lt;=30,B164&gt;20),9*转化表!$H$11+10*转化表!$H$12+(B164-20)*转化表!$H$13,IF(AND(B164&lt;=40,B164&gt;30),9*转化表!$H$11+10*转化表!$H$12+10*转化表!$H$13+(B164-30)*转化表!$H$14,IF(AND(B164&lt;=50,B164&gt;40),9*转化表!$H$11+10*转化表!$H$12+10*转化表!$H$13+10*转化表!$H$14+(B164-40)*转化表!$H$15,IF(AND(B164&lt;=60,B164&gt;50),9*转化表!$H$11+10*转化表!$H$12+10*转化表!$H$13+10*转化表!$H$14+10*转化表!$H$15+(B164-50)*转化表!$H$16,IF(AND(B164&lt;=70,B164&gt;60),9*转化表!$H$11+10*转化表!$H$12+10*转化表!$H$13+10*转化表!$H$14+10*转化表!$H$15+10*转化表!$H$16+(B164-60)*转化表!$H$17,IF(AND(B164&lt;=80,B164&gt;70),9*转化表!$H$11+10*转化表!$H$12+10*转化表!$H$13+10*转化表!$H$14+10*转化表!$H$15+10*转化表!$H$16+10*转化表!$H$17+(B164-70)*转化表!$H$18,IF(AND(B164&lt;=90,B164&gt;80),9*转化表!$H$11+10*转化表!$H$12+10*转化表!$H$13+10*转化表!$H$14+10*转化表!$H$15+10*转化表!$H$16+10*转化表!$H$17+10*转化表!$H$18+(B164-80)*转化表!$H$19,IF(AND(B164&lt;=100,B164&gt;90),9*转化表!$H$11+10*转化表!$H$12+10*转化表!$H$13+10*转化表!$H$14+10*转化表!$H$15+10*转化表!$H$16+10*转化表!$H$17+10*转化表!$H$18+10*转化表!$H$19+(B164-90)*转化表!$H$20,IF(AND(B164&lt;=110,B164&gt;100),9*转化表!$H$11+10*转化表!$H$12+10*转化表!$H$13+10*转化表!$H$14+10*转化表!$H$15+10*转化表!$H$16+10*转化表!$H$17+10*转化表!$H$18+10*转化表!$H$19+10*转化表!$H$20+(B164-100)*转化表!$H$21,IF(AND(B164&lt;=120,B164&gt;110),9*转化表!$H$11+10*转化表!$H$12+10*转化表!$H$13+10*转化表!$H$14+10*转化表!$H$15+10*转化表!$H$16+10*转化表!$H$17+10*转化表!$H$18+10*转化表!$H$19+10*转化表!$H$20+10*转化表!$H$21+(B164-110)*转化表!$H$22)))))))))))))</f>
        <v>0</v>
      </c>
      <c r="M164" s="99">
        <v>0.1</v>
      </c>
      <c r="N164" s="95">
        <v>0</v>
      </c>
      <c r="O164" s="99">
        <v>0.15</v>
      </c>
      <c r="P164" s="95">
        <v>0</v>
      </c>
      <c r="Q164" s="95">
        <v>0</v>
      </c>
      <c r="R164" s="95">
        <v>0</v>
      </c>
      <c r="S164" s="95">
        <v>0</v>
      </c>
    </row>
    <row r="165" spans="1:19">
      <c r="A165" s="38" t="s">
        <v>187</v>
      </c>
      <c r="B165" s="95">
        <v>44</v>
      </c>
      <c r="C165" s="96">
        <f>IF(AND(B165&lt;=10,B165&gt;0),(人物成长表!$B165-1)*30+30,IF(AND(B165&lt;=20,B165&gt;10),9*30+30+(B165-10)*60,IF(AND(B165&lt;=30,B165&gt;20),9*30+30+10*60+(B165-20)*90,IF(AND(B165&lt;=40,B165&gt;30),9*30+30+10*60+10*90+(B165-30)*120,IF(AND(B165&lt;=50,B165&gt;40),9*30+30+10*60+10*90+10*120+(B165-40)*150,IF(AND(B165&lt;=60,B165&gt;50),9*30+30+10*60+10*90+10*120+10*150+(B165-50)*180,IF(AND(B165&lt;=70,B165&gt;60),9*30+30+10*60+10*90+10*120+10*150+10*180+(B165-60)*210,IF(AND(B165&lt;=80,B165&gt;70),9*30+30+10*60+10*90+10*120+10*150+10*180+10*210+(B165-70)*240,IF(AND(B165&lt;=90,B165&gt;80),9*30+30+10*60+10*90+10*120+10*150+10*180+10*210+10*240+(B165-80)*270,IF(AND(B165&lt;=100,B165&gt;90),9*30+30+10*60+10*90+10*120+10*150+10*180+10*210+10*240+10*270+(B165-90)*300,IF(AND(B165&lt;=110,B165&gt;100),9*30+30+10*60+10*90+10*120+10*150+10*180+10*210+10*240+10*270+10*300+(B165-100)*330,IF(AND(B165&lt;=120,B165&gt;110),9*30+30+10*60+10*90+10*120+10*150+10*180+10*210+10*240+10*270+10*300+10*330+(B165-110)*360))))))))))))</f>
        <v>3600</v>
      </c>
      <c r="D165" s="38">
        <v>70</v>
      </c>
      <c r="E165" s="38">
        <v>50</v>
      </c>
      <c r="F165" s="95">
        <v>50</v>
      </c>
      <c r="G165" s="97">
        <f>人物成长表!$D165*人物成长表!$B165*10%+16+IF(AND(B165&lt;=10,B165&gt;0),(人物成长表!$B165-1)*转化表!$C$11,IF(AND(B165&lt;=20,B165&gt;10),9*转化表!$C$11+(B165-10)*转化表!$C$12,IF(AND(B165&lt;=30,B165&gt;20),9*转化表!$C$11+10*转化表!$C$12+(B165-20)*转化表!$C$13,IF(AND(B165&lt;=40,B165&gt;30),9*转化表!$C$11+10*转化表!$C$12+10*转化表!$C$13+(B165-30)*转化表!$C$14,IF(AND(B165&lt;=50,B165&gt;40),9*转化表!$C$11+10*转化表!$C$12+10*转化表!$C$13+10*转化表!$C$14+(B165-40)*转化表!$C$15,IF(AND(B165&lt;=60,B165&gt;50),9*转化表!$C$11+10*转化表!$C$12+10*转化表!$C$13+10*转化表!$C$14+10*转化表!$C$15+(B165-50)*转化表!$C$16,IF(AND(B165&lt;=70,B165&gt;60),9*转化表!$C$11+10*转化表!$C$12+10*转化表!$C$13+10*转化表!$C$14+10*转化表!$C$15+10*转化表!$C$16+(B165-60)*转化表!$C$17,IF(AND(B165&lt;=80,B165&gt;70),9*转化表!$C$11+10*转化表!$C$12+10*转化表!$C$13+10*转化表!$C$14+10*转化表!$C$15+10*转化表!$C$16+10*转化表!$C$17+(B165-70)*转化表!$C$18,IF(AND(B165&lt;=90,B165&gt;80),9*转化表!$C$11+10*转化表!$C$12+10*转化表!$C$13+10*转化表!$C$14+10*转化表!$C$15+10*转化表!$C$16+10*转化表!$C$17+10*转化表!$C$18+(B165-80)*转化表!$C$19,IF(AND(B165&lt;=100,B165&gt;90),9*转化表!$C$11+10*转化表!$C$12+10*转化表!$C$13+10*转化表!$C$14+10*转化表!$C$15+10*转化表!$C$16+10*转化表!$C$17+10*转化表!$C$18+10*转化表!$C$19+(B165-90)*转化表!$C$20,IF(AND(B165&lt;=110,B165&gt;100),9*转化表!$C$11+10*转化表!$C$12+10*转化表!$C$13+10*转化表!$C$14+10*转化表!$C$15+10*转化表!$C$16+10*转化表!$C$17+10*转化表!$C$18+10*转化表!$C$19+10*转化表!$C$20+(B165-100)*转化表!$C$21,IF(AND(B165&lt;=120,B165&gt;110),9*转化表!$C$11+10*转化表!$C$12+10*转化表!$C$13+10*转化表!$C$14+10*转化表!$C$15+10*转化表!$C$16+10*转化表!$C$17+10*转化表!$C$18+10*转化表!$C$19+10*转化表!$C$20+10*转化表!$C$21+(B165-110)*转化表!$C$22))))))))))))</f>
        <v>567</v>
      </c>
      <c r="H165" s="97">
        <f>人物成长表!$D165*人物成长表!$B165*7%+11.1+IF(AND(B165&lt;=10,B165&gt;0),(人物成长表!$B165-1)*转化表!$D$11,IF(AND(B165&lt;=20,B165&gt;10),9*转化表!$D$11+(B165-10)*转化表!$D$12,IF(AND(B165&lt;=30,B165&gt;20),9*转化表!$D$11+10*转化表!$D$12+(B165-20)*转化表!$D$13,IF(AND(B165&lt;=40,B165&gt;30),9*转化表!$D$11+10*转化表!$D$12+10*转化表!$D$13+(B165-30)*转化表!$D$14,IF(AND(B165&lt;=50,B165&gt;40),9*转化表!$D$11+10*转化表!$D$12+10*转化表!$D$13+10*转化表!$D$14+(B165-40)*转化表!$D$15,IF(AND(B165&lt;=60,B165&gt;50),9*转化表!$D$11+10*转化表!$D$12+10*转化表!$D$13+10*转化表!$D$14+10*转化表!$D$15+(B165-50)*转化表!$D$16,IF(AND(B165&lt;=70,B165&gt;60),9*转化表!$D$11+10*转化表!$D$12+10*转化表!$D$13+10*转化表!$D$14+10*转化表!$D$15+10*转化表!$D$16+(B165-60)*转化表!$D$17,IF(AND(B165&lt;=80,B165&gt;70),9*转化表!$D$11+10*转化表!$D$12+10*转化表!$D$13+10*转化表!$D$14+10*转化表!$D$15+10*转化表!$D$16+10*转化表!$D$17+(B165-70)*转化表!$D$18,IF(AND(B165&lt;=90,B165&gt;80),9*转化表!$D$11+10*转化表!$D$12+10*转化表!$D$13+10*转化表!$D$14+10*转化表!$D$15+10*转化表!$D$16+10*转化表!$D$17+10*转化表!$D$18+(B165-80)*转化表!$D$19,IF(AND(B165&lt;=100,B165&gt;90),9*转化表!$D$11+10*转化表!$D$12+10*转化表!$D$13+10*转化表!$D$14+10*转化表!$D$15+10*转化表!$D$16+10*转化表!$D$17+10*转化表!$D$18+10*转化表!$D$19+(B165-90)*转化表!$D$20,IF(AND(B165&lt;=110,B165&gt;100),9*转化表!$D$11+10*转化表!$D$12+10*转化表!$D$13+10*转化表!$D$14+10*转化表!$D$15+10*转化表!$D$16+10*转化表!$D$17+10*转化表!$D$18+10*转化表!$D$19+10*转化表!$D$20+(B165-100)*转化表!$D$21,IF(AND(B165&lt;=120,B165&gt;110),9*转化表!$D$11+10*转化表!$D$12+10*转化表!$D$13+10*转化表!$D$14+10*转化表!$D$15+10*转化表!$D$16+10*转化表!$D$17+10*转化表!$D$18+10*转化表!$D$19+10*转化表!$D$20+10*转化表!$D$21+(B165-110)*转化表!$D$22))))))))))))</f>
        <v>188.60000000000002</v>
      </c>
      <c r="I165" s="98">
        <f>IF(E165&lt;=50,0,(E165-50)*人物成长表!$B165*10%+0.1+IF(AND(B165&lt;=10,B165&gt;0),(人物成长表!$B165-1)*转化表!$E$11,IF(AND(B165&lt;=20,B165&gt;10),9*转化表!$E$11+(B165-10)*转化表!$E$12,IF(AND(B165&lt;=30,B165&gt;20),9*转化表!$E$11+10*转化表!$E$12+(B165-20)*转化表!$E$13,IF(AND(B165&lt;=40,B165&gt;30),9*转化表!$E$11+10*转化表!$E$12+10*转化表!$E$13+(B165-30)*转化表!$E$14,IF(AND(B165&lt;=50,B165&gt;40),9*转化表!$E$11+10*转化表!$E$12+10*转化表!$E$13+10*转化表!$E$14+(B165-40)*转化表!$E$15,IF(AND(B165&lt;=60,B165&gt;50),9*转化表!$E$11+10*转化表!$E$12+10*转化表!$E$13+10*转化表!$E$14+10*转化表!$E$15+(B165-50)*转化表!$E$16,IF(AND(B165&lt;=70,B165&gt;60),9*转化表!$E$11+10*转化表!$E$12+10*转化表!$E$13+10*转化表!$E$14+10*转化表!$E$15+10*转化表!$E$16+(B165-60)*转化表!$E$17,IF(AND(B165&lt;=80,B165&gt;70),9*转化表!$E$11+10*转化表!$E$12+10*转化表!$E$13+10*转化表!$E$14+10*转化表!$E$15+10*转化表!$E$16+10*转化表!$E$17+(B165-70)*转化表!$E$18,IF(AND(B165&lt;=90,B165&gt;80),9*转化表!$E$11+10*转化表!$E$12+10*转化表!$E$13+10*转化表!$E$14+10*转化表!$E$15+10*转化表!$E$16+10*转化表!$E$17+10*转化表!$E$18+(B165-80)*转化表!$E$19,IF(AND(B165&lt;=100,B165&gt;90),9*转化表!$E$11+10*转化表!$E$12+10*转化表!$E$13+10*转化表!$E$14+10*转化表!$E$15+10*转化表!$E$16+10*转化表!$E$17+10*转化表!$E$18+10*转化表!$E$19+(B165-90)*转化表!$E$20,IF(AND(B165&lt;=110,B165&gt;100),9*转化表!$E$11+10*转化表!$E$12+10*转化表!$E$13+10*转化表!$E$14+10*转化表!$E$15+10*转化表!$E$16+10*转化表!$E$17+10*转化表!$E$18+10*转化表!$E$19+10*转化表!$E$20+(B165-100)*转化表!$E$21,IF(AND(B165&lt;=120,B165&gt;110),9*转化表!$E$11+10*转化表!$E$12+10*转化表!$E$13+10*转化表!$E$14+10*转化表!$E$15+10*转化表!$E$16+10*转化表!$E$17+10*转化表!$E$18+10*转化表!$E$19+10*转化表!$E$20+10*转化表!$E$21+(B165-110)*转化表!$E$22)))))))))))))</f>
        <v>0</v>
      </c>
      <c r="J165" s="98">
        <f>IF(E165&lt;=50,0,(E165-50)*人物成长表!$B165*7%+0.1+IF(AND(B165&lt;=10,B165&gt;0),(人物成长表!$B165-1)*转化表!$F$11,IF(AND(B165&lt;=20,B165&gt;10),9*转化表!$F$11+(B165-10)*转化表!$F$12,IF(AND(B165&lt;=30,B165&gt;20),9*转化表!$F$11+10*转化表!$F$12+(B165-20)*转化表!$F$13,IF(AND(B165&lt;=40,B165&gt;30),9*转化表!$F$11+10*转化表!$F$12+10*转化表!$F$13+(B165-30)*转化表!$F$14,IF(AND(B165&lt;=50,B165&gt;40),9*转化表!$F$11+10*转化表!$F$12+10*转化表!$F$13+10*转化表!$F$14+(B165-40)*转化表!$F$15,IF(AND(B165&lt;=60,B165&gt;50),9*转化表!$F$11+10*转化表!$F$12+10*转化表!$F$13+10*转化表!$F$14+10*转化表!$F$15+(B165-50)*转化表!$F$16,IF(AND(B165&lt;=70,B165&gt;60),9*转化表!$F$11+10*转化表!$F$12+10*转化表!$F$13+10*转化表!$F$14+10*转化表!$F$15+10*转化表!$F$16+(B165-60)*转化表!$F$17,IF(AND(B165&lt;=80,B165&gt;70),9*转化表!$F$11+10*转化表!$F$12+10*转化表!$F$13+10*转化表!$F$14+10*转化表!$F$15+10*转化表!$F$16+10*转化表!$F$17+(B165-70)*转化表!$F$18,IF(AND(B165&lt;=90,B165&gt;80),9*转化表!$F$11+10*转化表!$F$12+10*转化表!$F$13+10*转化表!$F$14+10*转化表!$F$15+10*转化表!$F$16+10*转化表!$F$17+10*转化表!$F$18+(B165-80)*转化表!$F$19,IF(AND(B165&lt;=100,B165&gt;90),9*转化表!$F$11+10*转化表!$F$12+10*转化表!$F$13+10*转化表!$F$14+10*转化表!$F$15+10*转化表!$F$16+10*转化表!$F$17+10*转化表!$F$18+10*转化表!$F$19+(B165-90)*转化表!$F$20,IF(AND(B165&lt;=110,B165&gt;100),9*转化表!$F$11+10*转化表!$F$12+10*转化表!$F$13+10*转化表!$F$14+10*转化表!$F$15+10*转化表!$F$16+10*转化表!$F$17+10*转化表!$F$18+10*转化表!$F$19+10*转化表!$F$20+(B165-100)*转化表!$F$21,IF(AND(B165&lt;=120,B165&gt;110),9*转化表!$F$11+10*转化表!$F$12+10*转化表!$F$13+10*转化表!$F$14+10*转化表!$F$15+10*转化表!$F$16+10*转化表!$F$17+10*转化表!$F$18+10*转化表!$F$19+10*转化表!$F$20+10*转化表!$F$21+(B165-110)*转化表!$F$22)))))))))))))</f>
        <v>0</v>
      </c>
      <c r="K165" s="98">
        <f>(F165-50)*B165*10%+1+IF(AND(B165&lt;=10,B165&gt;0),(人物成长表!$B165-1)*转化表!$G$11,IF(AND(B165&lt;=20,B165&gt;10),9*转化表!$G$11+(B165-10)*转化表!$G$12,IF(AND(B165&lt;=30,B165&gt;20),9*转化表!$G$11+10*转化表!$G$12+(B165-20)*转化表!$G$13,IF(AND(B165&lt;=40,B165&gt;30),9*转化表!$G$11+10*转化表!$G$12+10*转化表!$G$13+(B165-30)*转化表!$G$14,IF(AND(B165&lt;=50,B165&gt;40),9*转化表!$G$11+10*转化表!$G$12+10*转化表!$G$13+10*转化表!$G$14+(B165-40)*转化表!$G$15,IF(AND(B165&lt;=60,B165&gt;50),9*转化表!$G$11+10*转化表!$G$12+10*转化表!$G$13+10*转化表!$G$14+10*转化表!$G$15+(B165-50)*转化表!$G$16,IF(AND(B165&lt;=70,B165&gt;60),9*转化表!$G$11+10*转化表!$G$12+10*转化表!$G$13+10*转化表!$G$14+10*转化表!$G$15+10*转化表!$G$16+(B165-60)*转化表!$G$17,IF(AND(B165&lt;=80,B165&gt;70),9*转化表!$G$11+10*转化表!$G$12+10*转化表!$G$13+10*转化表!$G$14+10*转化表!$G$15+10*转化表!$G$16+10*转化表!$G$17+(B165-70)*转化表!$G$18,IF(AND(B165&lt;=90,B165&gt;80),9*转化表!$G$11+10*转化表!$G$12+10*转化表!$G$13+10*转化表!$G$14+10*转化表!$G$15+10*转化表!$G$16+10*转化表!$G$17+10*转化表!$G$18+(B165-80)*转化表!$G$19,IF(AND(B165&lt;=100,B165&gt;90),9*转化表!$G$11+10*转化表!$G$12+10*转化表!$G$13+10*转化表!$G$14+10*转化表!$G$15+10*转化表!$G$16+10*转化表!$G$17+10*转化表!$G$18+10*转化表!$G$19+(B165-90)*转化表!$G$20,IF(AND(B165&lt;=110,B165&gt;100),9*转化表!$G$11+10*转化表!$G$12+10*转化表!$G$13+10*转化表!$G$14+10*转化表!$G$15+10*转化表!$G$16+10*转化表!$G$17+10*转化表!$G$18+10*转化表!$G$19+10*转化表!$G$20+(B165-100)*转化表!$G$21,IF(AND(B165&lt;=120,B165&gt;110),9*转化表!$G$11+10*转化表!$G$12+10*转化表!$G$13+10*转化表!$G$14+10*转化表!$G$15+10*转化表!$G$16+10*转化表!$G$17+10*转化表!$G$18+10*转化表!$G$19+10*转化表!$G$20+10*转化表!$G$21+(B165-110)*转化表!$G$22))))))))))))</f>
        <v>120</v>
      </c>
      <c r="L165" s="98">
        <f>IF(F165&lt;=50,0,(F165-50)*7%*B165+IF(AND(B165&lt;=10,B165&gt;0),人物成长表!$B165*转化表!$H$11,IF(AND(B165&lt;=20,B165&gt;10),9*转化表!$H$11+(B165-10)*转化表!$H$12,IF(AND(B165&lt;=30,B165&gt;20),9*转化表!$H$11+10*转化表!$H$12+(B165-20)*转化表!$H$13,IF(AND(B165&lt;=40,B165&gt;30),9*转化表!$H$11+10*转化表!$H$12+10*转化表!$H$13+(B165-30)*转化表!$H$14,IF(AND(B165&lt;=50,B165&gt;40),9*转化表!$H$11+10*转化表!$H$12+10*转化表!$H$13+10*转化表!$H$14+(B165-40)*转化表!$H$15,IF(AND(B165&lt;=60,B165&gt;50),9*转化表!$H$11+10*转化表!$H$12+10*转化表!$H$13+10*转化表!$H$14+10*转化表!$H$15+(B165-50)*转化表!$H$16,IF(AND(B165&lt;=70,B165&gt;60),9*转化表!$H$11+10*转化表!$H$12+10*转化表!$H$13+10*转化表!$H$14+10*转化表!$H$15+10*转化表!$H$16+(B165-60)*转化表!$H$17,IF(AND(B165&lt;=80,B165&gt;70),9*转化表!$H$11+10*转化表!$H$12+10*转化表!$H$13+10*转化表!$H$14+10*转化表!$H$15+10*转化表!$H$16+10*转化表!$H$17+(B165-70)*转化表!$H$18,IF(AND(B165&lt;=90,B165&gt;80),9*转化表!$H$11+10*转化表!$H$12+10*转化表!$H$13+10*转化表!$H$14+10*转化表!$H$15+10*转化表!$H$16+10*转化表!$H$17+10*转化表!$H$18+(B165-80)*转化表!$H$19,IF(AND(B165&lt;=100,B165&gt;90),9*转化表!$H$11+10*转化表!$H$12+10*转化表!$H$13+10*转化表!$H$14+10*转化表!$H$15+10*转化表!$H$16+10*转化表!$H$17+10*转化表!$H$18+10*转化表!$H$19+(B165-90)*转化表!$H$20,IF(AND(B165&lt;=110,B165&gt;100),9*转化表!$H$11+10*转化表!$H$12+10*转化表!$H$13+10*转化表!$H$14+10*转化表!$H$15+10*转化表!$H$16+10*转化表!$H$17+10*转化表!$H$18+10*转化表!$H$19+10*转化表!$H$20+(B165-100)*转化表!$H$21,IF(AND(B165&lt;=120,B165&gt;110),9*转化表!$H$11+10*转化表!$H$12+10*转化表!$H$13+10*转化表!$H$14+10*转化表!$H$15+10*转化表!$H$16+10*转化表!$H$17+10*转化表!$H$18+10*转化表!$H$19+10*转化表!$H$20+10*转化表!$H$21+(B165-110)*转化表!$H$22)))))))))))))</f>
        <v>0</v>
      </c>
      <c r="M165" s="99">
        <v>0.1</v>
      </c>
      <c r="N165" s="95">
        <v>0</v>
      </c>
      <c r="O165" s="99">
        <v>0.15</v>
      </c>
      <c r="P165" s="95">
        <v>0</v>
      </c>
      <c r="Q165" s="95">
        <v>0</v>
      </c>
      <c r="R165" s="95">
        <v>0</v>
      </c>
      <c r="S165" s="95">
        <v>0</v>
      </c>
    </row>
    <row r="166" spans="1:19">
      <c r="A166" s="38" t="s">
        <v>187</v>
      </c>
      <c r="B166" s="95">
        <v>45</v>
      </c>
      <c r="C166" s="96">
        <f>IF(AND(B166&lt;=10,B166&gt;0),(人物成长表!$B166-1)*30+30,IF(AND(B166&lt;=20,B166&gt;10),9*30+30+(B166-10)*60,IF(AND(B166&lt;=30,B166&gt;20),9*30+30+10*60+(B166-20)*90,IF(AND(B166&lt;=40,B166&gt;30),9*30+30+10*60+10*90+(B166-30)*120,IF(AND(B166&lt;=50,B166&gt;40),9*30+30+10*60+10*90+10*120+(B166-40)*150,IF(AND(B166&lt;=60,B166&gt;50),9*30+30+10*60+10*90+10*120+10*150+(B166-50)*180,IF(AND(B166&lt;=70,B166&gt;60),9*30+30+10*60+10*90+10*120+10*150+10*180+(B166-60)*210,IF(AND(B166&lt;=80,B166&gt;70),9*30+30+10*60+10*90+10*120+10*150+10*180+10*210+(B166-70)*240,IF(AND(B166&lt;=90,B166&gt;80),9*30+30+10*60+10*90+10*120+10*150+10*180+10*210+10*240+(B166-80)*270,IF(AND(B166&lt;=100,B166&gt;90),9*30+30+10*60+10*90+10*120+10*150+10*180+10*210+10*240+10*270+(B166-90)*300,IF(AND(B166&lt;=110,B166&gt;100),9*30+30+10*60+10*90+10*120+10*150+10*180+10*210+10*240+10*270+10*300+(B166-100)*330,IF(AND(B166&lt;=120,B166&gt;110),9*30+30+10*60+10*90+10*120+10*150+10*180+10*210+10*240+10*270+10*300+10*330+(B166-110)*360))))))))))))</f>
        <v>3750</v>
      </c>
      <c r="D166" s="38">
        <v>70</v>
      </c>
      <c r="E166" s="38">
        <v>50</v>
      </c>
      <c r="F166" s="95">
        <v>50</v>
      </c>
      <c r="G166" s="97">
        <f>人物成长表!$D166*人物成长表!$B166*10%+16+IF(AND(B166&lt;=10,B166&gt;0),(人物成长表!$B166-1)*转化表!$C$11,IF(AND(B166&lt;=20,B166&gt;10),9*转化表!$C$11+(B166-10)*转化表!$C$12,IF(AND(B166&lt;=30,B166&gt;20),9*转化表!$C$11+10*转化表!$C$12+(B166-20)*转化表!$C$13,IF(AND(B166&lt;=40,B166&gt;30),9*转化表!$C$11+10*转化表!$C$12+10*转化表!$C$13+(B166-30)*转化表!$C$14,IF(AND(B166&lt;=50,B166&gt;40),9*转化表!$C$11+10*转化表!$C$12+10*转化表!$C$13+10*转化表!$C$14+(B166-40)*转化表!$C$15,IF(AND(B166&lt;=60,B166&gt;50),9*转化表!$C$11+10*转化表!$C$12+10*转化表!$C$13+10*转化表!$C$14+10*转化表!$C$15+(B166-50)*转化表!$C$16,IF(AND(B166&lt;=70,B166&gt;60),9*转化表!$C$11+10*转化表!$C$12+10*转化表!$C$13+10*转化表!$C$14+10*转化表!$C$15+10*转化表!$C$16+(B166-60)*转化表!$C$17,IF(AND(B166&lt;=80,B166&gt;70),9*转化表!$C$11+10*转化表!$C$12+10*转化表!$C$13+10*转化表!$C$14+10*转化表!$C$15+10*转化表!$C$16+10*转化表!$C$17+(B166-70)*转化表!$C$18,IF(AND(B166&lt;=90,B166&gt;80),9*转化表!$C$11+10*转化表!$C$12+10*转化表!$C$13+10*转化表!$C$14+10*转化表!$C$15+10*转化表!$C$16+10*转化表!$C$17+10*转化表!$C$18+(B166-80)*转化表!$C$19,IF(AND(B166&lt;=100,B166&gt;90),9*转化表!$C$11+10*转化表!$C$12+10*转化表!$C$13+10*转化表!$C$14+10*转化表!$C$15+10*转化表!$C$16+10*转化表!$C$17+10*转化表!$C$18+10*转化表!$C$19+(B166-90)*转化表!$C$20,IF(AND(B166&lt;=110,B166&gt;100),9*转化表!$C$11+10*转化表!$C$12+10*转化表!$C$13+10*转化表!$C$14+10*转化表!$C$15+10*转化表!$C$16+10*转化表!$C$17+10*转化表!$C$18+10*转化表!$C$19+10*转化表!$C$20+(B166-100)*转化表!$C$21,IF(AND(B166&lt;=120,B166&gt;110),9*转化表!$C$11+10*转化表!$C$12+10*转化表!$C$13+10*转化表!$C$14+10*转化表!$C$15+10*转化表!$C$16+10*转化表!$C$17+10*转化表!$C$18+10*转化表!$C$19+10*转化表!$C$20+10*转化表!$C$21+(B166-110)*转化表!$C$22))))))))))))</f>
        <v>589</v>
      </c>
      <c r="H166" s="97">
        <f>人物成长表!$D166*人物成长表!$B166*7%+11.1+IF(AND(B166&lt;=10,B166&gt;0),(人物成长表!$B166-1)*转化表!$D$11,IF(AND(B166&lt;=20,B166&gt;10),9*转化表!$D$11+(B166-10)*转化表!$D$12,IF(AND(B166&lt;=30,B166&gt;20),9*转化表!$D$11+10*转化表!$D$12+(B166-20)*转化表!$D$13,IF(AND(B166&lt;=40,B166&gt;30),9*转化表!$D$11+10*转化表!$D$12+10*转化表!$D$13+(B166-30)*转化表!$D$14,IF(AND(B166&lt;=50,B166&gt;40),9*转化表!$D$11+10*转化表!$D$12+10*转化表!$D$13+10*转化表!$D$14+(B166-40)*转化表!$D$15,IF(AND(B166&lt;=60,B166&gt;50),9*转化表!$D$11+10*转化表!$D$12+10*转化表!$D$13+10*转化表!$D$14+10*转化表!$D$15+(B166-50)*转化表!$D$16,IF(AND(B166&lt;=70,B166&gt;60),9*转化表!$D$11+10*转化表!$D$12+10*转化表!$D$13+10*转化表!$D$14+10*转化表!$D$15+10*转化表!$D$16+(B166-60)*转化表!$D$17,IF(AND(B166&lt;=80,B166&gt;70),9*转化表!$D$11+10*转化表!$D$12+10*转化表!$D$13+10*转化表!$D$14+10*转化表!$D$15+10*转化表!$D$16+10*转化表!$D$17+(B166-70)*转化表!$D$18,IF(AND(B166&lt;=90,B166&gt;80),9*转化表!$D$11+10*转化表!$D$12+10*转化表!$D$13+10*转化表!$D$14+10*转化表!$D$15+10*转化表!$D$16+10*转化表!$D$17+10*转化表!$D$18+(B166-80)*转化表!$D$19,IF(AND(B166&lt;=100,B166&gt;90),9*转化表!$D$11+10*转化表!$D$12+10*转化表!$D$13+10*转化表!$D$14+10*转化表!$D$15+10*转化表!$D$16+10*转化表!$D$17+10*转化表!$D$18+10*转化表!$D$19+(B166-90)*转化表!$D$20,IF(AND(B166&lt;=110,B166&gt;100),9*转化表!$D$11+10*转化表!$D$12+10*转化表!$D$13+10*转化表!$D$14+10*转化表!$D$15+10*转化表!$D$16+10*转化表!$D$17+10*转化表!$D$18+10*转化表!$D$19+10*转化表!$D$20+(B166-100)*转化表!$D$21,IF(AND(B166&lt;=120,B166&gt;110),9*转化表!$D$11+10*转化表!$D$12+10*转化表!$D$13+10*转化表!$D$14+10*转化表!$D$15+10*转化表!$D$16+10*转化表!$D$17+10*转化表!$D$18+10*转化表!$D$19+10*转化表!$D$20+10*转化表!$D$21+(B166-110)*转化表!$D$22))))))))))))</f>
        <v>195.00000000000003</v>
      </c>
      <c r="I166" s="98">
        <f>IF(E166&lt;=50,0,(E166-50)*人物成长表!$B166*10%+0.1+IF(AND(B166&lt;=10,B166&gt;0),(人物成长表!$B166-1)*转化表!$E$11,IF(AND(B166&lt;=20,B166&gt;10),9*转化表!$E$11+(B166-10)*转化表!$E$12,IF(AND(B166&lt;=30,B166&gt;20),9*转化表!$E$11+10*转化表!$E$12+(B166-20)*转化表!$E$13,IF(AND(B166&lt;=40,B166&gt;30),9*转化表!$E$11+10*转化表!$E$12+10*转化表!$E$13+(B166-30)*转化表!$E$14,IF(AND(B166&lt;=50,B166&gt;40),9*转化表!$E$11+10*转化表!$E$12+10*转化表!$E$13+10*转化表!$E$14+(B166-40)*转化表!$E$15,IF(AND(B166&lt;=60,B166&gt;50),9*转化表!$E$11+10*转化表!$E$12+10*转化表!$E$13+10*转化表!$E$14+10*转化表!$E$15+(B166-50)*转化表!$E$16,IF(AND(B166&lt;=70,B166&gt;60),9*转化表!$E$11+10*转化表!$E$12+10*转化表!$E$13+10*转化表!$E$14+10*转化表!$E$15+10*转化表!$E$16+(B166-60)*转化表!$E$17,IF(AND(B166&lt;=80,B166&gt;70),9*转化表!$E$11+10*转化表!$E$12+10*转化表!$E$13+10*转化表!$E$14+10*转化表!$E$15+10*转化表!$E$16+10*转化表!$E$17+(B166-70)*转化表!$E$18,IF(AND(B166&lt;=90,B166&gt;80),9*转化表!$E$11+10*转化表!$E$12+10*转化表!$E$13+10*转化表!$E$14+10*转化表!$E$15+10*转化表!$E$16+10*转化表!$E$17+10*转化表!$E$18+(B166-80)*转化表!$E$19,IF(AND(B166&lt;=100,B166&gt;90),9*转化表!$E$11+10*转化表!$E$12+10*转化表!$E$13+10*转化表!$E$14+10*转化表!$E$15+10*转化表!$E$16+10*转化表!$E$17+10*转化表!$E$18+10*转化表!$E$19+(B166-90)*转化表!$E$20,IF(AND(B166&lt;=110,B166&gt;100),9*转化表!$E$11+10*转化表!$E$12+10*转化表!$E$13+10*转化表!$E$14+10*转化表!$E$15+10*转化表!$E$16+10*转化表!$E$17+10*转化表!$E$18+10*转化表!$E$19+10*转化表!$E$20+(B166-100)*转化表!$E$21,IF(AND(B166&lt;=120,B166&gt;110),9*转化表!$E$11+10*转化表!$E$12+10*转化表!$E$13+10*转化表!$E$14+10*转化表!$E$15+10*转化表!$E$16+10*转化表!$E$17+10*转化表!$E$18+10*转化表!$E$19+10*转化表!$E$20+10*转化表!$E$21+(B166-110)*转化表!$E$22)))))))))))))</f>
        <v>0</v>
      </c>
      <c r="J166" s="98">
        <f>IF(E166&lt;=50,0,(E166-50)*人物成长表!$B166*7%+0.1+IF(AND(B166&lt;=10,B166&gt;0),(人物成长表!$B166-1)*转化表!$F$11,IF(AND(B166&lt;=20,B166&gt;10),9*转化表!$F$11+(B166-10)*转化表!$F$12,IF(AND(B166&lt;=30,B166&gt;20),9*转化表!$F$11+10*转化表!$F$12+(B166-20)*转化表!$F$13,IF(AND(B166&lt;=40,B166&gt;30),9*转化表!$F$11+10*转化表!$F$12+10*转化表!$F$13+(B166-30)*转化表!$F$14,IF(AND(B166&lt;=50,B166&gt;40),9*转化表!$F$11+10*转化表!$F$12+10*转化表!$F$13+10*转化表!$F$14+(B166-40)*转化表!$F$15,IF(AND(B166&lt;=60,B166&gt;50),9*转化表!$F$11+10*转化表!$F$12+10*转化表!$F$13+10*转化表!$F$14+10*转化表!$F$15+(B166-50)*转化表!$F$16,IF(AND(B166&lt;=70,B166&gt;60),9*转化表!$F$11+10*转化表!$F$12+10*转化表!$F$13+10*转化表!$F$14+10*转化表!$F$15+10*转化表!$F$16+(B166-60)*转化表!$F$17,IF(AND(B166&lt;=80,B166&gt;70),9*转化表!$F$11+10*转化表!$F$12+10*转化表!$F$13+10*转化表!$F$14+10*转化表!$F$15+10*转化表!$F$16+10*转化表!$F$17+(B166-70)*转化表!$F$18,IF(AND(B166&lt;=90,B166&gt;80),9*转化表!$F$11+10*转化表!$F$12+10*转化表!$F$13+10*转化表!$F$14+10*转化表!$F$15+10*转化表!$F$16+10*转化表!$F$17+10*转化表!$F$18+(B166-80)*转化表!$F$19,IF(AND(B166&lt;=100,B166&gt;90),9*转化表!$F$11+10*转化表!$F$12+10*转化表!$F$13+10*转化表!$F$14+10*转化表!$F$15+10*转化表!$F$16+10*转化表!$F$17+10*转化表!$F$18+10*转化表!$F$19+(B166-90)*转化表!$F$20,IF(AND(B166&lt;=110,B166&gt;100),9*转化表!$F$11+10*转化表!$F$12+10*转化表!$F$13+10*转化表!$F$14+10*转化表!$F$15+10*转化表!$F$16+10*转化表!$F$17+10*转化表!$F$18+10*转化表!$F$19+10*转化表!$F$20+(B166-100)*转化表!$F$21,IF(AND(B166&lt;=120,B166&gt;110),9*转化表!$F$11+10*转化表!$F$12+10*转化表!$F$13+10*转化表!$F$14+10*转化表!$F$15+10*转化表!$F$16+10*转化表!$F$17+10*转化表!$F$18+10*转化表!$F$19+10*转化表!$F$20+10*转化表!$F$21+(B166-110)*转化表!$F$22)))))))))))))</f>
        <v>0</v>
      </c>
      <c r="K166" s="98">
        <f>(F166-50)*B166*10%+1+IF(AND(B166&lt;=10,B166&gt;0),(人物成长表!$B166-1)*转化表!$G$11,IF(AND(B166&lt;=20,B166&gt;10),9*转化表!$G$11+(B166-10)*转化表!$G$12,IF(AND(B166&lt;=30,B166&gt;20),9*转化表!$G$11+10*转化表!$G$12+(B166-20)*转化表!$G$13,IF(AND(B166&lt;=40,B166&gt;30),9*转化表!$G$11+10*转化表!$G$12+10*转化表!$G$13+(B166-30)*转化表!$G$14,IF(AND(B166&lt;=50,B166&gt;40),9*转化表!$G$11+10*转化表!$G$12+10*转化表!$G$13+10*转化表!$G$14+(B166-40)*转化表!$G$15,IF(AND(B166&lt;=60,B166&gt;50),9*转化表!$G$11+10*转化表!$G$12+10*转化表!$G$13+10*转化表!$G$14+10*转化表!$G$15+(B166-50)*转化表!$G$16,IF(AND(B166&lt;=70,B166&gt;60),9*转化表!$G$11+10*转化表!$G$12+10*转化表!$G$13+10*转化表!$G$14+10*转化表!$G$15+10*转化表!$G$16+(B166-60)*转化表!$G$17,IF(AND(B166&lt;=80,B166&gt;70),9*转化表!$G$11+10*转化表!$G$12+10*转化表!$G$13+10*转化表!$G$14+10*转化表!$G$15+10*转化表!$G$16+10*转化表!$G$17+(B166-70)*转化表!$G$18,IF(AND(B166&lt;=90,B166&gt;80),9*转化表!$G$11+10*转化表!$G$12+10*转化表!$G$13+10*转化表!$G$14+10*转化表!$G$15+10*转化表!$G$16+10*转化表!$G$17+10*转化表!$G$18+(B166-80)*转化表!$G$19,IF(AND(B166&lt;=100,B166&gt;90),9*转化表!$G$11+10*转化表!$G$12+10*转化表!$G$13+10*转化表!$G$14+10*转化表!$G$15+10*转化表!$G$16+10*转化表!$G$17+10*转化表!$G$18+10*转化表!$G$19+(B166-90)*转化表!$G$20,IF(AND(B166&lt;=110,B166&gt;100),9*转化表!$G$11+10*转化表!$G$12+10*转化表!$G$13+10*转化表!$G$14+10*转化表!$G$15+10*转化表!$G$16+10*转化表!$G$17+10*转化表!$G$18+10*转化表!$G$19+10*转化表!$G$20+(B166-100)*转化表!$G$21,IF(AND(B166&lt;=120,B166&gt;110),9*转化表!$G$11+10*转化表!$G$12+10*转化表!$G$13+10*转化表!$G$14+10*转化表!$G$15+10*转化表!$G$16+10*转化表!$G$17+10*转化表!$G$18+10*转化表!$G$19+10*转化表!$G$20+10*转化表!$G$21+(B166-110)*转化表!$G$22))))))))))))</f>
        <v>125</v>
      </c>
      <c r="L166" s="98">
        <f>IF(F166&lt;=50,0,(F166-50)*7%*B166+IF(AND(B166&lt;=10,B166&gt;0),人物成长表!$B166*转化表!$H$11,IF(AND(B166&lt;=20,B166&gt;10),9*转化表!$H$11+(B166-10)*转化表!$H$12,IF(AND(B166&lt;=30,B166&gt;20),9*转化表!$H$11+10*转化表!$H$12+(B166-20)*转化表!$H$13,IF(AND(B166&lt;=40,B166&gt;30),9*转化表!$H$11+10*转化表!$H$12+10*转化表!$H$13+(B166-30)*转化表!$H$14,IF(AND(B166&lt;=50,B166&gt;40),9*转化表!$H$11+10*转化表!$H$12+10*转化表!$H$13+10*转化表!$H$14+(B166-40)*转化表!$H$15,IF(AND(B166&lt;=60,B166&gt;50),9*转化表!$H$11+10*转化表!$H$12+10*转化表!$H$13+10*转化表!$H$14+10*转化表!$H$15+(B166-50)*转化表!$H$16,IF(AND(B166&lt;=70,B166&gt;60),9*转化表!$H$11+10*转化表!$H$12+10*转化表!$H$13+10*转化表!$H$14+10*转化表!$H$15+10*转化表!$H$16+(B166-60)*转化表!$H$17,IF(AND(B166&lt;=80,B166&gt;70),9*转化表!$H$11+10*转化表!$H$12+10*转化表!$H$13+10*转化表!$H$14+10*转化表!$H$15+10*转化表!$H$16+10*转化表!$H$17+(B166-70)*转化表!$H$18,IF(AND(B166&lt;=90,B166&gt;80),9*转化表!$H$11+10*转化表!$H$12+10*转化表!$H$13+10*转化表!$H$14+10*转化表!$H$15+10*转化表!$H$16+10*转化表!$H$17+10*转化表!$H$18+(B166-80)*转化表!$H$19,IF(AND(B166&lt;=100,B166&gt;90),9*转化表!$H$11+10*转化表!$H$12+10*转化表!$H$13+10*转化表!$H$14+10*转化表!$H$15+10*转化表!$H$16+10*转化表!$H$17+10*转化表!$H$18+10*转化表!$H$19+(B166-90)*转化表!$H$20,IF(AND(B166&lt;=110,B166&gt;100),9*转化表!$H$11+10*转化表!$H$12+10*转化表!$H$13+10*转化表!$H$14+10*转化表!$H$15+10*转化表!$H$16+10*转化表!$H$17+10*转化表!$H$18+10*转化表!$H$19+10*转化表!$H$20+(B166-100)*转化表!$H$21,IF(AND(B166&lt;=120,B166&gt;110),9*转化表!$H$11+10*转化表!$H$12+10*转化表!$H$13+10*转化表!$H$14+10*转化表!$H$15+10*转化表!$H$16+10*转化表!$H$17+10*转化表!$H$18+10*转化表!$H$19+10*转化表!$H$20+10*转化表!$H$21+(B166-110)*转化表!$H$22)))))))))))))</f>
        <v>0</v>
      </c>
      <c r="M166" s="99">
        <v>0.1</v>
      </c>
      <c r="N166" s="95">
        <v>0</v>
      </c>
      <c r="O166" s="99">
        <v>0.15</v>
      </c>
      <c r="P166" s="95">
        <v>0</v>
      </c>
      <c r="Q166" s="95">
        <v>0</v>
      </c>
      <c r="R166" s="95">
        <v>0</v>
      </c>
      <c r="S166" s="95">
        <v>0</v>
      </c>
    </row>
    <row r="167" spans="1:19">
      <c r="A167" s="38" t="s">
        <v>187</v>
      </c>
      <c r="B167" s="95">
        <v>46</v>
      </c>
      <c r="C167" s="96">
        <f>IF(AND(B167&lt;=10,B167&gt;0),(人物成长表!$B167-1)*30+30,IF(AND(B167&lt;=20,B167&gt;10),9*30+30+(B167-10)*60,IF(AND(B167&lt;=30,B167&gt;20),9*30+30+10*60+(B167-20)*90,IF(AND(B167&lt;=40,B167&gt;30),9*30+30+10*60+10*90+(B167-30)*120,IF(AND(B167&lt;=50,B167&gt;40),9*30+30+10*60+10*90+10*120+(B167-40)*150,IF(AND(B167&lt;=60,B167&gt;50),9*30+30+10*60+10*90+10*120+10*150+(B167-50)*180,IF(AND(B167&lt;=70,B167&gt;60),9*30+30+10*60+10*90+10*120+10*150+10*180+(B167-60)*210,IF(AND(B167&lt;=80,B167&gt;70),9*30+30+10*60+10*90+10*120+10*150+10*180+10*210+(B167-70)*240,IF(AND(B167&lt;=90,B167&gt;80),9*30+30+10*60+10*90+10*120+10*150+10*180+10*210+10*240+(B167-80)*270,IF(AND(B167&lt;=100,B167&gt;90),9*30+30+10*60+10*90+10*120+10*150+10*180+10*210+10*240+10*270+(B167-90)*300,IF(AND(B167&lt;=110,B167&gt;100),9*30+30+10*60+10*90+10*120+10*150+10*180+10*210+10*240+10*270+10*300+(B167-100)*330,IF(AND(B167&lt;=120,B167&gt;110),9*30+30+10*60+10*90+10*120+10*150+10*180+10*210+10*240+10*270+10*300+10*330+(B167-110)*360))))))))))))</f>
        <v>3900</v>
      </c>
      <c r="D167" s="38">
        <v>70</v>
      </c>
      <c r="E167" s="38">
        <v>50</v>
      </c>
      <c r="F167" s="95">
        <v>50</v>
      </c>
      <c r="G167" s="97">
        <f>人物成长表!$D167*人物成长表!$B167*10%+16+IF(AND(B167&lt;=10,B167&gt;0),(人物成长表!$B167-1)*转化表!$C$11,IF(AND(B167&lt;=20,B167&gt;10),9*转化表!$C$11+(B167-10)*转化表!$C$12,IF(AND(B167&lt;=30,B167&gt;20),9*转化表!$C$11+10*转化表!$C$12+(B167-20)*转化表!$C$13,IF(AND(B167&lt;=40,B167&gt;30),9*转化表!$C$11+10*转化表!$C$12+10*转化表!$C$13+(B167-30)*转化表!$C$14,IF(AND(B167&lt;=50,B167&gt;40),9*转化表!$C$11+10*转化表!$C$12+10*转化表!$C$13+10*转化表!$C$14+(B167-40)*转化表!$C$15,IF(AND(B167&lt;=60,B167&gt;50),9*转化表!$C$11+10*转化表!$C$12+10*转化表!$C$13+10*转化表!$C$14+10*转化表!$C$15+(B167-50)*转化表!$C$16,IF(AND(B167&lt;=70,B167&gt;60),9*转化表!$C$11+10*转化表!$C$12+10*转化表!$C$13+10*转化表!$C$14+10*转化表!$C$15+10*转化表!$C$16+(B167-60)*转化表!$C$17,IF(AND(B167&lt;=80,B167&gt;70),9*转化表!$C$11+10*转化表!$C$12+10*转化表!$C$13+10*转化表!$C$14+10*转化表!$C$15+10*转化表!$C$16+10*转化表!$C$17+(B167-70)*转化表!$C$18,IF(AND(B167&lt;=90,B167&gt;80),9*转化表!$C$11+10*转化表!$C$12+10*转化表!$C$13+10*转化表!$C$14+10*转化表!$C$15+10*转化表!$C$16+10*转化表!$C$17+10*转化表!$C$18+(B167-80)*转化表!$C$19,IF(AND(B167&lt;=100,B167&gt;90),9*转化表!$C$11+10*转化表!$C$12+10*转化表!$C$13+10*转化表!$C$14+10*转化表!$C$15+10*转化表!$C$16+10*转化表!$C$17+10*转化表!$C$18+10*转化表!$C$19+(B167-90)*转化表!$C$20,IF(AND(B167&lt;=110,B167&gt;100),9*转化表!$C$11+10*转化表!$C$12+10*转化表!$C$13+10*转化表!$C$14+10*转化表!$C$15+10*转化表!$C$16+10*转化表!$C$17+10*转化表!$C$18+10*转化表!$C$19+10*转化表!$C$20+(B167-100)*转化表!$C$21,IF(AND(B167&lt;=120,B167&gt;110),9*转化表!$C$11+10*转化表!$C$12+10*转化表!$C$13+10*转化表!$C$14+10*转化表!$C$15+10*转化表!$C$16+10*转化表!$C$17+10*转化表!$C$18+10*转化表!$C$19+10*转化表!$C$20+10*转化表!$C$21+(B167-110)*转化表!$C$22))))))))))))</f>
        <v>611</v>
      </c>
      <c r="H167" s="97">
        <f>人物成长表!$D167*人物成长表!$B167*7%+11.1+IF(AND(B167&lt;=10,B167&gt;0),(人物成长表!$B167-1)*转化表!$D$11,IF(AND(B167&lt;=20,B167&gt;10),9*转化表!$D$11+(B167-10)*转化表!$D$12,IF(AND(B167&lt;=30,B167&gt;20),9*转化表!$D$11+10*转化表!$D$12+(B167-20)*转化表!$D$13,IF(AND(B167&lt;=40,B167&gt;30),9*转化表!$D$11+10*转化表!$D$12+10*转化表!$D$13+(B167-30)*转化表!$D$14,IF(AND(B167&lt;=50,B167&gt;40),9*转化表!$D$11+10*转化表!$D$12+10*转化表!$D$13+10*转化表!$D$14+(B167-40)*转化表!$D$15,IF(AND(B167&lt;=60,B167&gt;50),9*转化表!$D$11+10*转化表!$D$12+10*转化表!$D$13+10*转化表!$D$14+10*转化表!$D$15+(B167-50)*转化表!$D$16,IF(AND(B167&lt;=70,B167&gt;60),9*转化表!$D$11+10*转化表!$D$12+10*转化表!$D$13+10*转化表!$D$14+10*转化表!$D$15+10*转化表!$D$16+(B167-60)*转化表!$D$17,IF(AND(B167&lt;=80,B167&gt;70),9*转化表!$D$11+10*转化表!$D$12+10*转化表!$D$13+10*转化表!$D$14+10*转化表!$D$15+10*转化表!$D$16+10*转化表!$D$17+(B167-70)*转化表!$D$18,IF(AND(B167&lt;=90,B167&gt;80),9*转化表!$D$11+10*转化表!$D$12+10*转化表!$D$13+10*转化表!$D$14+10*转化表!$D$15+10*转化表!$D$16+10*转化表!$D$17+10*转化表!$D$18+(B167-80)*转化表!$D$19,IF(AND(B167&lt;=100,B167&gt;90),9*转化表!$D$11+10*转化表!$D$12+10*转化表!$D$13+10*转化表!$D$14+10*转化表!$D$15+10*转化表!$D$16+10*转化表!$D$17+10*转化表!$D$18+10*转化表!$D$19+(B167-90)*转化表!$D$20,IF(AND(B167&lt;=110,B167&gt;100),9*转化表!$D$11+10*转化表!$D$12+10*转化表!$D$13+10*转化表!$D$14+10*转化表!$D$15+10*转化表!$D$16+10*转化表!$D$17+10*转化表!$D$18+10*转化表!$D$19+10*转化表!$D$20+(B167-100)*转化表!$D$21,IF(AND(B167&lt;=120,B167&gt;110),9*转化表!$D$11+10*转化表!$D$12+10*转化表!$D$13+10*转化表!$D$14+10*转化表!$D$15+10*转化表!$D$16+10*转化表!$D$17+10*转化表!$D$18+10*转化表!$D$19+10*转化表!$D$20+10*转化表!$D$21+(B167-110)*转化表!$D$22))))))))))))</f>
        <v>201.40000000000003</v>
      </c>
      <c r="I167" s="98">
        <f>IF(E167&lt;=50,0,(E167-50)*人物成长表!$B167*10%+0.1+IF(AND(B167&lt;=10,B167&gt;0),(人物成长表!$B167-1)*转化表!$E$11,IF(AND(B167&lt;=20,B167&gt;10),9*转化表!$E$11+(B167-10)*转化表!$E$12,IF(AND(B167&lt;=30,B167&gt;20),9*转化表!$E$11+10*转化表!$E$12+(B167-20)*转化表!$E$13,IF(AND(B167&lt;=40,B167&gt;30),9*转化表!$E$11+10*转化表!$E$12+10*转化表!$E$13+(B167-30)*转化表!$E$14,IF(AND(B167&lt;=50,B167&gt;40),9*转化表!$E$11+10*转化表!$E$12+10*转化表!$E$13+10*转化表!$E$14+(B167-40)*转化表!$E$15,IF(AND(B167&lt;=60,B167&gt;50),9*转化表!$E$11+10*转化表!$E$12+10*转化表!$E$13+10*转化表!$E$14+10*转化表!$E$15+(B167-50)*转化表!$E$16,IF(AND(B167&lt;=70,B167&gt;60),9*转化表!$E$11+10*转化表!$E$12+10*转化表!$E$13+10*转化表!$E$14+10*转化表!$E$15+10*转化表!$E$16+(B167-60)*转化表!$E$17,IF(AND(B167&lt;=80,B167&gt;70),9*转化表!$E$11+10*转化表!$E$12+10*转化表!$E$13+10*转化表!$E$14+10*转化表!$E$15+10*转化表!$E$16+10*转化表!$E$17+(B167-70)*转化表!$E$18,IF(AND(B167&lt;=90,B167&gt;80),9*转化表!$E$11+10*转化表!$E$12+10*转化表!$E$13+10*转化表!$E$14+10*转化表!$E$15+10*转化表!$E$16+10*转化表!$E$17+10*转化表!$E$18+(B167-80)*转化表!$E$19,IF(AND(B167&lt;=100,B167&gt;90),9*转化表!$E$11+10*转化表!$E$12+10*转化表!$E$13+10*转化表!$E$14+10*转化表!$E$15+10*转化表!$E$16+10*转化表!$E$17+10*转化表!$E$18+10*转化表!$E$19+(B167-90)*转化表!$E$20,IF(AND(B167&lt;=110,B167&gt;100),9*转化表!$E$11+10*转化表!$E$12+10*转化表!$E$13+10*转化表!$E$14+10*转化表!$E$15+10*转化表!$E$16+10*转化表!$E$17+10*转化表!$E$18+10*转化表!$E$19+10*转化表!$E$20+(B167-100)*转化表!$E$21,IF(AND(B167&lt;=120,B167&gt;110),9*转化表!$E$11+10*转化表!$E$12+10*转化表!$E$13+10*转化表!$E$14+10*转化表!$E$15+10*转化表!$E$16+10*转化表!$E$17+10*转化表!$E$18+10*转化表!$E$19+10*转化表!$E$20+10*转化表!$E$21+(B167-110)*转化表!$E$22)))))))))))))</f>
        <v>0</v>
      </c>
      <c r="J167" s="98">
        <f>IF(E167&lt;=50,0,(E167-50)*人物成长表!$B167*7%+0.1+IF(AND(B167&lt;=10,B167&gt;0),(人物成长表!$B167-1)*转化表!$F$11,IF(AND(B167&lt;=20,B167&gt;10),9*转化表!$F$11+(B167-10)*转化表!$F$12,IF(AND(B167&lt;=30,B167&gt;20),9*转化表!$F$11+10*转化表!$F$12+(B167-20)*转化表!$F$13,IF(AND(B167&lt;=40,B167&gt;30),9*转化表!$F$11+10*转化表!$F$12+10*转化表!$F$13+(B167-30)*转化表!$F$14,IF(AND(B167&lt;=50,B167&gt;40),9*转化表!$F$11+10*转化表!$F$12+10*转化表!$F$13+10*转化表!$F$14+(B167-40)*转化表!$F$15,IF(AND(B167&lt;=60,B167&gt;50),9*转化表!$F$11+10*转化表!$F$12+10*转化表!$F$13+10*转化表!$F$14+10*转化表!$F$15+(B167-50)*转化表!$F$16,IF(AND(B167&lt;=70,B167&gt;60),9*转化表!$F$11+10*转化表!$F$12+10*转化表!$F$13+10*转化表!$F$14+10*转化表!$F$15+10*转化表!$F$16+(B167-60)*转化表!$F$17,IF(AND(B167&lt;=80,B167&gt;70),9*转化表!$F$11+10*转化表!$F$12+10*转化表!$F$13+10*转化表!$F$14+10*转化表!$F$15+10*转化表!$F$16+10*转化表!$F$17+(B167-70)*转化表!$F$18,IF(AND(B167&lt;=90,B167&gt;80),9*转化表!$F$11+10*转化表!$F$12+10*转化表!$F$13+10*转化表!$F$14+10*转化表!$F$15+10*转化表!$F$16+10*转化表!$F$17+10*转化表!$F$18+(B167-80)*转化表!$F$19,IF(AND(B167&lt;=100,B167&gt;90),9*转化表!$F$11+10*转化表!$F$12+10*转化表!$F$13+10*转化表!$F$14+10*转化表!$F$15+10*转化表!$F$16+10*转化表!$F$17+10*转化表!$F$18+10*转化表!$F$19+(B167-90)*转化表!$F$20,IF(AND(B167&lt;=110,B167&gt;100),9*转化表!$F$11+10*转化表!$F$12+10*转化表!$F$13+10*转化表!$F$14+10*转化表!$F$15+10*转化表!$F$16+10*转化表!$F$17+10*转化表!$F$18+10*转化表!$F$19+10*转化表!$F$20+(B167-100)*转化表!$F$21,IF(AND(B167&lt;=120,B167&gt;110),9*转化表!$F$11+10*转化表!$F$12+10*转化表!$F$13+10*转化表!$F$14+10*转化表!$F$15+10*转化表!$F$16+10*转化表!$F$17+10*转化表!$F$18+10*转化表!$F$19+10*转化表!$F$20+10*转化表!$F$21+(B167-110)*转化表!$F$22)))))))))))))</f>
        <v>0</v>
      </c>
      <c r="K167" s="98">
        <f>(F167-50)*B167*10%+1+IF(AND(B167&lt;=10,B167&gt;0),(人物成长表!$B167-1)*转化表!$G$11,IF(AND(B167&lt;=20,B167&gt;10),9*转化表!$G$11+(B167-10)*转化表!$G$12,IF(AND(B167&lt;=30,B167&gt;20),9*转化表!$G$11+10*转化表!$G$12+(B167-20)*转化表!$G$13,IF(AND(B167&lt;=40,B167&gt;30),9*转化表!$G$11+10*转化表!$G$12+10*转化表!$G$13+(B167-30)*转化表!$G$14,IF(AND(B167&lt;=50,B167&gt;40),9*转化表!$G$11+10*转化表!$G$12+10*转化表!$G$13+10*转化表!$G$14+(B167-40)*转化表!$G$15,IF(AND(B167&lt;=60,B167&gt;50),9*转化表!$G$11+10*转化表!$G$12+10*转化表!$G$13+10*转化表!$G$14+10*转化表!$G$15+(B167-50)*转化表!$G$16,IF(AND(B167&lt;=70,B167&gt;60),9*转化表!$G$11+10*转化表!$G$12+10*转化表!$G$13+10*转化表!$G$14+10*转化表!$G$15+10*转化表!$G$16+(B167-60)*转化表!$G$17,IF(AND(B167&lt;=80,B167&gt;70),9*转化表!$G$11+10*转化表!$G$12+10*转化表!$G$13+10*转化表!$G$14+10*转化表!$G$15+10*转化表!$G$16+10*转化表!$G$17+(B167-70)*转化表!$G$18,IF(AND(B167&lt;=90,B167&gt;80),9*转化表!$G$11+10*转化表!$G$12+10*转化表!$G$13+10*转化表!$G$14+10*转化表!$G$15+10*转化表!$G$16+10*转化表!$G$17+10*转化表!$G$18+(B167-80)*转化表!$G$19,IF(AND(B167&lt;=100,B167&gt;90),9*转化表!$G$11+10*转化表!$G$12+10*转化表!$G$13+10*转化表!$G$14+10*转化表!$G$15+10*转化表!$G$16+10*转化表!$G$17+10*转化表!$G$18+10*转化表!$G$19+(B167-90)*转化表!$G$20,IF(AND(B167&lt;=110,B167&gt;100),9*转化表!$G$11+10*转化表!$G$12+10*转化表!$G$13+10*转化表!$G$14+10*转化表!$G$15+10*转化表!$G$16+10*转化表!$G$17+10*转化表!$G$18+10*转化表!$G$19+10*转化表!$G$20+(B167-100)*转化表!$G$21,IF(AND(B167&lt;=120,B167&gt;110),9*转化表!$G$11+10*转化表!$G$12+10*转化表!$G$13+10*转化表!$G$14+10*转化表!$G$15+10*转化表!$G$16+10*转化表!$G$17+10*转化表!$G$18+10*转化表!$G$19+10*转化表!$G$20+10*转化表!$G$21+(B167-110)*转化表!$G$22))))))))))))</f>
        <v>130</v>
      </c>
      <c r="L167" s="98">
        <f>IF(F167&lt;=50,0,(F167-50)*7%*B167+IF(AND(B167&lt;=10,B167&gt;0),人物成长表!$B167*转化表!$H$11,IF(AND(B167&lt;=20,B167&gt;10),9*转化表!$H$11+(B167-10)*转化表!$H$12,IF(AND(B167&lt;=30,B167&gt;20),9*转化表!$H$11+10*转化表!$H$12+(B167-20)*转化表!$H$13,IF(AND(B167&lt;=40,B167&gt;30),9*转化表!$H$11+10*转化表!$H$12+10*转化表!$H$13+(B167-30)*转化表!$H$14,IF(AND(B167&lt;=50,B167&gt;40),9*转化表!$H$11+10*转化表!$H$12+10*转化表!$H$13+10*转化表!$H$14+(B167-40)*转化表!$H$15,IF(AND(B167&lt;=60,B167&gt;50),9*转化表!$H$11+10*转化表!$H$12+10*转化表!$H$13+10*转化表!$H$14+10*转化表!$H$15+(B167-50)*转化表!$H$16,IF(AND(B167&lt;=70,B167&gt;60),9*转化表!$H$11+10*转化表!$H$12+10*转化表!$H$13+10*转化表!$H$14+10*转化表!$H$15+10*转化表!$H$16+(B167-60)*转化表!$H$17,IF(AND(B167&lt;=80,B167&gt;70),9*转化表!$H$11+10*转化表!$H$12+10*转化表!$H$13+10*转化表!$H$14+10*转化表!$H$15+10*转化表!$H$16+10*转化表!$H$17+(B167-70)*转化表!$H$18,IF(AND(B167&lt;=90,B167&gt;80),9*转化表!$H$11+10*转化表!$H$12+10*转化表!$H$13+10*转化表!$H$14+10*转化表!$H$15+10*转化表!$H$16+10*转化表!$H$17+10*转化表!$H$18+(B167-80)*转化表!$H$19,IF(AND(B167&lt;=100,B167&gt;90),9*转化表!$H$11+10*转化表!$H$12+10*转化表!$H$13+10*转化表!$H$14+10*转化表!$H$15+10*转化表!$H$16+10*转化表!$H$17+10*转化表!$H$18+10*转化表!$H$19+(B167-90)*转化表!$H$20,IF(AND(B167&lt;=110,B167&gt;100),9*转化表!$H$11+10*转化表!$H$12+10*转化表!$H$13+10*转化表!$H$14+10*转化表!$H$15+10*转化表!$H$16+10*转化表!$H$17+10*转化表!$H$18+10*转化表!$H$19+10*转化表!$H$20+(B167-100)*转化表!$H$21,IF(AND(B167&lt;=120,B167&gt;110),9*转化表!$H$11+10*转化表!$H$12+10*转化表!$H$13+10*转化表!$H$14+10*转化表!$H$15+10*转化表!$H$16+10*转化表!$H$17+10*转化表!$H$18+10*转化表!$H$19+10*转化表!$H$20+10*转化表!$H$21+(B167-110)*转化表!$H$22)))))))))))))</f>
        <v>0</v>
      </c>
      <c r="M167" s="99">
        <v>0.1</v>
      </c>
      <c r="N167" s="95">
        <v>0</v>
      </c>
      <c r="O167" s="99">
        <v>0.15</v>
      </c>
      <c r="P167" s="95">
        <v>0</v>
      </c>
      <c r="Q167" s="95">
        <v>0</v>
      </c>
      <c r="R167" s="95">
        <v>0</v>
      </c>
      <c r="S167" s="95">
        <v>0</v>
      </c>
    </row>
    <row r="168" spans="1:19">
      <c r="A168" s="38" t="s">
        <v>187</v>
      </c>
      <c r="B168" s="95">
        <v>47</v>
      </c>
      <c r="C168" s="96">
        <f>IF(AND(B168&lt;=10,B168&gt;0),(人物成长表!$B168-1)*30+30,IF(AND(B168&lt;=20,B168&gt;10),9*30+30+(B168-10)*60,IF(AND(B168&lt;=30,B168&gt;20),9*30+30+10*60+(B168-20)*90,IF(AND(B168&lt;=40,B168&gt;30),9*30+30+10*60+10*90+(B168-30)*120,IF(AND(B168&lt;=50,B168&gt;40),9*30+30+10*60+10*90+10*120+(B168-40)*150,IF(AND(B168&lt;=60,B168&gt;50),9*30+30+10*60+10*90+10*120+10*150+(B168-50)*180,IF(AND(B168&lt;=70,B168&gt;60),9*30+30+10*60+10*90+10*120+10*150+10*180+(B168-60)*210,IF(AND(B168&lt;=80,B168&gt;70),9*30+30+10*60+10*90+10*120+10*150+10*180+10*210+(B168-70)*240,IF(AND(B168&lt;=90,B168&gt;80),9*30+30+10*60+10*90+10*120+10*150+10*180+10*210+10*240+(B168-80)*270,IF(AND(B168&lt;=100,B168&gt;90),9*30+30+10*60+10*90+10*120+10*150+10*180+10*210+10*240+10*270+(B168-90)*300,IF(AND(B168&lt;=110,B168&gt;100),9*30+30+10*60+10*90+10*120+10*150+10*180+10*210+10*240+10*270+10*300+(B168-100)*330,IF(AND(B168&lt;=120,B168&gt;110),9*30+30+10*60+10*90+10*120+10*150+10*180+10*210+10*240+10*270+10*300+10*330+(B168-110)*360))))))))))))</f>
        <v>4050</v>
      </c>
      <c r="D168" s="38">
        <v>70</v>
      </c>
      <c r="E168" s="38">
        <v>50</v>
      </c>
      <c r="F168" s="95">
        <v>50</v>
      </c>
      <c r="G168" s="97">
        <f>人物成长表!$D168*人物成长表!$B168*10%+16+IF(AND(B168&lt;=10,B168&gt;0),(人物成长表!$B168-1)*转化表!$C$11,IF(AND(B168&lt;=20,B168&gt;10),9*转化表!$C$11+(B168-10)*转化表!$C$12,IF(AND(B168&lt;=30,B168&gt;20),9*转化表!$C$11+10*转化表!$C$12+(B168-20)*转化表!$C$13,IF(AND(B168&lt;=40,B168&gt;30),9*转化表!$C$11+10*转化表!$C$12+10*转化表!$C$13+(B168-30)*转化表!$C$14,IF(AND(B168&lt;=50,B168&gt;40),9*转化表!$C$11+10*转化表!$C$12+10*转化表!$C$13+10*转化表!$C$14+(B168-40)*转化表!$C$15,IF(AND(B168&lt;=60,B168&gt;50),9*转化表!$C$11+10*转化表!$C$12+10*转化表!$C$13+10*转化表!$C$14+10*转化表!$C$15+(B168-50)*转化表!$C$16,IF(AND(B168&lt;=70,B168&gt;60),9*转化表!$C$11+10*转化表!$C$12+10*转化表!$C$13+10*转化表!$C$14+10*转化表!$C$15+10*转化表!$C$16+(B168-60)*转化表!$C$17,IF(AND(B168&lt;=80,B168&gt;70),9*转化表!$C$11+10*转化表!$C$12+10*转化表!$C$13+10*转化表!$C$14+10*转化表!$C$15+10*转化表!$C$16+10*转化表!$C$17+(B168-70)*转化表!$C$18,IF(AND(B168&lt;=90,B168&gt;80),9*转化表!$C$11+10*转化表!$C$12+10*转化表!$C$13+10*转化表!$C$14+10*转化表!$C$15+10*转化表!$C$16+10*转化表!$C$17+10*转化表!$C$18+(B168-80)*转化表!$C$19,IF(AND(B168&lt;=100,B168&gt;90),9*转化表!$C$11+10*转化表!$C$12+10*转化表!$C$13+10*转化表!$C$14+10*转化表!$C$15+10*转化表!$C$16+10*转化表!$C$17+10*转化表!$C$18+10*转化表!$C$19+(B168-90)*转化表!$C$20,IF(AND(B168&lt;=110,B168&gt;100),9*转化表!$C$11+10*转化表!$C$12+10*转化表!$C$13+10*转化表!$C$14+10*转化表!$C$15+10*转化表!$C$16+10*转化表!$C$17+10*转化表!$C$18+10*转化表!$C$19+10*转化表!$C$20+(B168-100)*转化表!$C$21,IF(AND(B168&lt;=120,B168&gt;110),9*转化表!$C$11+10*转化表!$C$12+10*转化表!$C$13+10*转化表!$C$14+10*转化表!$C$15+10*转化表!$C$16+10*转化表!$C$17+10*转化表!$C$18+10*转化表!$C$19+10*转化表!$C$20+10*转化表!$C$21+(B168-110)*转化表!$C$22))))))))))))</f>
        <v>633</v>
      </c>
      <c r="H168" s="97">
        <f>人物成长表!$D168*人物成长表!$B168*7%+11.1+IF(AND(B168&lt;=10,B168&gt;0),(人物成长表!$B168-1)*转化表!$D$11,IF(AND(B168&lt;=20,B168&gt;10),9*转化表!$D$11+(B168-10)*转化表!$D$12,IF(AND(B168&lt;=30,B168&gt;20),9*转化表!$D$11+10*转化表!$D$12+(B168-20)*转化表!$D$13,IF(AND(B168&lt;=40,B168&gt;30),9*转化表!$D$11+10*转化表!$D$12+10*转化表!$D$13+(B168-30)*转化表!$D$14,IF(AND(B168&lt;=50,B168&gt;40),9*转化表!$D$11+10*转化表!$D$12+10*转化表!$D$13+10*转化表!$D$14+(B168-40)*转化表!$D$15,IF(AND(B168&lt;=60,B168&gt;50),9*转化表!$D$11+10*转化表!$D$12+10*转化表!$D$13+10*转化表!$D$14+10*转化表!$D$15+(B168-50)*转化表!$D$16,IF(AND(B168&lt;=70,B168&gt;60),9*转化表!$D$11+10*转化表!$D$12+10*转化表!$D$13+10*转化表!$D$14+10*转化表!$D$15+10*转化表!$D$16+(B168-60)*转化表!$D$17,IF(AND(B168&lt;=80,B168&gt;70),9*转化表!$D$11+10*转化表!$D$12+10*转化表!$D$13+10*转化表!$D$14+10*转化表!$D$15+10*转化表!$D$16+10*转化表!$D$17+(B168-70)*转化表!$D$18,IF(AND(B168&lt;=90,B168&gt;80),9*转化表!$D$11+10*转化表!$D$12+10*转化表!$D$13+10*转化表!$D$14+10*转化表!$D$15+10*转化表!$D$16+10*转化表!$D$17+10*转化表!$D$18+(B168-80)*转化表!$D$19,IF(AND(B168&lt;=100,B168&gt;90),9*转化表!$D$11+10*转化表!$D$12+10*转化表!$D$13+10*转化表!$D$14+10*转化表!$D$15+10*转化表!$D$16+10*转化表!$D$17+10*转化表!$D$18+10*转化表!$D$19+(B168-90)*转化表!$D$20,IF(AND(B168&lt;=110,B168&gt;100),9*转化表!$D$11+10*转化表!$D$12+10*转化表!$D$13+10*转化表!$D$14+10*转化表!$D$15+10*转化表!$D$16+10*转化表!$D$17+10*转化表!$D$18+10*转化表!$D$19+10*转化表!$D$20+(B168-100)*转化表!$D$21,IF(AND(B168&lt;=120,B168&gt;110),9*转化表!$D$11+10*转化表!$D$12+10*转化表!$D$13+10*转化表!$D$14+10*转化表!$D$15+10*转化表!$D$16+10*转化表!$D$17+10*转化表!$D$18+10*转化表!$D$19+10*转化表!$D$20+10*转化表!$D$21+(B168-110)*转化表!$D$22))))))))))))</f>
        <v>207.8</v>
      </c>
      <c r="I168" s="98">
        <f>IF(E168&lt;=50,0,(E168-50)*人物成长表!$B168*10%+0.1+IF(AND(B168&lt;=10,B168&gt;0),(人物成长表!$B168-1)*转化表!$E$11,IF(AND(B168&lt;=20,B168&gt;10),9*转化表!$E$11+(B168-10)*转化表!$E$12,IF(AND(B168&lt;=30,B168&gt;20),9*转化表!$E$11+10*转化表!$E$12+(B168-20)*转化表!$E$13,IF(AND(B168&lt;=40,B168&gt;30),9*转化表!$E$11+10*转化表!$E$12+10*转化表!$E$13+(B168-30)*转化表!$E$14,IF(AND(B168&lt;=50,B168&gt;40),9*转化表!$E$11+10*转化表!$E$12+10*转化表!$E$13+10*转化表!$E$14+(B168-40)*转化表!$E$15,IF(AND(B168&lt;=60,B168&gt;50),9*转化表!$E$11+10*转化表!$E$12+10*转化表!$E$13+10*转化表!$E$14+10*转化表!$E$15+(B168-50)*转化表!$E$16,IF(AND(B168&lt;=70,B168&gt;60),9*转化表!$E$11+10*转化表!$E$12+10*转化表!$E$13+10*转化表!$E$14+10*转化表!$E$15+10*转化表!$E$16+(B168-60)*转化表!$E$17,IF(AND(B168&lt;=80,B168&gt;70),9*转化表!$E$11+10*转化表!$E$12+10*转化表!$E$13+10*转化表!$E$14+10*转化表!$E$15+10*转化表!$E$16+10*转化表!$E$17+(B168-70)*转化表!$E$18,IF(AND(B168&lt;=90,B168&gt;80),9*转化表!$E$11+10*转化表!$E$12+10*转化表!$E$13+10*转化表!$E$14+10*转化表!$E$15+10*转化表!$E$16+10*转化表!$E$17+10*转化表!$E$18+(B168-80)*转化表!$E$19,IF(AND(B168&lt;=100,B168&gt;90),9*转化表!$E$11+10*转化表!$E$12+10*转化表!$E$13+10*转化表!$E$14+10*转化表!$E$15+10*转化表!$E$16+10*转化表!$E$17+10*转化表!$E$18+10*转化表!$E$19+(B168-90)*转化表!$E$20,IF(AND(B168&lt;=110,B168&gt;100),9*转化表!$E$11+10*转化表!$E$12+10*转化表!$E$13+10*转化表!$E$14+10*转化表!$E$15+10*转化表!$E$16+10*转化表!$E$17+10*转化表!$E$18+10*转化表!$E$19+10*转化表!$E$20+(B168-100)*转化表!$E$21,IF(AND(B168&lt;=120,B168&gt;110),9*转化表!$E$11+10*转化表!$E$12+10*转化表!$E$13+10*转化表!$E$14+10*转化表!$E$15+10*转化表!$E$16+10*转化表!$E$17+10*转化表!$E$18+10*转化表!$E$19+10*转化表!$E$20+10*转化表!$E$21+(B168-110)*转化表!$E$22)))))))))))))</f>
        <v>0</v>
      </c>
      <c r="J168" s="98">
        <f>IF(E168&lt;=50,0,(E168-50)*人物成长表!$B168*7%+0.1+IF(AND(B168&lt;=10,B168&gt;0),(人物成长表!$B168-1)*转化表!$F$11,IF(AND(B168&lt;=20,B168&gt;10),9*转化表!$F$11+(B168-10)*转化表!$F$12,IF(AND(B168&lt;=30,B168&gt;20),9*转化表!$F$11+10*转化表!$F$12+(B168-20)*转化表!$F$13,IF(AND(B168&lt;=40,B168&gt;30),9*转化表!$F$11+10*转化表!$F$12+10*转化表!$F$13+(B168-30)*转化表!$F$14,IF(AND(B168&lt;=50,B168&gt;40),9*转化表!$F$11+10*转化表!$F$12+10*转化表!$F$13+10*转化表!$F$14+(B168-40)*转化表!$F$15,IF(AND(B168&lt;=60,B168&gt;50),9*转化表!$F$11+10*转化表!$F$12+10*转化表!$F$13+10*转化表!$F$14+10*转化表!$F$15+(B168-50)*转化表!$F$16,IF(AND(B168&lt;=70,B168&gt;60),9*转化表!$F$11+10*转化表!$F$12+10*转化表!$F$13+10*转化表!$F$14+10*转化表!$F$15+10*转化表!$F$16+(B168-60)*转化表!$F$17,IF(AND(B168&lt;=80,B168&gt;70),9*转化表!$F$11+10*转化表!$F$12+10*转化表!$F$13+10*转化表!$F$14+10*转化表!$F$15+10*转化表!$F$16+10*转化表!$F$17+(B168-70)*转化表!$F$18,IF(AND(B168&lt;=90,B168&gt;80),9*转化表!$F$11+10*转化表!$F$12+10*转化表!$F$13+10*转化表!$F$14+10*转化表!$F$15+10*转化表!$F$16+10*转化表!$F$17+10*转化表!$F$18+(B168-80)*转化表!$F$19,IF(AND(B168&lt;=100,B168&gt;90),9*转化表!$F$11+10*转化表!$F$12+10*转化表!$F$13+10*转化表!$F$14+10*转化表!$F$15+10*转化表!$F$16+10*转化表!$F$17+10*转化表!$F$18+10*转化表!$F$19+(B168-90)*转化表!$F$20,IF(AND(B168&lt;=110,B168&gt;100),9*转化表!$F$11+10*转化表!$F$12+10*转化表!$F$13+10*转化表!$F$14+10*转化表!$F$15+10*转化表!$F$16+10*转化表!$F$17+10*转化表!$F$18+10*转化表!$F$19+10*转化表!$F$20+(B168-100)*转化表!$F$21,IF(AND(B168&lt;=120,B168&gt;110),9*转化表!$F$11+10*转化表!$F$12+10*转化表!$F$13+10*转化表!$F$14+10*转化表!$F$15+10*转化表!$F$16+10*转化表!$F$17+10*转化表!$F$18+10*转化表!$F$19+10*转化表!$F$20+10*转化表!$F$21+(B168-110)*转化表!$F$22)))))))))))))</f>
        <v>0</v>
      </c>
      <c r="K168" s="98">
        <f>(F168-50)*B168*10%+1+IF(AND(B168&lt;=10,B168&gt;0),(人物成长表!$B168-1)*转化表!$G$11,IF(AND(B168&lt;=20,B168&gt;10),9*转化表!$G$11+(B168-10)*转化表!$G$12,IF(AND(B168&lt;=30,B168&gt;20),9*转化表!$G$11+10*转化表!$G$12+(B168-20)*转化表!$G$13,IF(AND(B168&lt;=40,B168&gt;30),9*转化表!$G$11+10*转化表!$G$12+10*转化表!$G$13+(B168-30)*转化表!$G$14,IF(AND(B168&lt;=50,B168&gt;40),9*转化表!$G$11+10*转化表!$G$12+10*转化表!$G$13+10*转化表!$G$14+(B168-40)*转化表!$G$15,IF(AND(B168&lt;=60,B168&gt;50),9*转化表!$G$11+10*转化表!$G$12+10*转化表!$G$13+10*转化表!$G$14+10*转化表!$G$15+(B168-50)*转化表!$G$16,IF(AND(B168&lt;=70,B168&gt;60),9*转化表!$G$11+10*转化表!$G$12+10*转化表!$G$13+10*转化表!$G$14+10*转化表!$G$15+10*转化表!$G$16+(B168-60)*转化表!$G$17,IF(AND(B168&lt;=80,B168&gt;70),9*转化表!$G$11+10*转化表!$G$12+10*转化表!$G$13+10*转化表!$G$14+10*转化表!$G$15+10*转化表!$G$16+10*转化表!$G$17+(B168-70)*转化表!$G$18,IF(AND(B168&lt;=90,B168&gt;80),9*转化表!$G$11+10*转化表!$G$12+10*转化表!$G$13+10*转化表!$G$14+10*转化表!$G$15+10*转化表!$G$16+10*转化表!$G$17+10*转化表!$G$18+(B168-80)*转化表!$G$19,IF(AND(B168&lt;=100,B168&gt;90),9*转化表!$G$11+10*转化表!$G$12+10*转化表!$G$13+10*转化表!$G$14+10*转化表!$G$15+10*转化表!$G$16+10*转化表!$G$17+10*转化表!$G$18+10*转化表!$G$19+(B168-90)*转化表!$G$20,IF(AND(B168&lt;=110,B168&gt;100),9*转化表!$G$11+10*转化表!$G$12+10*转化表!$G$13+10*转化表!$G$14+10*转化表!$G$15+10*转化表!$G$16+10*转化表!$G$17+10*转化表!$G$18+10*转化表!$G$19+10*转化表!$G$20+(B168-100)*转化表!$G$21,IF(AND(B168&lt;=120,B168&gt;110),9*转化表!$G$11+10*转化表!$G$12+10*转化表!$G$13+10*转化表!$G$14+10*转化表!$G$15+10*转化表!$G$16+10*转化表!$G$17+10*转化表!$G$18+10*转化表!$G$19+10*转化表!$G$20+10*转化表!$G$21+(B168-110)*转化表!$G$22))))))))))))</f>
        <v>135</v>
      </c>
      <c r="L168" s="98">
        <f>IF(F168&lt;=50,0,(F168-50)*7%*B168+IF(AND(B168&lt;=10,B168&gt;0),人物成长表!$B168*转化表!$H$11,IF(AND(B168&lt;=20,B168&gt;10),9*转化表!$H$11+(B168-10)*转化表!$H$12,IF(AND(B168&lt;=30,B168&gt;20),9*转化表!$H$11+10*转化表!$H$12+(B168-20)*转化表!$H$13,IF(AND(B168&lt;=40,B168&gt;30),9*转化表!$H$11+10*转化表!$H$12+10*转化表!$H$13+(B168-30)*转化表!$H$14,IF(AND(B168&lt;=50,B168&gt;40),9*转化表!$H$11+10*转化表!$H$12+10*转化表!$H$13+10*转化表!$H$14+(B168-40)*转化表!$H$15,IF(AND(B168&lt;=60,B168&gt;50),9*转化表!$H$11+10*转化表!$H$12+10*转化表!$H$13+10*转化表!$H$14+10*转化表!$H$15+(B168-50)*转化表!$H$16,IF(AND(B168&lt;=70,B168&gt;60),9*转化表!$H$11+10*转化表!$H$12+10*转化表!$H$13+10*转化表!$H$14+10*转化表!$H$15+10*转化表!$H$16+(B168-60)*转化表!$H$17,IF(AND(B168&lt;=80,B168&gt;70),9*转化表!$H$11+10*转化表!$H$12+10*转化表!$H$13+10*转化表!$H$14+10*转化表!$H$15+10*转化表!$H$16+10*转化表!$H$17+(B168-70)*转化表!$H$18,IF(AND(B168&lt;=90,B168&gt;80),9*转化表!$H$11+10*转化表!$H$12+10*转化表!$H$13+10*转化表!$H$14+10*转化表!$H$15+10*转化表!$H$16+10*转化表!$H$17+10*转化表!$H$18+(B168-80)*转化表!$H$19,IF(AND(B168&lt;=100,B168&gt;90),9*转化表!$H$11+10*转化表!$H$12+10*转化表!$H$13+10*转化表!$H$14+10*转化表!$H$15+10*转化表!$H$16+10*转化表!$H$17+10*转化表!$H$18+10*转化表!$H$19+(B168-90)*转化表!$H$20,IF(AND(B168&lt;=110,B168&gt;100),9*转化表!$H$11+10*转化表!$H$12+10*转化表!$H$13+10*转化表!$H$14+10*转化表!$H$15+10*转化表!$H$16+10*转化表!$H$17+10*转化表!$H$18+10*转化表!$H$19+10*转化表!$H$20+(B168-100)*转化表!$H$21,IF(AND(B168&lt;=120,B168&gt;110),9*转化表!$H$11+10*转化表!$H$12+10*转化表!$H$13+10*转化表!$H$14+10*转化表!$H$15+10*转化表!$H$16+10*转化表!$H$17+10*转化表!$H$18+10*转化表!$H$19+10*转化表!$H$20+10*转化表!$H$21+(B168-110)*转化表!$H$22)))))))))))))</f>
        <v>0</v>
      </c>
      <c r="M168" s="99">
        <v>0.1</v>
      </c>
      <c r="N168" s="95">
        <v>0</v>
      </c>
      <c r="O168" s="99">
        <v>0.15</v>
      </c>
      <c r="P168" s="95">
        <v>0</v>
      </c>
      <c r="Q168" s="95">
        <v>0</v>
      </c>
      <c r="R168" s="95">
        <v>0</v>
      </c>
      <c r="S168" s="95">
        <v>0</v>
      </c>
    </row>
    <row r="169" spans="1:19">
      <c r="A169" s="38" t="s">
        <v>187</v>
      </c>
      <c r="B169" s="95">
        <v>48</v>
      </c>
      <c r="C169" s="96">
        <f>IF(AND(B169&lt;=10,B169&gt;0),(人物成长表!$B169-1)*30+30,IF(AND(B169&lt;=20,B169&gt;10),9*30+30+(B169-10)*60,IF(AND(B169&lt;=30,B169&gt;20),9*30+30+10*60+(B169-20)*90,IF(AND(B169&lt;=40,B169&gt;30),9*30+30+10*60+10*90+(B169-30)*120,IF(AND(B169&lt;=50,B169&gt;40),9*30+30+10*60+10*90+10*120+(B169-40)*150,IF(AND(B169&lt;=60,B169&gt;50),9*30+30+10*60+10*90+10*120+10*150+(B169-50)*180,IF(AND(B169&lt;=70,B169&gt;60),9*30+30+10*60+10*90+10*120+10*150+10*180+(B169-60)*210,IF(AND(B169&lt;=80,B169&gt;70),9*30+30+10*60+10*90+10*120+10*150+10*180+10*210+(B169-70)*240,IF(AND(B169&lt;=90,B169&gt;80),9*30+30+10*60+10*90+10*120+10*150+10*180+10*210+10*240+(B169-80)*270,IF(AND(B169&lt;=100,B169&gt;90),9*30+30+10*60+10*90+10*120+10*150+10*180+10*210+10*240+10*270+(B169-90)*300,IF(AND(B169&lt;=110,B169&gt;100),9*30+30+10*60+10*90+10*120+10*150+10*180+10*210+10*240+10*270+10*300+(B169-100)*330,IF(AND(B169&lt;=120,B169&gt;110),9*30+30+10*60+10*90+10*120+10*150+10*180+10*210+10*240+10*270+10*300+10*330+(B169-110)*360))))))))))))</f>
        <v>4200</v>
      </c>
      <c r="D169" s="38">
        <v>70</v>
      </c>
      <c r="E169" s="38">
        <v>50</v>
      </c>
      <c r="F169" s="95">
        <v>50</v>
      </c>
      <c r="G169" s="97">
        <f>人物成长表!$D169*人物成长表!$B169*10%+16+IF(AND(B169&lt;=10,B169&gt;0),(人物成长表!$B169-1)*转化表!$C$11,IF(AND(B169&lt;=20,B169&gt;10),9*转化表!$C$11+(B169-10)*转化表!$C$12,IF(AND(B169&lt;=30,B169&gt;20),9*转化表!$C$11+10*转化表!$C$12+(B169-20)*转化表!$C$13,IF(AND(B169&lt;=40,B169&gt;30),9*转化表!$C$11+10*转化表!$C$12+10*转化表!$C$13+(B169-30)*转化表!$C$14,IF(AND(B169&lt;=50,B169&gt;40),9*转化表!$C$11+10*转化表!$C$12+10*转化表!$C$13+10*转化表!$C$14+(B169-40)*转化表!$C$15,IF(AND(B169&lt;=60,B169&gt;50),9*转化表!$C$11+10*转化表!$C$12+10*转化表!$C$13+10*转化表!$C$14+10*转化表!$C$15+(B169-50)*转化表!$C$16,IF(AND(B169&lt;=70,B169&gt;60),9*转化表!$C$11+10*转化表!$C$12+10*转化表!$C$13+10*转化表!$C$14+10*转化表!$C$15+10*转化表!$C$16+(B169-60)*转化表!$C$17,IF(AND(B169&lt;=80,B169&gt;70),9*转化表!$C$11+10*转化表!$C$12+10*转化表!$C$13+10*转化表!$C$14+10*转化表!$C$15+10*转化表!$C$16+10*转化表!$C$17+(B169-70)*转化表!$C$18,IF(AND(B169&lt;=90,B169&gt;80),9*转化表!$C$11+10*转化表!$C$12+10*转化表!$C$13+10*转化表!$C$14+10*转化表!$C$15+10*转化表!$C$16+10*转化表!$C$17+10*转化表!$C$18+(B169-80)*转化表!$C$19,IF(AND(B169&lt;=100,B169&gt;90),9*转化表!$C$11+10*转化表!$C$12+10*转化表!$C$13+10*转化表!$C$14+10*转化表!$C$15+10*转化表!$C$16+10*转化表!$C$17+10*转化表!$C$18+10*转化表!$C$19+(B169-90)*转化表!$C$20,IF(AND(B169&lt;=110,B169&gt;100),9*转化表!$C$11+10*转化表!$C$12+10*转化表!$C$13+10*转化表!$C$14+10*转化表!$C$15+10*转化表!$C$16+10*转化表!$C$17+10*转化表!$C$18+10*转化表!$C$19+10*转化表!$C$20+(B169-100)*转化表!$C$21,IF(AND(B169&lt;=120,B169&gt;110),9*转化表!$C$11+10*转化表!$C$12+10*转化表!$C$13+10*转化表!$C$14+10*转化表!$C$15+10*转化表!$C$16+10*转化表!$C$17+10*转化表!$C$18+10*转化表!$C$19+10*转化表!$C$20+10*转化表!$C$21+(B169-110)*转化表!$C$22))))))))))))</f>
        <v>655</v>
      </c>
      <c r="H169" s="97">
        <f>人物成长表!$D169*人物成长表!$B169*7%+11.1+IF(AND(B169&lt;=10,B169&gt;0),(人物成长表!$B169-1)*转化表!$D$11,IF(AND(B169&lt;=20,B169&gt;10),9*转化表!$D$11+(B169-10)*转化表!$D$12,IF(AND(B169&lt;=30,B169&gt;20),9*转化表!$D$11+10*转化表!$D$12+(B169-20)*转化表!$D$13,IF(AND(B169&lt;=40,B169&gt;30),9*转化表!$D$11+10*转化表!$D$12+10*转化表!$D$13+(B169-30)*转化表!$D$14,IF(AND(B169&lt;=50,B169&gt;40),9*转化表!$D$11+10*转化表!$D$12+10*转化表!$D$13+10*转化表!$D$14+(B169-40)*转化表!$D$15,IF(AND(B169&lt;=60,B169&gt;50),9*转化表!$D$11+10*转化表!$D$12+10*转化表!$D$13+10*转化表!$D$14+10*转化表!$D$15+(B169-50)*转化表!$D$16,IF(AND(B169&lt;=70,B169&gt;60),9*转化表!$D$11+10*转化表!$D$12+10*转化表!$D$13+10*转化表!$D$14+10*转化表!$D$15+10*转化表!$D$16+(B169-60)*转化表!$D$17,IF(AND(B169&lt;=80,B169&gt;70),9*转化表!$D$11+10*转化表!$D$12+10*转化表!$D$13+10*转化表!$D$14+10*转化表!$D$15+10*转化表!$D$16+10*转化表!$D$17+(B169-70)*转化表!$D$18,IF(AND(B169&lt;=90,B169&gt;80),9*转化表!$D$11+10*转化表!$D$12+10*转化表!$D$13+10*转化表!$D$14+10*转化表!$D$15+10*转化表!$D$16+10*转化表!$D$17+10*转化表!$D$18+(B169-80)*转化表!$D$19,IF(AND(B169&lt;=100,B169&gt;90),9*转化表!$D$11+10*转化表!$D$12+10*转化表!$D$13+10*转化表!$D$14+10*转化表!$D$15+10*转化表!$D$16+10*转化表!$D$17+10*转化表!$D$18+10*转化表!$D$19+(B169-90)*转化表!$D$20,IF(AND(B169&lt;=110,B169&gt;100),9*转化表!$D$11+10*转化表!$D$12+10*转化表!$D$13+10*转化表!$D$14+10*转化表!$D$15+10*转化表!$D$16+10*转化表!$D$17+10*转化表!$D$18+10*转化表!$D$19+10*转化表!$D$20+(B169-100)*转化表!$D$21,IF(AND(B169&lt;=120,B169&gt;110),9*转化表!$D$11+10*转化表!$D$12+10*转化表!$D$13+10*转化表!$D$14+10*转化表!$D$15+10*转化表!$D$16+10*转化表!$D$17+10*转化表!$D$18+10*转化表!$D$19+10*转化表!$D$20+10*转化表!$D$21+(B169-110)*转化表!$D$22))))))))))))</f>
        <v>214.20000000000002</v>
      </c>
      <c r="I169" s="98">
        <f>IF(E169&lt;=50,0,(E169-50)*人物成长表!$B169*10%+0.1+IF(AND(B169&lt;=10,B169&gt;0),(人物成长表!$B169-1)*转化表!$E$11,IF(AND(B169&lt;=20,B169&gt;10),9*转化表!$E$11+(B169-10)*转化表!$E$12,IF(AND(B169&lt;=30,B169&gt;20),9*转化表!$E$11+10*转化表!$E$12+(B169-20)*转化表!$E$13,IF(AND(B169&lt;=40,B169&gt;30),9*转化表!$E$11+10*转化表!$E$12+10*转化表!$E$13+(B169-30)*转化表!$E$14,IF(AND(B169&lt;=50,B169&gt;40),9*转化表!$E$11+10*转化表!$E$12+10*转化表!$E$13+10*转化表!$E$14+(B169-40)*转化表!$E$15,IF(AND(B169&lt;=60,B169&gt;50),9*转化表!$E$11+10*转化表!$E$12+10*转化表!$E$13+10*转化表!$E$14+10*转化表!$E$15+(B169-50)*转化表!$E$16,IF(AND(B169&lt;=70,B169&gt;60),9*转化表!$E$11+10*转化表!$E$12+10*转化表!$E$13+10*转化表!$E$14+10*转化表!$E$15+10*转化表!$E$16+(B169-60)*转化表!$E$17,IF(AND(B169&lt;=80,B169&gt;70),9*转化表!$E$11+10*转化表!$E$12+10*转化表!$E$13+10*转化表!$E$14+10*转化表!$E$15+10*转化表!$E$16+10*转化表!$E$17+(B169-70)*转化表!$E$18,IF(AND(B169&lt;=90,B169&gt;80),9*转化表!$E$11+10*转化表!$E$12+10*转化表!$E$13+10*转化表!$E$14+10*转化表!$E$15+10*转化表!$E$16+10*转化表!$E$17+10*转化表!$E$18+(B169-80)*转化表!$E$19,IF(AND(B169&lt;=100,B169&gt;90),9*转化表!$E$11+10*转化表!$E$12+10*转化表!$E$13+10*转化表!$E$14+10*转化表!$E$15+10*转化表!$E$16+10*转化表!$E$17+10*转化表!$E$18+10*转化表!$E$19+(B169-90)*转化表!$E$20,IF(AND(B169&lt;=110,B169&gt;100),9*转化表!$E$11+10*转化表!$E$12+10*转化表!$E$13+10*转化表!$E$14+10*转化表!$E$15+10*转化表!$E$16+10*转化表!$E$17+10*转化表!$E$18+10*转化表!$E$19+10*转化表!$E$20+(B169-100)*转化表!$E$21,IF(AND(B169&lt;=120,B169&gt;110),9*转化表!$E$11+10*转化表!$E$12+10*转化表!$E$13+10*转化表!$E$14+10*转化表!$E$15+10*转化表!$E$16+10*转化表!$E$17+10*转化表!$E$18+10*转化表!$E$19+10*转化表!$E$20+10*转化表!$E$21+(B169-110)*转化表!$E$22)))))))))))))</f>
        <v>0</v>
      </c>
      <c r="J169" s="98">
        <f>IF(E169&lt;=50,0,(E169-50)*人物成长表!$B169*7%+0.1+IF(AND(B169&lt;=10,B169&gt;0),(人物成长表!$B169-1)*转化表!$F$11,IF(AND(B169&lt;=20,B169&gt;10),9*转化表!$F$11+(B169-10)*转化表!$F$12,IF(AND(B169&lt;=30,B169&gt;20),9*转化表!$F$11+10*转化表!$F$12+(B169-20)*转化表!$F$13,IF(AND(B169&lt;=40,B169&gt;30),9*转化表!$F$11+10*转化表!$F$12+10*转化表!$F$13+(B169-30)*转化表!$F$14,IF(AND(B169&lt;=50,B169&gt;40),9*转化表!$F$11+10*转化表!$F$12+10*转化表!$F$13+10*转化表!$F$14+(B169-40)*转化表!$F$15,IF(AND(B169&lt;=60,B169&gt;50),9*转化表!$F$11+10*转化表!$F$12+10*转化表!$F$13+10*转化表!$F$14+10*转化表!$F$15+(B169-50)*转化表!$F$16,IF(AND(B169&lt;=70,B169&gt;60),9*转化表!$F$11+10*转化表!$F$12+10*转化表!$F$13+10*转化表!$F$14+10*转化表!$F$15+10*转化表!$F$16+(B169-60)*转化表!$F$17,IF(AND(B169&lt;=80,B169&gt;70),9*转化表!$F$11+10*转化表!$F$12+10*转化表!$F$13+10*转化表!$F$14+10*转化表!$F$15+10*转化表!$F$16+10*转化表!$F$17+(B169-70)*转化表!$F$18,IF(AND(B169&lt;=90,B169&gt;80),9*转化表!$F$11+10*转化表!$F$12+10*转化表!$F$13+10*转化表!$F$14+10*转化表!$F$15+10*转化表!$F$16+10*转化表!$F$17+10*转化表!$F$18+(B169-80)*转化表!$F$19,IF(AND(B169&lt;=100,B169&gt;90),9*转化表!$F$11+10*转化表!$F$12+10*转化表!$F$13+10*转化表!$F$14+10*转化表!$F$15+10*转化表!$F$16+10*转化表!$F$17+10*转化表!$F$18+10*转化表!$F$19+(B169-90)*转化表!$F$20,IF(AND(B169&lt;=110,B169&gt;100),9*转化表!$F$11+10*转化表!$F$12+10*转化表!$F$13+10*转化表!$F$14+10*转化表!$F$15+10*转化表!$F$16+10*转化表!$F$17+10*转化表!$F$18+10*转化表!$F$19+10*转化表!$F$20+(B169-100)*转化表!$F$21,IF(AND(B169&lt;=120,B169&gt;110),9*转化表!$F$11+10*转化表!$F$12+10*转化表!$F$13+10*转化表!$F$14+10*转化表!$F$15+10*转化表!$F$16+10*转化表!$F$17+10*转化表!$F$18+10*转化表!$F$19+10*转化表!$F$20+10*转化表!$F$21+(B169-110)*转化表!$F$22)))))))))))))</f>
        <v>0</v>
      </c>
      <c r="K169" s="98">
        <f>(F169-50)*B169*10%+1+IF(AND(B169&lt;=10,B169&gt;0),(人物成长表!$B169-1)*转化表!$G$11,IF(AND(B169&lt;=20,B169&gt;10),9*转化表!$G$11+(B169-10)*转化表!$G$12,IF(AND(B169&lt;=30,B169&gt;20),9*转化表!$G$11+10*转化表!$G$12+(B169-20)*转化表!$G$13,IF(AND(B169&lt;=40,B169&gt;30),9*转化表!$G$11+10*转化表!$G$12+10*转化表!$G$13+(B169-30)*转化表!$G$14,IF(AND(B169&lt;=50,B169&gt;40),9*转化表!$G$11+10*转化表!$G$12+10*转化表!$G$13+10*转化表!$G$14+(B169-40)*转化表!$G$15,IF(AND(B169&lt;=60,B169&gt;50),9*转化表!$G$11+10*转化表!$G$12+10*转化表!$G$13+10*转化表!$G$14+10*转化表!$G$15+(B169-50)*转化表!$G$16,IF(AND(B169&lt;=70,B169&gt;60),9*转化表!$G$11+10*转化表!$G$12+10*转化表!$G$13+10*转化表!$G$14+10*转化表!$G$15+10*转化表!$G$16+(B169-60)*转化表!$G$17,IF(AND(B169&lt;=80,B169&gt;70),9*转化表!$G$11+10*转化表!$G$12+10*转化表!$G$13+10*转化表!$G$14+10*转化表!$G$15+10*转化表!$G$16+10*转化表!$G$17+(B169-70)*转化表!$G$18,IF(AND(B169&lt;=90,B169&gt;80),9*转化表!$G$11+10*转化表!$G$12+10*转化表!$G$13+10*转化表!$G$14+10*转化表!$G$15+10*转化表!$G$16+10*转化表!$G$17+10*转化表!$G$18+(B169-80)*转化表!$G$19,IF(AND(B169&lt;=100,B169&gt;90),9*转化表!$G$11+10*转化表!$G$12+10*转化表!$G$13+10*转化表!$G$14+10*转化表!$G$15+10*转化表!$G$16+10*转化表!$G$17+10*转化表!$G$18+10*转化表!$G$19+(B169-90)*转化表!$G$20,IF(AND(B169&lt;=110,B169&gt;100),9*转化表!$G$11+10*转化表!$G$12+10*转化表!$G$13+10*转化表!$G$14+10*转化表!$G$15+10*转化表!$G$16+10*转化表!$G$17+10*转化表!$G$18+10*转化表!$G$19+10*转化表!$G$20+(B169-100)*转化表!$G$21,IF(AND(B169&lt;=120,B169&gt;110),9*转化表!$G$11+10*转化表!$G$12+10*转化表!$G$13+10*转化表!$G$14+10*转化表!$G$15+10*转化表!$G$16+10*转化表!$G$17+10*转化表!$G$18+10*转化表!$G$19+10*转化表!$G$20+10*转化表!$G$21+(B169-110)*转化表!$G$22))))))))))))</f>
        <v>140</v>
      </c>
      <c r="L169" s="98">
        <f>IF(F169&lt;=50,0,(F169-50)*7%*B169+IF(AND(B169&lt;=10,B169&gt;0),人物成长表!$B169*转化表!$H$11,IF(AND(B169&lt;=20,B169&gt;10),9*转化表!$H$11+(B169-10)*转化表!$H$12,IF(AND(B169&lt;=30,B169&gt;20),9*转化表!$H$11+10*转化表!$H$12+(B169-20)*转化表!$H$13,IF(AND(B169&lt;=40,B169&gt;30),9*转化表!$H$11+10*转化表!$H$12+10*转化表!$H$13+(B169-30)*转化表!$H$14,IF(AND(B169&lt;=50,B169&gt;40),9*转化表!$H$11+10*转化表!$H$12+10*转化表!$H$13+10*转化表!$H$14+(B169-40)*转化表!$H$15,IF(AND(B169&lt;=60,B169&gt;50),9*转化表!$H$11+10*转化表!$H$12+10*转化表!$H$13+10*转化表!$H$14+10*转化表!$H$15+(B169-50)*转化表!$H$16,IF(AND(B169&lt;=70,B169&gt;60),9*转化表!$H$11+10*转化表!$H$12+10*转化表!$H$13+10*转化表!$H$14+10*转化表!$H$15+10*转化表!$H$16+(B169-60)*转化表!$H$17,IF(AND(B169&lt;=80,B169&gt;70),9*转化表!$H$11+10*转化表!$H$12+10*转化表!$H$13+10*转化表!$H$14+10*转化表!$H$15+10*转化表!$H$16+10*转化表!$H$17+(B169-70)*转化表!$H$18,IF(AND(B169&lt;=90,B169&gt;80),9*转化表!$H$11+10*转化表!$H$12+10*转化表!$H$13+10*转化表!$H$14+10*转化表!$H$15+10*转化表!$H$16+10*转化表!$H$17+10*转化表!$H$18+(B169-80)*转化表!$H$19,IF(AND(B169&lt;=100,B169&gt;90),9*转化表!$H$11+10*转化表!$H$12+10*转化表!$H$13+10*转化表!$H$14+10*转化表!$H$15+10*转化表!$H$16+10*转化表!$H$17+10*转化表!$H$18+10*转化表!$H$19+(B169-90)*转化表!$H$20,IF(AND(B169&lt;=110,B169&gt;100),9*转化表!$H$11+10*转化表!$H$12+10*转化表!$H$13+10*转化表!$H$14+10*转化表!$H$15+10*转化表!$H$16+10*转化表!$H$17+10*转化表!$H$18+10*转化表!$H$19+10*转化表!$H$20+(B169-100)*转化表!$H$21,IF(AND(B169&lt;=120,B169&gt;110),9*转化表!$H$11+10*转化表!$H$12+10*转化表!$H$13+10*转化表!$H$14+10*转化表!$H$15+10*转化表!$H$16+10*转化表!$H$17+10*转化表!$H$18+10*转化表!$H$19+10*转化表!$H$20+10*转化表!$H$21+(B169-110)*转化表!$H$22)))))))))))))</f>
        <v>0</v>
      </c>
      <c r="M169" s="99">
        <v>0.1</v>
      </c>
      <c r="N169" s="95">
        <v>0</v>
      </c>
      <c r="O169" s="99">
        <v>0.15</v>
      </c>
      <c r="P169" s="95">
        <v>0</v>
      </c>
      <c r="Q169" s="95">
        <v>0</v>
      </c>
      <c r="R169" s="95">
        <v>0</v>
      </c>
      <c r="S169" s="95">
        <v>0</v>
      </c>
    </row>
    <row r="170" spans="1:19">
      <c r="A170" s="38" t="s">
        <v>187</v>
      </c>
      <c r="B170" s="95">
        <v>49</v>
      </c>
      <c r="C170" s="96">
        <f>IF(AND(B170&lt;=10,B170&gt;0),(人物成长表!$B170-1)*30+30,IF(AND(B170&lt;=20,B170&gt;10),9*30+30+(B170-10)*60,IF(AND(B170&lt;=30,B170&gt;20),9*30+30+10*60+(B170-20)*90,IF(AND(B170&lt;=40,B170&gt;30),9*30+30+10*60+10*90+(B170-30)*120,IF(AND(B170&lt;=50,B170&gt;40),9*30+30+10*60+10*90+10*120+(B170-40)*150,IF(AND(B170&lt;=60,B170&gt;50),9*30+30+10*60+10*90+10*120+10*150+(B170-50)*180,IF(AND(B170&lt;=70,B170&gt;60),9*30+30+10*60+10*90+10*120+10*150+10*180+(B170-60)*210,IF(AND(B170&lt;=80,B170&gt;70),9*30+30+10*60+10*90+10*120+10*150+10*180+10*210+(B170-70)*240,IF(AND(B170&lt;=90,B170&gt;80),9*30+30+10*60+10*90+10*120+10*150+10*180+10*210+10*240+(B170-80)*270,IF(AND(B170&lt;=100,B170&gt;90),9*30+30+10*60+10*90+10*120+10*150+10*180+10*210+10*240+10*270+(B170-90)*300,IF(AND(B170&lt;=110,B170&gt;100),9*30+30+10*60+10*90+10*120+10*150+10*180+10*210+10*240+10*270+10*300+(B170-100)*330,IF(AND(B170&lt;=120,B170&gt;110),9*30+30+10*60+10*90+10*120+10*150+10*180+10*210+10*240+10*270+10*300+10*330+(B170-110)*360))))))))))))</f>
        <v>4350</v>
      </c>
      <c r="D170" s="38">
        <v>70</v>
      </c>
      <c r="E170" s="38">
        <v>50</v>
      </c>
      <c r="F170" s="95">
        <v>50</v>
      </c>
      <c r="G170" s="97">
        <f>人物成长表!$D170*人物成长表!$B170*10%+16+IF(AND(B170&lt;=10,B170&gt;0),(人物成长表!$B170-1)*转化表!$C$11,IF(AND(B170&lt;=20,B170&gt;10),9*转化表!$C$11+(B170-10)*转化表!$C$12,IF(AND(B170&lt;=30,B170&gt;20),9*转化表!$C$11+10*转化表!$C$12+(B170-20)*转化表!$C$13,IF(AND(B170&lt;=40,B170&gt;30),9*转化表!$C$11+10*转化表!$C$12+10*转化表!$C$13+(B170-30)*转化表!$C$14,IF(AND(B170&lt;=50,B170&gt;40),9*转化表!$C$11+10*转化表!$C$12+10*转化表!$C$13+10*转化表!$C$14+(B170-40)*转化表!$C$15,IF(AND(B170&lt;=60,B170&gt;50),9*转化表!$C$11+10*转化表!$C$12+10*转化表!$C$13+10*转化表!$C$14+10*转化表!$C$15+(B170-50)*转化表!$C$16,IF(AND(B170&lt;=70,B170&gt;60),9*转化表!$C$11+10*转化表!$C$12+10*转化表!$C$13+10*转化表!$C$14+10*转化表!$C$15+10*转化表!$C$16+(B170-60)*转化表!$C$17,IF(AND(B170&lt;=80,B170&gt;70),9*转化表!$C$11+10*转化表!$C$12+10*转化表!$C$13+10*转化表!$C$14+10*转化表!$C$15+10*转化表!$C$16+10*转化表!$C$17+(B170-70)*转化表!$C$18,IF(AND(B170&lt;=90,B170&gt;80),9*转化表!$C$11+10*转化表!$C$12+10*转化表!$C$13+10*转化表!$C$14+10*转化表!$C$15+10*转化表!$C$16+10*转化表!$C$17+10*转化表!$C$18+(B170-80)*转化表!$C$19,IF(AND(B170&lt;=100,B170&gt;90),9*转化表!$C$11+10*转化表!$C$12+10*转化表!$C$13+10*转化表!$C$14+10*转化表!$C$15+10*转化表!$C$16+10*转化表!$C$17+10*转化表!$C$18+10*转化表!$C$19+(B170-90)*转化表!$C$20,IF(AND(B170&lt;=110,B170&gt;100),9*转化表!$C$11+10*转化表!$C$12+10*转化表!$C$13+10*转化表!$C$14+10*转化表!$C$15+10*转化表!$C$16+10*转化表!$C$17+10*转化表!$C$18+10*转化表!$C$19+10*转化表!$C$20+(B170-100)*转化表!$C$21,IF(AND(B170&lt;=120,B170&gt;110),9*转化表!$C$11+10*转化表!$C$12+10*转化表!$C$13+10*转化表!$C$14+10*转化表!$C$15+10*转化表!$C$16+10*转化表!$C$17+10*转化表!$C$18+10*转化表!$C$19+10*转化表!$C$20+10*转化表!$C$21+(B170-110)*转化表!$C$22))))))))))))</f>
        <v>677</v>
      </c>
      <c r="H170" s="97">
        <f>人物成长表!$D170*人物成长表!$B170*7%+11.1+IF(AND(B170&lt;=10,B170&gt;0),(人物成长表!$B170-1)*转化表!$D$11,IF(AND(B170&lt;=20,B170&gt;10),9*转化表!$D$11+(B170-10)*转化表!$D$12,IF(AND(B170&lt;=30,B170&gt;20),9*转化表!$D$11+10*转化表!$D$12+(B170-20)*转化表!$D$13,IF(AND(B170&lt;=40,B170&gt;30),9*转化表!$D$11+10*转化表!$D$12+10*转化表!$D$13+(B170-30)*转化表!$D$14,IF(AND(B170&lt;=50,B170&gt;40),9*转化表!$D$11+10*转化表!$D$12+10*转化表!$D$13+10*转化表!$D$14+(B170-40)*转化表!$D$15,IF(AND(B170&lt;=60,B170&gt;50),9*转化表!$D$11+10*转化表!$D$12+10*转化表!$D$13+10*转化表!$D$14+10*转化表!$D$15+(B170-50)*转化表!$D$16,IF(AND(B170&lt;=70,B170&gt;60),9*转化表!$D$11+10*转化表!$D$12+10*转化表!$D$13+10*转化表!$D$14+10*转化表!$D$15+10*转化表!$D$16+(B170-60)*转化表!$D$17,IF(AND(B170&lt;=80,B170&gt;70),9*转化表!$D$11+10*转化表!$D$12+10*转化表!$D$13+10*转化表!$D$14+10*转化表!$D$15+10*转化表!$D$16+10*转化表!$D$17+(B170-70)*转化表!$D$18,IF(AND(B170&lt;=90,B170&gt;80),9*转化表!$D$11+10*转化表!$D$12+10*转化表!$D$13+10*转化表!$D$14+10*转化表!$D$15+10*转化表!$D$16+10*转化表!$D$17+10*转化表!$D$18+(B170-80)*转化表!$D$19,IF(AND(B170&lt;=100,B170&gt;90),9*转化表!$D$11+10*转化表!$D$12+10*转化表!$D$13+10*转化表!$D$14+10*转化表!$D$15+10*转化表!$D$16+10*转化表!$D$17+10*转化表!$D$18+10*转化表!$D$19+(B170-90)*转化表!$D$20,IF(AND(B170&lt;=110,B170&gt;100),9*转化表!$D$11+10*转化表!$D$12+10*转化表!$D$13+10*转化表!$D$14+10*转化表!$D$15+10*转化表!$D$16+10*转化表!$D$17+10*转化表!$D$18+10*转化表!$D$19+10*转化表!$D$20+(B170-100)*转化表!$D$21,IF(AND(B170&lt;=120,B170&gt;110),9*转化表!$D$11+10*转化表!$D$12+10*转化表!$D$13+10*转化表!$D$14+10*转化表!$D$15+10*转化表!$D$16+10*转化表!$D$17+10*转化表!$D$18+10*转化表!$D$19+10*转化表!$D$20+10*转化表!$D$21+(B170-110)*转化表!$D$22))))))))))))</f>
        <v>220.60000000000002</v>
      </c>
      <c r="I170" s="98">
        <f>IF(E170&lt;=50,0,(E170-50)*人物成长表!$B170*10%+0.1+IF(AND(B170&lt;=10,B170&gt;0),(人物成长表!$B170-1)*转化表!$E$11,IF(AND(B170&lt;=20,B170&gt;10),9*转化表!$E$11+(B170-10)*转化表!$E$12,IF(AND(B170&lt;=30,B170&gt;20),9*转化表!$E$11+10*转化表!$E$12+(B170-20)*转化表!$E$13,IF(AND(B170&lt;=40,B170&gt;30),9*转化表!$E$11+10*转化表!$E$12+10*转化表!$E$13+(B170-30)*转化表!$E$14,IF(AND(B170&lt;=50,B170&gt;40),9*转化表!$E$11+10*转化表!$E$12+10*转化表!$E$13+10*转化表!$E$14+(B170-40)*转化表!$E$15,IF(AND(B170&lt;=60,B170&gt;50),9*转化表!$E$11+10*转化表!$E$12+10*转化表!$E$13+10*转化表!$E$14+10*转化表!$E$15+(B170-50)*转化表!$E$16,IF(AND(B170&lt;=70,B170&gt;60),9*转化表!$E$11+10*转化表!$E$12+10*转化表!$E$13+10*转化表!$E$14+10*转化表!$E$15+10*转化表!$E$16+(B170-60)*转化表!$E$17,IF(AND(B170&lt;=80,B170&gt;70),9*转化表!$E$11+10*转化表!$E$12+10*转化表!$E$13+10*转化表!$E$14+10*转化表!$E$15+10*转化表!$E$16+10*转化表!$E$17+(B170-70)*转化表!$E$18,IF(AND(B170&lt;=90,B170&gt;80),9*转化表!$E$11+10*转化表!$E$12+10*转化表!$E$13+10*转化表!$E$14+10*转化表!$E$15+10*转化表!$E$16+10*转化表!$E$17+10*转化表!$E$18+(B170-80)*转化表!$E$19,IF(AND(B170&lt;=100,B170&gt;90),9*转化表!$E$11+10*转化表!$E$12+10*转化表!$E$13+10*转化表!$E$14+10*转化表!$E$15+10*转化表!$E$16+10*转化表!$E$17+10*转化表!$E$18+10*转化表!$E$19+(B170-90)*转化表!$E$20,IF(AND(B170&lt;=110,B170&gt;100),9*转化表!$E$11+10*转化表!$E$12+10*转化表!$E$13+10*转化表!$E$14+10*转化表!$E$15+10*转化表!$E$16+10*转化表!$E$17+10*转化表!$E$18+10*转化表!$E$19+10*转化表!$E$20+(B170-100)*转化表!$E$21,IF(AND(B170&lt;=120,B170&gt;110),9*转化表!$E$11+10*转化表!$E$12+10*转化表!$E$13+10*转化表!$E$14+10*转化表!$E$15+10*转化表!$E$16+10*转化表!$E$17+10*转化表!$E$18+10*转化表!$E$19+10*转化表!$E$20+10*转化表!$E$21+(B170-110)*转化表!$E$22)))))))))))))</f>
        <v>0</v>
      </c>
      <c r="J170" s="98">
        <f>IF(E170&lt;=50,0,(E170-50)*人物成长表!$B170*7%+0.1+IF(AND(B170&lt;=10,B170&gt;0),(人物成长表!$B170-1)*转化表!$F$11,IF(AND(B170&lt;=20,B170&gt;10),9*转化表!$F$11+(B170-10)*转化表!$F$12,IF(AND(B170&lt;=30,B170&gt;20),9*转化表!$F$11+10*转化表!$F$12+(B170-20)*转化表!$F$13,IF(AND(B170&lt;=40,B170&gt;30),9*转化表!$F$11+10*转化表!$F$12+10*转化表!$F$13+(B170-30)*转化表!$F$14,IF(AND(B170&lt;=50,B170&gt;40),9*转化表!$F$11+10*转化表!$F$12+10*转化表!$F$13+10*转化表!$F$14+(B170-40)*转化表!$F$15,IF(AND(B170&lt;=60,B170&gt;50),9*转化表!$F$11+10*转化表!$F$12+10*转化表!$F$13+10*转化表!$F$14+10*转化表!$F$15+(B170-50)*转化表!$F$16,IF(AND(B170&lt;=70,B170&gt;60),9*转化表!$F$11+10*转化表!$F$12+10*转化表!$F$13+10*转化表!$F$14+10*转化表!$F$15+10*转化表!$F$16+(B170-60)*转化表!$F$17,IF(AND(B170&lt;=80,B170&gt;70),9*转化表!$F$11+10*转化表!$F$12+10*转化表!$F$13+10*转化表!$F$14+10*转化表!$F$15+10*转化表!$F$16+10*转化表!$F$17+(B170-70)*转化表!$F$18,IF(AND(B170&lt;=90,B170&gt;80),9*转化表!$F$11+10*转化表!$F$12+10*转化表!$F$13+10*转化表!$F$14+10*转化表!$F$15+10*转化表!$F$16+10*转化表!$F$17+10*转化表!$F$18+(B170-80)*转化表!$F$19,IF(AND(B170&lt;=100,B170&gt;90),9*转化表!$F$11+10*转化表!$F$12+10*转化表!$F$13+10*转化表!$F$14+10*转化表!$F$15+10*转化表!$F$16+10*转化表!$F$17+10*转化表!$F$18+10*转化表!$F$19+(B170-90)*转化表!$F$20,IF(AND(B170&lt;=110,B170&gt;100),9*转化表!$F$11+10*转化表!$F$12+10*转化表!$F$13+10*转化表!$F$14+10*转化表!$F$15+10*转化表!$F$16+10*转化表!$F$17+10*转化表!$F$18+10*转化表!$F$19+10*转化表!$F$20+(B170-100)*转化表!$F$21,IF(AND(B170&lt;=120,B170&gt;110),9*转化表!$F$11+10*转化表!$F$12+10*转化表!$F$13+10*转化表!$F$14+10*转化表!$F$15+10*转化表!$F$16+10*转化表!$F$17+10*转化表!$F$18+10*转化表!$F$19+10*转化表!$F$20+10*转化表!$F$21+(B170-110)*转化表!$F$22)))))))))))))</f>
        <v>0</v>
      </c>
      <c r="K170" s="98">
        <f>(F170-50)*B170*10%+1+IF(AND(B170&lt;=10,B170&gt;0),(人物成长表!$B170-1)*转化表!$G$11,IF(AND(B170&lt;=20,B170&gt;10),9*转化表!$G$11+(B170-10)*转化表!$G$12,IF(AND(B170&lt;=30,B170&gt;20),9*转化表!$G$11+10*转化表!$G$12+(B170-20)*转化表!$G$13,IF(AND(B170&lt;=40,B170&gt;30),9*转化表!$G$11+10*转化表!$G$12+10*转化表!$G$13+(B170-30)*转化表!$G$14,IF(AND(B170&lt;=50,B170&gt;40),9*转化表!$G$11+10*转化表!$G$12+10*转化表!$G$13+10*转化表!$G$14+(B170-40)*转化表!$G$15,IF(AND(B170&lt;=60,B170&gt;50),9*转化表!$G$11+10*转化表!$G$12+10*转化表!$G$13+10*转化表!$G$14+10*转化表!$G$15+(B170-50)*转化表!$G$16,IF(AND(B170&lt;=70,B170&gt;60),9*转化表!$G$11+10*转化表!$G$12+10*转化表!$G$13+10*转化表!$G$14+10*转化表!$G$15+10*转化表!$G$16+(B170-60)*转化表!$G$17,IF(AND(B170&lt;=80,B170&gt;70),9*转化表!$G$11+10*转化表!$G$12+10*转化表!$G$13+10*转化表!$G$14+10*转化表!$G$15+10*转化表!$G$16+10*转化表!$G$17+(B170-70)*转化表!$G$18,IF(AND(B170&lt;=90,B170&gt;80),9*转化表!$G$11+10*转化表!$G$12+10*转化表!$G$13+10*转化表!$G$14+10*转化表!$G$15+10*转化表!$G$16+10*转化表!$G$17+10*转化表!$G$18+(B170-80)*转化表!$G$19,IF(AND(B170&lt;=100,B170&gt;90),9*转化表!$G$11+10*转化表!$G$12+10*转化表!$G$13+10*转化表!$G$14+10*转化表!$G$15+10*转化表!$G$16+10*转化表!$G$17+10*转化表!$G$18+10*转化表!$G$19+(B170-90)*转化表!$G$20,IF(AND(B170&lt;=110,B170&gt;100),9*转化表!$G$11+10*转化表!$G$12+10*转化表!$G$13+10*转化表!$G$14+10*转化表!$G$15+10*转化表!$G$16+10*转化表!$G$17+10*转化表!$G$18+10*转化表!$G$19+10*转化表!$G$20+(B170-100)*转化表!$G$21,IF(AND(B170&lt;=120,B170&gt;110),9*转化表!$G$11+10*转化表!$G$12+10*转化表!$G$13+10*转化表!$G$14+10*转化表!$G$15+10*转化表!$G$16+10*转化表!$G$17+10*转化表!$G$18+10*转化表!$G$19+10*转化表!$G$20+10*转化表!$G$21+(B170-110)*转化表!$G$22))))))))))))</f>
        <v>145</v>
      </c>
      <c r="L170" s="98">
        <f>IF(F170&lt;=50,0,(F170-50)*7%*B170+IF(AND(B170&lt;=10,B170&gt;0),人物成长表!$B170*转化表!$H$11,IF(AND(B170&lt;=20,B170&gt;10),9*转化表!$H$11+(B170-10)*转化表!$H$12,IF(AND(B170&lt;=30,B170&gt;20),9*转化表!$H$11+10*转化表!$H$12+(B170-20)*转化表!$H$13,IF(AND(B170&lt;=40,B170&gt;30),9*转化表!$H$11+10*转化表!$H$12+10*转化表!$H$13+(B170-30)*转化表!$H$14,IF(AND(B170&lt;=50,B170&gt;40),9*转化表!$H$11+10*转化表!$H$12+10*转化表!$H$13+10*转化表!$H$14+(B170-40)*转化表!$H$15,IF(AND(B170&lt;=60,B170&gt;50),9*转化表!$H$11+10*转化表!$H$12+10*转化表!$H$13+10*转化表!$H$14+10*转化表!$H$15+(B170-50)*转化表!$H$16,IF(AND(B170&lt;=70,B170&gt;60),9*转化表!$H$11+10*转化表!$H$12+10*转化表!$H$13+10*转化表!$H$14+10*转化表!$H$15+10*转化表!$H$16+(B170-60)*转化表!$H$17,IF(AND(B170&lt;=80,B170&gt;70),9*转化表!$H$11+10*转化表!$H$12+10*转化表!$H$13+10*转化表!$H$14+10*转化表!$H$15+10*转化表!$H$16+10*转化表!$H$17+(B170-70)*转化表!$H$18,IF(AND(B170&lt;=90,B170&gt;80),9*转化表!$H$11+10*转化表!$H$12+10*转化表!$H$13+10*转化表!$H$14+10*转化表!$H$15+10*转化表!$H$16+10*转化表!$H$17+10*转化表!$H$18+(B170-80)*转化表!$H$19,IF(AND(B170&lt;=100,B170&gt;90),9*转化表!$H$11+10*转化表!$H$12+10*转化表!$H$13+10*转化表!$H$14+10*转化表!$H$15+10*转化表!$H$16+10*转化表!$H$17+10*转化表!$H$18+10*转化表!$H$19+(B170-90)*转化表!$H$20,IF(AND(B170&lt;=110,B170&gt;100),9*转化表!$H$11+10*转化表!$H$12+10*转化表!$H$13+10*转化表!$H$14+10*转化表!$H$15+10*转化表!$H$16+10*转化表!$H$17+10*转化表!$H$18+10*转化表!$H$19+10*转化表!$H$20+(B170-100)*转化表!$H$21,IF(AND(B170&lt;=120,B170&gt;110),9*转化表!$H$11+10*转化表!$H$12+10*转化表!$H$13+10*转化表!$H$14+10*转化表!$H$15+10*转化表!$H$16+10*转化表!$H$17+10*转化表!$H$18+10*转化表!$H$19+10*转化表!$H$20+10*转化表!$H$21+(B170-110)*转化表!$H$22)))))))))))))</f>
        <v>0</v>
      </c>
      <c r="M170" s="99">
        <v>0.1</v>
      </c>
      <c r="N170" s="95">
        <v>0</v>
      </c>
      <c r="O170" s="99">
        <v>0.15</v>
      </c>
      <c r="P170" s="95">
        <v>0</v>
      </c>
      <c r="Q170" s="95">
        <v>0</v>
      </c>
      <c r="R170" s="95">
        <v>0</v>
      </c>
      <c r="S170" s="95">
        <v>0</v>
      </c>
    </row>
    <row r="171" spans="1:19">
      <c r="A171" s="38" t="s">
        <v>187</v>
      </c>
      <c r="B171" s="95">
        <v>50</v>
      </c>
      <c r="C171" s="96">
        <f>IF(AND(B171&lt;=10,B171&gt;0),(人物成长表!$B171-1)*30+30,IF(AND(B171&lt;=20,B171&gt;10),9*30+30+(B171-10)*60,IF(AND(B171&lt;=30,B171&gt;20),9*30+30+10*60+(B171-20)*90,IF(AND(B171&lt;=40,B171&gt;30),9*30+30+10*60+10*90+(B171-30)*120,IF(AND(B171&lt;=50,B171&gt;40),9*30+30+10*60+10*90+10*120+(B171-40)*150,IF(AND(B171&lt;=60,B171&gt;50),9*30+30+10*60+10*90+10*120+10*150+(B171-50)*180,IF(AND(B171&lt;=70,B171&gt;60),9*30+30+10*60+10*90+10*120+10*150+10*180+(B171-60)*210,IF(AND(B171&lt;=80,B171&gt;70),9*30+30+10*60+10*90+10*120+10*150+10*180+10*210+(B171-70)*240,IF(AND(B171&lt;=90,B171&gt;80),9*30+30+10*60+10*90+10*120+10*150+10*180+10*210+10*240+(B171-80)*270,IF(AND(B171&lt;=100,B171&gt;90),9*30+30+10*60+10*90+10*120+10*150+10*180+10*210+10*240+10*270+(B171-90)*300,IF(AND(B171&lt;=110,B171&gt;100),9*30+30+10*60+10*90+10*120+10*150+10*180+10*210+10*240+10*270+10*300+(B171-100)*330,IF(AND(B171&lt;=120,B171&gt;110),9*30+30+10*60+10*90+10*120+10*150+10*180+10*210+10*240+10*270+10*300+10*330+(B171-110)*360))))))))))))</f>
        <v>4500</v>
      </c>
      <c r="D171" s="38">
        <v>70</v>
      </c>
      <c r="E171" s="38">
        <v>50</v>
      </c>
      <c r="F171" s="95">
        <v>50</v>
      </c>
      <c r="G171" s="97">
        <f>人物成长表!$D171*人物成长表!$B171*10%+16+IF(AND(B171&lt;=10,B171&gt;0),(人物成长表!$B171-1)*转化表!$C$11,IF(AND(B171&lt;=20,B171&gt;10),9*转化表!$C$11+(B171-10)*转化表!$C$12,IF(AND(B171&lt;=30,B171&gt;20),9*转化表!$C$11+10*转化表!$C$12+(B171-20)*转化表!$C$13,IF(AND(B171&lt;=40,B171&gt;30),9*转化表!$C$11+10*转化表!$C$12+10*转化表!$C$13+(B171-30)*转化表!$C$14,IF(AND(B171&lt;=50,B171&gt;40),9*转化表!$C$11+10*转化表!$C$12+10*转化表!$C$13+10*转化表!$C$14+(B171-40)*转化表!$C$15,IF(AND(B171&lt;=60,B171&gt;50),9*转化表!$C$11+10*转化表!$C$12+10*转化表!$C$13+10*转化表!$C$14+10*转化表!$C$15+(B171-50)*转化表!$C$16,IF(AND(B171&lt;=70,B171&gt;60),9*转化表!$C$11+10*转化表!$C$12+10*转化表!$C$13+10*转化表!$C$14+10*转化表!$C$15+10*转化表!$C$16+(B171-60)*转化表!$C$17,IF(AND(B171&lt;=80,B171&gt;70),9*转化表!$C$11+10*转化表!$C$12+10*转化表!$C$13+10*转化表!$C$14+10*转化表!$C$15+10*转化表!$C$16+10*转化表!$C$17+(B171-70)*转化表!$C$18,IF(AND(B171&lt;=90,B171&gt;80),9*转化表!$C$11+10*转化表!$C$12+10*转化表!$C$13+10*转化表!$C$14+10*转化表!$C$15+10*转化表!$C$16+10*转化表!$C$17+10*转化表!$C$18+(B171-80)*转化表!$C$19,IF(AND(B171&lt;=100,B171&gt;90),9*转化表!$C$11+10*转化表!$C$12+10*转化表!$C$13+10*转化表!$C$14+10*转化表!$C$15+10*转化表!$C$16+10*转化表!$C$17+10*转化表!$C$18+10*转化表!$C$19+(B171-90)*转化表!$C$20,IF(AND(B171&lt;=110,B171&gt;100),9*转化表!$C$11+10*转化表!$C$12+10*转化表!$C$13+10*转化表!$C$14+10*转化表!$C$15+10*转化表!$C$16+10*转化表!$C$17+10*转化表!$C$18+10*转化表!$C$19+10*转化表!$C$20+(B171-100)*转化表!$C$21,IF(AND(B171&lt;=120,B171&gt;110),9*转化表!$C$11+10*转化表!$C$12+10*转化表!$C$13+10*转化表!$C$14+10*转化表!$C$15+10*转化表!$C$16+10*转化表!$C$17+10*转化表!$C$18+10*转化表!$C$19+10*转化表!$C$20+10*转化表!$C$21+(B171-110)*转化表!$C$22))))))))))))</f>
        <v>699</v>
      </c>
      <c r="H171" s="97">
        <f>人物成长表!$D171*人物成长表!$B171*7%+11.1+IF(AND(B171&lt;=10,B171&gt;0),(人物成长表!$B171-1)*转化表!$D$11,IF(AND(B171&lt;=20,B171&gt;10),9*转化表!$D$11+(B171-10)*转化表!$D$12,IF(AND(B171&lt;=30,B171&gt;20),9*转化表!$D$11+10*转化表!$D$12+(B171-20)*转化表!$D$13,IF(AND(B171&lt;=40,B171&gt;30),9*转化表!$D$11+10*转化表!$D$12+10*转化表!$D$13+(B171-30)*转化表!$D$14,IF(AND(B171&lt;=50,B171&gt;40),9*转化表!$D$11+10*转化表!$D$12+10*转化表!$D$13+10*转化表!$D$14+(B171-40)*转化表!$D$15,IF(AND(B171&lt;=60,B171&gt;50),9*转化表!$D$11+10*转化表!$D$12+10*转化表!$D$13+10*转化表!$D$14+10*转化表!$D$15+(B171-50)*转化表!$D$16,IF(AND(B171&lt;=70,B171&gt;60),9*转化表!$D$11+10*转化表!$D$12+10*转化表!$D$13+10*转化表!$D$14+10*转化表!$D$15+10*转化表!$D$16+(B171-60)*转化表!$D$17,IF(AND(B171&lt;=80,B171&gt;70),9*转化表!$D$11+10*转化表!$D$12+10*转化表!$D$13+10*转化表!$D$14+10*转化表!$D$15+10*转化表!$D$16+10*转化表!$D$17+(B171-70)*转化表!$D$18,IF(AND(B171&lt;=90,B171&gt;80),9*转化表!$D$11+10*转化表!$D$12+10*转化表!$D$13+10*转化表!$D$14+10*转化表!$D$15+10*转化表!$D$16+10*转化表!$D$17+10*转化表!$D$18+(B171-80)*转化表!$D$19,IF(AND(B171&lt;=100,B171&gt;90),9*转化表!$D$11+10*转化表!$D$12+10*转化表!$D$13+10*转化表!$D$14+10*转化表!$D$15+10*转化表!$D$16+10*转化表!$D$17+10*转化表!$D$18+10*转化表!$D$19+(B171-90)*转化表!$D$20,IF(AND(B171&lt;=110,B171&gt;100),9*转化表!$D$11+10*转化表!$D$12+10*转化表!$D$13+10*转化表!$D$14+10*转化表!$D$15+10*转化表!$D$16+10*转化表!$D$17+10*转化表!$D$18+10*转化表!$D$19+10*转化表!$D$20+(B171-100)*转化表!$D$21,IF(AND(B171&lt;=120,B171&gt;110),9*转化表!$D$11+10*转化表!$D$12+10*转化表!$D$13+10*转化表!$D$14+10*转化表!$D$15+10*转化表!$D$16+10*转化表!$D$17+10*转化表!$D$18+10*转化表!$D$19+10*转化表!$D$20+10*转化表!$D$21+(B171-110)*转化表!$D$22))))))))))))</f>
        <v>227.00000000000003</v>
      </c>
      <c r="I171" s="98">
        <f>IF(E171&lt;=50,0,(E171-50)*人物成长表!$B171*10%+0.1+IF(AND(B171&lt;=10,B171&gt;0),(人物成长表!$B171-1)*转化表!$E$11,IF(AND(B171&lt;=20,B171&gt;10),9*转化表!$E$11+(B171-10)*转化表!$E$12,IF(AND(B171&lt;=30,B171&gt;20),9*转化表!$E$11+10*转化表!$E$12+(B171-20)*转化表!$E$13,IF(AND(B171&lt;=40,B171&gt;30),9*转化表!$E$11+10*转化表!$E$12+10*转化表!$E$13+(B171-30)*转化表!$E$14,IF(AND(B171&lt;=50,B171&gt;40),9*转化表!$E$11+10*转化表!$E$12+10*转化表!$E$13+10*转化表!$E$14+(B171-40)*转化表!$E$15,IF(AND(B171&lt;=60,B171&gt;50),9*转化表!$E$11+10*转化表!$E$12+10*转化表!$E$13+10*转化表!$E$14+10*转化表!$E$15+(B171-50)*转化表!$E$16,IF(AND(B171&lt;=70,B171&gt;60),9*转化表!$E$11+10*转化表!$E$12+10*转化表!$E$13+10*转化表!$E$14+10*转化表!$E$15+10*转化表!$E$16+(B171-60)*转化表!$E$17,IF(AND(B171&lt;=80,B171&gt;70),9*转化表!$E$11+10*转化表!$E$12+10*转化表!$E$13+10*转化表!$E$14+10*转化表!$E$15+10*转化表!$E$16+10*转化表!$E$17+(B171-70)*转化表!$E$18,IF(AND(B171&lt;=90,B171&gt;80),9*转化表!$E$11+10*转化表!$E$12+10*转化表!$E$13+10*转化表!$E$14+10*转化表!$E$15+10*转化表!$E$16+10*转化表!$E$17+10*转化表!$E$18+(B171-80)*转化表!$E$19,IF(AND(B171&lt;=100,B171&gt;90),9*转化表!$E$11+10*转化表!$E$12+10*转化表!$E$13+10*转化表!$E$14+10*转化表!$E$15+10*转化表!$E$16+10*转化表!$E$17+10*转化表!$E$18+10*转化表!$E$19+(B171-90)*转化表!$E$20,IF(AND(B171&lt;=110,B171&gt;100),9*转化表!$E$11+10*转化表!$E$12+10*转化表!$E$13+10*转化表!$E$14+10*转化表!$E$15+10*转化表!$E$16+10*转化表!$E$17+10*转化表!$E$18+10*转化表!$E$19+10*转化表!$E$20+(B171-100)*转化表!$E$21,IF(AND(B171&lt;=120,B171&gt;110),9*转化表!$E$11+10*转化表!$E$12+10*转化表!$E$13+10*转化表!$E$14+10*转化表!$E$15+10*转化表!$E$16+10*转化表!$E$17+10*转化表!$E$18+10*转化表!$E$19+10*转化表!$E$20+10*转化表!$E$21+(B171-110)*转化表!$E$22)))))))))))))</f>
        <v>0</v>
      </c>
      <c r="J171" s="98">
        <f>IF(E171&lt;=50,0,(E171-50)*人物成长表!$B171*7%+0.1+IF(AND(B171&lt;=10,B171&gt;0),(人物成长表!$B171-1)*转化表!$F$11,IF(AND(B171&lt;=20,B171&gt;10),9*转化表!$F$11+(B171-10)*转化表!$F$12,IF(AND(B171&lt;=30,B171&gt;20),9*转化表!$F$11+10*转化表!$F$12+(B171-20)*转化表!$F$13,IF(AND(B171&lt;=40,B171&gt;30),9*转化表!$F$11+10*转化表!$F$12+10*转化表!$F$13+(B171-30)*转化表!$F$14,IF(AND(B171&lt;=50,B171&gt;40),9*转化表!$F$11+10*转化表!$F$12+10*转化表!$F$13+10*转化表!$F$14+(B171-40)*转化表!$F$15,IF(AND(B171&lt;=60,B171&gt;50),9*转化表!$F$11+10*转化表!$F$12+10*转化表!$F$13+10*转化表!$F$14+10*转化表!$F$15+(B171-50)*转化表!$F$16,IF(AND(B171&lt;=70,B171&gt;60),9*转化表!$F$11+10*转化表!$F$12+10*转化表!$F$13+10*转化表!$F$14+10*转化表!$F$15+10*转化表!$F$16+(B171-60)*转化表!$F$17,IF(AND(B171&lt;=80,B171&gt;70),9*转化表!$F$11+10*转化表!$F$12+10*转化表!$F$13+10*转化表!$F$14+10*转化表!$F$15+10*转化表!$F$16+10*转化表!$F$17+(B171-70)*转化表!$F$18,IF(AND(B171&lt;=90,B171&gt;80),9*转化表!$F$11+10*转化表!$F$12+10*转化表!$F$13+10*转化表!$F$14+10*转化表!$F$15+10*转化表!$F$16+10*转化表!$F$17+10*转化表!$F$18+(B171-80)*转化表!$F$19,IF(AND(B171&lt;=100,B171&gt;90),9*转化表!$F$11+10*转化表!$F$12+10*转化表!$F$13+10*转化表!$F$14+10*转化表!$F$15+10*转化表!$F$16+10*转化表!$F$17+10*转化表!$F$18+10*转化表!$F$19+(B171-90)*转化表!$F$20,IF(AND(B171&lt;=110,B171&gt;100),9*转化表!$F$11+10*转化表!$F$12+10*转化表!$F$13+10*转化表!$F$14+10*转化表!$F$15+10*转化表!$F$16+10*转化表!$F$17+10*转化表!$F$18+10*转化表!$F$19+10*转化表!$F$20+(B171-100)*转化表!$F$21,IF(AND(B171&lt;=120,B171&gt;110),9*转化表!$F$11+10*转化表!$F$12+10*转化表!$F$13+10*转化表!$F$14+10*转化表!$F$15+10*转化表!$F$16+10*转化表!$F$17+10*转化表!$F$18+10*转化表!$F$19+10*转化表!$F$20+10*转化表!$F$21+(B171-110)*转化表!$F$22)))))))))))))</f>
        <v>0</v>
      </c>
      <c r="K171" s="98">
        <f>(F171-50)*B171*10%+1+IF(AND(B171&lt;=10,B171&gt;0),(人物成长表!$B171-1)*转化表!$G$11,IF(AND(B171&lt;=20,B171&gt;10),9*转化表!$G$11+(B171-10)*转化表!$G$12,IF(AND(B171&lt;=30,B171&gt;20),9*转化表!$G$11+10*转化表!$G$12+(B171-20)*转化表!$G$13,IF(AND(B171&lt;=40,B171&gt;30),9*转化表!$G$11+10*转化表!$G$12+10*转化表!$G$13+(B171-30)*转化表!$G$14,IF(AND(B171&lt;=50,B171&gt;40),9*转化表!$G$11+10*转化表!$G$12+10*转化表!$G$13+10*转化表!$G$14+(B171-40)*转化表!$G$15,IF(AND(B171&lt;=60,B171&gt;50),9*转化表!$G$11+10*转化表!$G$12+10*转化表!$G$13+10*转化表!$G$14+10*转化表!$G$15+(B171-50)*转化表!$G$16,IF(AND(B171&lt;=70,B171&gt;60),9*转化表!$G$11+10*转化表!$G$12+10*转化表!$G$13+10*转化表!$G$14+10*转化表!$G$15+10*转化表!$G$16+(B171-60)*转化表!$G$17,IF(AND(B171&lt;=80,B171&gt;70),9*转化表!$G$11+10*转化表!$G$12+10*转化表!$G$13+10*转化表!$G$14+10*转化表!$G$15+10*转化表!$G$16+10*转化表!$G$17+(B171-70)*转化表!$G$18,IF(AND(B171&lt;=90,B171&gt;80),9*转化表!$G$11+10*转化表!$G$12+10*转化表!$G$13+10*转化表!$G$14+10*转化表!$G$15+10*转化表!$G$16+10*转化表!$G$17+10*转化表!$G$18+(B171-80)*转化表!$G$19,IF(AND(B171&lt;=100,B171&gt;90),9*转化表!$G$11+10*转化表!$G$12+10*转化表!$G$13+10*转化表!$G$14+10*转化表!$G$15+10*转化表!$G$16+10*转化表!$G$17+10*转化表!$G$18+10*转化表!$G$19+(B171-90)*转化表!$G$20,IF(AND(B171&lt;=110,B171&gt;100),9*转化表!$G$11+10*转化表!$G$12+10*转化表!$G$13+10*转化表!$G$14+10*转化表!$G$15+10*转化表!$G$16+10*转化表!$G$17+10*转化表!$G$18+10*转化表!$G$19+10*转化表!$G$20+(B171-100)*转化表!$G$21,IF(AND(B171&lt;=120,B171&gt;110),9*转化表!$G$11+10*转化表!$G$12+10*转化表!$G$13+10*转化表!$G$14+10*转化表!$G$15+10*转化表!$G$16+10*转化表!$G$17+10*转化表!$G$18+10*转化表!$G$19+10*转化表!$G$20+10*转化表!$G$21+(B171-110)*转化表!$G$22))))))))))))</f>
        <v>150</v>
      </c>
      <c r="L171" s="98">
        <f>IF(F171&lt;=50,0,(F171-50)*7%*B171+IF(AND(B171&lt;=10,B171&gt;0),人物成长表!$B171*转化表!$H$11,IF(AND(B171&lt;=20,B171&gt;10),9*转化表!$H$11+(B171-10)*转化表!$H$12,IF(AND(B171&lt;=30,B171&gt;20),9*转化表!$H$11+10*转化表!$H$12+(B171-20)*转化表!$H$13,IF(AND(B171&lt;=40,B171&gt;30),9*转化表!$H$11+10*转化表!$H$12+10*转化表!$H$13+(B171-30)*转化表!$H$14,IF(AND(B171&lt;=50,B171&gt;40),9*转化表!$H$11+10*转化表!$H$12+10*转化表!$H$13+10*转化表!$H$14+(B171-40)*转化表!$H$15,IF(AND(B171&lt;=60,B171&gt;50),9*转化表!$H$11+10*转化表!$H$12+10*转化表!$H$13+10*转化表!$H$14+10*转化表!$H$15+(B171-50)*转化表!$H$16,IF(AND(B171&lt;=70,B171&gt;60),9*转化表!$H$11+10*转化表!$H$12+10*转化表!$H$13+10*转化表!$H$14+10*转化表!$H$15+10*转化表!$H$16+(B171-60)*转化表!$H$17,IF(AND(B171&lt;=80,B171&gt;70),9*转化表!$H$11+10*转化表!$H$12+10*转化表!$H$13+10*转化表!$H$14+10*转化表!$H$15+10*转化表!$H$16+10*转化表!$H$17+(B171-70)*转化表!$H$18,IF(AND(B171&lt;=90,B171&gt;80),9*转化表!$H$11+10*转化表!$H$12+10*转化表!$H$13+10*转化表!$H$14+10*转化表!$H$15+10*转化表!$H$16+10*转化表!$H$17+10*转化表!$H$18+(B171-80)*转化表!$H$19,IF(AND(B171&lt;=100,B171&gt;90),9*转化表!$H$11+10*转化表!$H$12+10*转化表!$H$13+10*转化表!$H$14+10*转化表!$H$15+10*转化表!$H$16+10*转化表!$H$17+10*转化表!$H$18+10*转化表!$H$19+(B171-90)*转化表!$H$20,IF(AND(B171&lt;=110,B171&gt;100),9*转化表!$H$11+10*转化表!$H$12+10*转化表!$H$13+10*转化表!$H$14+10*转化表!$H$15+10*转化表!$H$16+10*转化表!$H$17+10*转化表!$H$18+10*转化表!$H$19+10*转化表!$H$20+(B171-100)*转化表!$H$21,IF(AND(B171&lt;=120,B171&gt;110),9*转化表!$H$11+10*转化表!$H$12+10*转化表!$H$13+10*转化表!$H$14+10*转化表!$H$15+10*转化表!$H$16+10*转化表!$H$17+10*转化表!$H$18+10*转化表!$H$19+10*转化表!$H$20+10*转化表!$H$21+(B171-110)*转化表!$H$22)))))))))))))</f>
        <v>0</v>
      </c>
      <c r="M171" s="99">
        <v>0.1</v>
      </c>
      <c r="N171" s="95">
        <v>0</v>
      </c>
      <c r="O171" s="99">
        <v>0.15</v>
      </c>
      <c r="P171" s="95">
        <v>0</v>
      </c>
      <c r="Q171" s="95">
        <v>0</v>
      </c>
      <c r="R171" s="95">
        <v>0</v>
      </c>
      <c r="S171" s="95">
        <v>0</v>
      </c>
    </row>
    <row r="172" spans="1:19">
      <c r="A172" s="38" t="s">
        <v>187</v>
      </c>
      <c r="B172" s="95">
        <v>51</v>
      </c>
      <c r="C172" s="96">
        <f>IF(AND(B172&lt;=10,B172&gt;0),(人物成长表!$B172-1)*30+30,IF(AND(B172&lt;=20,B172&gt;10),9*30+30+(B172-10)*60,IF(AND(B172&lt;=30,B172&gt;20),9*30+30+10*60+(B172-20)*90,IF(AND(B172&lt;=40,B172&gt;30),9*30+30+10*60+10*90+(B172-30)*120,IF(AND(B172&lt;=50,B172&gt;40),9*30+30+10*60+10*90+10*120+(B172-40)*150,IF(AND(B172&lt;=60,B172&gt;50),9*30+30+10*60+10*90+10*120+10*150+(B172-50)*180,IF(AND(B172&lt;=70,B172&gt;60),9*30+30+10*60+10*90+10*120+10*150+10*180+(B172-60)*210,IF(AND(B172&lt;=80,B172&gt;70),9*30+30+10*60+10*90+10*120+10*150+10*180+10*210+(B172-70)*240,IF(AND(B172&lt;=90,B172&gt;80),9*30+30+10*60+10*90+10*120+10*150+10*180+10*210+10*240+(B172-80)*270,IF(AND(B172&lt;=100,B172&gt;90),9*30+30+10*60+10*90+10*120+10*150+10*180+10*210+10*240+10*270+(B172-90)*300,IF(AND(B172&lt;=110,B172&gt;100),9*30+30+10*60+10*90+10*120+10*150+10*180+10*210+10*240+10*270+10*300+(B172-100)*330,IF(AND(B172&lt;=120,B172&gt;110),9*30+30+10*60+10*90+10*120+10*150+10*180+10*210+10*240+10*270+10*300+10*330+(B172-110)*360))))))))))))</f>
        <v>4680</v>
      </c>
      <c r="D172" s="38">
        <v>70</v>
      </c>
      <c r="E172" s="38">
        <v>50</v>
      </c>
      <c r="F172" s="95">
        <v>50</v>
      </c>
      <c r="G172" s="97">
        <f>人物成长表!$D172*人物成长表!$B172*10%+16+IF(AND(B172&lt;=10,B172&gt;0),(人物成长表!$B172-1)*转化表!$C$11,IF(AND(B172&lt;=20,B172&gt;10),9*转化表!$C$11+(B172-10)*转化表!$C$12,IF(AND(B172&lt;=30,B172&gt;20),9*转化表!$C$11+10*转化表!$C$12+(B172-20)*转化表!$C$13,IF(AND(B172&lt;=40,B172&gt;30),9*转化表!$C$11+10*转化表!$C$12+10*转化表!$C$13+(B172-30)*转化表!$C$14,IF(AND(B172&lt;=50,B172&gt;40),9*转化表!$C$11+10*转化表!$C$12+10*转化表!$C$13+10*转化表!$C$14+(B172-40)*转化表!$C$15,IF(AND(B172&lt;=60,B172&gt;50),9*转化表!$C$11+10*转化表!$C$12+10*转化表!$C$13+10*转化表!$C$14+10*转化表!$C$15+(B172-50)*转化表!$C$16,IF(AND(B172&lt;=70,B172&gt;60),9*转化表!$C$11+10*转化表!$C$12+10*转化表!$C$13+10*转化表!$C$14+10*转化表!$C$15+10*转化表!$C$16+(B172-60)*转化表!$C$17,IF(AND(B172&lt;=80,B172&gt;70),9*转化表!$C$11+10*转化表!$C$12+10*转化表!$C$13+10*转化表!$C$14+10*转化表!$C$15+10*转化表!$C$16+10*转化表!$C$17+(B172-70)*转化表!$C$18,IF(AND(B172&lt;=90,B172&gt;80),9*转化表!$C$11+10*转化表!$C$12+10*转化表!$C$13+10*转化表!$C$14+10*转化表!$C$15+10*转化表!$C$16+10*转化表!$C$17+10*转化表!$C$18+(B172-80)*转化表!$C$19,IF(AND(B172&lt;=100,B172&gt;90),9*转化表!$C$11+10*转化表!$C$12+10*转化表!$C$13+10*转化表!$C$14+10*转化表!$C$15+10*转化表!$C$16+10*转化表!$C$17+10*转化表!$C$18+10*转化表!$C$19+(B172-90)*转化表!$C$20,IF(AND(B172&lt;=110,B172&gt;100),9*转化表!$C$11+10*转化表!$C$12+10*转化表!$C$13+10*转化表!$C$14+10*转化表!$C$15+10*转化表!$C$16+10*转化表!$C$17+10*转化表!$C$18+10*转化表!$C$19+10*转化表!$C$20+(B172-100)*转化表!$C$21,IF(AND(B172&lt;=120,B172&gt;110),9*转化表!$C$11+10*转化表!$C$12+10*转化表!$C$13+10*转化表!$C$14+10*转化表!$C$15+10*转化表!$C$16+10*转化表!$C$17+10*转化表!$C$18+10*转化表!$C$19+10*转化表!$C$20+10*转化表!$C$21+(B172-110)*转化表!$C$22))))))))))))</f>
        <v>725</v>
      </c>
      <c r="H172" s="97">
        <f>人物成长表!$D172*人物成长表!$B172*7%+11.1+IF(AND(B172&lt;=10,B172&gt;0),(人物成长表!$B172-1)*转化表!$D$11,IF(AND(B172&lt;=20,B172&gt;10),9*转化表!$D$11+(B172-10)*转化表!$D$12,IF(AND(B172&lt;=30,B172&gt;20),9*转化表!$D$11+10*转化表!$D$12+(B172-20)*转化表!$D$13,IF(AND(B172&lt;=40,B172&gt;30),9*转化表!$D$11+10*转化表!$D$12+10*转化表!$D$13+(B172-30)*转化表!$D$14,IF(AND(B172&lt;=50,B172&gt;40),9*转化表!$D$11+10*转化表!$D$12+10*转化表!$D$13+10*转化表!$D$14+(B172-40)*转化表!$D$15,IF(AND(B172&lt;=60,B172&gt;50),9*转化表!$D$11+10*转化表!$D$12+10*转化表!$D$13+10*转化表!$D$14+10*转化表!$D$15+(B172-50)*转化表!$D$16,IF(AND(B172&lt;=70,B172&gt;60),9*转化表!$D$11+10*转化表!$D$12+10*转化表!$D$13+10*转化表!$D$14+10*转化表!$D$15+10*转化表!$D$16+(B172-60)*转化表!$D$17,IF(AND(B172&lt;=80,B172&gt;70),9*转化表!$D$11+10*转化表!$D$12+10*转化表!$D$13+10*转化表!$D$14+10*转化表!$D$15+10*转化表!$D$16+10*转化表!$D$17+(B172-70)*转化表!$D$18,IF(AND(B172&lt;=90,B172&gt;80),9*转化表!$D$11+10*转化表!$D$12+10*转化表!$D$13+10*转化表!$D$14+10*转化表!$D$15+10*转化表!$D$16+10*转化表!$D$17+10*转化表!$D$18+(B172-80)*转化表!$D$19,IF(AND(B172&lt;=100,B172&gt;90),9*转化表!$D$11+10*转化表!$D$12+10*转化表!$D$13+10*转化表!$D$14+10*转化表!$D$15+10*转化表!$D$16+10*转化表!$D$17+10*转化表!$D$18+10*转化表!$D$19+(B172-90)*转化表!$D$20,IF(AND(B172&lt;=110,B172&gt;100),9*转化表!$D$11+10*转化表!$D$12+10*转化表!$D$13+10*转化表!$D$14+10*转化表!$D$15+10*转化表!$D$16+10*转化表!$D$17+10*转化表!$D$18+10*转化表!$D$19+10*转化表!$D$20+(B172-100)*转化表!$D$21,IF(AND(B172&lt;=120,B172&gt;110),9*转化表!$D$11+10*转化表!$D$12+10*转化表!$D$13+10*转化表!$D$14+10*转化表!$D$15+10*转化表!$D$16+10*转化表!$D$17+10*转化表!$D$18+10*转化表!$D$19+10*转化表!$D$20+10*转化表!$D$21+(B172-110)*转化表!$D$22))))))))))))</f>
        <v>234.20000000000005</v>
      </c>
      <c r="I172" s="98">
        <f>IF(E172&lt;=50,0,(E172-50)*人物成长表!$B172*10%+0.1+IF(AND(B172&lt;=10,B172&gt;0),(人物成长表!$B172-1)*转化表!$E$11,IF(AND(B172&lt;=20,B172&gt;10),9*转化表!$E$11+(B172-10)*转化表!$E$12,IF(AND(B172&lt;=30,B172&gt;20),9*转化表!$E$11+10*转化表!$E$12+(B172-20)*转化表!$E$13,IF(AND(B172&lt;=40,B172&gt;30),9*转化表!$E$11+10*转化表!$E$12+10*转化表!$E$13+(B172-30)*转化表!$E$14,IF(AND(B172&lt;=50,B172&gt;40),9*转化表!$E$11+10*转化表!$E$12+10*转化表!$E$13+10*转化表!$E$14+(B172-40)*转化表!$E$15,IF(AND(B172&lt;=60,B172&gt;50),9*转化表!$E$11+10*转化表!$E$12+10*转化表!$E$13+10*转化表!$E$14+10*转化表!$E$15+(B172-50)*转化表!$E$16,IF(AND(B172&lt;=70,B172&gt;60),9*转化表!$E$11+10*转化表!$E$12+10*转化表!$E$13+10*转化表!$E$14+10*转化表!$E$15+10*转化表!$E$16+(B172-60)*转化表!$E$17,IF(AND(B172&lt;=80,B172&gt;70),9*转化表!$E$11+10*转化表!$E$12+10*转化表!$E$13+10*转化表!$E$14+10*转化表!$E$15+10*转化表!$E$16+10*转化表!$E$17+(B172-70)*转化表!$E$18,IF(AND(B172&lt;=90,B172&gt;80),9*转化表!$E$11+10*转化表!$E$12+10*转化表!$E$13+10*转化表!$E$14+10*转化表!$E$15+10*转化表!$E$16+10*转化表!$E$17+10*转化表!$E$18+(B172-80)*转化表!$E$19,IF(AND(B172&lt;=100,B172&gt;90),9*转化表!$E$11+10*转化表!$E$12+10*转化表!$E$13+10*转化表!$E$14+10*转化表!$E$15+10*转化表!$E$16+10*转化表!$E$17+10*转化表!$E$18+10*转化表!$E$19+(B172-90)*转化表!$E$20,IF(AND(B172&lt;=110,B172&gt;100),9*转化表!$E$11+10*转化表!$E$12+10*转化表!$E$13+10*转化表!$E$14+10*转化表!$E$15+10*转化表!$E$16+10*转化表!$E$17+10*转化表!$E$18+10*转化表!$E$19+10*转化表!$E$20+(B172-100)*转化表!$E$21,IF(AND(B172&lt;=120,B172&gt;110),9*转化表!$E$11+10*转化表!$E$12+10*转化表!$E$13+10*转化表!$E$14+10*转化表!$E$15+10*转化表!$E$16+10*转化表!$E$17+10*转化表!$E$18+10*转化表!$E$19+10*转化表!$E$20+10*转化表!$E$21+(B172-110)*转化表!$E$22)))))))))))))</f>
        <v>0</v>
      </c>
      <c r="J172" s="98">
        <f>IF(E172&lt;=50,0,(E172-50)*人物成长表!$B172*7%+0.1+IF(AND(B172&lt;=10,B172&gt;0),(人物成长表!$B172-1)*转化表!$F$11,IF(AND(B172&lt;=20,B172&gt;10),9*转化表!$F$11+(B172-10)*转化表!$F$12,IF(AND(B172&lt;=30,B172&gt;20),9*转化表!$F$11+10*转化表!$F$12+(B172-20)*转化表!$F$13,IF(AND(B172&lt;=40,B172&gt;30),9*转化表!$F$11+10*转化表!$F$12+10*转化表!$F$13+(B172-30)*转化表!$F$14,IF(AND(B172&lt;=50,B172&gt;40),9*转化表!$F$11+10*转化表!$F$12+10*转化表!$F$13+10*转化表!$F$14+(B172-40)*转化表!$F$15,IF(AND(B172&lt;=60,B172&gt;50),9*转化表!$F$11+10*转化表!$F$12+10*转化表!$F$13+10*转化表!$F$14+10*转化表!$F$15+(B172-50)*转化表!$F$16,IF(AND(B172&lt;=70,B172&gt;60),9*转化表!$F$11+10*转化表!$F$12+10*转化表!$F$13+10*转化表!$F$14+10*转化表!$F$15+10*转化表!$F$16+(B172-60)*转化表!$F$17,IF(AND(B172&lt;=80,B172&gt;70),9*转化表!$F$11+10*转化表!$F$12+10*转化表!$F$13+10*转化表!$F$14+10*转化表!$F$15+10*转化表!$F$16+10*转化表!$F$17+(B172-70)*转化表!$F$18,IF(AND(B172&lt;=90,B172&gt;80),9*转化表!$F$11+10*转化表!$F$12+10*转化表!$F$13+10*转化表!$F$14+10*转化表!$F$15+10*转化表!$F$16+10*转化表!$F$17+10*转化表!$F$18+(B172-80)*转化表!$F$19,IF(AND(B172&lt;=100,B172&gt;90),9*转化表!$F$11+10*转化表!$F$12+10*转化表!$F$13+10*转化表!$F$14+10*转化表!$F$15+10*转化表!$F$16+10*转化表!$F$17+10*转化表!$F$18+10*转化表!$F$19+(B172-90)*转化表!$F$20,IF(AND(B172&lt;=110,B172&gt;100),9*转化表!$F$11+10*转化表!$F$12+10*转化表!$F$13+10*转化表!$F$14+10*转化表!$F$15+10*转化表!$F$16+10*转化表!$F$17+10*转化表!$F$18+10*转化表!$F$19+10*转化表!$F$20+(B172-100)*转化表!$F$21,IF(AND(B172&lt;=120,B172&gt;110),9*转化表!$F$11+10*转化表!$F$12+10*转化表!$F$13+10*转化表!$F$14+10*转化表!$F$15+10*转化表!$F$16+10*转化表!$F$17+10*转化表!$F$18+10*转化表!$F$19+10*转化表!$F$20+10*转化表!$F$21+(B172-110)*转化表!$F$22)))))))))))))</f>
        <v>0</v>
      </c>
      <c r="K172" s="98">
        <f>(F172-50)*B172*10%+1+IF(AND(B172&lt;=10,B172&gt;0),(人物成长表!$B172-1)*转化表!$G$11,IF(AND(B172&lt;=20,B172&gt;10),9*转化表!$G$11+(B172-10)*转化表!$G$12,IF(AND(B172&lt;=30,B172&gt;20),9*转化表!$G$11+10*转化表!$G$12+(B172-20)*转化表!$G$13,IF(AND(B172&lt;=40,B172&gt;30),9*转化表!$G$11+10*转化表!$G$12+10*转化表!$G$13+(B172-30)*转化表!$G$14,IF(AND(B172&lt;=50,B172&gt;40),9*转化表!$G$11+10*转化表!$G$12+10*转化表!$G$13+10*转化表!$G$14+(B172-40)*转化表!$G$15,IF(AND(B172&lt;=60,B172&gt;50),9*转化表!$G$11+10*转化表!$G$12+10*转化表!$G$13+10*转化表!$G$14+10*转化表!$G$15+(B172-50)*转化表!$G$16,IF(AND(B172&lt;=70,B172&gt;60),9*转化表!$G$11+10*转化表!$G$12+10*转化表!$G$13+10*转化表!$G$14+10*转化表!$G$15+10*转化表!$G$16+(B172-60)*转化表!$G$17,IF(AND(B172&lt;=80,B172&gt;70),9*转化表!$G$11+10*转化表!$G$12+10*转化表!$G$13+10*转化表!$G$14+10*转化表!$G$15+10*转化表!$G$16+10*转化表!$G$17+(B172-70)*转化表!$G$18,IF(AND(B172&lt;=90,B172&gt;80),9*转化表!$G$11+10*转化表!$G$12+10*转化表!$G$13+10*转化表!$G$14+10*转化表!$G$15+10*转化表!$G$16+10*转化表!$G$17+10*转化表!$G$18+(B172-80)*转化表!$G$19,IF(AND(B172&lt;=100,B172&gt;90),9*转化表!$G$11+10*转化表!$G$12+10*转化表!$G$13+10*转化表!$G$14+10*转化表!$G$15+10*转化表!$G$16+10*转化表!$G$17+10*转化表!$G$18+10*转化表!$G$19+(B172-90)*转化表!$G$20,IF(AND(B172&lt;=110,B172&gt;100),9*转化表!$G$11+10*转化表!$G$12+10*转化表!$G$13+10*转化表!$G$14+10*转化表!$G$15+10*转化表!$G$16+10*转化表!$G$17+10*转化表!$G$18+10*转化表!$G$19+10*转化表!$G$20+(B172-100)*转化表!$G$21,IF(AND(B172&lt;=120,B172&gt;110),9*转化表!$G$11+10*转化表!$G$12+10*转化表!$G$13+10*转化表!$G$14+10*转化表!$G$15+10*转化表!$G$16+10*转化表!$G$17+10*转化表!$G$18+10*转化表!$G$19+10*转化表!$G$20+10*转化表!$G$21+(B172-110)*转化表!$G$22))))))))))))</f>
        <v>156</v>
      </c>
      <c r="L172" s="98">
        <f>IF(F172&lt;=50,0,(F172-50)*7%*B172+IF(AND(B172&lt;=10,B172&gt;0),人物成长表!$B172*转化表!$H$11,IF(AND(B172&lt;=20,B172&gt;10),9*转化表!$H$11+(B172-10)*转化表!$H$12,IF(AND(B172&lt;=30,B172&gt;20),9*转化表!$H$11+10*转化表!$H$12+(B172-20)*转化表!$H$13,IF(AND(B172&lt;=40,B172&gt;30),9*转化表!$H$11+10*转化表!$H$12+10*转化表!$H$13+(B172-30)*转化表!$H$14,IF(AND(B172&lt;=50,B172&gt;40),9*转化表!$H$11+10*转化表!$H$12+10*转化表!$H$13+10*转化表!$H$14+(B172-40)*转化表!$H$15,IF(AND(B172&lt;=60,B172&gt;50),9*转化表!$H$11+10*转化表!$H$12+10*转化表!$H$13+10*转化表!$H$14+10*转化表!$H$15+(B172-50)*转化表!$H$16,IF(AND(B172&lt;=70,B172&gt;60),9*转化表!$H$11+10*转化表!$H$12+10*转化表!$H$13+10*转化表!$H$14+10*转化表!$H$15+10*转化表!$H$16+(B172-60)*转化表!$H$17,IF(AND(B172&lt;=80,B172&gt;70),9*转化表!$H$11+10*转化表!$H$12+10*转化表!$H$13+10*转化表!$H$14+10*转化表!$H$15+10*转化表!$H$16+10*转化表!$H$17+(B172-70)*转化表!$H$18,IF(AND(B172&lt;=90,B172&gt;80),9*转化表!$H$11+10*转化表!$H$12+10*转化表!$H$13+10*转化表!$H$14+10*转化表!$H$15+10*转化表!$H$16+10*转化表!$H$17+10*转化表!$H$18+(B172-80)*转化表!$H$19,IF(AND(B172&lt;=100,B172&gt;90),9*转化表!$H$11+10*转化表!$H$12+10*转化表!$H$13+10*转化表!$H$14+10*转化表!$H$15+10*转化表!$H$16+10*转化表!$H$17+10*转化表!$H$18+10*转化表!$H$19+(B172-90)*转化表!$H$20,IF(AND(B172&lt;=110,B172&gt;100),9*转化表!$H$11+10*转化表!$H$12+10*转化表!$H$13+10*转化表!$H$14+10*转化表!$H$15+10*转化表!$H$16+10*转化表!$H$17+10*转化表!$H$18+10*转化表!$H$19+10*转化表!$H$20+(B172-100)*转化表!$H$21,IF(AND(B172&lt;=120,B172&gt;110),9*转化表!$H$11+10*转化表!$H$12+10*转化表!$H$13+10*转化表!$H$14+10*转化表!$H$15+10*转化表!$H$16+10*转化表!$H$17+10*转化表!$H$18+10*转化表!$H$19+10*转化表!$H$20+10*转化表!$H$21+(B172-110)*转化表!$H$22)))))))))))))</f>
        <v>0</v>
      </c>
      <c r="M172" s="99">
        <v>0.1</v>
      </c>
      <c r="N172" s="95">
        <v>0</v>
      </c>
      <c r="O172" s="99">
        <v>0.15</v>
      </c>
      <c r="P172" s="95">
        <v>0</v>
      </c>
      <c r="Q172" s="95">
        <v>0</v>
      </c>
      <c r="R172" s="95">
        <v>0</v>
      </c>
      <c r="S172" s="95">
        <v>0</v>
      </c>
    </row>
    <row r="173" spans="1:19">
      <c r="A173" s="38" t="s">
        <v>187</v>
      </c>
      <c r="B173" s="95">
        <v>52</v>
      </c>
      <c r="C173" s="96">
        <f>IF(AND(B173&lt;=10,B173&gt;0),(人物成长表!$B173-1)*30+30,IF(AND(B173&lt;=20,B173&gt;10),9*30+30+(B173-10)*60,IF(AND(B173&lt;=30,B173&gt;20),9*30+30+10*60+(B173-20)*90,IF(AND(B173&lt;=40,B173&gt;30),9*30+30+10*60+10*90+(B173-30)*120,IF(AND(B173&lt;=50,B173&gt;40),9*30+30+10*60+10*90+10*120+(B173-40)*150,IF(AND(B173&lt;=60,B173&gt;50),9*30+30+10*60+10*90+10*120+10*150+(B173-50)*180,IF(AND(B173&lt;=70,B173&gt;60),9*30+30+10*60+10*90+10*120+10*150+10*180+(B173-60)*210,IF(AND(B173&lt;=80,B173&gt;70),9*30+30+10*60+10*90+10*120+10*150+10*180+10*210+(B173-70)*240,IF(AND(B173&lt;=90,B173&gt;80),9*30+30+10*60+10*90+10*120+10*150+10*180+10*210+10*240+(B173-80)*270,IF(AND(B173&lt;=100,B173&gt;90),9*30+30+10*60+10*90+10*120+10*150+10*180+10*210+10*240+10*270+(B173-90)*300,IF(AND(B173&lt;=110,B173&gt;100),9*30+30+10*60+10*90+10*120+10*150+10*180+10*210+10*240+10*270+10*300+(B173-100)*330,IF(AND(B173&lt;=120,B173&gt;110),9*30+30+10*60+10*90+10*120+10*150+10*180+10*210+10*240+10*270+10*300+10*330+(B173-110)*360))))))))))))</f>
        <v>4860</v>
      </c>
      <c r="D173" s="38">
        <v>70</v>
      </c>
      <c r="E173" s="38">
        <v>50</v>
      </c>
      <c r="F173" s="95">
        <v>50</v>
      </c>
      <c r="G173" s="97">
        <f>人物成长表!$D173*人物成长表!$B173*10%+16+IF(AND(B173&lt;=10,B173&gt;0),(人物成长表!$B173-1)*转化表!$C$11,IF(AND(B173&lt;=20,B173&gt;10),9*转化表!$C$11+(B173-10)*转化表!$C$12,IF(AND(B173&lt;=30,B173&gt;20),9*转化表!$C$11+10*转化表!$C$12+(B173-20)*转化表!$C$13,IF(AND(B173&lt;=40,B173&gt;30),9*转化表!$C$11+10*转化表!$C$12+10*转化表!$C$13+(B173-30)*转化表!$C$14,IF(AND(B173&lt;=50,B173&gt;40),9*转化表!$C$11+10*转化表!$C$12+10*转化表!$C$13+10*转化表!$C$14+(B173-40)*转化表!$C$15,IF(AND(B173&lt;=60,B173&gt;50),9*转化表!$C$11+10*转化表!$C$12+10*转化表!$C$13+10*转化表!$C$14+10*转化表!$C$15+(B173-50)*转化表!$C$16,IF(AND(B173&lt;=70,B173&gt;60),9*转化表!$C$11+10*转化表!$C$12+10*转化表!$C$13+10*转化表!$C$14+10*转化表!$C$15+10*转化表!$C$16+(B173-60)*转化表!$C$17,IF(AND(B173&lt;=80,B173&gt;70),9*转化表!$C$11+10*转化表!$C$12+10*转化表!$C$13+10*转化表!$C$14+10*转化表!$C$15+10*转化表!$C$16+10*转化表!$C$17+(B173-70)*转化表!$C$18,IF(AND(B173&lt;=90,B173&gt;80),9*转化表!$C$11+10*转化表!$C$12+10*转化表!$C$13+10*转化表!$C$14+10*转化表!$C$15+10*转化表!$C$16+10*转化表!$C$17+10*转化表!$C$18+(B173-80)*转化表!$C$19,IF(AND(B173&lt;=100,B173&gt;90),9*转化表!$C$11+10*转化表!$C$12+10*转化表!$C$13+10*转化表!$C$14+10*转化表!$C$15+10*转化表!$C$16+10*转化表!$C$17+10*转化表!$C$18+10*转化表!$C$19+(B173-90)*转化表!$C$20,IF(AND(B173&lt;=110,B173&gt;100),9*转化表!$C$11+10*转化表!$C$12+10*转化表!$C$13+10*转化表!$C$14+10*转化表!$C$15+10*转化表!$C$16+10*转化表!$C$17+10*转化表!$C$18+10*转化表!$C$19+10*转化表!$C$20+(B173-100)*转化表!$C$21,IF(AND(B173&lt;=120,B173&gt;110),9*转化表!$C$11+10*转化表!$C$12+10*转化表!$C$13+10*转化表!$C$14+10*转化表!$C$15+10*转化表!$C$16+10*转化表!$C$17+10*转化表!$C$18+10*转化表!$C$19+10*转化表!$C$20+10*转化表!$C$21+(B173-110)*转化表!$C$22))))))))))))</f>
        <v>751</v>
      </c>
      <c r="H173" s="97">
        <f>人物成长表!$D173*人物成长表!$B173*7%+11.1+IF(AND(B173&lt;=10,B173&gt;0),(人物成长表!$B173-1)*转化表!$D$11,IF(AND(B173&lt;=20,B173&gt;10),9*转化表!$D$11+(B173-10)*转化表!$D$12,IF(AND(B173&lt;=30,B173&gt;20),9*转化表!$D$11+10*转化表!$D$12+(B173-20)*转化表!$D$13,IF(AND(B173&lt;=40,B173&gt;30),9*转化表!$D$11+10*转化表!$D$12+10*转化表!$D$13+(B173-30)*转化表!$D$14,IF(AND(B173&lt;=50,B173&gt;40),9*转化表!$D$11+10*转化表!$D$12+10*转化表!$D$13+10*转化表!$D$14+(B173-40)*转化表!$D$15,IF(AND(B173&lt;=60,B173&gt;50),9*转化表!$D$11+10*转化表!$D$12+10*转化表!$D$13+10*转化表!$D$14+10*转化表!$D$15+(B173-50)*转化表!$D$16,IF(AND(B173&lt;=70,B173&gt;60),9*转化表!$D$11+10*转化表!$D$12+10*转化表!$D$13+10*转化表!$D$14+10*转化表!$D$15+10*转化表!$D$16+(B173-60)*转化表!$D$17,IF(AND(B173&lt;=80,B173&gt;70),9*转化表!$D$11+10*转化表!$D$12+10*转化表!$D$13+10*转化表!$D$14+10*转化表!$D$15+10*转化表!$D$16+10*转化表!$D$17+(B173-70)*转化表!$D$18,IF(AND(B173&lt;=90,B173&gt;80),9*转化表!$D$11+10*转化表!$D$12+10*转化表!$D$13+10*转化表!$D$14+10*转化表!$D$15+10*转化表!$D$16+10*转化表!$D$17+10*转化表!$D$18+(B173-80)*转化表!$D$19,IF(AND(B173&lt;=100,B173&gt;90),9*转化表!$D$11+10*转化表!$D$12+10*转化表!$D$13+10*转化表!$D$14+10*转化表!$D$15+10*转化表!$D$16+10*转化表!$D$17+10*转化表!$D$18+10*转化表!$D$19+(B173-90)*转化表!$D$20,IF(AND(B173&lt;=110,B173&gt;100),9*转化表!$D$11+10*转化表!$D$12+10*转化表!$D$13+10*转化表!$D$14+10*转化表!$D$15+10*转化表!$D$16+10*转化表!$D$17+10*转化表!$D$18+10*转化表!$D$19+10*转化表!$D$20+(B173-100)*转化表!$D$21,IF(AND(B173&lt;=120,B173&gt;110),9*转化表!$D$11+10*转化表!$D$12+10*转化表!$D$13+10*转化表!$D$14+10*转化表!$D$15+10*转化表!$D$16+10*转化表!$D$17+10*转化表!$D$18+10*转化表!$D$19+10*转化表!$D$20+10*转化表!$D$21+(B173-110)*转化表!$D$22))))))))))))</f>
        <v>241.40000000000003</v>
      </c>
      <c r="I173" s="98">
        <f>IF(E173&lt;=50,0,(E173-50)*人物成长表!$B173*10%+0.1+IF(AND(B173&lt;=10,B173&gt;0),(人物成长表!$B173-1)*转化表!$E$11,IF(AND(B173&lt;=20,B173&gt;10),9*转化表!$E$11+(B173-10)*转化表!$E$12,IF(AND(B173&lt;=30,B173&gt;20),9*转化表!$E$11+10*转化表!$E$12+(B173-20)*转化表!$E$13,IF(AND(B173&lt;=40,B173&gt;30),9*转化表!$E$11+10*转化表!$E$12+10*转化表!$E$13+(B173-30)*转化表!$E$14,IF(AND(B173&lt;=50,B173&gt;40),9*转化表!$E$11+10*转化表!$E$12+10*转化表!$E$13+10*转化表!$E$14+(B173-40)*转化表!$E$15,IF(AND(B173&lt;=60,B173&gt;50),9*转化表!$E$11+10*转化表!$E$12+10*转化表!$E$13+10*转化表!$E$14+10*转化表!$E$15+(B173-50)*转化表!$E$16,IF(AND(B173&lt;=70,B173&gt;60),9*转化表!$E$11+10*转化表!$E$12+10*转化表!$E$13+10*转化表!$E$14+10*转化表!$E$15+10*转化表!$E$16+(B173-60)*转化表!$E$17,IF(AND(B173&lt;=80,B173&gt;70),9*转化表!$E$11+10*转化表!$E$12+10*转化表!$E$13+10*转化表!$E$14+10*转化表!$E$15+10*转化表!$E$16+10*转化表!$E$17+(B173-70)*转化表!$E$18,IF(AND(B173&lt;=90,B173&gt;80),9*转化表!$E$11+10*转化表!$E$12+10*转化表!$E$13+10*转化表!$E$14+10*转化表!$E$15+10*转化表!$E$16+10*转化表!$E$17+10*转化表!$E$18+(B173-80)*转化表!$E$19,IF(AND(B173&lt;=100,B173&gt;90),9*转化表!$E$11+10*转化表!$E$12+10*转化表!$E$13+10*转化表!$E$14+10*转化表!$E$15+10*转化表!$E$16+10*转化表!$E$17+10*转化表!$E$18+10*转化表!$E$19+(B173-90)*转化表!$E$20,IF(AND(B173&lt;=110,B173&gt;100),9*转化表!$E$11+10*转化表!$E$12+10*转化表!$E$13+10*转化表!$E$14+10*转化表!$E$15+10*转化表!$E$16+10*转化表!$E$17+10*转化表!$E$18+10*转化表!$E$19+10*转化表!$E$20+(B173-100)*转化表!$E$21,IF(AND(B173&lt;=120,B173&gt;110),9*转化表!$E$11+10*转化表!$E$12+10*转化表!$E$13+10*转化表!$E$14+10*转化表!$E$15+10*转化表!$E$16+10*转化表!$E$17+10*转化表!$E$18+10*转化表!$E$19+10*转化表!$E$20+10*转化表!$E$21+(B173-110)*转化表!$E$22)))))))))))))</f>
        <v>0</v>
      </c>
      <c r="J173" s="98">
        <f>IF(E173&lt;=50,0,(E173-50)*人物成长表!$B173*7%+0.1+IF(AND(B173&lt;=10,B173&gt;0),(人物成长表!$B173-1)*转化表!$F$11,IF(AND(B173&lt;=20,B173&gt;10),9*转化表!$F$11+(B173-10)*转化表!$F$12,IF(AND(B173&lt;=30,B173&gt;20),9*转化表!$F$11+10*转化表!$F$12+(B173-20)*转化表!$F$13,IF(AND(B173&lt;=40,B173&gt;30),9*转化表!$F$11+10*转化表!$F$12+10*转化表!$F$13+(B173-30)*转化表!$F$14,IF(AND(B173&lt;=50,B173&gt;40),9*转化表!$F$11+10*转化表!$F$12+10*转化表!$F$13+10*转化表!$F$14+(B173-40)*转化表!$F$15,IF(AND(B173&lt;=60,B173&gt;50),9*转化表!$F$11+10*转化表!$F$12+10*转化表!$F$13+10*转化表!$F$14+10*转化表!$F$15+(B173-50)*转化表!$F$16,IF(AND(B173&lt;=70,B173&gt;60),9*转化表!$F$11+10*转化表!$F$12+10*转化表!$F$13+10*转化表!$F$14+10*转化表!$F$15+10*转化表!$F$16+(B173-60)*转化表!$F$17,IF(AND(B173&lt;=80,B173&gt;70),9*转化表!$F$11+10*转化表!$F$12+10*转化表!$F$13+10*转化表!$F$14+10*转化表!$F$15+10*转化表!$F$16+10*转化表!$F$17+(B173-70)*转化表!$F$18,IF(AND(B173&lt;=90,B173&gt;80),9*转化表!$F$11+10*转化表!$F$12+10*转化表!$F$13+10*转化表!$F$14+10*转化表!$F$15+10*转化表!$F$16+10*转化表!$F$17+10*转化表!$F$18+(B173-80)*转化表!$F$19,IF(AND(B173&lt;=100,B173&gt;90),9*转化表!$F$11+10*转化表!$F$12+10*转化表!$F$13+10*转化表!$F$14+10*转化表!$F$15+10*转化表!$F$16+10*转化表!$F$17+10*转化表!$F$18+10*转化表!$F$19+(B173-90)*转化表!$F$20,IF(AND(B173&lt;=110,B173&gt;100),9*转化表!$F$11+10*转化表!$F$12+10*转化表!$F$13+10*转化表!$F$14+10*转化表!$F$15+10*转化表!$F$16+10*转化表!$F$17+10*转化表!$F$18+10*转化表!$F$19+10*转化表!$F$20+(B173-100)*转化表!$F$21,IF(AND(B173&lt;=120,B173&gt;110),9*转化表!$F$11+10*转化表!$F$12+10*转化表!$F$13+10*转化表!$F$14+10*转化表!$F$15+10*转化表!$F$16+10*转化表!$F$17+10*转化表!$F$18+10*转化表!$F$19+10*转化表!$F$20+10*转化表!$F$21+(B173-110)*转化表!$F$22)))))))))))))</f>
        <v>0</v>
      </c>
      <c r="K173" s="98">
        <f>(F173-50)*B173*10%+1+IF(AND(B173&lt;=10,B173&gt;0),(人物成长表!$B173-1)*转化表!$G$11,IF(AND(B173&lt;=20,B173&gt;10),9*转化表!$G$11+(B173-10)*转化表!$G$12,IF(AND(B173&lt;=30,B173&gt;20),9*转化表!$G$11+10*转化表!$G$12+(B173-20)*转化表!$G$13,IF(AND(B173&lt;=40,B173&gt;30),9*转化表!$G$11+10*转化表!$G$12+10*转化表!$G$13+(B173-30)*转化表!$G$14,IF(AND(B173&lt;=50,B173&gt;40),9*转化表!$G$11+10*转化表!$G$12+10*转化表!$G$13+10*转化表!$G$14+(B173-40)*转化表!$G$15,IF(AND(B173&lt;=60,B173&gt;50),9*转化表!$G$11+10*转化表!$G$12+10*转化表!$G$13+10*转化表!$G$14+10*转化表!$G$15+(B173-50)*转化表!$G$16,IF(AND(B173&lt;=70,B173&gt;60),9*转化表!$G$11+10*转化表!$G$12+10*转化表!$G$13+10*转化表!$G$14+10*转化表!$G$15+10*转化表!$G$16+(B173-60)*转化表!$G$17,IF(AND(B173&lt;=80,B173&gt;70),9*转化表!$G$11+10*转化表!$G$12+10*转化表!$G$13+10*转化表!$G$14+10*转化表!$G$15+10*转化表!$G$16+10*转化表!$G$17+(B173-70)*转化表!$G$18,IF(AND(B173&lt;=90,B173&gt;80),9*转化表!$G$11+10*转化表!$G$12+10*转化表!$G$13+10*转化表!$G$14+10*转化表!$G$15+10*转化表!$G$16+10*转化表!$G$17+10*转化表!$G$18+(B173-80)*转化表!$G$19,IF(AND(B173&lt;=100,B173&gt;90),9*转化表!$G$11+10*转化表!$G$12+10*转化表!$G$13+10*转化表!$G$14+10*转化表!$G$15+10*转化表!$G$16+10*转化表!$G$17+10*转化表!$G$18+10*转化表!$G$19+(B173-90)*转化表!$G$20,IF(AND(B173&lt;=110,B173&gt;100),9*转化表!$G$11+10*转化表!$G$12+10*转化表!$G$13+10*转化表!$G$14+10*转化表!$G$15+10*转化表!$G$16+10*转化表!$G$17+10*转化表!$G$18+10*转化表!$G$19+10*转化表!$G$20+(B173-100)*转化表!$G$21,IF(AND(B173&lt;=120,B173&gt;110),9*转化表!$G$11+10*转化表!$G$12+10*转化表!$G$13+10*转化表!$G$14+10*转化表!$G$15+10*转化表!$G$16+10*转化表!$G$17+10*转化表!$G$18+10*转化表!$G$19+10*转化表!$G$20+10*转化表!$G$21+(B173-110)*转化表!$G$22))))))))))))</f>
        <v>162</v>
      </c>
      <c r="L173" s="98">
        <f>IF(F173&lt;=50,0,(F173-50)*7%*B173+IF(AND(B173&lt;=10,B173&gt;0),人物成长表!$B173*转化表!$H$11,IF(AND(B173&lt;=20,B173&gt;10),9*转化表!$H$11+(B173-10)*转化表!$H$12,IF(AND(B173&lt;=30,B173&gt;20),9*转化表!$H$11+10*转化表!$H$12+(B173-20)*转化表!$H$13,IF(AND(B173&lt;=40,B173&gt;30),9*转化表!$H$11+10*转化表!$H$12+10*转化表!$H$13+(B173-30)*转化表!$H$14,IF(AND(B173&lt;=50,B173&gt;40),9*转化表!$H$11+10*转化表!$H$12+10*转化表!$H$13+10*转化表!$H$14+(B173-40)*转化表!$H$15,IF(AND(B173&lt;=60,B173&gt;50),9*转化表!$H$11+10*转化表!$H$12+10*转化表!$H$13+10*转化表!$H$14+10*转化表!$H$15+(B173-50)*转化表!$H$16,IF(AND(B173&lt;=70,B173&gt;60),9*转化表!$H$11+10*转化表!$H$12+10*转化表!$H$13+10*转化表!$H$14+10*转化表!$H$15+10*转化表!$H$16+(B173-60)*转化表!$H$17,IF(AND(B173&lt;=80,B173&gt;70),9*转化表!$H$11+10*转化表!$H$12+10*转化表!$H$13+10*转化表!$H$14+10*转化表!$H$15+10*转化表!$H$16+10*转化表!$H$17+(B173-70)*转化表!$H$18,IF(AND(B173&lt;=90,B173&gt;80),9*转化表!$H$11+10*转化表!$H$12+10*转化表!$H$13+10*转化表!$H$14+10*转化表!$H$15+10*转化表!$H$16+10*转化表!$H$17+10*转化表!$H$18+(B173-80)*转化表!$H$19,IF(AND(B173&lt;=100,B173&gt;90),9*转化表!$H$11+10*转化表!$H$12+10*转化表!$H$13+10*转化表!$H$14+10*转化表!$H$15+10*转化表!$H$16+10*转化表!$H$17+10*转化表!$H$18+10*转化表!$H$19+(B173-90)*转化表!$H$20,IF(AND(B173&lt;=110,B173&gt;100),9*转化表!$H$11+10*转化表!$H$12+10*转化表!$H$13+10*转化表!$H$14+10*转化表!$H$15+10*转化表!$H$16+10*转化表!$H$17+10*转化表!$H$18+10*转化表!$H$19+10*转化表!$H$20+(B173-100)*转化表!$H$21,IF(AND(B173&lt;=120,B173&gt;110),9*转化表!$H$11+10*转化表!$H$12+10*转化表!$H$13+10*转化表!$H$14+10*转化表!$H$15+10*转化表!$H$16+10*转化表!$H$17+10*转化表!$H$18+10*转化表!$H$19+10*转化表!$H$20+10*转化表!$H$21+(B173-110)*转化表!$H$22)))))))))))))</f>
        <v>0</v>
      </c>
      <c r="M173" s="99">
        <v>0.1</v>
      </c>
      <c r="N173" s="95">
        <v>0</v>
      </c>
      <c r="O173" s="99">
        <v>0.15</v>
      </c>
      <c r="P173" s="95">
        <v>0</v>
      </c>
      <c r="Q173" s="95">
        <v>0</v>
      </c>
      <c r="R173" s="95">
        <v>0</v>
      </c>
      <c r="S173" s="95">
        <v>0</v>
      </c>
    </row>
    <row r="174" spans="1:19">
      <c r="A174" s="38" t="s">
        <v>187</v>
      </c>
      <c r="B174" s="95">
        <v>53</v>
      </c>
      <c r="C174" s="96">
        <f>IF(AND(B174&lt;=10,B174&gt;0),(人物成长表!$B174-1)*30+30,IF(AND(B174&lt;=20,B174&gt;10),9*30+30+(B174-10)*60,IF(AND(B174&lt;=30,B174&gt;20),9*30+30+10*60+(B174-20)*90,IF(AND(B174&lt;=40,B174&gt;30),9*30+30+10*60+10*90+(B174-30)*120,IF(AND(B174&lt;=50,B174&gt;40),9*30+30+10*60+10*90+10*120+(B174-40)*150,IF(AND(B174&lt;=60,B174&gt;50),9*30+30+10*60+10*90+10*120+10*150+(B174-50)*180,IF(AND(B174&lt;=70,B174&gt;60),9*30+30+10*60+10*90+10*120+10*150+10*180+(B174-60)*210,IF(AND(B174&lt;=80,B174&gt;70),9*30+30+10*60+10*90+10*120+10*150+10*180+10*210+(B174-70)*240,IF(AND(B174&lt;=90,B174&gt;80),9*30+30+10*60+10*90+10*120+10*150+10*180+10*210+10*240+(B174-80)*270,IF(AND(B174&lt;=100,B174&gt;90),9*30+30+10*60+10*90+10*120+10*150+10*180+10*210+10*240+10*270+(B174-90)*300,IF(AND(B174&lt;=110,B174&gt;100),9*30+30+10*60+10*90+10*120+10*150+10*180+10*210+10*240+10*270+10*300+(B174-100)*330,IF(AND(B174&lt;=120,B174&gt;110),9*30+30+10*60+10*90+10*120+10*150+10*180+10*210+10*240+10*270+10*300+10*330+(B174-110)*360))))))))))))</f>
        <v>5040</v>
      </c>
      <c r="D174" s="38">
        <v>70</v>
      </c>
      <c r="E174" s="38">
        <v>50</v>
      </c>
      <c r="F174" s="95">
        <v>50</v>
      </c>
      <c r="G174" s="97">
        <f>人物成长表!$D174*人物成长表!$B174*10%+16+IF(AND(B174&lt;=10,B174&gt;0),(人物成长表!$B174-1)*转化表!$C$11,IF(AND(B174&lt;=20,B174&gt;10),9*转化表!$C$11+(B174-10)*转化表!$C$12,IF(AND(B174&lt;=30,B174&gt;20),9*转化表!$C$11+10*转化表!$C$12+(B174-20)*转化表!$C$13,IF(AND(B174&lt;=40,B174&gt;30),9*转化表!$C$11+10*转化表!$C$12+10*转化表!$C$13+(B174-30)*转化表!$C$14,IF(AND(B174&lt;=50,B174&gt;40),9*转化表!$C$11+10*转化表!$C$12+10*转化表!$C$13+10*转化表!$C$14+(B174-40)*转化表!$C$15,IF(AND(B174&lt;=60,B174&gt;50),9*转化表!$C$11+10*转化表!$C$12+10*转化表!$C$13+10*转化表!$C$14+10*转化表!$C$15+(B174-50)*转化表!$C$16,IF(AND(B174&lt;=70,B174&gt;60),9*转化表!$C$11+10*转化表!$C$12+10*转化表!$C$13+10*转化表!$C$14+10*转化表!$C$15+10*转化表!$C$16+(B174-60)*转化表!$C$17,IF(AND(B174&lt;=80,B174&gt;70),9*转化表!$C$11+10*转化表!$C$12+10*转化表!$C$13+10*转化表!$C$14+10*转化表!$C$15+10*转化表!$C$16+10*转化表!$C$17+(B174-70)*转化表!$C$18,IF(AND(B174&lt;=90,B174&gt;80),9*转化表!$C$11+10*转化表!$C$12+10*转化表!$C$13+10*转化表!$C$14+10*转化表!$C$15+10*转化表!$C$16+10*转化表!$C$17+10*转化表!$C$18+(B174-80)*转化表!$C$19,IF(AND(B174&lt;=100,B174&gt;90),9*转化表!$C$11+10*转化表!$C$12+10*转化表!$C$13+10*转化表!$C$14+10*转化表!$C$15+10*转化表!$C$16+10*转化表!$C$17+10*转化表!$C$18+10*转化表!$C$19+(B174-90)*转化表!$C$20,IF(AND(B174&lt;=110,B174&gt;100),9*转化表!$C$11+10*转化表!$C$12+10*转化表!$C$13+10*转化表!$C$14+10*转化表!$C$15+10*转化表!$C$16+10*转化表!$C$17+10*转化表!$C$18+10*转化表!$C$19+10*转化表!$C$20+(B174-100)*转化表!$C$21,IF(AND(B174&lt;=120,B174&gt;110),9*转化表!$C$11+10*转化表!$C$12+10*转化表!$C$13+10*转化表!$C$14+10*转化表!$C$15+10*转化表!$C$16+10*转化表!$C$17+10*转化表!$C$18+10*转化表!$C$19+10*转化表!$C$20+10*转化表!$C$21+(B174-110)*转化表!$C$22))))))))))))</f>
        <v>777</v>
      </c>
      <c r="H174" s="97">
        <f>人物成长表!$D174*人物成长表!$B174*7%+11.1+IF(AND(B174&lt;=10,B174&gt;0),(人物成长表!$B174-1)*转化表!$D$11,IF(AND(B174&lt;=20,B174&gt;10),9*转化表!$D$11+(B174-10)*转化表!$D$12,IF(AND(B174&lt;=30,B174&gt;20),9*转化表!$D$11+10*转化表!$D$12+(B174-20)*转化表!$D$13,IF(AND(B174&lt;=40,B174&gt;30),9*转化表!$D$11+10*转化表!$D$12+10*转化表!$D$13+(B174-30)*转化表!$D$14,IF(AND(B174&lt;=50,B174&gt;40),9*转化表!$D$11+10*转化表!$D$12+10*转化表!$D$13+10*转化表!$D$14+(B174-40)*转化表!$D$15,IF(AND(B174&lt;=60,B174&gt;50),9*转化表!$D$11+10*转化表!$D$12+10*转化表!$D$13+10*转化表!$D$14+10*转化表!$D$15+(B174-50)*转化表!$D$16,IF(AND(B174&lt;=70,B174&gt;60),9*转化表!$D$11+10*转化表!$D$12+10*转化表!$D$13+10*转化表!$D$14+10*转化表!$D$15+10*转化表!$D$16+(B174-60)*转化表!$D$17,IF(AND(B174&lt;=80,B174&gt;70),9*转化表!$D$11+10*转化表!$D$12+10*转化表!$D$13+10*转化表!$D$14+10*转化表!$D$15+10*转化表!$D$16+10*转化表!$D$17+(B174-70)*转化表!$D$18,IF(AND(B174&lt;=90,B174&gt;80),9*转化表!$D$11+10*转化表!$D$12+10*转化表!$D$13+10*转化表!$D$14+10*转化表!$D$15+10*转化表!$D$16+10*转化表!$D$17+10*转化表!$D$18+(B174-80)*转化表!$D$19,IF(AND(B174&lt;=100,B174&gt;90),9*转化表!$D$11+10*转化表!$D$12+10*转化表!$D$13+10*转化表!$D$14+10*转化表!$D$15+10*转化表!$D$16+10*转化表!$D$17+10*转化表!$D$18+10*转化表!$D$19+(B174-90)*转化表!$D$20,IF(AND(B174&lt;=110,B174&gt;100),9*转化表!$D$11+10*转化表!$D$12+10*转化表!$D$13+10*转化表!$D$14+10*转化表!$D$15+10*转化表!$D$16+10*转化表!$D$17+10*转化表!$D$18+10*转化表!$D$19+10*转化表!$D$20+(B174-100)*转化表!$D$21,IF(AND(B174&lt;=120,B174&gt;110),9*转化表!$D$11+10*转化表!$D$12+10*转化表!$D$13+10*转化表!$D$14+10*转化表!$D$15+10*转化表!$D$16+10*转化表!$D$17+10*转化表!$D$18+10*转化表!$D$19+10*转化表!$D$20+10*转化表!$D$21+(B174-110)*转化表!$D$22))))))))))))</f>
        <v>248.60000000000008</v>
      </c>
      <c r="I174" s="98">
        <f>IF(E174&lt;=50,0,(E174-50)*人物成长表!$B174*10%+0.1+IF(AND(B174&lt;=10,B174&gt;0),(人物成长表!$B174-1)*转化表!$E$11,IF(AND(B174&lt;=20,B174&gt;10),9*转化表!$E$11+(B174-10)*转化表!$E$12,IF(AND(B174&lt;=30,B174&gt;20),9*转化表!$E$11+10*转化表!$E$12+(B174-20)*转化表!$E$13,IF(AND(B174&lt;=40,B174&gt;30),9*转化表!$E$11+10*转化表!$E$12+10*转化表!$E$13+(B174-30)*转化表!$E$14,IF(AND(B174&lt;=50,B174&gt;40),9*转化表!$E$11+10*转化表!$E$12+10*转化表!$E$13+10*转化表!$E$14+(B174-40)*转化表!$E$15,IF(AND(B174&lt;=60,B174&gt;50),9*转化表!$E$11+10*转化表!$E$12+10*转化表!$E$13+10*转化表!$E$14+10*转化表!$E$15+(B174-50)*转化表!$E$16,IF(AND(B174&lt;=70,B174&gt;60),9*转化表!$E$11+10*转化表!$E$12+10*转化表!$E$13+10*转化表!$E$14+10*转化表!$E$15+10*转化表!$E$16+(B174-60)*转化表!$E$17,IF(AND(B174&lt;=80,B174&gt;70),9*转化表!$E$11+10*转化表!$E$12+10*转化表!$E$13+10*转化表!$E$14+10*转化表!$E$15+10*转化表!$E$16+10*转化表!$E$17+(B174-70)*转化表!$E$18,IF(AND(B174&lt;=90,B174&gt;80),9*转化表!$E$11+10*转化表!$E$12+10*转化表!$E$13+10*转化表!$E$14+10*转化表!$E$15+10*转化表!$E$16+10*转化表!$E$17+10*转化表!$E$18+(B174-80)*转化表!$E$19,IF(AND(B174&lt;=100,B174&gt;90),9*转化表!$E$11+10*转化表!$E$12+10*转化表!$E$13+10*转化表!$E$14+10*转化表!$E$15+10*转化表!$E$16+10*转化表!$E$17+10*转化表!$E$18+10*转化表!$E$19+(B174-90)*转化表!$E$20,IF(AND(B174&lt;=110,B174&gt;100),9*转化表!$E$11+10*转化表!$E$12+10*转化表!$E$13+10*转化表!$E$14+10*转化表!$E$15+10*转化表!$E$16+10*转化表!$E$17+10*转化表!$E$18+10*转化表!$E$19+10*转化表!$E$20+(B174-100)*转化表!$E$21,IF(AND(B174&lt;=120,B174&gt;110),9*转化表!$E$11+10*转化表!$E$12+10*转化表!$E$13+10*转化表!$E$14+10*转化表!$E$15+10*转化表!$E$16+10*转化表!$E$17+10*转化表!$E$18+10*转化表!$E$19+10*转化表!$E$20+10*转化表!$E$21+(B174-110)*转化表!$E$22)))))))))))))</f>
        <v>0</v>
      </c>
      <c r="J174" s="98">
        <f>IF(E174&lt;=50,0,(E174-50)*人物成长表!$B174*7%+0.1+IF(AND(B174&lt;=10,B174&gt;0),(人物成长表!$B174-1)*转化表!$F$11,IF(AND(B174&lt;=20,B174&gt;10),9*转化表!$F$11+(B174-10)*转化表!$F$12,IF(AND(B174&lt;=30,B174&gt;20),9*转化表!$F$11+10*转化表!$F$12+(B174-20)*转化表!$F$13,IF(AND(B174&lt;=40,B174&gt;30),9*转化表!$F$11+10*转化表!$F$12+10*转化表!$F$13+(B174-30)*转化表!$F$14,IF(AND(B174&lt;=50,B174&gt;40),9*转化表!$F$11+10*转化表!$F$12+10*转化表!$F$13+10*转化表!$F$14+(B174-40)*转化表!$F$15,IF(AND(B174&lt;=60,B174&gt;50),9*转化表!$F$11+10*转化表!$F$12+10*转化表!$F$13+10*转化表!$F$14+10*转化表!$F$15+(B174-50)*转化表!$F$16,IF(AND(B174&lt;=70,B174&gt;60),9*转化表!$F$11+10*转化表!$F$12+10*转化表!$F$13+10*转化表!$F$14+10*转化表!$F$15+10*转化表!$F$16+(B174-60)*转化表!$F$17,IF(AND(B174&lt;=80,B174&gt;70),9*转化表!$F$11+10*转化表!$F$12+10*转化表!$F$13+10*转化表!$F$14+10*转化表!$F$15+10*转化表!$F$16+10*转化表!$F$17+(B174-70)*转化表!$F$18,IF(AND(B174&lt;=90,B174&gt;80),9*转化表!$F$11+10*转化表!$F$12+10*转化表!$F$13+10*转化表!$F$14+10*转化表!$F$15+10*转化表!$F$16+10*转化表!$F$17+10*转化表!$F$18+(B174-80)*转化表!$F$19,IF(AND(B174&lt;=100,B174&gt;90),9*转化表!$F$11+10*转化表!$F$12+10*转化表!$F$13+10*转化表!$F$14+10*转化表!$F$15+10*转化表!$F$16+10*转化表!$F$17+10*转化表!$F$18+10*转化表!$F$19+(B174-90)*转化表!$F$20,IF(AND(B174&lt;=110,B174&gt;100),9*转化表!$F$11+10*转化表!$F$12+10*转化表!$F$13+10*转化表!$F$14+10*转化表!$F$15+10*转化表!$F$16+10*转化表!$F$17+10*转化表!$F$18+10*转化表!$F$19+10*转化表!$F$20+(B174-100)*转化表!$F$21,IF(AND(B174&lt;=120,B174&gt;110),9*转化表!$F$11+10*转化表!$F$12+10*转化表!$F$13+10*转化表!$F$14+10*转化表!$F$15+10*转化表!$F$16+10*转化表!$F$17+10*转化表!$F$18+10*转化表!$F$19+10*转化表!$F$20+10*转化表!$F$21+(B174-110)*转化表!$F$22)))))))))))))</f>
        <v>0</v>
      </c>
      <c r="K174" s="98">
        <f>(F174-50)*B174*10%+1+IF(AND(B174&lt;=10,B174&gt;0),(人物成长表!$B174-1)*转化表!$G$11,IF(AND(B174&lt;=20,B174&gt;10),9*转化表!$G$11+(B174-10)*转化表!$G$12,IF(AND(B174&lt;=30,B174&gt;20),9*转化表!$G$11+10*转化表!$G$12+(B174-20)*转化表!$G$13,IF(AND(B174&lt;=40,B174&gt;30),9*转化表!$G$11+10*转化表!$G$12+10*转化表!$G$13+(B174-30)*转化表!$G$14,IF(AND(B174&lt;=50,B174&gt;40),9*转化表!$G$11+10*转化表!$G$12+10*转化表!$G$13+10*转化表!$G$14+(B174-40)*转化表!$G$15,IF(AND(B174&lt;=60,B174&gt;50),9*转化表!$G$11+10*转化表!$G$12+10*转化表!$G$13+10*转化表!$G$14+10*转化表!$G$15+(B174-50)*转化表!$G$16,IF(AND(B174&lt;=70,B174&gt;60),9*转化表!$G$11+10*转化表!$G$12+10*转化表!$G$13+10*转化表!$G$14+10*转化表!$G$15+10*转化表!$G$16+(B174-60)*转化表!$G$17,IF(AND(B174&lt;=80,B174&gt;70),9*转化表!$G$11+10*转化表!$G$12+10*转化表!$G$13+10*转化表!$G$14+10*转化表!$G$15+10*转化表!$G$16+10*转化表!$G$17+(B174-70)*转化表!$G$18,IF(AND(B174&lt;=90,B174&gt;80),9*转化表!$G$11+10*转化表!$G$12+10*转化表!$G$13+10*转化表!$G$14+10*转化表!$G$15+10*转化表!$G$16+10*转化表!$G$17+10*转化表!$G$18+(B174-80)*转化表!$G$19,IF(AND(B174&lt;=100,B174&gt;90),9*转化表!$G$11+10*转化表!$G$12+10*转化表!$G$13+10*转化表!$G$14+10*转化表!$G$15+10*转化表!$G$16+10*转化表!$G$17+10*转化表!$G$18+10*转化表!$G$19+(B174-90)*转化表!$G$20,IF(AND(B174&lt;=110,B174&gt;100),9*转化表!$G$11+10*转化表!$G$12+10*转化表!$G$13+10*转化表!$G$14+10*转化表!$G$15+10*转化表!$G$16+10*转化表!$G$17+10*转化表!$G$18+10*转化表!$G$19+10*转化表!$G$20+(B174-100)*转化表!$G$21,IF(AND(B174&lt;=120,B174&gt;110),9*转化表!$G$11+10*转化表!$G$12+10*转化表!$G$13+10*转化表!$G$14+10*转化表!$G$15+10*转化表!$G$16+10*转化表!$G$17+10*转化表!$G$18+10*转化表!$G$19+10*转化表!$G$20+10*转化表!$G$21+(B174-110)*转化表!$G$22))))))))))))</f>
        <v>168</v>
      </c>
      <c r="L174" s="98">
        <f>IF(F174&lt;=50,0,(F174-50)*7%*B174+IF(AND(B174&lt;=10,B174&gt;0),人物成长表!$B174*转化表!$H$11,IF(AND(B174&lt;=20,B174&gt;10),9*转化表!$H$11+(B174-10)*转化表!$H$12,IF(AND(B174&lt;=30,B174&gt;20),9*转化表!$H$11+10*转化表!$H$12+(B174-20)*转化表!$H$13,IF(AND(B174&lt;=40,B174&gt;30),9*转化表!$H$11+10*转化表!$H$12+10*转化表!$H$13+(B174-30)*转化表!$H$14,IF(AND(B174&lt;=50,B174&gt;40),9*转化表!$H$11+10*转化表!$H$12+10*转化表!$H$13+10*转化表!$H$14+(B174-40)*转化表!$H$15,IF(AND(B174&lt;=60,B174&gt;50),9*转化表!$H$11+10*转化表!$H$12+10*转化表!$H$13+10*转化表!$H$14+10*转化表!$H$15+(B174-50)*转化表!$H$16,IF(AND(B174&lt;=70,B174&gt;60),9*转化表!$H$11+10*转化表!$H$12+10*转化表!$H$13+10*转化表!$H$14+10*转化表!$H$15+10*转化表!$H$16+(B174-60)*转化表!$H$17,IF(AND(B174&lt;=80,B174&gt;70),9*转化表!$H$11+10*转化表!$H$12+10*转化表!$H$13+10*转化表!$H$14+10*转化表!$H$15+10*转化表!$H$16+10*转化表!$H$17+(B174-70)*转化表!$H$18,IF(AND(B174&lt;=90,B174&gt;80),9*转化表!$H$11+10*转化表!$H$12+10*转化表!$H$13+10*转化表!$H$14+10*转化表!$H$15+10*转化表!$H$16+10*转化表!$H$17+10*转化表!$H$18+(B174-80)*转化表!$H$19,IF(AND(B174&lt;=100,B174&gt;90),9*转化表!$H$11+10*转化表!$H$12+10*转化表!$H$13+10*转化表!$H$14+10*转化表!$H$15+10*转化表!$H$16+10*转化表!$H$17+10*转化表!$H$18+10*转化表!$H$19+(B174-90)*转化表!$H$20,IF(AND(B174&lt;=110,B174&gt;100),9*转化表!$H$11+10*转化表!$H$12+10*转化表!$H$13+10*转化表!$H$14+10*转化表!$H$15+10*转化表!$H$16+10*转化表!$H$17+10*转化表!$H$18+10*转化表!$H$19+10*转化表!$H$20+(B174-100)*转化表!$H$21,IF(AND(B174&lt;=120,B174&gt;110),9*转化表!$H$11+10*转化表!$H$12+10*转化表!$H$13+10*转化表!$H$14+10*转化表!$H$15+10*转化表!$H$16+10*转化表!$H$17+10*转化表!$H$18+10*转化表!$H$19+10*转化表!$H$20+10*转化表!$H$21+(B174-110)*转化表!$H$22)))))))))))))</f>
        <v>0</v>
      </c>
      <c r="M174" s="99">
        <v>0.1</v>
      </c>
      <c r="N174" s="95">
        <v>0</v>
      </c>
      <c r="O174" s="99">
        <v>0.15</v>
      </c>
      <c r="P174" s="95">
        <v>0</v>
      </c>
      <c r="Q174" s="95">
        <v>0</v>
      </c>
      <c r="R174" s="95">
        <v>0</v>
      </c>
      <c r="S174" s="95">
        <v>0</v>
      </c>
    </row>
    <row r="175" spans="1:19">
      <c r="A175" s="38" t="s">
        <v>187</v>
      </c>
      <c r="B175" s="95">
        <v>54</v>
      </c>
      <c r="C175" s="96">
        <f>IF(AND(B175&lt;=10,B175&gt;0),(人物成长表!$B175-1)*30+30,IF(AND(B175&lt;=20,B175&gt;10),9*30+30+(B175-10)*60,IF(AND(B175&lt;=30,B175&gt;20),9*30+30+10*60+(B175-20)*90,IF(AND(B175&lt;=40,B175&gt;30),9*30+30+10*60+10*90+(B175-30)*120,IF(AND(B175&lt;=50,B175&gt;40),9*30+30+10*60+10*90+10*120+(B175-40)*150,IF(AND(B175&lt;=60,B175&gt;50),9*30+30+10*60+10*90+10*120+10*150+(B175-50)*180,IF(AND(B175&lt;=70,B175&gt;60),9*30+30+10*60+10*90+10*120+10*150+10*180+(B175-60)*210,IF(AND(B175&lt;=80,B175&gt;70),9*30+30+10*60+10*90+10*120+10*150+10*180+10*210+(B175-70)*240,IF(AND(B175&lt;=90,B175&gt;80),9*30+30+10*60+10*90+10*120+10*150+10*180+10*210+10*240+(B175-80)*270,IF(AND(B175&lt;=100,B175&gt;90),9*30+30+10*60+10*90+10*120+10*150+10*180+10*210+10*240+10*270+(B175-90)*300,IF(AND(B175&lt;=110,B175&gt;100),9*30+30+10*60+10*90+10*120+10*150+10*180+10*210+10*240+10*270+10*300+(B175-100)*330,IF(AND(B175&lt;=120,B175&gt;110),9*30+30+10*60+10*90+10*120+10*150+10*180+10*210+10*240+10*270+10*300+10*330+(B175-110)*360))))))))))))</f>
        <v>5220</v>
      </c>
      <c r="D175" s="38">
        <v>70</v>
      </c>
      <c r="E175" s="38">
        <v>50</v>
      </c>
      <c r="F175" s="95">
        <v>50</v>
      </c>
      <c r="G175" s="97">
        <f>人物成长表!$D175*人物成长表!$B175*10%+16+IF(AND(B175&lt;=10,B175&gt;0),(人物成长表!$B175-1)*转化表!$C$11,IF(AND(B175&lt;=20,B175&gt;10),9*转化表!$C$11+(B175-10)*转化表!$C$12,IF(AND(B175&lt;=30,B175&gt;20),9*转化表!$C$11+10*转化表!$C$12+(B175-20)*转化表!$C$13,IF(AND(B175&lt;=40,B175&gt;30),9*转化表!$C$11+10*转化表!$C$12+10*转化表!$C$13+(B175-30)*转化表!$C$14,IF(AND(B175&lt;=50,B175&gt;40),9*转化表!$C$11+10*转化表!$C$12+10*转化表!$C$13+10*转化表!$C$14+(B175-40)*转化表!$C$15,IF(AND(B175&lt;=60,B175&gt;50),9*转化表!$C$11+10*转化表!$C$12+10*转化表!$C$13+10*转化表!$C$14+10*转化表!$C$15+(B175-50)*转化表!$C$16,IF(AND(B175&lt;=70,B175&gt;60),9*转化表!$C$11+10*转化表!$C$12+10*转化表!$C$13+10*转化表!$C$14+10*转化表!$C$15+10*转化表!$C$16+(B175-60)*转化表!$C$17,IF(AND(B175&lt;=80,B175&gt;70),9*转化表!$C$11+10*转化表!$C$12+10*转化表!$C$13+10*转化表!$C$14+10*转化表!$C$15+10*转化表!$C$16+10*转化表!$C$17+(B175-70)*转化表!$C$18,IF(AND(B175&lt;=90,B175&gt;80),9*转化表!$C$11+10*转化表!$C$12+10*转化表!$C$13+10*转化表!$C$14+10*转化表!$C$15+10*转化表!$C$16+10*转化表!$C$17+10*转化表!$C$18+(B175-80)*转化表!$C$19,IF(AND(B175&lt;=100,B175&gt;90),9*转化表!$C$11+10*转化表!$C$12+10*转化表!$C$13+10*转化表!$C$14+10*转化表!$C$15+10*转化表!$C$16+10*转化表!$C$17+10*转化表!$C$18+10*转化表!$C$19+(B175-90)*转化表!$C$20,IF(AND(B175&lt;=110,B175&gt;100),9*转化表!$C$11+10*转化表!$C$12+10*转化表!$C$13+10*转化表!$C$14+10*转化表!$C$15+10*转化表!$C$16+10*转化表!$C$17+10*转化表!$C$18+10*转化表!$C$19+10*转化表!$C$20+(B175-100)*转化表!$C$21,IF(AND(B175&lt;=120,B175&gt;110),9*转化表!$C$11+10*转化表!$C$12+10*转化表!$C$13+10*转化表!$C$14+10*转化表!$C$15+10*转化表!$C$16+10*转化表!$C$17+10*转化表!$C$18+10*转化表!$C$19+10*转化表!$C$20+10*转化表!$C$21+(B175-110)*转化表!$C$22))))))))))))</f>
        <v>803</v>
      </c>
      <c r="H175" s="97">
        <f>人物成长表!$D175*人物成长表!$B175*7%+11.1+IF(AND(B175&lt;=10,B175&gt;0),(人物成长表!$B175-1)*转化表!$D$11,IF(AND(B175&lt;=20,B175&gt;10),9*转化表!$D$11+(B175-10)*转化表!$D$12,IF(AND(B175&lt;=30,B175&gt;20),9*转化表!$D$11+10*转化表!$D$12+(B175-20)*转化表!$D$13,IF(AND(B175&lt;=40,B175&gt;30),9*转化表!$D$11+10*转化表!$D$12+10*转化表!$D$13+(B175-30)*转化表!$D$14,IF(AND(B175&lt;=50,B175&gt;40),9*转化表!$D$11+10*转化表!$D$12+10*转化表!$D$13+10*转化表!$D$14+(B175-40)*转化表!$D$15,IF(AND(B175&lt;=60,B175&gt;50),9*转化表!$D$11+10*转化表!$D$12+10*转化表!$D$13+10*转化表!$D$14+10*转化表!$D$15+(B175-50)*转化表!$D$16,IF(AND(B175&lt;=70,B175&gt;60),9*转化表!$D$11+10*转化表!$D$12+10*转化表!$D$13+10*转化表!$D$14+10*转化表!$D$15+10*转化表!$D$16+(B175-60)*转化表!$D$17,IF(AND(B175&lt;=80,B175&gt;70),9*转化表!$D$11+10*转化表!$D$12+10*转化表!$D$13+10*转化表!$D$14+10*转化表!$D$15+10*转化表!$D$16+10*转化表!$D$17+(B175-70)*转化表!$D$18,IF(AND(B175&lt;=90,B175&gt;80),9*转化表!$D$11+10*转化表!$D$12+10*转化表!$D$13+10*转化表!$D$14+10*转化表!$D$15+10*转化表!$D$16+10*转化表!$D$17+10*转化表!$D$18+(B175-80)*转化表!$D$19,IF(AND(B175&lt;=100,B175&gt;90),9*转化表!$D$11+10*转化表!$D$12+10*转化表!$D$13+10*转化表!$D$14+10*转化表!$D$15+10*转化表!$D$16+10*转化表!$D$17+10*转化表!$D$18+10*转化表!$D$19+(B175-90)*转化表!$D$20,IF(AND(B175&lt;=110,B175&gt;100),9*转化表!$D$11+10*转化表!$D$12+10*转化表!$D$13+10*转化表!$D$14+10*转化表!$D$15+10*转化表!$D$16+10*转化表!$D$17+10*转化表!$D$18+10*转化表!$D$19+10*转化表!$D$20+(B175-100)*转化表!$D$21,IF(AND(B175&lt;=120,B175&gt;110),9*转化表!$D$11+10*转化表!$D$12+10*转化表!$D$13+10*转化表!$D$14+10*转化表!$D$15+10*转化表!$D$16+10*转化表!$D$17+10*转化表!$D$18+10*转化表!$D$19+10*转化表!$D$20+10*转化表!$D$21+(B175-110)*转化表!$D$22))))))))))))</f>
        <v>255.80000000000004</v>
      </c>
      <c r="I175" s="98">
        <f>IF(E175&lt;=50,0,(E175-50)*人物成长表!$B175*10%+0.1+IF(AND(B175&lt;=10,B175&gt;0),(人物成长表!$B175-1)*转化表!$E$11,IF(AND(B175&lt;=20,B175&gt;10),9*转化表!$E$11+(B175-10)*转化表!$E$12,IF(AND(B175&lt;=30,B175&gt;20),9*转化表!$E$11+10*转化表!$E$12+(B175-20)*转化表!$E$13,IF(AND(B175&lt;=40,B175&gt;30),9*转化表!$E$11+10*转化表!$E$12+10*转化表!$E$13+(B175-30)*转化表!$E$14,IF(AND(B175&lt;=50,B175&gt;40),9*转化表!$E$11+10*转化表!$E$12+10*转化表!$E$13+10*转化表!$E$14+(B175-40)*转化表!$E$15,IF(AND(B175&lt;=60,B175&gt;50),9*转化表!$E$11+10*转化表!$E$12+10*转化表!$E$13+10*转化表!$E$14+10*转化表!$E$15+(B175-50)*转化表!$E$16,IF(AND(B175&lt;=70,B175&gt;60),9*转化表!$E$11+10*转化表!$E$12+10*转化表!$E$13+10*转化表!$E$14+10*转化表!$E$15+10*转化表!$E$16+(B175-60)*转化表!$E$17,IF(AND(B175&lt;=80,B175&gt;70),9*转化表!$E$11+10*转化表!$E$12+10*转化表!$E$13+10*转化表!$E$14+10*转化表!$E$15+10*转化表!$E$16+10*转化表!$E$17+(B175-70)*转化表!$E$18,IF(AND(B175&lt;=90,B175&gt;80),9*转化表!$E$11+10*转化表!$E$12+10*转化表!$E$13+10*转化表!$E$14+10*转化表!$E$15+10*转化表!$E$16+10*转化表!$E$17+10*转化表!$E$18+(B175-80)*转化表!$E$19,IF(AND(B175&lt;=100,B175&gt;90),9*转化表!$E$11+10*转化表!$E$12+10*转化表!$E$13+10*转化表!$E$14+10*转化表!$E$15+10*转化表!$E$16+10*转化表!$E$17+10*转化表!$E$18+10*转化表!$E$19+(B175-90)*转化表!$E$20,IF(AND(B175&lt;=110,B175&gt;100),9*转化表!$E$11+10*转化表!$E$12+10*转化表!$E$13+10*转化表!$E$14+10*转化表!$E$15+10*转化表!$E$16+10*转化表!$E$17+10*转化表!$E$18+10*转化表!$E$19+10*转化表!$E$20+(B175-100)*转化表!$E$21,IF(AND(B175&lt;=120,B175&gt;110),9*转化表!$E$11+10*转化表!$E$12+10*转化表!$E$13+10*转化表!$E$14+10*转化表!$E$15+10*转化表!$E$16+10*转化表!$E$17+10*转化表!$E$18+10*转化表!$E$19+10*转化表!$E$20+10*转化表!$E$21+(B175-110)*转化表!$E$22)))))))))))))</f>
        <v>0</v>
      </c>
      <c r="J175" s="98">
        <f>IF(E175&lt;=50,0,(E175-50)*人物成长表!$B175*7%+0.1+IF(AND(B175&lt;=10,B175&gt;0),(人物成长表!$B175-1)*转化表!$F$11,IF(AND(B175&lt;=20,B175&gt;10),9*转化表!$F$11+(B175-10)*转化表!$F$12,IF(AND(B175&lt;=30,B175&gt;20),9*转化表!$F$11+10*转化表!$F$12+(B175-20)*转化表!$F$13,IF(AND(B175&lt;=40,B175&gt;30),9*转化表!$F$11+10*转化表!$F$12+10*转化表!$F$13+(B175-30)*转化表!$F$14,IF(AND(B175&lt;=50,B175&gt;40),9*转化表!$F$11+10*转化表!$F$12+10*转化表!$F$13+10*转化表!$F$14+(B175-40)*转化表!$F$15,IF(AND(B175&lt;=60,B175&gt;50),9*转化表!$F$11+10*转化表!$F$12+10*转化表!$F$13+10*转化表!$F$14+10*转化表!$F$15+(B175-50)*转化表!$F$16,IF(AND(B175&lt;=70,B175&gt;60),9*转化表!$F$11+10*转化表!$F$12+10*转化表!$F$13+10*转化表!$F$14+10*转化表!$F$15+10*转化表!$F$16+(B175-60)*转化表!$F$17,IF(AND(B175&lt;=80,B175&gt;70),9*转化表!$F$11+10*转化表!$F$12+10*转化表!$F$13+10*转化表!$F$14+10*转化表!$F$15+10*转化表!$F$16+10*转化表!$F$17+(B175-70)*转化表!$F$18,IF(AND(B175&lt;=90,B175&gt;80),9*转化表!$F$11+10*转化表!$F$12+10*转化表!$F$13+10*转化表!$F$14+10*转化表!$F$15+10*转化表!$F$16+10*转化表!$F$17+10*转化表!$F$18+(B175-80)*转化表!$F$19,IF(AND(B175&lt;=100,B175&gt;90),9*转化表!$F$11+10*转化表!$F$12+10*转化表!$F$13+10*转化表!$F$14+10*转化表!$F$15+10*转化表!$F$16+10*转化表!$F$17+10*转化表!$F$18+10*转化表!$F$19+(B175-90)*转化表!$F$20,IF(AND(B175&lt;=110,B175&gt;100),9*转化表!$F$11+10*转化表!$F$12+10*转化表!$F$13+10*转化表!$F$14+10*转化表!$F$15+10*转化表!$F$16+10*转化表!$F$17+10*转化表!$F$18+10*转化表!$F$19+10*转化表!$F$20+(B175-100)*转化表!$F$21,IF(AND(B175&lt;=120,B175&gt;110),9*转化表!$F$11+10*转化表!$F$12+10*转化表!$F$13+10*转化表!$F$14+10*转化表!$F$15+10*转化表!$F$16+10*转化表!$F$17+10*转化表!$F$18+10*转化表!$F$19+10*转化表!$F$20+10*转化表!$F$21+(B175-110)*转化表!$F$22)))))))))))))</f>
        <v>0</v>
      </c>
      <c r="K175" s="98">
        <f>(F175-50)*B175*10%+1+IF(AND(B175&lt;=10,B175&gt;0),(人物成长表!$B175-1)*转化表!$G$11,IF(AND(B175&lt;=20,B175&gt;10),9*转化表!$G$11+(B175-10)*转化表!$G$12,IF(AND(B175&lt;=30,B175&gt;20),9*转化表!$G$11+10*转化表!$G$12+(B175-20)*转化表!$G$13,IF(AND(B175&lt;=40,B175&gt;30),9*转化表!$G$11+10*转化表!$G$12+10*转化表!$G$13+(B175-30)*转化表!$G$14,IF(AND(B175&lt;=50,B175&gt;40),9*转化表!$G$11+10*转化表!$G$12+10*转化表!$G$13+10*转化表!$G$14+(B175-40)*转化表!$G$15,IF(AND(B175&lt;=60,B175&gt;50),9*转化表!$G$11+10*转化表!$G$12+10*转化表!$G$13+10*转化表!$G$14+10*转化表!$G$15+(B175-50)*转化表!$G$16,IF(AND(B175&lt;=70,B175&gt;60),9*转化表!$G$11+10*转化表!$G$12+10*转化表!$G$13+10*转化表!$G$14+10*转化表!$G$15+10*转化表!$G$16+(B175-60)*转化表!$G$17,IF(AND(B175&lt;=80,B175&gt;70),9*转化表!$G$11+10*转化表!$G$12+10*转化表!$G$13+10*转化表!$G$14+10*转化表!$G$15+10*转化表!$G$16+10*转化表!$G$17+(B175-70)*转化表!$G$18,IF(AND(B175&lt;=90,B175&gt;80),9*转化表!$G$11+10*转化表!$G$12+10*转化表!$G$13+10*转化表!$G$14+10*转化表!$G$15+10*转化表!$G$16+10*转化表!$G$17+10*转化表!$G$18+(B175-80)*转化表!$G$19,IF(AND(B175&lt;=100,B175&gt;90),9*转化表!$G$11+10*转化表!$G$12+10*转化表!$G$13+10*转化表!$G$14+10*转化表!$G$15+10*转化表!$G$16+10*转化表!$G$17+10*转化表!$G$18+10*转化表!$G$19+(B175-90)*转化表!$G$20,IF(AND(B175&lt;=110,B175&gt;100),9*转化表!$G$11+10*转化表!$G$12+10*转化表!$G$13+10*转化表!$G$14+10*转化表!$G$15+10*转化表!$G$16+10*转化表!$G$17+10*转化表!$G$18+10*转化表!$G$19+10*转化表!$G$20+(B175-100)*转化表!$G$21,IF(AND(B175&lt;=120,B175&gt;110),9*转化表!$G$11+10*转化表!$G$12+10*转化表!$G$13+10*转化表!$G$14+10*转化表!$G$15+10*转化表!$G$16+10*转化表!$G$17+10*转化表!$G$18+10*转化表!$G$19+10*转化表!$G$20+10*转化表!$G$21+(B175-110)*转化表!$G$22))))))))))))</f>
        <v>174</v>
      </c>
      <c r="L175" s="98">
        <f>IF(F175&lt;=50,0,(F175-50)*7%*B175+IF(AND(B175&lt;=10,B175&gt;0),人物成长表!$B175*转化表!$H$11,IF(AND(B175&lt;=20,B175&gt;10),9*转化表!$H$11+(B175-10)*转化表!$H$12,IF(AND(B175&lt;=30,B175&gt;20),9*转化表!$H$11+10*转化表!$H$12+(B175-20)*转化表!$H$13,IF(AND(B175&lt;=40,B175&gt;30),9*转化表!$H$11+10*转化表!$H$12+10*转化表!$H$13+(B175-30)*转化表!$H$14,IF(AND(B175&lt;=50,B175&gt;40),9*转化表!$H$11+10*转化表!$H$12+10*转化表!$H$13+10*转化表!$H$14+(B175-40)*转化表!$H$15,IF(AND(B175&lt;=60,B175&gt;50),9*转化表!$H$11+10*转化表!$H$12+10*转化表!$H$13+10*转化表!$H$14+10*转化表!$H$15+(B175-50)*转化表!$H$16,IF(AND(B175&lt;=70,B175&gt;60),9*转化表!$H$11+10*转化表!$H$12+10*转化表!$H$13+10*转化表!$H$14+10*转化表!$H$15+10*转化表!$H$16+(B175-60)*转化表!$H$17,IF(AND(B175&lt;=80,B175&gt;70),9*转化表!$H$11+10*转化表!$H$12+10*转化表!$H$13+10*转化表!$H$14+10*转化表!$H$15+10*转化表!$H$16+10*转化表!$H$17+(B175-70)*转化表!$H$18,IF(AND(B175&lt;=90,B175&gt;80),9*转化表!$H$11+10*转化表!$H$12+10*转化表!$H$13+10*转化表!$H$14+10*转化表!$H$15+10*转化表!$H$16+10*转化表!$H$17+10*转化表!$H$18+(B175-80)*转化表!$H$19,IF(AND(B175&lt;=100,B175&gt;90),9*转化表!$H$11+10*转化表!$H$12+10*转化表!$H$13+10*转化表!$H$14+10*转化表!$H$15+10*转化表!$H$16+10*转化表!$H$17+10*转化表!$H$18+10*转化表!$H$19+(B175-90)*转化表!$H$20,IF(AND(B175&lt;=110,B175&gt;100),9*转化表!$H$11+10*转化表!$H$12+10*转化表!$H$13+10*转化表!$H$14+10*转化表!$H$15+10*转化表!$H$16+10*转化表!$H$17+10*转化表!$H$18+10*转化表!$H$19+10*转化表!$H$20+(B175-100)*转化表!$H$21,IF(AND(B175&lt;=120,B175&gt;110),9*转化表!$H$11+10*转化表!$H$12+10*转化表!$H$13+10*转化表!$H$14+10*转化表!$H$15+10*转化表!$H$16+10*转化表!$H$17+10*转化表!$H$18+10*转化表!$H$19+10*转化表!$H$20+10*转化表!$H$21+(B175-110)*转化表!$H$22)))))))))))))</f>
        <v>0</v>
      </c>
      <c r="M175" s="99">
        <v>0.1</v>
      </c>
      <c r="N175" s="95">
        <v>0</v>
      </c>
      <c r="O175" s="99">
        <v>0.15</v>
      </c>
      <c r="P175" s="95">
        <v>0</v>
      </c>
      <c r="Q175" s="95">
        <v>0</v>
      </c>
      <c r="R175" s="95">
        <v>0</v>
      </c>
      <c r="S175" s="95">
        <v>0</v>
      </c>
    </row>
    <row r="176" spans="1:19">
      <c r="A176" s="38" t="s">
        <v>187</v>
      </c>
      <c r="B176" s="95">
        <v>55</v>
      </c>
      <c r="C176" s="96">
        <f>IF(AND(B176&lt;=10,B176&gt;0),(人物成长表!$B176-1)*30+30,IF(AND(B176&lt;=20,B176&gt;10),9*30+30+(B176-10)*60,IF(AND(B176&lt;=30,B176&gt;20),9*30+30+10*60+(B176-20)*90,IF(AND(B176&lt;=40,B176&gt;30),9*30+30+10*60+10*90+(B176-30)*120,IF(AND(B176&lt;=50,B176&gt;40),9*30+30+10*60+10*90+10*120+(B176-40)*150,IF(AND(B176&lt;=60,B176&gt;50),9*30+30+10*60+10*90+10*120+10*150+(B176-50)*180,IF(AND(B176&lt;=70,B176&gt;60),9*30+30+10*60+10*90+10*120+10*150+10*180+(B176-60)*210,IF(AND(B176&lt;=80,B176&gt;70),9*30+30+10*60+10*90+10*120+10*150+10*180+10*210+(B176-70)*240,IF(AND(B176&lt;=90,B176&gt;80),9*30+30+10*60+10*90+10*120+10*150+10*180+10*210+10*240+(B176-80)*270,IF(AND(B176&lt;=100,B176&gt;90),9*30+30+10*60+10*90+10*120+10*150+10*180+10*210+10*240+10*270+(B176-90)*300,IF(AND(B176&lt;=110,B176&gt;100),9*30+30+10*60+10*90+10*120+10*150+10*180+10*210+10*240+10*270+10*300+(B176-100)*330,IF(AND(B176&lt;=120,B176&gt;110),9*30+30+10*60+10*90+10*120+10*150+10*180+10*210+10*240+10*270+10*300+10*330+(B176-110)*360))))))))))))</f>
        <v>5400</v>
      </c>
      <c r="D176" s="38">
        <v>70</v>
      </c>
      <c r="E176" s="38">
        <v>50</v>
      </c>
      <c r="F176" s="95">
        <v>50</v>
      </c>
      <c r="G176" s="97">
        <f>人物成长表!$D176*人物成长表!$B176*10%+16+IF(AND(B176&lt;=10,B176&gt;0),(人物成长表!$B176-1)*转化表!$C$11,IF(AND(B176&lt;=20,B176&gt;10),9*转化表!$C$11+(B176-10)*转化表!$C$12,IF(AND(B176&lt;=30,B176&gt;20),9*转化表!$C$11+10*转化表!$C$12+(B176-20)*转化表!$C$13,IF(AND(B176&lt;=40,B176&gt;30),9*转化表!$C$11+10*转化表!$C$12+10*转化表!$C$13+(B176-30)*转化表!$C$14,IF(AND(B176&lt;=50,B176&gt;40),9*转化表!$C$11+10*转化表!$C$12+10*转化表!$C$13+10*转化表!$C$14+(B176-40)*转化表!$C$15,IF(AND(B176&lt;=60,B176&gt;50),9*转化表!$C$11+10*转化表!$C$12+10*转化表!$C$13+10*转化表!$C$14+10*转化表!$C$15+(B176-50)*转化表!$C$16,IF(AND(B176&lt;=70,B176&gt;60),9*转化表!$C$11+10*转化表!$C$12+10*转化表!$C$13+10*转化表!$C$14+10*转化表!$C$15+10*转化表!$C$16+(B176-60)*转化表!$C$17,IF(AND(B176&lt;=80,B176&gt;70),9*转化表!$C$11+10*转化表!$C$12+10*转化表!$C$13+10*转化表!$C$14+10*转化表!$C$15+10*转化表!$C$16+10*转化表!$C$17+(B176-70)*转化表!$C$18,IF(AND(B176&lt;=90,B176&gt;80),9*转化表!$C$11+10*转化表!$C$12+10*转化表!$C$13+10*转化表!$C$14+10*转化表!$C$15+10*转化表!$C$16+10*转化表!$C$17+10*转化表!$C$18+(B176-80)*转化表!$C$19,IF(AND(B176&lt;=100,B176&gt;90),9*转化表!$C$11+10*转化表!$C$12+10*转化表!$C$13+10*转化表!$C$14+10*转化表!$C$15+10*转化表!$C$16+10*转化表!$C$17+10*转化表!$C$18+10*转化表!$C$19+(B176-90)*转化表!$C$20,IF(AND(B176&lt;=110,B176&gt;100),9*转化表!$C$11+10*转化表!$C$12+10*转化表!$C$13+10*转化表!$C$14+10*转化表!$C$15+10*转化表!$C$16+10*转化表!$C$17+10*转化表!$C$18+10*转化表!$C$19+10*转化表!$C$20+(B176-100)*转化表!$C$21,IF(AND(B176&lt;=120,B176&gt;110),9*转化表!$C$11+10*转化表!$C$12+10*转化表!$C$13+10*转化表!$C$14+10*转化表!$C$15+10*转化表!$C$16+10*转化表!$C$17+10*转化表!$C$18+10*转化表!$C$19+10*转化表!$C$20+10*转化表!$C$21+(B176-110)*转化表!$C$22))))))))))))</f>
        <v>829</v>
      </c>
      <c r="H176" s="97">
        <f>人物成长表!$D176*人物成长表!$B176*7%+11.1+IF(AND(B176&lt;=10,B176&gt;0),(人物成长表!$B176-1)*转化表!$D$11,IF(AND(B176&lt;=20,B176&gt;10),9*转化表!$D$11+(B176-10)*转化表!$D$12,IF(AND(B176&lt;=30,B176&gt;20),9*转化表!$D$11+10*转化表!$D$12+(B176-20)*转化表!$D$13,IF(AND(B176&lt;=40,B176&gt;30),9*转化表!$D$11+10*转化表!$D$12+10*转化表!$D$13+(B176-30)*转化表!$D$14,IF(AND(B176&lt;=50,B176&gt;40),9*转化表!$D$11+10*转化表!$D$12+10*转化表!$D$13+10*转化表!$D$14+(B176-40)*转化表!$D$15,IF(AND(B176&lt;=60,B176&gt;50),9*转化表!$D$11+10*转化表!$D$12+10*转化表!$D$13+10*转化表!$D$14+10*转化表!$D$15+(B176-50)*转化表!$D$16,IF(AND(B176&lt;=70,B176&gt;60),9*转化表!$D$11+10*转化表!$D$12+10*转化表!$D$13+10*转化表!$D$14+10*转化表!$D$15+10*转化表!$D$16+(B176-60)*转化表!$D$17,IF(AND(B176&lt;=80,B176&gt;70),9*转化表!$D$11+10*转化表!$D$12+10*转化表!$D$13+10*转化表!$D$14+10*转化表!$D$15+10*转化表!$D$16+10*转化表!$D$17+(B176-70)*转化表!$D$18,IF(AND(B176&lt;=90,B176&gt;80),9*转化表!$D$11+10*转化表!$D$12+10*转化表!$D$13+10*转化表!$D$14+10*转化表!$D$15+10*转化表!$D$16+10*转化表!$D$17+10*转化表!$D$18+(B176-80)*转化表!$D$19,IF(AND(B176&lt;=100,B176&gt;90),9*转化表!$D$11+10*转化表!$D$12+10*转化表!$D$13+10*转化表!$D$14+10*转化表!$D$15+10*转化表!$D$16+10*转化表!$D$17+10*转化表!$D$18+10*转化表!$D$19+(B176-90)*转化表!$D$20,IF(AND(B176&lt;=110,B176&gt;100),9*转化表!$D$11+10*转化表!$D$12+10*转化表!$D$13+10*转化表!$D$14+10*转化表!$D$15+10*转化表!$D$16+10*转化表!$D$17+10*转化表!$D$18+10*转化表!$D$19+10*转化表!$D$20+(B176-100)*转化表!$D$21,IF(AND(B176&lt;=120,B176&gt;110),9*转化表!$D$11+10*转化表!$D$12+10*转化表!$D$13+10*转化表!$D$14+10*转化表!$D$15+10*转化表!$D$16+10*转化表!$D$17+10*转化表!$D$18+10*转化表!$D$19+10*转化表!$D$20+10*转化表!$D$21+(B176-110)*转化表!$D$22))))))))))))</f>
        <v>263</v>
      </c>
      <c r="I176" s="98">
        <f>IF(E176&lt;=50,0,(E176-50)*人物成长表!$B176*10%+0.1+IF(AND(B176&lt;=10,B176&gt;0),(人物成长表!$B176-1)*转化表!$E$11,IF(AND(B176&lt;=20,B176&gt;10),9*转化表!$E$11+(B176-10)*转化表!$E$12,IF(AND(B176&lt;=30,B176&gt;20),9*转化表!$E$11+10*转化表!$E$12+(B176-20)*转化表!$E$13,IF(AND(B176&lt;=40,B176&gt;30),9*转化表!$E$11+10*转化表!$E$12+10*转化表!$E$13+(B176-30)*转化表!$E$14,IF(AND(B176&lt;=50,B176&gt;40),9*转化表!$E$11+10*转化表!$E$12+10*转化表!$E$13+10*转化表!$E$14+(B176-40)*转化表!$E$15,IF(AND(B176&lt;=60,B176&gt;50),9*转化表!$E$11+10*转化表!$E$12+10*转化表!$E$13+10*转化表!$E$14+10*转化表!$E$15+(B176-50)*转化表!$E$16,IF(AND(B176&lt;=70,B176&gt;60),9*转化表!$E$11+10*转化表!$E$12+10*转化表!$E$13+10*转化表!$E$14+10*转化表!$E$15+10*转化表!$E$16+(B176-60)*转化表!$E$17,IF(AND(B176&lt;=80,B176&gt;70),9*转化表!$E$11+10*转化表!$E$12+10*转化表!$E$13+10*转化表!$E$14+10*转化表!$E$15+10*转化表!$E$16+10*转化表!$E$17+(B176-70)*转化表!$E$18,IF(AND(B176&lt;=90,B176&gt;80),9*转化表!$E$11+10*转化表!$E$12+10*转化表!$E$13+10*转化表!$E$14+10*转化表!$E$15+10*转化表!$E$16+10*转化表!$E$17+10*转化表!$E$18+(B176-80)*转化表!$E$19,IF(AND(B176&lt;=100,B176&gt;90),9*转化表!$E$11+10*转化表!$E$12+10*转化表!$E$13+10*转化表!$E$14+10*转化表!$E$15+10*转化表!$E$16+10*转化表!$E$17+10*转化表!$E$18+10*转化表!$E$19+(B176-90)*转化表!$E$20,IF(AND(B176&lt;=110,B176&gt;100),9*转化表!$E$11+10*转化表!$E$12+10*转化表!$E$13+10*转化表!$E$14+10*转化表!$E$15+10*转化表!$E$16+10*转化表!$E$17+10*转化表!$E$18+10*转化表!$E$19+10*转化表!$E$20+(B176-100)*转化表!$E$21,IF(AND(B176&lt;=120,B176&gt;110),9*转化表!$E$11+10*转化表!$E$12+10*转化表!$E$13+10*转化表!$E$14+10*转化表!$E$15+10*转化表!$E$16+10*转化表!$E$17+10*转化表!$E$18+10*转化表!$E$19+10*转化表!$E$20+10*转化表!$E$21+(B176-110)*转化表!$E$22)))))))))))))</f>
        <v>0</v>
      </c>
      <c r="J176" s="98">
        <f>IF(E176&lt;=50,0,(E176-50)*人物成长表!$B176*7%+0.1+IF(AND(B176&lt;=10,B176&gt;0),(人物成长表!$B176-1)*转化表!$F$11,IF(AND(B176&lt;=20,B176&gt;10),9*转化表!$F$11+(B176-10)*转化表!$F$12,IF(AND(B176&lt;=30,B176&gt;20),9*转化表!$F$11+10*转化表!$F$12+(B176-20)*转化表!$F$13,IF(AND(B176&lt;=40,B176&gt;30),9*转化表!$F$11+10*转化表!$F$12+10*转化表!$F$13+(B176-30)*转化表!$F$14,IF(AND(B176&lt;=50,B176&gt;40),9*转化表!$F$11+10*转化表!$F$12+10*转化表!$F$13+10*转化表!$F$14+(B176-40)*转化表!$F$15,IF(AND(B176&lt;=60,B176&gt;50),9*转化表!$F$11+10*转化表!$F$12+10*转化表!$F$13+10*转化表!$F$14+10*转化表!$F$15+(B176-50)*转化表!$F$16,IF(AND(B176&lt;=70,B176&gt;60),9*转化表!$F$11+10*转化表!$F$12+10*转化表!$F$13+10*转化表!$F$14+10*转化表!$F$15+10*转化表!$F$16+(B176-60)*转化表!$F$17,IF(AND(B176&lt;=80,B176&gt;70),9*转化表!$F$11+10*转化表!$F$12+10*转化表!$F$13+10*转化表!$F$14+10*转化表!$F$15+10*转化表!$F$16+10*转化表!$F$17+(B176-70)*转化表!$F$18,IF(AND(B176&lt;=90,B176&gt;80),9*转化表!$F$11+10*转化表!$F$12+10*转化表!$F$13+10*转化表!$F$14+10*转化表!$F$15+10*转化表!$F$16+10*转化表!$F$17+10*转化表!$F$18+(B176-80)*转化表!$F$19,IF(AND(B176&lt;=100,B176&gt;90),9*转化表!$F$11+10*转化表!$F$12+10*转化表!$F$13+10*转化表!$F$14+10*转化表!$F$15+10*转化表!$F$16+10*转化表!$F$17+10*转化表!$F$18+10*转化表!$F$19+(B176-90)*转化表!$F$20,IF(AND(B176&lt;=110,B176&gt;100),9*转化表!$F$11+10*转化表!$F$12+10*转化表!$F$13+10*转化表!$F$14+10*转化表!$F$15+10*转化表!$F$16+10*转化表!$F$17+10*转化表!$F$18+10*转化表!$F$19+10*转化表!$F$20+(B176-100)*转化表!$F$21,IF(AND(B176&lt;=120,B176&gt;110),9*转化表!$F$11+10*转化表!$F$12+10*转化表!$F$13+10*转化表!$F$14+10*转化表!$F$15+10*转化表!$F$16+10*转化表!$F$17+10*转化表!$F$18+10*转化表!$F$19+10*转化表!$F$20+10*转化表!$F$21+(B176-110)*转化表!$F$22)))))))))))))</f>
        <v>0</v>
      </c>
      <c r="K176" s="98">
        <f>(F176-50)*B176*10%+1+IF(AND(B176&lt;=10,B176&gt;0),(人物成长表!$B176-1)*转化表!$G$11,IF(AND(B176&lt;=20,B176&gt;10),9*转化表!$G$11+(B176-10)*转化表!$G$12,IF(AND(B176&lt;=30,B176&gt;20),9*转化表!$G$11+10*转化表!$G$12+(B176-20)*转化表!$G$13,IF(AND(B176&lt;=40,B176&gt;30),9*转化表!$G$11+10*转化表!$G$12+10*转化表!$G$13+(B176-30)*转化表!$G$14,IF(AND(B176&lt;=50,B176&gt;40),9*转化表!$G$11+10*转化表!$G$12+10*转化表!$G$13+10*转化表!$G$14+(B176-40)*转化表!$G$15,IF(AND(B176&lt;=60,B176&gt;50),9*转化表!$G$11+10*转化表!$G$12+10*转化表!$G$13+10*转化表!$G$14+10*转化表!$G$15+(B176-50)*转化表!$G$16,IF(AND(B176&lt;=70,B176&gt;60),9*转化表!$G$11+10*转化表!$G$12+10*转化表!$G$13+10*转化表!$G$14+10*转化表!$G$15+10*转化表!$G$16+(B176-60)*转化表!$G$17,IF(AND(B176&lt;=80,B176&gt;70),9*转化表!$G$11+10*转化表!$G$12+10*转化表!$G$13+10*转化表!$G$14+10*转化表!$G$15+10*转化表!$G$16+10*转化表!$G$17+(B176-70)*转化表!$G$18,IF(AND(B176&lt;=90,B176&gt;80),9*转化表!$G$11+10*转化表!$G$12+10*转化表!$G$13+10*转化表!$G$14+10*转化表!$G$15+10*转化表!$G$16+10*转化表!$G$17+10*转化表!$G$18+(B176-80)*转化表!$G$19,IF(AND(B176&lt;=100,B176&gt;90),9*转化表!$G$11+10*转化表!$G$12+10*转化表!$G$13+10*转化表!$G$14+10*转化表!$G$15+10*转化表!$G$16+10*转化表!$G$17+10*转化表!$G$18+10*转化表!$G$19+(B176-90)*转化表!$G$20,IF(AND(B176&lt;=110,B176&gt;100),9*转化表!$G$11+10*转化表!$G$12+10*转化表!$G$13+10*转化表!$G$14+10*转化表!$G$15+10*转化表!$G$16+10*转化表!$G$17+10*转化表!$G$18+10*转化表!$G$19+10*转化表!$G$20+(B176-100)*转化表!$G$21,IF(AND(B176&lt;=120,B176&gt;110),9*转化表!$G$11+10*转化表!$G$12+10*转化表!$G$13+10*转化表!$G$14+10*转化表!$G$15+10*转化表!$G$16+10*转化表!$G$17+10*转化表!$G$18+10*转化表!$G$19+10*转化表!$G$20+10*转化表!$G$21+(B176-110)*转化表!$G$22))))))))))))</f>
        <v>180</v>
      </c>
      <c r="L176" s="98">
        <f>IF(F176&lt;=50,0,(F176-50)*7%*B176+IF(AND(B176&lt;=10,B176&gt;0),人物成长表!$B176*转化表!$H$11,IF(AND(B176&lt;=20,B176&gt;10),9*转化表!$H$11+(B176-10)*转化表!$H$12,IF(AND(B176&lt;=30,B176&gt;20),9*转化表!$H$11+10*转化表!$H$12+(B176-20)*转化表!$H$13,IF(AND(B176&lt;=40,B176&gt;30),9*转化表!$H$11+10*转化表!$H$12+10*转化表!$H$13+(B176-30)*转化表!$H$14,IF(AND(B176&lt;=50,B176&gt;40),9*转化表!$H$11+10*转化表!$H$12+10*转化表!$H$13+10*转化表!$H$14+(B176-40)*转化表!$H$15,IF(AND(B176&lt;=60,B176&gt;50),9*转化表!$H$11+10*转化表!$H$12+10*转化表!$H$13+10*转化表!$H$14+10*转化表!$H$15+(B176-50)*转化表!$H$16,IF(AND(B176&lt;=70,B176&gt;60),9*转化表!$H$11+10*转化表!$H$12+10*转化表!$H$13+10*转化表!$H$14+10*转化表!$H$15+10*转化表!$H$16+(B176-60)*转化表!$H$17,IF(AND(B176&lt;=80,B176&gt;70),9*转化表!$H$11+10*转化表!$H$12+10*转化表!$H$13+10*转化表!$H$14+10*转化表!$H$15+10*转化表!$H$16+10*转化表!$H$17+(B176-70)*转化表!$H$18,IF(AND(B176&lt;=90,B176&gt;80),9*转化表!$H$11+10*转化表!$H$12+10*转化表!$H$13+10*转化表!$H$14+10*转化表!$H$15+10*转化表!$H$16+10*转化表!$H$17+10*转化表!$H$18+(B176-80)*转化表!$H$19,IF(AND(B176&lt;=100,B176&gt;90),9*转化表!$H$11+10*转化表!$H$12+10*转化表!$H$13+10*转化表!$H$14+10*转化表!$H$15+10*转化表!$H$16+10*转化表!$H$17+10*转化表!$H$18+10*转化表!$H$19+(B176-90)*转化表!$H$20,IF(AND(B176&lt;=110,B176&gt;100),9*转化表!$H$11+10*转化表!$H$12+10*转化表!$H$13+10*转化表!$H$14+10*转化表!$H$15+10*转化表!$H$16+10*转化表!$H$17+10*转化表!$H$18+10*转化表!$H$19+10*转化表!$H$20+(B176-100)*转化表!$H$21,IF(AND(B176&lt;=120,B176&gt;110),9*转化表!$H$11+10*转化表!$H$12+10*转化表!$H$13+10*转化表!$H$14+10*转化表!$H$15+10*转化表!$H$16+10*转化表!$H$17+10*转化表!$H$18+10*转化表!$H$19+10*转化表!$H$20+10*转化表!$H$21+(B176-110)*转化表!$H$22)))))))))))))</f>
        <v>0</v>
      </c>
      <c r="M176" s="99">
        <v>0.1</v>
      </c>
      <c r="N176" s="95">
        <v>0</v>
      </c>
      <c r="O176" s="99">
        <v>0.15</v>
      </c>
      <c r="P176" s="95">
        <v>0</v>
      </c>
      <c r="Q176" s="95">
        <v>0</v>
      </c>
      <c r="R176" s="95">
        <v>0</v>
      </c>
      <c r="S176" s="95">
        <v>0</v>
      </c>
    </row>
    <row r="177" spans="1:19">
      <c r="A177" s="38" t="s">
        <v>187</v>
      </c>
      <c r="B177" s="95">
        <v>56</v>
      </c>
      <c r="C177" s="96">
        <f>IF(AND(B177&lt;=10,B177&gt;0),(人物成长表!$B177-1)*30+30,IF(AND(B177&lt;=20,B177&gt;10),9*30+30+(B177-10)*60,IF(AND(B177&lt;=30,B177&gt;20),9*30+30+10*60+(B177-20)*90,IF(AND(B177&lt;=40,B177&gt;30),9*30+30+10*60+10*90+(B177-30)*120,IF(AND(B177&lt;=50,B177&gt;40),9*30+30+10*60+10*90+10*120+(B177-40)*150,IF(AND(B177&lt;=60,B177&gt;50),9*30+30+10*60+10*90+10*120+10*150+(B177-50)*180,IF(AND(B177&lt;=70,B177&gt;60),9*30+30+10*60+10*90+10*120+10*150+10*180+(B177-60)*210,IF(AND(B177&lt;=80,B177&gt;70),9*30+30+10*60+10*90+10*120+10*150+10*180+10*210+(B177-70)*240,IF(AND(B177&lt;=90,B177&gt;80),9*30+30+10*60+10*90+10*120+10*150+10*180+10*210+10*240+(B177-80)*270,IF(AND(B177&lt;=100,B177&gt;90),9*30+30+10*60+10*90+10*120+10*150+10*180+10*210+10*240+10*270+(B177-90)*300,IF(AND(B177&lt;=110,B177&gt;100),9*30+30+10*60+10*90+10*120+10*150+10*180+10*210+10*240+10*270+10*300+(B177-100)*330,IF(AND(B177&lt;=120,B177&gt;110),9*30+30+10*60+10*90+10*120+10*150+10*180+10*210+10*240+10*270+10*300+10*330+(B177-110)*360))))))))))))</f>
        <v>5580</v>
      </c>
      <c r="D177" s="38">
        <v>70</v>
      </c>
      <c r="E177" s="38">
        <v>50</v>
      </c>
      <c r="F177" s="95">
        <v>50</v>
      </c>
      <c r="G177" s="97">
        <f>人物成长表!$D177*人物成长表!$B177*10%+16+IF(AND(B177&lt;=10,B177&gt;0),(人物成长表!$B177-1)*转化表!$C$11,IF(AND(B177&lt;=20,B177&gt;10),9*转化表!$C$11+(B177-10)*转化表!$C$12,IF(AND(B177&lt;=30,B177&gt;20),9*转化表!$C$11+10*转化表!$C$12+(B177-20)*转化表!$C$13,IF(AND(B177&lt;=40,B177&gt;30),9*转化表!$C$11+10*转化表!$C$12+10*转化表!$C$13+(B177-30)*转化表!$C$14,IF(AND(B177&lt;=50,B177&gt;40),9*转化表!$C$11+10*转化表!$C$12+10*转化表!$C$13+10*转化表!$C$14+(B177-40)*转化表!$C$15,IF(AND(B177&lt;=60,B177&gt;50),9*转化表!$C$11+10*转化表!$C$12+10*转化表!$C$13+10*转化表!$C$14+10*转化表!$C$15+(B177-50)*转化表!$C$16,IF(AND(B177&lt;=70,B177&gt;60),9*转化表!$C$11+10*转化表!$C$12+10*转化表!$C$13+10*转化表!$C$14+10*转化表!$C$15+10*转化表!$C$16+(B177-60)*转化表!$C$17,IF(AND(B177&lt;=80,B177&gt;70),9*转化表!$C$11+10*转化表!$C$12+10*转化表!$C$13+10*转化表!$C$14+10*转化表!$C$15+10*转化表!$C$16+10*转化表!$C$17+(B177-70)*转化表!$C$18,IF(AND(B177&lt;=90,B177&gt;80),9*转化表!$C$11+10*转化表!$C$12+10*转化表!$C$13+10*转化表!$C$14+10*转化表!$C$15+10*转化表!$C$16+10*转化表!$C$17+10*转化表!$C$18+(B177-80)*转化表!$C$19,IF(AND(B177&lt;=100,B177&gt;90),9*转化表!$C$11+10*转化表!$C$12+10*转化表!$C$13+10*转化表!$C$14+10*转化表!$C$15+10*转化表!$C$16+10*转化表!$C$17+10*转化表!$C$18+10*转化表!$C$19+(B177-90)*转化表!$C$20,IF(AND(B177&lt;=110,B177&gt;100),9*转化表!$C$11+10*转化表!$C$12+10*转化表!$C$13+10*转化表!$C$14+10*转化表!$C$15+10*转化表!$C$16+10*转化表!$C$17+10*转化表!$C$18+10*转化表!$C$19+10*转化表!$C$20+(B177-100)*转化表!$C$21,IF(AND(B177&lt;=120,B177&gt;110),9*转化表!$C$11+10*转化表!$C$12+10*转化表!$C$13+10*转化表!$C$14+10*转化表!$C$15+10*转化表!$C$16+10*转化表!$C$17+10*转化表!$C$18+10*转化表!$C$19+10*转化表!$C$20+10*转化表!$C$21+(B177-110)*转化表!$C$22))))))))))))</f>
        <v>855</v>
      </c>
      <c r="H177" s="97">
        <f>人物成长表!$D177*人物成长表!$B177*7%+11.1+IF(AND(B177&lt;=10,B177&gt;0),(人物成长表!$B177-1)*转化表!$D$11,IF(AND(B177&lt;=20,B177&gt;10),9*转化表!$D$11+(B177-10)*转化表!$D$12,IF(AND(B177&lt;=30,B177&gt;20),9*转化表!$D$11+10*转化表!$D$12+(B177-20)*转化表!$D$13,IF(AND(B177&lt;=40,B177&gt;30),9*转化表!$D$11+10*转化表!$D$12+10*转化表!$D$13+(B177-30)*转化表!$D$14,IF(AND(B177&lt;=50,B177&gt;40),9*转化表!$D$11+10*转化表!$D$12+10*转化表!$D$13+10*转化表!$D$14+(B177-40)*转化表!$D$15,IF(AND(B177&lt;=60,B177&gt;50),9*转化表!$D$11+10*转化表!$D$12+10*转化表!$D$13+10*转化表!$D$14+10*转化表!$D$15+(B177-50)*转化表!$D$16,IF(AND(B177&lt;=70,B177&gt;60),9*转化表!$D$11+10*转化表!$D$12+10*转化表!$D$13+10*转化表!$D$14+10*转化表!$D$15+10*转化表!$D$16+(B177-60)*转化表!$D$17,IF(AND(B177&lt;=80,B177&gt;70),9*转化表!$D$11+10*转化表!$D$12+10*转化表!$D$13+10*转化表!$D$14+10*转化表!$D$15+10*转化表!$D$16+10*转化表!$D$17+(B177-70)*转化表!$D$18,IF(AND(B177&lt;=90,B177&gt;80),9*转化表!$D$11+10*转化表!$D$12+10*转化表!$D$13+10*转化表!$D$14+10*转化表!$D$15+10*转化表!$D$16+10*转化表!$D$17+10*转化表!$D$18+(B177-80)*转化表!$D$19,IF(AND(B177&lt;=100,B177&gt;90),9*转化表!$D$11+10*转化表!$D$12+10*转化表!$D$13+10*转化表!$D$14+10*转化表!$D$15+10*转化表!$D$16+10*转化表!$D$17+10*转化表!$D$18+10*转化表!$D$19+(B177-90)*转化表!$D$20,IF(AND(B177&lt;=110,B177&gt;100),9*转化表!$D$11+10*转化表!$D$12+10*转化表!$D$13+10*转化表!$D$14+10*转化表!$D$15+10*转化表!$D$16+10*转化表!$D$17+10*转化表!$D$18+10*转化表!$D$19+10*转化表!$D$20+(B177-100)*转化表!$D$21,IF(AND(B177&lt;=120,B177&gt;110),9*转化表!$D$11+10*转化表!$D$12+10*转化表!$D$13+10*转化表!$D$14+10*转化表!$D$15+10*转化表!$D$16+10*转化表!$D$17+10*转化表!$D$18+10*转化表!$D$19+10*转化表!$D$20+10*转化表!$D$21+(B177-110)*转化表!$D$22))))))))))))</f>
        <v>270.20000000000005</v>
      </c>
      <c r="I177" s="98">
        <f>IF(E177&lt;=50,0,(E177-50)*人物成长表!$B177*10%+0.1+IF(AND(B177&lt;=10,B177&gt;0),(人物成长表!$B177-1)*转化表!$E$11,IF(AND(B177&lt;=20,B177&gt;10),9*转化表!$E$11+(B177-10)*转化表!$E$12,IF(AND(B177&lt;=30,B177&gt;20),9*转化表!$E$11+10*转化表!$E$12+(B177-20)*转化表!$E$13,IF(AND(B177&lt;=40,B177&gt;30),9*转化表!$E$11+10*转化表!$E$12+10*转化表!$E$13+(B177-30)*转化表!$E$14,IF(AND(B177&lt;=50,B177&gt;40),9*转化表!$E$11+10*转化表!$E$12+10*转化表!$E$13+10*转化表!$E$14+(B177-40)*转化表!$E$15,IF(AND(B177&lt;=60,B177&gt;50),9*转化表!$E$11+10*转化表!$E$12+10*转化表!$E$13+10*转化表!$E$14+10*转化表!$E$15+(B177-50)*转化表!$E$16,IF(AND(B177&lt;=70,B177&gt;60),9*转化表!$E$11+10*转化表!$E$12+10*转化表!$E$13+10*转化表!$E$14+10*转化表!$E$15+10*转化表!$E$16+(B177-60)*转化表!$E$17,IF(AND(B177&lt;=80,B177&gt;70),9*转化表!$E$11+10*转化表!$E$12+10*转化表!$E$13+10*转化表!$E$14+10*转化表!$E$15+10*转化表!$E$16+10*转化表!$E$17+(B177-70)*转化表!$E$18,IF(AND(B177&lt;=90,B177&gt;80),9*转化表!$E$11+10*转化表!$E$12+10*转化表!$E$13+10*转化表!$E$14+10*转化表!$E$15+10*转化表!$E$16+10*转化表!$E$17+10*转化表!$E$18+(B177-80)*转化表!$E$19,IF(AND(B177&lt;=100,B177&gt;90),9*转化表!$E$11+10*转化表!$E$12+10*转化表!$E$13+10*转化表!$E$14+10*转化表!$E$15+10*转化表!$E$16+10*转化表!$E$17+10*转化表!$E$18+10*转化表!$E$19+(B177-90)*转化表!$E$20,IF(AND(B177&lt;=110,B177&gt;100),9*转化表!$E$11+10*转化表!$E$12+10*转化表!$E$13+10*转化表!$E$14+10*转化表!$E$15+10*转化表!$E$16+10*转化表!$E$17+10*转化表!$E$18+10*转化表!$E$19+10*转化表!$E$20+(B177-100)*转化表!$E$21,IF(AND(B177&lt;=120,B177&gt;110),9*转化表!$E$11+10*转化表!$E$12+10*转化表!$E$13+10*转化表!$E$14+10*转化表!$E$15+10*转化表!$E$16+10*转化表!$E$17+10*转化表!$E$18+10*转化表!$E$19+10*转化表!$E$20+10*转化表!$E$21+(B177-110)*转化表!$E$22)))))))))))))</f>
        <v>0</v>
      </c>
      <c r="J177" s="98">
        <f>IF(E177&lt;=50,0,(E177-50)*人物成长表!$B177*7%+0.1+IF(AND(B177&lt;=10,B177&gt;0),(人物成长表!$B177-1)*转化表!$F$11,IF(AND(B177&lt;=20,B177&gt;10),9*转化表!$F$11+(B177-10)*转化表!$F$12,IF(AND(B177&lt;=30,B177&gt;20),9*转化表!$F$11+10*转化表!$F$12+(B177-20)*转化表!$F$13,IF(AND(B177&lt;=40,B177&gt;30),9*转化表!$F$11+10*转化表!$F$12+10*转化表!$F$13+(B177-30)*转化表!$F$14,IF(AND(B177&lt;=50,B177&gt;40),9*转化表!$F$11+10*转化表!$F$12+10*转化表!$F$13+10*转化表!$F$14+(B177-40)*转化表!$F$15,IF(AND(B177&lt;=60,B177&gt;50),9*转化表!$F$11+10*转化表!$F$12+10*转化表!$F$13+10*转化表!$F$14+10*转化表!$F$15+(B177-50)*转化表!$F$16,IF(AND(B177&lt;=70,B177&gt;60),9*转化表!$F$11+10*转化表!$F$12+10*转化表!$F$13+10*转化表!$F$14+10*转化表!$F$15+10*转化表!$F$16+(B177-60)*转化表!$F$17,IF(AND(B177&lt;=80,B177&gt;70),9*转化表!$F$11+10*转化表!$F$12+10*转化表!$F$13+10*转化表!$F$14+10*转化表!$F$15+10*转化表!$F$16+10*转化表!$F$17+(B177-70)*转化表!$F$18,IF(AND(B177&lt;=90,B177&gt;80),9*转化表!$F$11+10*转化表!$F$12+10*转化表!$F$13+10*转化表!$F$14+10*转化表!$F$15+10*转化表!$F$16+10*转化表!$F$17+10*转化表!$F$18+(B177-80)*转化表!$F$19,IF(AND(B177&lt;=100,B177&gt;90),9*转化表!$F$11+10*转化表!$F$12+10*转化表!$F$13+10*转化表!$F$14+10*转化表!$F$15+10*转化表!$F$16+10*转化表!$F$17+10*转化表!$F$18+10*转化表!$F$19+(B177-90)*转化表!$F$20,IF(AND(B177&lt;=110,B177&gt;100),9*转化表!$F$11+10*转化表!$F$12+10*转化表!$F$13+10*转化表!$F$14+10*转化表!$F$15+10*转化表!$F$16+10*转化表!$F$17+10*转化表!$F$18+10*转化表!$F$19+10*转化表!$F$20+(B177-100)*转化表!$F$21,IF(AND(B177&lt;=120,B177&gt;110),9*转化表!$F$11+10*转化表!$F$12+10*转化表!$F$13+10*转化表!$F$14+10*转化表!$F$15+10*转化表!$F$16+10*转化表!$F$17+10*转化表!$F$18+10*转化表!$F$19+10*转化表!$F$20+10*转化表!$F$21+(B177-110)*转化表!$F$22)))))))))))))</f>
        <v>0</v>
      </c>
      <c r="K177" s="98">
        <f>(F177-50)*B177*10%+1+IF(AND(B177&lt;=10,B177&gt;0),(人物成长表!$B177-1)*转化表!$G$11,IF(AND(B177&lt;=20,B177&gt;10),9*转化表!$G$11+(B177-10)*转化表!$G$12,IF(AND(B177&lt;=30,B177&gt;20),9*转化表!$G$11+10*转化表!$G$12+(B177-20)*转化表!$G$13,IF(AND(B177&lt;=40,B177&gt;30),9*转化表!$G$11+10*转化表!$G$12+10*转化表!$G$13+(B177-30)*转化表!$G$14,IF(AND(B177&lt;=50,B177&gt;40),9*转化表!$G$11+10*转化表!$G$12+10*转化表!$G$13+10*转化表!$G$14+(B177-40)*转化表!$G$15,IF(AND(B177&lt;=60,B177&gt;50),9*转化表!$G$11+10*转化表!$G$12+10*转化表!$G$13+10*转化表!$G$14+10*转化表!$G$15+(B177-50)*转化表!$G$16,IF(AND(B177&lt;=70,B177&gt;60),9*转化表!$G$11+10*转化表!$G$12+10*转化表!$G$13+10*转化表!$G$14+10*转化表!$G$15+10*转化表!$G$16+(B177-60)*转化表!$G$17,IF(AND(B177&lt;=80,B177&gt;70),9*转化表!$G$11+10*转化表!$G$12+10*转化表!$G$13+10*转化表!$G$14+10*转化表!$G$15+10*转化表!$G$16+10*转化表!$G$17+(B177-70)*转化表!$G$18,IF(AND(B177&lt;=90,B177&gt;80),9*转化表!$G$11+10*转化表!$G$12+10*转化表!$G$13+10*转化表!$G$14+10*转化表!$G$15+10*转化表!$G$16+10*转化表!$G$17+10*转化表!$G$18+(B177-80)*转化表!$G$19,IF(AND(B177&lt;=100,B177&gt;90),9*转化表!$G$11+10*转化表!$G$12+10*转化表!$G$13+10*转化表!$G$14+10*转化表!$G$15+10*转化表!$G$16+10*转化表!$G$17+10*转化表!$G$18+10*转化表!$G$19+(B177-90)*转化表!$G$20,IF(AND(B177&lt;=110,B177&gt;100),9*转化表!$G$11+10*转化表!$G$12+10*转化表!$G$13+10*转化表!$G$14+10*转化表!$G$15+10*转化表!$G$16+10*转化表!$G$17+10*转化表!$G$18+10*转化表!$G$19+10*转化表!$G$20+(B177-100)*转化表!$G$21,IF(AND(B177&lt;=120,B177&gt;110),9*转化表!$G$11+10*转化表!$G$12+10*转化表!$G$13+10*转化表!$G$14+10*转化表!$G$15+10*转化表!$G$16+10*转化表!$G$17+10*转化表!$G$18+10*转化表!$G$19+10*转化表!$G$20+10*转化表!$G$21+(B177-110)*转化表!$G$22))))))))))))</f>
        <v>186</v>
      </c>
      <c r="L177" s="98">
        <f>IF(F177&lt;=50,0,(F177-50)*7%*B177+IF(AND(B177&lt;=10,B177&gt;0),人物成长表!$B177*转化表!$H$11,IF(AND(B177&lt;=20,B177&gt;10),9*转化表!$H$11+(B177-10)*转化表!$H$12,IF(AND(B177&lt;=30,B177&gt;20),9*转化表!$H$11+10*转化表!$H$12+(B177-20)*转化表!$H$13,IF(AND(B177&lt;=40,B177&gt;30),9*转化表!$H$11+10*转化表!$H$12+10*转化表!$H$13+(B177-30)*转化表!$H$14,IF(AND(B177&lt;=50,B177&gt;40),9*转化表!$H$11+10*转化表!$H$12+10*转化表!$H$13+10*转化表!$H$14+(B177-40)*转化表!$H$15,IF(AND(B177&lt;=60,B177&gt;50),9*转化表!$H$11+10*转化表!$H$12+10*转化表!$H$13+10*转化表!$H$14+10*转化表!$H$15+(B177-50)*转化表!$H$16,IF(AND(B177&lt;=70,B177&gt;60),9*转化表!$H$11+10*转化表!$H$12+10*转化表!$H$13+10*转化表!$H$14+10*转化表!$H$15+10*转化表!$H$16+(B177-60)*转化表!$H$17,IF(AND(B177&lt;=80,B177&gt;70),9*转化表!$H$11+10*转化表!$H$12+10*转化表!$H$13+10*转化表!$H$14+10*转化表!$H$15+10*转化表!$H$16+10*转化表!$H$17+(B177-70)*转化表!$H$18,IF(AND(B177&lt;=90,B177&gt;80),9*转化表!$H$11+10*转化表!$H$12+10*转化表!$H$13+10*转化表!$H$14+10*转化表!$H$15+10*转化表!$H$16+10*转化表!$H$17+10*转化表!$H$18+(B177-80)*转化表!$H$19,IF(AND(B177&lt;=100,B177&gt;90),9*转化表!$H$11+10*转化表!$H$12+10*转化表!$H$13+10*转化表!$H$14+10*转化表!$H$15+10*转化表!$H$16+10*转化表!$H$17+10*转化表!$H$18+10*转化表!$H$19+(B177-90)*转化表!$H$20,IF(AND(B177&lt;=110,B177&gt;100),9*转化表!$H$11+10*转化表!$H$12+10*转化表!$H$13+10*转化表!$H$14+10*转化表!$H$15+10*转化表!$H$16+10*转化表!$H$17+10*转化表!$H$18+10*转化表!$H$19+10*转化表!$H$20+(B177-100)*转化表!$H$21,IF(AND(B177&lt;=120,B177&gt;110),9*转化表!$H$11+10*转化表!$H$12+10*转化表!$H$13+10*转化表!$H$14+10*转化表!$H$15+10*转化表!$H$16+10*转化表!$H$17+10*转化表!$H$18+10*转化表!$H$19+10*转化表!$H$20+10*转化表!$H$21+(B177-110)*转化表!$H$22)))))))))))))</f>
        <v>0</v>
      </c>
      <c r="M177" s="99">
        <v>0.1</v>
      </c>
      <c r="N177" s="95">
        <v>0</v>
      </c>
      <c r="O177" s="99">
        <v>0.15</v>
      </c>
      <c r="P177" s="95">
        <v>0</v>
      </c>
      <c r="Q177" s="95">
        <v>0</v>
      </c>
      <c r="R177" s="95">
        <v>0</v>
      </c>
      <c r="S177" s="95">
        <v>0</v>
      </c>
    </row>
    <row r="178" spans="1:19">
      <c r="A178" s="38" t="s">
        <v>187</v>
      </c>
      <c r="B178" s="95">
        <v>57</v>
      </c>
      <c r="C178" s="96">
        <f>IF(AND(B178&lt;=10,B178&gt;0),(人物成长表!$B178-1)*30+30,IF(AND(B178&lt;=20,B178&gt;10),9*30+30+(B178-10)*60,IF(AND(B178&lt;=30,B178&gt;20),9*30+30+10*60+(B178-20)*90,IF(AND(B178&lt;=40,B178&gt;30),9*30+30+10*60+10*90+(B178-30)*120,IF(AND(B178&lt;=50,B178&gt;40),9*30+30+10*60+10*90+10*120+(B178-40)*150,IF(AND(B178&lt;=60,B178&gt;50),9*30+30+10*60+10*90+10*120+10*150+(B178-50)*180,IF(AND(B178&lt;=70,B178&gt;60),9*30+30+10*60+10*90+10*120+10*150+10*180+(B178-60)*210,IF(AND(B178&lt;=80,B178&gt;70),9*30+30+10*60+10*90+10*120+10*150+10*180+10*210+(B178-70)*240,IF(AND(B178&lt;=90,B178&gt;80),9*30+30+10*60+10*90+10*120+10*150+10*180+10*210+10*240+(B178-80)*270,IF(AND(B178&lt;=100,B178&gt;90),9*30+30+10*60+10*90+10*120+10*150+10*180+10*210+10*240+10*270+(B178-90)*300,IF(AND(B178&lt;=110,B178&gt;100),9*30+30+10*60+10*90+10*120+10*150+10*180+10*210+10*240+10*270+10*300+(B178-100)*330,IF(AND(B178&lt;=120,B178&gt;110),9*30+30+10*60+10*90+10*120+10*150+10*180+10*210+10*240+10*270+10*300+10*330+(B178-110)*360))))))))))))</f>
        <v>5760</v>
      </c>
      <c r="D178" s="38">
        <v>70</v>
      </c>
      <c r="E178" s="38">
        <v>50</v>
      </c>
      <c r="F178" s="95">
        <v>50</v>
      </c>
      <c r="G178" s="97">
        <f>人物成长表!$D178*人物成长表!$B178*10%+16+IF(AND(B178&lt;=10,B178&gt;0),(人物成长表!$B178-1)*转化表!$C$11,IF(AND(B178&lt;=20,B178&gt;10),9*转化表!$C$11+(B178-10)*转化表!$C$12,IF(AND(B178&lt;=30,B178&gt;20),9*转化表!$C$11+10*转化表!$C$12+(B178-20)*转化表!$C$13,IF(AND(B178&lt;=40,B178&gt;30),9*转化表!$C$11+10*转化表!$C$12+10*转化表!$C$13+(B178-30)*转化表!$C$14,IF(AND(B178&lt;=50,B178&gt;40),9*转化表!$C$11+10*转化表!$C$12+10*转化表!$C$13+10*转化表!$C$14+(B178-40)*转化表!$C$15,IF(AND(B178&lt;=60,B178&gt;50),9*转化表!$C$11+10*转化表!$C$12+10*转化表!$C$13+10*转化表!$C$14+10*转化表!$C$15+(B178-50)*转化表!$C$16,IF(AND(B178&lt;=70,B178&gt;60),9*转化表!$C$11+10*转化表!$C$12+10*转化表!$C$13+10*转化表!$C$14+10*转化表!$C$15+10*转化表!$C$16+(B178-60)*转化表!$C$17,IF(AND(B178&lt;=80,B178&gt;70),9*转化表!$C$11+10*转化表!$C$12+10*转化表!$C$13+10*转化表!$C$14+10*转化表!$C$15+10*转化表!$C$16+10*转化表!$C$17+(B178-70)*转化表!$C$18,IF(AND(B178&lt;=90,B178&gt;80),9*转化表!$C$11+10*转化表!$C$12+10*转化表!$C$13+10*转化表!$C$14+10*转化表!$C$15+10*转化表!$C$16+10*转化表!$C$17+10*转化表!$C$18+(B178-80)*转化表!$C$19,IF(AND(B178&lt;=100,B178&gt;90),9*转化表!$C$11+10*转化表!$C$12+10*转化表!$C$13+10*转化表!$C$14+10*转化表!$C$15+10*转化表!$C$16+10*转化表!$C$17+10*转化表!$C$18+10*转化表!$C$19+(B178-90)*转化表!$C$20,IF(AND(B178&lt;=110,B178&gt;100),9*转化表!$C$11+10*转化表!$C$12+10*转化表!$C$13+10*转化表!$C$14+10*转化表!$C$15+10*转化表!$C$16+10*转化表!$C$17+10*转化表!$C$18+10*转化表!$C$19+10*转化表!$C$20+(B178-100)*转化表!$C$21,IF(AND(B178&lt;=120,B178&gt;110),9*转化表!$C$11+10*转化表!$C$12+10*转化表!$C$13+10*转化表!$C$14+10*转化表!$C$15+10*转化表!$C$16+10*转化表!$C$17+10*转化表!$C$18+10*转化表!$C$19+10*转化表!$C$20+10*转化表!$C$21+(B178-110)*转化表!$C$22))))))))))))</f>
        <v>881</v>
      </c>
      <c r="H178" s="97">
        <f>人物成长表!$D178*人物成长表!$B178*7%+11.1+IF(AND(B178&lt;=10,B178&gt;0),(人物成长表!$B178-1)*转化表!$D$11,IF(AND(B178&lt;=20,B178&gt;10),9*转化表!$D$11+(B178-10)*转化表!$D$12,IF(AND(B178&lt;=30,B178&gt;20),9*转化表!$D$11+10*转化表!$D$12+(B178-20)*转化表!$D$13,IF(AND(B178&lt;=40,B178&gt;30),9*转化表!$D$11+10*转化表!$D$12+10*转化表!$D$13+(B178-30)*转化表!$D$14,IF(AND(B178&lt;=50,B178&gt;40),9*转化表!$D$11+10*转化表!$D$12+10*转化表!$D$13+10*转化表!$D$14+(B178-40)*转化表!$D$15,IF(AND(B178&lt;=60,B178&gt;50),9*转化表!$D$11+10*转化表!$D$12+10*转化表!$D$13+10*转化表!$D$14+10*转化表!$D$15+(B178-50)*转化表!$D$16,IF(AND(B178&lt;=70,B178&gt;60),9*转化表!$D$11+10*转化表!$D$12+10*转化表!$D$13+10*转化表!$D$14+10*转化表!$D$15+10*转化表!$D$16+(B178-60)*转化表!$D$17,IF(AND(B178&lt;=80,B178&gt;70),9*转化表!$D$11+10*转化表!$D$12+10*转化表!$D$13+10*转化表!$D$14+10*转化表!$D$15+10*转化表!$D$16+10*转化表!$D$17+(B178-70)*转化表!$D$18,IF(AND(B178&lt;=90,B178&gt;80),9*转化表!$D$11+10*转化表!$D$12+10*转化表!$D$13+10*转化表!$D$14+10*转化表!$D$15+10*转化表!$D$16+10*转化表!$D$17+10*转化表!$D$18+(B178-80)*转化表!$D$19,IF(AND(B178&lt;=100,B178&gt;90),9*转化表!$D$11+10*转化表!$D$12+10*转化表!$D$13+10*转化表!$D$14+10*转化表!$D$15+10*转化表!$D$16+10*转化表!$D$17+10*转化表!$D$18+10*转化表!$D$19+(B178-90)*转化表!$D$20,IF(AND(B178&lt;=110,B178&gt;100),9*转化表!$D$11+10*转化表!$D$12+10*转化表!$D$13+10*转化表!$D$14+10*转化表!$D$15+10*转化表!$D$16+10*转化表!$D$17+10*转化表!$D$18+10*转化表!$D$19+10*转化表!$D$20+(B178-100)*转化表!$D$21,IF(AND(B178&lt;=120,B178&gt;110),9*转化表!$D$11+10*转化表!$D$12+10*转化表!$D$13+10*转化表!$D$14+10*转化表!$D$15+10*转化表!$D$16+10*转化表!$D$17+10*转化表!$D$18+10*转化表!$D$19+10*转化表!$D$20+10*转化表!$D$21+(B178-110)*转化表!$D$22))))))))))))</f>
        <v>277.40000000000003</v>
      </c>
      <c r="I178" s="98">
        <f>IF(E178&lt;=50,0,(E178-50)*人物成长表!$B178*10%+0.1+IF(AND(B178&lt;=10,B178&gt;0),(人物成长表!$B178-1)*转化表!$E$11,IF(AND(B178&lt;=20,B178&gt;10),9*转化表!$E$11+(B178-10)*转化表!$E$12,IF(AND(B178&lt;=30,B178&gt;20),9*转化表!$E$11+10*转化表!$E$12+(B178-20)*转化表!$E$13,IF(AND(B178&lt;=40,B178&gt;30),9*转化表!$E$11+10*转化表!$E$12+10*转化表!$E$13+(B178-30)*转化表!$E$14,IF(AND(B178&lt;=50,B178&gt;40),9*转化表!$E$11+10*转化表!$E$12+10*转化表!$E$13+10*转化表!$E$14+(B178-40)*转化表!$E$15,IF(AND(B178&lt;=60,B178&gt;50),9*转化表!$E$11+10*转化表!$E$12+10*转化表!$E$13+10*转化表!$E$14+10*转化表!$E$15+(B178-50)*转化表!$E$16,IF(AND(B178&lt;=70,B178&gt;60),9*转化表!$E$11+10*转化表!$E$12+10*转化表!$E$13+10*转化表!$E$14+10*转化表!$E$15+10*转化表!$E$16+(B178-60)*转化表!$E$17,IF(AND(B178&lt;=80,B178&gt;70),9*转化表!$E$11+10*转化表!$E$12+10*转化表!$E$13+10*转化表!$E$14+10*转化表!$E$15+10*转化表!$E$16+10*转化表!$E$17+(B178-70)*转化表!$E$18,IF(AND(B178&lt;=90,B178&gt;80),9*转化表!$E$11+10*转化表!$E$12+10*转化表!$E$13+10*转化表!$E$14+10*转化表!$E$15+10*转化表!$E$16+10*转化表!$E$17+10*转化表!$E$18+(B178-80)*转化表!$E$19,IF(AND(B178&lt;=100,B178&gt;90),9*转化表!$E$11+10*转化表!$E$12+10*转化表!$E$13+10*转化表!$E$14+10*转化表!$E$15+10*转化表!$E$16+10*转化表!$E$17+10*转化表!$E$18+10*转化表!$E$19+(B178-90)*转化表!$E$20,IF(AND(B178&lt;=110,B178&gt;100),9*转化表!$E$11+10*转化表!$E$12+10*转化表!$E$13+10*转化表!$E$14+10*转化表!$E$15+10*转化表!$E$16+10*转化表!$E$17+10*转化表!$E$18+10*转化表!$E$19+10*转化表!$E$20+(B178-100)*转化表!$E$21,IF(AND(B178&lt;=120,B178&gt;110),9*转化表!$E$11+10*转化表!$E$12+10*转化表!$E$13+10*转化表!$E$14+10*转化表!$E$15+10*转化表!$E$16+10*转化表!$E$17+10*转化表!$E$18+10*转化表!$E$19+10*转化表!$E$20+10*转化表!$E$21+(B178-110)*转化表!$E$22)))))))))))))</f>
        <v>0</v>
      </c>
      <c r="J178" s="98">
        <f>IF(E178&lt;=50,0,(E178-50)*人物成长表!$B178*7%+0.1+IF(AND(B178&lt;=10,B178&gt;0),(人物成长表!$B178-1)*转化表!$F$11,IF(AND(B178&lt;=20,B178&gt;10),9*转化表!$F$11+(B178-10)*转化表!$F$12,IF(AND(B178&lt;=30,B178&gt;20),9*转化表!$F$11+10*转化表!$F$12+(B178-20)*转化表!$F$13,IF(AND(B178&lt;=40,B178&gt;30),9*转化表!$F$11+10*转化表!$F$12+10*转化表!$F$13+(B178-30)*转化表!$F$14,IF(AND(B178&lt;=50,B178&gt;40),9*转化表!$F$11+10*转化表!$F$12+10*转化表!$F$13+10*转化表!$F$14+(B178-40)*转化表!$F$15,IF(AND(B178&lt;=60,B178&gt;50),9*转化表!$F$11+10*转化表!$F$12+10*转化表!$F$13+10*转化表!$F$14+10*转化表!$F$15+(B178-50)*转化表!$F$16,IF(AND(B178&lt;=70,B178&gt;60),9*转化表!$F$11+10*转化表!$F$12+10*转化表!$F$13+10*转化表!$F$14+10*转化表!$F$15+10*转化表!$F$16+(B178-60)*转化表!$F$17,IF(AND(B178&lt;=80,B178&gt;70),9*转化表!$F$11+10*转化表!$F$12+10*转化表!$F$13+10*转化表!$F$14+10*转化表!$F$15+10*转化表!$F$16+10*转化表!$F$17+(B178-70)*转化表!$F$18,IF(AND(B178&lt;=90,B178&gt;80),9*转化表!$F$11+10*转化表!$F$12+10*转化表!$F$13+10*转化表!$F$14+10*转化表!$F$15+10*转化表!$F$16+10*转化表!$F$17+10*转化表!$F$18+(B178-80)*转化表!$F$19,IF(AND(B178&lt;=100,B178&gt;90),9*转化表!$F$11+10*转化表!$F$12+10*转化表!$F$13+10*转化表!$F$14+10*转化表!$F$15+10*转化表!$F$16+10*转化表!$F$17+10*转化表!$F$18+10*转化表!$F$19+(B178-90)*转化表!$F$20,IF(AND(B178&lt;=110,B178&gt;100),9*转化表!$F$11+10*转化表!$F$12+10*转化表!$F$13+10*转化表!$F$14+10*转化表!$F$15+10*转化表!$F$16+10*转化表!$F$17+10*转化表!$F$18+10*转化表!$F$19+10*转化表!$F$20+(B178-100)*转化表!$F$21,IF(AND(B178&lt;=120,B178&gt;110),9*转化表!$F$11+10*转化表!$F$12+10*转化表!$F$13+10*转化表!$F$14+10*转化表!$F$15+10*转化表!$F$16+10*转化表!$F$17+10*转化表!$F$18+10*转化表!$F$19+10*转化表!$F$20+10*转化表!$F$21+(B178-110)*转化表!$F$22)))))))))))))</f>
        <v>0</v>
      </c>
      <c r="K178" s="98">
        <f>(F178-50)*B178*10%+1+IF(AND(B178&lt;=10,B178&gt;0),(人物成长表!$B178-1)*转化表!$G$11,IF(AND(B178&lt;=20,B178&gt;10),9*转化表!$G$11+(B178-10)*转化表!$G$12,IF(AND(B178&lt;=30,B178&gt;20),9*转化表!$G$11+10*转化表!$G$12+(B178-20)*转化表!$G$13,IF(AND(B178&lt;=40,B178&gt;30),9*转化表!$G$11+10*转化表!$G$12+10*转化表!$G$13+(B178-30)*转化表!$G$14,IF(AND(B178&lt;=50,B178&gt;40),9*转化表!$G$11+10*转化表!$G$12+10*转化表!$G$13+10*转化表!$G$14+(B178-40)*转化表!$G$15,IF(AND(B178&lt;=60,B178&gt;50),9*转化表!$G$11+10*转化表!$G$12+10*转化表!$G$13+10*转化表!$G$14+10*转化表!$G$15+(B178-50)*转化表!$G$16,IF(AND(B178&lt;=70,B178&gt;60),9*转化表!$G$11+10*转化表!$G$12+10*转化表!$G$13+10*转化表!$G$14+10*转化表!$G$15+10*转化表!$G$16+(B178-60)*转化表!$G$17,IF(AND(B178&lt;=80,B178&gt;70),9*转化表!$G$11+10*转化表!$G$12+10*转化表!$G$13+10*转化表!$G$14+10*转化表!$G$15+10*转化表!$G$16+10*转化表!$G$17+(B178-70)*转化表!$G$18,IF(AND(B178&lt;=90,B178&gt;80),9*转化表!$G$11+10*转化表!$G$12+10*转化表!$G$13+10*转化表!$G$14+10*转化表!$G$15+10*转化表!$G$16+10*转化表!$G$17+10*转化表!$G$18+(B178-80)*转化表!$G$19,IF(AND(B178&lt;=100,B178&gt;90),9*转化表!$G$11+10*转化表!$G$12+10*转化表!$G$13+10*转化表!$G$14+10*转化表!$G$15+10*转化表!$G$16+10*转化表!$G$17+10*转化表!$G$18+10*转化表!$G$19+(B178-90)*转化表!$G$20,IF(AND(B178&lt;=110,B178&gt;100),9*转化表!$G$11+10*转化表!$G$12+10*转化表!$G$13+10*转化表!$G$14+10*转化表!$G$15+10*转化表!$G$16+10*转化表!$G$17+10*转化表!$G$18+10*转化表!$G$19+10*转化表!$G$20+(B178-100)*转化表!$G$21,IF(AND(B178&lt;=120,B178&gt;110),9*转化表!$G$11+10*转化表!$G$12+10*转化表!$G$13+10*转化表!$G$14+10*转化表!$G$15+10*转化表!$G$16+10*转化表!$G$17+10*转化表!$G$18+10*转化表!$G$19+10*转化表!$G$20+10*转化表!$G$21+(B178-110)*转化表!$G$22))))))))))))</f>
        <v>192</v>
      </c>
      <c r="L178" s="98">
        <f>IF(F178&lt;=50,0,(F178-50)*7%*B178+IF(AND(B178&lt;=10,B178&gt;0),人物成长表!$B178*转化表!$H$11,IF(AND(B178&lt;=20,B178&gt;10),9*转化表!$H$11+(B178-10)*转化表!$H$12,IF(AND(B178&lt;=30,B178&gt;20),9*转化表!$H$11+10*转化表!$H$12+(B178-20)*转化表!$H$13,IF(AND(B178&lt;=40,B178&gt;30),9*转化表!$H$11+10*转化表!$H$12+10*转化表!$H$13+(B178-30)*转化表!$H$14,IF(AND(B178&lt;=50,B178&gt;40),9*转化表!$H$11+10*转化表!$H$12+10*转化表!$H$13+10*转化表!$H$14+(B178-40)*转化表!$H$15,IF(AND(B178&lt;=60,B178&gt;50),9*转化表!$H$11+10*转化表!$H$12+10*转化表!$H$13+10*转化表!$H$14+10*转化表!$H$15+(B178-50)*转化表!$H$16,IF(AND(B178&lt;=70,B178&gt;60),9*转化表!$H$11+10*转化表!$H$12+10*转化表!$H$13+10*转化表!$H$14+10*转化表!$H$15+10*转化表!$H$16+(B178-60)*转化表!$H$17,IF(AND(B178&lt;=80,B178&gt;70),9*转化表!$H$11+10*转化表!$H$12+10*转化表!$H$13+10*转化表!$H$14+10*转化表!$H$15+10*转化表!$H$16+10*转化表!$H$17+(B178-70)*转化表!$H$18,IF(AND(B178&lt;=90,B178&gt;80),9*转化表!$H$11+10*转化表!$H$12+10*转化表!$H$13+10*转化表!$H$14+10*转化表!$H$15+10*转化表!$H$16+10*转化表!$H$17+10*转化表!$H$18+(B178-80)*转化表!$H$19,IF(AND(B178&lt;=100,B178&gt;90),9*转化表!$H$11+10*转化表!$H$12+10*转化表!$H$13+10*转化表!$H$14+10*转化表!$H$15+10*转化表!$H$16+10*转化表!$H$17+10*转化表!$H$18+10*转化表!$H$19+(B178-90)*转化表!$H$20,IF(AND(B178&lt;=110,B178&gt;100),9*转化表!$H$11+10*转化表!$H$12+10*转化表!$H$13+10*转化表!$H$14+10*转化表!$H$15+10*转化表!$H$16+10*转化表!$H$17+10*转化表!$H$18+10*转化表!$H$19+10*转化表!$H$20+(B178-100)*转化表!$H$21,IF(AND(B178&lt;=120,B178&gt;110),9*转化表!$H$11+10*转化表!$H$12+10*转化表!$H$13+10*转化表!$H$14+10*转化表!$H$15+10*转化表!$H$16+10*转化表!$H$17+10*转化表!$H$18+10*转化表!$H$19+10*转化表!$H$20+10*转化表!$H$21+(B178-110)*转化表!$H$22)))))))))))))</f>
        <v>0</v>
      </c>
      <c r="M178" s="99">
        <v>0.1</v>
      </c>
      <c r="N178" s="95">
        <v>0</v>
      </c>
      <c r="O178" s="99">
        <v>0.15</v>
      </c>
      <c r="P178" s="95">
        <v>0</v>
      </c>
      <c r="Q178" s="95">
        <v>0</v>
      </c>
      <c r="R178" s="95">
        <v>0</v>
      </c>
      <c r="S178" s="95">
        <v>0</v>
      </c>
    </row>
    <row r="179" spans="1:19">
      <c r="A179" s="38" t="s">
        <v>187</v>
      </c>
      <c r="B179" s="95">
        <v>58</v>
      </c>
      <c r="C179" s="96">
        <f>IF(AND(B179&lt;=10,B179&gt;0),(人物成长表!$B179-1)*30+30,IF(AND(B179&lt;=20,B179&gt;10),9*30+30+(B179-10)*60,IF(AND(B179&lt;=30,B179&gt;20),9*30+30+10*60+(B179-20)*90,IF(AND(B179&lt;=40,B179&gt;30),9*30+30+10*60+10*90+(B179-30)*120,IF(AND(B179&lt;=50,B179&gt;40),9*30+30+10*60+10*90+10*120+(B179-40)*150,IF(AND(B179&lt;=60,B179&gt;50),9*30+30+10*60+10*90+10*120+10*150+(B179-50)*180,IF(AND(B179&lt;=70,B179&gt;60),9*30+30+10*60+10*90+10*120+10*150+10*180+(B179-60)*210,IF(AND(B179&lt;=80,B179&gt;70),9*30+30+10*60+10*90+10*120+10*150+10*180+10*210+(B179-70)*240,IF(AND(B179&lt;=90,B179&gt;80),9*30+30+10*60+10*90+10*120+10*150+10*180+10*210+10*240+(B179-80)*270,IF(AND(B179&lt;=100,B179&gt;90),9*30+30+10*60+10*90+10*120+10*150+10*180+10*210+10*240+10*270+(B179-90)*300,IF(AND(B179&lt;=110,B179&gt;100),9*30+30+10*60+10*90+10*120+10*150+10*180+10*210+10*240+10*270+10*300+(B179-100)*330,IF(AND(B179&lt;=120,B179&gt;110),9*30+30+10*60+10*90+10*120+10*150+10*180+10*210+10*240+10*270+10*300+10*330+(B179-110)*360))))))))))))</f>
        <v>5940</v>
      </c>
      <c r="D179" s="38">
        <v>70</v>
      </c>
      <c r="E179" s="38">
        <v>50</v>
      </c>
      <c r="F179" s="95">
        <v>50</v>
      </c>
      <c r="G179" s="97">
        <f>人物成长表!$D179*人物成长表!$B179*10%+16+IF(AND(B179&lt;=10,B179&gt;0),(人物成长表!$B179-1)*转化表!$C$11,IF(AND(B179&lt;=20,B179&gt;10),9*转化表!$C$11+(B179-10)*转化表!$C$12,IF(AND(B179&lt;=30,B179&gt;20),9*转化表!$C$11+10*转化表!$C$12+(B179-20)*转化表!$C$13,IF(AND(B179&lt;=40,B179&gt;30),9*转化表!$C$11+10*转化表!$C$12+10*转化表!$C$13+(B179-30)*转化表!$C$14,IF(AND(B179&lt;=50,B179&gt;40),9*转化表!$C$11+10*转化表!$C$12+10*转化表!$C$13+10*转化表!$C$14+(B179-40)*转化表!$C$15,IF(AND(B179&lt;=60,B179&gt;50),9*转化表!$C$11+10*转化表!$C$12+10*转化表!$C$13+10*转化表!$C$14+10*转化表!$C$15+(B179-50)*转化表!$C$16,IF(AND(B179&lt;=70,B179&gt;60),9*转化表!$C$11+10*转化表!$C$12+10*转化表!$C$13+10*转化表!$C$14+10*转化表!$C$15+10*转化表!$C$16+(B179-60)*转化表!$C$17,IF(AND(B179&lt;=80,B179&gt;70),9*转化表!$C$11+10*转化表!$C$12+10*转化表!$C$13+10*转化表!$C$14+10*转化表!$C$15+10*转化表!$C$16+10*转化表!$C$17+(B179-70)*转化表!$C$18,IF(AND(B179&lt;=90,B179&gt;80),9*转化表!$C$11+10*转化表!$C$12+10*转化表!$C$13+10*转化表!$C$14+10*转化表!$C$15+10*转化表!$C$16+10*转化表!$C$17+10*转化表!$C$18+(B179-80)*转化表!$C$19,IF(AND(B179&lt;=100,B179&gt;90),9*转化表!$C$11+10*转化表!$C$12+10*转化表!$C$13+10*转化表!$C$14+10*转化表!$C$15+10*转化表!$C$16+10*转化表!$C$17+10*转化表!$C$18+10*转化表!$C$19+(B179-90)*转化表!$C$20,IF(AND(B179&lt;=110,B179&gt;100),9*转化表!$C$11+10*转化表!$C$12+10*转化表!$C$13+10*转化表!$C$14+10*转化表!$C$15+10*转化表!$C$16+10*转化表!$C$17+10*转化表!$C$18+10*转化表!$C$19+10*转化表!$C$20+(B179-100)*转化表!$C$21,IF(AND(B179&lt;=120,B179&gt;110),9*转化表!$C$11+10*转化表!$C$12+10*转化表!$C$13+10*转化表!$C$14+10*转化表!$C$15+10*转化表!$C$16+10*转化表!$C$17+10*转化表!$C$18+10*转化表!$C$19+10*转化表!$C$20+10*转化表!$C$21+(B179-110)*转化表!$C$22))))))))))))</f>
        <v>907</v>
      </c>
      <c r="H179" s="97">
        <f>人物成长表!$D179*人物成长表!$B179*7%+11.1+IF(AND(B179&lt;=10,B179&gt;0),(人物成长表!$B179-1)*转化表!$D$11,IF(AND(B179&lt;=20,B179&gt;10),9*转化表!$D$11+(B179-10)*转化表!$D$12,IF(AND(B179&lt;=30,B179&gt;20),9*转化表!$D$11+10*转化表!$D$12+(B179-20)*转化表!$D$13,IF(AND(B179&lt;=40,B179&gt;30),9*转化表!$D$11+10*转化表!$D$12+10*转化表!$D$13+(B179-30)*转化表!$D$14,IF(AND(B179&lt;=50,B179&gt;40),9*转化表!$D$11+10*转化表!$D$12+10*转化表!$D$13+10*转化表!$D$14+(B179-40)*转化表!$D$15,IF(AND(B179&lt;=60,B179&gt;50),9*转化表!$D$11+10*转化表!$D$12+10*转化表!$D$13+10*转化表!$D$14+10*转化表!$D$15+(B179-50)*转化表!$D$16,IF(AND(B179&lt;=70,B179&gt;60),9*转化表!$D$11+10*转化表!$D$12+10*转化表!$D$13+10*转化表!$D$14+10*转化表!$D$15+10*转化表!$D$16+(B179-60)*转化表!$D$17,IF(AND(B179&lt;=80,B179&gt;70),9*转化表!$D$11+10*转化表!$D$12+10*转化表!$D$13+10*转化表!$D$14+10*转化表!$D$15+10*转化表!$D$16+10*转化表!$D$17+(B179-70)*转化表!$D$18,IF(AND(B179&lt;=90,B179&gt;80),9*转化表!$D$11+10*转化表!$D$12+10*转化表!$D$13+10*转化表!$D$14+10*转化表!$D$15+10*转化表!$D$16+10*转化表!$D$17+10*转化表!$D$18+(B179-80)*转化表!$D$19,IF(AND(B179&lt;=100,B179&gt;90),9*转化表!$D$11+10*转化表!$D$12+10*转化表!$D$13+10*转化表!$D$14+10*转化表!$D$15+10*转化表!$D$16+10*转化表!$D$17+10*转化表!$D$18+10*转化表!$D$19+(B179-90)*转化表!$D$20,IF(AND(B179&lt;=110,B179&gt;100),9*转化表!$D$11+10*转化表!$D$12+10*转化表!$D$13+10*转化表!$D$14+10*转化表!$D$15+10*转化表!$D$16+10*转化表!$D$17+10*转化表!$D$18+10*转化表!$D$19+10*转化表!$D$20+(B179-100)*转化表!$D$21,IF(AND(B179&lt;=120,B179&gt;110),9*转化表!$D$11+10*转化表!$D$12+10*转化表!$D$13+10*转化表!$D$14+10*转化表!$D$15+10*转化表!$D$16+10*转化表!$D$17+10*转化表!$D$18+10*转化表!$D$19+10*转化表!$D$20+10*转化表!$D$21+(B179-110)*转化表!$D$22))))))))))))</f>
        <v>284.60000000000008</v>
      </c>
      <c r="I179" s="98">
        <f>IF(E179&lt;=50,0,(E179-50)*人物成长表!$B179*10%+0.1+IF(AND(B179&lt;=10,B179&gt;0),(人物成长表!$B179-1)*转化表!$E$11,IF(AND(B179&lt;=20,B179&gt;10),9*转化表!$E$11+(B179-10)*转化表!$E$12,IF(AND(B179&lt;=30,B179&gt;20),9*转化表!$E$11+10*转化表!$E$12+(B179-20)*转化表!$E$13,IF(AND(B179&lt;=40,B179&gt;30),9*转化表!$E$11+10*转化表!$E$12+10*转化表!$E$13+(B179-30)*转化表!$E$14,IF(AND(B179&lt;=50,B179&gt;40),9*转化表!$E$11+10*转化表!$E$12+10*转化表!$E$13+10*转化表!$E$14+(B179-40)*转化表!$E$15,IF(AND(B179&lt;=60,B179&gt;50),9*转化表!$E$11+10*转化表!$E$12+10*转化表!$E$13+10*转化表!$E$14+10*转化表!$E$15+(B179-50)*转化表!$E$16,IF(AND(B179&lt;=70,B179&gt;60),9*转化表!$E$11+10*转化表!$E$12+10*转化表!$E$13+10*转化表!$E$14+10*转化表!$E$15+10*转化表!$E$16+(B179-60)*转化表!$E$17,IF(AND(B179&lt;=80,B179&gt;70),9*转化表!$E$11+10*转化表!$E$12+10*转化表!$E$13+10*转化表!$E$14+10*转化表!$E$15+10*转化表!$E$16+10*转化表!$E$17+(B179-70)*转化表!$E$18,IF(AND(B179&lt;=90,B179&gt;80),9*转化表!$E$11+10*转化表!$E$12+10*转化表!$E$13+10*转化表!$E$14+10*转化表!$E$15+10*转化表!$E$16+10*转化表!$E$17+10*转化表!$E$18+(B179-80)*转化表!$E$19,IF(AND(B179&lt;=100,B179&gt;90),9*转化表!$E$11+10*转化表!$E$12+10*转化表!$E$13+10*转化表!$E$14+10*转化表!$E$15+10*转化表!$E$16+10*转化表!$E$17+10*转化表!$E$18+10*转化表!$E$19+(B179-90)*转化表!$E$20,IF(AND(B179&lt;=110,B179&gt;100),9*转化表!$E$11+10*转化表!$E$12+10*转化表!$E$13+10*转化表!$E$14+10*转化表!$E$15+10*转化表!$E$16+10*转化表!$E$17+10*转化表!$E$18+10*转化表!$E$19+10*转化表!$E$20+(B179-100)*转化表!$E$21,IF(AND(B179&lt;=120,B179&gt;110),9*转化表!$E$11+10*转化表!$E$12+10*转化表!$E$13+10*转化表!$E$14+10*转化表!$E$15+10*转化表!$E$16+10*转化表!$E$17+10*转化表!$E$18+10*转化表!$E$19+10*转化表!$E$20+10*转化表!$E$21+(B179-110)*转化表!$E$22)))))))))))))</f>
        <v>0</v>
      </c>
      <c r="J179" s="98">
        <f>IF(E179&lt;=50,0,(E179-50)*人物成长表!$B179*7%+0.1+IF(AND(B179&lt;=10,B179&gt;0),(人物成长表!$B179-1)*转化表!$F$11,IF(AND(B179&lt;=20,B179&gt;10),9*转化表!$F$11+(B179-10)*转化表!$F$12,IF(AND(B179&lt;=30,B179&gt;20),9*转化表!$F$11+10*转化表!$F$12+(B179-20)*转化表!$F$13,IF(AND(B179&lt;=40,B179&gt;30),9*转化表!$F$11+10*转化表!$F$12+10*转化表!$F$13+(B179-30)*转化表!$F$14,IF(AND(B179&lt;=50,B179&gt;40),9*转化表!$F$11+10*转化表!$F$12+10*转化表!$F$13+10*转化表!$F$14+(B179-40)*转化表!$F$15,IF(AND(B179&lt;=60,B179&gt;50),9*转化表!$F$11+10*转化表!$F$12+10*转化表!$F$13+10*转化表!$F$14+10*转化表!$F$15+(B179-50)*转化表!$F$16,IF(AND(B179&lt;=70,B179&gt;60),9*转化表!$F$11+10*转化表!$F$12+10*转化表!$F$13+10*转化表!$F$14+10*转化表!$F$15+10*转化表!$F$16+(B179-60)*转化表!$F$17,IF(AND(B179&lt;=80,B179&gt;70),9*转化表!$F$11+10*转化表!$F$12+10*转化表!$F$13+10*转化表!$F$14+10*转化表!$F$15+10*转化表!$F$16+10*转化表!$F$17+(B179-70)*转化表!$F$18,IF(AND(B179&lt;=90,B179&gt;80),9*转化表!$F$11+10*转化表!$F$12+10*转化表!$F$13+10*转化表!$F$14+10*转化表!$F$15+10*转化表!$F$16+10*转化表!$F$17+10*转化表!$F$18+(B179-80)*转化表!$F$19,IF(AND(B179&lt;=100,B179&gt;90),9*转化表!$F$11+10*转化表!$F$12+10*转化表!$F$13+10*转化表!$F$14+10*转化表!$F$15+10*转化表!$F$16+10*转化表!$F$17+10*转化表!$F$18+10*转化表!$F$19+(B179-90)*转化表!$F$20,IF(AND(B179&lt;=110,B179&gt;100),9*转化表!$F$11+10*转化表!$F$12+10*转化表!$F$13+10*转化表!$F$14+10*转化表!$F$15+10*转化表!$F$16+10*转化表!$F$17+10*转化表!$F$18+10*转化表!$F$19+10*转化表!$F$20+(B179-100)*转化表!$F$21,IF(AND(B179&lt;=120,B179&gt;110),9*转化表!$F$11+10*转化表!$F$12+10*转化表!$F$13+10*转化表!$F$14+10*转化表!$F$15+10*转化表!$F$16+10*转化表!$F$17+10*转化表!$F$18+10*转化表!$F$19+10*转化表!$F$20+10*转化表!$F$21+(B179-110)*转化表!$F$22)))))))))))))</f>
        <v>0</v>
      </c>
      <c r="K179" s="98">
        <f>(F179-50)*B179*10%+1+IF(AND(B179&lt;=10,B179&gt;0),(人物成长表!$B179-1)*转化表!$G$11,IF(AND(B179&lt;=20,B179&gt;10),9*转化表!$G$11+(B179-10)*转化表!$G$12,IF(AND(B179&lt;=30,B179&gt;20),9*转化表!$G$11+10*转化表!$G$12+(B179-20)*转化表!$G$13,IF(AND(B179&lt;=40,B179&gt;30),9*转化表!$G$11+10*转化表!$G$12+10*转化表!$G$13+(B179-30)*转化表!$G$14,IF(AND(B179&lt;=50,B179&gt;40),9*转化表!$G$11+10*转化表!$G$12+10*转化表!$G$13+10*转化表!$G$14+(B179-40)*转化表!$G$15,IF(AND(B179&lt;=60,B179&gt;50),9*转化表!$G$11+10*转化表!$G$12+10*转化表!$G$13+10*转化表!$G$14+10*转化表!$G$15+(B179-50)*转化表!$G$16,IF(AND(B179&lt;=70,B179&gt;60),9*转化表!$G$11+10*转化表!$G$12+10*转化表!$G$13+10*转化表!$G$14+10*转化表!$G$15+10*转化表!$G$16+(B179-60)*转化表!$G$17,IF(AND(B179&lt;=80,B179&gt;70),9*转化表!$G$11+10*转化表!$G$12+10*转化表!$G$13+10*转化表!$G$14+10*转化表!$G$15+10*转化表!$G$16+10*转化表!$G$17+(B179-70)*转化表!$G$18,IF(AND(B179&lt;=90,B179&gt;80),9*转化表!$G$11+10*转化表!$G$12+10*转化表!$G$13+10*转化表!$G$14+10*转化表!$G$15+10*转化表!$G$16+10*转化表!$G$17+10*转化表!$G$18+(B179-80)*转化表!$G$19,IF(AND(B179&lt;=100,B179&gt;90),9*转化表!$G$11+10*转化表!$G$12+10*转化表!$G$13+10*转化表!$G$14+10*转化表!$G$15+10*转化表!$G$16+10*转化表!$G$17+10*转化表!$G$18+10*转化表!$G$19+(B179-90)*转化表!$G$20,IF(AND(B179&lt;=110,B179&gt;100),9*转化表!$G$11+10*转化表!$G$12+10*转化表!$G$13+10*转化表!$G$14+10*转化表!$G$15+10*转化表!$G$16+10*转化表!$G$17+10*转化表!$G$18+10*转化表!$G$19+10*转化表!$G$20+(B179-100)*转化表!$G$21,IF(AND(B179&lt;=120,B179&gt;110),9*转化表!$G$11+10*转化表!$G$12+10*转化表!$G$13+10*转化表!$G$14+10*转化表!$G$15+10*转化表!$G$16+10*转化表!$G$17+10*转化表!$G$18+10*转化表!$G$19+10*转化表!$G$20+10*转化表!$G$21+(B179-110)*转化表!$G$22))))))))))))</f>
        <v>198</v>
      </c>
      <c r="L179" s="98">
        <f>IF(F179&lt;=50,0,(F179-50)*7%*B179+IF(AND(B179&lt;=10,B179&gt;0),人物成长表!$B179*转化表!$H$11,IF(AND(B179&lt;=20,B179&gt;10),9*转化表!$H$11+(B179-10)*转化表!$H$12,IF(AND(B179&lt;=30,B179&gt;20),9*转化表!$H$11+10*转化表!$H$12+(B179-20)*转化表!$H$13,IF(AND(B179&lt;=40,B179&gt;30),9*转化表!$H$11+10*转化表!$H$12+10*转化表!$H$13+(B179-30)*转化表!$H$14,IF(AND(B179&lt;=50,B179&gt;40),9*转化表!$H$11+10*转化表!$H$12+10*转化表!$H$13+10*转化表!$H$14+(B179-40)*转化表!$H$15,IF(AND(B179&lt;=60,B179&gt;50),9*转化表!$H$11+10*转化表!$H$12+10*转化表!$H$13+10*转化表!$H$14+10*转化表!$H$15+(B179-50)*转化表!$H$16,IF(AND(B179&lt;=70,B179&gt;60),9*转化表!$H$11+10*转化表!$H$12+10*转化表!$H$13+10*转化表!$H$14+10*转化表!$H$15+10*转化表!$H$16+(B179-60)*转化表!$H$17,IF(AND(B179&lt;=80,B179&gt;70),9*转化表!$H$11+10*转化表!$H$12+10*转化表!$H$13+10*转化表!$H$14+10*转化表!$H$15+10*转化表!$H$16+10*转化表!$H$17+(B179-70)*转化表!$H$18,IF(AND(B179&lt;=90,B179&gt;80),9*转化表!$H$11+10*转化表!$H$12+10*转化表!$H$13+10*转化表!$H$14+10*转化表!$H$15+10*转化表!$H$16+10*转化表!$H$17+10*转化表!$H$18+(B179-80)*转化表!$H$19,IF(AND(B179&lt;=100,B179&gt;90),9*转化表!$H$11+10*转化表!$H$12+10*转化表!$H$13+10*转化表!$H$14+10*转化表!$H$15+10*转化表!$H$16+10*转化表!$H$17+10*转化表!$H$18+10*转化表!$H$19+(B179-90)*转化表!$H$20,IF(AND(B179&lt;=110,B179&gt;100),9*转化表!$H$11+10*转化表!$H$12+10*转化表!$H$13+10*转化表!$H$14+10*转化表!$H$15+10*转化表!$H$16+10*转化表!$H$17+10*转化表!$H$18+10*转化表!$H$19+10*转化表!$H$20+(B179-100)*转化表!$H$21,IF(AND(B179&lt;=120,B179&gt;110),9*转化表!$H$11+10*转化表!$H$12+10*转化表!$H$13+10*转化表!$H$14+10*转化表!$H$15+10*转化表!$H$16+10*转化表!$H$17+10*转化表!$H$18+10*转化表!$H$19+10*转化表!$H$20+10*转化表!$H$21+(B179-110)*转化表!$H$22)))))))))))))</f>
        <v>0</v>
      </c>
      <c r="M179" s="99">
        <v>0.1</v>
      </c>
      <c r="N179" s="95">
        <v>0</v>
      </c>
      <c r="O179" s="99">
        <v>0.15</v>
      </c>
      <c r="P179" s="95">
        <v>0</v>
      </c>
      <c r="Q179" s="95">
        <v>0</v>
      </c>
      <c r="R179" s="95">
        <v>0</v>
      </c>
      <c r="S179" s="95">
        <v>0</v>
      </c>
    </row>
    <row r="180" spans="1:19">
      <c r="A180" s="38" t="s">
        <v>187</v>
      </c>
      <c r="B180" s="95">
        <v>59</v>
      </c>
      <c r="C180" s="96">
        <f>IF(AND(B180&lt;=10,B180&gt;0),(人物成长表!$B180-1)*30+30,IF(AND(B180&lt;=20,B180&gt;10),9*30+30+(B180-10)*60,IF(AND(B180&lt;=30,B180&gt;20),9*30+30+10*60+(B180-20)*90,IF(AND(B180&lt;=40,B180&gt;30),9*30+30+10*60+10*90+(B180-30)*120,IF(AND(B180&lt;=50,B180&gt;40),9*30+30+10*60+10*90+10*120+(B180-40)*150,IF(AND(B180&lt;=60,B180&gt;50),9*30+30+10*60+10*90+10*120+10*150+(B180-50)*180,IF(AND(B180&lt;=70,B180&gt;60),9*30+30+10*60+10*90+10*120+10*150+10*180+(B180-60)*210,IF(AND(B180&lt;=80,B180&gt;70),9*30+30+10*60+10*90+10*120+10*150+10*180+10*210+(B180-70)*240,IF(AND(B180&lt;=90,B180&gt;80),9*30+30+10*60+10*90+10*120+10*150+10*180+10*210+10*240+(B180-80)*270,IF(AND(B180&lt;=100,B180&gt;90),9*30+30+10*60+10*90+10*120+10*150+10*180+10*210+10*240+10*270+(B180-90)*300,IF(AND(B180&lt;=110,B180&gt;100),9*30+30+10*60+10*90+10*120+10*150+10*180+10*210+10*240+10*270+10*300+(B180-100)*330,IF(AND(B180&lt;=120,B180&gt;110),9*30+30+10*60+10*90+10*120+10*150+10*180+10*210+10*240+10*270+10*300+10*330+(B180-110)*360))))))))))))</f>
        <v>6120</v>
      </c>
      <c r="D180" s="38">
        <v>70</v>
      </c>
      <c r="E180" s="38">
        <v>50</v>
      </c>
      <c r="F180" s="95">
        <v>50</v>
      </c>
      <c r="G180" s="97">
        <f>人物成长表!$D180*人物成长表!$B180*10%+16+IF(AND(B180&lt;=10,B180&gt;0),(人物成长表!$B180-1)*转化表!$C$11,IF(AND(B180&lt;=20,B180&gt;10),9*转化表!$C$11+(B180-10)*转化表!$C$12,IF(AND(B180&lt;=30,B180&gt;20),9*转化表!$C$11+10*转化表!$C$12+(B180-20)*转化表!$C$13,IF(AND(B180&lt;=40,B180&gt;30),9*转化表!$C$11+10*转化表!$C$12+10*转化表!$C$13+(B180-30)*转化表!$C$14,IF(AND(B180&lt;=50,B180&gt;40),9*转化表!$C$11+10*转化表!$C$12+10*转化表!$C$13+10*转化表!$C$14+(B180-40)*转化表!$C$15,IF(AND(B180&lt;=60,B180&gt;50),9*转化表!$C$11+10*转化表!$C$12+10*转化表!$C$13+10*转化表!$C$14+10*转化表!$C$15+(B180-50)*转化表!$C$16,IF(AND(B180&lt;=70,B180&gt;60),9*转化表!$C$11+10*转化表!$C$12+10*转化表!$C$13+10*转化表!$C$14+10*转化表!$C$15+10*转化表!$C$16+(B180-60)*转化表!$C$17,IF(AND(B180&lt;=80,B180&gt;70),9*转化表!$C$11+10*转化表!$C$12+10*转化表!$C$13+10*转化表!$C$14+10*转化表!$C$15+10*转化表!$C$16+10*转化表!$C$17+(B180-70)*转化表!$C$18,IF(AND(B180&lt;=90,B180&gt;80),9*转化表!$C$11+10*转化表!$C$12+10*转化表!$C$13+10*转化表!$C$14+10*转化表!$C$15+10*转化表!$C$16+10*转化表!$C$17+10*转化表!$C$18+(B180-80)*转化表!$C$19,IF(AND(B180&lt;=100,B180&gt;90),9*转化表!$C$11+10*转化表!$C$12+10*转化表!$C$13+10*转化表!$C$14+10*转化表!$C$15+10*转化表!$C$16+10*转化表!$C$17+10*转化表!$C$18+10*转化表!$C$19+(B180-90)*转化表!$C$20,IF(AND(B180&lt;=110,B180&gt;100),9*转化表!$C$11+10*转化表!$C$12+10*转化表!$C$13+10*转化表!$C$14+10*转化表!$C$15+10*转化表!$C$16+10*转化表!$C$17+10*转化表!$C$18+10*转化表!$C$19+10*转化表!$C$20+(B180-100)*转化表!$C$21,IF(AND(B180&lt;=120,B180&gt;110),9*转化表!$C$11+10*转化表!$C$12+10*转化表!$C$13+10*转化表!$C$14+10*转化表!$C$15+10*转化表!$C$16+10*转化表!$C$17+10*转化表!$C$18+10*转化表!$C$19+10*转化表!$C$20+10*转化表!$C$21+(B180-110)*转化表!$C$22))))))))))))</f>
        <v>933</v>
      </c>
      <c r="H180" s="97">
        <f>人物成长表!$D180*人物成长表!$B180*7%+11.1+IF(AND(B180&lt;=10,B180&gt;0),(人物成长表!$B180-1)*转化表!$D$11,IF(AND(B180&lt;=20,B180&gt;10),9*转化表!$D$11+(B180-10)*转化表!$D$12,IF(AND(B180&lt;=30,B180&gt;20),9*转化表!$D$11+10*转化表!$D$12+(B180-20)*转化表!$D$13,IF(AND(B180&lt;=40,B180&gt;30),9*转化表!$D$11+10*转化表!$D$12+10*转化表!$D$13+(B180-30)*转化表!$D$14,IF(AND(B180&lt;=50,B180&gt;40),9*转化表!$D$11+10*转化表!$D$12+10*转化表!$D$13+10*转化表!$D$14+(B180-40)*转化表!$D$15,IF(AND(B180&lt;=60,B180&gt;50),9*转化表!$D$11+10*转化表!$D$12+10*转化表!$D$13+10*转化表!$D$14+10*转化表!$D$15+(B180-50)*转化表!$D$16,IF(AND(B180&lt;=70,B180&gt;60),9*转化表!$D$11+10*转化表!$D$12+10*转化表!$D$13+10*转化表!$D$14+10*转化表!$D$15+10*转化表!$D$16+(B180-60)*转化表!$D$17,IF(AND(B180&lt;=80,B180&gt;70),9*转化表!$D$11+10*转化表!$D$12+10*转化表!$D$13+10*转化表!$D$14+10*转化表!$D$15+10*转化表!$D$16+10*转化表!$D$17+(B180-70)*转化表!$D$18,IF(AND(B180&lt;=90,B180&gt;80),9*转化表!$D$11+10*转化表!$D$12+10*转化表!$D$13+10*转化表!$D$14+10*转化表!$D$15+10*转化表!$D$16+10*转化表!$D$17+10*转化表!$D$18+(B180-80)*转化表!$D$19,IF(AND(B180&lt;=100,B180&gt;90),9*转化表!$D$11+10*转化表!$D$12+10*转化表!$D$13+10*转化表!$D$14+10*转化表!$D$15+10*转化表!$D$16+10*转化表!$D$17+10*转化表!$D$18+10*转化表!$D$19+(B180-90)*转化表!$D$20,IF(AND(B180&lt;=110,B180&gt;100),9*转化表!$D$11+10*转化表!$D$12+10*转化表!$D$13+10*转化表!$D$14+10*转化表!$D$15+10*转化表!$D$16+10*转化表!$D$17+10*转化表!$D$18+10*转化表!$D$19+10*转化表!$D$20+(B180-100)*转化表!$D$21,IF(AND(B180&lt;=120,B180&gt;110),9*转化表!$D$11+10*转化表!$D$12+10*转化表!$D$13+10*转化表!$D$14+10*转化表!$D$15+10*转化表!$D$16+10*转化表!$D$17+10*转化表!$D$18+10*转化表!$D$19+10*转化表!$D$20+10*转化表!$D$21+(B180-110)*转化表!$D$22))))))))))))</f>
        <v>291.80000000000007</v>
      </c>
      <c r="I180" s="98">
        <f>IF(E180&lt;=50,0,(E180-50)*人物成长表!$B180*10%+0.1+IF(AND(B180&lt;=10,B180&gt;0),(人物成长表!$B180-1)*转化表!$E$11,IF(AND(B180&lt;=20,B180&gt;10),9*转化表!$E$11+(B180-10)*转化表!$E$12,IF(AND(B180&lt;=30,B180&gt;20),9*转化表!$E$11+10*转化表!$E$12+(B180-20)*转化表!$E$13,IF(AND(B180&lt;=40,B180&gt;30),9*转化表!$E$11+10*转化表!$E$12+10*转化表!$E$13+(B180-30)*转化表!$E$14,IF(AND(B180&lt;=50,B180&gt;40),9*转化表!$E$11+10*转化表!$E$12+10*转化表!$E$13+10*转化表!$E$14+(B180-40)*转化表!$E$15,IF(AND(B180&lt;=60,B180&gt;50),9*转化表!$E$11+10*转化表!$E$12+10*转化表!$E$13+10*转化表!$E$14+10*转化表!$E$15+(B180-50)*转化表!$E$16,IF(AND(B180&lt;=70,B180&gt;60),9*转化表!$E$11+10*转化表!$E$12+10*转化表!$E$13+10*转化表!$E$14+10*转化表!$E$15+10*转化表!$E$16+(B180-60)*转化表!$E$17,IF(AND(B180&lt;=80,B180&gt;70),9*转化表!$E$11+10*转化表!$E$12+10*转化表!$E$13+10*转化表!$E$14+10*转化表!$E$15+10*转化表!$E$16+10*转化表!$E$17+(B180-70)*转化表!$E$18,IF(AND(B180&lt;=90,B180&gt;80),9*转化表!$E$11+10*转化表!$E$12+10*转化表!$E$13+10*转化表!$E$14+10*转化表!$E$15+10*转化表!$E$16+10*转化表!$E$17+10*转化表!$E$18+(B180-80)*转化表!$E$19,IF(AND(B180&lt;=100,B180&gt;90),9*转化表!$E$11+10*转化表!$E$12+10*转化表!$E$13+10*转化表!$E$14+10*转化表!$E$15+10*转化表!$E$16+10*转化表!$E$17+10*转化表!$E$18+10*转化表!$E$19+(B180-90)*转化表!$E$20,IF(AND(B180&lt;=110,B180&gt;100),9*转化表!$E$11+10*转化表!$E$12+10*转化表!$E$13+10*转化表!$E$14+10*转化表!$E$15+10*转化表!$E$16+10*转化表!$E$17+10*转化表!$E$18+10*转化表!$E$19+10*转化表!$E$20+(B180-100)*转化表!$E$21,IF(AND(B180&lt;=120,B180&gt;110),9*转化表!$E$11+10*转化表!$E$12+10*转化表!$E$13+10*转化表!$E$14+10*转化表!$E$15+10*转化表!$E$16+10*转化表!$E$17+10*转化表!$E$18+10*转化表!$E$19+10*转化表!$E$20+10*转化表!$E$21+(B180-110)*转化表!$E$22)))))))))))))</f>
        <v>0</v>
      </c>
      <c r="J180" s="98">
        <f>IF(E180&lt;=50,0,(E180-50)*人物成长表!$B180*7%+0.1+IF(AND(B180&lt;=10,B180&gt;0),(人物成长表!$B180-1)*转化表!$F$11,IF(AND(B180&lt;=20,B180&gt;10),9*转化表!$F$11+(B180-10)*转化表!$F$12,IF(AND(B180&lt;=30,B180&gt;20),9*转化表!$F$11+10*转化表!$F$12+(B180-20)*转化表!$F$13,IF(AND(B180&lt;=40,B180&gt;30),9*转化表!$F$11+10*转化表!$F$12+10*转化表!$F$13+(B180-30)*转化表!$F$14,IF(AND(B180&lt;=50,B180&gt;40),9*转化表!$F$11+10*转化表!$F$12+10*转化表!$F$13+10*转化表!$F$14+(B180-40)*转化表!$F$15,IF(AND(B180&lt;=60,B180&gt;50),9*转化表!$F$11+10*转化表!$F$12+10*转化表!$F$13+10*转化表!$F$14+10*转化表!$F$15+(B180-50)*转化表!$F$16,IF(AND(B180&lt;=70,B180&gt;60),9*转化表!$F$11+10*转化表!$F$12+10*转化表!$F$13+10*转化表!$F$14+10*转化表!$F$15+10*转化表!$F$16+(B180-60)*转化表!$F$17,IF(AND(B180&lt;=80,B180&gt;70),9*转化表!$F$11+10*转化表!$F$12+10*转化表!$F$13+10*转化表!$F$14+10*转化表!$F$15+10*转化表!$F$16+10*转化表!$F$17+(B180-70)*转化表!$F$18,IF(AND(B180&lt;=90,B180&gt;80),9*转化表!$F$11+10*转化表!$F$12+10*转化表!$F$13+10*转化表!$F$14+10*转化表!$F$15+10*转化表!$F$16+10*转化表!$F$17+10*转化表!$F$18+(B180-80)*转化表!$F$19,IF(AND(B180&lt;=100,B180&gt;90),9*转化表!$F$11+10*转化表!$F$12+10*转化表!$F$13+10*转化表!$F$14+10*转化表!$F$15+10*转化表!$F$16+10*转化表!$F$17+10*转化表!$F$18+10*转化表!$F$19+(B180-90)*转化表!$F$20,IF(AND(B180&lt;=110,B180&gt;100),9*转化表!$F$11+10*转化表!$F$12+10*转化表!$F$13+10*转化表!$F$14+10*转化表!$F$15+10*转化表!$F$16+10*转化表!$F$17+10*转化表!$F$18+10*转化表!$F$19+10*转化表!$F$20+(B180-100)*转化表!$F$21,IF(AND(B180&lt;=120,B180&gt;110),9*转化表!$F$11+10*转化表!$F$12+10*转化表!$F$13+10*转化表!$F$14+10*转化表!$F$15+10*转化表!$F$16+10*转化表!$F$17+10*转化表!$F$18+10*转化表!$F$19+10*转化表!$F$20+10*转化表!$F$21+(B180-110)*转化表!$F$22)))))))))))))</f>
        <v>0</v>
      </c>
      <c r="K180" s="98">
        <f>(F180-50)*B180*10%+1+IF(AND(B180&lt;=10,B180&gt;0),(人物成长表!$B180-1)*转化表!$G$11,IF(AND(B180&lt;=20,B180&gt;10),9*转化表!$G$11+(B180-10)*转化表!$G$12,IF(AND(B180&lt;=30,B180&gt;20),9*转化表!$G$11+10*转化表!$G$12+(B180-20)*转化表!$G$13,IF(AND(B180&lt;=40,B180&gt;30),9*转化表!$G$11+10*转化表!$G$12+10*转化表!$G$13+(B180-30)*转化表!$G$14,IF(AND(B180&lt;=50,B180&gt;40),9*转化表!$G$11+10*转化表!$G$12+10*转化表!$G$13+10*转化表!$G$14+(B180-40)*转化表!$G$15,IF(AND(B180&lt;=60,B180&gt;50),9*转化表!$G$11+10*转化表!$G$12+10*转化表!$G$13+10*转化表!$G$14+10*转化表!$G$15+(B180-50)*转化表!$G$16,IF(AND(B180&lt;=70,B180&gt;60),9*转化表!$G$11+10*转化表!$G$12+10*转化表!$G$13+10*转化表!$G$14+10*转化表!$G$15+10*转化表!$G$16+(B180-60)*转化表!$G$17,IF(AND(B180&lt;=80,B180&gt;70),9*转化表!$G$11+10*转化表!$G$12+10*转化表!$G$13+10*转化表!$G$14+10*转化表!$G$15+10*转化表!$G$16+10*转化表!$G$17+(B180-70)*转化表!$G$18,IF(AND(B180&lt;=90,B180&gt;80),9*转化表!$G$11+10*转化表!$G$12+10*转化表!$G$13+10*转化表!$G$14+10*转化表!$G$15+10*转化表!$G$16+10*转化表!$G$17+10*转化表!$G$18+(B180-80)*转化表!$G$19,IF(AND(B180&lt;=100,B180&gt;90),9*转化表!$G$11+10*转化表!$G$12+10*转化表!$G$13+10*转化表!$G$14+10*转化表!$G$15+10*转化表!$G$16+10*转化表!$G$17+10*转化表!$G$18+10*转化表!$G$19+(B180-90)*转化表!$G$20,IF(AND(B180&lt;=110,B180&gt;100),9*转化表!$G$11+10*转化表!$G$12+10*转化表!$G$13+10*转化表!$G$14+10*转化表!$G$15+10*转化表!$G$16+10*转化表!$G$17+10*转化表!$G$18+10*转化表!$G$19+10*转化表!$G$20+(B180-100)*转化表!$G$21,IF(AND(B180&lt;=120,B180&gt;110),9*转化表!$G$11+10*转化表!$G$12+10*转化表!$G$13+10*转化表!$G$14+10*转化表!$G$15+10*转化表!$G$16+10*转化表!$G$17+10*转化表!$G$18+10*转化表!$G$19+10*转化表!$G$20+10*转化表!$G$21+(B180-110)*转化表!$G$22))))))))))))</f>
        <v>204</v>
      </c>
      <c r="L180" s="98">
        <f>IF(F180&lt;=50,0,(F180-50)*7%*B180+IF(AND(B180&lt;=10,B180&gt;0),人物成长表!$B180*转化表!$H$11,IF(AND(B180&lt;=20,B180&gt;10),9*转化表!$H$11+(B180-10)*转化表!$H$12,IF(AND(B180&lt;=30,B180&gt;20),9*转化表!$H$11+10*转化表!$H$12+(B180-20)*转化表!$H$13,IF(AND(B180&lt;=40,B180&gt;30),9*转化表!$H$11+10*转化表!$H$12+10*转化表!$H$13+(B180-30)*转化表!$H$14,IF(AND(B180&lt;=50,B180&gt;40),9*转化表!$H$11+10*转化表!$H$12+10*转化表!$H$13+10*转化表!$H$14+(B180-40)*转化表!$H$15,IF(AND(B180&lt;=60,B180&gt;50),9*转化表!$H$11+10*转化表!$H$12+10*转化表!$H$13+10*转化表!$H$14+10*转化表!$H$15+(B180-50)*转化表!$H$16,IF(AND(B180&lt;=70,B180&gt;60),9*转化表!$H$11+10*转化表!$H$12+10*转化表!$H$13+10*转化表!$H$14+10*转化表!$H$15+10*转化表!$H$16+(B180-60)*转化表!$H$17,IF(AND(B180&lt;=80,B180&gt;70),9*转化表!$H$11+10*转化表!$H$12+10*转化表!$H$13+10*转化表!$H$14+10*转化表!$H$15+10*转化表!$H$16+10*转化表!$H$17+(B180-70)*转化表!$H$18,IF(AND(B180&lt;=90,B180&gt;80),9*转化表!$H$11+10*转化表!$H$12+10*转化表!$H$13+10*转化表!$H$14+10*转化表!$H$15+10*转化表!$H$16+10*转化表!$H$17+10*转化表!$H$18+(B180-80)*转化表!$H$19,IF(AND(B180&lt;=100,B180&gt;90),9*转化表!$H$11+10*转化表!$H$12+10*转化表!$H$13+10*转化表!$H$14+10*转化表!$H$15+10*转化表!$H$16+10*转化表!$H$17+10*转化表!$H$18+10*转化表!$H$19+(B180-90)*转化表!$H$20,IF(AND(B180&lt;=110,B180&gt;100),9*转化表!$H$11+10*转化表!$H$12+10*转化表!$H$13+10*转化表!$H$14+10*转化表!$H$15+10*转化表!$H$16+10*转化表!$H$17+10*转化表!$H$18+10*转化表!$H$19+10*转化表!$H$20+(B180-100)*转化表!$H$21,IF(AND(B180&lt;=120,B180&gt;110),9*转化表!$H$11+10*转化表!$H$12+10*转化表!$H$13+10*转化表!$H$14+10*转化表!$H$15+10*转化表!$H$16+10*转化表!$H$17+10*转化表!$H$18+10*转化表!$H$19+10*转化表!$H$20+10*转化表!$H$21+(B180-110)*转化表!$H$22)))))))))))))</f>
        <v>0</v>
      </c>
      <c r="M180" s="99">
        <v>0.1</v>
      </c>
      <c r="N180" s="95">
        <v>0</v>
      </c>
      <c r="O180" s="99">
        <v>0.15</v>
      </c>
      <c r="P180" s="95">
        <v>0</v>
      </c>
      <c r="Q180" s="95">
        <v>0</v>
      </c>
      <c r="R180" s="95">
        <v>0</v>
      </c>
      <c r="S180" s="95">
        <v>0</v>
      </c>
    </row>
    <row r="181" spans="1:19">
      <c r="A181" s="38" t="s">
        <v>187</v>
      </c>
      <c r="B181" s="95">
        <v>60</v>
      </c>
      <c r="C181" s="96">
        <f>IF(AND(B181&lt;=10,B181&gt;0),(人物成长表!$B181-1)*30+30,IF(AND(B181&lt;=20,B181&gt;10),9*30+30+(B181-10)*60,IF(AND(B181&lt;=30,B181&gt;20),9*30+30+10*60+(B181-20)*90,IF(AND(B181&lt;=40,B181&gt;30),9*30+30+10*60+10*90+(B181-30)*120,IF(AND(B181&lt;=50,B181&gt;40),9*30+30+10*60+10*90+10*120+(B181-40)*150,IF(AND(B181&lt;=60,B181&gt;50),9*30+30+10*60+10*90+10*120+10*150+(B181-50)*180,IF(AND(B181&lt;=70,B181&gt;60),9*30+30+10*60+10*90+10*120+10*150+10*180+(B181-60)*210,IF(AND(B181&lt;=80,B181&gt;70),9*30+30+10*60+10*90+10*120+10*150+10*180+10*210+(B181-70)*240,IF(AND(B181&lt;=90,B181&gt;80),9*30+30+10*60+10*90+10*120+10*150+10*180+10*210+10*240+(B181-80)*270,IF(AND(B181&lt;=100,B181&gt;90),9*30+30+10*60+10*90+10*120+10*150+10*180+10*210+10*240+10*270+(B181-90)*300,IF(AND(B181&lt;=110,B181&gt;100),9*30+30+10*60+10*90+10*120+10*150+10*180+10*210+10*240+10*270+10*300+(B181-100)*330,IF(AND(B181&lt;=120,B181&gt;110),9*30+30+10*60+10*90+10*120+10*150+10*180+10*210+10*240+10*270+10*300+10*330+(B181-110)*360))))))))))))</f>
        <v>6300</v>
      </c>
      <c r="D181" s="38">
        <v>70</v>
      </c>
      <c r="E181" s="38">
        <v>50</v>
      </c>
      <c r="F181" s="95">
        <v>50</v>
      </c>
      <c r="G181" s="97">
        <f>人物成长表!$D181*人物成长表!$B181*10%+16+IF(AND(B181&lt;=10,B181&gt;0),(人物成长表!$B181-1)*转化表!$C$11,IF(AND(B181&lt;=20,B181&gt;10),9*转化表!$C$11+(B181-10)*转化表!$C$12,IF(AND(B181&lt;=30,B181&gt;20),9*转化表!$C$11+10*转化表!$C$12+(B181-20)*转化表!$C$13,IF(AND(B181&lt;=40,B181&gt;30),9*转化表!$C$11+10*转化表!$C$12+10*转化表!$C$13+(B181-30)*转化表!$C$14,IF(AND(B181&lt;=50,B181&gt;40),9*转化表!$C$11+10*转化表!$C$12+10*转化表!$C$13+10*转化表!$C$14+(B181-40)*转化表!$C$15,IF(AND(B181&lt;=60,B181&gt;50),9*转化表!$C$11+10*转化表!$C$12+10*转化表!$C$13+10*转化表!$C$14+10*转化表!$C$15+(B181-50)*转化表!$C$16,IF(AND(B181&lt;=70,B181&gt;60),9*转化表!$C$11+10*转化表!$C$12+10*转化表!$C$13+10*转化表!$C$14+10*转化表!$C$15+10*转化表!$C$16+(B181-60)*转化表!$C$17,IF(AND(B181&lt;=80,B181&gt;70),9*转化表!$C$11+10*转化表!$C$12+10*转化表!$C$13+10*转化表!$C$14+10*转化表!$C$15+10*转化表!$C$16+10*转化表!$C$17+(B181-70)*转化表!$C$18,IF(AND(B181&lt;=90,B181&gt;80),9*转化表!$C$11+10*转化表!$C$12+10*转化表!$C$13+10*转化表!$C$14+10*转化表!$C$15+10*转化表!$C$16+10*转化表!$C$17+10*转化表!$C$18+(B181-80)*转化表!$C$19,IF(AND(B181&lt;=100,B181&gt;90),9*转化表!$C$11+10*转化表!$C$12+10*转化表!$C$13+10*转化表!$C$14+10*转化表!$C$15+10*转化表!$C$16+10*转化表!$C$17+10*转化表!$C$18+10*转化表!$C$19+(B181-90)*转化表!$C$20,IF(AND(B181&lt;=110,B181&gt;100),9*转化表!$C$11+10*转化表!$C$12+10*转化表!$C$13+10*转化表!$C$14+10*转化表!$C$15+10*转化表!$C$16+10*转化表!$C$17+10*转化表!$C$18+10*转化表!$C$19+10*转化表!$C$20+(B181-100)*转化表!$C$21,IF(AND(B181&lt;=120,B181&gt;110),9*转化表!$C$11+10*转化表!$C$12+10*转化表!$C$13+10*转化表!$C$14+10*转化表!$C$15+10*转化表!$C$16+10*转化表!$C$17+10*转化表!$C$18+10*转化表!$C$19+10*转化表!$C$20+10*转化表!$C$21+(B181-110)*转化表!$C$22))))))))))))</f>
        <v>959</v>
      </c>
      <c r="H181" s="97">
        <f>人物成长表!$D181*人物成长表!$B181*7%+11.1+IF(AND(B181&lt;=10,B181&gt;0),(人物成长表!$B181-1)*转化表!$D$11,IF(AND(B181&lt;=20,B181&gt;10),9*转化表!$D$11+(B181-10)*转化表!$D$12,IF(AND(B181&lt;=30,B181&gt;20),9*转化表!$D$11+10*转化表!$D$12+(B181-20)*转化表!$D$13,IF(AND(B181&lt;=40,B181&gt;30),9*转化表!$D$11+10*转化表!$D$12+10*转化表!$D$13+(B181-30)*转化表!$D$14,IF(AND(B181&lt;=50,B181&gt;40),9*转化表!$D$11+10*转化表!$D$12+10*转化表!$D$13+10*转化表!$D$14+(B181-40)*转化表!$D$15,IF(AND(B181&lt;=60,B181&gt;50),9*转化表!$D$11+10*转化表!$D$12+10*转化表!$D$13+10*转化表!$D$14+10*转化表!$D$15+(B181-50)*转化表!$D$16,IF(AND(B181&lt;=70,B181&gt;60),9*转化表!$D$11+10*转化表!$D$12+10*转化表!$D$13+10*转化表!$D$14+10*转化表!$D$15+10*转化表!$D$16+(B181-60)*转化表!$D$17,IF(AND(B181&lt;=80,B181&gt;70),9*转化表!$D$11+10*转化表!$D$12+10*转化表!$D$13+10*转化表!$D$14+10*转化表!$D$15+10*转化表!$D$16+10*转化表!$D$17+(B181-70)*转化表!$D$18,IF(AND(B181&lt;=90,B181&gt;80),9*转化表!$D$11+10*转化表!$D$12+10*转化表!$D$13+10*转化表!$D$14+10*转化表!$D$15+10*转化表!$D$16+10*转化表!$D$17+10*转化表!$D$18+(B181-80)*转化表!$D$19,IF(AND(B181&lt;=100,B181&gt;90),9*转化表!$D$11+10*转化表!$D$12+10*转化表!$D$13+10*转化表!$D$14+10*转化表!$D$15+10*转化表!$D$16+10*转化表!$D$17+10*转化表!$D$18+10*转化表!$D$19+(B181-90)*转化表!$D$20,IF(AND(B181&lt;=110,B181&gt;100),9*转化表!$D$11+10*转化表!$D$12+10*转化表!$D$13+10*转化表!$D$14+10*转化表!$D$15+10*转化表!$D$16+10*转化表!$D$17+10*转化表!$D$18+10*转化表!$D$19+10*转化表!$D$20+(B181-100)*转化表!$D$21,IF(AND(B181&lt;=120,B181&gt;110),9*转化表!$D$11+10*转化表!$D$12+10*转化表!$D$13+10*转化表!$D$14+10*转化表!$D$15+10*转化表!$D$16+10*转化表!$D$17+10*转化表!$D$18+10*转化表!$D$19+10*转化表!$D$20+10*转化表!$D$21+(B181-110)*转化表!$D$22))))))))))))</f>
        <v>299</v>
      </c>
      <c r="I181" s="98">
        <f>IF(E181&lt;=50,0,(E181-50)*人物成长表!$B181*10%+0.1+IF(AND(B181&lt;=10,B181&gt;0),(人物成长表!$B181-1)*转化表!$E$11,IF(AND(B181&lt;=20,B181&gt;10),9*转化表!$E$11+(B181-10)*转化表!$E$12,IF(AND(B181&lt;=30,B181&gt;20),9*转化表!$E$11+10*转化表!$E$12+(B181-20)*转化表!$E$13,IF(AND(B181&lt;=40,B181&gt;30),9*转化表!$E$11+10*转化表!$E$12+10*转化表!$E$13+(B181-30)*转化表!$E$14,IF(AND(B181&lt;=50,B181&gt;40),9*转化表!$E$11+10*转化表!$E$12+10*转化表!$E$13+10*转化表!$E$14+(B181-40)*转化表!$E$15,IF(AND(B181&lt;=60,B181&gt;50),9*转化表!$E$11+10*转化表!$E$12+10*转化表!$E$13+10*转化表!$E$14+10*转化表!$E$15+(B181-50)*转化表!$E$16,IF(AND(B181&lt;=70,B181&gt;60),9*转化表!$E$11+10*转化表!$E$12+10*转化表!$E$13+10*转化表!$E$14+10*转化表!$E$15+10*转化表!$E$16+(B181-60)*转化表!$E$17,IF(AND(B181&lt;=80,B181&gt;70),9*转化表!$E$11+10*转化表!$E$12+10*转化表!$E$13+10*转化表!$E$14+10*转化表!$E$15+10*转化表!$E$16+10*转化表!$E$17+(B181-70)*转化表!$E$18,IF(AND(B181&lt;=90,B181&gt;80),9*转化表!$E$11+10*转化表!$E$12+10*转化表!$E$13+10*转化表!$E$14+10*转化表!$E$15+10*转化表!$E$16+10*转化表!$E$17+10*转化表!$E$18+(B181-80)*转化表!$E$19,IF(AND(B181&lt;=100,B181&gt;90),9*转化表!$E$11+10*转化表!$E$12+10*转化表!$E$13+10*转化表!$E$14+10*转化表!$E$15+10*转化表!$E$16+10*转化表!$E$17+10*转化表!$E$18+10*转化表!$E$19+(B181-90)*转化表!$E$20,IF(AND(B181&lt;=110,B181&gt;100),9*转化表!$E$11+10*转化表!$E$12+10*转化表!$E$13+10*转化表!$E$14+10*转化表!$E$15+10*转化表!$E$16+10*转化表!$E$17+10*转化表!$E$18+10*转化表!$E$19+10*转化表!$E$20+(B181-100)*转化表!$E$21,IF(AND(B181&lt;=120,B181&gt;110),9*转化表!$E$11+10*转化表!$E$12+10*转化表!$E$13+10*转化表!$E$14+10*转化表!$E$15+10*转化表!$E$16+10*转化表!$E$17+10*转化表!$E$18+10*转化表!$E$19+10*转化表!$E$20+10*转化表!$E$21+(B181-110)*转化表!$E$22)))))))))))))</f>
        <v>0</v>
      </c>
      <c r="J181" s="98">
        <f>IF(E181&lt;=50,0,(E181-50)*人物成长表!$B181*7%+0.1+IF(AND(B181&lt;=10,B181&gt;0),(人物成长表!$B181-1)*转化表!$F$11,IF(AND(B181&lt;=20,B181&gt;10),9*转化表!$F$11+(B181-10)*转化表!$F$12,IF(AND(B181&lt;=30,B181&gt;20),9*转化表!$F$11+10*转化表!$F$12+(B181-20)*转化表!$F$13,IF(AND(B181&lt;=40,B181&gt;30),9*转化表!$F$11+10*转化表!$F$12+10*转化表!$F$13+(B181-30)*转化表!$F$14,IF(AND(B181&lt;=50,B181&gt;40),9*转化表!$F$11+10*转化表!$F$12+10*转化表!$F$13+10*转化表!$F$14+(B181-40)*转化表!$F$15,IF(AND(B181&lt;=60,B181&gt;50),9*转化表!$F$11+10*转化表!$F$12+10*转化表!$F$13+10*转化表!$F$14+10*转化表!$F$15+(B181-50)*转化表!$F$16,IF(AND(B181&lt;=70,B181&gt;60),9*转化表!$F$11+10*转化表!$F$12+10*转化表!$F$13+10*转化表!$F$14+10*转化表!$F$15+10*转化表!$F$16+(B181-60)*转化表!$F$17,IF(AND(B181&lt;=80,B181&gt;70),9*转化表!$F$11+10*转化表!$F$12+10*转化表!$F$13+10*转化表!$F$14+10*转化表!$F$15+10*转化表!$F$16+10*转化表!$F$17+(B181-70)*转化表!$F$18,IF(AND(B181&lt;=90,B181&gt;80),9*转化表!$F$11+10*转化表!$F$12+10*转化表!$F$13+10*转化表!$F$14+10*转化表!$F$15+10*转化表!$F$16+10*转化表!$F$17+10*转化表!$F$18+(B181-80)*转化表!$F$19,IF(AND(B181&lt;=100,B181&gt;90),9*转化表!$F$11+10*转化表!$F$12+10*转化表!$F$13+10*转化表!$F$14+10*转化表!$F$15+10*转化表!$F$16+10*转化表!$F$17+10*转化表!$F$18+10*转化表!$F$19+(B181-90)*转化表!$F$20,IF(AND(B181&lt;=110,B181&gt;100),9*转化表!$F$11+10*转化表!$F$12+10*转化表!$F$13+10*转化表!$F$14+10*转化表!$F$15+10*转化表!$F$16+10*转化表!$F$17+10*转化表!$F$18+10*转化表!$F$19+10*转化表!$F$20+(B181-100)*转化表!$F$21,IF(AND(B181&lt;=120,B181&gt;110),9*转化表!$F$11+10*转化表!$F$12+10*转化表!$F$13+10*转化表!$F$14+10*转化表!$F$15+10*转化表!$F$16+10*转化表!$F$17+10*转化表!$F$18+10*转化表!$F$19+10*转化表!$F$20+10*转化表!$F$21+(B181-110)*转化表!$F$22)))))))))))))</f>
        <v>0</v>
      </c>
      <c r="K181" s="98">
        <f>(F181-50)*B181*10%+1+IF(AND(B181&lt;=10,B181&gt;0),(人物成长表!$B181-1)*转化表!$G$11,IF(AND(B181&lt;=20,B181&gt;10),9*转化表!$G$11+(B181-10)*转化表!$G$12,IF(AND(B181&lt;=30,B181&gt;20),9*转化表!$G$11+10*转化表!$G$12+(B181-20)*转化表!$G$13,IF(AND(B181&lt;=40,B181&gt;30),9*转化表!$G$11+10*转化表!$G$12+10*转化表!$G$13+(B181-30)*转化表!$G$14,IF(AND(B181&lt;=50,B181&gt;40),9*转化表!$G$11+10*转化表!$G$12+10*转化表!$G$13+10*转化表!$G$14+(B181-40)*转化表!$G$15,IF(AND(B181&lt;=60,B181&gt;50),9*转化表!$G$11+10*转化表!$G$12+10*转化表!$G$13+10*转化表!$G$14+10*转化表!$G$15+(B181-50)*转化表!$G$16,IF(AND(B181&lt;=70,B181&gt;60),9*转化表!$G$11+10*转化表!$G$12+10*转化表!$G$13+10*转化表!$G$14+10*转化表!$G$15+10*转化表!$G$16+(B181-60)*转化表!$G$17,IF(AND(B181&lt;=80,B181&gt;70),9*转化表!$G$11+10*转化表!$G$12+10*转化表!$G$13+10*转化表!$G$14+10*转化表!$G$15+10*转化表!$G$16+10*转化表!$G$17+(B181-70)*转化表!$G$18,IF(AND(B181&lt;=90,B181&gt;80),9*转化表!$G$11+10*转化表!$G$12+10*转化表!$G$13+10*转化表!$G$14+10*转化表!$G$15+10*转化表!$G$16+10*转化表!$G$17+10*转化表!$G$18+(B181-80)*转化表!$G$19,IF(AND(B181&lt;=100,B181&gt;90),9*转化表!$G$11+10*转化表!$G$12+10*转化表!$G$13+10*转化表!$G$14+10*转化表!$G$15+10*转化表!$G$16+10*转化表!$G$17+10*转化表!$G$18+10*转化表!$G$19+(B181-90)*转化表!$G$20,IF(AND(B181&lt;=110,B181&gt;100),9*转化表!$G$11+10*转化表!$G$12+10*转化表!$G$13+10*转化表!$G$14+10*转化表!$G$15+10*转化表!$G$16+10*转化表!$G$17+10*转化表!$G$18+10*转化表!$G$19+10*转化表!$G$20+(B181-100)*转化表!$G$21,IF(AND(B181&lt;=120,B181&gt;110),9*转化表!$G$11+10*转化表!$G$12+10*转化表!$G$13+10*转化表!$G$14+10*转化表!$G$15+10*转化表!$G$16+10*转化表!$G$17+10*转化表!$G$18+10*转化表!$G$19+10*转化表!$G$20+10*转化表!$G$21+(B181-110)*转化表!$G$22))))))))))))</f>
        <v>210</v>
      </c>
      <c r="L181" s="98">
        <f>IF(F181&lt;=50,0,(F181-50)*7%*B181+IF(AND(B181&lt;=10,B181&gt;0),人物成长表!$B181*转化表!$H$11,IF(AND(B181&lt;=20,B181&gt;10),9*转化表!$H$11+(B181-10)*转化表!$H$12,IF(AND(B181&lt;=30,B181&gt;20),9*转化表!$H$11+10*转化表!$H$12+(B181-20)*转化表!$H$13,IF(AND(B181&lt;=40,B181&gt;30),9*转化表!$H$11+10*转化表!$H$12+10*转化表!$H$13+(B181-30)*转化表!$H$14,IF(AND(B181&lt;=50,B181&gt;40),9*转化表!$H$11+10*转化表!$H$12+10*转化表!$H$13+10*转化表!$H$14+(B181-40)*转化表!$H$15,IF(AND(B181&lt;=60,B181&gt;50),9*转化表!$H$11+10*转化表!$H$12+10*转化表!$H$13+10*转化表!$H$14+10*转化表!$H$15+(B181-50)*转化表!$H$16,IF(AND(B181&lt;=70,B181&gt;60),9*转化表!$H$11+10*转化表!$H$12+10*转化表!$H$13+10*转化表!$H$14+10*转化表!$H$15+10*转化表!$H$16+(B181-60)*转化表!$H$17,IF(AND(B181&lt;=80,B181&gt;70),9*转化表!$H$11+10*转化表!$H$12+10*转化表!$H$13+10*转化表!$H$14+10*转化表!$H$15+10*转化表!$H$16+10*转化表!$H$17+(B181-70)*转化表!$H$18,IF(AND(B181&lt;=90,B181&gt;80),9*转化表!$H$11+10*转化表!$H$12+10*转化表!$H$13+10*转化表!$H$14+10*转化表!$H$15+10*转化表!$H$16+10*转化表!$H$17+10*转化表!$H$18+(B181-80)*转化表!$H$19,IF(AND(B181&lt;=100,B181&gt;90),9*转化表!$H$11+10*转化表!$H$12+10*转化表!$H$13+10*转化表!$H$14+10*转化表!$H$15+10*转化表!$H$16+10*转化表!$H$17+10*转化表!$H$18+10*转化表!$H$19+(B181-90)*转化表!$H$20,IF(AND(B181&lt;=110,B181&gt;100),9*转化表!$H$11+10*转化表!$H$12+10*转化表!$H$13+10*转化表!$H$14+10*转化表!$H$15+10*转化表!$H$16+10*转化表!$H$17+10*转化表!$H$18+10*转化表!$H$19+10*转化表!$H$20+(B181-100)*转化表!$H$21,IF(AND(B181&lt;=120,B181&gt;110),9*转化表!$H$11+10*转化表!$H$12+10*转化表!$H$13+10*转化表!$H$14+10*转化表!$H$15+10*转化表!$H$16+10*转化表!$H$17+10*转化表!$H$18+10*转化表!$H$19+10*转化表!$H$20+10*转化表!$H$21+(B181-110)*转化表!$H$22)))))))))))))</f>
        <v>0</v>
      </c>
      <c r="M181" s="99">
        <v>0.1</v>
      </c>
      <c r="N181" s="95">
        <v>0</v>
      </c>
      <c r="O181" s="99">
        <v>0.15</v>
      </c>
      <c r="P181" s="95">
        <v>0</v>
      </c>
      <c r="Q181" s="95">
        <v>0</v>
      </c>
      <c r="R181" s="95">
        <v>0</v>
      </c>
      <c r="S181" s="95">
        <v>0</v>
      </c>
    </row>
    <row r="182" spans="1:19">
      <c r="A182" s="38" t="s">
        <v>187</v>
      </c>
      <c r="B182" s="95">
        <v>61</v>
      </c>
      <c r="C182" s="96">
        <f>IF(AND(B182&lt;=10,B182&gt;0),(人物成长表!$B182-1)*30+30,IF(AND(B182&lt;=20,B182&gt;10),9*30+30+(B182-10)*60,IF(AND(B182&lt;=30,B182&gt;20),9*30+30+10*60+(B182-20)*90,IF(AND(B182&lt;=40,B182&gt;30),9*30+30+10*60+10*90+(B182-30)*120,IF(AND(B182&lt;=50,B182&gt;40),9*30+30+10*60+10*90+10*120+(B182-40)*150,IF(AND(B182&lt;=60,B182&gt;50),9*30+30+10*60+10*90+10*120+10*150+(B182-50)*180,IF(AND(B182&lt;=70,B182&gt;60),9*30+30+10*60+10*90+10*120+10*150+10*180+(B182-60)*210,IF(AND(B182&lt;=80,B182&gt;70),9*30+30+10*60+10*90+10*120+10*150+10*180+10*210+(B182-70)*240,IF(AND(B182&lt;=90,B182&gt;80),9*30+30+10*60+10*90+10*120+10*150+10*180+10*210+10*240+(B182-80)*270,IF(AND(B182&lt;=100,B182&gt;90),9*30+30+10*60+10*90+10*120+10*150+10*180+10*210+10*240+10*270+(B182-90)*300,IF(AND(B182&lt;=110,B182&gt;100),9*30+30+10*60+10*90+10*120+10*150+10*180+10*210+10*240+10*270+10*300+(B182-100)*330,IF(AND(B182&lt;=120,B182&gt;110),9*30+30+10*60+10*90+10*120+10*150+10*180+10*210+10*240+10*270+10*300+10*330+(B182-110)*360))))))))))))</f>
        <v>6510</v>
      </c>
      <c r="D182" s="38">
        <v>70</v>
      </c>
      <c r="E182" s="38">
        <v>50</v>
      </c>
      <c r="F182" s="95">
        <v>50</v>
      </c>
      <c r="G182" s="97">
        <f>人物成长表!$D182*人物成长表!$B182*10%+16+IF(AND(B182&lt;=10,B182&gt;0),(人物成长表!$B182-1)*转化表!$C$11,IF(AND(B182&lt;=20,B182&gt;10),9*转化表!$C$11+(B182-10)*转化表!$C$12,IF(AND(B182&lt;=30,B182&gt;20),9*转化表!$C$11+10*转化表!$C$12+(B182-20)*转化表!$C$13,IF(AND(B182&lt;=40,B182&gt;30),9*转化表!$C$11+10*转化表!$C$12+10*转化表!$C$13+(B182-30)*转化表!$C$14,IF(AND(B182&lt;=50,B182&gt;40),9*转化表!$C$11+10*转化表!$C$12+10*转化表!$C$13+10*转化表!$C$14+(B182-40)*转化表!$C$15,IF(AND(B182&lt;=60,B182&gt;50),9*转化表!$C$11+10*转化表!$C$12+10*转化表!$C$13+10*转化表!$C$14+10*转化表!$C$15+(B182-50)*转化表!$C$16,IF(AND(B182&lt;=70,B182&gt;60),9*转化表!$C$11+10*转化表!$C$12+10*转化表!$C$13+10*转化表!$C$14+10*转化表!$C$15+10*转化表!$C$16+(B182-60)*转化表!$C$17,IF(AND(B182&lt;=80,B182&gt;70),9*转化表!$C$11+10*转化表!$C$12+10*转化表!$C$13+10*转化表!$C$14+10*转化表!$C$15+10*转化表!$C$16+10*转化表!$C$17+(B182-70)*转化表!$C$18,IF(AND(B182&lt;=90,B182&gt;80),9*转化表!$C$11+10*转化表!$C$12+10*转化表!$C$13+10*转化表!$C$14+10*转化表!$C$15+10*转化表!$C$16+10*转化表!$C$17+10*转化表!$C$18+(B182-80)*转化表!$C$19,IF(AND(B182&lt;=100,B182&gt;90),9*转化表!$C$11+10*转化表!$C$12+10*转化表!$C$13+10*转化表!$C$14+10*转化表!$C$15+10*转化表!$C$16+10*转化表!$C$17+10*转化表!$C$18+10*转化表!$C$19+(B182-90)*转化表!$C$20,IF(AND(B182&lt;=110,B182&gt;100),9*转化表!$C$11+10*转化表!$C$12+10*转化表!$C$13+10*转化表!$C$14+10*转化表!$C$15+10*转化表!$C$16+10*转化表!$C$17+10*转化表!$C$18+10*转化表!$C$19+10*转化表!$C$20+(B182-100)*转化表!$C$21,IF(AND(B182&lt;=120,B182&gt;110),9*转化表!$C$11+10*转化表!$C$12+10*转化表!$C$13+10*转化表!$C$14+10*转化表!$C$15+10*转化表!$C$16+10*转化表!$C$17+10*转化表!$C$18+10*转化表!$C$19+10*转化表!$C$20+10*转化表!$C$21+(B182-110)*转化表!$C$22))))))))))))</f>
        <v>989</v>
      </c>
      <c r="H182" s="97">
        <f>人物成长表!$D182*人物成长表!$B182*7%+11.1+IF(AND(B182&lt;=10,B182&gt;0),(人物成长表!$B182-1)*转化表!$D$11,IF(AND(B182&lt;=20,B182&gt;10),9*转化表!$D$11+(B182-10)*转化表!$D$12,IF(AND(B182&lt;=30,B182&gt;20),9*转化表!$D$11+10*转化表!$D$12+(B182-20)*转化表!$D$13,IF(AND(B182&lt;=40,B182&gt;30),9*转化表!$D$11+10*转化表!$D$12+10*转化表!$D$13+(B182-30)*转化表!$D$14,IF(AND(B182&lt;=50,B182&gt;40),9*转化表!$D$11+10*转化表!$D$12+10*转化表!$D$13+10*转化表!$D$14+(B182-40)*转化表!$D$15,IF(AND(B182&lt;=60,B182&gt;50),9*转化表!$D$11+10*转化表!$D$12+10*转化表!$D$13+10*转化表!$D$14+10*转化表!$D$15+(B182-50)*转化表!$D$16,IF(AND(B182&lt;=70,B182&gt;60),9*转化表!$D$11+10*转化表!$D$12+10*转化表!$D$13+10*转化表!$D$14+10*转化表!$D$15+10*转化表!$D$16+(B182-60)*转化表!$D$17,IF(AND(B182&lt;=80,B182&gt;70),9*转化表!$D$11+10*转化表!$D$12+10*转化表!$D$13+10*转化表!$D$14+10*转化表!$D$15+10*转化表!$D$16+10*转化表!$D$17+(B182-70)*转化表!$D$18,IF(AND(B182&lt;=90,B182&gt;80),9*转化表!$D$11+10*转化表!$D$12+10*转化表!$D$13+10*转化表!$D$14+10*转化表!$D$15+10*转化表!$D$16+10*转化表!$D$17+10*转化表!$D$18+(B182-80)*转化表!$D$19,IF(AND(B182&lt;=100,B182&gt;90),9*转化表!$D$11+10*转化表!$D$12+10*转化表!$D$13+10*转化表!$D$14+10*转化表!$D$15+10*转化表!$D$16+10*转化表!$D$17+10*转化表!$D$18+10*转化表!$D$19+(B182-90)*转化表!$D$20,IF(AND(B182&lt;=110,B182&gt;100),9*转化表!$D$11+10*转化表!$D$12+10*转化表!$D$13+10*转化表!$D$14+10*转化表!$D$15+10*转化表!$D$16+10*转化表!$D$17+10*转化表!$D$18+10*转化表!$D$19+10*转化表!$D$20+(B182-100)*转化表!$D$21,IF(AND(B182&lt;=120,B182&gt;110),9*转化表!$D$11+10*转化表!$D$12+10*转化表!$D$13+10*转化表!$D$14+10*转化表!$D$15+10*转化表!$D$16+10*转化表!$D$17+10*转化表!$D$18+10*转化表!$D$19+10*转化表!$D$20+10*转化表!$D$21+(B182-110)*转化表!$D$22))))))))))))</f>
        <v>307.00000000000006</v>
      </c>
      <c r="I182" s="98">
        <f>IF(E182&lt;=50,0,(E182-50)*人物成长表!$B182*10%+0.1+IF(AND(B182&lt;=10,B182&gt;0),(人物成长表!$B182-1)*转化表!$E$11,IF(AND(B182&lt;=20,B182&gt;10),9*转化表!$E$11+(B182-10)*转化表!$E$12,IF(AND(B182&lt;=30,B182&gt;20),9*转化表!$E$11+10*转化表!$E$12+(B182-20)*转化表!$E$13,IF(AND(B182&lt;=40,B182&gt;30),9*转化表!$E$11+10*转化表!$E$12+10*转化表!$E$13+(B182-30)*转化表!$E$14,IF(AND(B182&lt;=50,B182&gt;40),9*转化表!$E$11+10*转化表!$E$12+10*转化表!$E$13+10*转化表!$E$14+(B182-40)*转化表!$E$15,IF(AND(B182&lt;=60,B182&gt;50),9*转化表!$E$11+10*转化表!$E$12+10*转化表!$E$13+10*转化表!$E$14+10*转化表!$E$15+(B182-50)*转化表!$E$16,IF(AND(B182&lt;=70,B182&gt;60),9*转化表!$E$11+10*转化表!$E$12+10*转化表!$E$13+10*转化表!$E$14+10*转化表!$E$15+10*转化表!$E$16+(B182-60)*转化表!$E$17,IF(AND(B182&lt;=80,B182&gt;70),9*转化表!$E$11+10*转化表!$E$12+10*转化表!$E$13+10*转化表!$E$14+10*转化表!$E$15+10*转化表!$E$16+10*转化表!$E$17+(B182-70)*转化表!$E$18,IF(AND(B182&lt;=90,B182&gt;80),9*转化表!$E$11+10*转化表!$E$12+10*转化表!$E$13+10*转化表!$E$14+10*转化表!$E$15+10*转化表!$E$16+10*转化表!$E$17+10*转化表!$E$18+(B182-80)*转化表!$E$19,IF(AND(B182&lt;=100,B182&gt;90),9*转化表!$E$11+10*转化表!$E$12+10*转化表!$E$13+10*转化表!$E$14+10*转化表!$E$15+10*转化表!$E$16+10*转化表!$E$17+10*转化表!$E$18+10*转化表!$E$19+(B182-90)*转化表!$E$20,IF(AND(B182&lt;=110,B182&gt;100),9*转化表!$E$11+10*转化表!$E$12+10*转化表!$E$13+10*转化表!$E$14+10*转化表!$E$15+10*转化表!$E$16+10*转化表!$E$17+10*转化表!$E$18+10*转化表!$E$19+10*转化表!$E$20+(B182-100)*转化表!$E$21,IF(AND(B182&lt;=120,B182&gt;110),9*转化表!$E$11+10*转化表!$E$12+10*转化表!$E$13+10*转化表!$E$14+10*转化表!$E$15+10*转化表!$E$16+10*转化表!$E$17+10*转化表!$E$18+10*转化表!$E$19+10*转化表!$E$20+10*转化表!$E$21+(B182-110)*转化表!$E$22)))))))))))))</f>
        <v>0</v>
      </c>
      <c r="J182" s="98">
        <f>IF(E182&lt;=50,0,(E182-50)*人物成长表!$B182*7%+0.1+IF(AND(B182&lt;=10,B182&gt;0),(人物成长表!$B182-1)*转化表!$F$11,IF(AND(B182&lt;=20,B182&gt;10),9*转化表!$F$11+(B182-10)*转化表!$F$12,IF(AND(B182&lt;=30,B182&gt;20),9*转化表!$F$11+10*转化表!$F$12+(B182-20)*转化表!$F$13,IF(AND(B182&lt;=40,B182&gt;30),9*转化表!$F$11+10*转化表!$F$12+10*转化表!$F$13+(B182-30)*转化表!$F$14,IF(AND(B182&lt;=50,B182&gt;40),9*转化表!$F$11+10*转化表!$F$12+10*转化表!$F$13+10*转化表!$F$14+(B182-40)*转化表!$F$15,IF(AND(B182&lt;=60,B182&gt;50),9*转化表!$F$11+10*转化表!$F$12+10*转化表!$F$13+10*转化表!$F$14+10*转化表!$F$15+(B182-50)*转化表!$F$16,IF(AND(B182&lt;=70,B182&gt;60),9*转化表!$F$11+10*转化表!$F$12+10*转化表!$F$13+10*转化表!$F$14+10*转化表!$F$15+10*转化表!$F$16+(B182-60)*转化表!$F$17,IF(AND(B182&lt;=80,B182&gt;70),9*转化表!$F$11+10*转化表!$F$12+10*转化表!$F$13+10*转化表!$F$14+10*转化表!$F$15+10*转化表!$F$16+10*转化表!$F$17+(B182-70)*转化表!$F$18,IF(AND(B182&lt;=90,B182&gt;80),9*转化表!$F$11+10*转化表!$F$12+10*转化表!$F$13+10*转化表!$F$14+10*转化表!$F$15+10*转化表!$F$16+10*转化表!$F$17+10*转化表!$F$18+(B182-80)*转化表!$F$19,IF(AND(B182&lt;=100,B182&gt;90),9*转化表!$F$11+10*转化表!$F$12+10*转化表!$F$13+10*转化表!$F$14+10*转化表!$F$15+10*转化表!$F$16+10*转化表!$F$17+10*转化表!$F$18+10*转化表!$F$19+(B182-90)*转化表!$F$20,IF(AND(B182&lt;=110,B182&gt;100),9*转化表!$F$11+10*转化表!$F$12+10*转化表!$F$13+10*转化表!$F$14+10*转化表!$F$15+10*转化表!$F$16+10*转化表!$F$17+10*转化表!$F$18+10*转化表!$F$19+10*转化表!$F$20+(B182-100)*转化表!$F$21,IF(AND(B182&lt;=120,B182&gt;110),9*转化表!$F$11+10*转化表!$F$12+10*转化表!$F$13+10*转化表!$F$14+10*转化表!$F$15+10*转化表!$F$16+10*转化表!$F$17+10*转化表!$F$18+10*转化表!$F$19+10*转化表!$F$20+10*转化表!$F$21+(B182-110)*转化表!$F$22)))))))))))))</f>
        <v>0</v>
      </c>
      <c r="K182" s="98">
        <f>(F182-50)*B182*10%+1+IF(AND(B182&lt;=10,B182&gt;0),(人物成长表!$B182-1)*转化表!$G$11,IF(AND(B182&lt;=20,B182&gt;10),9*转化表!$G$11+(B182-10)*转化表!$G$12,IF(AND(B182&lt;=30,B182&gt;20),9*转化表!$G$11+10*转化表!$G$12+(B182-20)*转化表!$G$13,IF(AND(B182&lt;=40,B182&gt;30),9*转化表!$G$11+10*转化表!$G$12+10*转化表!$G$13+(B182-30)*转化表!$G$14,IF(AND(B182&lt;=50,B182&gt;40),9*转化表!$G$11+10*转化表!$G$12+10*转化表!$G$13+10*转化表!$G$14+(B182-40)*转化表!$G$15,IF(AND(B182&lt;=60,B182&gt;50),9*转化表!$G$11+10*转化表!$G$12+10*转化表!$G$13+10*转化表!$G$14+10*转化表!$G$15+(B182-50)*转化表!$G$16,IF(AND(B182&lt;=70,B182&gt;60),9*转化表!$G$11+10*转化表!$G$12+10*转化表!$G$13+10*转化表!$G$14+10*转化表!$G$15+10*转化表!$G$16+(B182-60)*转化表!$G$17,IF(AND(B182&lt;=80,B182&gt;70),9*转化表!$G$11+10*转化表!$G$12+10*转化表!$G$13+10*转化表!$G$14+10*转化表!$G$15+10*转化表!$G$16+10*转化表!$G$17+(B182-70)*转化表!$G$18,IF(AND(B182&lt;=90,B182&gt;80),9*转化表!$G$11+10*转化表!$G$12+10*转化表!$G$13+10*转化表!$G$14+10*转化表!$G$15+10*转化表!$G$16+10*转化表!$G$17+10*转化表!$G$18+(B182-80)*转化表!$G$19,IF(AND(B182&lt;=100,B182&gt;90),9*转化表!$G$11+10*转化表!$G$12+10*转化表!$G$13+10*转化表!$G$14+10*转化表!$G$15+10*转化表!$G$16+10*转化表!$G$17+10*转化表!$G$18+10*转化表!$G$19+(B182-90)*转化表!$G$20,IF(AND(B182&lt;=110,B182&gt;100),9*转化表!$G$11+10*转化表!$G$12+10*转化表!$G$13+10*转化表!$G$14+10*转化表!$G$15+10*转化表!$G$16+10*转化表!$G$17+10*转化表!$G$18+10*转化表!$G$19+10*转化表!$G$20+(B182-100)*转化表!$G$21,IF(AND(B182&lt;=120,B182&gt;110),9*转化表!$G$11+10*转化表!$G$12+10*转化表!$G$13+10*转化表!$G$14+10*转化表!$G$15+10*转化表!$G$16+10*转化表!$G$17+10*转化表!$G$18+10*转化表!$G$19+10*转化表!$G$20+10*转化表!$G$21+(B182-110)*转化表!$G$22))))))))))))</f>
        <v>217</v>
      </c>
      <c r="L182" s="98">
        <f>IF(F182&lt;=50,0,(F182-50)*7%*B182+IF(AND(B182&lt;=10,B182&gt;0),人物成长表!$B182*转化表!$H$11,IF(AND(B182&lt;=20,B182&gt;10),9*转化表!$H$11+(B182-10)*转化表!$H$12,IF(AND(B182&lt;=30,B182&gt;20),9*转化表!$H$11+10*转化表!$H$12+(B182-20)*转化表!$H$13,IF(AND(B182&lt;=40,B182&gt;30),9*转化表!$H$11+10*转化表!$H$12+10*转化表!$H$13+(B182-30)*转化表!$H$14,IF(AND(B182&lt;=50,B182&gt;40),9*转化表!$H$11+10*转化表!$H$12+10*转化表!$H$13+10*转化表!$H$14+(B182-40)*转化表!$H$15,IF(AND(B182&lt;=60,B182&gt;50),9*转化表!$H$11+10*转化表!$H$12+10*转化表!$H$13+10*转化表!$H$14+10*转化表!$H$15+(B182-50)*转化表!$H$16,IF(AND(B182&lt;=70,B182&gt;60),9*转化表!$H$11+10*转化表!$H$12+10*转化表!$H$13+10*转化表!$H$14+10*转化表!$H$15+10*转化表!$H$16+(B182-60)*转化表!$H$17,IF(AND(B182&lt;=80,B182&gt;70),9*转化表!$H$11+10*转化表!$H$12+10*转化表!$H$13+10*转化表!$H$14+10*转化表!$H$15+10*转化表!$H$16+10*转化表!$H$17+(B182-70)*转化表!$H$18,IF(AND(B182&lt;=90,B182&gt;80),9*转化表!$H$11+10*转化表!$H$12+10*转化表!$H$13+10*转化表!$H$14+10*转化表!$H$15+10*转化表!$H$16+10*转化表!$H$17+10*转化表!$H$18+(B182-80)*转化表!$H$19,IF(AND(B182&lt;=100,B182&gt;90),9*转化表!$H$11+10*转化表!$H$12+10*转化表!$H$13+10*转化表!$H$14+10*转化表!$H$15+10*转化表!$H$16+10*转化表!$H$17+10*转化表!$H$18+10*转化表!$H$19+(B182-90)*转化表!$H$20,IF(AND(B182&lt;=110,B182&gt;100),9*转化表!$H$11+10*转化表!$H$12+10*转化表!$H$13+10*转化表!$H$14+10*转化表!$H$15+10*转化表!$H$16+10*转化表!$H$17+10*转化表!$H$18+10*转化表!$H$19+10*转化表!$H$20+(B182-100)*转化表!$H$21,IF(AND(B182&lt;=120,B182&gt;110),9*转化表!$H$11+10*转化表!$H$12+10*转化表!$H$13+10*转化表!$H$14+10*转化表!$H$15+10*转化表!$H$16+10*转化表!$H$17+10*转化表!$H$18+10*转化表!$H$19+10*转化表!$H$20+10*转化表!$H$21+(B182-110)*转化表!$H$22)))))))))))))</f>
        <v>0</v>
      </c>
      <c r="M182" s="99">
        <v>0.1</v>
      </c>
      <c r="N182" s="95">
        <v>0</v>
      </c>
      <c r="O182" s="99">
        <v>0.15</v>
      </c>
      <c r="P182" s="95">
        <v>0</v>
      </c>
      <c r="Q182" s="95">
        <v>0</v>
      </c>
      <c r="R182" s="95">
        <v>0</v>
      </c>
      <c r="S182" s="95">
        <v>0</v>
      </c>
    </row>
    <row r="183" spans="1:19">
      <c r="A183" s="38" t="s">
        <v>187</v>
      </c>
      <c r="B183" s="95">
        <v>62</v>
      </c>
      <c r="C183" s="96">
        <f>IF(AND(B183&lt;=10,B183&gt;0),(人物成长表!$B183-1)*30+30,IF(AND(B183&lt;=20,B183&gt;10),9*30+30+(B183-10)*60,IF(AND(B183&lt;=30,B183&gt;20),9*30+30+10*60+(B183-20)*90,IF(AND(B183&lt;=40,B183&gt;30),9*30+30+10*60+10*90+(B183-30)*120,IF(AND(B183&lt;=50,B183&gt;40),9*30+30+10*60+10*90+10*120+(B183-40)*150,IF(AND(B183&lt;=60,B183&gt;50),9*30+30+10*60+10*90+10*120+10*150+(B183-50)*180,IF(AND(B183&lt;=70,B183&gt;60),9*30+30+10*60+10*90+10*120+10*150+10*180+(B183-60)*210,IF(AND(B183&lt;=80,B183&gt;70),9*30+30+10*60+10*90+10*120+10*150+10*180+10*210+(B183-70)*240,IF(AND(B183&lt;=90,B183&gt;80),9*30+30+10*60+10*90+10*120+10*150+10*180+10*210+10*240+(B183-80)*270,IF(AND(B183&lt;=100,B183&gt;90),9*30+30+10*60+10*90+10*120+10*150+10*180+10*210+10*240+10*270+(B183-90)*300,IF(AND(B183&lt;=110,B183&gt;100),9*30+30+10*60+10*90+10*120+10*150+10*180+10*210+10*240+10*270+10*300+(B183-100)*330,IF(AND(B183&lt;=120,B183&gt;110),9*30+30+10*60+10*90+10*120+10*150+10*180+10*210+10*240+10*270+10*300+10*330+(B183-110)*360))))))))))))</f>
        <v>6720</v>
      </c>
      <c r="D183" s="38">
        <v>70</v>
      </c>
      <c r="E183" s="38">
        <v>50</v>
      </c>
      <c r="F183" s="95">
        <v>50</v>
      </c>
      <c r="G183" s="97">
        <f>人物成长表!$D183*人物成长表!$B183*10%+16+IF(AND(B183&lt;=10,B183&gt;0),(人物成长表!$B183-1)*转化表!$C$11,IF(AND(B183&lt;=20,B183&gt;10),9*转化表!$C$11+(B183-10)*转化表!$C$12,IF(AND(B183&lt;=30,B183&gt;20),9*转化表!$C$11+10*转化表!$C$12+(B183-20)*转化表!$C$13,IF(AND(B183&lt;=40,B183&gt;30),9*转化表!$C$11+10*转化表!$C$12+10*转化表!$C$13+(B183-30)*转化表!$C$14,IF(AND(B183&lt;=50,B183&gt;40),9*转化表!$C$11+10*转化表!$C$12+10*转化表!$C$13+10*转化表!$C$14+(B183-40)*转化表!$C$15,IF(AND(B183&lt;=60,B183&gt;50),9*转化表!$C$11+10*转化表!$C$12+10*转化表!$C$13+10*转化表!$C$14+10*转化表!$C$15+(B183-50)*转化表!$C$16,IF(AND(B183&lt;=70,B183&gt;60),9*转化表!$C$11+10*转化表!$C$12+10*转化表!$C$13+10*转化表!$C$14+10*转化表!$C$15+10*转化表!$C$16+(B183-60)*转化表!$C$17,IF(AND(B183&lt;=80,B183&gt;70),9*转化表!$C$11+10*转化表!$C$12+10*转化表!$C$13+10*转化表!$C$14+10*转化表!$C$15+10*转化表!$C$16+10*转化表!$C$17+(B183-70)*转化表!$C$18,IF(AND(B183&lt;=90,B183&gt;80),9*转化表!$C$11+10*转化表!$C$12+10*转化表!$C$13+10*转化表!$C$14+10*转化表!$C$15+10*转化表!$C$16+10*转化表!$C$17+10*转化表!$C$18+(B183-80)*转化表!$C$19,IF(AND(B183&lt;=100,B183&gt;90),9*转化表!$C$11+10*转化表!$C$12+10*转化表!$C$13+10*转化表!$C$14+10*转化表!$C$15+10*转化表!$C$16+10*转化表!$C$17+10*转化表!$C$18+10*转化表!$C$19+(B183-90)*转化表!$C$20,IF(AND(B183&lt;=110,B183&gt;100),9*转化表!$C$11+10*转化表!$C$12+10*转化表!$C$13+10*转化表!$C$14+10*转化表!$C$15+10*转化表!$C$16+10*转化表!$C$17+10*转化表!$C$18+10*转化表!$C$19+10*转化表!$C$20+(B183-100)*转化表!$C$21,IF(AND(B183&lt;=120,B183&gt;110),9*转化表!$C$11+10*转化表!$C$12+10*转化表!$C$13+10*转化表!$C$14+10*转化表!$C$15+10*转化表!$C$16+10*转化表!$C$17+10*转化表!$C$18+10*转化表!$C$19+10*转化表!$C$20+10*转化表!$C$21+(B183-110)*转化表!$C$22))))))))))))</f>
        <v>1019</v>
      </c>
      <c r="H183" s="97">
        <f>人物成长表!$D183*人物成长表!$B183*7%+11.1+IF(AND(B183&lt;=10,B183&gt;0),(人物成长表!$B183-1)*转化表!$D$11,IF(AND(B183&lt;=20,B183&gt;10),9*转化表!$D$11+(B183-10)*转化表!$D$12,IF(AND(B183&lt;=30,B183&gt;20),9*转化表!$D$11+10*转化表!$D$12+(B183-20)*转化表!$D$13,IF(AND(B183&lt;=40,B183&gt;30),9*转化表!$D$11+10*转化表!$D$12+10*转化表!$D$13+(B183-30)*转化表!$D$14,IF(AND(B183&lt;=50,B183&gt;40),9*转化表!$D$11+10*转化表!$D$12+10*转化表!$D$13+10*转化表!$D$14+(B183-40)*转化表!$D$15,IF(AND(B183&lt;=60,B183&gt;50),9*转化表!$D$11+10*转化表!$D$12+10*转化表!$D$13+10*转化表!$D$14+10*转化表!$D$15+(B183-50)*转化表!$D$16,IF(AND(B183&lt;=70,B183&gt;60),9*转化表!$D$11+10*转化表!$D$12+10*转化表!$D$13+10*转化表!$D$14+10*转化表!$D$15+10*转化表!$D$16+(B183-60)*转化表!$D$17,IF(AND(B183&lt;=80,B183&gt;70),9*转化表!$D$11+10*转化表!$D$12+10*转化表!$D$13+10*转化表!$D$14+10*转化表!$D$15+10*转化表!$D$16+10*转化表!$D$17+(B183-70)*转化表!$D$18,IF(AND(B183&lt;=90,B183&gt;80),9*转化表!$D$11+10*转化表!$D$12+10*转化表!$D$13+10*转化表!$D$14+10*转化表!$D$15+10*转化表!$D$16+10*转化表!$D$17+10*转化表!$D$18+(B183-80)*转化表!$D$19,IF(AND(B183&lt;=100,B183&gt;90),9*转化表!$D$11+10*转化表!$D$12+10*转化表!$D$13+10*转化表!$D$14+10*转化表!$D$15+10*转化表!$D$16+10*转化表!$D$17+10*转化表!$D$18+10*转化表!$D$19+(B183-90)*转化表!$D$20,IF(AND(B183&lt;=110,B183&gt;100),9*转化表!$D$11+10*转化表!$D$12+10*转化表!$D$13+10*转化表!$D$14+10*转化表!$D$15+10*转化表!$D$16+10*转化表!$D$17+10*转化表!$D$18+10*转化表!$D$19+10*转化表!$D$20+(B183-100)*转化表!$D$21,IF(AND(B183&lt;=120,B183&gt;110),9*转化表!$D$11+10*转化表!$D$12+10*转化表!$D$13+10*转化表!$D$14+10*转化表!$D$15+10*转化表!$D$16+10*转化表!$D$17+10*转化表!$D$18+10*转化表!$D$19+10*转化表!$D$20+10*转化表!$D$21+(B183-110)*转化表!$D$22))))))))))))</f>
        <v>315.00000000000006</v>
      </c>
      <c r="I183" s="98">
        <f>IF(E183&lt;=50,0,(E183-50)*人物成长表!$B183*10%+0.1+IF(AND(B183&lt;=10,B183&gt;0),(人物成长表!$B183-1)*转化表!$E$11,IF(AND(B183&lt;=20,B183&gt;10),9*转化表!$E$11+(B183-10)*转化表!$E$12,IF(AND(B183&lt;=30,B183&gt;20),9*转化表!$E$11+10*转化表!$E$12+(B183-20)*转化表!$E$13,IF(AND(B183&lt;=40,B183&gt;30),9*转化表!$E$11+10*转化表!$E$12+10*转化表!$E$13+(B183-30)*转化表!$E$14,IF(AND(B183&lt;=50,B183&gt;40),9*转化表!$E$11+10*转化表!$E$12+10*转化表!$E$13+10*转化表!$E$14+(B183-40)*转化表!$E$15,IF(AND(B183&lt;=60,B183&gt;50),9*转化表!$E$11+10*转化表!$E$12+10*转化表!$E$13+10*转化表!$E$14+10*转化表!$E$15+(B183-50)*转化表!$E$16,IF(AND(B183&lt;=70,B183&gt;60),9*转化表!$E$11+10*转化表!$E$12+10*转化表!$E$13+10*转化表!$E$14+10*转化表!$E$15+10*转化表!$E$16+(B183-60)*转化表!$E$17,IF(AND(B183&lt;=80,B183&gt;70),9*转化表!$E$11+10*转化表!$E$12+10*转化表!$E$13+10*转化表!$E$14+10*转化表!$E$15+10*转化表!$E$16+10*转化表!$E$17+(B183-70)*转化表!$E$18,IF(AND(B183&lt;=90,B183&gt;80),9*转化表!$E$11+10*转化表!$E$12+10*转化表!$E$13+10*转化表!$E$14+10*转化表!$E$15+10*转化表!$E$16+10*转化表!$E$17+10*转化表!$E$18+(B183-80)*转化表!$E$19,IF(AND(B183&lt;=100,B183&gt;90),9*转化表!$E$11+10*转化表!$E$12+10*转化表!$E$13+10*转化表!$E$14+10*转化表!$E$15+10*转化表!$E$16+10*转化表!$E$17+10*转化表!$E$18+10*转化表!$E$19+(B183-90)*转化表!$E$20,IF(AND(B183&lt;=110,B183&gt;100),9*转化表!$E$11+10*转化表!$E$12+10*转化表!$E$13+10*转化表!$E$14+10*转化表!$E$15+10*转化表!$E$16+10*转化表!$E$17+10*转化表!$E$18+10*转化表!$E$19+10*转化表!$E$20+(B183-100)*转化表!$E$21,IF(AND(B183&lt;=120,B183&gt;110),9*转化表!$E$11+10*转化表!$E$12+10*转化表!$E$13+10*转化表!$E$14+10*转化表!$E$15+10*转化表!$E$16+10*转化表!$E$17+10*转化表!$E$18+10*转化表!$E$19+10*转化表!$E$20+10*转化表!$E$21+(B183-110)*转化表!$E$22)))))))))))))</f>
        <v>0</v>
      </c>
      <c r="J183" s="98">
        <f>IF(E183&lt;=50,0,(E183-50)*人物成长表!$B183*7%+0.1+IF(AND(B183&lt;=10,B183&gt;0),(人物成长表!$B183-1)*转化表!$F$11,IF(AND(B183&lt;=20,B183&gt;10),9*转化表!$F$11+(B183-10)*转化表!$F$12,IF(AND(B183&lt;=30,B183&gt;20),9*转化表!$F$11+10*转化表!$F$12+(B183-20)*转化表!$F$13,IF(AND(B183&lt;=40,B183&gt;30),9*转化表!$F$11+10*转化表!$F$12+10*转化表!$F$13+(B183-30)*转化表!$F$14,IF(AND(B183&lt;=50,B183&gt;40),9*转化表!$F$11+10*转化表!$F$12+10*转化表!$F$13+10*转化表!$F$14+(B183-40)*转化表!$F$15,IF(AND(B183&lt;=60,B183&gt;50),9*转化表!$F$11+10*转化表!$F$12+10*转化表!$F$13+10*转化表!$F$14+10*转化表!$F$15+(B183-50)*转化表!$F$16,IF(AND(B183&lt;=70,B183&gt;60),9*转化表!$F$11+10*转化表!$F$12+10*转化表!$F$13+10*转化表!$F$14+10*转化表!$F$15+10*转化表!$F$16+(B183-60)*转化表!$F$17,IF(AND(B183&lt;=80,B183&gt;70),9*转化表!$F$11+10*转化表!$F$12+10*转化表!$F$13+10*转化表!$F$14+10*转化表!$F$15+10*转化表!$F$16+10*转化表!$F$17+(B183-70)*转化表!$F$18,IF(AND(B183&lt;=90,B183&gt;80),9*转化表!$F$11+10*转化表!$F$12+10*转化表!$F$13+10*转化表!$F$14+10*转化表!$F$15+10*转化表!$F$16+10*转化表!$F$17+10*转化表!$F$18+(B183-80)*转化表!$F$19,IF(AND(B183&lt;=100,B183&gt;90),9*转化表!$F$11+10*转化表!$F$12+10*转化表!$F$13+10*转化表!$F$14+10*转化表!$F$15+10*转化表!$F$16+10*转化表!$F$17+10*转化表!$F$18+10*转化表!$F$19+(B183-90)*转化表!$F$20,IF(AND(B183&lt;=110,B183&gt;100),9*转化表!$F$11+10*转化表!$F$12+10*转化表!$F$13+10*转化表!$F$14+10*转化表!$F$15+10*转化表!$F$16+10*转化表!$F$17+10*转化表!$F$18+10*转化表!$F$19+10*转化表!$F$20+(B183-100)*转化表!$F$21,IF(AND(B183&lt;=120,B183&gt;110),9*转化表!$F$11+10*转化表!$F$12+10*转化表!$F$13+10*转化表!$F$14+10*转化表!$F$15+10*转化表!$F$16+10*转化表!$F$17+10*转化表!$F$18+10*转化表!$F$19+10*转化表!$F$20+10*转化表!$F$21+(B183-110)*转化表!$F$22)))))))))))))</f>
        <v>0</v>
      </c>
      <c r="K183" s="98">
        <f>(F183-50)*B183*10%+1+IF(AND(B183&lt;=10,B183&gt;0),(人物成长表!$B183-1)*转化表!$G$11,IF(AND(B183&lt;=20,B183&gt;10),9*转化表!$G$11+(B183-10)*转化表!$G$12,IF(AND(B183&lt;=30,B183&gt;20),9*转化表!$G$11+10*转化表!$G$12+(B183-20)*转化表!$G$13,IF(AND(B183&lt;=40,B183&gt;30),9*转化表!$G$11+10*转化表!$G$12+10*转化表!$G$13+(B183-30)*转化表!$G$14,IF(AND(B183&lt;=50,B183&gt;40),9*转化表!$G$11+10*转化表!$G$12+10*转化表!$G$13+10*转化表!$G$14+(B183-40)*转化表!$G$15,IF(AND(B183&lt;=60,B183&gt;50),9*转化表!$G$11+10*转化表!$G$12+10*转化表!$G$13+10*转化表!$G$14+10*转化表!$G$15+(B183-50)*转化表!$G$16,IF(AND(B183&lt;=70,B183&gt;60),9*转化表!$G$11+10*转化表!$G$12+10*转化表!$G$13+10*转化表!$G$14+10*转化表!$G$15+10*转化表!$G$16+(B183-60)*转化表!$G$17,IF(AND(B183&lt;=80,B183&gt;70),9*转化表!$G$11+10*转化表!$G$12+10*转化表!$G$13+10*转化表!$G$14+10*转化表!$G$15+10*转化表!$G$16+10*转化表!$G$17+(B183-70)*转化表!$G$18,IF(AND(B183&lt;=90,B183&gt;80),9*转化表!$G$11+10*转化表!$G$12+10*转化表!$G$13+10*转化表!$G$14+10*转化表!$G$15+10*转化表!$G$16+10*转化表!$G$17+10*转化表!$G$18+(B183-80)*转化表!$G$19,IF(AND(B183&lt;=100,B183&gt;90),9*转化表!$G$11+10*转化表!$G$12+10*转化表!$G$13+10*转化表!$G$14+10*转化表!$G$15+10*转化表!$G$16+10*转化表!$G$17+10*转化表!$G$18+10*转化表!$G$19+(B183-90)*转化表!$G$20,IF(AND(B183&lt;=110,B183&gt;100),9*转化表!$G$11+10*转化表!$G$12+10*转化表!$G$13+10*转化表!$G$14+10*转化表!$G$15+10*转化表!$G$16+10*转化表!$G$17+10*转化表!$G$18+10*转化表!$G$19+10*转化表!$G$20+(B183-100)*转化表!$G$21,IF(AND(B183&lt;=120,B183&gt;110),9*转化表!$G$11+10*转化表!$G$12+10*转化表!$G$13+10*转化表!$G$14+10*转化表!$G$15+10*转化表!$G$16+10*转化表!$G$17+10*转化表!$G$18+10*转化表!$G$19+10*转化表!$G$20+10*转化表!$G$21+(B183-110)*转化表!$G$22))))))))))))</f>
        <v>224</v>
      </c>
      <c r="L183" s="98">
        <f>IF(F183&lt;=50,0,(F183-50)*7%*B183+IF(AND(B183&lt;=10,B183&gt;0),人物成长表!$B183*转化表!$H$11,IF(AND(B183&lt;=20,B183&gt;10),9*转化表!$H$11+(B183-10)*转化表!$H$12,IF(AND(B183&lt;=30,B183&gt;20),9*转化表!$H$11+10*转化表!$H$12+(B183-20)*转化表!$H$13,IF(AND(B183&lt;=40,B183&gt;30),9*转化表!$H$11+10*转化表!$H$12+10*转化表!$H$13+(B183-30)*转化表!$H$14,IF(AND(B183&lt;=50,B183&gt;40),9*转化表!$H$11+10*转化表!$H$12+10*转化表!$H$13+10*转化表!$H$14+(B183-40)*转化表!$H$15,IF(AND(B183&lt;=60,B183&gt;50),9*转化表!$H$11+10*转化表!$H$12+10*转化表!$H$13+10*转化表!$H$14+10*转化表!$H$15+(B183-50)*转化表!$H$16,IF(AND(B183&lt;=70,B183&gt;60),9*转化表!$H$11+10*转化表!$H$12+10*转化表!$H$13+10*转化表!$H$14+10*转化表!$H$15+10*转化表!$H$16+(B183-60)*转化表!$H$17,IF(AND(B183&lt;=80,B183&gt;70),9*转化表!$H$11+10*转化表!$H$12+10*转化表!$H$13+10*转化表!$H$14+10*转化表!$H$15+10*转化表!$H$16+10*转化表!$H$17+(B183-70)*转化表!$H$18,IF(AND(B183&lt;=90,B183&gt;80),9*转化表!$H$11+10*转化表!$H$12+10*转化表!$H$13+10*转化表!$H$14+10*转化表!$H$15+10*转化表!$H$16+10*转化表!$H$17+10*转化表!$H$18+(B183-80)*转化表!$H$19,IF(AND(B183&lt;=100,B183&gt;90),9*转化表!$H$11+10*转化表!$H$12+10*转化表!$H$13+10*转化表!$H$14+10*转化表!$H$15+10*转化表!$H$16+10*转化表!$H$17+10*转化表!$H$18+10*转化表!$H$19+(B183-90)*转化表!$H$20,IF(AND(B183&lt;=110,B183&gt;100),9*转化表!$H$11+10*转化表!$H$12+10*转化表!$H$13+10*转化表!$H$14+10*转化表!$H$15+10*转化表!$H$16+10*转化表!$H$17+10*转化表!$H$18+10*转化表!$H$19+10*转化表!$H$20+(B183-100)*转化表!$H$21,IF(AND(B183&lt;=120,B183&gt;110),9*转化表!$H$11+10*转化表!$H$12+10*转化表!$H$13+10*转化表!$H$14+10*转化表!$H$15+10*转化表!$H$16+10*转化表!$H$17+10*转化表!$H$18+10*转化表!$H$19+10*转化表!$H$20+10*转化表!$H$21+(B183-110)*转化表!$H$22)))))))))))))</f>
        <v>0</v>
      </c>
      <c r="M183" s="99">
        <v>0.1</v>
      </c>
      <c r="N183" s="95">
        <v>0</v>
      </c>
      <c r="O183" s="99">
        <v>0.15</v>
      </c>
      <c r="P183" s="95">
        <v>0</v>
      </c>
      <c r="Q183" s="95">
        <v>0</v>
      </c>
      <c r="R183" s="95">
        <v>0</v>
      </c>
      <c r="S183" s="95">
        <v>0</v>
      </c>
    </row>
    <row r="184" spans="1:19">
      <c r="A184" s="38" t="s">
        <v>187</v>
      </c>
      <c r="B184" s="95">
        <v>63</v>
      </c>
      <c r="C184" s="96">
        <f>IF(AND(B184&lt;=10,B184&gt;0),(人物成长表!$B184-1)*30+30,IF(AND(B184&lt;=20,B184&gt;10),9*30+30+(B184-10)*60,IF(AND(B184&lt;=30,B184&gt;20),9*30+30+10*60+(B184-20)*90,IF(AND(B184&lt;=40,B184&gt;30),9*30+30+10*60+10*90+(B184-30)*120,IF(AND(B184&lt;=50,B184&gt;40),9*30+30+10*60+10*90+10*120+(B184-40)*150,IF(AND(B184&lt;=60,B184&gt;50),9*30+30+10*60+10*90+10*120+10*150+(B184-50)*180,IF(AND(B184&lt;=70,B184&gt;60),9*30+30+10*60+10*90+10*120+10*150+10*180+(B184-60)*210,IF(AND(B184&lt;=80,B184&gt;70),9*30+30+10*60+10*90+10*120+10*150+10*180+10*210+(B184-70)*240,IF(AND(B184&lt;=90,B184&gt;80),9*30+30+10*60+10*90+10*120+10*150+10*180+10*210+10*240+(B184-80)*270,IF(AND(B184&lt;=100,B184&gt;90),9*30+30+10*60+10*90+10*120+10*150+10*180+10*210+10*240+10*270+(B184-90)*300,IF(AND(B184&lt;=110,B184&gt;100),9*30+30+10*60+10*90+10*120+10*150+10*180+10*210+10*240+10*270+10*300+(B184-100)*330,IF(AND(B184&lt;=120,B184&gt;110),9*30+30+10*60+10*90+10*120+10*150+10*180+10*210+10*240+10*270+10*300+10*330+(B184-110)*360))))))))))))</f>
        <v>6930</v>
      </c>
      <c r="D184" s="38">
        <v>70</v>
      </c>
      <c r="E184" s="38">
        <v>50</v>
      </c>
      <c r="F184" s="95">
        <v>50</v>
      </c>
      <c r="G184" s="97">
        <f>人物成长表!$D184*人物成长表!$B184*10%+16+IF(AND(B184&lt;=10,B184&gt;0),(人物成长表!$B184-1)*转化表!$C$11,IF(AND(B184&lt;=20,B184&gt;10),9*转化表!$C$11+(B184-10)*转化表!$C$12,IF(AND(B184&lt;=30,B184&gt;20),9*转化表!$C$11+10*转化表!$C$12+(B184-20)*转化表!$C$13,IF(AND(B184&lt;=40,B184&gt;30),9*转化表!$C$11+10*转化表!$C$12+10*转化表!$C$13+(B184-30)*转化表!$C$14,IF(AND(B184&lt;=50,B184&gt;40),9*转化表!$C$11+10*转化表!$C$12+10*转化表!$C$13+10*转化表!$C$14+(B184-40)*转化表!$C$15,IF(AND(B184&lt;=60,B184&gt;50),9*转化表!$C$11+10*转化表!$C$12+10*转化表!$C$13+10*转化表!$C$14+10*转化表!$C$15+(B184-50)*转化表!$C$16,IF(AND(B184&lt;=70,B184&gt;60),9*转化表!$C$11+10*转化表!$C$12+10*转化表!$C$13+10*转化表!$C$14+10*转化表!$C$15+10*转化表!$C$16+(B184-60)*转化表!$C$17,IF(AND(B184&lt;=80,B184&gt;70),9*转化表!$C$11+10*转化表!$C$12+10*转化表!$C$13+10*转化表!$C$14+10*转化表!$C$15+10*转化表!$C$16+10*转化表!$C$17+(B184-70)*转化表!$C$18,IF(AND(B184&lt;=90,B184&gt;80),9*转化表!$C$11+10*转化表!$C$12+10*转化表!$C$13+10*转化表!$C$14+10*转化表!$C$15+10*转化表!$C$16+10*转化表!$C$17+10*转化表!$C$18+(B184-80)*转化表!$C$19,IF(AND(B184&lt;=100,B184&gt;90),9*转化表!$C$11+10*转化表!$C$12+10*转化表!$C$13+10*转化表!$C$14+10*转化表!$C$15+10*转化表!$C$16+10*转化表!$C$17+10*转化表!$C$18+10*转化表!$C$19+(B184-90)*转化表!$C$20,IF(AND(B184&lt;=110,B184&gt;100),9*转化表!$C$11+10*转化表!$C$12+10*转化表!$C$13+10*转化表!$C$14+10*转化表!$C$15+10*转化表!$C$16+10*转化表!$C$17+10*转化表!$C$18+10*转化表!$C$19+10*转化表!$C$20+(B184-100)*转化表!$C$21,IF(AND(B184&lt;=120,B184&gt;110),9*转化表!$C$11+10*转化表!$C$12+10*转化表!$C$13+10*转化表!$C$14+10*转化表!$C$15+10*转化表!$C$16+10*转化表!$C$17+10*转化表!$C$18+10*转化表!$C$19+10*转化表!$C$20+10*转化表!$C$21+(B184-110)*转化表!$C$22))))))))))))</f>
        <v>1049</v>
      </c>
      <c r="H184" s="97">
        <f>人物成长表!$D184*人物成长表!$B184*7%+11.1+IF(AND(B184&lt;=10,B184&gt;0),(人物成长表!$B184-1)*转化表!$D$11,IF(AND(B184&lt;=20,B184&gt;10),9*转化表!$D$11+(B184-10)*转化表!$D$12,IF(AND(B184&lt;=30,B184&gt;20),9*转化表!$D$11+10*转化表!$D$12+(B184-20)*转化表!$D$13,IF(AND(B184&lt;=40,B184&gt;30),9*转化表!$D$11+10*转化表!$D$12+10*转化表!$D$13+(B184-30)*转化表!$D$14,IF(AND(B184&lt;=50,B184&gt;40),9*转化表!$D$11+10*转化表!$D$12+10*转化表!$D$13+10*转化表!$D$14+(B184-40)*转化表!$D$15,IF(AND(B184&lt;=60,B184&gt;50),9*转化表!$D$11+10*转化表!$D$12+10*转化表!$D$13+10*转化表!$D$14+10*转化表!$D$15+(B184-50)*转化表!$D$16,IF(AND(B184&lt;=70,B184&gt;60),9*转化表!$D$11+10*转化表!$D$12+10*转化表!$D$13+10*转化表!$D$14+10*转化表!$D$15+10*转化表!$D$16+(B184-60)*转化表!$D$17,IF(AND(B184&lt;=80,B184&gt;70),9*转化表!$D$11+10*转化表!$D$12+10*转化表!$D$13+10*转化表!$D$14+10*转化表!$D$15+10*转化表!$D$16+10*转化表!$D$17+(B184-70)*转化表!$D$18,IF(AND(B184&lt;=90,B184&gt;80),9*转化表!$D$11+10*转化表!$D$12+10*转化表!$D$13+10*转化表!$D$14+10*转化表!$D$15+10*转化表!$D$16+10*转化表!$D$17+10*转化表!$D$18+(B184-80)*转化表!$D$19,IF(AND(B184&lt;=100,B184&gt;90),9*转化表!$D$11+10*转化表!$D$12+10*转化表!$D$13+10*转化表!$D$14+10*转化表!$D$15+10*转化表!$D$16+10*转化表!$D$17+10*转化表!$D$18+10*转化表!$D$19+(B184-90)*转化表!$D$20,IF(AND(B184&lt;=110,B184&gt;100),9*转化表!$D$11+10*转化表!$D$12+10*转化表!$D$13+10*转化表!$D$14+10*转化表!$D$15+10*转化表!$D$16+10*转化表!$D$17+10*转化表!$D$18+10*转化表!$D$19+10*转化表!$D$20+(B184-100)*转化表!$D$21,IF(AND(B184&lt;=120,B184&gt;110),9*转化表!$D$11+10*转化表!$D$12+10*转化表!$D$13+10*转化表!$D$14+10*转化表!$D$15+10*转化表!$D$16+10*转化表!$D$17+10*转化表!$D$18+10*转化表!$D$19+10*转化表!$D$20+10*转化表!$D$21+(B184-110)*转化表!$D$22))))))))))))</f>
        <v>323.00000000000006</v>
      </c>
      <c r="I184" s="98">
        <f>IF(E184&lt;=50,0,(E184-50)*人物成长表!$B184*10%+0.1+IF(AND(B184&lt;=10,B184&gt;0),(人物成长表!$B184-1)*转化表!$E$11,IF(AND(B184&lt;=20,B184&gt;10),9*转化表!$E$11+(B184-10)*转化表!$E$12,IF(AND(B184&lt;=30,B184&gt;20),9*转化表!$E$11+10*转化表!$E$12+(B184-20)*转化表!$E$13,IF(AND(B184&lt;=40,B184&gt;30),9*转化表!$E$11+10*转化表!$E$12+10*转化表!$E$13+(B184-30)*转化表!$E$14,IF(AND(B184&lt;=50,B184&gt;40),9*转化表!$E$11+10*转化表!$E$12+10*转化表!$E$13+10*转化表!$E$14+(B184-40)*转化表!$E$15,IF(AND(B184&lt;=60,B184&gt;50),9*转化表!$E$11+10*转化表!$E$12+10*转化表!$E$13+10*转化表!$E$14+10*转化表!$E$15+(B184-50)*转化表!$E$16,IF(AND(B184&lt;=70,B184&gt;60),9*转化表!$E$11+10*转化表!$E$12+10*转化表!$E$13+10*转化表!$E$14+10*转化表!$E$15+10*转化表!$E$16+(B184-60)*转化表!$E$17,IF(AND(B184&lt;=80,B184&gt;70),9*转化表!$E$11+10*转化表!$E$12+10*转化表!$E$13+10*转化表!$E$14+10*转化表!$E$15+10*转化表!$E$16+10*转化表!$E$17+(B184-70)*转化表!$E$18,IF(AND(B184&lt;=90,B184&gt;80),9*转化表!$E$11+10*转化表!$E$12+10*转化表!$E$13+10*转化表!$E$14+10*转化表!$E$15+10*转化表!$E$16+10*转化表!$E$17+10*转化表!$E$18+(B184-80)*转化表!$E$19,IF(AND(B184&lt;=100,B184&gt;90),9*转化表!$E$11+10*转化表!$E$12+10*转化表!$E$13+10*转化表!$E$14+10*转化表!$E$15+10*转化表!$E$16+10*转化表!$E$17+10*转化表!$E$18+10*转化表!$E$19+(B184-90)*转化表!$E$20,IF(AND(B184&lt;=110,B184&gt;100),9*转化表!$E$11+10*转化表!$E$12+10*转化表!$E$13+10*转化表!$E$14+10*转化表!$E$15+10*转化表!$E$16+10*转化表!$E$17+10*转化表!$E$18+10*转化表!$E$19+10*转化表!$E$20+(B184-100)*转化表!$E$21,IF(AND(B184&lt;=120,B184&gt;110),9*转化表!$E$11+10*转化表!$E$12+10*转化表!$E$13+10*转化表!$E$14+10*转化表!$E$15+10*转化表!$E$16+10*转化表!$E$17+10*转化表!$E$18+10*转化表!$E$19+10*转化表!$E$20+10*转化表!$E$21+(B184-110)*转化表!$E$22)))))))))))))</f>
        <v>0</v>
      </c>
      <c r="J184" s="98">
        <f>IF(E184&lt;=50,0,(E184-50)*人物成长表!$B184*7%+0.1+IF(AND(B184&lt;=10,B184&gt;0),(人物成长表!$B184-1)*转化表!$F$11,IF(AND(B184&lt;=20,B184&gt;10),9*转化表!$F$11+(B184-10)*转化表!$F$12,IF(AND(B184&lt;=30,B184&gt;20),9*转化表!$F$11+10*转化表!$F$12+(B184-20)*转化表!$F$13,IF(AND(B184&lt;=40,B184&gt;30),9*转化表!$F$11+10*转化表!$F$12+10*转化表!$F$13+(B184-30)*转化表!$F$14,IF(AND(B184&lt;=50,B184&gt;40),9*转化表!$F$11+10*转化表!$F$12+10*转化表!$F$13+10*转化表!$F$14+(B184-40)*转化表!$F$15,IF(AND(B184&lt;=60,B184&gt;50),9*转化表!$F$11+10*转化表!$F$12+10*转化表!$F$13+10*转化表!$F$14+10*转化表!$F$15+(B184-50)*转化表!$F$16,IF(AND(B184&lt;=70,B184&gt;60),9*转化表!$F$11+10*转化表!$F$12+10*转化表!$F$13+10*转化表!$F$14+10*转化表!$F$15+10*转化表!$F$16+(B184-60)*转化表!$F$17,IF(AND(B184&lt;=80,B184&gt;70),9*转化表!$F$11+10*转化表!$F$12+10*转化表!$F$13+10*转化表!$F$14+10*转化表!$F$15+10*转化表!$F$16+10*转化表!$F$17+(B184-70)*转化表!$F$18,IF(AND(B184&lt;=90,B184&gt;80),9*转化表!$F$11+10*转化表!$F$12+10*转化表!$F$13+10*转化表!$F$14+10*转化表!$F$15+10*转化表!$F$16+10*转化表!$F$17+10*转化表!$F$18+(B184-80)*转化表!$F$19,IF(AND(B184&lt;=100,B184&gt;90),9*转化表!$F$11+10*转化表!$F$12+10*转化表!$F$13+10*转化表!$F$14+10*转化表!$F$15+10*转化表!$F$16+10*转化表!$F$17+10*转化表!$F$18+10*转化表!$F$19+(B184-90)*转化表!$F$20,IF(AND(B184&lt;=110,B184&gt;100),9*转化表!$F$11+10*转化表!$F$12+10*转化表!$F$13+10*转化表!$F$14+10*转化表!$F$15+10*转化表!$F$16+10*转化表!$F$17+10*转化表!$F$18+10*转化表!$F$19+10*转化表!$F$20+(B184-100)*转化表!$F$21,IF(AND(B184&lt;=120,B184&gt;110),9*转化表!$F$11+10*转化表!$F$12+10*转化表!$F$13+10*转化表!$F$14+10*转化表!$F$15+10*转化表!$F$16+10*转化表!$F$17+10*转化表!$F$18+10*转化表!$F$19+10*转化表!$F$20+10*转化表!$F$21+(B184-110)*转化表!$F$22)))))))))))))</f>
        <v>0</v>
      </c>
      <c r="K184" s="98">
        <f>(F184-50)*B184*10%+1+IF(AND(B184&lt;=10,B184&gt;0),(人物成长表!$B184-1)*转化表!$G$11,IF(AND(B184&lt;=20,B184&gt;10),9*转化表!$G$11+(B184-10)*转化表!$G$12,IF(AND(B184&lt;=30,B184&gt;20),9*转化表!$G$11+10*转化表!$G$12+(B184-20)*转化表!$G$13,IF(AND(B184&lt;=40,B184&gt;30),9*转化表!$G$11+10*转化表!$G$12+10*转化表!$G$13+(B184-30)*转化表!$G$14,IF(AND(B184&lt;=50,B184&gt;40),9*转化表!$G$11+10*转化表!$G$12+10*转化表!$G$13+10*转化表!$G$14+(B184-40)*转化表!$G$15,IF(AND(B184&lt;=60,B184&gt;50),9*转化表!$G$11+10*转化表!$G$12+10*转化表!$G$13+10*转化表!$G$14+10*转化表!$G$15+(B184-50)*转化表!$G$16,IF(AND(B184&lt;=70,B184&gt;60),9*转化表!$G$11+10*转化表!$G$12+10*转化表!$G$13+10*转化表!$G$14+10*转化表!$G$15+10*转化表!$G$16+(B184-60)*转化表!$G$17,IF(AND(B184&lt;=80,B184&gt;70),9*转化表!$G$11+10*转化表!$G$12+10*转化表!$G$13+10*转化表!$G$14+10*转化表!$G$15+10*转化表!$G$16+10*转化表!$G$17+(B184-70)*转化表!$G$18,IF(AND(B184&lt;=90,B184&gt;80),9*转化表!$G$11+10*转化表!$G$12+10*转化表!$G$13+10*转化表!$G$14+10*转化表!$G$15+10*转化表!$G$16+10*转化表!$G$17+10*转化表!$G$18+(B184-80)*转化表!$G$19,IF(AND(B184&lt;=100,B184&gt;90),9*转化表!$G$11+10*转化表!$G$12+10*转化表!$G$13+10*转化表!$G$14+10*转化表!$G$15+10*转化表!$G$16+10*转化表!$G$17+10*转化表!$G$18+10*转化表!$G$19+(B184-90)*转化表!$G$20,IF(AND(B184&lt;=110,B184&gt;100),9*转化表!$G$11+10*转化表!$G$12+10*转化表!$G$13+10*转化表!$G$14+10*转化表!$G$15+10*转化表!$G$16+10*转化表!$G$17+10*转化表!$G$18+10*转化表!$G$19+10*转化表!$G$20+(B184-100)*转化表!$G$21,IF(AND(B184&lt;=120,B184&gt;110),9*转化表!$G$11+10*转化表!$G$12+10*转化表!$G$13+10*转化表!$G$14+10*转化表!$G$15+10*转化表!$G$16+10*转化表!$G$17+10*转化表!$G$18+10*转化表!$G$19+10*转化表!$G$20+10*转化表!$G$21+(B184-110)*转化表!$G$22))))))))))))</f>
        <v>231</v>
      </c>
      <c r="L184" s="98">
        <f>IF(F184&lt;=50,0,(F184-50)*7%*B184+IF(AND(B184&lt;=10,B184&gt;0),人物成长表!$B184*转化表!$H$11,IF(AND(B184&lt;=20,B184&gt;10),9*转化表!$H$11+(B184-10)*转化表!$H$12,IF(AND(B184&lt;=30,B184&gt;20),9*转化表!$H$11+10*转化表!$H$12+(B184-20)*转化表!$H$13,IF(AND(B184&lt;=40,B184&gt;30),9*转化表!$H$11+10*转化表!$H$12+10*转化表!$H$13+(B184-30)*转化表!$H$14,IF(AND(B184&lt;=50,B184&gt;40),9*转化表!$H$11+10*转化表!$H$12+10*转化表!$H$13+10*转化表!$H$14+(B184-40)*转化表!$H$15,IF(AND(B184&lt;=60,B184&gt;50),9*转化表!$H$11+10*转化表!$H$12+10*转化表!$H$13+10*转化表!$H$14+10*转化表!$H$15+(B184-50)*转化表!$H$16,IF(AND(B184&lt;=70,B184&gt;60),9*转化表!$H$11+10*转化表!$H$12+10*转化表!$H$13+10*转化表!$H$14+10*转化表!$H$15+10*转化表!$H$16+(B184-60)*转化表!$H$17,IF(AND(B184&lt;=80,B184&gt;70),9*转化表!$H$11+10*转化表!$H$12+10*转化表!$H$13+10*转化表!$H$14+10*转化表!$H$15+10*转化表!$H$16+10*转化表!$H$17+(B184-70)*转化表!$H$18,IF(AND(B184&lt;=90,B184&gt;80),9*转化表!$H$11+10*转化表!$H$12+10*转化表!$H$13+10*转化表!$H$14+10*转化表!$H$15+10*转化表!$H$16+10*转化表!$H$17+10*转化表!$H$18+(B184-80)*转化表!$H$19,IF(AND(B184&lt;=100,B184&gt;90),9*转化表!$H$11+10*转化表!$H$12+10*转化表!$H$13+10*转化表!$H$14+10*转化表!$H$15+10*转化表!$H$16+10*转化表!$H$17+10*转化表!$H$18+10*转化表!$H$19+(B184-90)*转化表!$H$20,IF(AND(B184&lt;=110,B184&gt;100),9*转化表!$H$11+10*转化表!$H$12+10*转化表!$H$13+10*转化表!$H$14+10*转化表!$H$15+10*转化表!$H$16+10*转化表!$H$17+10*转化表!$H$18+10*转化表!$H$19+10*转化表!$H$20+(B184-100)*转化表!$H$21,IF(AND(B184&lt;=120,B184&gt;110),9*转化表!$H$11+10*转化表!$H$12+10*转化表!$H$13+10*转化表!$H$14+10*转化表!$H$15+10*转化表!$H$16+10*转化表!$H$17+10*转化表!$H$18+10*转化表!$H$19+10*转化表!$H$20+10*转化表!$H$21+(B184-110)*转化表!$H$22)))))))))))))</f>
        <v>0</v>
      </c>
      <c r="M184" s="99">
        <v>0.1</v>
      </c>
      <c r="N184" s="95">
        <v>0</v>
      </c>
      <c r="O184" s="99">
        <v>0.15</v>
      </c>
      <c r="P184" s="95">
        <v>0</v>
      </c>
      <c r="Q184" s="95">
        <v>0</v>
      </c>
      <c r="R184" s="95">
        <v>0</v>
      </c>
      <c r="S184" s="95">
        <v>0</v>
      </c>
    </row>
    <row r="185" spans="1:19">
      <c r="A185" s="38" t="s">
        <v>187</v>
      </c>
      <c r="B185" s="95">
        <v>64</v>
      </c>
      <c r="C185" s="96">
        <f>IF(AND(B185&lt;=10,B185&gt;0),(人物成长表!$B185-1)*30+30,IF(AND(B185&lt;=20,B185&gt;10),9*30+30+(B185-10)*60,IF(AND(B185&lt;=30,B185&gt;20),9*30+30+10*60+(B185-20)*90,IF(AND(B185&lt;=40,B185&gt;30),9*30+30+10*60+10*90+(B185-30)*120,IF(AND(B185&lt;=50,B185&gt;40),9*30+30+10*60+10*90+10*120+(B185-40)*150,IF(AND(B185&lt;=60,B185&gt;50),9*30+30+10*60+10*90+10*120+10*150+(B185-50)*180,IF(AND(B185&lt;=70,B185&gt;60),9*30+30+10*60+10*90+10*120+10*150+10*180+(B185-60)*210,IF(AND(B185&lt;=80,B185&gt;70),9*30+30+10*60+10*90+10*120+10*150+10*180+10*210+(B185-70)*240,IF(AND(B185&lt;=90,B185&gt;80),9*30+30+10*60+10*90+10*120+10*150+10*180+10*210+10*240+(B185-80)*270,IF(AND(B185&lt;=100,B185&gt;90),9*30+30+10*60+10*90+10*120+10*150+10*180+10*210+10*240+10*270+(B185-90)*300,IF(AND(B185&lt;=110,B185&gt;100),9*30+30+10*60+10*90+10*120+10*150+10*180+10*210+10*240+10*270+10*300+(B185-100)*330,IF(AND(B185&lt;=120,B185&gt;110),9*30+30+10*60+10*90+10*120+10*150+10*180+10*210+10*240+10*270+10*300+10*330+(B185-110)*360))))))))))))</f>
        <v>7140</v>
      </c>
      <c r="D185" s="38">
        <v>70</v>
      </c>
      <c r="E185" s="38">
        <v>50</v>
      </c>
      <c r="F185" s="95">
        <v>50</v>
      </c>
      <c r="G185" s="97">
        <f>人物成长表!$D185*人物成长表!$B185*10%+16+IF(AND(B185&lt;=10,B185&gt;0),(人物成长表!$B185-1)*转化表!$C$11,IF(AND(B185&lt;=20,B185&gt;10),9*转化表!$C$11+(B185-10)*转化表!$C$12,IF(AND(B185&lt;=30,B185&gt;20),9*转化表!$C$11+10*转化表!$C$12+(B185-20)*转化表!$C$13,IF(AND(B185&lt;=40,B185&gt;30),9*转化表!$C$11+10*转化表!$C$12+10*转化表!$C$13+(B185-30)*转化表!$C$14,IF(AND(B185&lt;=50,B185&gt;40),9*转化表!$C$11+10*转化表!$C$12+10*转化表!$C$13+10*转化表!$C$14+(B185-40)*转化表!$C$15,IF(AND(B185&lt;=60,B185&gt;50),9*转化表!$C$11+10*转化表!$C$12+10*转化表!$C$13+10*转化表!$C$14+10*转化表!$C$15+(B185-50)*转化表!$C$16,IF(AND(B185&lt;=70,B185&gt;60),9*转化表!$C$11+10*转化表!$C$12+10*转化表!$C$13+10*转化表!$C$14+10*转化表!$C$15+10*转化表!$C$16+(B185-60)*转化表!$C$17,IF(AND(B185&lt;=80,B185&gt;70),9*转化表!$C$11+10*转化表!$C$12+10*转化表!$C$13+10*转化表!$C$14+10*转化表!$C$15+10*转化表!$C$16+10*转化表!$C$17+(B185-70)*转化表!$C$18,IF(AND(B185&lt;=90,B185&gt;80),9*转化表!$C$11+10*转化表!$C$12+10*转化表!$C$13+10*转化表!$C$14+10*转化表!$C$15+10*转化表!$C$16+10*转化表!$C$17+10*转化表!$C$18+(B185-80)*转化表!$C$19,IF(AND(B185&lt;=100,B185&gt;90),9*转化表!$C$11+10*转化表!$C$12+10*转化表!$C$13+10*转化表!$C$14+10*转化表!$C$15+10*转化表!$C$16+10*转化表!$C$17+10*转化表!$C$18+10*转化表!$C$19+(B185-90)*转化表!$C$20,IF(AND(B185&lt;=110,B185&gt;100),9*转化表!$C$11+10*转化表!$C$12+10*转化表!$C$13+10*转化表!$C$14+10*转化表!$C$15+10*转化表!$C$16+10*转化表!$C$17+10*转化表!$C$18+10*转化表!$C$19+10*转化表!$C$20+(B185-100)*转化表!$C$21,IF(AND(B185&lt;=120,B185&gt;110),9*转化表!$C$11+10*转化表!$C$12+10*转化表!$C$13+10*转化表!$C$14+10*转化表!$C$15+10*转化表!$C$16+10*转化表!$C$17+10*转化表!$C$18+10*转化表!$C$19+10*转化表!$C$20+10*转化表!$C$21+(B185-110)*转化表!$C$22))))))))))))</f>
        <v>1079</v>
      </c>
      <c r="H185" s="97">
        <f>人物成长表!$D185*人物成长表!$B185*7%+11.1+IF(AND(B185&lt;=10,B185&gt;0),(人物成长表!$B185-1)*转化表!$D$11,IF(AND(B185&lt;=20,B185&gt;10),9*转化表!$D$11+(B185-10)*转化表!$D$12,IF(AND(B185&lt;=30,B185&gt;20),9*转化表!$D$11+10*转化表!$D$12+(B185-20)*转化表!$D$13,IF(AND(B185&lt;=40,B185&gt;30),9*转化表!$D$11+10*转化表!$D$12+10*转化表!$D$13+(B185-30)*转化表!$D$14,IF(AND(B185&lt;=50,B185&gt;40),9*转化表!$D$11+10*转化表!$D$12+10*转化表!$D$13+10*转化表!$D$14+(B185-40)*转化表!$D$15,IF(AND(B185&lt;=60,B185&gt;50),9*转化表!$D$11+10*转化表!$D$12+10*转化表!$D$13+10*转化表!$D$14+10*转化表!$D$15+(B185-50)*转化表!$D$16,IF(AND(B185&lt;=70,B185&gt;60),9*转化表!$D$11+10*转化表!$D$12+10*转化表!$D$13+10*转化表!$D$14+10*转化表!$D$15+10*转化表!$D$16+(B185-60)*转化表!$D$17,IF(AND(B185&lt;=80,B185&gt;70),9*转化表!$D$11+10*转化表!$D$12+10*转化表!$D$13+10*转化表!$D$14+10*转化表!$D$15+10*转化表!$D$16+10*转化表!$D$17+(B185-70)*转化表!$D$18,IF(AND(B185&lt;=90,B185&gt;80),9*转化表!$D$11+10*转化表!$D$12+10*转化表!$D$13+10*转化表!$D$14+10*转化表!$D$15+10*转化表!$D$16+10*转化表!$D$17+10*转化表!$D$18+(B185-80)*转化表!$D$19,IF(AND(B185&lt;=100,B185&gt;90),9*转化表!$D$11+10*转化表!$D$12+10*转化表!$D$13+10*转化表!$D$14+10*转化表!$D$15+10*转化表!$D$16+10*转化表!$D$17+10*转化表!$D$18+10*转化表!$D$19+(B185-90)*转化表!$D$20,IF(AND(B185&lt;=110,B185&gt;100),9*转化表!$D$11+10*转化表!$D$12+10*转化表!$D$13+10*转化表!$D$14+10*转化表!$D$15+10*转化表!$D$16+10*转化表!$D$17+10*转化表!$D$18+10*转化表!$D$19+10*转化表!$D$20+(B185-100)*转化表!$D$21,IF(AND(B185&lt;=120,B185&gt;110),9*转化表!$D$11+10*转化表!$D$12+10*转化表!$D$13+10*转化表!$D$14+10*转化表!$D$15+10*转化表!$D$16+10*转化表!$D$17+10*转化表!$D$18+10*转化表!$D$19+10*转化表!$D$20+10*转化表!$D$21+(B185-110)*转化表!$D$22))))))))))))</f>
        <v>331.00000000000006</v>
      </c>
      <c r="I185" s="98">
        <f>IF(E185&lt;=50,0,(E185-50)*人物成长表!$B185*10%+0.1+IF(AND(B185&lt;=10,B185&gt;0),(人物成长表!$B185-1)*转化表!$E$11,IF(AND(B185&lt;=20,B185&gt;10),9*转化表!$E$11+(B185-10)*转化表!$E$12,IF(AND(B185&lt;=30,B185&gt;20),9*转化表!$E$11+10*转化表!$E$12+(B185-20)*转化表!$E$13,IF(AND(B185&lt;=40,B185&gt;30),9*转化表!$E$11+10*转化表!$E$12+10*转化表!$E$13+(B185-30)*转化表!$E$14,IF(AND(B185&lt;=50,B185&gt;40),9*转化表!$E$11+10*转化表!$E$12+10*转化表!$E$13+10*转化表!$E$14+(B185-40)*转化表!$E$15,IF(AND(B185&lt;=60,B185&gt;50),9*转化表!$E$11+10*转化表!$E$12+10*转化表!$E$13+10*转化表!$E$14+10*转化表!$E$15+(B185-50)*转化表!$E$16,IF(AND(B185&lt;=70,B185&gt;60),9*转化表!$E$11+10*转化表!$E$12+10*转化表!$E$13+10*转化表!$E$14+10*转化表!$E$15+10*转化表!$E$16+(B185-60)*转化表!$E$17,IF(AND(B185&lt;=80,B185&gt;70),9*转化表!$E$11+10*转化表!$E$12+10*转化表!$E$13+10*转化表!$E$14+10*转化表!$E$15+10*转化表!$E$16+10*转化表!$E$17+(B185-70)*转化表!$E$18,IF(AND(B185&lt;=90,B185&gt;80),9*转化表!$E$11+10*转化表!$E$12+10*转化表!$E$13+10*转化表!$E$14+10*转化表!$E$15+10*转化表!$E$16+10*转化表!$E$17+10*转化表!$E$18+(B185-80)*转化表!$E$19,IF(AND(B185&lt;=100,B185&gt;90),9*转化表!$E$11+10*转化表!$E$12+10*转化表!$E$13+10*转化表!$E$14+10*转化表!$E$15+10*转化表!$E$16+10*转化表!$E$17+10*转化表!$E$18+10*转化表!$E$19+(B185-90)*转化表!$E$20,IF(AND(B185&lt;=110,B185&gt;100),9*转化表!$E$11+10*转化表!$E$12+10*转化表!$E$13+10*转化表!$E$14+10*转化表!$E$15+10*转化表!$E$16+10*转化表!$E$17+10*转化表!$E$18+10*转化表!$E$19+10*转化表!$E$20+(B185-100)*转化表!$E$21,IF(AND(B185&lt;=120,B185&gt;110),9*转化表!$E$11+10*转化表!$E$12+10*转化表!$E$13+10*转化表!$E$14+10*转化表!$E$15+10*转化表!$E$16+10*转化表!$E$17+10*转化表!$E$18+10*转化表!$E$19+10*转化表!$E$20+10*转化表!$E$21+(B185-110)*转化表!$E$22)))))))))))))</f>
        <v>0</v>
      </c>
      <c r="J185" s="98">
        <f>IF(E185&lt;=50,0,(E185-50)*人物成长表!$B185*7%+0.1+IF(AND(B185&lt;=10,B185&gt;0),(人物成长表!$B185-1)*转化表!$F$11,IF(AND(B185&lt;=20,B185&gt;10),9*转化表!$F$11+(B185-10)*转化表!$F$12,IF(AND(B185&lt;=30,B185&gt;20),9*转化表!$F$11+10*转化表!$F$12+(B185-20)*转化表!$F$13,IF(AND(B185&lt;=40,B185&gt;30),9*转化表!$F$11+10*转化表!$F$12+10*转化表!$F$13+(B185-30)*转化表!$F$14,IF(AND(B185&lt;=50,B185&gt;40),9*转化表!$F$11+10*转化表!$F$12+10*转化表!$F$13+10*转化表!$F$14+(B185-40)*转化表!$F$15,IF(AND(B185&lt;=60,B185&gt;50),9*转化表!$F$11+10*转化表!$F$12+10*转化表!$F$13+10*转化表!$F$14+10*转化表!$F$15+(B185-50)*转化表!$F$16,IF(AND(B185&lt;=70,B185&gt;60),9*转化表!$F$11+10*转化表!$F$12+10*转化表!$F$13+10*转化表!$F$14+10*转化表!$F$15+10*转化表!$F$16+(B185-60)*转化表!$F$17,IF(AND(B185&lt;=80,B185&gt;70),9*转化表!$F$11+10*转化表!$F$12+10*转化表!$F$13+10*转化表!$F$14+10*转化表!$F$15+10*转化表!$F$16+10*转化表!$F$17+(B185-70)*转化表!$F$18,IF(AND(B185&lt;=90,B185&gt;80),9*转化表!$F$11+10*转化表!$F$12+10*转化表!$F$13+10*转化表!$F$14+10*转化表!$F$15+10*转化表!$F$16+10*转化表!$F$17+10*转化表!$F$18+(B185-80)*转化表!$F$19,IF(AND(B185&lt;=100,B185&gt;90),9*转化表!$F$11+10*转化表!$F$12+10*转化表!$F$13+10*转化表!$F$14+10*转化表!$F$15+10*转化表!$F$16+10*转化表!$F$17+10*转化表!$F$18+10*转化表!$F$19+(B185-90)*转化表!$F$20,IF(AND(B185&lt;=110,B185&gt;100),9*转化表!$F$11+10*转化表!$F$12+10*转化表!$F$13+10*转化表!$F$14+10*转化表!$F$15+10*转化表!$F$16+10*转化表!$F$17+10*转化表!$F$18+10*转化表!$F$19+10*转化表!$F$20+(B185-100)*转化表!$F$21,IF(AND(B185&lt;=120,B185&gt;110),9*转化表!$F$11+10*转化表!$F$12+10*转化表!$F$13+10*转化表!$F$14+10*转化表!$F$15+10*转化表!$F$16+10*转化表!$F$17+10*转化表!$F$18+10*转化表!$F$19+10*转化表!$F$20+10*转化表!$F$21+(B185-110)*转化表!$F$22)))))))))))))</f>
        <v>0</v>
      </c>
      <c r="K185" s="98">
        <f>(F185-50)*B185*10%+1+IF(AND(B185&lt;=10,B185&gt;0),(人物成长表!$B185-1)*转化表!$G$11,IF(AND(B185&lt;=20,B185&gt;10),9*转化表!$G$11+(B185-10)*转化表!$G$12,IF(AND(B185&lt;=30,B185&gt;20),9*转化表!$G$11+10*转化表!$G$12+(B185-20)*转化表!$G$13,IF(AND(B185&lt;=40,B185&gt;30),9*转化表!$G$11+10*转化表!$G$12+10*转化表!$G$13+(B185-30)*转化表!$G$14,IF(AND(B185&lt;=50,B185&gt;40),9*转化表!$G$11+10*转化表!$G$12+10*转化表!$G$13+10*转化表!$G$14+(B185-40)*转化表!$G$15,IF(AND(B185&lt;=60,B185&gt;50),9*转化表!$G$11+10*转化表!$G$12+10*转化表!$G$13+10*转化表!$G$14+10*转化表!$G$15+(B185-50)*转化表!$G$16,IF(AND(B185&lt;=70,B185&gt;60),9*转化表!$G$11+10*转化表!$G$12+10*转化表!$G$13+10*转化表!$G$14+10*转化表!$G$15+10*转化表!$G$16+(B185-60)*转化表!$G$17,IF(AND(B185&lt;=80,B185&gt;70),9*转化表!$G$11+10*转化表!$G$12+10*转化表!$G$13+10*转化表!$G$14+10*转化表!$G$15+10*转化表!$G$16+10*转化表!$G$17+(B185-70)*转化表!$G$18,IF(AND(B185&lt;=90,B185&gt;80),9*转化表!$G$11+10*转化表!$G$12+10*转化表!$G$13+10*转化表!$G$14+10*转化表!$G$15+10*转化表!$G$16+10*转化表!$G$17+10*转化表!$G$18+(B185-80)*转化表!$G$19,IF(AND(B185&lt;=100,B185&gt;90),9*转化表!$G$11+10*转化表!$G$12+10*转化表!$G$13+10*转化表!$G$14+10*转化表!$G$15+10*转化表!$G$16+10*转化表!$G$17+10*转化表!$G$18+10*转化表!$G$19+(B185-90)*转化表!$G$20,IF(AND(B185&lt;=110,B185&gt;100),9*转化表!$G$11+10*转化表!$G$12+10*转化表!$G$13+10*转化表!$G$14+10*转化表!$G$15+10*转化表!$G$16+10*转化表!$G$17+10*转化表!$G$18+10*转化表!$G$19+10*转化表!$G$20+(B185-100)*转化表!$G$21,IF(AND(B185&lt;=120,B185&gt;110),9*转化表!$G$11+10*转化表!$G$12+10*转化表!$G$13+10*转化表!$G$14+10*转化表!$G$15+10*转化表!$G$16+10*转化表!$G$17+10*转化表!$G$18+10*转化表!$G$19+10*转化表!$G$20+10*转化表!$G$21+(B185-110)*转化表!$G$22))))))))))))</f>
        <v>238</v>
      </c>
      <c r="L185" s="98">
        <f>IF(F185&lt;=50,0,(F185-50)*7%*B185+IF(AND(B185&lt;=10,B185&gt;0),人物成长表!$B185*转化表!$H$11,IF(AND(B185&lt;=20,B185&gt;10),9*转化表!$H$11+(B185-10)*转化表!$H$12,IF(AND(B185&lt;=30,B185&gt;20),9*转化表!$H$11+10*转化表!$H$12+(B185-20)*转化表!$H$13,IF(AND(B185&lt;=40,B185&gt;30),9*转化表!$H$11+10*转化表!$H$12+10*转化表!$H$13+(B185-30)*转化表!$H$14,IF(AND(B185&lt;=50,B185&gt;40),9*转化表!$H$11+10*转化表!$H$12+10*转化表!$H$13+10*转化表!$H$14+(B185-40)*转化表!$H$15,IF(AND(B185&lt;=60,B185&gt;50),9*转化表!$H$11+10*转化表!$H$12+10*转化表!$H$13+10*转化表!$H$14+10*转化表!$H$15+(B185-50)*转化表!$H$16,IF(AND(B185&lt;=70,B185&gt;60),9*转化表!$H$11+10*转化表!$H$12+10*转化表!$H$13+10*转化表!$H$14+10*转化表!$H$15+10*转化表!$H$16+(B185-60)*转化表!$H$17,IF(AND(B185&lt;=80,B185&gt;70),9*转化表!$H$11+10*转化表!$H$12+10*转化表!$H$13+10*转化表!$H$14+10*转化表!$H$15+10*转化表!$H$16+10*转化表!$H$17+(B185-70)*转化表!$H$18,IF(AND(B185&lt;=90,B185&gt;80),9*转化表!$H$11+10*转化表!$H$12+10*转化表!$H$13+10*转化表!$H$14+10*转化表!$H$15+10*转化表!$H$16+10*转化表!$H$17+10*转化表!$H$18+(B185-80)*转化表!$H$19,IF(AND(B185&lt;=100,B185&gt;90),9*转化表!$H$11+10*转化表!$H$12+10*转化表!$H$13+10*转化表!$H$14+10*转化表!$H$15+10*转化表!$H$16+10*转化表!$H$17+10*转化表!$H$18+10*转化表!$H$19+(B185-90)*转化表!$H$20,IF(AND(B185&lt;=110,B185&gt;100),9*转化表!$H$11+10*转化表!$H$12+10*转化表!$H$13+10*转化表!$H$14+10*转化表!$H$15+10*转化表!$H$16+10*转化表!$H$17+10*转化表!$H$18+10*转化表!$H$19+10*转化表!$H$20+(B185-100)*转化表!$H$21,IF(AND(B185&lt;=120,B185&gt;110),9*转化表!$H$11+10*转化表!$H$12+10*转化表!$H$13+10*转化表!$H$14+10*转化表!$H$15+10*转化表!$H$16+10*转化表!$H$17+10*转化表!$H$18+10*转化表!$H$19+10*转化表!$H$20+10*转化表!$H$21+(B185-110)*转化表!$H$22)))))))))))))</f>
        <v>0</v>
      </c>
      <c r="M185" s="99">
        <v>0.1</v>
      </c>
      <c r="N185" s="95">
        <v>0</v>
      </c>
      <c r="O185" s="99">
        <v>0.15</v>
      </c>
      <c r="P185" s="95">
        <v>0</v>
      </c>
      <c r="Q185" s="95">
        <v>0</v>
      </c>
      <c r="R185" s="95">
        <v>0</v>
      </c>
      <c r="S185" s="95">
        <v>0</v>
      </c>
    </row>
    <row r="186" spans="1:19">
      <c r="A186" s="38" t="s">
        <v>187</v>
      </c>
      <c r="B186" s="95">
        <v>65</v>
      </c>
      <c r="C186" s="96">
        <f>IF(AND(B186&lt;=10,B186&gt;0),(人物成长表!$B186-1)*30+30,IF(AND(B186&lt;=20,B186&gt;10),9*30+30+(B186-10)*60,IF(AND(B186&lt;=30,B186&gt;20),9*30+30+10*60+(B186-20)*90,IF(AND(B186&lt;=40,B186&gt;30),9*30+30+10*60+10*90+(B186-30)*120,IF(AND(B186&lt;=50,B186&gt;40),9*30+30+10*60+10*90+10*120+(B186-40)*150,IF(AND(B186&lt;=60,B186&gt;50),9*30+30+10*60+10*90+10*120+10*150+(B186-50)*180,IF(AND(B186&lt;=70,B186&gt;60),9*30+30+10*60+10*90+10*120+10*150+10*180+(B186-60)*210,IF(AND(B186&lt;=80,B186&gt;70),9*30+30+10*60+10*90+10*120+10*150+10*180+10*210+(B186-70)*240,IF(AND(B186&lt;=90,B186&gt;80),9*30+30+10*60+10*90+10*120+10*150+10*180+10*210+10*240+(B186-80)*270,IF(AND(B186&lt;=100,B186&gt;90),9*30+30+10*60+10*90+10*120+10*150+10*180+10*210+10*240+10*270+(B186-90)*300,IF(AND(B186&lt;=110,B186&gt;100),9*30+30+10*60+10*90+10*120+10*150+10*180+10*210+10*240+10*270+10*300+(B186-100)*330,IF(AND(B186&lt;=120,B186&gt;110),9*30+30+10*60+10*90+10*120+10*150+10*180+10*210+10*240+10*270+10*300+10*330+(B186-110)*360))))))))))))</f>
        <v>7350</v>
      </c>
      <c r="D186" s="38">
        <v>70</v>
      </c>
      <c r="E186" s="38">
        <v>50</v>
      </c>
      <c r="F186" s="95">
        <v>50</v>
      </c>
      <c r="G186" s="97">
        <f>人物成长表!$D186*人物成长表!$B186*10%+16+IF(AND(B186&lt;=10,B186&gt;0),(人物成长表!$B186-1)*转化表!$C$11,IF(AND(B186&lt;=20,B186&gt;10),9*转化表!$C$11+(B186-10)*转化表!$C$12,IF(AND(B186&lt;=30,B186&gt;20),9*转化表!$C$11+10*转化表!$C$12+(B186-20)*转化表!$C$13,IF(AND(B186&lt;=40,B186&gt;30),9*转化表!$C$11+10*转化表!$C$12+10*转化表!$C$13+(B186-30)*转化表!$C$14,IF(AND(B186&lt;=50,B186&gt;40),9*转化表!$C$11+10*转化表!$C$12+10*转化表!$C$13+10*转化表!$C$14+(B186-40)*转化表!$C$15,IF(AND(B186&lt;=60,B186&gt;50),9*转化表!$C$11+10*转化表!$C$12+10*转化表!$C$13+10*转化表!$C$14+10*转化表!$C$15+(B186-50)*转化表!$C$16,IF(AND(B186&lt;=70,B186&gt;60),9*转化表!$C$11+10*转化表!$C$12+10*转化表!$C$13+10*转化表!$C$14+10*转化表!$C$15+10*转化表!$C$16+(B186-60)*转化表!$C$17,IF(AND(B186&lt;=80,B186&gt;70),9*转化表!$C$11+10*转化表!$C$12+10*转化表!$C$13+10*转化表!$C$14+10*转化表!$C$15+10*转化表!$C$16+10*转化表!$C$17+(B186-70)*转化表!$C$18,IF(AND(B186&lt;=90,B186&gt;80),9*转化表!$C$11+10*转化表!$C$12+10*转化表!$C$13+10*转化表!$C$14+10*转化表!$C$15+10*转化表!$C$16+10*转化表!$C$17+10*转化表!$C$18+(B186-80)*转化表!$C$19,IF(AND(B186&lt;=100,B186&gt;90),9*转化表!$C$11+10*转化表!$C$12+10*转化表!$C$13+10*转化表!$C$14+10*转化表!$C$15+10*转化表!$C$16+10*转化表!$C$17+10*转化表!$C$18+10*转化表!$C$19+(B186-90)*转化表!$C$20,IF(AND(B186&lt;=110,B186&gt;100),9*转化表!$C$11+10*转化表!$C$12+10*转化表!$C$13+10*转化表!$C$14+10*转化表!$C$15+10*转化表!$C$16+10*转化表!$C$17+10*转化表!$C$18+10*转化表!$C$19+10*转化表!$C$20+(B186-100)*转化表!$C$21,IF(AND(B186&lt;=120,B186&gt;110),9*转化表!$C$11+10*转化表!$C$12+10*转化表!$C$13+10*转化表!$C$14+10*转化表!$C$15+10*转化表!$C$16+10*转化表!$C$17+10*转化表!$C$18+10*转化表!$C$19+10*转化表!$C$20+10*转化表!$C$21+(B186-110)*转化表!$C$22))))))))))))</f>
        <v>1109</v>
      </c>
      <c r="H186" s="97">
        <f>人物成长表!$D186*人物成长表!$B186*7%+11.1+IF(AND(B186&lt;=10,B186&gt;0),(人物成长表!$B186-1)*转化表!$D$11,IF(AND(B186&lt;=20,B186&gt;10),9*转化表!$D$11+(B186-10)*转化表!$D$12,IF(AND(B186&lt;=30,B186&gt;20),9*转化表!$D$11+10*转化表!$D$12+(B186-20)*转化表!$D$13,IF(AND(B186&lt;=40,B186&gt;30),9*转化表!$D$11+10*转化表!$D$12+10*转化表!$D$13+(B186-30)*转化表!$D$14,IF(AND(B186&lt;=50,B186&gt;40),9*转化表!$D$11+10*转化表!$D$12+10*转化表!$D$13+10*转化表!$D$14+(B186-40)*转化表!$D$15,IF(AND(B186&lt;=60,B186&gt;50),9*转化表!$D$11+10*转化表!$D$12+10*转化表!$D$13+10*转化表!$D$14+10*转化表!$D$15+(B186-50)*转化表!$D$16,IF(AND(B186&lt;=70,B186&gt;60),9*转化表!$D$11+10*转化表!$D$12+10*转化表!$D$13+10*转化表!$D$14+10*转化表!$D$15+10*转化表!$D$16+(B186-60)*转化表!$D$17,IF(AND(B186&lt;=80,B186&gt;70),9*转化表!$D$11+10*转化表!$D$12+10*转化表!$D$13+10*转化表!$D$14+10*转化表!$D$15+10*转化表!$D$16+10*转化表!$D$17+(B186-70)*转化表!$D$18,IF(AND(B186&lt;=90,B186&gt;80),9*转化表!$D$11+10*转化表!$D$12+10*转化表!$D$13+10*转化表!$D$14+10*转化表!$D$15+10*转化表!$D$16+10*转化表!$D$17+10*转化表!$D$18+(B186-80)*转化表!$D$19,IF(AND(B186&lt;=100,B186&gt;90),9*转化表!$D$11+10*转化表!$D$12+10*转化表!$D$13+10*转化表!$D$14+10*转化表!$D$15+10*转化表!$D$16+10*转化表!$D$17+10*转化表!$D$18+10*转化表!$D$19+(B186-90)*转化表!$D$20,IF(AND(B186&lt;=110,B186&gt;100),9*转化表!$D$11+10*转化表!$D$12+10*转化表!$D$13+10*转化表!$D$14+10*转化表!$D$15+10*转化表!$D$16+10*转化表!$D$17+10*转化表!$D$18+10*转化表!$D$19+10*转化表!$D$20+(B186-100)*转化表!$D$21,IF(AND(B186&lt;=120,B186&gt;110),9*转化表!$D$11+10*转化表!$D$12+10*转化表!$D$13+10*转化表!$D$14+10*转化表!$D$15+10*转化表!$D$16+10*转化表!$D$17+10*转化表!$D$18+10*转化表!$D$19+10*转化表!$D$20+10*转化表!$D$21+(B186-110)*转化表!$D$22))))))))))))</f>
        <v>339.00000000000006</v>
      </c>
      <c r="I186" s="98">
        <f>IF(E186&lt;=50,0,(E186-50)*人物成长表!$B186*10%+0.1+IF(AND(B186&lt;=10,B186&gt;0),(人物成长表!$B186-1)*转化表!$E$11,IF(AND(B186&lt;=20,B186&gt;10),9*转化表!$E$11+(B186-10)*转化表!$E$12,IF(AND(B186&lt;=30,B186&gt;20),9*转化表!$E$11+10*转化表!$E$12+(B186-20)*转化表!$E$13,IF(AND(B186&lt;=40,B186&gt;30),9*转化表!$E$11+10*转化表!$E$12+10*转化表!$E$13+(B186-30)*转化表!$E$14,IF(AND(B186&lt;=50,B186&gt;40),9*转化表!$E$11+10*转化表!$E$12+10*转化表!$E$13+10*转化表!$E$14+(B186-40)*转化表!$E$15,IF(AND(B186&lt;=60,B186&gt;50),9*转化表!$E$11+10*转化表!$E$12+10*转化表!$E$13+10*转化表!$E$14+10*转化表!$E$15+(B186-50)*转化表!$E$16,IF(AND(B186&lt;=70,B186&gt;60),9*转化表!$E$11+10*转化表!$E$12+10*转化表!$E$13+10*转化表!$E$14+10*转化表!$E$15+10*转化表!$E$16+(B186-60)*转化表!$E$17,IF(AND(B186&lt;=80,B186&gt;70),9*转化表!$E$11+10*转化表!$E$12+10*转化表!$E$13+10*转化表!$E$14+10*转化表!$E$15+10*转化表!$E$16+10*转化表!$E$17+(B186-70)*转化表!$E$18,IF(AND(B186&lt;=90,B186&gt;80),9*转化表!$E$11+10*转化表!$E$12+10*转化表!$E$13+10*转化表!$E$14+10*转化表!$E$15+10*转化表!$E$16+10*转化表!$E$17+10*转化表!$E$18+(B186-80)*转化表!$E$19,IF(AND(B186&lt;=100,B186&gt;90),9*转化表!$E$11+10*转化表!$E$12+10*转化表!$E$13+10*转化表!$E$14+10*转化表!$E$15+10*转化表!$E$16+10*转化表!$E$17+10*转化表!$E$18+10*转化表!$E$19+(B186-90)*转化表!$E$20,IF(AND(B186&lt;=110,B186&gt;100),9*转化表!$E$11+10*转化表!$E$12+10*转化表!$E$13+10*转化表!$E$14+10*转化表!$E$15+10*转化表!$E$16+10*转化表!$E$17+10*转化表!$E$18+10*转化表!$E$19+10*转化表!$E$20+(B186-100)*转化表!$E$21,IF(AND(B186&lt;=120,B186&gt;110),9*转化表!$E$11+10*转化表!$E$12+10*转化表!$E$13+10*转化表!$E$14+10*转化表!$E$15+10*转化表!$E$16+10*转化表!$E$17+10*转化表!$E$18+10*转化表!$E$19+10*转化表!$E$20+10*转化表!$E$21+(B186-110)*转化表!$E$22)))))))))))))</f>
        <v>0</v>
      </c>
      <c r="J186" s="98">
        <f>IF(E186&lt;=50,0,(E186-50)*人物成长表!$B186*7%+0.1+IF(AND(B186&lt;=10,B186&gt;0),(人物成长表!$B186-1)*转化表!$F$11,IF(AND(B186&lt;=20,B186&gt;10),9*转化表!$F$11+(B186-10)*转化表!$F$12,IF(AND(B186&lt;=30,B186&gt;20),9*转化表!$F$11+10*转化表!$F$12+(B186-20)*转化表!$F$13,IF(AND(B186&lt;=40,B186&gt;30),9*转化表!$F$11+10*转化表!$F$12+10*转化表!$F$13+(B186-30)*转化表!$F$14,IF(AND(B186&lt;=50,B186&gt;40),9*转化表!$F$11+10*转化表!$F$12+10*转化表!$F$13+10*转化表!$F$14+(B186-40)*转化表!$F$15,IF(AND(B186&lt;=60,B186&gt;50),9*转化表!$F$11+10*转化表!$F$12+10*转化表!$F$13+10*转化表!$F$14+10*转化表!$F$15+(B186-50)*转化表!$F$16,IF(AND(B186&lt;=70,B186&gt;60),9*转化表!$F$11+10*转化表!$F$12+10*转化表!$F$13+10*转化表!$F$14+10*转化表!$F$15+10*转化表!$F$16+(B186-60)*转化表!$F$17,IF(AND(B186&lt;=80,B186&gt;70),9*转化表!$F$11+10*转化表!$F$12+10*转化表!$F$13+10*转化表!$F$14+10*转化表!$F$15+10*转化表!$F$16+10*转化表!$F$17+(B186-70)*转化表!$F$18,IF(AND(B186&lt;=90,B186&gt;80),9*转化表!$F$11+10*转化表!$F$12+10*转化表!$F$13+10*转化表!$F$14+10*转化表!$F$15+10*转化表!$F$16+10*转化表!$F$17+10*转化表!$F$18+(B186-80)*转化表!$F$19,IF(AND(B186&lt;=100,B186&gt;90),9*转化表!$F$11+10*转化表!$F$12+10*转化表!$F$13+10*转化表!$F$14+10*转化表!$F$15+10*转化表!$F$16+10*转化表!$F$17+10*转化表!$F$18+10*转化表!$F$19+(B186-90)*转化表!$F$20,IF(AND(B186&lt;=110,B186&gt;100),9*转化表!$F$11+10*转化表!$F$12+10*转化表!$F$13+10*转化表!$F$14+10*转化表!$F$15+10*转化表!$F$16+10*转化表!$F$17+10*转化表!$F$18+10*转化表!$F$19+10*转化表!$F$20+(B186-100)*转化表!$F$21,IF(AND(B186&lt;=120,B186&gt;110),9*转化表!$F$11+10*转化表!$F$12+10*转化表!$F$13+10*转化表!$F$14+10*转化表!$F$15+10*转化表!$F$16+10*转化表!$F$17+10*转化表!$F$18+10*转化表!$F$19+10*转化表!$F$20+10*转化表!$F$21+(B186-110)*转化表!$F$22)))))))))))))</f>
        <v>0</v>
      </c>
      <c r="K186" s="98">
        <f>(F186-50)*B186*10%+1+IF(AND(B186&lt;=10,B186&gt;0),(人物成长表!$B186-1)*转化表!$G$11,IF(AND(B186&lt;=20,B186&gt;10),9*转化表!$G$11+(B186-10)*转化表!$G$12,IF(AND(B186&lt;=30,B186&gt;20),9*转化表!$G$11+10*转化表!$G$12+(B186-20)*转化表!$G$13,IF(AND(B186&lt;=40,B186&gt;30),9*转化表!$G$11+10*转化表!$G$12+10*转化表!$G$13+(B186-30)*转化表!$G$14,IF(AND(B186&lt;=50,B186&gt;40),9*转化表!$G$11+10*转化表!$G$12+10*转化表!$G$13+10*转化表!$G$14+(B186-40)*转化表!$G$15,IF(AND(B186&lt;=60,B186&gt;50),9*转化表!$G$11+10*转化表!$G$12+10*转化表!$G$13+10*转化表!$G$14+10*转化表!$G$15+(B186-50)*转化表!$G$16,IF(AND(B186&lt;=70,B186&gt;60),9*转化表!$G$11+10*转化表!$G$12+10*转化表!$G$13+10*转化表!$G$14+10*转化表!$G$15+10*转化表!$G$16+(B186-60)*转化表!$G$17,IF(AND(B186&lt;=80,B186&gt;70),9*转化表!$G$11+10*转化表!$G$12+10*转化表!$G$13+10*转化表!$G$14+10*转化表!$G$15+10*转化表!$G$16+10*转化表!$G$17+(B186-70)*转化表!$G$18,IF(AND(B186&lt;=90,B186&gt;80),9*转化表!$G$11+10*转化表!$G$12+10*转化表!$G$13+10*转化表!$G$14+10*转化表!$G$15+10*转化表!$G$16+10*转化表!$G$17+10*转化表!$G$18+(B186-80)*转化表!$G$19,IF(AND(B186&lt;=100,B186&gt;90),9*转化表!$G$11+10*转化表!$G$12+10*转化表!$G$13+10*转化表!$G$14+10*转化表!$G$15+10*转化表!$G$16+10*转化表!$G$17+10*转化表!$G$18+10*转化表!$G$19+(B186-90)*转化表!$G$20,IF(AND(B186&lt;=110,B186&gt;100),9*转化表!$G$11+10*转化表!$G$12+10*转化表!$G$13+10*转化表!$G$14+10*转化表!$G$15+10*转化表!$G$16+10*转化表!$G$17+10*转化表!$G$18+10*转化表!$G$19+10*转化表!$G$20+(B186-100)*转化表!$G$21,IF(AND(B186&lt;=120,B186&gt;110),9*转化表!$G$11+10*转化表!$G$12+10*转化表!$G$13+10*转化表!$G$14+10*转化表!$G$15+10*转化表!$G$16+10*转化表!$G$17+10*转化表!$G$18+10*转化表!$G$19+10*转化表!$G$20+10*转化表!$G$21+(B186-110)*转化表!$G$22))))))))))))</f>
        <v>245</v>
      </c>
      <c r="L186" s="98">
        <f>IF(F186&lt;=50,0,(F186-50)*7%*B186+IF(AND(B186&lt;=10,B186&gt;0),人物成长表!$B186*转化表!$H$11,IF(AND(B186&lt;=20,B186&gt;10),9*转化表!$H$11+(B186-10)*转化表!$H$12,IF(AND(B186&lt;=30,B186&gt;20),9*转化表!$H$11+10*转化表!$H$12+(B186-20)*转化表!$H$13,IF(AND(B186&lt;=40,B186&gt;30),9*转化表!$H$11+10*转化表!$H$12+10*转化表!$H$13+(B186-30)*转化表!$H$14,IF(AND(B186&lt;=50,B186&gt;40),9*转化表!$H$11+10*转化表!$H$12+10*转化表!$H$13+10*转化表!$H$14+(B186-40)*转化表!$H$15,IF(AND(B186&lt;=60,B186&gt;50),9*转化表!$H$11+10*转化表!$H$12+10*转化表!$H$13+10*转化表!$H$14+10*转化表!$H$15+(B186-50)*转化表!$H$16,IF(AND(B186&lt;=70,B186&gt;60),9*转化表!$H$11+10*转化表!$H$12+10*转化表!$H$13+10*转化表!$H$14+10*转化表!$H$15+10*转化表!$H$16+(B186-60)*转化表!$H$17,IF(AND(B186&lt;=80,B186&gt;70),9*转化表!$H$11+10*转化表!$H$12+10*转化表!$H$13+10*转化表!$H$14+10*转化表!$H$15+10*转化表!$H$16+10*转化表!$H$17+(B186-70)*转化表!$H$18,IF(AND(B186&lt;=90,B186&gt;80),9*转化表!$H$11+10*转化表!$H$12+10*转化表!$H$13+10*转化表!$H$14+10*转化表!$H$15+10*转化表!$H$16+10*转化表!$H$17+10*转化表!$H$18+(B186-80)*转化表!$H$19,IF(AND(B186&lt;=100,B186&gt;90),9*转化表!$H$11+10*转化表!$H$12+10*转化表!$H$13+10*转化表!$H$14+10*转化表!$H$15+10*转化表!$H$16+10*转化表!$H$17+10*转化表!$H$18+10*转化表!$H$19+(B186-90)*转化表!$H$20,IF(AND(B186&lt;=110,B186&gt;100),9*转化表!$H$11+10*转化表!$H$12+10*转化表!$H$13+10*转化表!$H$14+10*转化表!$H$15+10*转化表!$H$16+10*转化表!$H$17+10*转化表!$H$18+10*转化表!$H$19+10*转化表!$H$20+(B186-100)*转化表!$H$21,IF(AND(B186&lt;=120,B186&gt;110),9*转化表!$H$11+10*转化表!$H$12+10*转化表!$H$13+10*转化表!$H$14+10*转化表!$H$15+10*转化表!$H$16+10*转化表!$H$17+10*转化表!$H$18+10*转化表!$H$19+10*转化表!$H$20+10*转化表!$H$21+(B186-110)*转化表!$H$22)))))))))))))</f>
        <v>0</v>
      </c>
      <c r="M186" s="99">
        <v>0.1</v>
      </c>
      <c r="N186" s="95">
        <v>0</v>
      </c>
      <c r="O186" s="99">
        <v>0.15</v>
      </c>
      <c r="P186" s="95">
        <v>0</v>
      </c>
      <c r="Q186" s="95">
        <v>0</v>
      </c>
      <c r="R186" s="95">
        <v>0</v>
      </c>
      <c r="S186" s="95">
        <v>0</v>
      </c>
    </row>
    <row r="187" spans="1:19">
      <c r="A187" s="38" t="s">
        <v>187</v>
      </c>
      <c r="B187" s="95">
        <v>66</v>
      </c>
      <c r="C187" s="96">
        <f>IF(AND(B187&lt;=10,B187&gt;0),(人物成长表!$B187-1)*30+30,IF(AND(B187&lt;=20,B187&gt;10),9*30+30+(B187-10)*60,IF(AND(B187&lt;=30,B187&gt;20),9*30+30+10*60+(B187-20)*90,IF(AND(B187&lt;=40,B187&gt;30),9*30+30+10*60+10*90+(B187-30)*120,IF(AND(B187&lt;=50,B187&gt;40),9*30+30+10*60+10*90+10*120+(B187-40)*150,IF(AND(B187&lt;=60,B187&gt;50),9*30+30+10*60+10*90+10*120+10*150+(B187-50)*180,IF(AND(B187&lt;=70,B187&gt;60),9*30+30+10*60+10*90+10*120+10*150+10*180+(B187-60)*210,IF(AND(B187&lt;=80,B187&gt;70),9*30+30+10*60+10*90+10*120+10*150+10*180+10*210+(B187-70)*240,IF(AND(B187&lt;=90,B187&gt;80),9*30+30+10*60+10*90+10*120+10*150+10*180+10*210+10*240+(B187-80)*270,IF(AND(B187&lt;=100,B187&gt;90),9*30+30+10*60+10*90+10*120+10*150+10*180+10*210+10*240+10*270+(B187-90)*300,IF(AND(B187&lt;=110,B187&gt;100),9*30+30+10*60+10*90+10*120+10*150+10*180+10*210+10*240+10*270+10*300+(B187-100)*330,IF(AND(B187&lt;=120,B187&gt;110),9*30+30+10*60+10*90+10*120+10*150+10*180+10*210+10*240+10*270+10*300+10*330+(B187-110)*360))))))))))))</f>
        <v>7560</v>
      </c>
      <c r="D187" s="38">
        <v>70</v>
      </c>
      <c r="E187" s="38">
        <v>50</v>
      </c>
      <c r="F187" s="95">
        <v>50</v>
      </c>
      <c r="G187" s="97">
        <f>人物成长表!$D187*人物成长表!$B187*10%+16+IF(AND(B187&lt;=10,B187&gt;0),(人物成长表!$B187-1)*转化表!$C$11,IF(AND(B187&lt;=20,B187&gt;10),9*转化表!$C$11+(B187-10)*转化表!$C$12,IF(AND(B187&lt;=30,B187&gt;20),9*转化表!$C$11+10*转化表!$C$12+(B187-20)*转化表!$C$13,IF(AND(B187&lt;=40,B187&gt;30),9*转化表!$C$11+10*转化表!$C$12+10*转化表!$C$13+(B187-30)*转化表!$C$14,IF(AND(B187&lt;=50,B187&gt;40),9*转化表!$C$11+10*转化表!$C$12+10*转化表!$C$13+10*转化表!$C$14+(B187-40)*转化表!$C$15,IF(AND(B187&lt;=60,B187&gt;50),9*转化表!$C$11+10*转化表!$C$12+10*转化表!$C$13+10*转化表!$C$14+10*转化表!$C$15+(B187-50)*转化表!$C$16,IF(AND(B187&lt;=70,B187&gt;60),9*转化表!$C$11+10*转化表!$C$12+10*转化表!$C$13+10*转化表!$C$14+10*转化表!$C$15+10*转化表!$C$16+(B187-60)*转化表!$C$17,IF(AND(B187&lt;=80,B187&gt;70),9*转化表!$C$11+10*转化表!$C$12+10*转化表!$C$13+10*转化表!$C$14+10*转化表!$C$15+10*转化表!$C$16+10*转化表!$C$17+(B187-70)*转化表!$C$18,IF(AND(B187&lt;=90,B187&gt;80),9*转化表!$C$11+10*转化表!$C$12+10*转化表!$C$13+10*转化表!$C$14+10*转化表!$C$15+10*转化表!$C$16+10*转化表!$C$17+10*转化表!$C$18+(B187-80)*转化表!$C$19,IF(AND(B187&lt;=100,B187&gt;90),9*转化表!$C$11+10*转化表!$C$12+10*转化表!$C$13+10*转化表!$C$14+10*转化表!$C$15+10*转化表!$C$16+10*转化表!$C$17+10*转化表!$C$18+10*转化表!$C$19+(B187-90)*转化表!$C$20,IF(AND(B187&lt;=110,B187&gt;100),9*转化表!$C$11+10*转化表!$C$12+10*转化表!$C$13+10*转化表!$C$14+10*转化表!$C$15+10*转化表!$C$16+10*转化表!$C$17+10*转化表!$C$18+10*转化表!$C$19+10*转化表!$C$20+(B187-100)*转化表!$C$21,IF(AND(B187&lt;=120,B187&gt;110),9*转化表!$C$11+10*转化表!$C$12+10*转化表!$C$13+10*转化表!$C$14+10*转化表!$C$15+10*转化表!$C$16+10*转化表!$C$17+10*转化表!$C$18+10*转化表!$C$19+10*转化表!$C$20+10*转化表!$C$21+(B187-110)*转化表!$C$22))))))))))))</f>
        <v>1139</v>
      </c>
      <c r="H187" s="97">
        <f>人物成长表!$D187*人物成长表!$B187*7%+11.1+IF(AND(B187&lt;=10,B187&gt;0),(人物成长表!$B187-1)*转化表!$D$11,IF(AND(B187&lt;=20,B187&gt;10),9*转化表!$D$11+(B187-10)*转化表!$D$12,IF(AND(B187&lt;=30,B187&gt;20),9*转化表!$D$11+10*转化表!$D$12+(B187-20)*转化表!$D$13,IF(AND(B187&lt;=40,B187&gt;30),9*转化表!$D$11+10*转化表!$D$12+10*转化表!$D$13+(B187-30)*转化表!$D$14,IF(AND(B187&lt;=50,B187&gt;40),9*转化表!$D$11+10*转化表!$D$12+10*转化表!$D$13+10*转化表!$D$14+(B187-40)*转化表!$D$15,IF(AND(B187&lt;=60,B187&gt;50),9*转化表!$D$11+10*转化表!$D$12+10*转化表!$D$13+10*转化表!$D$14+10*转化表!$D$15+(B187-50)*转化表!$D$16,IF(AND(B187&lt;=70,B187&gt;60),9*转化表!$D$11+10*转化表!$D$12+10*转化表!$D$13+10*转化表!$D$14+10*转化表!$D$15+10*转化表!$D$16+(B187-60)*转化表!$D$17,IF(AND(B187&lt;=80,B187&gt;70),9*转化表!$D$11+10*转化表!$D$12+10*转化表!$D$13+10*转化表!$D$14+10*转化表!$D$15+10*转化表!$D$16+10*转化表!$D$17+(B187-70)*转化表!$D$18,IF(AND(B187&lt;=90,B187&gt;80),9*转化表!$D$11+10*转化表!$D$12+10*转化表!$D$13+10*转化表!$D$14+10*转化表!$D$15+10*转化表!$D$16+10*转化表!$D$17+10*转化表!$D$18+(B187-80)*转化表!$D$19,IF(AND(B187&lt;=100,B187&gt;90),9*转化表!$D$11+10*转化表!$D$12+10*转化表!$D$13+10*转化表!$D$14+10*转化表!$D$15+10*转化表!$D$16+10*转化表!$D$17+10*转化表!$D$18+10*转化表!$D$19+(B187-90)*转化表!$D$20,IF(AND(B187&lt;=110,B187&gt;100),9*转化表!$D$11+10*转化表!$D$12+10*转化表!$D$13+10*转化表!$D$14+10*转化表!$D$15+10*转化表!$D$16+10*转化表!$D$17+10*转化表!$D$18+10*转化表!$D$19+10*转化表!$D$20+(B187-100)*转化表!$D$21,IF(AND(B187&lt;=120,B187&gt;110),9*转化表!$D$11+10*转化表!$D$12+10*转化表!$D$13+10*转化表!$D$14+10*转化表!$D$15+10*转化表!$D$16+10*转化表!$D$17+10*转化表!$D$18+10*转化表!$D$19+10*转化表!$D$20+10*转化表!$D$21+(B187-110)*转化表!$D$22))))))))))))</f>
        <v>347.00000000000006</v>
      </c>
      <c r="I187" s="98">
        <f>IF(E187&lt;=50,0,(E187-50)*人物成长表!$B187*10%+0.1+IF(AND(B187&lt;=10,B187&gt;0),(人物成长表!$B187-1)*转化表!$E$11,IF(AND(B187&lt;=20,B187&gt;10),9*转化表!$E$11+(B187-10)*转化表!$E$12,IF(AND(B187&lt;=30,B187&gt;20),9*转化表!$E$11+10*转化表!$E$12+(B187-20)*转化表!$E$13,IF(AND(B187&lt;=40,B187&gt;30),9*转化表!$E$11+10*转化表!$E$12+10*转化表!$E$13+(B187-30)*转化表!$E$14,IF(AND(B187&lt;=50,B187&gt;40),9*转化表!$E$11+10*转化表!$E$12+10*转化表!$E$13+10*转化表!$E$14+(B187-40)*转化表!$E$15,IF(AND(B187&lt;=60,B187&gt;50),9*转化表!$E$11+10*转化表!$E$12+10*转化表!$E$13+10*转化表!$E$14+10*转化表!$E$15+(B187-50)*转化表!$E$16,IF(AND(B187&lt;=70,B187&gt;60),9*转化表!$E$11+10*转化表!$E$12+10*转化表!$E$13+10*转化表!$E$14+10*转化表!$E$15+10*转化表!$E$16+(B187-60)*转化表!$E$17,IF(AND(B187&lt;=80,B187&gt;70),9*转化表!$E$11+10*转化表!$E$12+10*转化表!$E$13+10*转化表!$E$14+10*转化表!$E$15+10*转化表!$E$16+10*转化表!$E$17+(B187-70)*转化表!$E$18,IF(AND(B187&lt;=90,B187&gt;80),9*转化表!$E$11+10*转化表!$E$12+10*转化表!$E$13+10*转化表!$E$14+10*转化表!$E$15+10*转化表!$E$16+10*转化表!$E$17+10*转化表!$E$18+(B187-80)*转化表!$E$19,IF(AND(B187&lt;=100,B187&gt;90),9*转化表!$E$11+10*转化表!$E$12+10*转化表!$E$13+10*转化表!$E$14+10*转化表!$E$15+10*转化表!$E$16+10*转化表!$E$17+10*转化表!$E$18+10*转化表!$E$19+(B187-90)*转化表!$E$20,IF(AND(B187&lt;=110,B187&gt;100),9*转化表!$E$11+10*转化表!$E$12+10*转化表!$E$13+10*转化表!$E$14+10*转化表!$E$15+10*转化表!$E$16+10*转化表!$E$17+10*转化表!$E$18+10*转化表!$E$19+10*转化表!$E$20+(B187-100)*转化表!$E$21,IF(AND(B187&lt;=120,B187&gt;110),9*转化表!$E$11+10*转化表!$E$12+10*转化表!$E$13+10*转化表!$E$14+10*转化表!$E$15+10*转化表!$E$16+10*转化表!$E$17+10*转化表!$E$18+10*转化表!$E$19+10*转化表!$E$20+10*转化表!$E$21+(B187-110)*转化表!$E$22)))))))))))))</f>
        <v>0</v>
      </c>
      <c r="J187" s="98">
        <f>IF(E187&lt;=50,0,(E187-50)*人物成长表!$B187*7%+0.1+IF(AND(B187&lt;=10,B187&gt;0),(人物成长表!$B187-1)*转化表!$F$11,IF(AND(B187&lt;=20,B187&gt;10),9*转化表!$F$11+(B187-10)*转化表!$F$12,IF(AND(B187&lt;=30,B187&gt;20),9*转化表!$F$11+10*转化表!$F$12+(B187-20)*转化表!$F$13,IF(AND(B187&lt;=40,B187&gt;30),9*转化表!$F$11+10*转化表!$F$12+10*转化表!$F$13+(B187-30)*转化表!$F$14,IF(AND(B187&lt;=50,B187&gt;40),9*转化表!$F$11+10*转化表!$F$12+10*转化表!$F$13+10*转化表!$F$14+(B187-40)*转化表!$F$15,IF(AND(B187&lt;=60,B187&gt;50),9*转化表!$F$11+10*转化表!$F$12+10*转化表!$F$13+10*转化表!$F$14+10*转化表!$F$15+(B187-50)*转化表!$F$16,IF(AND(B187&lt;=70,B187&gt;60),9*转化表!$F$11+10*转化表!$F$12+10*转化表!$F$13+10*转化表!$F$14+10*转化表!$F$15+10*转化表!$F$16+(B187-60)*转化表!$F$17,IF(AND(B187&lt;=80,B187&gt;70),9*转化表!$F$11+10*转化表!$F$12+10*转化表!$F$13+10*转化表!$F$14+10*转化表!$F$15+10*转化表!$F$16+10*转化表!$F$17+(B187-70)*转化表!$F$18,IF(AND(B187&lt;=90,B187&gt;80),9*转化表!$F$11+10*转化表!$F$12+10*转化表!$F$13+10*转化表!$F$14+10*转化表!$F$15+10*转化表!$F$16+10*转化表!$F$17+10*转化表!$F$18+(B187-80)*转化表!$F$19,IF(AND(B187&lt;=100,B187&gt;90),9*转化表!$F$11+10*转化表!$F$12+10*转化表!$F$13+10*转化表!$F$14+10*转化表!$F$15+10*转化表!$F$16+10*转化表!$F$17+10*转化表!$F$18+10*转化表!$F$19+(B187-90)*转化表!$F$20,IF(AND(B187&lt;=110,B187&gt;100),9*转化表!$F$11+10*转化表!$F$12+10*转化表!$F$13+10*转化表!$F$14+10*转化表!$F$15+10*转化表!$F$16+10*转化表!$F$17+10*转化表!$F$18+10*转化表!$F$19+10*转化表!$F$20+(B187-100)*转化表!$F$21,IF(AND(B187&lt;=120,B187&gt;110),9*转化表!$F$11+10*转化表!$F$12+10*转化表!$F$13+10*转化表!$F$14+10*转化表!$F$15+10*转化表!$F$16+10*转化表!$F$17+10*转化表!$F$18+10*转化表!$F$19+10*转化表!$F$20+10*转化表!$F$21+(B187-110)*转化表!$F$22)))))))))))))</f>
        <v>0</v>
      </c>
      <c r="K187" s="98">
        <f>(F187-50)*B187*10%+1+IF(AND(B187&lt;=10,B187&gt;0),(人物成长表!$B187-1)*转化表!$G$11,IF(AND(B187&lt;=20,B187&gt;10),9*转化表!$G$11+(B187-10)*转化表!$G$12,IF(AND(B187&lt;=30,B187&gt;20),9*转化表!$G$11+10*转化表!$G$12+(B187-20)*转化表!$G$13,IF(AND(B187&lt;=40,B187&gt;30),9*转化表!$G$11+10*转化表!$G$12+10*转化表!$G$13+(B187-30)*转化表!$G$14,IF(AND(B187&lt;=50,B187&gt;40),9*转化表!$G$11+10*转化表!$G$12+10*转化表!$G$13+10*转化表!$G$14+(B187-40)*转化表!$G$15,IF(AND(B187&lt;=60,B187&gt;50),9*转化表!$G$11+10*转化表!$G$12+10*转化表!$G$13+10*转化表!$G$14+10*转化表!$G$15+(B187-50)*转化表!$G$16,IF(AND(B187&lt;=70,B187&gt;60),9*转化表!$G$11+10*转化表!$G$12+10*转化表!$G$13+10*转化表!$G$14+10*转化表!$G$15+10*转化表!$G$16+(B187-60)*转化表!$G$17,IF(AND(B187&lt;=80,B187&gt;70),9*转化表!$G$11+10*转化表!$G$12+10*转化表!$G$13+10*转化表!$G$14+10*转化表!$G$15+10*转化表!$G$16+10*转化表!$G$17+(B187-70)*转化表!$G$18,IF(AND(B187&lt;=90,B187&gt;80),9*转化表!$G$11+10*转化表!$G$12+10*转化表!$G$13+10*转化表!$G$14+10*转化表!$G$15+10*转化表!$G$16+10*转化表!$G$17+10*转化表!$G$18+(B187-80)*转化表!$G$19,IF(AND(B187&lt;=100,B187&gt;90),9*转化表!$G$11+10*转化表!$G$12+10*转化表!$G$13+10*转化表!$G$14+10*转化表!$G$15+10*转化表!$G$16+10*转化表!$G$17+10*转化表!$G$18+10*转化表!$G$19+(B187-90)*转化表!$G$20,IF(AND(B187&lt;=110,B187&gt;100),9*转化表!$G$11+10*转化表!$G$12+10*转化表!$G$13+10*转化表!$G$14+10*转化表!$G$15+10*转化表!$G$16+10*转化表!$G$17+10*转化表!$G$18+10*转化表!$G$19+10*转化表!$G$20+(B187-100)*转化表!$G$21,IF(AND(B187&lt;=120,B187&gt;110),9*转化表!$G$11+10*转化表!$G$12+10*转化表!$G$13+10*转化表!$G$14+10*转化表!$G$15+10*转化表!$G$16+10*转化表!$G$17+10*转化表!$G$18+10*转化表!$G$19+10*转化表!$G$20+10*转化表!$G$21+(B187-110)*转化表!$G$22))))))))))))</f>
        <v>252</v>
      </c>
      <c r="L187" s="98">
        <f>IF(F187&lt;=50,0,(F187-50)*7%*B187+IF(AND(B187&lt;=10,B187&gt;0),人物成长表!$B187*转化表!$H$11,IF(AND(B187&lt;=20,B187&gt;10),9*转化表!$H$11+(B187-10)*转化表!$H$12,IF(AND(B187&lt;=30,B187&gt;20),9*转化表!$H$11+10*转化表!$H$12+(B187-20)*转化表!$H$13,IF(AND(B187&lt;=40,B187&gt;30),9*转化表!$H$11+10*转化表!$H$12+10*转化表!$H$13+(B187-30)*转化表!$H$14,IF(AND(B187&lt;=50,B187&gt;40),9*转化表!$H$11+10*转化表!$H$12+10*转化表!$H$13+10*转化表!$H$14+(B187-40)*转化表!$H$15,IF(AND(B187&lt;=60,B187&gt;50),9*转化表!$H$11+10*转化表!$H$12+10*转化表!$H$13+10*转化表!$H$14+10*转化表!$H$15+(B187-50)*转化表!$H$16,IF(AND(B187&lt;=70,B187&gt;60),9*转化表!$H$11+10*转化表!$H$12+10*转化表!$H$13+10*转化表!$H$14+10*转化表!$H$15+10*转化表!$H$16+(B187-60)*转化表!$H$17,IF(AND(B187&lt;=80,B187&gt;70),9*转化表!$H$11+10*转化表!$H$12+10*转化表!$H$13+10*转化表!$H$14+10*转化表!$H$15+10*转化表!$H$16+10*转化表!$H$17+(B187-70)*转化表!$H$18,IF(AND(B187&lt;=90,B187&gt;80),9*转化表!$H$11+10*转化表!$H$12+10*转化表!$H$13+10*转化表!$H$14+10*转化表!$H$15+10*转化表!$H$16+10*转化表!$H$17+10*转化表!$H$18+(B187-80)*转化表!$H$19,IF(AND(B187&lt;=100,B187&gt;90),9*转化表!$H$11+10*转化表!$H$12+10*转化表!$H$13+10*转化表!$H$14+10*转化表!$H$15+10*转化表!$H$16+10*转化表!$H$17+10*转化表!$H$18+10*转化表!$H$19+(B187-90)*转化表!$H$20,IF(AND(B187&lt;=110,B187&gt;100),9*转化表!$H$11+10*转化表!$H$12+10*转化表!$H$13+10*转化表!$H$14+10*转化表!$H$15+10*转化表!$H$16+10*转化表!$H$17+10*转化表!$H$18+10*转化表!$H$19+10*转化表!$H$20+(B187-100)*转化表!$H$21,IF(AND(B187&lt;=120,B187&gt;110),9*转化表!$H$11+10*转化表!$H$12+10*转化表!$H$13+10*转化表!$H$14+10*转化表!$H$15+10*转化表!$H$16+10*转化表!$H$17+10*转化表!$H$18+10*转化表!$H$19+10*转化表!$H$20+10*转化表!$H$21+(B187-110)*转化表!$H$22)))))))))))))</f>
        <v>0</v>
      </c>
      <c r="M187" s="99">
        <v>0.1</v>
      </c>
      <c r="N187" s="95">
        <v>0</v>
      </c>
      <c r="O187" s="99">
        <v>0.15</v>
      </c>
      <c r="P187" s="95">
        <v>0</v>
      </c>
      <c r="Q187" s="95">
        <v>0</v>
      </c>
      <c r="R187" s="95">
        <v>0</v>
      </c>
      <c r="S187" s="95">
        <v>0</v>
      </c>
    </row>
    <row r="188" spans="1:19">
      <c r="A188" s="38" t="s">
        <v>187</v>
      </c>
      <c r="B188" s="95">
        <v>67</v>
      </c>
      <c r="C188" s="96">
        <f>IF(AND(B188&lt;=10,B188&gt;0),(人物成长表!$B188-1)*30+30,IF(AND(B188&lt;=20,B188&gt;10),9*30+30+(B188-10)*60,IF(AND(B188&lt;=30,B188&gt;20),9*30+30+10*60+(B188-20)*90,IF(AND(B188&lt;=40,B188&gt;30),9*30+30+10*60+10*90+(B188-30)*120,IF(AND(B188&lt;=50,B188&gt;40),9*30+30+10*60+10*90+10*120+(B188-40)*150,IF(AND(B188&lt;=60,B188&gt;50),9*30+30+10*60+10*90+10*120+10*150+(B188-50)*180,IF(AND(B188&lt;=70,B188&gt;60),9*30+30+10*60+10*90+10*120+10*150+10*180+(B188-60)*210,IF(AND(B188&lt;=80,B188&gt;70),9*30+30+10*60+10*90+10*120+10*150+10*180+10*210+(B188-70)*240,IF(AND(B188&lt;=90,B188&gt;80),9*30+30+10*60+10*90+10*120+10*150+10*180+10*210+10*240+(B188-80)*270,IF(AND(B188&lt;=100,B188&gt;90),9*30+30+10*60+10*90+10*120+10*150+10*180+10*210+10*240+10*270+(B188-90)*300,IF(AND(B188&lt;=110,B188&gt;100),9*30+30+10*60+10*90+10*120+10*150+10*180+10*210+10*240+10*270+10*300+(B188-100)*330,IF(AND(B188&lt;=120,B188&gt;110),9*30+30+10*60+10*90+10*120+10*150+10*180+10*210+10*240+10*270+10*300+10*330+(B188-110)*360))))))))))))</f>
        <v>7770</v>
      </c>
      <c r="D188" s="38">
        <v>70</v>
      </c>
      <c r="E188" s="38">
        <v>50</v>
      </c>
      <c r="F188" s="95">
        <v>50</v>
      </c>
      <c r="G188" s="97">
        <f>人物成长表!$D188*人物成长表!$B188*10%+16+IF(AND(B188&lt;=10,B188&gt;0),(人物成长表!$B188-1)*转化表!$C$11,IF(AND(B188&lt;=20,B188&gt;10),9*转化表!$C$11+(B188-10)*转化表!$C$12,IF(AND(B188&lt;=30,B188&gt;20),9*转化表!$C$11+10*转化表!$C$12+(B188-20)*转化表!$C$13,IF(AND(B188&lt;=40,B188&gt;30),9*转化表!$C$11+10*转化表!$C$12+10*转化表!$C$13+(B188-30)*转化表!$C$14,IF(AND(B188&lt;=50,B188&gt;40),9*转化表!$C$11+10*转化表!$C$12+10*转化表!$C$13+10*转化表!$C$14+(B188-40)*转化表!$C$15,IF(AND(B188&lt;=60,B188&gt;50),9*转化表!$C$11+10*转化表!$C$12+10*转化表!$C$13+10*转化表!$C$14+10*转化表!$C$15+(B188-50)*转化表!$C$16,IF(AND(B188&lt;=70,B188&gt;60),9*转化表!$C$11+10*转化表!$C$12+10*转化表!$C$13+10*转化表!$C$14+10*转化表!$C$15+10*转化表!$C$16+(B188-60)*转化表!$C$17,IF(AND(B188&lt;=80,B188&gt;70),9*转化表!$C$11+10*转化表!$C$12+10*转化表!$C$13+10*转化表!$C$14+10*转化表!$C$15+10*转化表!$C$16+10*转化表!$C$17+(B188-70)*转化表!$C$18,IF(AND(B188&lt;=90,B188&gt;80),9*转化表!$C$11+10*转化表!$C$12+10*转化表!$C$13+10*转化表!$C$14+10*转化表!$C$15+10*转化表!$C$16+10*转化表!$C$17+10*转化表!$C$18+(B188-80)*转化表!$C$19,IF(AND(B188&lt;=100,B188&gt;90),9*转化表!$C$11+10*转化表!$C$12+10*转化表!$C$13+10*转化表!$C$14+10*转化表!$C$15+10*转化表!$C$16+10*转化表!$C$17+10*转化表!$C$18+10*转化表!$C$19+(B188-90)*转化表!$C$20,IF(AND(B188&lt;=110,B188&gt;100),9*转化表!$C$11+10*转化表!$C$12+10*转化表!$C$13+10*转化表!$C$14+10*转化表!$C$15+10*转化表!$C$16+10*转化表!$C$17+10*转化表!$C$18+10*转化表!$C$19+10*转化表!$C$20+(B188-100)*转化表!$C$21,IF(AND(B188&lt;=120,B188&gt;110),9*转化表!$C$11+10*转化表!$C$12+10*转化表!$C$13+10*转化表!$C$14+10*转化表!$C$15+10*转化表!$C$16+10*转化表!$C$17+10*转化表!$C$18+10*转化表!$C$19+10*转化表!$C$20+10*转化表!$C$21+(B188-110)*转化表!$C$22))))))))))))</f>
        <v>1169</v>
      </c>
      <c r="H188" s="97">
        <f>人物成长表!$D188*人物成长表!$B188*7%+11.1+IF(AND(B188&lt;=10,B188&gt;0),(人物成长表!$B188-1)*转化表!$D$11,IF(AND(B188&lt;=20,B188&gt;10),9*转化表!$D$11+(B188-10)*转化表!$D$12,IF(AND(B188&lt;=30,B188&gt;20),9*转化表!$D$11+10*转化表!$D$12+(B188-20)*转化表!$D$13,IF(AND(B188&lt;=40,B188&gt;30),9*转化表!$D$11+10*转化表!$D$12+10*转化表!$D$13+(B188-30)*转化表!$D$14,IF(AND(B188&lt;=50,B188&gt;40),9*转化表!$D$11+10*转化表!$D$12+10*转化表!$D$13+10*转化表!$D$14+(B188-40)*转化表!$D$15,IF(AND(B188&lt;=60,B188&gt;50),9*转化表!$D$11+10*转化表!$D$12+10*转化表!$D$13+10*转化表!$D$14+10*转化表!$D$15+(B188-50)*转化表!$D$16,IF(AND(B188&lt;=70,B188&gt;60),9*转化表!$D$11+10*转化表!$D$12+10*转化表!$D$13+10*转化表!$D$14+10*转化表!$D$15+10*转化表!$D$16+(B188-60)*转化表!$D$17,IF(AND(B188&lt;=80,B188&gt;70),9*转化表!$D$11+10*转化表!$D$12+10*转化表!$D$13+10*转化表!$D$14+10*转化表!$D$15+10*转化表!$D$16+10*转化表!$D$17+(B188-70)*转化表!$D$18,IF(AND(B188&lt;=90,B188&gt;80),9*转化表!$D$11+10*转化表!$D$12+10*转化表!$D$13+10*转化表!$D$14+10*转化表!$D$15+10*转化表!$D$16+10*转化表!$D$17+10*转化表!$D$18+(B188-80)*转化表!$D$19,IF(AND(B188&lt;=100,B188&gt;90),9*转化表!$D$11+10*转化表!$D$12+10*转化表!$D$13+10*转化表!$D$14+10*转化表!$D$15+10*转化表!$D$16+10*转化表!$D$17+10*转化表!$D$18+10*转化表!$D$19+(B188-90)*转化表!$D$20,IF(AND(B188&lt;=110,B188&gt;100),9*转化表!$D$11+10*转化表!$D$12+10*转化表!$D$13+10*转化表!$D$14+10*转化表!$D$15+10*转化表!$D$16+10*转化表!$D$17+10*转化表!$D$18+10*转化表!$D$19+10*转化表!$D$20+(B188-100)*转化表!$D$21,IF(AND(B188&lt;=120,B188&gt;110),9*转化表!$D$11+10*转化表!$D$12+10*转化表!$D$13+10*转化表!$D$14+10*转化表!$D$15+10*转化表!$D$16+10*转化表!$D$17+10*转化表!$D$18+10*转化表!$D$19+10*转化表!$D$20+10*转化表!$D$21+(B188-110)*转化表!$D$22))))))))))))</f>
        <v>355.00000000000006</v>
      </c>
      <c r="I188" s="98">
        <f>IF(E188&lt;=50,0,(E188-50)*人物成长表!$B188*10%+0.1+IF(AND(B188&lt;=10,B188&gt;0),(人物成长表!$B188-1)*转化表!$E$11,IF(AND(B188&lt;=20,B188&gt;10),9*转化表!$E$11+(B188-10)*转化表!$E$12,IF(AND(B188&lt;=30,B188&gt;20),9*转化表!$E$11+10*转化表!$E$12+(B188-20)*转化表!$E$13,IF(AND(B188&lt;=40,B188&gt;30),9*转化表!$E$11+10*转化表!$E$12+10*转化表!$E$13+(B188-30)*转化表!$E$14,IF(AND(B188&lt;=50,B188&gt;40),9*转化表!$E$11+10*转化表!$E$12+10*转化表!$E$13+10*转化表!$E$14+(B188-40)*转化表!$E$15,IF(AND(B188&lt;=60,B188&gt;50),9*转化表!$E$11+10*转化表!$E$12+10*转化表!$E$13+10*转化表!$E$14+10*转化表!$E$15+(B188-50)*转化表!$E$16,IF(AND(B188&lt;=70,B188&gt;60),9*转化表!$E$11+10*转化表!$E$12+10*转化表!$E$13+10*转化表!$E$14+10*转化表!$E$15+10*转化表!$E$16+(B188-60)*转化表!$E$17,IF(AND(B188&lt;=80,B188&gt;70),9*转化表!$E$11+10*转化表!$E$12+10*转化表!$E$13+10*转化表!$E$14+10*转化表!$E$15+10*转化表!$E$16+10*转化表!$E$17+(B188-70)*转化表!$E$18,IF(AND(B188&lt;=90,B188&gt;80),9*转化表!$E$11+10*转化表!$E$12+10*转化表!$E$13+10*转化表!$E$14+10*转化表!$E$15+10*转化表!$E$16+10*转化表!$E$17+10*转化表!$E$18+(B188-80)*转化表!$E$19,IF(AND(B188&lt;=100,B188&gt;90),9*转化表!$E$11+10*转化表!$E$12+10*转化表!$E$13+10*转化表!$E$14+10*转化表!$E$15+10*转化表!$E$16+10*转化表!$E$17+10*转化表!$E$18+10*转化表!$E$19+(B188-90)*转化表!$E$20,IF(AND(B188&lt;=110,B188&gt;100),9*转化表!$E$11+10*转化表!$E$12+10*转化表!$E$13+10*转化表!$E$14+10*转化表!$E$15+10*转化表!$E$16+10*转化表!$E$17+10*转化表!$E$18+10*转化表!$E$19+10*转化表!$E$20+(B188-100)*转化表!$E$21,IF(AND(B188&lt;=120,B188&gt;110),9*转化表!$E$11+10*转化表!$E$12+10*转化表!$E$13+10*转化表!$E$14+10*转化表!$E$15+10*转化表!$E$16+10*转化表!$E$17+10*转化表!$E$18+10*转化表!$E$19+10*转化表!$E$20+10*转化表!$E$21+(B188-110)*转化表!$E$22)))))))))))))</f>
        <v>0</v>
      </c>
      <c r="J188" s="98">
        <f>IF(E188&lt;=50,0,(E188-50)*人物成长表!$B188*7%+0.1+IF(AND(B188&lt;=10,B188&gt;0),(人物成长表!$B188-1)*转化表!$F$11,IF(AND(B188&lt;=20,B188&gt;10),9*转化表!$F$11+(B188-10)*转化表!$F$12,IF(AND(B188&lt;=30,B188&gt;20),9*转化表!$F$11+10*转化表!$F$12+(B188-20)*转化表!$F$13,IF(AND(B188&lt;=40,B188&gt;30),9*转化表!$F$11+10*转化表!$F$12+10*转化表!$F$13+(B188-30)*转化表!$F$14,IF(AND(B188&lt;=50,B188&gt;40),9*转化表!$F$11+10*转化表!$F$12+10*转化表!$F$13+10*转化表!$F$14+(B188-40)*转化表!$F$15,IF(AND(B188&lt;=60,B188&gt;50),9*转化表!$F$11+10*转化表!$F$12+10*转化表!$F$13+10*转化表!$F$14+10*转化表!$F$15+(B188-50)*转化表!$F$16,IF(AND(B188&lt;=70,B188&gt;60),9*转化表!$F$11+10*转化表!$F$12+10*转化表!$F$13+10*转化表!$F$14+10*转化表!$F$15+10*转化表!$F$16+(B188-60)*转化表!$F$17,IF(AND(B188&lt;=80,B188&gt;70),9*转化表!$F$11+10*转化表!$F$12+10*转化表!$F$13+10*转化表!$F$14+10*转化表!$F$15+10*转化表!$F$16+10*转化表!$F$17+(B188-70)*转化表!$F$18,IF(AND(B188&lt;=90,B188&gt;80),9*转化表!$F$11+10*转化表!$F$12+10*转化表!$F$13+10*转化表!$F$14+10*转化表!$F$15+10*转化表!$F$16+10*转化表!$F$17+10*转化表!$F$18+(B188-80)*转化表!$F$19,IF(AND(B188&lt;=100,B188&gt;90),9*转化表!$F$11+10*转化表!$F$12+10*转化表!$F$13+10*转化表!$F$14+10*转化表!$F$15+10*转化表!$F$16+10*转化表!$F$17+10*转化表!$F$18+10*转化表!$F$19+(B188-90)*转化表!$F$20,IF(AND(B188&lt;=110,B188&gt;100),9*转化表!$F$11+10*转化表!$F$12+10*转化表!$F$13+10*转化表!$F$14+10*转化表!$F$15+10*转化表!$F$16+10*转化表!$F$17+10*转化表!$F$18+10*转化表!$F$19+10*转化表!$F$20+(B188-100)*转化表!$F$21,IF(AND(B188&lt;=120,B188&gt;110),9*转化表!$F$11+10*转化表!$F$12+10*转化表!$F$13+10*转化表!$F$14+10*转化表!$F$15+10*转化表!$F$16+10*转化表!$F$17+10*转化表!$F$18+10*转化表!$F$19+10*转化表!$F$20+10*转化表!$F$21+(B188-110)*转化表!$F$22)))))))))))))</f>
        <v>0</v>
      </c>
      <c r="K188" s="98">
        <f>(F188-50)*B188*10%+1+IF(AND(B188&lt;=10,B188&gt;0),(人物成长表!$B188-1)*转化表!$G$11,IF(AND(B188&lt;=20,B188&gt;10),9*转化表!$G$11+(B188-10)*转化表!$G$12,IF(AND(B188&lt;=30,B188&gt;20),9*转化表!$G$11+10*转化表!$G$12+(B188-20)*转化表!$G$13,IF(AND(B188&lt;=40,B188&gt;30),9*转化表!$G$11+10*转化表!$G$12+10*转化表!$G$13+(B188-30)*转化表!$G$14,IF(AND(B188&lt;=50,B188&gt;40),9*转化表!$G$11+10*转化表!$G$12+10*转化表!$G$13+10*转化表!$G$14+(B188-40)*转化表!$G$15,IF(AND(B188&lt;=60,B188&gt;50),9*转化表!$G$11+10*转化表!$G$12+10*转化表!$G$13+10*转化表!$G$14+10*转化表!$G$15+(B188-50)*转化表!$G$16,IF(AND(B188&lt;=70,B188&gt;60),9*转化表!$G$11+10*转化表!$G$12+10*转化表!$G$13+10*转化表!$G$14+10*转化表!$G$15+10*转化表!$G$16+(B188-60)*转化表!$G$17,IF(AND(B188&lt;=80,B188&gt;70),9*转化表!$G$11+10*转化表!$G$12+10*转化表!$G$13+10*转化表!$G$14+10*转化表!$G$15+10*转化表!$G$16+10*转化表!$G$17+(B188-70)*转化表!$G$18,IF(AND(B188&lt;=90,B188&gt;80),9*转化表!$G$11+10*转化表!$G$12+10*转化表!$G$13+10*转化表!$G$14+10*转化表!$G$15+10*转化表!$G$16+10*转化表!$G$17+10*转化表!$G$18+(B188-80)*转化表!$G$19,IF(AND(B188&lt;=100,B188&gt;90),9*转化表!$G$11+10*转化表!$G$12+10*转化表!$G$13+10*转化表!$G$14+10*转化表!$G$15+10*转化表!$G$16+10*转化表!$G$17+10*转化表!$G$18+10*转化表!$G$19+(B188-90)*转化表!$G$20,IF(AND(B188&lt;=110,B188&gt;100),9*转化表!$G$11+10*转化表!$G$12+10*转化表!$G$13+10*转化表!$G$14+10*转化表!$G$15+10*转化表!$G$16+10*转化表!$G$17+10*转化表!$G$18+10*转化表!$G$19+10*转化表!$G$20+(B188-100)*转化表!$G$21,IF(AND(B188&lt;=120,B188&gt;110),9*转化表!$G$11+10*转化表!$G$12+10*转化表!$G$13+10*转化表!$G$14+10*转化表!$G$15+10*转化表!$G$16+10*转化表!$G$17+10*转化表!$G$18+10*转化表!$G$19+10*转化表!$G$20+10*转化表!$G$21+(B188-110)*转化表!$G$22))))))))))))</f>
        <v>259</v>
      </c>
      <c r="L188" s="98">
        <f>IF(F188&lt;=50,0,(F188-50)*7%*B188+IF(AND(B188&lt;=10,B188&gt;0),人物成长表!$B188*转化表!$H$11,IF(AND(B188&lt;=20,B188&gt;10),9*转化表!$H$11+(B188-10)*转化表!$H$12,IF(AND(B188&lt;=30,B188&gt;20),9*转化表!$H$11+10*转化表!$H$12+(B188-20)*转化表!$H$13,IF(AND(B188&lt;=40,B188&gt;30),9*转化表!$H$11+10*转化表!$H$12+10*转化表!$H$13+(B188-30)*转化表!$H$14,IF(AND(B188&lt;=50,B188&gt;40),9*转化表!$H$11+10*转化表!$H$12+10*转化表!$H$13+10*转化表!$H$14+(B188-40)*转化表!$H$15,IF(AND(B188&lt;=60,B188&gt;50),9*转化表!$H$11+10*转化表!$H$12+10*转化表!$H$13+10*转化表!$H$14+10*转化表!$H$15+(B188-50)*转化表!$H$16,IF(AND(B188&lt;=70,B188&gt;60),9*转化表!$H$11+10*转化表!$H$12+10*转化表!$H$13+10*转化表!$H$14+10*转化表!$H$15+10*转化表!$H$16+(B188-60)*转化表!$H$17,IF(AND(B188&lt;=80,B188&gt;70),9*转化表!$H$11+10*转化表!$H$12+10*转化表!$H$13+10*转化表!$H$14+10*转化表!$H$15+10*转化表!$H$16+10*转化表!$H$17+(B188-70)*转化表!$H$18,IF(AND(B188&lt;=90,B188&gt;80),9*转化表!$H$11+10*转化表!$H$12+10*转化表!$H$13+10*转化表!$H$14+10*转化表!$H$15+10*转化表!$H$16+10*转化表!$H$17+10*转化表!$H$18+(B188-80)*转化表!$H$19,IF(AND(B188&lt;=100,B188&gt;90),9*转化表!$H$11+10*转化表!$H$12+10*转化表!$H$13+10*转化表!$H$14+10*转化表!$H$15+10*转化表!$H$16+10*转化表!$H$17+10*转化表!$H$18+10*转化表!$H$19+(B188-90)*转化表!$H$20,IF(AND(B188&lt;=110,B188&gt;100),9*转化表!$H$11+10*转化表!$H$12+10*转化表!$H$13+10*转化表!$H$14+10*转化表!$H$15+10*转化表!$H$16+10*转化表!$H$17+10*转化表!$H$18+10*转化表!$H$19+10*转化表!$H$20+(B188-100)*转化表!$H$21,IF(AND(B188&lt;=120,B188&gt;110),9*转化表!$H$11+10*转化表!$H$12+10*转化表!$H$13+10*转化表!$H$14+10*转化表!$H$15+10*转化表!$H$16+10*转化表!$H$17+10*转化表!$H$18+10*转化表!$H$19+10*转化表!$H$20+10*转化表!$H$21+(B188-110)*转化表!$H$22)))))))))))))</f>
        <v>0</v>
      </c>
      <c r="M188" s="99">
        <v>0.1</v>
      </c>
      <c r="N188" s="95">
        <v>0</v>
      </c>
      <c r="O188" s="99">
        <v>0.15</v>
      </c>
      <c r="P188" s="95">
        <v>0</v>
      </c>
      <c r="Q188" s="95">
        <v>0</v>
      </c>
      <c r="R188" s="95">
        <v>0</v>
      </c>
      <c r="S188" s="95">
        <v>0</v>
      </c>
    </row>
    <row r="189" spans="1:19">
      <c r="A189" s="38" t="s">
        <v>187</v>
      </c>
      <c r="B189" s="95">
        <v>68</v>
      </c>
      <c r="C189" s="96">
        <f>IF(AND(B189&lt;=10,B189&gt;0),(人物成长表!$B189-1)*30+30,IF(AND(B189&lt;=20,B189&gt;10),9*30+30+(B189-10)*60,IF(AND(B189&lt;=30,B189&gt;20),9*30+30+10*60+(B189-20)*90,IF(AND(B189&lt;=40,B189&gt;30),9*30+30+10*60+10*90+(B189-30)*120,IF(AND(B189&lt;=50,B189&gt;40),9*30+30+10*60+10*90+10*120+(B189-40)*150,IF(AND(B189&lt;=60,B189&gt;50),9*30+30+10*60+10*90+10*120+10*150+(B189-50)*180,IF(AND(B189&lt;=70,B189&gt;60),9*30+30+10*60+10*90+10*120+10*150+10*180+(B189-60)*210,IF(AND(B189&lt;=80,B189&gt;70),9*30+30+10*60+10*90+10*120+10*150+10*180+10*210+(B189-70)*240,IF(AND(B189&lt;=90,B189&gt;80),9*30+30+10*60+10*90+10*120+10*150+10*180+10*210+10*240+(B189-80)*270,IF(AND(B189&lt;=100,B189&gt;90),9*30+30+10*60+10*90+10*120+10*150+10*180+10*210+10*240+10*270+(B189-90)*300,IF(AND(B189&lt;=110,B189&gt;100),9*30+30+10*60+10*90+10*120+10*150+10*180+10*210+10*240+10*270+10*300+(B189-100)*330,IF(AND(B189&lt;=120,B189&gt;110),9*30+30+10*60+10*90+10*120+10*150+10*180+10*210+10*240+10*270+10*300+10*330+(B189-110)*360))))))))))))</f>
        <v>7980</v>
      </c>
      <c r="D189" s="38">
        <v>70</v>
      </c>
      <c r="E189" s="38">
        <v>50</v>
      </c>
      <c r="F189" s="95">
        <v>50</v>
      </c>
      <c r="G189" s="97">
        <f>人物成长表!$D189*人物成长表!$B189*10%+16+IF(AND(B189&lt;=10,B189&gt;0),(人物成长表!$B189-1)*转化表!$C$11,IF(AND(B189&lt;=20,B189&gt;10),9*转化表!$C$11+(B189-10)*转化表!$C$12,IF(AND(B189&lt;=30,B189&gt;20),9*转化表!$C$11+10*转化表!$C$12+(B189-20)*转化表!$C$13,IF(AND(B189&lt;=40,B189&gt;30),9*转化表!$C$11+10*转化表!$C$12+10*转化表!$C$13+(B189-30)*转化表!$C$14,IF(AND(B189&lt;=50,B189&gt;40),9*转化表!$C$11+10*转化表!$C$12+10*转化表!$C$13+10*转化表!$C$14+(B189-40)*转化表!$C$15,IF(AND(B189&lt;=60,B189&gt;50),9*转化表!$C$11+10*转化表!$C$12+10*转化表!$C$13+10*转化表!$C$14+10*转化表!$C$15+(B189-50)*转化表!$C$16,IF(AND(B189&lt;=70,B189&gt;60),9*转化表!$C$11+10*转化表!$C$12+10*转化表!$C$13+10*转化表!$C$14+10*转化表!$C$15+10*转化表!$C$16+(B189-60)*转化表!$C$17,IF(AND(B189&lt;=80,B189&gt;70),9*转化表!$C$11+10*转化表!$C$12+10*转化表!$C$13+10*转化表!$C$14+10*转化表!$C$15+10*转化表!$C$16+10*转化表!$C$17+(B189-70)*转化表!$C$18,IF(AND(B189&lt;=90,B189&gt;80),9*转化表!$C$11+10*转化表!$C$12+10*转化表!$C$13+10*转化表!$C$14+10*转化表!$C$15+10*转化表!$C$16+10*转化表!$C$17+10*转化表!$C$18+(B189-80)*转化表!$C$19,IF(AND(B189&lt;=100,B189&gt;90),9*转化表!$C$11+10*转化表!$C$12+10*转化表!$C$13+10*转化表!$C$14+10*转化表!$C$15+10*转化表!$C$16+10*转化表!$C$17+10*转化表!$C$18+10*转化表!$C$19+(B189-90)*转化表!$C$20,IF(AND(B189&lt;=110,B189&gt;100),9*转化表!$C$11+10*转化表!$C$12+10*转化表!$C$13+10*转化表!$C$14+10*转化表!$C$15+10*转化表!$C$16+10*转化表!$C$17+10*转化表!$C$18+10*转化表!$C$19+10*转化表!$C$20+(B189-100)*转化表!$C$21,IF(AND(B189&lt;=120,B189&gt;110),9*转化表!$C$11+10*转化表!$C$12+10*转化表!$C$13+10*转化表!$C$14+10*转化表!$C$15+10*转化表!$C$16+10*转化表!$C$17+10*转化表!$C$18+10*转化表!$C$19+10*转化表!$C$20+10*转化表!$C$21+(B189-110)*转化表!$C$22))))))))))))</f>
        <v>1199</v>
      </c>
      <c r="H189" s="97">
        <f>人物成长表!$D189*人物成长表!$B189*7%+11.1+IF(AND(B189&lt;=10,B189&gt;0),(人物成长表!$B189-1)*转化表!$D$11,IF(AND(B189&lt;=20,B189&gt;10),9*转化表!$D$11+(B189-10)*转化表!$D$12,IF(AND(B189&lt;=30,B189&gt;20),9*转化表!$D$11+10*转化表!$D$12+(B189-20)*转化表!$D$13,IF(AND(B189&lt;=40,B189&gt;30),9*转化表!$D$11+10*转化表!$D$12+10*转化表!$D$13+(B189-30)*转化表!$D$14,IF(AND(B189&lt;=50,B189&gt;40),9*转化表!$D$11+10*转化表!$D$12+10*转化表!$D$13+10*转化表!$D$14+(B189-40)*转化表!$D$15,IF(AND(B189&lt;=60,B189&gt;50),9*转化表!$D$11+10*转化表!$D$12+10*转化表!$D$13+10*转化表!$D$14+10*转化表!$D$15+(B189-50)*转化表!$D$16,IF(AND(B189&lt;=70,B189&gt;60),9*转化表!$D$11+10*转化表!$D$12+10*转化表!$D$13+10*转化表!$D$14+10*转化表!$D$15+10*转化表!$D$16+(B189-60)*转化表!$D$17,IF(AND(B189&lt;=80,B189&gt;70),9*转化表!$D$11+10*转化表!$D$12+10*转化表!$D$13+10*转化表!$D$14+10*转化表!$D$15+10*转化表!$D$16+10*转化表!$D$17+(B189-70)*转化表!$D$18,IF(AND(B189&lt;=90,B189&gt;80),9*转化表!$D$11+10*转化表!$D$12+10*转化表!$D$13+10*转化表!$D$14+10*转化表!$D$15+10*转化表!$D$16+10*转化表!$D$17+10*转化表!$D$18+(B189-80)*转化表!$D$19,IF(AND(B189&lt;=100,B189&gt;90),9*转化表!$D$11+10*转化表!$D$12+10*转化表!$D$13+10*转化表!$D$14+10*转化表!$D$15+10*转化表!$D$16+10*转化表!$D$17+10*转化表!$D$18+10*转化表!$D$19+(B189-90)*转化表!$D$20,IF(AND(B189&lt;=110,B189&gt;100),9*转化表!$D$11+10*转化表!$D$12+10*转化表!$D$13+10*转化表!$D$14+10*转化表!$D$15+10*转化表!$D$16+10*转化表!$D$17+10*转化表!$D$18+10*转化表!$D$19+10*转化表!$D$20+(B189-100)*转化表!$D$21,IF(AND(B189&lt;=120,B189&gt;110),9*转化表!$D$11+10*转化表!$D$12+10*转化表!$D$13+10*转化表!$D$14+10*转化表!$D$15+10*转化表!$D$16+10*转化表!$D$17+10*转化表!$D$18+10*转化表!$D$19+10*转化表!$D$20+10*转化表!$D$21+(B189-110)*转化表!$D$22))))))))))))</f>
        <v>363.00000000000006</v>
      </c>
      <c r="I189" s="98">
        <f>IF(E189&lt;=50,0,(E189-50)*人物成长表!$B189*10%+0.1+IF(AND(B189&lt;=10,B189&gt;0),(人物成长表!$B189-1)*转化表!$E$11,IF(AND(B189&lt;=20,B189&gt;10),9*转化表!$E$11+(B189-10)*转化表!$E$12,IF(AND(B189&lt;=30,B189&gt;20),9*转化表!$E$11+10*转化表!$E$12+(B189-20)*转化表!$E$13,IF(AND(B189&lt;=40,B189&gt;30),9*转化表!$E$11+10*转化表!$E$12+10*转化表!$E$13+(B189-30)*转化表!$E$14,IF(AND(B189&lt;=50,B189&gt;40),9*转化表!$E$11+10*转化表!$E$12+10*转化表!$E$13+10*转化表!$E$14+(B189-40)*转化表!$E$15,IF(AND(B189&lt;=60,B189&gt;50),9*转化表!$E$11+10*转化表!$E$12+10*转化表!$E$13+10*转化表!$E$14+10*转化表!$E$15+(B189-50)*转化表!$E$16,IF(AND(B189&lt;=70,B189&gt;60),9*转化表!$E$11+10*转化表!$E$12+10*转化表!$E$13+10*转化表!$E$14+10*转化表!$E$15+10*转化表!$E$16+(B189-60)*转化表!$E$17,IF(AND(B189&lt;=80,B189&gt;70),9*转化表!$E$11+10*转化表!$E$12+10*转化表!$E$13+10*转化表!$E$14+10*转化表!$E$15+10*转化表!$E$16+10*转化表!$E$17+(B189-70)*转化表!$E$18,IF(AND(B189&lt;=90,B189&gt;80),9*转化表!$E$11+10*转化表!$E$12+10*转化表!$E$13+10*转化表!$E$14+10*转化表!$E$15+10*转化表!$E$16+10*转化表!$E$17+10*转化表!$E$18+(B189-80)*转化表!$E$19,IF(AND(B189&lt;=100,B189&gt;90),9*转化表!$E$11+10*转化表!$E$12+10*转化表!$E$13+10*转化表!$E$14+10*转化表!$E$15+10*转化表!$E$16+10*转化表!$E$17+10*转化表!$E$18+10*转化表!$E$19+(B189-90)*转化表!$E$20,IF(AND(B189&lt;=110,B189&gt;100),9*转化表!$E$11+10*转化表!$E$12+10*转化表!$E$13+10*转化表!$E$14+10*转化表!$E$15+10*转化表!$E$16+10*转化表!$E$17+10*转化表!$E$18+10*转化表!$E$19+10*转化表!$E$20+(B189-100)*转化表!$E$21,IF(AND(B189&lt;=120,B189&gt;110),9*转化表!$E$11+10*转化表!$E$12+10*转化表!$E$13+10*转化表!$E$14+10*转化表!$E$15+10*转化表!$E$16+10*转化表!$E$17+10*转化表!$E$18+10*转化表!$E$19+10*转化表!$E$20+10*转化表!$E$21+(B189-110)*转化表!$E$22)))))))))))))</f>
        <v>0</v>
      </c>
      <c r="J189" s="98">
        <f>IF(E189&lt;=50,0,(E189-50)*人物成长表!$B189*7%+0.1+IF(AND(B189&lt;=10,B189&gt;0),(人物成长表!$B189-1)*转化表!$F$11,IF(AND(B189&lt;=20,B189&gt;10),9*转化表!$F$11+(B189-10)*转化表!$F$12,IF(AND(B189&lt;=30,B189&gt;20),9*转化表!$F$11+10*转化表!$F$12+(B189-20)*转化表!$F$13,IF(AND(B189&lt;=40,B189&gt;30),9*转化表!$F$11+10*转化表!$F$12+10*转化表!$F$13+(B189-30)*转化表!$F$14,IF(AND(B189&lt;=50,B189&gt;40),9*转化表!$F$11+10*转化表!$F$12+10*转化表!$F$13+10*转化表!$F$14+(B189-40)*转化表!$F$15,IF(AND(B189&lt;=60,B189&gt;50),9*转化表!$F$11+10*转化表!$F$12+10*转化表!$F$13+10*转化表!$F$14+10*转化表!$F$15+(B189-50)*转化表!$F$16,IF(AND(B189&lt;=70,B189&gt;60),9*转化表!$F$11+10*转化表!$F$12+10*转化表!$F$13+10*转化表!$F$14+10*转化表!$F$15+10*转化表!$F$16+(B189-60)*转化表!$F$17,IF(AND(B189&lt;=80,B189&gt;70),9*转化表!$F$11+10*转化表!$F$12+10*转化表!$F$13+10*转化表!$F$14+10*转化表!$F$15+10*转化表!$F$16+10*转化表!$F$17+(B189-70)*转化表!$F$18,IF(AND(B189&lt;=90,B189&gt;80),9*转化表!$F$11+10*转化表!$F$12+10*转化表!$F$13+10*转化表!$F$14+10*转化表!$F$15+10*转化表!$F$16+10*转化表!$F$17+10*转化表!$F$18+(B189-80)*转化表!$F$19,IF(AND(B189&lt;=100,B189&gt;90),9*转化表!$F$11+10*转化表!$F$12+10*转化表!$F$13+10*转化表!$F$14+10*转化表!$F$15+10*转化表!$F$16+10*转化表!$F$17+10*转化表!$F$18+10*转化表!$F$19+(B189-90)*转化表!$F$20,IF(AND(B189&lt;=110,B189&gt;100),9*转化表!$F$11+10*转化表!$F$12+10*转化表!$F$13+10*转化表!$F$14+10*转化表!$F$15+10*转化表!$F$16+10*转化表!$F$17+10*转化表!$F$18+10*转化表!$F$19+10*转化表!$F$20+(B189-100)*转化表!$F$21,IF(AND(B189&lt;=120,B189&gt;110),9*转化表!$F$11+10*转化表!$F$12+10*转化表!$F$13+10*转化表!$F$14+10*转化表!$F$15+10*转化表!$F$16+10*转化表!$F$17+10*转化表!$F$18+10*转化表!$F$19+10*转化表!$F$20+10*转化表!$F$21+(B189-110)*转化表!$F$22)))))))))))))</f>
        <v>0</v>
      </c>
      <c r="K189" s="98">
        <f>(F189-50)*B189*10%+1+IF(AND(B189&lt;=10,B189&gt;0),(人物成长表!$B189-1)*转化表!$G$11,IF(AND(B189&lt;=20,B189&gt;10),9*转化表!$G$11+(B189-10)*转化表!$G$12,IF(AND(B189&lt;=30,B189&gt;20),9*转化表!$G$11+10*转化表!$G$12+(B189-20)*转化表!$G$13,IF(AND(B189&lt;=40,B189&gt;30),9*转化表!$G$11+10*转化表!$G$12+10*转化表!$G$13+(B189-30)*转化表!$G$14,IF(AND(B189&lt;=50,B189&gt;40),9*转化表!$G$11+10*转化表!$G$12+10*转化表!$G$13+10*转化表!$G$14+(B189-40)*转化表!$G$15,IF(AND(B189&lt;=60,B189&gt;50),9*转化表!$G$11+10*转化表!$G$12+10*转化表!$G$13+10*转化表!$G$14+10*转化表!$G$15+(B189-50)*转化表!$G$16,IF(AND(B189&lt;=70,B189&gt;60),9*转化表!$G$11+10*转化表!$G$12+10*转化表!$G$13+10*转化表!$G$14+10*转化表!$G$15+10*转化表!$G$16+(B189-60)*转化表!$G$17,IF(AND(B189&lt;=80,B189&gt;70),9*转化表!$G$11+10*转化表!$G$12+10*转化表!$G$13+10*转化表!$G$14+10*转化表!$G$15+10*转化表!$G$16+10*转化表!$G$17+(B189-70)*转化表!$G$18,IF(AND(B189&lt;=90,B189&gt;80),9*转化表!$G$11+10*转化表!$G$12+10*转化表!$G$13+10*转化表!$G$14+10*转化表!$G$15+10*转化表!$G$16+10*转化表!$G$17+10*转化表!$G$18+(B189-80)*转化表!$G$19,IF(AND(B189&lt;=100,B189&gt;90),9*转化表!$G$11+10*转化表!$G$12+10*转化表!$G$13+10*转化表!$G$14+10*转化表!$G$15+10*转化表!$G$16+10*转化表!$G$17+10*转化表!$G$18+10*转化表!$G$19+(B189-90)*转化表!$G$20,IF(AND(B189&lt;=110,B189&gt;100),9*转化表!$G$11+10*转化表!$G$12+10*转化表!$G$13+10*转化表!$G$14+10*转化表!$G$15+10*转化表!$G$16+10*转化表!$G$17+10*转化表!$G$18+10*转化表!$G$19+10*转化表!$G$20+(B189-100)*转化表!$G$21,IF(AND(B189&lt;=120,B189&gt;110),9*转化表!$G$11+10*转化表!$G$12+10*转化表!$G$13+10*转化表!$G$14+10*转化表!$G$15+10*转化表!$G$16+10*转化表!$G$17+10*转化表!$G$18+10*转化表!$G$19+10*转化表!$G$20+10*转化表!$G$21+(B189-110)*转化表!$G$22))))))))))))</f>
        <v>266</v>
      </c>
      <c r="L189" s="98">
        <f>IF(F189&lt;=50,0,(F189-50)*7%*B189+IF(AND(B189&lt;=10,B189&gt;0),人物成长表!$B189*转化表!$H$11,IF(AND(B189&lt;=20,B189&gt;10),9*转化表!$H$11+(B189-10)*转化表!$H$12,IF(AND(B189&lt;=30,B189&gt;20),9*转化表!$H$11+10*转化表!$H$12+(B189-20)*转化表!$H$13,IF(AND(B189&lt;=40,B189&gt;30),9*转化表!$H$11+10*转化表!$H$12+10*转化表!$H$13+(B189-30)*转化表!$H$14,IF(AND(B189&lt;=50,B189&gt;40),9*转化表!$H$11+10*转化表!$H$12+10*转化表!$H$13+10*转化表!$H$14+(B189-40)*转化表!$H$15,IF(AND(B189&lt;=60,B189&gt;50),9*转化表!$H$11+10*转化表!$H$12+10*转化表!$H$13+10*转化表!$H$14+10*转化表!$H$15+(B189-50)*转化表!$H$16,IF(AND(B189&lt;=70,B189&gt;60),9*转化表!$H$11+10*转化表!$H$12+10*转化表!$H$13+10*转化表!$H$14+10*转化表!$H$15+10*转化表!$H$16+(B189-60)*转化表!$H$17,IF(AND(B189&lt;=80,B189&gt;70),9*转化表!$H$11+10*转化表!$H$12+10*转化表!$H$13+10*转化表!$H$14+10*转化表!$H$15+10*转化表!$H$16+10*转化表!$H$17+(B189-70)*转化表!$H$18,IF(AND(B189&lt;=90,B189&gt;80),9*转化表!$H$11+10*转化表!$H$12+10*转化表!$H$13+10*转化表!$H$14+10*转化表!$H$15+10*转化表!$H$16+10*转化表!$H$17+10*转化表!$H$18+(B189-80)*转化表!$H$19,IF(AND(B189&lt;=100,B189&gt;90),9*转化表!$H$11+10*转化表!$H$12+10*转化表!$H$13+10*转化表!$H$14+10*转化表!$H$15+10*转化表!$H$16+10*转化表!$H$17+10*转化表!$H$18+10*转化表!$H$19+(B189-90)*转化表!$H$20,IF(AND(B189&lt;=110,B189&gt;100),9*转化表!$H$11+10*转化表!$H$12+10*转化表!$H$13+10*转化表!$H$14+10*转化表!$H$15+10*转化表!$H$16+10*转化表!$H$17+10*转化表!$H$18+10*转化表!$H$19+10*转化表!$H$20+(B189-100)*转化表!$H$21,IF(AND(B189&lt;=120,B189&gt;110),9*转化表!$H$11+10*转化表!$H$12+10*转化表!$H$13+10*转化表!$H$14+10*转化表!$H$15+10*转化表!$H$16+10*转化表!$H$17+10*转化表!$H$18+10*转化表!$H$19+10*转化表!$H$20+10*转化表!$H$21+(B189-110)*转化表!$H$22)))))))))))))</f>
        <v>0</v>
      </c>
      <c r="M189" s="99">
        <v>0.1</v>
      </c>
      <c r="N189" s="95">
        <v>0</v>
      </c>
      <c r="O189" s="99">
        <v>0.15</v>
      </c>
      <c r="P189" s="95">
        <v>0</v>
      </c>
      <c r="Q189" s="95">
        <v>0</v>
      </c>
      <c r="R189" s="95">
        <v>0</v>
      </c>
      <c r="S189" s="95">
        <v>0</v>
      </c>
    </row>
    <row r="190" spans="1:19">
      <c r="A190" s="38" t="s">
        <v>187</v>
      </c>
      <c r="B190" s="95">
        <v>69</v>
      </c>
      <c r="C190" s="96">
        <f>IF(AND(B190&lt;=10,B190&gt;0),(人物成长表!$B190-1)*30+30,IF(AND(B190&lt;=20,B190&gt;10),9*30+30+(B190-10)*60,IF(AND(B190&lt;=30,B190&gt;20),9*30+30+10*60+(B190-20)*90,IF(AND(B190&lt;=40,B190&gt;30),9*30+30+10*60+10*90+(B190-30)*120,IF(AND(B190&lt;=50,B190&gt;40),9*30+30+10*60+10*90+10*120+(B190-40)*150,IF(AND(B190&lt;=60,B190&gt;50),9*30+30+10*60+10*90+10*120+10*150+(B190-50)*180,IF(AND(B190&lt;=70,B190&gt;60),9*30+30+10*60+10*90+10*120+10*150+10*180+(B190-60)*210,IF(AND(B190&lt;=80,B190&gt;70),9*30+30+10*60+10*90+10*120+10*150+10*180+10*210+(B190-70)*240,IF(AND(B190&lt;=90,B190&gt;80),9*30+30+10*60+10*90+10*120+10*150+10*180+10*210+10*240+(B190-80)*270,IF(AND(B190&lt;=100,B190&gt;90),9*30+30+10*60+10*90+10*120+10*150+10*180+10*210+10*240+10*270+(B190-90)*300,IF(AND(B190&lt;=110,B190&gt;100),9*30+30+10*60+10*90+10*120+10*150+10*180+10*210+10*240+10*270+10*300+(B190-100)*330,IF(AND(B190&lt;=120,B190&gt;110),9*30+30+10*60+10*90+10*120+10*150+10*180+10*210+10*240+10*270+10*300+10*330+(B190-110)*360))))))))))))</f>
        <v>8190</v>
      </c>
      <c r="D190" s="38">
        <v>70</v>
      </c>
      <c r="E190" s="38">
        <v>50</v>
      </c>
      <c r="F190" s="95">
        <v>50</v>
      </c>
      <c r="G190" s="97">
        <f>人物成长表!$D190*人物成长表!$B190*10%+16+IF(AND(B190&lt;=10,B190&gt;0),(人物成长表!$B190-1)*转化表!$C$11,IF(AND(B190&lt;=20,B190&gt;10),9*转化表!$C$11+(B190-10)*转化表!$C$12,IF(AND(B190&lt;=30,B190&gt;20),9*转化表!$C$11+10*转化表!$C$12+(B190-20)*转化表!$C$13,IF(AND(B190&lt;=40,B190&gt;30),9*转化表!$C$11+10*转化表!$C$12+10*转化表!$C$13+(B190-30)*转化表!$C$14,IF(AND(B190&lt;=50,B190&gt;40),9*转化表!$C$11+10*转化表!$C$12+10*转化表!$C$13+10*转化表!$C$14+(B190-40)*转化表!$C$15,IF(AND(B190&lt;=60,B190&gt;50),9*转化表!$C$11+10*转化表!$C$12+10*转化表!$C$13+10*转化表!$C$14+10*转化表!$C$15+(B190-50)*转化表!$C$16,IF(AND(B190&lt;=70,B190&gt;60),9*转化表!$C$11+10*转化表!$C$12+10*转化表!$C$13+10*转化表!$C$14+10*转化表!$C$15+10*转化表!$C$16+(B190-60)*转化表!$C$17,IF(AND(B190&lt;=80,B190&gt;70),9*转化表!$C$11+10*转化表!$C$12+10*转化表!$C$13+10*转化表!$C$14+10*转化表!$C$15+10*转化表!$C$16+10*转化表!$C$17+(B190-70)*转化表!$C$18,IF(AND(B190&lt;=90,B190&gt;80),9*转化表!$C$11+10*转化表!$C$12+10*转化表!$C$13+10*转化表!$C$14+10*转化表!$C$15+10*转化表!$C$16+10*转化表!$C$17+10*转化表!$C$18+(B190-80)*转化表!$C$19,IF(AND(B190&lt;=100,B190&gt;90),9*转化表!$C$11+10*转化表!$C$12+10*转化表!$C$13+10*转化表!$C$14+10*转化表!$C$15+10*转化表!$C$16+10*转化表!$C$17+10*转化表!$C$18+10*转化表!$C$19+(B190-90)*转化表!$C$20,IF(AND(B190&lt;=110,B190&gt;100),9*转化表!$C$11+10*转化表!$C$12+10*转化表!$C$13+10*转化表!$C$14+10*转化表!$C$15+10*转化表!$C$16+10*转化表!$C$17+10*转化表!$C$18+10*转化表!$C$19+10*转化表!$C$20+(B190-100)*转化表!$C$21,IF(AND(B190&lt;=120,B190&gt;110),9*转化表!$C$11+10*转化表!$C$12+10*转化表!$C$13+10*转化表!$C$14+10*转化表!$C$15+10*转化表!$C$16+10*转化表!$C$17+10*转化表!$C$18+10*转化表!$C$19+10*转化表!$C$20+10*转化表!$C$21+(B190-110)*转化表!$C$22))))))))))))</f>
        <v>1229</v>
      </c>
      <c r="H190" s="97">
        <f>人物成长表!$D190*人物成长表!$B190*7%+11.1+IF(AND(B190&lt;=10,B190&gt;0),(人物成长表!$B190-1)*转化表!$D$11,IF(AND(B190&lt;=20,B190&gt;10),9*转化表!$D$11+(B190-10)*转化表!$D$12,IF(AND(B190&lt;=30,B190&gt;20),9*转化表!$D$11+10*转化表!$D$12+(B190-20)*转化表!$D$13,IF(AND(B190&lt;=40,B190&gt;30),9*转化表!$D$11+10*转化表!$D$12+10*转化表!$D$13+(B190-30)*转化表!$D$14,IF(AND(B190&lt;=50,B190&gt;40),9*转化表!$D$11+10*转化表!$D$12+10*转化表!$D$13+10*转化表!$D$14+(B190-40)*转化表!$D$15,IF(AND(B190&lt;=60,B190&gt;50),9*转化表!$D$11+10*转化表!$D$12+10*转化表!$D$13+10*转化表!$D$14+10*转化表!$D$15+(B190-50)*转化表!$D$16,IF(AND(B190&lt;=70,B190&gt;60),9*转化表!$D$11+10*转化表!$D$12+10*转化表!$D$13+10*转化表!$D$14+10*转化表!$D$15+10*转化表!$D$16+(B190-60)*转化表!$D$17,IF(AND(B190&lt;=80,B190&gt;70),9*转化表!$D$11+10*转化表!$D$12+10*转化表!$D$13+10*转化表!$D$14+10*转化表!$D$15+10*转化表!$D$16+10*转化表!$D$17+(B190-70)*转化表!$D$18,IF(AND(B190&lt;=90,B190&gt;80),9*转化表!$D$11+10*转化表!$D$12+10*转化表!$D$13+10*转化表!$D$14+10*转化表!$D$15+10*转化表!$D$16+10*转化表!$D$17+10*转化表!$D$18+(B190-80)*转化表!$D$19,IF(AND(B190&lt;=100,B190&gt;90),9*转化表!$D$11+10*转化表!$D$12+10*转化表!$D$13+10*转化表!$D$14+10*转化表!$D$15+10*转化表!$D$16+10*转化表!$D$17+10*转化表!$D$18+10*转化表!$D$19+(B190-90)*转化表!$D$20,IF(AND(B190&lt;=110,B190&gt;100),9*转化表!$D$11+10*转化表!$D$12+10*转化表!$D$13+10*转化表!$D$14+10*转化表!$D$15+10*转化表!$D$16+10*转化表!$D$17+10*转化表!$D$18+10*转化表!$D$19+10*转化表!$D$20+(B190-100)*转化表!$D$21,IF(AND(B190&lt;=120,B190&gt;110),9*转化表!$D$11+10*转化表!$D$12+10*转化表!$D$13+10*转化表!$D$14+10*转化表!$D$15+10*转化表!$D$16+10*转化表!$D$17+10*转化表!$D$18+10*转化表!$D$19+10*转化表!$D$20+10*转化表!$D$21+(B190-110)*转化表!$D$22))))))))))))</f>
        <v>371.00000000000006</v>
      </c>
      <c r="I190" s="98">
        <f>IF(E190&lt;=50,0,(E190-50)*人物成长表!$B190*10%+0.1+IF(AND(B190&lt;=10,B190&gt;0),(人物成长表!$B190-1)*转化表!$E$11,IF(AND(B190&lt;=20,B190&gt;10),9*转化表!$E$11+(B190-10)*转化表!$E$12,IF(AND(B190&lt;=30,B190&gt;20),9*转化表!$E$11+10*转化表!$E$12+(B190-20)*转化表!$E$13,IF(AND(B190&lt;=40,B190&gt;30),9*转化表!$E$11+10*转化表!$E$12+10*转化表!$E$13+(B190-30)*转化表!$E$14,IF(AND(B190&lt;=50,B190&gt;40),9*转化表!$E$11+10*转化表!$E$12+10*转化表!$E$13+10*转化表!$E$14+(B190-40)*转化表!$E$15,IF(AND(B190&lt;=60,B190&gt;50),9*转化表!$E$11+10*转化表!$E$12+10*转化表!$E$13+10*转化表!$E$14+10*转化表!$E$15+(B190-50)*转化表!$E$16,IF(AND(B190&lt;=70,B190&gt;60),9*转化表!$E$11+10*转化表!$E$12+10*转化表!$E$13+10*转化表!$E$14+10*转化表!$E$15+10*转化表!$E$16+(B190-60)*转化表!$E$17,IF(AND(B190&lt;=80,B190&gt;70),9*转化表!$E$11+10*转化表!$E$12+10*转化表!$E$13+10*转化表!$E$14+10*转化表!$E$15+10*转化表!$E$16+10*转化表!$E$17+(B190-70)*转化表!$E$18,IF(AND(B190&lt;=90,B190&gt;80),9*转化表!$E$11+10*转化表!$E$12+10*转化表!$E$13+10*转化表!$E$14+10*转化表!$E$15+10*转化表!$E$16+10*转化表!$E$17+10*转化表!$E$18+(B190-80)*转化表!$E$19,IF(AND(B190&lt;=100,B190&gt;90),9*转化表!$E$11+10*转化表!$E$12+10*转化表!$E$13+10*转化表!$E$14+10*转化表!$E$15+10*转化表!$E$16+10*转化表!$E$17+10*转化表!$E$18+10*转化表!$E$19+(B190-90)*转化表!$E$20,IF(AND(B190&lt;=110,B190&gt;100),9*转化表!$E$11+10*转化表!$E$12+10*转化表!$E$13+10*转化表!$E$14+10*转化表!$E$15+10*转化表!$E$16+10*转化表!$E$17+10*转化表!$E$18+10*转化表!$E$19+10*转化表!$E$20+(B190-100)*转化表!$E$21,IF(AND(B190&lt;=120,B190&gt;110),9*转化表!$E$11+10*转化表!$E$12+10*转化表!$E$13+10*转化表!$E$14+10*转化表!$E$15+10*转化表!$E$16+10*转化表!$E$17+10*转化表!$E$18+10*转化表!$E$19+10*转化表!$E$20+10*转化表!$E$21+(B190-110)*转化表!$E$22)))))))))))))</f>
        <v>0</v>
      </c>
      <c r="J190" s="98">
        <f>IF(E190&lt;=50,0,(E190-50)*人物成长表!$B190*7%+0.1+IF(AND(B190&lt;=10,B190&gt;0),(人物成长表!$B190-1)*转化表!$F$11,IF(AND(B190&lt;=20,B190&gt;10),9*转化表!$F$11+(B190-10)*转化表!$F$12,IF(AND(B190&lt;=30,B190&gt;20),9*转化表!$F$11+10*转化表!$F$12+(B190-20)*转化表!$F$13,IF(AND(B190&lt;=40,B190&gt;30),9*转化表!$F$11+10*转化表!$F$12+10*转化表!$F$13+(B190-30)*转化表!$F$14,IF(AND(B190&lt;=50,B190&gt;40),9*转化表!$F$11+10*转化表!$F$12+10*转化表!$F$13+10*转化表!$F$14+(B190-40)*转化表!$F$15,IF(AND(B190&lt;=60,B190&gt;50),9*转化表!$F$11+10*转化表!$F$12+10*转化表!$F$13+10*转化表!$F$14+10*转化表!$F$15+(B190-50)*转化表!$F$16,IF(AND(B190&lt;=70,B190&gt;60),9*转化表!$F$11+10*转化表!$F$12+10*转化表!$F$13+10*转化表!$F$14+10*转化表!$F$15+10*转化表!$F$16+(B190-60)*转化表!$F$17,IF(AND(B190&lt;=80,B190&gt;70),9*转化表!$F$11+10*转化表!$F$12+10*转化表!$F$13+10*转化表!$F$14+10*转化表!$F$15+10*转化表!$F$16+10*转化表!$F$17+(B190-70)*转化表!$F$18,IF(AND(B190&lt;=90,B190&gt;80),9*转化表!$F$11+10*转化表!$F$12+10*转化表!$F$13+10*转化表!$F$14+10*转化表!$F$15+10*转化表!$F$16+10*转化表!$F$17+10*转化表!$F$18+(B190-80)*转化表!$F$19,IF(AND(B190&lt;=100,B190&gt;90),9*转化表!$F$11+10*转化表!$F$12+10*转化表!$F$13+10*转化表!$F$14+10*转化表!$F$15+10*转化表!$F$16+10*转化表!$F$17+10*转化表!$F$18+10*转化表!$F$19+(B190-90)*转化表!$F$20,IF(AND(B190&lt;=110,B190&gt;100),9*转化表!$F$11+10*转化表!$F$12+10*转化表!$F$13+10*转化表!$F$14+10*转化表!$F$15+10*转化表!$F$16+10*转化表!$F$17+10*转化表!$F$18+10*转化表!$F$19+10*转化表!$F$20+(B190-100)*转化表!$F$21,IF(AND(B190&lt;=120,B190&gt;110),9*转化表!$F$11+10*转化表!$F$12+10*转化表!$F$13+10*转化表!$F$14+10*转化表!$F$15+10*转化表!$F$16+10*转化表!$F$17+10*转化表!$F$18+10*转化表!$F$19+10*转化表!$F$20+10*转化表!$F$21+(B190-110)*转化表!$F$22)))))))))))))</f>
        <v>0</v>
      </c>
      <c r="K190" s="98">
        <f>(F190-50)*B190*10%+1+IF(AND(B190&lt;=10,B190&gt;0),(人物成长表!$B190-1)*转化表!$G$11,IF(AND(B190&lt;=20,B190&gt;10),9*转化表!$G$11+(B190-10)*转化表!$G$12,IF(AND(B190&lt;=30,B190&gt;20),9*转化表!$G$11+10*转化表!$G$12+(B190-20)*转化表!$G$13,IF(AND(B190&lt;=40,B190&gt;30),9*转化表!$G$11+10*转化表!$G$12+10*转化表!$G$13+(B190-30)*转化表!$G$14,IF(AND(B190&lt;=50,B190&gt;40),9*转化表!$G$11+10*转化表!$G$12+10*转化表!$G$13+10*转化表!$G$14+(B190-40)*转化表!$G$15,IF(AND(B190&lt;=60,B190&gt;50),9*转化表!$G$11+10*转化表!$G$12+10*转化表!$G$13+10*转化表!$G$14+10*转化表!$G$15+(B190-50)*转化表!$G$16,IF(AND(B190&lt;=70,B190&gt;60),9*转化表!$G$11+10*转化表!$G$12+10*转化表!$G$13+10*转化表!$G$14+10*转化表!$G$15+10*转化表!$G$16+(B190-60)*转化表!$G$17,IF(AND(B190&lt;=80,B190&gt;70),9*转化表!$G$11+10*转化表!$G$12+10*转化表!$G$13+10*转化表!$G$14+10*转化表!$G$15+10*转化表!$G$16+10*转化表!$G$17+(B190-70)*转化表!$G$18,IF(AND(B190&lt;=90,B190&gt;80),9*转化表!$G$11+10*转化表!$G$12+10*转化表!$G$13+10*转化表!$G$14+10*转化表!$G$15+10*转化表!$G$16+10*转化表!$G$17+10*转化表!$G$18+(B190-80)*转化表!$G$19,IF(AND(B190&lt;=100,B190&gt;90),9*转化表!$G$11+10*转化表!$G$12+10*转化表!$G$13+10*转化表!$G$14+10*转化表!$G$15+10*转化表!$G$16+10*转化表!$G$17+10*转化表!$G$18+10*转化表!$G$19+(B190-90)*转化表!$G$20,IF(AND(B190&lt;=110,B190&gt;100),9*转化表!$G$11+10*转化表!$G$12+10*转化表!$G$13+10*转化表!$G$14+10*转化表!$G$15+10*转化表!$G$16+10*转化表!$G$17+10*转化表!$G$18+10*转化表!$G$19+10*转化表!$G$20+(B190-100)*转化表!$G$21,IF(AND(B190&lt;=120,B190&gt;110),9*转化表!$G$11+10*转化表!$G$12+10*转化表!$G$13+10*转化表!$G$14+10*转化表!$G$15+10*转化表!$G$16+10*转化表!$G$17+10*转化表!$G$18+10*转化表!$G$19+10*转化表!$G$20+10*转化表!$G$21+(B190-110)*转化表!$G$22))))))))))))</f>
        <v>273</v>
      </c>
      <c r="L190" s="98">
        <f>IF(F190&lt;=50,0,(F190-50)*7%*B190+IF(AND(B190&lt;=10,B190&gt;0),人物成长表!$B190*转化表!$H$11,IF(AND(B190&lt;=20,B190&gt;10),9*转化表!$H$11+(B190-10)*转化表!$H$12,IF(AND(B190&lt;=30,B190&gt;20),9*转化表!$H$11+10*转化表!$H$12+(B190-20)*转化表!$H$13,IF(AND(B190&lt;=40,B190&gt;30),9*转化表!$H$11+10*转化表!$H$12+10*转化表!$H$13+(B190-30)*转化表!$H$14,IF(AND(B190&lt;=50,B190&gt;40),9*转化表!$H$11+10*转化表!$H$12+10*转化表!$H$13+10*转化表!$H$14+(B190-40)*转化表!$H$15,IF(AND(B190&lt;=60,B190&gt;50),9*转化表!$H$11+10*转化表!$H$12+10*转化表!$H$13+10*转化表!$H$14+10*转化表!$H$15+(B190-50)*转化表!$H$16,IF(AND(B190&lt;=70,B190&gt;60),9*转化表!$H$11+10*转化表!$H$12+10*转化表!$H$13+10*转化表!$H$14+10*转化表!$H$15+10*转化表!$H$16+(B190-60)*转化表!$H$17,IF(AND(B190&lt;=80,B190&gt;70),9*转化表!$H$11+10*转化表!$H$12+10*转化表!$H$13+10*转化表!$H$14+10*转化表!$H$15+10*转化表!$H$16+10*转化表!$H$17+(B190-70)*转化表!$H$18,IF(AND(B190&lt;=90,B190&gt;80),9*转化表!$H$11+10*转化表!$H$12+10*转化表!$H$13+10*转化表!$H$14+10*转化表!$H$15+10*转化表!$H$16+10*转化表!$H$17+10*转化表!$H$18+(B190-80)*转化表!$H$19,IF(AND(B190&lt;=100,B190&gt;90),9*转化表!$H$11+10*转化表!$H$12+10*转化表!$H$13+10*转化表!$H$14+10*转化表!$H$15+10*转化表!$H$16+10*转化表!$H$17+10*转化表!$H$18+10*转化表!$H$19+(B190-90)*转化表!$H$20,IF(AND(B190&lt;=110,B190&gt;100),9*转化表!$H$11+10*转化表!$H$12+10*转化表!$H$13+10*转化表!$H$14+10*转化表!$H$15+10*转化表!$H$16+10*转化表!$H$17+10*转化表!$H$18+10*转化表!$H$19+10*转化表!$H$20+(B190-100)*转化表!$H$21,IF(AND(B190&lt;=120,B190&gt;110),9*转化表!$H$11+10*转化表!$H$12+10*转化表!$H$13+10*转化表!$H$14+10*转化表!$H$15+10*转化表!$H$16+10*转化表!$H$17+10*转化表!$H$18+10*转化表!$H$19+10*转化表!$H$20+10*转化表!$H$21+(B190-110)*转化表!$H$22)))))))))))))</f>
        <v>0</v>
      </c>
      <c r="M190" s="99">
        <v>0.1</v>
      </c>
      <c r="N190" s="95">
        <v>0</v>
      </c>
      <c r="O190" s="99">
        <v>0.15</v>
      </c>
      <c r="P190" s="95">
        <v>0</v>
      </c>
      <c r="Q190" s="95">
        <v>0</v>
      </c>
      <c r="R190" s="95">
        <v>0</v>
      </c>
      <c r="S190" s="95">
        <v>0</v>
      </c>
    </row>
    <row r="191" spans="1:19">
      <c r="A191" s="38" t="s">
        <v>187</v>
      </c>
      <c r="B191" s="95">
        <v>70</v>
      </c>
      <c r="C191" s="96">
        <f>IF(AND(B191&lt;=10,B191&gt;0),(人物成长表!$B191-1)*30+30,IF(AND(B191&lt;=20,B191&gt;10),9*30+30+(B191-10)*60,IF(AND(B191&lt;=30,B191&gt;20),9*30+30+10*60+(B191-20)*90,IF(AND(B191&lt;=40,B191&gt;30),9*30+30+10*60+10*90+(B191-30)*120,IF(AND(B191&lt;=50,B191&gt;40),9*30+30+10*60+10*90+10*120+(B191-40)*150,IF(AND(B191&lt;=60,B191&gt;50),9*30+30+10*60+10*90+10*120+10*150+(B191-50)*180,IF(AND(B191&lt;=70,B191&gt;60),9*30+30+10*60+10*90+10*120+10*150+10*180+(B191-60)*210,IF(AND(B191&lt;=80,B191&gt;70),9*30+30+10*60+10*90+10*120+10*150+10*180+10*210+(B191-70)*240,IF(AND(B191&lt;=90,B191&gt;80),9*30+30+10*60+10*90+10*120+10*150+10*180+10*210+10*240+(B191-80)*270,IF(AND(B191&lt;=100,B191&gt;90),9*30+30+10*60+10*90+10*120+10*150+10*180+10*210+10*240+10*270+(B191-90)*300,IF(AND(B191&lt;=110,B191&gt;100),9*30+30+10*60+10*90+10*120+10*150+10*180+10*210+10*240+10*270+10*300+(B191-100)*330,IF(AND(B191&lt;=120,B191&gt;110),9*30+30+10*60+10*90+10*120+10*150+10*180+10*210+10*240+10*270+10*300+10*330+(B191-110)*360))))))))))))</f>
        <v>8400</v>
      </c>
      <c r="D191" s="38">
        <v>70</v>
      </c>
      <c r="E191" s="38">
        <v>50</v>
      </c>
      <c r="F191" s="95">
        <v>50</v>
      </c>
      <c r="G191" s="97">
        <f>人物成长表!$D191*人物成长表!$B191*10%+16+IF(AND(B191&lt;=10,B191&gt;0),(人物成长表!$B191-1)*转化表!$C$11,IF(AND(B191&lt;=20,B191&gt;10),9*转化表!$C$11+(B191-10)*转化表!$C$12,IF(AND(B191&lt;=30,B191&gt;20),9*转化表!$C$11+10*转化表!$C$12+(B191-20)*转化表!$C$13,IF(AND(B191&lt;=40,B191&gt;30),9*转化表!$C$11+10*转化表!$C$12+10*转化表!$C$13+(B191-30)*转化表!$C$14,IF(AND(B191&lt;=50,B191&gt;40),9*转化表!$C$11+10*转化表!$C$12+10*转化表!$C$13+10*转化表!$C$14+(B191-40)*转化表!$C$15,IF(AND(B191&lt;=60,B191&gt;50),9*转化表!$C$11+10*转化表!$C$12+10*转化表!$C$13+10*转化表!$C$14+10*转化表!$C$15+(B191-50)*转化表!$C$16,IF(AND(B191&lt;=70,B191&gt;60),9*转化表!$C$11+10*转化表!$C$12+10*转化表!$C$13+10*转化表!$C$14+10*转化表!$C$15+10*转化表!$C$16+(B191-60)*转化表!$C$17,IF(AND(B191&lt;=80,B191&gt;70),9*转化表!$C$11+10*转化表!$C$12+10*转化表!$C$13+10*转化表!$C$14+10*转化表!$C$15+10*转化表!$C$16+10*转化表!$C$17+(B191-70)*转化表!$C$18,IF(AND(B191&lt;=90,B191&gt;80),9*转化表!$C$11+10*转化表!$C$12+10*转化表!$C$13+10*转化表!$C$14+10*转化表!$C$15+10*转化表!$C$16+10*转化表!$C$17+10*转化表!$C$18+(B191-80)*转化表!$C$19,IF(AND(B191&lt;=100,B191&gt;90),9*转化表!$C$11+10*转化表!$C$12+10*转化表!$C$13+10*转化表!$C$14+10*转化表!$C$15+10*转化表!$C$16+10*转化表!$C$17+10*转化表!$C$18+10*转化表!$C$19+(B191-90)*转化表!$C$20,IF(AND(B191&lt;=110,B191&gt;100),9*转化表!$C$11+10*转化表!$C$12+10*转化表!$C$13+10*转化表!$C$14+10*转化表!$C$15+10*转化表!$C$16+10*转化表!$C$17+10*转化表!$C$18+10*转化表!$C$19+10*转化表!$C$20+(B191-100)*转化表!$C$21,IF(AND(B191&lt;=120,B191&gt;110),9*转化表!$C$11+10*转化表!$C$12+10*转化表!$C$13+10*转化表!$C$14+10*转化表!$C$15+10*转化表!$C$16+10*转化表!$C$17+10*转化表!$C$18+10*转化表!$C$19+10*转化表!$C$20+10*转化表!$C$21+(B191-110)*转化表!$C$22))))))))))))</f>
        <v>1259</v>
      </c>
      <c r="H191" s="97">
        <f>人物成长表!$D191*人物成长表!$B191*7%+11.1+IF(AND(B191&lt;=10,B191&gt;0),(人物成长表!$B191-1)*转化表!$D$11,IF(AND(B191&lt;=20,B191&gt;10),9*转化表!$D$11+(B191-10)*转化表!$D$12,IF(AND(B191&lt;=30,B191&gt;20),9*转化表!$D$11+10*转化表!$D$12+(B191-20)*转化表!$D$13,IF(AND(B191&lt;=40,B191&gt;30),9*转化表!$D$11+10*转化表!$D$12+10*转化表!$D$13+(B191-30)*转化表!$D$14,IF(AND(B191&lt;=50,B191&gt;40),9*转化表!$D$11+10*转化表!$D$12+10*转化表!$D$13+10*转化表!$D$14+(B191-40)*转化表!$D$15,IF(AND(B191&lt;=60,B191&gt;50),9*转化表!$D$11+10*转化表!$D$12+10*转化表!$D$13+10*转化表!$D$14+10*转化表!$D$15+(B191-50)*转化表!$D$16,IF(AND(B191&lt;=70,B191&gt;60),9*转化表!$D$11+10*转化表!$D$12+10*转化表!$D$13+10*转化表!$D$14+10*转化表!$D$15+10*转化表!$D$16+(B191-60)*转化表!$D$17,IF(AND(B191&lt;=80,B191&gt;70),9*转化表!$D$11+10*转化表!$D$12+10*转化表!$D$13+10*转化表!$D$14+10*转化表!$D$15+10*转化表!$D$16+10*转化表!$D$17+(B191-70)*转化表!$D$18,IF(AND(B191&lt;=90,B191&gt;80),9*转化表!$D$11+10*转化表!$D$12+10*转化表!$D$13+10*转化表!$D$14+10*转化表!$D$15+10*转化表!$D$16+10*转化表!$D$17+10*转化表!$D$18+(B191-80)*转化表!$D$19,IF(AND(B191&lt;=100,B191&gt;90),9*转化表!$D$11+10*转化表!$D$12+10*转化表!$D$13+10*转化表!$D$14+10*转化表!$D$15+10*转化表!$D$16+10*转化表!$D$17+10*转化表!$D$18+10*转化表!$D$19+(B191-90)*转化表!$D$20,IF(AND(B191&lt;=110,B191&gt;100),9*转化表!$D$11+10*转化表!$D$12+10*转化表!$D$13+10*转化表!$D$14+10*转化表!$D$15+10*转化表!$D$16+10*转化表!$D$17+10*转化表!$D$18+10*转化表!$D$19+10*转化表!$D$20+(B191-100)*转化表!$D$21,IF(AND(B191&lt;=120,B191&gt;110),9*转化表!$D$11+10*转化表!$D$12+10*转化表!$D$13+10*转化表!$D$14+10*转化表!$D$15+10*转化表!$D$16+10*转化表!$D$17+10*转化表!$D$18+10*转化表!$D$19+10*转化表!$D$20+10*转化表!$D$21+(B191-110)*转化表!$D$22))))))))))))</f>
        <v>379.00000000000006</v>
      </c>
      <c r="I191" s="98">
        <f>IF(E191&lt;=50,0,(E191-50)*人物成长表!$B191*10%+0.1+IF(AND(B191&lt;=10,B191&gt;0),(人物成长表!$B191-1)*转化表!$E$11,IF(AND(B191&lt;=20,B191&gt;10),9*转化表!$E$11+(B191-10)*转化表!$E$12,IF(AND(B191&lt;=30,B191&gt;20),9*转化表!$E$11+10*转化表!$E$12+(B191-20)*转化表!$E$13,IF(AND(B191&lt;=40,B191&gt;30),9*转化表!$E$11+10*转化表!$E$12+10*转化表!$E$13+(B191-30)*转化表!$E$14,IF(AND(B191&lt;=50,B191&gt;40),9*转化表!$E$11+10*转化表!$E$12+10*转化表!$E$13+10*转化表!$E$14+(B191-40)*转化表!$E$15,IF(AND(B191&lt;=60,B191&gt;50),9*转化表!$E$11+10*转化表!$E$12+10*转化表!$E$13+10*转化表!$E$14+10*转化表!$E$15+(B191-50)*转化表!$E$16,IF(AND(B191&lt;=70,B191&gt;60),9*转化表!$E$11+10*转化表!$E$12+10*转化表!$E$13+10*转化表!$E$14+10*转化表!$E$15+10*转化表!$E$16+(B191-60)*转化表!$E$17,IF(AND(B191&lt;=80,B191&gt;70),9*转化表!$E$11+10*转化表!$E$12+10*转化表!$E$13+10*转化表!$E$14+10*转化表!$E$15+10*转化表!$E$16+10*转化表!$E$17+(B191-70)*转化表!$E$18,IF(AND(B191&lt;=90,B191&gt;80),9*转化表!$E$11+10*转化表!$E$12+10*转化表!$E$13+10*转化表!$E$14+10*转化表!$E$15+10*转化表!$E$16+10*转化表!$E$17+10*转化表!$E$18+(B191-80)*转化表!$E$19,IF(AND(B191&lt;=100,B191&gt;90),9*转化表!$E$11+10*转化表!$E$12+10*转化表!$E$13+10*转化表!$E$14+10*转化表!$E$15+10*转化表!$E$16+10*转化表!$E$17+10*转化表!$E$18+10*转化表!$E$19+(B191-90)*转化表!$E$20,IF(AND(B191&lt;=110,B191&gt;100),9*转化表!$E$11+10*转化表!$E$12+10*转化表!$E$13+10*转化表!$E$14+10*转化表!$E$15+10*转化表!$E$16+10*转化表!$E$17+10*转化表!$E$18+10*转化表!$E$19+10*转化表!$E$20+(B191-100)*转化表!$E$21,IF(AND(B191&lt;=120,B191&gt;110),9*转化表!$E$11+10*转化表!$E$12+10*转化表!$E$13+10*转化表!$E$14+10*转化表!$E$15+10*转化表!$E$16+10*转化表!$E$17+10*转化表!$E$18+10*转化表!$E$19+10*转化表!$E$20+10*转化表!$E$21+(B191-110)*转化表!$E$22)))))))))))))</f>
        <v>0</v>
      </c>
      <c r="J191" s="98">
        <f>IF(E191&lt;=50,0,(E191-50)*人物成长表!$B191*7%+0.1+IF(AND(B191&lt;=10,B191&gt;0),(人物成长表!$B191-1)*转化表!$F$11,IF(AND(B191&lt;=20,B191&gt;10),9*转化表!$F$11+(B191-10)*转化表!$F$12,IF(AND(B191&lt;=30,B191&gt;20),9*转化表!$F$11+10*转化表!$F$12+(B191-20)*转化表!$F$13,IF(AND(B191&lt;=40,B191&gt;30),9*转化表!$F$11+10*转化表!$F$12+10*转化表!$F$13+(B191-30)*转化表!$F$14,IF(AND(B191&lt;=50,B191&gt;40),9*转化表!$F$11+10*转化表!$F$12+10*转化表!$F$13+10*转化表!$F$14+(B191-40)*转化表!$F$15,IF(AND(B191&lt;=60,B191&gt;50),9*转化表!$F$11+10*转化表!$F$12+10*转化表!$F$13+10*转化表!$F$14+10*转化表!$F$15+(B191-50)*转化表!$F$16,IF(AND(B191&lt;=70,B191&gt;60),9*转化表!$F$11+10*转化表!$F$12+10*转化表!$F$13+10*转化表!$F$14+10*转化表!$F$15+10*转化表!$F$16+(B191-60)*转化表!$F$17,IF(AND(B191&lt;=80,B191&gt;70),9*转化表!$F$11+10*转化表!$F$12+10*转化表!$F$13+10*转化表!$F$14+10*转化表!$F$15+10*转化表!$F$16+10*转化表!$F$17+(B191-70)*转化表!$F$18,IF(AND(B191&lt;=90,B191&gt;80),9*转化表!$F$11+10*转化表!$F$12+10*转化表!$F$13+10*转化表!$F$14+10*转化表!$F$15+10*转化表!$F$16+10*转化表!$F$17+10*转化表!$F$18+(B191-80)*转化表!$F$19,IF(AND(B191&lt;=100,B191&gt;90),9*转化表!$F$11+10*转化表!$F$12+10*转化表!$F$13+10*转化表!$F$14+10*转化表!$F$15+10*转化表!$F$16+10*转化表!$F$17+10*转化表!$F$18+10*转化表!$F$19+(B191-90)*转化表!$F$20,IF(AND(B191&lt;=110,B191&gt;100),9*转化表!$F$11+10*转化表!$F$12+10*转化表!$F$13+10*转化表!$F$14+10*转化表!$F$15+10*转化表!$F$16+10*转化表!$F$17+10*转化表!$F$18+10*转化表!$F$19+10*转化表!$F$20+(B191-100)*转化表!$F$21,IF(AND(B191&lt;=120,B191&gt;110),9*转化表!$F$11+10*转化表!$F$12+10*转化表!$F$13+10*转化表!$F$14+10*转化表!$F$15+10*转化表!$F$16+10*转化表!$F$17+10*转化表!$F$18+10*转化表!$F$19+10*转化表!$F$20+10*转化表!$F$21+(B191-110)*转化表!$F$22)))))))))))))</f>
        <v>0</v>
      </c>
      <c r="K191" s="98">
        <f>(F191-50)*B191*10%+1+IF(AND(B191&lt;=10,B191&gt;0),(人物成长表!$B191-1)*转化表!$G$11,IF(AND(B191&lt;=20,B191&gt;10),9*转化表!$G$11+(B191-10)*转化表!$G$12,IF(AND(B191&lt;=30,B191&gt;20),9*转化表!$G$11+10*转化表!$G$12+(B191-20)*转化表!$G$13,IF(AND(B191&lt;=40,B191&gt;30),9*转化表!$G$11+10*转化表!$G$12+10*转化表!$G$13+(B191-30)*转化表!$G$14,IF(AND(B191&lt;=50,B191&gt;40),9*转化表!$G$11+10*转化表!$G$12+10*转化表!$G$13+10*转化表!$G$14+(B191-40)*转化表!$G$15,IF(AND(B191&lt;=60,B191&gt;50),9*转化表!$G$11+10*转化表!$G$12+10*转化表!$G$13+10*转化表!$G$14+10*转化表!$G$15+(B191-50)*转化表!$G$16,IF(AND(B191&lt;=70,B191&gt;60),9*转化表!$G$11+10*转化表!$G$12+10*转化表!$G$13+10*转化表!$G$14+10*转化表!$G$15+10*转化表!$G$16+(B191-60)*转化表!$G$17,IF(AND(B191&lt;=80,B191&gt;70),9*转化表!$G$11+10*转化表!$G$12+10*转化表!$G$13+10*转化表!$G$14+10*转化表!$G$15+10*转化表!$G$16+10*转化表!$G$17+(B191-70)*转化表!$G$18,IF(AND(B191&lt;=90,B191&gt;80),9*转化表!$G$11+10*转化表!$G$12+10*转化表!$G$13+10*转化表!$G$14+10*转化表!$G$15+10*转化表!$G$16+10*转化表!$G$17+10*转化表!$G$18+(B191-80)*转化表!$G$19,IF(AND(B191&lt;=100,B191&gt;90),9*转化表!$G$11+10*转化表!$G$12+10*转化表!$G$13+10*转化表!$G$14+10*转化表!$G$15+10*转化表!$G$16+10*转化表!$G$17+10*转化表!$G$18+10*转化表!$G$19+(B191-90)*转化表!$G$20,IF(AND(B191&lt;=110,B191&gt;100),9*转化表!$G$11+10*转化表!$G$12+10*转化表!$G$13+10*转化表!$G$14+10*转化表!$G$15+10*转化表!$G$16+10*转化表!$G$17+10*转化表!$G$18+10*转化表!$G$19+10*转化表!$G$20+(B191-100)*转化表!$G$21,IF(AND(B191&lt;=120,B191&gt;110),9*转化表!$G$11+10*转化表!$G$12+10*转化表!$G$13+10*转化表!$G$14+10*转化表!$G$15+10*转化表!$G$16+10*转化表!$G$17+10*转化表!$G$18+10*转化表!$G$19+10*转化表!$G$20+10*转化表!$G$21+(B191-110)*转化表!$G$22))))))))))))</f>
        <v>280</v>
      </c>
      <c r="L191" s="98">
        <f>IF(F191&lt;=50,0,(F191-50)*7%*B191+IF(AND(B191&lt;=10,B191&gt;0),人物成长表!$B191*转化表!$H$11,IF(AND(B191&lt;=20,B191&gt;10),9*转化表!$H$11+(B191-10)*转化表!$H$12,IF(AND(B191&lt;=30,B191&gt;20),9*转化表!$H$11+10*转化表!$H$12+(B191-20)*转化表!$H$13,IF(AND(B191&lt;=40,B191&gt;30),9*转化表!$H$11+10*转化表!$H$12+10*转化表!$H$13+(B191-30)*转化表!$H$14,IF(AND(B191&lt;=50,B191&gt;40),9*转化表!$H$11+10*转化表!$H$12+10*转化表!$H$13+10*转化表!$H$14+(B191-40)*转化表!$H$15,IF(AND(B191&lt;=60,B191&gt;50),9*转化表!$H$11+10*转化表!$H$12+10*转化表!$H$13+10*转化表!$H$14+10*转化表!$H$15+(B191-50)*转化表!$H$16,IF(AND(B191&lt;=70,B191&gt;60),9*转化表!$H$11+10*转化表!$H$12+10*转化表!$H$13+10*转化表!$H$14+10*转化表!$H$15+10*转化表!$H$16+(B191-60)*转化表!$H$17,IF(AND(B191&lt;=80,B191&gt;70),9*转化表!$H$11+10*转化表!$H$12+10*转化表!$H$13+10*转化表!$H$14+10*转化表!$H$15+10*转化表!$H$16+10*转化表!$H$17+(B191-70)*转化表!$H$18,IF(AND(B191&lt;=90,B191&gt;80),9*转化表!$H$11+10*转化表!$H$12+10*转化表!$H$13+10*转化表!$H$14+10*转化表!$H$15+10*转化表!$H$16+10*转化表!$H$17+10*转化表!$H$18+(B191-80)*转化表!$H$19,IF(AND(B191&lt;=100,B191&gt;90),9*转化表!$H$11+10*转化表!$H$12+10*转化表!$H$13+10*转化表!$H$14+10*转化表!$H$15+10*转化表!$H$16+10*转化表!$H$17+10*转化表!$H$18+10*转化表!$H$19+(B191-90)*转化表!$H$20,IF(AND(B191&lt;=110,B191&gt;100),9*转化表!$H$11+10*转化表!$H$12+10*转化表!$H$13+10*转化表!$H$14+10*转化表!$H$15+10*转化表!$H$16+10*转化表!$H$17+10*转化表!$H$18+10*转化表!$H$19+10*转化表!$H$20+(B191-100)*转化表!$H$21,IF(AND(B191&lt;=120,B191&gt;110),9*转化表!$H$11+10*转化表!$H$12+10*转化表!$H$13+10*转化表!$H$14+10*转化表!$H$15+10*转化表!$H$16+10*转化表!$H$17+10*转化表!$H$18+10*转化表!$H$19+10*转化表!$H$20+10*转化表!$H$21+(B191-110)*转化表!$H$22)))))))))))))</f>
        <v>0</v>
      </c>
      <c r="M191" s="99">
        <v>0.1</v>
      </c>
      <c r="N191" s="95">
        <v>0</v>
      </c>
      <c r="O191" s="99">
        <v>0.15</v>
      </c>
      <c r="P191" s="95">
        <v>0</v>
      </c>
      <c r="Q191" s="95">
        <v>0</v>
      </c>
      <c r="R191" s="95">
        <v>0</v>
      </c>
      <c r="S191" s="95">
        <v>0</v>
      </c>
    </row>
    <row r="192" spans="1:19">
      <c r="A192" s="38" t="s">
        <v>187</v>
      </c>
      <c r="B192" s="95">
        <v>71</v>
      </c>
      <c r="C192" s="96">
        <f>IF(AND(B192&lt;=10,B192&gt;0),(人物成长表!$B192-1)*30+30,IF(AND(B192&lt;=20,B192&gt;10),9*30+30+(B192-10)*60,IF(AND(B192&lt;=30,B192&gt;20),9*30+30+10*60+(B192-20)*90,IF(AND(B192&lt;=40,B192&gt;30),9*30+30+10*60+10*90+(B192-30)*120,IF(AND(B192&lt;=50,B192&gt;40),9*30+30+10*60+10*90+10*120+(B192-40)*150,IF(AND(B192&lt;=60,B192&gt;50),9*30+30+10*60+10*90+10*120+10*150+(B192-50)*180,IF(AND(B192&lt;=70,B192&gt;60),9*30+30+10*60+10*90+10*120+10*150+10*180+(B192-60)*210,IF(AND(B192&lt;=80,B192&gt;70),9*30+30+10*60+10*90+10*120+10*150+10*180+10*210+(B192-70)*240,IF(AND(B192&lt;=90,B192&gt;80),9*30+30+10*60+10*90+10*120+10*150+10*180+10*210+10*240+(B192-80)*270,IF(AND(B192&lt;=100,B192&gt;90),9*30+30+10*60+10*90+10*120+10*150+10*180+10*210+10*240+10*270+(B192-90)*300,IF(AND(B192&lt;=110,B192&gt;100),9*30+30+10*60+10*90+10*120+10*150+10*180+10*210+10*240+10*270+10*300+(B192-100)*330,IF(AND(B192&lt;=120,B192&gt;110),9*30+30+10*60+10*90+10*120+10*150+10*180+10*210+10*240+10*270+10*300+10*330+(B192-110)*360))))))))))))</f>
        <v>8640</v>
      </c>
      <c r="D192" s="38">
        <v>70</v>
      </c>
      <c r="E192" s="38">
        <v>50</v>
      </c>
      <c r="F192" s="95">
        <v>50</v>
      </c>
      <c r="G192" s="97">
        <f>人物成长表!$D192*人物成长表!$B192*10%+16+IF(AND(B192&lt;=10,B192&gt;0),(人物成长表!$B192-1)*转化表!$C$11,IF(AND(B192&lt;=20,B192&gt;10),9*转化表!$C$11+(B192-10)*转化表!$C$12,IF(AND(B192&lt;=30,B192&gt;20),9*转化表!$C$11+10*转化表!$C$12+(B192-20)*转化表!$C$13,IF(AND(B192&lt;=40,B192&gt;30),9*转化表!$C$11+10*转化表!$C$12+10*转化表!$C$13+(B192-30)*转化表!$C$14,IF(AND(B192&lt;=50,B192&gt;40),9*转化表!$C$11+10*转化表!$C$12+10*转化表!$C$13+10*转化表!$C$14+(B192-40)*转化表!$C$15,IF(AND(B192&lt;=60,B192&gt;50),9*转化表!$C$11+10*转化表!$C$12+10*转化表!$C$13+10*转化表!$C$14+10*转化表!$C$15+(B192-50)*转化表!$C$16,IF(AND(B192&lt;=70,B192&gt;60),9*转化表!$C$11+10*转化表!$C$12+10*转化表!$C$13+10*转化表!$C$14+10*转化表!$C$15+10*转化表!$C$16+(B192-60)*转化表!$C$17,IF(AND(B192&lt;=80,B192&gt;70),9*转化表!$C$11+10*转化表!$C$12+10*转化表!$C$13+10*转化表!$C$14+10*转化表!$C$15+10*转化表!$C$16+10*转化表!$C$17+(B192-70)*转化表!$C$18,IF(AND(B192&lt;=90,B192&gt;80),9*转化表!$C$11+10*转化表!$C$12+10*转化表!$C$13+10*转化表!$C$14+10*转化表!$C$15+10*转化表!$C$16+10*转化表!$C$17+10*转化表!$C$18+(B192-80)*转化表!$C$19,IF(AND(B192&lt;=100,B192&gt;90),9*转化表!$C$11+10*转化表!$C$12+10*转化表!$C$13+10*转化表!$C$14+10*转化表!$C$15+10*转化表!$C$16+10*转化表!$C$17+10*转化表!$C$18+10*转化表!$C$19+(B192-90)*转化表!$C$20,IF(AND(B192&lt;=110,B192&gt;100),9*转化表!$C$11+10*转化表!$C$12+10*转化表!$C$13+10*转化表!$C$14+10*转化表!$C$15+10*转化表!$C$16+10*转化表!$C$17+10*转化表!$C$18+10*转化表!$C$19+10*转化表!$C$20+(B192-100)*转化表!$C$21,IF(AND(B192&lt;=120,B192&gt;110),9*转化表!$C$11+10*转化表!$C$12+10*转化表!$C$13+10*转化表!$C$14+10*转化表!$C$15+10*转化表!$C$16+10*转化表!$C$17+10*转化表!$C$18+10*转化表!$C$19+10*转化表!$C$20+10*转化表!$C$21+(B192-110)*转化表!$C$22))))))))))))</f>
        <v>1293</v>
      </c>
      <c r="H192" s="97">
        <f>人物成长表!$D192*人物成长表!$B192*7%+11.1+IF(AND(B192&lt;=10,B192&gt;0),(人物成长表!$B192-1)*转化表!$D$11,IF(AND(B192&lt;=20,B192&gt;10),9*转化表!$D$11+(B192-10)*转化表!$D$12,IF(AND(B192&lt;=30,B192&gt;20),9*转化表!$D$11+10*转化表!$D$12+(B192-20)*转化表!$D$13,IF(AND(B192&lt;=40,B192&gt;30),9*转化表!$D$11+10*转化表!$D$12+10*转化表!$D$13+(B192-30)*转化表!$D$14,IF(AND(B192&lt;=50,B192&gt;40),9*转化表!$D$11+10*转化表!$D$12+10*转化表!$D$13+10*转化表!$D$14+(B192-40)*转化表!$D$15,IF(AND(B192&lt;=60,B192&gt;50),9*转化表!$D$11+10*转化表!$D$12+10*转化表!$D$13+10*转化表!$D$14+10*转化表!$D$15+(B192-50)*转化表!$D$16,IF(AND(B192&lt;=70,B192&gt;60),9*转化表!$D$11+10*转化表!$D$12+10*转化表!$D$13+10*转化表!$D$14+10*转化表!$D$15+10*转化表!$D$16+(B192-60)*转化表!$D$17,IF(AND(B192&lt;=80,B192&gt;70),9*转化表!$D$11+10*转化表!$D$12+10*转化表!$D$13+10*转化表!$D$14+10*转化表!$D$15+10*转化表!$D$16+10*转化表!$D$17+(B192-70)*转化表!$D$18,IF(AND(B192&lt;=90,B192&gt;80),9*转化表!$D$11+10*转化表!$D$12+10*转化表!$D$13+10*转化表!$D$14+10*转化表!$D$15+10*转化表!$D$16+10*转化表!$D$17+10*转化表!$D$18+(B192-80)*转化表!$D$19,IF(AND(B192&lt;=100,B192&gt;90),9*转化表!$D$11+10*转化表!$D$12+10*转化表!$D$13+10*转化表!$D$14+10*转化表!$D$15+10*转化表!$D$16+10*转化表!$D$17+10*转化表!$D$18+10*转化表!$D$19+(B192-90)*转化表!$D$20,IF(AND(B192&lt;=110,B192&gt;100),9*转化表!$D$11+10*转化表!$D$12+10*转化表!$D$13+10*转化表!$D$14+10*转化表!$D$15+10*转化表!$D$16+10*转化表!$D$17+10*转化表!$D$18+10*转化表!$D$19+10*转化表!$D$20+(B192-100)*转化表!$D$21,IF(AND(B192&lt;=120,B192&gt;110),9*转化表!$D$11+10*转化表!$D$12+10*转化表!$D$13+10*转化表!$D$14+10*转化表!$D$15+10*转化表!$D$16+10*转化表!$D$17+10*转化表!$D$18+10*转化表!$D$19+10*转化表!$D$20+10*转化表!$D$21+(B192-110)*转化表!$D$22))))))))))))</f>
        <v>387.80000000000007</v>
      </c>
      <c r="I192" s="98">
        <f>IF(E192&lt;=50,0,(E192-50)*人物成长表!$B192*10%+0.1+IF(AND(B192&lt;=10,B192&gt;0),(人物成长表!$B192-1)*转化表!$E$11,IF(AND(B192&lt;=20,B192&gt;10),9*转化表!$E$11+(B192-10)*转化表!$E$12,IF(AND(B192&lt;=30,B192&gt;20),9*转化表!$E$11+10*转化表!$E$12+(B192-20)*转化表!$E$13,IF(AND(B192&lt;=40,B192&gt;30),9*转化表!$E$11+10*转化表!$E$12+10*转化表!$E$13+(B192-30)*转化表!$E$14,IF(AND(B192&lt;=50,B192&gt;40),9*转化表!$E$11+10*转化表!$E$12+10*转化表!$E$13+10*转化表!$E$14+(B192-40)*转化表!$E$15,IF(AND(B192&lt;=60,B192&gt;50),9*转化表!$E$11+10*转化表!$E$12+10*转化表!$E$13+10*转化表!$E$14+10*转化表!$E$15+(B192-50)*转化表!$E$16,IF(AND(B192&lt;=70,B192&gt;60),9*转化表!$E$11+10*转化表!$E$12+10*转化表!$E$13+10*转化表!$E$14+10*转化表!$E$15+10*转化表!$E$16+(B192-60)*转化表!$E$17,IF(AND(B192&lt;=80,B192&gt;70),9*转化表!$E$11+10*转化表!$E$12+10*转化表!$E$13+10*转化表!$E$14+10*转化表!$E$15+10*转化表!$E$16+10*转化表!$E$17+(B192-70)*转化表!$E$18,IF(AND(B192&lt;=90,B192&gt;80),9*转化表!$E$11+10*转化表!$E$12+10*转化表!$E$13+10*转化表!$E$14+10*转化表!$E$15+10*转化表!$E$16+10*转化表!$E$17+10*转化表!$E$18+(B192-80)*转化表!$E$19,IF(AND(B192&lt;=100,B192&gt;90),9*转化表!$E$11+10*转化表!$E$12+10*转化表!$E$13+10*转化表!$E$14+10*转化表!$E$15+10*转化表!$E$16+10*转化表!$E$17+10*转化表!$E$18+10*转化表!$E$19+(B192-90)*转化表!$E$20,IF(AND(B192&lt;=110,B192&gt;100),9*转化表!$E$11+10*转化表!$E$12+10*转化表!$E$13+10*转化表!$E$14+10*转化表!$E$15+10*转化表!$E$16+10*转化表!$E$17+10*转化表!$E$18+10*转化表!$E$19+10*转化表!$E$20+(B192-100)*转化表!$E$21,IF(AND(B192&lt;=120,B192&gt;110),9*转化表!$E$11+10*转化表!$E$12+10*转化表!$E$13+10*转化表!$E$14+10*转化表!$E$15+10*转化表!$E$16+10*转化表!$E$17+10*转化表!$E$18+10*转化表!$E$19+10*转化表!$E$20+10*转化表!$E$21+(B192-110)*转化表!$E$22)))))))))))))</f>
        <v>0</v>
      </c>
      <c r="J192" s="98">
        <f>IF(E192&lt;=50,0,(E192-50)*人物成长表!$B192*7%+0.1+IF(AND(B192&lt;=10,B192&gt;0),(人物成长表!$B192-1)*转化表!$F$11,IF(AND(B192&lt;=20,B192&gt;10),9*转化表!$F$11+(B192-10)*转化表!$F$12,IF(AND(B192&lt;=30,B192&gt;20),9*转化表!$F$11+10*转化表!$F$12+(B192-20)*转化表!$F$13,IF(AND(B192&lt;=40,B192&gt;30),9*转化表!$F$11+10*转化表!$F$12+10*转化表!$F$13+(B192-30)*转化表!$F$14,IF(AND(B192&lt;=50,B192&gt;40),9*转化表!$F$11+10*转化表!$F$12+10*转化表!$F$13+10*转化表!$F$14+(B192-40)*转化表!$F$15,IF(AND(B192&lt;=60,B192&gt;50),9*转化表!$F$11+10*转化表!$F$12+10*转化表!$F$13+10*转化表!$F$14+10*转化表!$F$15+(B192-50)*转化表!$F$16,IF(AND(B192&lt;=70,B192&gt;60),9*转化表!$F$11+10*转化表!$F$12+10*转化表!$F$13+10*转化表!$F$14+10*转化表!$F$15+10*转化表!$F$16+(B192-60)*转化表!$F$17,IF(AND(B192&lt;=80,B192&gt;70),9*转化表!$F$11+10*转化表!$F$12+10*转化表!$F$13+10*转化表!$F$14+10*转化表!$F$15+10*转化表!$F$16+10*转化表!$F$17+(B192-70)*转化表!$F$18,IF(AND(B192&lt;=90,B192&gt;80),9*转化表!$F$11+10*转化表!$F$12+10*转化表!$F$13+10*转化表!$F$14+10*转化表!$F$15+10*转化表!$F$16+10*转化表!$F$17+10*转化表!$F$18+(B192-80)*转化表!$F$19,IF(AND(B192&lt;=100,B192&gt;90),9*转化表!$F$11+10*转化表!$F$12+10*转化表!$F$13+10*转化表!$F$14+10*转化表!$F$15+10*转化表!$F$16+10*转化表!$F$17+10*转化表!$F$18+10*转化表!$F$19+(B192-90)*转化表!$F$20,IF(AND(B192&lt;=110,B192&gt;100),9*转化表!$F$11+10*转化表!$F$12+10*转化表!$F$13+10*转化表!$F$14+10*转化表!$F$15+10*转化表!$F$16+10*转化表!$F$17+10*转化表!$F$18+10*转化表!$F$19+10*转化表!$F$20+(B192-100)*转化表!$F$21,IF(AND(B192&lt;=120,B192&gt;110),9*转化表!$F$11+10*转化表!$F$12+10*转化表!$F$13+10*转化表!$F$14+10*转化表!$F$15+10*转化表!$F$16+10*转化表!$F$17+10*转化表!$F$18+10*转化表!$F$19+10*转化表!$F$20+10*转化表!$F$21+(B192-110)*转化表!$F$22)))))))))))))</f>
        <v>0</v>
      </c>
      <c r="K192" s="98">
        <f>(F192-50)*B192*10%+1+IF(AND(B192&lt;=10,B192&gt;0),(人物成长表!$B192-1)*转化表!$G$11,IF(AND(B192&lt;=20,B192&gt;10),9*转化表!$G$11+(B192-10)*转化表!$G$12,IF(AND(B192&lt;=30,B192&gt;20),9*转化表!$G$11+10*转化表!$G$12+(B192-20)*转化表!$G$13,IF(AND(B192&lt;=40,B192&gt;30),9*转化表!$G$11+10*转化表!$G$12+10*转化表!$G$13+(B192-30)*转化表!$G$14,IF(AND(B192&lt;=50,B192&gt;40),9*转化表!$G$11+10*转化表!$G$12+10*转化表!$G$13+10*转化表!$G$14+(B192-40)*转化表!$G$15,IF(AND(B192&lt;=60,B192&gt;50),9*转化表!$G$11+10*转化表!$G$12+10*转化表!$G$13+10*转化表!$G$14+10*转化表!$G$15+(B192-50)*转化表!$G$16,IF(AND(B192&lt;=70,B192&gt;60),9*转化表!$G$11+10*转化表!$G$12+10*转化表!$G$13+10*转化表!$G$14+10*转化表!$G$15+10*转化表!$G$16+(B192-60)*转化表!$G$17,IF(AND(B192&lt;=80,B192&gt;70),9*转化表!$G$11+10*转化表!$G$12+10*转化表!$G$13+10*转化表!$G$14+10*转化表!$G$15+10*转化表!$G$16+10*转化表!$G$17+(B192-70)*转化表!$G$18,IF(AND(B192&lt;=90,B192&gt;80),9*转化表!$G$11+10*转化表!$G$12+10*转化表!$G$13+10*转化表!$G$14+10*转化表!$G$15+10*转化表!$G$16+10*转化表!$G$17+10*转化表!$G$18+(B192-80)*转化表!$G$19,IF(AND(B192&lt;=100,B192&gt;90),9*转化表!$G$11+10*转化表!$G$12+10*转化表!$G$13+10*转化表!$G$14+10*转化表!$G$15+10*转化表!$G$16+10*转化表!$G$17+10*转化表!$G$18+10*转化表!$G$19+(B192-90)*转化表!$G$20,IF(AND(B192&lt;=110,B192&gt;100),9*转化表!$G$11+10*转化表!$G$12+10*转化表!$G$13+10*转化表!$G$14+10*转化表!$G$15+10*转化表!$G$16+10*转化表!$G$17+10*转化表!$G$18+10*转化表!$G$19+10*转化表!$G$20+(B192-100)*转化表!$G$21,IF(AND(B192&lt;=120,B192&gt;110),9*转化表!$G$11+10*转化表!$G$12+10*转化表!$G$13+10*转化表!$G$14+10*转化表!$G$15+10*转化表!$G$16+10*转化表!$G$17+10*转化表!$G$18+10*转化表!$G$19+10*转化表!$G$20+10*转化表!$G$21+(B192-110)*转化表!$G$22))))))))))))</f>
        <v>288</v>
      </c>
      <c r="L192" s="98">
        <f>IF(F192&lt;=50,0,(F192-50)*7%*B192+IF(AND(B192&lt;=10,B192&gt;0),人物成长表!$B192*转化表!$H$11,IF(AND(B192&lt;=20,B192&gt;10),9*转化表!$H$11+(B192-10)*转化表!$H$12,IF(AND(B192&lt;=30,B192&gt;20),9*转化表!$H$11+10*转化表!$H$12+(B192-20)*转化表!$H$13,IF(AND(B192&lt;=40,B192&gt;30),9*转化表!$H$11+10*转化表!$H$12+10*转化表!$H$13+(B192-30)*转化表!$H$14,IF(AND(B192&lt;=50,B192&gt;40),9*转化表!$H$11+10*转化表!$H$12+10*转化表!$H$13+10*转化表!$H$14+(B192-40)*转化表!$H$15,IF(AND(B192&lt;=60,B192&gt;50),9*转化表!$H$11+10*转化表!$H$12+10*转化表!$H$13+10*转化表!$H$14+10*转化表!$H$15+(B192-50)*转化表!$H$16,IF(AND(B192&lt;=70,B192&gt;60),9*转化表!$H$11+10*转化表!$H$12+10*转化表!$H$13+10*转化表!$H$14+10*转化表!$H$15+10*转化表!$H$16+(B192-60)*转化表!$H$17,IF(AND(B192&lt;=80,B192&gt;70),9*转化表!$H$11+10*转化表!$H$12+10*转化表!$H$13+10*转化表!$H$14+10*转化表!$H$15+10*转化表!$H$16+10*转化表!$H$17+(B192-70)*转化表!$H$18,IF(AND(B192&lt;=90,B192&gt;80),9*转化表!$H$11+10*转化表!$H$12+10*转化表!$H$13+10*转化表!$H$14+10*转化表!$H$15+10*转化表!$H$16+10*转化表!$H$17+10*转化表!$H$18+(B192-80)*转化表!$H$19,IF(AND(B192&lt;=100,B192&gt;90),9*转化表!$H$11+10*转化表!$H$12+10*转化表!$H$13+10*转化表!$H$14+10*转化表!$H$15+10*转化表!$H$16+10*转化表!$H$17+10*转化表!$H$18+10*转化表!$H$19+(B192-90)*转化表!$H$20,IF(AND(B192&lt;=110,B192&gt;100),9*转化表!$H$11+10*转化表!$H$12+10*转化表!$H$13+10*转化表!$H$14+10*转化表!$H$15+10*转化表!$H$16+10*转化表!$H$17+10*转化表!$H$18+10*转化表!$H$19+10*转化表!$H$20+(B192-100)*转化表!$H$21,IF(AND(B192&lt;=120,B192&gt;110),9*转化表!$H$11+10*转化表!$H$12+10*转化表!$H$13+10*转化表!$H$14+10*转化表!$H$15+10*转化表!$H$16+10*转化表!$H$17+10*转化表!$H$18+10*转化表!$H$19+10*转化表!$H$20+10*转化表!$H$21+(B192-110)*转化表!$H$22)))))))))))))</f>
        <v>0</v>
      </c>
      <c r="M192" s="99">
        <v>0.1</v>
      </c>
      <c r="N192" s="95">
        <v>0</v>
      </c>
      <c r="O192" s="99">
        <v>0.15</v>
      </c>
      <c r="P192" s="95">
        <v>0</v>
      </c>
      <c r="Q192" s="95">
        <v>0</v>
      </c>
      <c r="R192" s="95">
        <v>0</v>
      </c>
      <c r="S192" s="95">
        <v>0</v>
      </c>
    </row>
    <row r="193" spans="1:19">
      <c r="A193" s="38" t="s">
        <v>187</v>
      </c>
      <c r="B193" s="95">
        <v>72</v>
      </c>
      <c r="C193" s="96">
        <f>IF(AND(B193&lt;=10,B193&gt;0),(人物成长表!$B193-1)*30+30,IF(AND(B193&lt;=20,B193&gt;10),9*30+30+(B193-10)*60,IF(AND(B193&lt;=30,B193&gt;20),9*30+30+10*60+(B193-20)*90,IF(AND(B193&lt;=40,B193&gt;30),9*30+30+10*60+10*90+(B193-30)*120,IF(AND(B193&lt;=50,B193&gt;40),9*30+30+10*60+10*90+10*120+(B193-40)*150,IF(AND(B193&lt;=60,B193&gt;50),9*30+30+10*60+10*90+10*120+10*150+(B193-50)*180,IF(AND(B193&lt;=70,B193&gt;60),9*30+30+10*60+10*90+10*120+10*150+10*180+(B193-60)*210,IF(AND(B193&lt;=80,B193&gt;70),9*30+30+10*60+10*90+10*120+10*150+10*180+10*210+(B193-70)*240,IF(AND(B193&lt;=90,B193&gt;80),9*30+30+10*60+10*90+10*120+10*150+10*180+10*210+10*240+(B193-80)*270,IF(AND(B193&lt;=100,B193&gt;90),9*30+30+10*60+10*90+10*120+10*150+10*180+10*210+10*240+10*270+(B193-90)*300,IF(AND(B193&lt;=110,B193&gt;100),9*30+30+10*60+10*90+10*120+10*150+10*180+10*210+10*240+10*270+10*300+(B193-100)*330,IF(AND(B193&lt;=120,B193&gt;110),9*30+30+10*60+10*90+10*120+10*150+10*180+10*210+10*240+10*270+10*300+10*330+(B193-110)*360))))))))))))</f>
        <v>8880</v>
      </c>
      <c r="D193" s="38">
        <v>70</v>
      </c>
      <c r="E193" s="38">
        <v>50</v>
      </c>
      <c r="F193" s="95">
        <v>50</v>
      </c>
      <c r="G193" s="97">
        <f>人物成长表!$D193*人物成长表!$B193*10%+16+IF(AND(B193&lt;=10,B193&gt;0),(人物成长表!$B193-1)*转化表!$C$11,IF(AND(B193&lt;=20,B193&gt;10),9*转化表!$C$11+(B193-10)*转化表!$C$12,IF(AND(B193&lt;=30,B193&gt;20),9*转化表!$C$11+10*转化表!$C$12+(B193-20)*转化表!$C$13,IF(AND(B193&lt;=40,B193&gt;30),9*转化表!$C$11+10*转化表!$C$12+10*转化表!$C$13+(B193-30)*转化表!$C$14,IF(AND(B193&lt;=50,B193&gt;40),9*转化表!$C$11+10*转化表!$C$12+10*转化表!$C$13+10*转化表!$C$14+(B193-40)*转化表!$C$15,IF(AND(B193&lt;=60,B193&gt;50),9*转化表!$C$11+10*转化表!$C$12+10*转化表!$C$13+10*转化表!$C$14+10*转化表!$C$15+(B193-50)*转化表!$C$16,IF(AND(B193&lt;=70,B193&gt;60),9*转化表!$C$11+10*转化表!$C$12+10*转化表!$C$13+10*转化表!$C$14+10*转化表!$C$15+10*转化表!$C$16+(B193-60)*转化表!$C$17,IF(AND(B193&lt;=80,B193&gt;70),9*转化表!$C$11+10*转化表!$C$12+10*转化表!$C$13+10*转化表!$C$14+10*转化表!$C$15+10*转化表!$C$16+10*转化表!$C$17+(B193-70)*转化表!$C$18,IF(AND(B193&lt;=90,B193&gt;80),9*转化表!$C$11+10*转化表!$C$12+10*转化表!$C$13+10*转化表!$C$14+10*转化表!$C$15+10*转化表!$C$16+10*转化表!$C$17+10*转化表!$C$18+(B193-80)*转化表!$C$19,IF(AND(B193&lt;=100,B193&gt;90),9*转化表!$C$11+10*转化表!$C$12+10*转化表!$C$13+10*转化表!$C$14+10*转化表!$C$15+10*转化表!$C$16+10*转化表!$C$17+10*转化表!$C$18+10*转化表!$C$19+(B193-90)*转化表!$C$20,IF(AND(B193&lt;=110,B193&gt;100),9*转化表!$C$11+10*转化表!$C$12+10*转化表!$C$13+10*转化表!$C$14+10*转化表!$C$15+10*转化表!$C$16+10*转化表!$C$17+10*转化表!$C$18+10*转化表!$C$19+10*转化表!$C$20+(B193-100)*转化表!$C$21,IF(AND(B193&lt;=120,B193&gt;110),9*转化表!$C$11+10*转化表!$C$12+10*转化表!$C$13+10*转化表!$C$14+10*转化表!$C$15+10*转化表!$C$16+10*转化表!$C$17+10*转化表!$C$18+10*转化表!$C$19+10*转化表!$C$20+10*转化表!$C$21+(B193-110)*转化表!$C$22))))))))))))</f>
        <v>1327</v>
      </c>
      <c r="H193" s="97">
        <f>人物成长表!$D193*人物成长表!$B193*7%+11.1+IF(AND(B193&lt;=10,B193&gt;0),(人物成长表!$B193-1)*转化表!$D$11,IF(AND(B193&lt;=20,B193&gt;10),9*转化表!$D$11+(B193-10)*转化表!$D$12,IF(AND(B193&lt;=30,B193&gt;20),9*转化表!$D$11+10*转化表!$D$12+(B193-20)*转化表!$D$13,IF(AND(B193&lt;=40,B193&gt;30),9*转化表!$D$11+10*转化表!$D$12+10*转化表!$D$13+(B193-30)*转化表!$D$14,IF(AND(B193&lt;=50,B193&gt;40),9*转化表!$D$11+10*转化表!$D$12+10*转化表!$D$13+10*转化表!$D$14+(B193-40)*转化表!$D$15,IF(AND(B193&lt;=60,B193&gt;50),9*转化表!$D$11+10*转化表!$D$12+10*转化表!$D$13+10*转化表!$D$14+10*转化表!$D$15+(B193-50)*转化表!$D$16,IF(AND(B193&lt;=70,B193&gt;60),9*转化表!$D$11+10*转化表!$D$12+10*转化表!$D$13+10*转化表!$D$14+10*转化表!$D$15+10*转化表!$D$16+(B193-60)*转化表!$D$17,IF(AND(B193&lt;=80,B193&gt;70),9*转化表!$D$11+10*转化表!$D$12+10*转化表!$D$13+10*转化表!$D$14+10*转化表!$D$15+10*转化表!$D$16+10*转化表!$D$17+(B193-70)*转化表!$D$18,IF(AND(B193&lt;=90,B193&gt;80),9*转化表!$D$11+10*转化表!$D$12+10*转化表!$D$13+10*转化表!$D$14+10*转化表!$D$15+10*转化表!$D$16+10*转化表!$D$17+10*转化表!$D$18+(B193-80)*转化表!$D$19,IF(AND(B193&lt;=100,B193&gt;90),9*转化表!$D$11+10*转化表!$D$12+10*转化表!$D$13+10*转化表!$D$14+10*转化表!$D$15+10*转化表!$D$16+10*转化表!$D$17+10*转化表!$D$18+10*转化表!$D$19+(B193-90)*转化表!$D$20,IF(AND(B193&lt;=110,B193&gt;100),9*转化表!$D$11+10*转化表!$D$12+10*转化表!$D$13+10*转化表!$D$14+10*转化表!$D$15+10*转化表!$D$16+10*转化表!$D$17+10*转化表!$D$18+10*转化表!$D$19+10*转化表!$D$20+(B193-100)*转化表!$D$21,IF(AND(B193&lt;=120,B193&gt;110),9*转化表!$D$11+10*转化表!$D$12+10*转化表!$D$13+10*转化表!$D$14+10*转化表!$D$15+10*转化表!$D$16+10*转化表!$D$17+10*转化表!$D$18+10*转化表!$D$19+10*转化表!$D$20+10*转化表!$D$21+(B193-110)*转化表!$D$22))))))))))))</f>
        <v>396.6</v>
      </c>
      <c r="I193" s="98">
        <f>IF(E193&lt;=50,0,(E193-50)*人物成长表!$B193*10%+0.1+IF(AND(B193&lt;=10,B193&gt;0),(人物成长表!$B193-1)*转化表!$E$11,IF(AND(B193&lt;=20,B193&gt;10),9*转化表!$E$11+(B193-10)*转化表!$E$12,IF(AND(B193&lt;=30,B193&gt;20),9*转化表!$E$11+10*转化表!$E$12+(B193-20)*转化表!$E$13,IF(AND(B193&lt;=40,B193&gt;30),9*转化表!$E$11+10*转化表!$E$12+10*转化表!$E$13+(B193-30)*转化表!$E$14,IF(AND(B193&lt;=50,B193&gt;40),9*转化表!$E$11+10*转化表!$E$12+10*转化表!$E$13+10*转化表!$E$14+(B193-40)*转化表!$E$15,IF(AND(B193&lt;=60,B193&gt;50),9*转化表!$E$11+10*转化表!$E$12+10*转化表!$E$13+10*转化表!$E$14+10*转化表!$E$15+(B193-50)*转化表!$E$16,IF(AND(B193&lt;=70,B193&gt;60),9*转化表!$E$11+10*转化表!$E$12+10*转化表!$E$13+10*转化表!$E$14+10*转化表!$E$15+10*转化表!$E$16+(B193-60)*转化表!$E$17,IF(AND(B193&lt;=80,B193&gt;70),9*转化表!$E$11+10*转化表!$E$12+10*转化表!$E$13+10*转化表!$E$14+10*转化表!$E$15+10*转化表!$E$16+10*转化表!$E$17+(B193-70)*转化表!$E$18,IF(AND(B193&lt;=90,B193&gt;80),9*转化表!$E$11+10*转化表!$E$12+10*转化表!$E$13+10*转化表!$E$14+10*转化表!$E$15+10*转化表!$E$16+10*转化表!$E$17+10*转化表!$E$18+(B193-80)*转化表!$E$19,IF(AND(B193&lt;=100,B193&gt;90),9*转化表!$E$11+10*转化表!$E$12+10*转化表!$E$13+10*转化表!$E$14+10*转化表!$E$15+10*转化表!$E$16+10*转化表!$E$17+10*转化表!$E$18+10*转化表!$E$19+(B193-90)*转化表!$E$20,IF(AND(B193&lt;=110,B193&gt;100),9*转化表!$E$11+10*转化表!$E$12+10*转化表!$E$13+10*转化表!$E$14+10*转化表!$E$15+10*转化表!$E$16+10*转化表!$E$17+10*转化表!$E$18+10*转化表!$E$19+10*转化表!$E$20+(B193-100)*转化表!$E$21,IF(AND(B193&lt;=120,B193&gt;110),9*转化表!$E$11+10*转化表!$E$12+10*转化表!$E$13+10*转化表!$E$14+10*转化表!$E$15+10*转化表!$E$16+10*转化表!$E$17+10*转化表!$E$18+10*转化表!$E$19+10*转化表!$E$20+10*转化表!$E$21+(B193-110)*转化表!$E$22)))))))))))))</f>
        <v>0</v>
      </c>
      <c r="J193" s="98">
        <f>IF(E193&lt;=50,0,(E193-50)*人物成长表!$B193*7%+0.1+IF(AND(B193&lt;=10,B193&gt;0),(人物成长表!$B193-1)*转化表!$F$11,IF(AND(B193&lt;=20,B193&gt;10),9*转化表!$F$11+(B193-10)*转化表!$F$12,IF(AND(B193&lt;=30,B193&gt;20),9*转化表!$F$11+10*转化表!$F$12+(B193-20)*转化表!$F$13,IF(AND(B193&lt;=40,B193&gt;30),9*转化表!$F$11+10*转化表!$F$12+10*转化表!$F$13+(B193-30)*转化表!$F$14,IF(AND(B193&lt;=50,B193&gt;40),9*转化表!$F$11+10*转化表!$F$12+10*转化表!$F$13+10*转化表!$F$14+(B193-40)*转化表!$F$15,IF(AND(B193&lt;=60,B193&gt;50),9*转化表!$F$11+10*转化表!$F$12+10*转化表!$F$13+10*转化表!$F$14+10*转化表!$F$15+(B193-50)*转化表!$F$16,IF(AND(B193&lt;=70,B193&gt;60),9*转化表!$F$11+10*转化表!$F$12+10*转化表!$F$13+10*转化表!$F$14+10*转化表!$F$15+10*转化表!$F$16+(B193-60)*转化表!$F$17,IF(AND(B193&lt;=80,B193&gt;70),9*转化表!$F$11+10*转化表!$F$12+10*转化表!$F$13+10*转化表!$F$14+10*转化表!$F$15+10*转化表!$F$16+10*转化表!$F$17+(B193-70)*转化表!$F$18,IF(AND(B193&lt;=90,B193&gt;80),9*转化表!$F$11+10*转化表!$F$12+10*转化表!$F$13+10*转化表!$F$14+10*转化表!$F$15+10*转化表!$F$16+10*转化表!$F$17+10*转化表!$F$18+(B193-80)*转化表!$F$19,IF(AND(B193&lt;=100,B193&gt;90),9*转化表!$F$11+10*转化表!$F$12+10*转化表!$F$13+10*转化表!$F$14+10*转化表!$F$15+10*转化表!$F$16+10*转化表!$F$17+10*转化表!$F$18+10*转化表!$F$19+(B193-90)*转化表!$F$20,IF(AND(B193&lt;=110,B193&gt;100),9*转化表!$F$11+10*转化表!$F$12+10*转化表!$F$13+10*转化表!$F$14+10*转化表!$F$15+10*转化表!$F$16+10*转化表!$F$17+10*转化表!$F$18+10*转化表!$F$19+10*转化表!$F$20+(B193-100)*转化表!$F$21,IF(AND(B193&lt;=120,B193&gt;110),9*转化表!$F$11+10*转化表!$F$12+10*转化表!$F$13+10*转化表!$F$14+10*转化表!$F$15+10*转化表!$F$16+10*转化表!$F$17+10*转化表!$F$18+10*转化表!$F$19+10*转化表!$F$20+10*转化表!$F$21+(B193-110)*转化表!$F$22)))))))))))))</f>
        <v>0</v>
      </c>
      <c r="K193" s="98">
        <f>(F193-50)*B193*10%+1+IF(AND(B193&lt;=10,B193&gt;0),(人物成长表!$B193-1)*转化表!$G$11,IF(AND(B193&lt;=20,B193&gt;10),9*转化表!$G$11+(B193-10)*转化表!$G$12,IF(AND(B193&lt;=30,B193&gt;20),9*转化表!$G$11+10*转化表!$G$12+(B193-20)*转化表!$G$13,IF(AND(B193&lt;=40,B193&gt;30),9*转化表!$G$11+10*转化表!$G$12+10*转化表!$G$13+(B193-30)*转化表!$G$14,IF(AND(B193&lt;=50,B193&gt;40),9*转化表!$G$11+10*转化表!$G$12+10*转化表!$G$13+10*转化表!$G$14+(B193-40)*转化表!$G$15,IF(AND(B193&lt;=60,B193&gt;50),9*转化表!$G$11+10*转化表!$G$12+10*转化表!$G$13+10*转化表!$G$14+10*转化表!$G$15+(B193-50)*转化表!$G$16,IF(AND(B193&lt;=70,B193&gt;60),9*转化表!$G$11+10*转化表!$G$12+10*转化表!$G$13+10*转化表!$G$14+10*转化表!$G$15+10*转化表!$G$16+(B193-60)*转化表!$G$17,IF(AND(B193&lt;=80,B193&gt;70),9*转化表!$G$11+10*转化表!$G$12+10*转化表!$G$13+10*转化表!$G$14+10*转化表!$G$15+10*转化表!$G$16+10*转化表!$G$17+(B193-70)*转化表!$G$18,IF(AND(B193&lt;=90,B193&gt;80),9*转化表!$G$11+10*转化表!$G$12+10*转化表!$G$13+10*转化表!$G$14+10*转化表!$G$15+10*转化表!$G$16+10*转化表!$G$17+10*转化表!$G$18+(B193-80)*转化表!$G$19,IF(AND(B193&lt;=100,B193&gt;90),9*转化表!$G$11+10*转化表!$G$12+10*转化表!$G$13+10*转化表!$G$14+10*转化表!$G$15+10*转化表!$G$16+10*转化表!$G$17+10*转化表!$G$18+10*转化表!$G$19+(B193-90)*转化表!$G$20,IF(AND(B193&lt;=110,B193&gt;100),9*转化表!$G$11+10*转化表!$G$12+10*转化表!$G$13+10*转化表!$G$14+10*转化表!$G$15+10*转化表!$G$16+10*转化表!$G$17+10*转化表!$G$18+10*转化表!$G$19+10*转化表!$G$20+(B193-100)*转化表!$G$21,IF(AND(B193&lt;=120,B193&gt;110),9*转化表!$G$11+10*转化表!$G$12+10*转化表!$G$13+10*转化表!$G$14+10*转化表!$G$15+10*转化表!$G$16+10*转化表!$G$17+10*转化表!$G$18+10*转化表!$G$19+10*转化表!$G$20+10*转化表!$G$21+(B193-110)*转化表!$G$22))))))))))))</f>
        <v>296</v>
      </c>
      <c r="L193" s="98">
        <f>IF(F193&lt;=50,0,(F193-50)*7%*B193+IF(AND(B193&lt;=10,B193&gt;0),人物成长表!$B193*转化表!$H$11,IF(AND(B193&lt;=20,B193&gt;10),9*转化表!$H$11+(B193-10)*转化表!$H$12,IF(AND(B193&lt;=30,B193&gt;20),9*转化表!$H$11+10*转化表!$H$12+(B193-20)*转化表!$H$13,IF(AND(B193&lt;=40,B193&gt;30),9*转化表!$H$11+10*转化表!$H$12+10*转化表!$H$13+(B193-30)*转化表!$H$14,IF(AND(B193&lt;=50,B193&gt;40),9*转化表!$H$11+10*转化表!$H$12+10*转化表!$H$13+10*转化表!$H$14+(B193-40)*转化表!$H$15,IF(AND(B193&lt;=60,B193&gt;50),9*转化表!$H$11+10*转化表!$H$12+10*转化表!$H$13+10*转化表!$H$14+10*转化表!$H$15+(B193-50)*转化表!$H$16,IF(AND(B193&lt;=70,B193&gt;60),9*转化表!$H$11+10*转化表!$H$12+10*转化表!$H$13+10*转化表!$H$14+10*转化表!$H$15+10*转化表!$H$16+(B193-60)*转化表!$H$17,IF(AND(B193&lt;=80,B193&gt;70),9*转化表!$H$11+10*转化表!$H$12+10*转化表!$H$13+10*转化表!$H$14+10*转化表!$H$15+10*转化表!$H$16+10*转化表!$H$17+(B193-70)*转化表!$H$18,IF(AND(B193&lt;=90,B193&gt;80),9*转化表!$H$11+10*转化表!$H$12+10*转化表!$H$13+10*转化表!$H$14+10*转化表!$H$15+10*转化表!$H$16+10*转化表!$H$17+10*转化表!$H$18+(B193-80)*转化表!$H$19,IF(AND(B193&lt;=100,B193&gt;90),9*转化表!$H$11+10*转化表!$H$12+10*转化表!$H$13+10*转化表!$H$14+10*转化表!$H$15+10*转化表!$H$16+10*转化表!$H$17+10*转化表!$H$18+10*转化表!$H$19+(B193-90)*转化表!$H$20,IF(AND(B193&lt;=110,B193&gt;100),9*转化表!$H$11+10*转化表!$H$12+10*转化表!$H$13+10*转化表!$H$14+10*转化表!$H$15+10*转化表!$H$16+10*转化表!$H$17+10*转化表!$H$18+10*转化表!$H$19+10*转化表!$H$20+(B193-100)*转化表!$H$21,IF(AND(B193&lt;=120,B193&gt;110),9*转化表!$H$11+10*转化表!$H$12+10*转化表!$H$13+10*转化表!$H$14+10*转化表!$H$15+10*转化表!$H$16+10*转化表!$H$17+10*转化表!$H$18+10*转化表!$H$19+10*转化表!$H$20+10*转化表!$H$21+(B193-110)*转化表!$H$22)))))))))))))</f>
        <v>0</v>
      </c>
      <c r="M193" s="99">
        <v>0.1</v>
      </c>
      <c r="N193" s="95">
        <v>0</v>
      </c>
      <c r="O193" s="99">
        <v>0.15</v>
      </c>
      <c r="P193" s="95">
        <v>0</v>
      </c>
      <c r="Q193" s="95">
        <v>0</v>
      </c>
      <c r="R193" s="95">
        <v>0</v>
      </c>
      <c r="S193" s="95">
        <v>0</v>
      </c>
    </row>
    <row r="194" spans="1:19">
      <c r="A194" s="38" t="s">
        <v>187</v>
      </c>
      <c r="B194" s="95">
        <v>73</v>
      </c>
      <c r="C194" s="96">
        <f>IF(AND(B194&lt;=10,B194&gt;0),(人物成长表!$B194-1)*30+30,IF(AND(B194&lt;=20,B194&gt;10),9*30+30+(B194-10)*60,IF(AND(B194&lt;=30,B194&gt;20),9*30+30+10*60+(B194-20)*90,IF(AND(B194&lt;=40,B194&gt;30),9*30+30+10*60+10*90+(B194-30)*120,IF(AND(B194&lt;=50,B194&gt;40),9*30+30+10*60+10*90+10*120+(B194-40)*150,IF(AND(B194&lt;=60,B194&gt;50),9*30+30+10*60+10*90+10*120+10*150+(B194-50)*180,IF(AND(B194&lt;=70,B194&gt;60),9*30+30+10*60+10*90+10*120+10*150+10*180+(B194-60)*210,IF(AND(B194&lt;=80,B194&gt;70),9*30+30+10*60+10*90+10*120+10*150+10*180+10*210+(B194-70)*240,IF(AND(B194&lt;=90,B194&gt;80),9*30+30+10*60+10*90+10*120+10*150+10*180+10*210+10*240+(B194-80)*270,IF(AND(B194&lt;=100,B194&gt;90),9*30+30+10*60+10*90+10*120+10*150+10*180+10*210+10*240+10*270+(B194-90)*300,IF(AND(B194&lt;=110,B194&gt;100),9*30+30+10*60+10*90+10*120+10*150+10*180+10*210+10*240+10*270+10*300+(B194-100)*330,IF(AND(B194&lt;=120,B194&gt;110),9*30+30+10*60+10*90+10*120+10*150+10*180+10*210+10*240+10*270+10*300+10*330+(B194-110)*360))))))))))))</f>
        <v>9120</v>
      </c>
      <c r="D194" s="38">
        <v>70</v>
      </c>
      <c r="E194" s="38">
        <v>50</v>
      </c>
      <c r="F194" s="95">
        <v>50</v>
      </c>
      <c r="G194" s="97">
        <f>人物成长表!$D194*人物成长表!$B194*10%+16+IF(AND(B194&lt;=10,B194&gt;0),(人物成长表!$B194-1)*转化表!$C$11,IF(AND(B194&lt;=20,B194&gt;10),9*转化表!$C$11+(B194-10)*转化表!$C$12,IF(AND(B194&lt;=30,B194&gt;20),9*转化表!$C$11+10*转化表!$C$12+(B194-20)*转化表!$C$13,IF(AND(B194&lt;=40,B194&gt;30),9*转化表!$C$11+10*转化表!$C$12+10*转化表!$C$13+(B194-30)*转化表!$C$14,IF(AND(B194&lt;=50,B194&gt;40),9*转化表!$C$11+10*转化表!$C$12+10*转化表!$C$13+10*转化表!$C$14+(B194-40)*转化表!$C$15,IF(AND(B194&lt;=60,B194&gt;50),9*转化表!$C$11+10*转化表!$C$12+10*转化表!$C$13+10*转化表!$C$14+10*转化表!$C$15+(B194-50)*转化表!$C$16,IF(AND(B194&lt;=70,B194&gt;60),9*转化表!$C$11+10*转化表!$C$12+10*转化表!$C$13+10*转化表!$C$14+10*转化表!$C$15+10*转化表!$C$16+(B194-60)*转化表!$C$17,IF(AND(B194&lt;=80,B194&gt;70),9*转化表!$C$11+10*转化表!$C$12+10*转化表!$C$13+10*转化表!$C$14+10*转化表!$C$15+10*转化表!$C$16+10*转化表!$C$17+(B194-70)*转化表!$C$18,IF(AND(B194&lt;=90,B194&gt;80),9*转化表!$C$11+10*转化表!$C$12+10*转化表!$C$13+10*转化表!$C$14+10*转化表!$C$15+10*转化表!$C$16+10*转化表!$C$17+10*转化表!$C$18+(B194-80)*转化表!$C$19,IF(AND(B194&lt;=100,B194&gt;90),9*转化表!$C$11+10*转化表!$C$12+10*转化表!$C$13+10*转化表!$C$14+10*转化表!$C$15+10*转化表!$C$16+10*转化表!$C$17+10*转化表!$C$18+10*转化表!$C$19+(B194-90)*转化表!$C$20,IF(AND(B194&lt;=110,B194&gt;100),9*转化表!$C$11+10*转化表!$C$12+10*转化表!$C$13+10*转化表!$C$14+10*转化表!$C$15+10*转化表!$C$16+10*转化表!$C$17+10*转化表!$C$18+10*转化表!$C$19+10*转化表!$C$20+(B194-100)*转化表!$C$21,IF(AND(B194&lt;=120,B194&gt;110),9*转化表!$C$11+10*转化表!$C$12+10*转化表!$C$13+10*转化表!$C$14+10*转化表!$C$15+10*转化表!$C$16+10*转化表!$C$17+10*转化表!$C$18+10*转化表!$C$19+10*转化表!$C$20+10*转化表!$C$21+(B194-110)*转化表!$C$22))))))))))))</f>
        <v>1361</v>
      </c>
      <c r="H194" s="97">
        <f>人物成长表!$D194*人物成长表!$B194*7%+11.1+IF(AND(B194&lt;=10,B194&gt;0),(人物成长表!$B194-1)*转化表!$D$11,IF(AND(B194&lt;=20,B194&gt;10),9*转化表!$D$11+(B194-10)*转化表!$D$12,IF(AND(B194&lt;=30,B194&gt;20),9*转化表!$D$11+10*转化表!$D$12+(B194-20)*转化表!$D$13,IF(AND(B194&lt;=40,B194&gt;30),9*转化表!$D$11+10*转化表!$D$12+10*转化表!$D$13+(B194-30)*转化表!$D$14,IF(AND(B194&lt;=50,B194&gt;40),9*转化表!$D$11+10*转化表!$D$12+10*转化表!$D$13+10*转化表!$D$14+(B194-40)*转化表!$D$15,IF(AND(B194&lt;=60,B194&gt;50),9*转化表!$D$11+10*转化表!$D$12+10*转化表!$D$13+10*转化表!$D$14+10*转化表!$D$15+(B194-50)*转化表!$D$16,IF(AND(B194&lt;=70,B194&gt;60),9*转化表!$D$11+10*转化表!$D$12+10*转化表!$D$13+10*转化表!$D$14+10*转化表!$D$15+10*转化表!$D$16+(B194-60)*转化表!$D$17,IF(AND(B194&lt;=80,B194&gt;70),9*转化表!$D$11+10*转化表!$D$12+10*转化表!$D$13+10*转化表!$D$14+10*转化表!$D$15+10*转化表!$D$16+10*转化表!$D$17+(B194-70)*转化表!$D$18,IF(AND(B194&lt;=90,B194&gt;80),9*转化表!$D$11+10*转化表!$D$12+10*转化表!$D$13+10*转化表!$D$14+10*转化表!$D$15+10*转化表!$D$16+10*转化表!$D$17+10*转化表!$D$18+(B194-80)*转化表!$D$19,IF(AND(B194&lt;=100,B194&gt;90),9*转化表!$D$11+10*转化表!$D$12+10*转化表!$D$13+10*转化表!$D$14+10*转化表!$D$15+10*转化表!$D$16+10*转化表!$D$17+10*转化表!$D$18+10*转化表!$D$19+(B194-90)*转化表!$D$20,IF(AND(B194&lt;=110,B194&gt;100),9*转化表!$D$11+10*转化表!$D$12+10*转化表!$D$13+10*转化表!$D$14+10*转化表!$D$15+10*转化表!$D$16+10*转化表!$D$17+10*转化表!$D$18+10*转化表!$D$19+10*转化表!$D$20+(B194-100)*转化表!$D$21,IF(AND(B194&lt;=120,B194&gt;110),9*转化表!$D$11+10*转化表!$D$12+10*转化表!$D$13+10*转化表!$D$14+10*转化表!$D$15+10*转化表!$D$16+10*转化表!$D$17+10*转化表!$D$18+10*转化表!$D$19+10*转化表!$D$20+10*转化表!$D$21+(B194-110)*转化表!$D$22))))))))))))</f>
        <v>405.40000000000009</v>
      </c>
      <c r="I194" s="98">
        <f>IF(E194&lt;=50,0,(E194-50)*人物成长表!$B194*10%+0.1+IF(AND(B194&lt;=10,B194&gt;0),(人物成长表!$B194-1)*转化表!$E$11,IF(AND(B194&lt;=20,B194&gt;10),9*转化表!$E$11+(B194-10)*转化表!$E$12,IF(AND(B194&lt;=30,B194&gt;20),9*转化表!$E$11+10*转化表!$E$12+(B194-20)*转化表!$E$13,IF(AND(B194&lt;=40,B194&gt;30),9*转化表!$E$11+10*转化表!$E$12+10*转化表!$E$13+(B194-30)*转化表!$E$14,IF(AND(B194&lt;=50,B194&gt;40),9*转化表!$E$11+10*转化表!$E$12+10*转化表!$E$13+10*转化表!$E$14+(B194-40)*转化表!$E$15,IF(AND(B194&lt;=60,B194&gt;50),9*转化表!$E$11+10*转化表!$E$12+10*转化表!$E$13+10*转化表!$E$14+10*转化表!$E$15+(B194-50)*转化表!$E$16,IF(AND(B194&lt;=70,B194&gt;60),9*转化表!$E$11+10*转化表!$E$12+10*转化表!$E$13+10*转化表!$E$14+10*转化表!$E$15+10*转化表!$E$16+(B194-60)*转化表!$E$17,IF(AND(B194&lt;=80,B194&gt;70),9*转化表!$E$11+10*转化表!$E$12+10*转化表!$E$13+10*转化表!$E$14+10*转化表!$E$15+10*转化表!$E$16+10*转化表!$E$17+(B194-70)*转化表!$E$18,IF(AND(B194&lt;=90,B194&gt;80),9*转化表!$E$11+10*转化表!$E$12+10*转化表!$E$13+10*转化表!$E$14+10*转化表!$E$15+10*转化表!$E$16+10*转化表!$E$17+10*转化表!$E$18+(B194-80)*转化表!$E$19,IF(AND(B194&lt;=100,B194&gt;90),9*转化表!$E$11+10*转化表!$E$12+10*转化表!$E$13+10*转化表!$E$14+10*转化表!$E$15+10*转化表!$E$16+10*转化表!$E$17+10*转化表!$E$18+10*转化表!$E$19+(B194-90)*转化表!$E$20,IF(AND(B194&lt;=110,B194&gt;100),9*转化表!$E$11+10*转化表!$E$12+10*转化表!$E$13+10*转化表!$E$14+10*转化表!$E$15+10*转化表!$E$16+10*转化表!$E$17+10*转化表!$E$18+10*转化表!$E$19+10*转化表!$E$20+(B194-100)*转化表!$E$21,IF(AND(B194&lt;=120,B194&gt;110),9*转化表!$E$11+10*转化表!$E$12+10*转化表!$E$13+10*转化表!$E$14+10*转化表!$E$15+10*转化表!$E$16+10*转化表!$E$17+10*转化表!$E$18+10*转化表!$E$19+10*转化表!$E$20+10*转化表!$E$21+(B194-110)*转化表!$E$22)))))))))))))</f>
        <v>0</v>
      </c>
      <c r="J194" s="98">
        <f>IF(E194&lt;=50,0,(E194-50)*人物成长表!$B194*7%+0.1+IF(AND(B194&lt;=10,B194&gt;0),(人物成长表!$B194-1)*转化表!$F$11,IF(AND(B194&lt;=20,B194&gt;10),9*转化表!$F$11+(B194-10)*转化表!$F$12,IF(AND(B194&lt;=30,B194&gt;20),9*转化表!$F$11+10*转化表!$F$12+(B194-20)*转化表!$F$13,IF(AND(B194&lt;=40,B194&gt;30),9*转化表!$F$11+10*转化表!$F$12+10*转化表!$F$13+(B194-30)*转化表!$F$14,IF(AND(B194&lt;=50,B194&gt;40),9*转化表!$F$11+10*转化表!$F$12+10*转化表!$F$13+10*转化表!$F$14+(B194-40)*转化表!$F$15,IF(AND(B194&lt;=60,B194&gt;50),9*转化表!$F$11+10*转化表!$F$12+10*转化表!$F$13+10*转化表!$F$14+10*转化表!$F$15+(B194-50)*转化表!$F$16,IF(AND(B194&lt;=70,B194&gt;60),9*转化表!$F$11+10*转化表!$F$12+10*转化表!$F$13+10*转化表!$F$14+10*转化表!$F$15+10*转化表!$F$16+(B194-60)*转化表!$F$17,IF(AND(B194&lt;=80,B194&gt;70),9*转化表!$F$11+10*转化表!$F$12+10*转化表!$F$13+10*转化表!$F$14+10*转化表!$F$15+10*转化表!$F$16+10*转化表!$F$17+(B194-70)*转化表!$F$18,IF(AND(B194&lt;=90,B194&gt;80),9*转化表!$F$11+10*转化表!$F$12+10*转化表!$F$13+10*转化表!$F$14+10*转化表!$F$15+10*转化表!$F$16+10*转化表!$F$17+10*转化表!$F$18+(B194-80)*转化表!$F$19,IF(AND(B194&lt;=100,B194&gt;90),9*转化表!$F$11+10*转化表!$F$12+10*转化表!$F$13+10*转化表!$F$14+10*转化表!$F$15+10*转化表!$F$16+10*转化表!$F$17+10*转化表!$F$18+10*转化表!$F$19+(B194-90)*转化表!$F$20,IF(AND(B194&lt;=110,B194&gt;100),9*转化表!$F$11+10*转化表!$F$12+10*转化表!$F$13+10*转化表!$F$14+10*转化表!$F$15+10*转化表!$F$16+10*转化表!$F$17+10*转化表!$F$18+10*转化表!$F$19+10*转化表!$F$20+(B194-100)*转化表!$F$21,IF(AND(B194&lt;=120,B194&gt;110),9*转化表!$F$11+10*转化表!$F$12+10*转化表!$F$13+10*转化表!$F$14+10*转化表!$F$15+10*转化表!$F$16+10*转化表!$F$17+10*转化表!$F$18+10*转化表!$F$19+10*转化表!$F$20+10*转化表!$F$21+(B194-110)*转化表!$F$22)))))))))))))</f>
        <v>0</v>
      </c>
      <c r="K194" s="98">
        <f>(F194-50)*B194*10%+1+IF(AND(B194&lt;=10,B194&gt;0),(人物成长表!$B194-1)*转化表!$G$11,IF(AND(B194&lt;=20,B194&gt;10),9*转化表!$G$11+(B194-10)*转化表!$G$12,IF(AND(B194&lt;=30,B194&gt;20),9*转化表!$G$11+10*转化表!$G$12+(B194-20)*转化表!$G$13,IF(AND(B194&lt;=40,B194&gt;30),9*转化表!$G$11+10*转化表!$G$12+10*转化表!$G$13+(B194-30)*转化表!$G$14,IF(AND(B194&lt;=50,B194&gt;40),9*转化表!$G$11+10*转化表!$G$12+10*转化表!$G$13+10*转化表!$G$14+(B194-40)*转化表!$G$15,IF(AND(B194&lt;=60,B194&gt;50),9*转化表!$G$11+10*转化表!$G$12+10*转化表!$G$13+10*转化表!$G$14+10*转化表!$G$15+(B194-50)*转化表!$G$16,IF(AND(B194&lt;=70,B194&gt;60),9*转化表!$G$11+10*转化表!$G$12+10*转化表!$G$13+10*转化表!$G$14+10*转化表!$G$15+10*转化表!$G$16+(B194-60)*转化表!$G$17,IF(AND(B194&lt;=80,B194&gt;70),9*转化表!$G$11+10*转化表!$G$12+10*转化表!$G$13+10*转化表!$G$14+10*转化表!$G$15+10*转化表!$G$16+10*转化表!$G$17+(B194-70)*转化表!$G$18,IF(AND(B194&lt;=90,B194&gt;80),9*转化表!$G$11+10*转化表!$G$12+10*转化表!$G$13+10*转化表!$G$14+10*转化表!$G$15+10*转化表!$G$16+10*转化表!$G$17+10*转化表!$G$18+(B194-80)*转化表!$G$19,IF(AND(B194&lt;=100,B194&gt;90),9*转化表!$G$11+10*转化表!$G$12+10*转化表!$G$13+10*转化表!$G$14+10*转化表!$G$15+10*转化表!$G$16+10*转化表!$G$17+10*转化表!$G$18+10*转化表!$G$19+(B194-90)*转化表!$G$20,IF(AND(B194&lt;=110,B194&gt;100),9*转化表!$G$11+10*转化表!$G$12+10*转化表!$G$13+10*转化表!$G$14+10*转化表!$G$15+10*转化表!$G$16+10*转化表!$G$17+10*转化表!$G$18+10*转化表!$G$19+10*转化表!$G$20+(B194-100)*转化表!$G$21,IF(AND(B194&lt;=120,B194&gt;110),9*转化表!$G$11+10*转化表!$G$12+10*转化表!$G$13+10*转化表!$G$14+10*转化表!$G$15+10*转化表!$G$16+10*转化表!$G$17+10*转化表!$G$18+10*转化表!$G$19+10*转化表!$G$20+10*转化表!$G$21+(B194-110)*转化表!$G$22))))))))))))</f>
        <v>304</v>
      </c>
      <c r="L194" s="98">
        <f>IF(F194&lt;=50,0,(F194-50)*7%*B194+IF(AND(B194&lt;=10,B194&gt;0),人物成长表!$B194*转化表!$H$11,IF(AND(B194&lt;=20,B194&gt;10),9*转化表!$H$11+(B194-10)*转化表!$H$12,IF(AND(B194&lt;=30,B194&gt;20),9*转化表!$H$11+10*转化表!$H$12+(B194-20)*转化表!$H$13,IF(AND(B194&lt;=40,B194&gt;30),9*转化表!$H$11+10*转化表!$H$12+10*转化表!$H$13+(B194-30)*转化表!$H$14,IF(AND(B194&lt;=50,B194&gt;40),9*转化表!$H$11+10*转化表!$H$12+10*转化表!$H$13+10*转化表!$H$14+(B194-40)*转化表!$H$15,IF(AND(B194&lt;=60,B194&gt;50),9*转化表!$H$11+10*转化表!$H$12+10*转化表!$H$13+10*转化表!$H$14+10*转化表!$H$15+(B194-50)*转化表!$H$16,IF(AND(B194&lt;=70,B194&gt;60),9*转化表!$H$11+10*转化表!$H$12+10*转化表!$H$13+10*转化表!$H$14+10*转化表!$H$15+10*转化表!$H$16+(B194-60)*转化表!$H$17,IF(AND(B194&lt;=80,B194&gt;70),9*转化表!$H$11+10*转化表!$H$12+10*转化表!$H$13+10*转化表!$H$14+10*转化表!$H$15+10*转化表!$H$16+10*转化表!$H$17+(B194-70)*转化表!$H$18,IF(AND(B194&lt;=90,B194&gt;80),9*转化表!$H$11+10*转化表!$H$12+10*转化表!$H$13+10*转化表!$H$14+10*转化表!$H$15+10*转化表!$H$16+10*转化表!$H$17+10*转化表!$H$18+(B194-80)*转化表!$H$19,IF(AND(B194&lt;=100,B194&gt;90),9*转化表!$H$11+10*转化表!$H$12+10*转化表!$H$13+10*转化表!$H$14+10*转化表!$H$15+10*转化表!$H$16+10*转化表!$H$17+10*转化表!$H$18+10*转化表!$H$19+(B194-90)*转化表!$H$20,IF(AND(B194&lt;=110,B194&gt;100),9*转化表!$H$11+10*转化表!$H$12+10*转化表!$H$13+10*转化表!$H$14+10*转化表!$H$15+10*转化表!$H$16+10*转化表!$H$17+10*转化表!$H$18+10*转化表!$H$19+10*转化表!$H$20+(B194-100)*转化表!$H$21,IF(AND(B194&lt;=120,B194&gt;110),9*转化表!$H$11+10*转化表!$H$12+10*转化表!$H$13+10*转化表!$H$14+10*转化表!$H$15+10*转化表!$H$16+10*转化表!$H$17+10*转化表!$H$18+10*转化表!$H$19+10*转化表!$H$20+10*转化表!$H$21+(B194-110)*转化表!$H$22)))))))))))))</f>
        <v>0</v>
      </c>
      <c r="M194" s="99">
        <v>0.1</v>
      </c>
      <c r="N194" s="95">
        <v>0</v>
      </c>
      <c r="O194" s="99">
        <v>0.15</v>
      </c>
      <c r="P194" s="95">
        <v>0</v>
      </c>
      <c r="Q194" s="95">
        <v>0</v>
      </c>
      <c r="R194" s="95">
        <v>0</v>
      </c>
      <c r="S194" s="95">
        <v>0</v>
      </c>
    </row>
    <row r="195" spans="1:19">
      <c r="A195" s="38" t="s">
        <v>187</v>
      </c>
      <c r="B195" s="95">
        <v>74</v>
      </c>
      <c r="C195" s="96">
        <f>IF(AND(B195&lt;=10,B195&gt;0),(人物成长表!$B195-1)*30+30,IF(AND(B195&lt;=20,B195&gt;10),9*30+30+(B195-10)*60,IF(AND(B195&lt;=30,B195&gt;20),9*30+30+10*60+(B195-20)*90,IF(AND(B195&lt;=40,B195&gt;30),9*30+30+10*60+10*90+(B195-30)*120,IF(AND(B195&lt;=50,B195&gt;40),9*30+30+10*60+10*90+10*120+(B195-40)*150,IF(AND(B195&lt;=60,B195&gt;50),9*30+30+10*60+10*90+10*120+10*150+(B195-50)*180,IF(AND(B195&lt;=70,B195&gt;60),9*30+30+10*60+10*90+10*120+10*150+10*180+(B195-60)*210,IF(AND(B195&lt;=80,B195&gt;70),9*30+30+10*60+10*90+10*120+10*150+10*180+10*210+(B195-70)*240,IF(AND(B195&lt;=90,B195&gt;80),9*30+30+10*60+10*90+10*120+10*150+10*180+10*210+10*240+(B195-80)*270,IF(AND(B195&lt;=100,B195&gt;90),9*30+30+10*60+10*90+10*120+10*150+10*180+10*210+10*240+10*270+(B195-90)*300,IF(AND(B195&lt;=110,B195&gt;100),9*30+30+10*60+10*90+10*120+10*150+10*180+10*210+10*240+10*270+10*300+(B195-100)*330,IF(AND(B195&lt;=120,B195&gt;110),9*30+30+10*60+10*90+10*120+10*150+10*180+10*210+10*240+10*270+10*300+10*330+(B195-110)*360))))))))))))</f>
        <v>9360</v>
      </c>
      <c r="D195" s="38">
        <v>70</v>
      </c>
      <c r="E195" s="38">
        <v>50</v>
      </c>
      <c r="F195" s="95">
        <v>50</v>
      </c>
      <c r="G195" s="97">
        <f>人物成长表!$D195*人物成长表!$B195*10%+16+IF(AND(B195&lt;=10,B195&gt;0),(人物成长表!$B195-1)*转化表!$C$11,IF(AND(B195&lt;=20,B195&gt;10),9*转化表!$C$11+(B195-10)*转化表!$C$12,IF(AND(B195&lt;=30,B195&gt;20),9*转化表!$C$11+10*转化表!$C$12+(B195-20)*转化表!$C$13,IF(AND(B195&lt;=40,B195&gt;30),9*转化表!$C$11+10*转化表!$C$12+10*转化表!$C$13+(B195-30)*转化表!$C$14,IF(AND(B195&lt;=50,B195&gt;40),9*转化表!$C$11+10*转化表!$C$12+10*转化表!$C$13+10*转化表!$C$14+(B195-40)*转化表!$C$15,IF(AND(B195&lt;=60,B195&gt;50),9*转化表!$C$11+10*转化表!$C$12+10*转化表!$C$13+10*转化表!$C$14+10*转化表!$C$15+(B195-50)*转化表!$C$16,IF(AND(B195&lt;=70,B195&gt;60),9*转化表!$C$11+10*转化表!$C$12+10*转化表!$C$13+10*转化表!$C$14+10*转化表!$C$15+10*转化表!$C$16+(B195-60)*转化表!$C$17,IF(AND(B195&lt;=80,B195&gt;70),9*转化表!$C$11+10*转化表!$C$12+10*转化表!$C$13+10*转化表!$C$14+10*转化表!$C$15+10*转化表!$C$16+10*转化表!$C$17+(B195-70)*转化表!$C$18,IF(AND(B195&lt;=90,B195&gt;80),9*转化表!$C$11+10*转化表!$C$12+10*转化表!$C$13+10*转化表!$C$14+10*转化表!$C$15+10*转化表!$C$16+10*转化表!$C$17+10*转化表!$C$18+(B195-80)*转化表!$C$19,IF(AND(B195&lt;=100,B195&gt;90),9*转化表!$C$11+10*转化表!$C$12+10*转化表!$C$13+10*转化表!$C$14+10*转化表!$C$15+10*转化表!$C$16+10*转化表!$C$17+10*转化表!$C$18+10*转化表!$C$19+(B195-90)*转化表!$C$20,IF(AND(B195&lt;=110,B195&gt;100),9*转化表!$C$11+10*转化表!$C$12+10*转化表!$C$13+10*转化表!$C$14+10*转化表!$C$15+10*转化表!$C$16+10*转化表!$C$17+10*转化表!$C$18+10*转化表!$C$19+10*转化表!$C$20+(B195-100)*转化表!$C$21,IF(AND(B195&lt;=120,B195&gt;110),9*转化表!$C$11+10*转化表!$C$12+10*转化表!$C$13+10*转化表!$C$14+10*转化表!$C$15+10*转化表!$C$16+10*转化表!$C$17+10*转化表!$C$18+10*转化表!$C$19+10*转化表!$C$20+10*转化表!$C$21+(B195-110)*转化表!$C$22))))))))))))</f>
        <v>1395</v>
      </c>
      <c r="H195" s="97">
        <f>人物成长表!$D195*人物成长表!$B195*7%+11.1+IF(AND(B195&lt;=10,B195&gt;0),(人物成长表!$B195-1)*转化表!$D$11,IF(AND(B195&lt;=20,B195&gt;10),9*转化表!$D$11+(B195-10)*转化表!$D$12,IF(AND(B195&lt;=30,B195&gt;20),9*转化表!$D$11+10*转化表!$D$12+(B195-20)*转化表!$D$13,IF(AND(B195&lt;=40,B195&gt;30),9*转化表!$D$11+10*转化表!$D$12+10*转化表!$D$13+(B195-30)*转化表!$D$14,IF(AND(B195&lt;=50,B195&gt;40),9*转化表!$D$11+10*转化表!$D$12+10*转化表!$D$13+10*转化表!$D$14+(B195-40)*转化表!$D$15,IF(AND(B195&lt;=60,B195&gt;50),9*转化表!$D$11+10*转化表!$D$12+10*转化表!$D$13+10*转化表!$D$14+10*转化表!$D$15+(B195-50)*转化表!$D$16,IF(AND(B195&lt;=70,B195&gt;60),9*转化表!$D$11+10*转化表!$D$12+10*转化表!$D$13+10*转化表!$D$14+10*转化表!$D$15+10*转化表!$D$16+(B195-60)*转化表!$D$17,IF(AND(B195&lt;=80,B195&gt;70),9*转化表!$D$11+10*转化表!$D$12+10*转化表!$D$13+10*转化表!$D$14+10*转化表!$D$15+10*转化表!$D$16+10*转化表!$D$17+(B195-70)*转化表!$D$18,IF(AND(B195&lt;=90,B195&gt;80),9*转化表!$D$11+10*转化表!$D$12+10*转化表!$D$13+10*转化表!$D$14+10*转化表!$D$15+10*转化表!$D$16+10*转化表!$D$17+10*转化表!$D$18+(B195-80)*转化表!$D$19,IF(AND(B195&lt;=100,B195&gt;90),9*转化表!$D$11+10*转化表!$D$12+10*转化表!$D$13+10*转化表!$D$14+10*转化表!$D$15+10*转化表!$D$16+10*转化表!$D$17+10*转化表!$D$18+10*转化表!$D$19+(B195-90)*转化表!$D$20,IF(AND(B195&lt;=110,B195&gt;100),9*转化表!$D$11+10*转化表!$D$12+10*转化表!$D$13+10*转化表!$D$14+10*转化表!$D$15+10*转化表!$D$16+10*转化表!$D$17+10*转化表!$D$18+10*转化表!$D$19+10*转化表!$D$20+(B195-100)*转化表!$D$21,IF(AND(B195&lt;=120,B195&gt;110),9*转化表!$D$11+10*转化表!$D$12+10*转化表!$D$13+10*转化表!$D$14+10*转化表!$D$15+10*转化表!$D$16+10*转化表!$D$17+10*转化表!$D$18+10*转化表!$D$19+10*转化表!$D$20+10*转化表!$D$21+(B195-110)*转化表!$D$22))))))))))))</f>
        <v>414.20000000000005</v>
      </c>
      <c r="I195" s="98">
        <f>IF(E195&lt;=50,0,(E195-50)*人物成长表!$B195*10%+0.1+IF(AND(B195&lt;=10,B195&gt;0),(人物成长表!$B195-1)*转化表!$E$11,IF(AND(B195&lt;=20,B195&gt;10),9*转化表!$E$11+(B195-10)*转化表!$E$12,IF(AND(B195&lt;=30,B195&gt;20),9*转化表!$E$11+10*转化表!$E$12+(B195-20)*转化表!$E$13,IF(AND(B195&lt;=40,B195&gt;30),9*转化表!$E$11+10*转化表!$E$12+10*转化表!$E$13+(B195-30)*转化表!$E$14,IF(AND(B195&lt;=50,B195&gt;40),9*转化表!$E$11+10*转化表!$E$12+10*转化表!$E$13+10*转化表!$E$14+(B195-40)*转化表!$E$15,IF(AND(B195&lt;=60,B195&gt;50),9*转化表!$E$11+10*转化表!$E$12+10*转化表!$E$13+10*转化表!$E$14+10*转化表!$E$15+(B195-50)*转化表!$E$16,IF(AND(B195&lt;=70,B195&gt;60),9*转化表!$E$11+10*转化表!$E$12+10*转化表!$E$13+10*转化表!$E$14+10*转化表!$E$15+10*转化表!$E$16+(B195-60)*转化表!$E$17,IF(AND(B195&lt;=80,B195&gt;70),9*转化表!$E$11+10*转化表!$E$12+10*转化表!$E$13+10*转化表!$E$14+10*转化表!$E$15+10*转化表!$E$16+10*转化表!$E$17+(B195-70)*转化表!$E$18,IF(AND(B195&lt;=90,B195&gt;80),9*转化表!$E$11+10*转化表!$E$12+10*转化表!$E$13+10*转化表!$E$14+10*转化表!$E$15+10*转化表!$E$16+10*转化表!$E$17+10*转化表!$E$18+(B195-80)*转化表!$E$19,IF(AND(B195&lt;=100,B195&gt;90),9*转化表!$E$11+10*转化表!$E$12+10*转化表!$E$13+10*转化表!$E$14+10*转化表!$E$15+10*转化表!$E$16+10*转化表!$E$17+10*转化表!$E$18+10*转化表!$E$19+(B195-90)*转化表!$E$20,IF(AND(B195&lt;=110,B195&gt;100),9*转化表!$E$11+10*转化表!$E$12+10*转化表!$E$13+10*转化表!$E$14+10*转化表!$E$15+10*转化表!$E$16+10*转化表!$E$17+10*转化表!$E$18+10*转化表!$E$19+10*转化表!$E$20+(B195-100)*转化表!$E$21,IF(AND(B195&lt;=120,B195&gt;110),9*转化表!$E$11+10*转化表!$E$12+10*转化表!$E$13+10*转化表!$E$14+10*转化表!$E$15+10*转化表!$E$16+10*转化表!$E$17+10*转化表!$E$18+10*转化表!$E$19+10*转化表!$E$20+10*转化表!$E$21+(B195-110)*转化表!$E$22)))))))))))))</f>
        <v>0</v>
      </c>
      <c r="J195" s="98">
        <f>IF(E195&lt;=50,0,(E195-50)*人物成长表!$B195*7%+0.1+IF(AND(B195&lt;=10,B195&gt;0),(人物成长表!$B195-1)*转化表!$F$11,IF(AND(B195&lt;=20,B195&gt;10),9*转化表!$F$11+(B195-10)*转化表!$F$12,IF(AND(B195&lt;=30,B195&gt;20),9*转化表!$F$11+10*转化表!$F$12+(B195-20)*转化表!$F$13,IF(AND(B195&lt;=40,B195&gt;30),9*转化表!$F$11+10*转化表!$F$12+10*转化表!$F$13+(B195-30)*转化表!$F$14,IF(AND(B195&lt;=50,B195&gt;40),9*转化表!$F$11+10*转化表!$F$12+10*转化表!$F$13+10*转化表!$F$14+(B195-40)*转化表!$F$15,IF(AND(B195&lt;=60,B195&gt;50),9*转化表!$F$11+10*转化表!$F$12+10*转化表!$F$13+10*转化表!$F$14+10*转化表!$F$15+(B195-50)*转化表!$F$16,IF(AND(B195&lt;=70,B195&gt;60),9*转化表!$F$11+10*转化表!$F$12+10*转化表!$F$13+10*转化表!$F$14+10*转化表!$F$15+10*转化表!$F$16+(B195-60)*转化表!$F$17,IF(AND(B195&lt;=80,B195&gt;70),9*转化表!$F$11+10*转化表!$F$12+10*转化表!$F$13+10*转化表!$F$14+10*转化表!$F$15+10*转化表!$F$16+10*转化表!$F$17+(B195-70)*转化表!$F$18,IF(AND(B195&lt;=90,B195&gt;80),9*转化表!$F$11+10*转化表!$F$12+10*转化表!$F$13+10*转化表!$F$14+10*转化表!$F$15+10*转化表!$F$16+10*转化表!$F$17+10*转化表!$F$18+(B195-80)*转化表!$F$19,IF(AND(B195&lt;=100,B195&gt;90),9*转化表!$F$11+10*转化表!$F$12+10*转化表!$F$13+10*转化表!$F$14+10*转化表!$F$15+10*转化表!$F$16+10*转化表!$F$17+10*转化表!$F$18+10*转化表!$F$19+(B195-90)*转化表!$F$20,IF(AND(B195&lt;=110,B195&gt;100),9*转化表!$F$11+10*转化表!$F$12+10*转化表!$F$13+10*转化表!$F$14+10*转化表!$F$15+10*转化表!$F$16+10*转化表!$F$17+10*转化表!$F$18+10*转化表!$F$19+10*转化表!$F$20+(B195-100)*转化表!$F$21,IF(AND(B195&lt;=120,B195&gt;110),9*转化表!$F$11+10*转化表!$F$12+10*转化表!$F$13+10*转化表!$F$14+10*转化表!$F$15+10*转化表!$F$16+10*转化表!$F$17+10*转化表!$F$18+10*转化表!$F$19+10*转化表!$F$20+10*转化表!$F$21+(B195-110)*转化表!$F$22)))))))))))))</f>
        <v>0</v>
      </c>
      <c r="K195" s="98">
        <f>(F195-50)*B195*10%+1+IF(AND(B195&lt;=10,B195&gt;0),(人物成长表!$B195-1)*转化表!$G$11,IF(AND(B195&lt;=20,B195&gt;10),9*转化表!$G$11+(B195-10)*转化表!$G$12,IF(AND(B195&lt;=30,B195&gt;20),9*转化表!$G$11+10*转化表!$G$12+(B195-20)*转化表!$G$13,IF(AND(B195&lt;=40,B195&gt;30),9*转化表!$G$11+10*转化表!$G$12+10*转化表!$G$13+(B195-30)*转化表!$G$14,IF(AND(B195&lt;=50,B195&gt;40),9*转化表!$G$11+10*转化表!$G$12+10*转化表!$G$13+10*转化表!$G$14+(B195-40)*转化表!$G$15,IF(AND(B195&lt;=60,B195&gt;50),9*转化表!$G$11+10*转化表!$G$12+10*转化表!$G$13+10*转化表!$G$14+10*转化表!$G$15+(B195-50)*转化表!$G$16,IF(AND(B195&lt;=70,B195&gt;60),9*转化表!$G$11+10*转化表!$G$12+10*转化表!$G$13+10*转化表!$G$14+10*转化表!$G$15+10*转化表!$G$16+(B195-60)*转化表!$G$17,IF(AND(B195&lt;=80,B195&gt;70),9*转化表!$G$11+10*转化表!$G$12+10*转化表!$G$13+10*转化表!$G$14+10*转化表!$G$15+10*转化表!$G$16+10*转化表!$G$17+(B195-70)*转化表!$G$18,IF(AND(B195&lt;=90,B195&gt;80),9*转化表!$G$11+10*转化表!$G$12+10*转化表!$G$13+10*转化表!$G$14+10*转化表!$G$15+10*转化表!$G$16+10*转化表!$G$17+10*转化表!$G$18+(B195-80)*转化表!$G$19,IF(AND(B195&lt;=100,B195&gt;90),9*转化表!$G$11+10*转化表!$G$12+10*转化表!$G$13+10*转化表!$G$14+10*转化表!$G$15+10*转化表!$G$16+10*转化表!$G$17+10*转化表!$G$18+10*转化表!$G$19+(B195-90)*转化表!$G$20,IF(AND(B195&lt;=110,B195&gt;100),9*转化表!$G$11+10*转化表!$G$12+10*转化表!$G$13+10*转化表!$G$14+10*转化表!$G$15+10*转化表!$G$16+10*转化表!$G$17+10*转化表!$G$18+10*转化表!$G$19+10*转化表!$G$20+(B195-100)*转化表!$G$21,IF(AND(B195&lt;=120,B195&gt;110),9*转化表!$G$11+10*转化表!$G$12+10*转化表!$G$13+10*转化表!$G$14+10*转化表!$G$15+10*转化表!$G$16+10*转化表!$G$17+10*转化表!$G$18+10*转化表!$G$19+10*转化表!$G$20+10*转化表!$G$21+(B195-110)*转化表!$G$22))))))))))))</f>
        <v>312</v>
      </c>
      <c r="L195" s="98">
        <f>IF(F195&lt;=50,0,(F195-50)*7%*B195+IF(AND(B195&lt;=10,B195&gt;0),人物成长表!$B195*转化表!$H$11,IF(AND(B195&lt;=20,B195&gt;10),9*转化表!$H$11+(B195-10)*转化表!$H$12,IF(AND(B195&lt;=30,B195&gt;20),9*转化表!$H$11+10*转化表!$H$12+(B195-20)*转化表!$H$13,IF(AND(B195&lt;=40,B195&gt;30),9*转化表!$H$11+10*转化表!$H$12+10*转化表!$H$13+(B195-30)*转化表!$H$14,IF(AND(B195&lt;=50,B195&gt;40),9*转化表!$H$11+10*转化表!$H$12+10*转化表!$H$13+10*转化表!$H$14+(B195-40)*转化表!$H$15,IF(AND(B195&lt;=60,B195&gt;50),9*转化表!$H$11+10*转化表!$H$12+10*转化表!$H$13+10*转化表!$H$14+10*转化表!$H$15+(B195-50)*转化表!$H$16,IF(AND(B195&lt;=70,B195&gt;60),9*转化表!$H$11+10*转化表!$H$12+10*转化表!$H$13+10*转化表!$H$14+10*转化表!$H$15+10*转化表!$H$16+(B195-60)*转化表!$H$17,IF(AND(B195&lt;=80,B195&gt;70),9*转化表!$H$11+10*转化表!$H$12+10*转化表!$H$13+10*转化表!$H$14+10*转化表!$H$15+10*转化表!$H$16+10*转化表!$H$17+(B195-70)*转化表!$H$18,IF(AND(B195&lt;=90,B195&gt;80),9*转化表!$H$11+10*转化表!$H$12+10*转化表!$H$13+10*转化表!$H$14+10*转化表!$H$15+10*转化表!$H$16+10*转化表!$H$17+10*转化表!$H$18+(B195-80)*转化表!$H$19,IF(AND(B195&lt;=100,B195&gt;90),9*转化表!$H$11+10*转化表!$H$12+10*转化表!$H$13+10*转化表!$H$14+10*转化表!$H$15+10*转化表!$H$16+10*转化表!$H$17+10*转化表!$H$18+10*转化表!$H$19+(B195-90)*转化表!$H$20,IF(AND(B195&lt;=110,B195&gt;100),9*转化表!$H$11+10*转化表!$H$12+10*转化表!$H$13+10*转化表!$H$14+10*转化表!$H$15+10*转化表!$H$16+10*转化表!$H$17+10*转化表!$H$18+10*转化表!$H$19+10*转化表!$H$20+(B195-100)*转化表!$H$21,IF(AND(B195&lt;=120,B195&gt;110),9*转化表!$H$11+10*转化表!$H$12+10*转化表!$H$13+10*转化表!$H$14+10*转化表!$H$15+10*转化表!$H$16+10*转化表!$H$17+10*转化表!$H$18+10*转化表!$H$19+10*转化表!$H$20+10*转化表!$H$21+(B195-110)*转化表!$H$22)))))))))))))</f>
        <v>0</v>
      </c>
      <c r="M195" s="99">
        <v>0.1</v>
      </c>
      <c r="N195" s="95">
        <v>0</v>
      </c>
      <c r="O195" s="99">
        <v>0.15</v>
      </c>
      <c r="P195" s="95">
        <v>0</v>
      </c>
      <c r="Q195" s="95">
        <v>0</v>
      </c>
      <c r="R195" s="95">
        <v>0</v>
      </c>
      <c r="S195" s="95">
        <v>0</v>
      </c>
    </row>
    <row r="196" spans="1:19">
      <c r="A196" s="38" t="s">
        <v>187</v>
      </c>
      <c r="B196" s="95">
        <v>75</v>
      </c>
      <c r="C196" s="96">
        <f>IF(AND(B196&lt;=10,B196&gt;0),(人物成长表!$B196-1)*30+30,IF(AND(B196&lt;=20,B196&gt;10),9*30+30+(B196-10)*60,IF(AND(B196&lt;=30,B196&gt;20),9*30+30+10*60+(B196-20)*90,IF(AND(B196&lt;=40,B196&gt;30),9*30+30+10*60+10*90+(B196-30)*120,IF(AND(B196&lt;=50,B196&gt;40),9*30+30+10*60+10*90+10*120+(B196-40)*150,IF(AND(B196&lt;=60,B196&gt;50),9*30+30+10*60+10*90+10*120+10*150+(B196-50)*180,IF(AND(B196&lt;=70,B196&gt;60),9*30+30+10*60+10*90+10*120+10*150+10*180+(B196-60)*210,IF(AND(B196&lt;=80,B196&gt;70),9*30+30+10*60+10*90+10*120+10*150+10*180+10*210+(B196-70)*240,IF(AND(B196&lt;=90,B196&gt;80),9*30+30+10*60+10*90+10*120+10*150+10*180+10*210+10*240+(B196-80)*270,IF(AND(B196&lt;=100,B196&gt;90),9*30+30+10*60+10*90+10*120+10*150+10*180+10*210+10*240+10*270+(B196-90)*300,IF(AND(B196&lt;=110,B196&gt;100),9*30+30+10*60+10*90+10*120+10*150+10*180+10*210+10*240+10*270+10*300+(B196-100)*330,IF(AND(B196&lt;=120,B196&gt;110),9*30+30+10*60+10*90+10*120+10*150+10*180+10*210+10*240+10*270+10*300+10*330+(B196-110)*360))))))))))))</f>
        <v>9600</v>
      </c>
      <c r="D196" s="38">
        <v>70</v>
      </c>
      <c r="E196" s="38">
        <v>50</v>
      </c>
      <c r="F196" s="95">
        <v>50</v>
      </c>
      <c r="G196" s="97">
        <f>人物成长表!$D196*人物成长表!$B196*10%+16+IF(AND(B196&lt;=10,B196&gt;0),(人物成长表!$B196-1)*转化表!$C$11,IF(AND(B196&lt;=20,B196&gt;10),9*转化表!$C$11+(B196-10)*转化表!$C$12,IF(AND(B196&lt;=30,B196&gt;20),9*转化表!$C$11+10*转化表!$C$12+(B196-20)*转化表!$C$13,IF(AND(B196&lt;=40,B196&gt;30),9*转化表!$C$11+10*转化表!$C$12+10*转化表!$C$13+(B196-30)*转化表!$C$14,IF(AND(B196&lt;=50,B196&gt;40),9*转化表!$C$11+10*转化表!$C$12+10*转化表!$C$13+10*转化表!$C$14+(B196-40)*转化表!$C$15,IF(AND(B196&lt;=60,B196&gt;50),9*转化表!$C$11+10*转化表!$C$12+10*转化表!$C$13+10*转化表!$C$14+10*转化表!$C$15+(B196-50)*转化表!$C$16,IF(AND(B196&lt;=70,B196&gt;60),9*转化表!$C$11+10*转化表!$C$12+10*转化表!$C$13+10*转化表!$C$14+10*转化表!$C$15+10*转化表!$C$16+(B196-60)*转化表!$C$17,IF(AND(B196&lt;=80,B196&gt;70),9*转化表!$C$11+10*转化表!$C$12+10*转化表!$C$13+10*转化表!$C$14+10*转化表!$C$15+10*转化表!$C$16+10*转化表!$C$17+(B196-70)*转化表!$C$18,IF(AND(B196&lt;=90,B196&gt;80),9*转化表!$C$11+10*转化表!$C$12+10*转化表!$C$13+10*转化表!$C$14+10*转化表!$C$15+10*转化表!$C$16+10*转化表!$C$17+10*转化表!$C$18+(B196-80)*转化表!$C$19,IF(AND(B196&lt;=100,B196&gt;90),9*转化表!$C$11+10*转化表!$C$12+10*转化表!$C$13+10*转化表!$C$14+10*转化表!$C$15+10*转化表!$C$16+10*转化表!$C$17+10*转化表!$C$18+10*转化表!$C$19+(B196-90)*转化表!$C$20,IF(AND(B196&lt;=110,B196&gt;100),9*转化表!$C$11+10*转化表!$C$12+10*转化表!$C$13+10*转化表!$C$14+10*转化表!$C$15+10*转化表!$C$16+10*转化表!$C$17+10*转化表!$C$18+10*转化表!$C$19+10*转化表!$C$20+(B196-100)*转化表!$C$21,IF(AND(B196&lt;=120,B196&gt;110),9*转化表!$C$11+10*转化表!$C$12+10*转化表!$C$13+10*转化表!$C$14+10*转化表!$C$15+10*转化表!$C$16+10*转化表!$C$17+10*转化表!$C$18+10*转化表!$C$19+10*转化表!$C$20+10*转化表!$C$21+(B196-110)*转化表!$C$22))))))))))))</f>
        <v>1429</v>
      </c>
      <c r="H196" s="97">
        <f>人物成长表!$D196*人物成长表!$B196*7%+11.1+IF(AND(B196&lt;=10,B196&gt;0),(人物成长表!$B196-1)*转化表!$D$11,IF(AND(B196&lt;=20,B196&gt;10),9*转化表!$D$11+(B196-10)*转化表!$D$12,IF(AND(B196&lt;=30,B196&gt;20),9*转化表!$D$11+10*转化表!$D$12+(B196-20)*转化表!$D$13,IF(AND(B196&lt;=40,B196&gt;30),9*转化表!$D$11+10*转化表!$D$12+10*转化表!$D$13+(B196-30)*转化表!$D$14,IF(AND(B196&lt;=50,B196&gt;40),9*转化表!$D$11+10*转化表!$D$12+10*转化表!$D$13+10*转化表!$D$14+(B196-40)*转化表!$D$15,IF(AND(B196&lt;=60,B196&gt;50),9*转化表!$D$11+10*转化表!$D$12+10*转化表!$D$13+10*转化表!$D$14+10*转化表!$D$15+(B196-50)*转化表!$D$16,IF(AND(B196&lt;=70,B196&gt;60),9*转化表!$D$11+10*转化表!$D$12+10*转化表!$D$13+10*转化表!$D$14+10*转化表!$D$15+10*转化表!$D$16+(B196-60)*转化表!$D$17,IF(AND(B196&lt;=80,B196&gt;70),9*转化表!$D$11+10*转化表!$D$12+10*转化表!$D$13+10*转化表!$D$14+10*转化表!$D$15+10*转化表!$D$16+10*转化表!$D$17+(B196-70)*转化表!$D$18,IF(AND(B196&lt;=90,B196&gt;80),9*转化表!$D$11+10*转化表!$D$12+10*转化表!$D$13+10*转化表!$D$14+10*转化表!$D$15+10*转化表!$D$16+10*转化表!$D$17+10*转化表!$D$18+(B196-80)*转化表!$D$19,IF(AND(B196&lt;=100,B196&gt;90),9*转化表!$D$11+10*转化表!$D$12+10*转化表!$D$13+10*转化表!$D$14+10*转化表!$D$15+10*转化表!$D$16+10*转化表!$D$17+10*转化表!$D$18+10*转化表!$D$19+(B196-90)*转化表!$D$20,IF(AND(B196&lt;=110,B196&gt;100),9*转化表!$D$11+10*转化表!$D$12+10*转化表!$D$13+10*转化表!$D$14+10*转化表!$D$15+10*转化表!$D$16+10*转化表!$D$17+10*转化表!$D$18+10*转化表!$D$19+10*转化表!$D$20+(B196-100)*转化表!$D$21,IF(AND(B196&lt;=120,B196&gt;110),9*转化表!$D$11+10*转化表!$D$12+10*转化表!$D$13+10*转化表!$D$14+10*转化表!$D$15+10*转化表!$D$16+10*转化表!$D$17+10*转化表!$D$18+10*转化表!$D$19+10*转化表!$D$20+10*转化表!$D$21+(B196-110)*转化表!$D$22))))))))))))</f>
        <v>423.00000000000006</v>
      </c>
      <c r="I196" s="98">
        <f>IF(E196&lt;=50,0,(E196-50)*人物成长表!$B196*10%+0.1+IF(AND(B196&lt;=10,B196&gt;0),(人物成长表!$B196-1)*转化表!$E$11,IF(AND(B196&lt;=20,B196&gt;10),9*转化表!$E$11+(B196-10)*转化表!$E$12,IF(AND(B196&lt;=30,B196&gt;20),9*转化表!$E$11+10*转化表!$E$12+(B196-20)*转化表!$E$13,IF(AND(B196&lt;=40,B196&gt;30),9*转化表!$E$11+10*转化表!$E$12+10*转化表!$E$13+(B196-30)*转化表!$E$14,IF(AND(B196&lt;=50,B196&gt;40),9*转化表!$E$11+10*转化表!$E$12+10*转化表!$E$13+10*转化表!$E$14+(B196-40)*转化表!$E$15,IF(AND(B196&lt;=60,B196&gt;50),9*转化表!$E$11+10*转化表!$E$12+10*转化表!$E$13+10*转化表!$E$14+10*转化表!$E$15+(B196-50)*转化表!$E$16,IF(AND(B196&lt;=70,B196&gt;60),9*转化表!$E$11+10*转化表!$E$12+10*转化表!$E$13+10*转化表!$E$14+10*转化表!$E$15+10*转化表!$E$16+(B196-60)*转化表!$E$17,IF(AND(B196&lt;=80,B196&gt;70),9*转化表!$E$11+10*转化表!$E$12+10*转化表!$E$13+10*转化表!$E$14+10*转化表!$E$15+10*转化表!$E$16+10*转化表!$E$17+(B196-70)*转化表!$E$18,IF(AND(B196&lt;=90,B196&gt;80),9*转化表!$E$11+10*转化表!$E$12+10*转化表!$E$13+10*转化表!$E$14+10*转化表!$E$15+10*转化表!$E$16+10*转化表!$E$17+10*转化表!$E$18+(B196-80)*转化表!$E$19,IF(AND(B196&lt;=100,B196&gt;90),9*转化表!$E$11+10*转化表!$E$12+10*转化表!$E$13+10*转化表!$E$14+10*转化表!$E$15+10*转化表!$E$16+10*转化表!$E$17+10*转化表!$E$18+10*转化表!$E$19+(B196-90)*转化表!$E$20,IF(AND(B196&lt;=110,B196&gt;100),9*转化表!$E$11+10*转化表!$E$12+10*转化表!$E$13+10*转化表!$E$14+10*转化表!$E$15+10*转化表!$E$16+10*转化表!$E$17+10*转化表!$E$18+10*转化表!$E$19+10*转化表!$E$20+(B196-100)*转化表!$E$21,IF(AND(B196&lt;=120,B196&gt;110),9*转化表!$E$11+10*转化表!$E$12+10*转化表!$E$13+10*转化表!$E$14+10*转化表!$E$15+10*转化表!$E$16+10*转化表!$E$17+10*转化表!$E$18+10*转化表!$E$19+10*转化表!$E$20+10*转化表!$E$21+(B196-110)*转化表!$E$22)))))))))))))</f>
        <v>0</v>
      </c>
      <c r="J196" s="98">
        <f>IF(E196&lt;=50,0,(E196-50)*人物成长表!$B196*7%+0.1+IF(AND(B196&lt;=10,B196&gt;0),(人物成长表!$B196-1)*转化表!$F$11,IF(AND(B196&lt;=20,B196&gt;10),9*转化表!$F$11+(B196-10)*转化表!$F$12,IF(AND(B196&lt;=30,B196&gt;20),9*转化表!$F$11+10*转化表!$F$12+(B196-20)*转化表!$F$13,IF(AND(B196&lt;=40,B196&gt;30),9*转化表!$F$11+10*转化表!$F$12+10*转化表!$F$13+(B196-30)*转化表!$F$14,IF(AND(B196&lt;=50,B196&gt;40),9*转化表!$F$11+10*转化表!$F$12+10*转化表!$F$13+10*转化表!$F$14+(B196-40)*转化表!$F$15,IF(AND(B196&lt;=60,B196&gt;50),9*转化表!$F$11+10*转化表!$F$12+10*转化表!$F$13+10*转化表!$F$14+10*转化表!$F$15+(B196-50)*转化表!$F$16,IF(AND(B196&lt;=70,B196&gt;60),9*转化表!$F$11+10*转化表!$F$12+10*转化表!$F$13+10*转化表!$F$14+10*转化表!$F$15+10*转化表!$F$16+(B196-60)*转化表!$F$17,IF(AND(B196&lt;=80,B196&gt;70),9*转化表!$F$11+10*转化表!$F$12+10*转化表!$F$13+10*转化表!$F$14+10*转化表!$F$15+10*转化表!$F$16+10*转化表!$F$17+(B196-70)*转化表!$F$18,IF(AND(B196&lt;=90,B196&gt;80),9*转化表!$F$11+10*转化表!$F$12+10*转化表!$F$13+10*转化表!$F$14+10*转化表!$F$15+10*转化表!$F$16+10*转化表!$F$17+10*转化表!$F$18+(B196-80)*转化表!$F$19,IF(AND(B196&lt;=100,B196&gt;90),9*转化表!$F$11+10*转化表!$F$12+10*转化表!$F$13+10*转化表!$F$14+10*转化表!$F$15+10*转化表!$F$16+10*转化表!$F$17+10*转化表!$F$18+10*转化表!$F$19+(B196-90)*转化表!$F$20,IF(AND(B196&lt;=110,B196&gt;100),9*转化表!$F$11+10*转化表!$F$12+10*转化表!$F$13+10*转化表!$F$14+10*转化表!$F$15+10*转化表!$F$16+10*转化表!$F$17+10*转化表!$F$18+10*转化表!$F$19+10*转化表!$F$20+(B196-100)*转化表!$F$21,IF(AND(B196&lt;=120,B196&gt;110),9*转化表!$F$11+10*转化表!$F$12+10*转化表!$F$13+10*转化表!$F$14+10*转化表!$F$15+10*转化表!$F$16+10*转化表!$F$17+10*转化表!$F$18+10*转化表!$F$19+10*转化表!$F$20+10*转化表!$F$21+(B196-110)*转化表!$F$22)))))))))))))</f>
        <v>0</v>
      </c>
      <c r="K196" s="98">
        <f>(F196-50)*B196*10%+1+IF(AND(B196&lt;=10,B196&gt;0),(人物成长表!$B196-1)*转化表!$G$11,IF(AND(B196&lt;=20,B196&gt;10),9*转化表!$G$11+(B196-10)*转化表!$G$12,IF(AND(B196&lt;=30,B196&gt;20),9*转化表!$G$11+10*转化表!$G$12+(B196-20)*转化表!$G$13,IF(AND(B196&lt;=40,B196&gt;30),9*转化表!$G$11+10*转化表!$G$12+10*转化表!$G$13+(B196-30)*转化表!$G$14,IF(AND(B196&lt;=50,B196&gt;40),9*转化表!$G$11+10*转化表!$G$12+10*转化表!$G$13+10*转化表!$G$14+(B196-40)*转化表!$G$15,IF(AND(B196&lt;=60,B196&gt;50),9*转化表!$G$11+10*转化表!$G$12+10*转化表!$G$13+10*转化表!$G$14+10*转化表!$G$15+(B196-50)*转化表!$G$16,IF(AND(B196&lt;=70,B196&gt;60),9*转化表!$G$11+10*转化表!$G$12+10*转化表!$G$13+10*转化表!$G$14+10*转化表!$G$15+10*转化表!$G$16+(B196-60)*转化表!$G$17,IF(AND(B196&lt;=80,B196&gt;70),9*转化表!$G$11+10*转化表!$G$12+10*转化表!$G$13+10*转化表!$G$14+10*转化表!$G$15+10*转化表!$G$16+10*转化表!$G$17+(B196-70)*转化表!$G$18,IF(AND(B196&lt;=90,B196&gt;80),9*转化表!$G$11+10*转化表!$G$12+10*转化表!$G$13+10*转化表!$G$14+10*转化表!$G$15+10*转化表!$G$16+10*转化表!$G$17+10*转化表!$G$18+(B196-80)*转化表!$G$19,IF(AND(B196&lt;=100,B196&gt;90),9*转化表!$G$11+10*转化表!$G$12+10*转化表!$G$13+10*转化表!$G$14+10*转化表!$G$15+10*转化表!$G$16+10*转化表!$G$17+10*转化表!$G$18+10*转化表!$G$19+(B196-90)*转化表!$G$20,IF(AND(B196&lt;=110,B196&gt;100),9*转化表!$G$11+10*转化表!$G$12+10*转化表!$G$13+10*转化表!$G$14+10*转化表!$G$15+10*转化表!$G$16+10*转化表!$G$17+10*转化表!$G$18+10*转化表!$G$19+10*转化表!$G$20+(B196-100)*转化表!$G$21,IF(AND(B196&lt;=120,B196&gt;110),9*转化表!$G$11+10*转化表!$G$12+10*转化表!$G$13+10*转化表!$G$14+10*转化表!$G$15+10*转化表!$G$16+10*转化表!$G$17+10*转化表!$G$18+10*转化表!$G$19+10*转化表!$G$20+10*转化表!$G$21+(B196-110)*转化表!$G$22))))))))))))</f>
        <v>320</v>
      </c>
      <c r="L196" s="98">
        <f>IF(F196&lt;=50,0,(F196-50)*7%*B196+IF(AND(B196&lt;=10,B196&gt;0),人物成长表!$B196*转化表!$H$11,IF(AND(B196&lt;=20,B196&gt;10),9*转化表!$H$11+(B196-10)*转化表!$H$12,IF(AND(B196&lt;=30,B196&gt;20),9*转化表!$H$11+10*转化表!$H$12+(B196-20)*转化表!$H$13,IF(AND(B196&lt;=40,B196&gt;30),9*转化表!$H$11+10*转化表!$H$12+10*转化表!$H$13+(B196-30)*转化表!$H$14,IF(AND(B196&lt;=50,B196&gt;40),9*转化表!$H$11+10*转化表!$H$12+10*转化表!$H$13+10*转化表!$H$14+(B196-40)*转化表!$H$15,IF(AND(B196&lt;=60,B196&gt;50),9*转化表!$H$11+10*转化表!$H$12+10*转化表!$H$13+10*转化表!$H$14+10*转化表!$H$15+(B196-50)*转化表!$H$16,IF(AND(B196&lt;=70,B196&gt;60),9*转化表!$H$11+10*转化表!$H$12+10*转化表!$H$13+10*转化表!$H$14+10*转化表!$H$15+10*转化表!$H$16+(B196-60)*转化表!$H$17,IF(AND(B196&lt;=80,B196&gt;70),9*转化表!$H$11+10*转化表!$H$12+10*转化表!$H$13+10*转化表!$H$14+10*转化表!$H$15+10*转化表!$H$16+10*转化表!$H$17+(B196-70)*转化表!$H$18,IF(AND(B196&lt;=90,B196&gt;80),9*转化表!$H$11+10*转化表!$H$12+10*转化表!$H$13+10*转化表!$H$14+10*转化表!$H$15+10*转化表!$H$16+10*转化表!$H$17+10*转化表!$H$18+(B196-80)*转化表!$H$19,IF(AND(B196&lt;=100,B196&gt;90),9*转化表!$H$11+10*转化表!$H$12+10*转化表!$H$13+10*转化表!$H$14+10*转化表!$H$15+10*转化表!$H$16+10*转化表!$H$17+10*转化表!$H$18+10*转化表!$H$19+(B196-90)*转化表!$H$20,IF(AND(B196&lt;=110,B196&gt;100),9*转化表!$H$11+10*转化表!$H$12+10*转化表!$H$13+10*转化表!$H$14+10*转化表!$H$15+10*转化表!$H$16+10*转化表!$H$17+10*转化表!$H$18+10*转化表!$H$19+10*转化表!$H$20+(B196-100)*转化表!$H$21,IF(AND(B196&lt;=120,B196&gt;110),9*转化表!$H$11+10*转化表!$H$12+10*转化表!$H$13+10*转化表!$H$14+10*转化表!$H$15+10*转化表!$H$16+10*转化表!$H$17+10*转化表!$H$18+10*转化表!$H$19+10*转化表!$H$20+10*转化表!$H$21+(B196-110)*转化表!$H$22)))))))))))))</f>
        <v>0</v>
      </c>
      <c r="M196" s="99">
        <v>0.1</v>
      </c>
      <c r="N196" s="95">
        <v>0</v>
      </c>
      <c r="O196" s="99">
        <v>0.15</v>
      </c>
      <c r="P196" s="95">
        <v>0</v>
      </c>
      <c r="Q196" s="95">
        <v>0</v>
      </c>
      <c r="R196" s="95">
        <v>0</v>
      </c>
      <c r="S196" s="95">
        <v>0</v>
      </c>
    </row>
    <row r="197" spans="1:19">
      <c r="A197" s="38" t="s">
        <v>187</v>
      </c>
      <c r="B197" s="95">
        <v>76</v>
      </c>
      <c r="C197" s="96">
        <f>IF(AND(B197&lt;=10,B197&gt;0),(人物成长表!$B197-1)*30+30,IF(AND(B197&lt;=20,B197&gt;10),9*30+30+(B197-10)*60,IF(AND(B197&lt;=30,B197&gt;20),9*30+30+10*60+(B197-20)*90,IF(AND(B197&lt;=40,B197&gt;30),9*30+30+10*60+10*90+(B197-30)*120,IF(AND(B197&lt;=50,B197&gt;40),9*30+30+10*60+10*90+10*120+(B197-40)*150,IF(AND(B197&lt;=60,B197&gt;50),9*30+30+10*60+10*90+10*120+10*150+(B197-50)*180,IF(AND(B197&lt;=70,B197&gt;60),9*30+30+10*60+10*90+10*120+10*150+10*180+(B197-60)*210,IF(AND(B197&lt;=80,B197&gt;70),9*30+30+10*60+10*90+10*120+10*150+10*180+10*210+(B197-70)*240,IF(AND(B197&lt;=90,B197&gt;80),9*30+30+10*60+10*90+10*120+10*150+10*180+10*210+10*240+(B197-80)*270,IF(AND(B197&lt;=100,B197&gt;90),9*30+30+10*60+10*90+10*120+10*150+10*180+10*210+10*240+10*270+(B197-90)*300,IF(AND(B197&lt;=110,B197&gt;100),9*30+30+10*60+10*90+10*120+10*150+10*180+10*210+10*240+10*270+10*300+(B197-100)*330,IF(AND(B197&lt;=120,B197&gt;110),9*30+30+10*60+10*90+10*120+10*150+10*180+10*210+10*240+10*270+10*300+10*330+(B197-110)*360))))))))))))</f>
        <v>9840</v>
      </c>
      <c r="D197" s="38">
        <v>70</v>
      </c>
      <c r="E197" s="38">
        <v>50</v>
      </c>
      <c r="F197" s="95">
        <v>50</v>
      </c>
      <c r="G197" s="97">
        <f>人物成长表!$D197*人物成长表!$B197*10%+16+IF(AND(B197&lt;=10,B197&gt;0),(人物成长表!$B197-1)*转化表!$C$11,IF(AND(B197&lt;=20,B197&gt;10),9*转化表!$C$11+(B197-10)*转化表!$C$12,IF(AND(B197&lt;=30,B197&gt;20),9*转化表!$C$11+10*转化表!$C$12+(B197-20)*转化表!$C$13,IF(AND(B197&lt;=40,B197&gt;30),9*转化表!$C$11+10*转化表!$C$12+10*转化表!$C$13+(B197-30)*转化表!$C$14,IF(AND(B197&lt;=50,B197&gt;40),9*转化表!$C$11+10*转化表!$C$12+10*转化表!$C$13+10*转化表!$C$14+(B197-40)*转化表!$C$15,IF(AND(B197&lt;=60,B197&gt;50),9*转化表!$C$11+10*转化表!$C$12+10*转化表!$C$13+10*转化表!$C$14+10*转化表!$C$15+(B197-50)*转化表!$C$16,IF(AND(B197&lt;=70,B197&gt;60),9*转化表!$C$11+10*转化表!$C$12+10*转化表!$C$13+10*转化表!$C$14+10*转化表!$C$15+10*转化表!$C$16+(B197-60)*转化表!$C$17,IF(AND(B197&lt;=80,B197&gt;70),9*转化表!$C$11+10*转化表!$C$12+10*转化表!$C$13+10*转化表!$C$14+10*转化表!$C$15+10*转化表!$C$16+10*转化表!$C$17+(B197-70)*转化表!$C$18,IF(AND(B197&lt;=90,B197&gt;80),9*转化表!$C$11+10*转化表!$C$12+10*转化表!$C$13+10*转化表!$C$14+10*转化表!$C$15+10*转化表!$C$16+10*转化表!$C$17+10*转化表!$C$18+(B197-80)*转化表!$C$19,IF(AND(B197&lt;=100,B197&gt;90),9*转化表!$C$11+10*转化表!$C$12+10*转化表!$C$13+10*转化表!$C$14+10*转化表!$C$15+10*转化表!$C$16+10*转化表!$C$17+10*转化表!$C$18+10*转化表!$C$19+(B197-90)*转化表!$C$20,IF(AND(B197&lt;=110,B197&gt;100),9*转化表!$C$11+10*转化表!$C$12+10*转化表!$C$13+10*转化表!$C$14+10*转化表!$C$15+10*转化表!$C$16+10*转化表!$C$17+10*转化表!$C$18+10*转化表!$C$19+10*转化表!$C$20+(B197-100)*转化表!$C$21,IF(AND(B197&lt;=120,B197&gt;110),9*转化表!$C$11+10*转化表!$C$12+10*转化表!$C$13+10*转化表!$C$14+10*转化表!$C$15+10*转化表!$C$16+10*转化表!$C$17+10*转化表!$C$18+10*转化表!$C$19+10*转化表!$C$20+10*转化表!$C$21+(B197-110)*转化表!$C$22))))))))))))</f>
        <v>1463</v>
      </c>
      <c r="H197" s="97">
        <f>人物成长表!$D197*人物成长表!$B197*7%+11.1+IF(AND(B197&lt;=10,B197&gt;0),(人物成长表!$B197-1)*转化表!$D$11,IF(AND(B197&lt;=20,B197&gt;10),9*转化表!$D$11+(B197-10)*转化表!$D$12,IF(AND(B197&lt;=30,B197&gt;20),9*转化表!$D$11+10*转化表!$D$12+(B197-20)*转化表!$D$13,IF(AND(B197&lt;=40,B197&gt;30),9*转化表!$D$11+10*转化表!$D$12+10*转化表!$D$13+(B197-30)*转化表!$D$14,IF(AND(B197&lt;=50,B197&gt;40),9*转化表!$D$11+10*转化表!$D$12+10*转化表!$D$13+10*转化表!$D$14+(B197-40)*转化表!$D$15,IF(AND(B197&lt;=60,B197&gt;50),9*转化表!$D$11+10*转化表!$D$12+10*转化表!$D$13+10*转化表!$D$14+10*转化表!$D$15+(B197-50)*转化表!$D$16,IF(AND(B197&lt;=70,B197&gt;60),9*转化表!$D$11+10*转化表!$D$12+10*转化表!$D$13+10*转化表!$D$14+10*转化表!$D$15+10*转化表!$D$16+(B197-60)*转化表!$D$17,IF(AND(B197&lt;=80,B197&gt;70),9*转化表!$D$11+10*转化表!$D$12+10*转化表!$D$13+10*转化表!$D$14+10*转化表!$D$15+10*转化表!$D$16+10*转化表!$D$17+(B197-70)*转化表!$D$18,IF(AND(B197&lt;=90,B197&gt;80),9*转化表!$D$11+10*转化表!$D$12+10*转化表!$D$13+10*转化表!$D$14+10*转化表!$D$15+10*转化表!$D$16+10*转化表!$D$17+10*转化表!$D$18+(B197-80)*转化表!$D$19,IF(AND(B197&lt;=100,B197&gt;90),9*转化表!$D$11+10*转化表!$D$12+10*转化表!$D$13+10*转化表!$D$14+10*转化表!$D$15+10*转化表!$D$16+10*转化表!$D$17+10*转化表!$D$18+10*转化表!$D$19+(B197-90)*转化表!$D$20,IF(AND(B197&lt;=110,B197&gt;100),9*转化表!$D$11+10*转化表!$D$12+10*转化表!$D$13+10*转化表!$D$14+10*转化表!$D$15+10*转化表!$D$16+10*转化表!$D$17+10*转化表!$D$18+10*转化表!$D$19+10*转化表!$D$20+(B197-100)*转化表!$D$21,IF(AND(B197&lt;=120,B197&gt;110),9*转化表!$D$11+10*转化表!$D$12+10*转化表!$D$13+10*转化表!$D$14+10*转化表!$D$15+10*转化表!$D$16+10*转化表!$D$17+10*转化表!$D$18+10*转化表!$D$19+10*转化表!$D$20+10*转化表!$D$21+(B197-110)*转化表!$D$22))))))))))))</f>
        <v>431.80000000000007</v>
      </c>
      <c r="I197" s="98">
        <f>IF(E197&lt;=50,0,(E197-50)*人物成长表!$B197*10%+0.1+IF(AND(B197&lt;=10,B197&gt;0),(人物成长表!$B197-1)*转化表!$E$11,IF(AND(B197&lt;=20,B197&gt;10),9*转化表!$E$11+(B197-10)*转化表!$E$12,IF(AND(B197&lt;=30,B197&gt;20),9*转化表!$E$11+10*转化表!$E$12+(B197-20)*转化表!$E$13,IF(AND(B197&lt;=40,B197&gt;30),9*转化表!$E$11+10*转化表!$E$12+10*转化表!$E$13+(B197-30)*转化表!$E$14,IF(AND(B197&lt;=50,B197&gt;40),9*转化表!$E$11+10*转化表!$E$12+10*转化表!$E$13+10*转化表!$E$14+(B197-40)*转化表!$E$15,IF(AND(B197&lt;=60,B197&gt;50),9*转化表!$E$11+10*转化表!$E$12+10*转化表!$E$13+10*转化表!$E$14+10*转化表!$E$15+(B197-50)*转化表!$E$16,IF(AND(B197&lt;=70,B197&gt;60),9*转化表!$E$11+10*转化表!$E$12+10*转化表!$E$13+10*转化表!$E$14+10*转化表!$E$15+10*转化表!$E$16+(B197-60)*转化表!$E$17,IF(AND(B197&lt;=80,B197&gt;70),9*转化表!$E$11+10*转化表!$E$12+10*转化表!$E$13+10*转化表!$E$14+10*转化表!$E$15+10*转化表!$E$16+10*转化表!$E$17+(B197-70)*转化表!$E$18,IF(AND(B197&lt;=90,B197&gt;80),9*转化表!$E$11+10*转化表!$E$12+10*转化表!$E$13+10*转化表!$E$14+10*转化表!$E$15+10*转化表!$E$16+10*转化表!$E$17+10*转化表!$E$18+(B197-80)*转化表!$E$19,IF(AND(B197&lt;=100,B197&gt;90),9*转化表!$E$11+10*转化表!$E$12+10*转化表!$E$13+10*转化表!$E$14+10*转化表!$E$15+10*转化表!$E$16+10*转化表!$E$17+10*转化表!$E$18+10*转化表!$E$19+(B197-90)*转化表!$E$20,IF(AND(B197&lt;=110,B197&gt;100),9*转化表!$E$11+10*转化表!$E$12+10*转化表!$E$13+10*转化表!$E$14+10*转化表!$E$15+10*转化表!$E$16+10*转化表!$E$17+10*转化表!$E$18+10*转化表!$E$19+10*转化表!$E$20+(B197-100)*转化表!$E$21,IF(AND(B197&lt;=120,B197&gt;110),9*转化表!$E$11+10*转化表!$E$12+10*转化表!$E$13+10*转化表!$E$14+10*转化表!$E$15+10*转化表!$E$16+10*转化表!$E$17+10*转化表!$E$18+10*转化表!$E$19+10*转化表!$E$20+10*转化表!$E$21+(B197-110)*转化表!$E$22)))))))))))))</f>
        <v>0</v>
      </c>
      <c r="J197" s="98">
        <f>IF(E197&lt;=50,0,(E197-50)*人物成长表!$B197*7%+0.1+IF(AND(B197&lt;=10,B197&gt;0),(人物成长表!$B197-1)*转化表!$F$11,IF(AND(B197&lt;=20,B197&gt;10),9*转化表!$F$11+(B197-10)*转化表!$F$12,IF(AND(B197&lt;=30,B197&gt;20),9*转化表!$F$11+10*转化表!$F$12+(B197-20)*转化表!$F$13,IF(AND(B197&lt;=40,B197&gt;30),9*转化表!$F$11+10*转化表!$F$12+10*转化表!$F$13+(B197-30)*转化表!$F$14,IF(AND(B197&lt;=50,B197&gt;40),9*转化表!$F$11+10*转化表!$F$12+10*转化表!$F$13+10*转化表!$F$14+(B197-40)*转化表!$F$15,IF(AND(B197&lt;=60,B197&gt;50),9*转化表!$F$11+10*转化表!$F$12+10*转化表!$F$13+10*转化表!$F$14+10*转化表!$F$15+(B197-50)*转化表!$F$16,IF(AND(B197&lt;=70,B197&gt;60),9*转化表!$F$11+10*转化表!$F$12+10*转化表!$F$13+10*转化表!$F$14+10*转化表!$F$15+10*转化表!$F$16+(B197-60)*转化表!$F$17,IF(AND(B197&lt;=80,B197&gt;70),9*转化表!$F$11+10*转化表!$F$12+10*转化表!$F$13+10*转化表!$F$14+10*转化表!$F$15+10*转化表!$F$16+10*转化表!$F$17+(B197-70)*转化表!$F$18,IF(AND(B197&lt;=90,B197&gt;80),9*转化表!$F$11+10*转化表!$F$12+10*转化表!$F$13+10*转化表!$F$14+10*转化表!$F$15+10*转化表!$F$16+10*转化表!$F$17+10*转化表!$F$18+(B197-80)*转化表!$F$19,IF(AND(B197&lt;=100,B197&gt;90),9*转化表!$F$11+10*转化表!$F$12+10*转化表!$F$13+10*转化表!$F$14+10*转化表!$F$15+10*转化表!$F$16+10*转化表!$F$17+10*转化表!$F$18+10*转化表!$F$19+(B197-90)*转化表!$F$20,IF(AND(B197&lt;=110,B197&gt;100),9*转化表!$F$11+10*转化表!$F$12+10*转化表!$F$13+10*转化表!$F$14+10*转化表!$F$15+10*转化表!$F$16+10*转化表!$F$17+10*转化表!$F$18+10*转化表!$F$19+10*转化表!$F$20+(B197-100)*转化表!$F$21,IF(AND(B197&lt;=120,B197&gt;110),9*转化表!$F$11+10*转化表!$F$12+10*转化表!$F$13+10*转化表!$F$14+10*转化表!$F$15+10*转化表!$F$16+10*转化表!$F$17+10*转化表!$F$18+10*转化表!$F$19+10*转化表!$F$20+10*转化表!$F$21+(B197-110)*转化表!$F$22)))))))))))))</f>
        <v>0</v>
      </c>
      <c r="K197" s="98">
        <f>(F197-50)*B197*10%+1+IF(AND(B197&lt;=10,B197&gt;0),(人物成长表!$B197-1)*转化表!$G$11,IF(AND(B197&lt;=20,B197&gt;10),9*转化表!$G$11+(B197-10)*转化表!$G$12,IF(AND(B197&lt;=30,B197&gt;20),9*转化表!$G$11+10*转化表!$G$12+(B197-20)*转化表!$G$13,IF(AND(B197&lt;=40,B197&gt;30),9*转化表!$G$11+10*转化表!$G$12+10*转化表!$G$13+(B197-30)*转化表!$G$14,IF(AND(B197&lt;=50,B197&gt;40),9*转化表!$G$11+10*转化表!$G$12+10*转化表!$G$13+10*转化表!$G$14+(B197-40)*转化表!$G$15,IF(AND(B197&lt;=60,B197&gt;50),9*转化表!$G$11+10*转化表!$G$12+10*转化表!$G$13+10*转化表!$G$14+10*转化表!$G$15+(B197-50)*转化表!$G$16,IF(AND(B197&lt;=70,B197&gt;60),9*转化表!$G$11+10*转化表!$G$12+10*转化表!$G$13+10*转化表!$G$14+10*转化表!$G$15+10*转化表!$G$16+(B197-60)*转化表!$G$17,IF(AND(B197&lt;=80,B197&gt;70),9*转化表!$G$11+10*转化表!$G$12+10*转化表!$G$13+10*转化表!$G$14+10*转化表!$G$15+10*转化表!$G$16+10*转化表!$G$17+(B197-70)*转化表!$G$18,IF(AND(B197&lt;=90,B197&gt;80),9*转化表!$G$11+10*转化表!$G$12+10*转化表!$G$13+10*转化表!$G$14+10*转化表!$G$15+10*转化表!$G$16+10*转化表!$G$17+10*转化表!$G$18+(B197-80)*转化表!$G$19,IF(AND(B197&lt;=100,B197&gt;90),9*转化表!$G$11+10*转化表!$G$12+10*转化表!$G$13+10*转化表!$G$14+10*转化表!$G$15+10*转化表!$G$16+10*转化表!$G$17+10*转化表!$G$18+10*转化表!$G$19+(B197-90)*转化表!$G$20,IF(AND(B197&lt;=110,B197&gt;100),9*转化表!$G$11+10*转化表!$G$12+10*转化表!$G$13+10*转化表!$G$14+10*转化表!$G$15+10*转化表!$G$16+10*转化表!$G$17+10*转化表!$G$18+10*转化表!$G$19+10*转化表!$G$20+(B197-100)*转化表!$G$21,IF(AND(B197&lt;=120,B197&gt;110),9*转化表!$G$11+10*转化表!$G$12+10*转化表!$G$13+10*转化表!$G$14+10*转化表!$G$15+10*转化表!$G$16+10*转化表!$G$17+10*转化表!$G$18+10*转化表!$G$19+10*转化表!$G$20+10*转化表!$G$21+(B197-110)*转化表!$G$22))))))))))))</f>
        <v>328</v>
      </c>
      <c r="L197" s="98">
        <f>IF(F197&lt;=50,0,(F197-50)*7%*B197+IF(AND(B197&lt;=10,B197&gt;0),人物成长表!$B197*转化表!$H$11,IF(AND(B197&lt;=20,B197&gt;10),9*转化表!$H$11+(B197-10)*转化表!$H$12,IF(AND(B197&lt;=30,B197&gt;20),9*转化表!$H$11+10*转化表!$H$12+(B197-20)*转化表!$H$13,IF(AND(B197&lt;=40,B197&gt;30),9*转化表!$H$11+10*转化表!$H$12+10*转化表!$H$13+(B197-30)*转化表!$H$14,IF(AND(B197&lt;=50,B197&gt;40),9*转化表!$H$11+10*转化表!$H$12+10*转化表!$H$13+10*转化表!$H$14+(B197-40)*转化表!$H$15,IF(AND(B197&lt;=60,B197&gt;50),9*转化表!$H$11+10*转化表!$H$12+10*转化表!$H$13+10*转化表!$H$14+10*转化表!$H$15+(B197-50)*转化表!$H$16,IF(AND(B197&lt;=70,B197&gt;60),9*转化表!$H$11+10*转化表!$H$12+10*转化表!$H$13+10*转化表!$H$14+10*转化表!$H$15+10*转化表!$H$16+(B197-60)*转化表!$H$17,IF(AND(B197&lt;=80,B197&gt;70),9*转化表!$H$11+10*转化表!$H$12+10*转化表!$H$13+10*转化表!$H$14+10*转化表!$H$15+10*转化表!$H$16+10*转化表!$H$17+(B197-70)*转化表!$H$18,IF(AND(B197&lt;=90,B197&gt;80),9*转化表!$H$11+10*转化表!$H$12+10*转化表!$H$13+10*转化表!$H$14+10*转化表!$H$15+10*转化表!$H$16+10*转化表!$H$17+10*转化表!$H$18+(B197-80)*转化表!$H$19,IF(AND(B197&lt;=100,B197&gt;90),9*转化表!$H$11+10*转化表!$H$12+10*转化表!$H$13+10*转化表!$H$14+10*转化表!$H$15+10*转化表!$H$16+10*转化表!$H$17+10*转化表!$H$18+10*转化表!$H$19+(B197-90)*转化表!$H$20,IF(AND(B197&lt;=110,B197&gt;100),9*转化表!$H$11+10*转化表!$H$12+10*转化表!$H$13+10*转化表!$H$14+10*转化表!$H$15+10*转化表!$H$16+10*转化表!$H$17+10*转化表!$H$18+10*转化表!$H$19+10*转化表!$H$20+(B197-100)*转化表!$H$21,IF(AND(B197&lt;=120,B197&gt;110),9*转化表!$H$11+10*转化表!$H$12+10*转化表!$H$13+10*转化表!$H$14+10*转化表!$H$15+10*转化表!$H$16+10*转化表!$H$17+10*转化表!$H$18+10*转化表!$H$19+10*转化表!$H$20+10*转化表!$H$21+(B197-110)*转化表!$H$22)))))))))))))</f>
        <v>0</v>
      </c>
      <c r="M197" s="99">
        <v>0.1</v>
      </c>
      <c r="N197" s="95">
        <v>0</v>
      </c>
      <c r="O197" s="99">
        <v>0.15</v>
      </c>
      <c r="P197" s="95">
        <v>0</v>
      </c>
      <c r="Q197" s="95">
        <v>0</v>
      </c>
      <c r="R197" s="95">
        <v>0</v>
      </c>
      <c r="S197" s="95">
        <v>0</v>
      </c>
    </row>
    <row r="198" spans="1:19">
      <c r="A198" s="38" t="s">
        <v>187</v>
      </c>
      <c r="B198" s="95">
        <v>77</v>
      </c>
      <c r="C198" s="96">
        <f>IF(AND(B198&lt;=10,B198&gt;0),(人物成长表!$B198-1)*30+30,IF(AND(B198&lt;=20,B198&gt;10),9*30+30+(B198-10)*60,IF(AND(B198&lt;=30,B198&gt;20),9*30+30+10*60+(B198-20)*90,IF(AND(B198&lt;=40,B198&gt;30),9*30+30+10*60+10*90+(B198-30)*120,IF(AND(B198&lt;=50,B198&gt;40),9*30+30+10*60+10*90+10*120+(B198-40)*150,IF(AND(B198&lt;=60,B198&gt;50),9*30+30+10*60+10*90+10*120+10*150+(B198-50)*180,IF(AND(B198&lt;=70,B198&gt;60),9*30+30+10*60+10*90+10*120+10*150+10*180+(B198-60)*210,IF(AND(B198&lt;=80,B198&gt;70),9*30+30+10*60+10*90+10*120+10*150+10*180+10*210+(B198-70)*240,IF(AND(B198&lt;=90,B198&gt;80),9*30+30+10*60+10*90+10*120+10*150+10*180+10*210+10*240+(B198-80)*270,IF(AND(B198&lt;=100,B198&gt;90),9*30+30+10*60+10*90+10*120+10*150+10*180+10*210+10*240+10*270+(B198-90)*300,IF(AND(B198&lt;=110,B198&gt;100),9*30+30+10*60+10*90+10*120+10*150+10*180+10*210+10*240+10*270+10*300+(B198-100)*330,IF(AND(B198&lt;=120,B198&gt;110),9*30+30+10*60+10*90+10*120+10*150+10*180+10*210+10*240+10*270+10*300+10*330+(B198-110)*360))))))))))))</f>
        <v>10080</v>
      </c>
      <c r="D198" s="38">
        <v>70</v>
      </c>
      <c r="E198" s="38">
        <v>50</v>
      </c>
      <c r="F198" s="95">
        <v>50</v>
      </c>
      <c r="G198" s="97">
        <f>人物成长表!$D198*人物成长表!$B198*10%+16+IF(AND(B198&lt;=10,B198&gt;0),(人物成长表!$B198-1)*转化表!$C$11,IF(AND(B198&lt;=20,B198&gt;10),9*转化表!$C$11+(B198-10)*转化表!$C$12,IF(AND(B198&lt;=30,B198&gt;20),9*转化表!$C$11+10*转化表!$C$12+(B198-20)*转化表!$C$13,IF(AND(B198&lt;=40,B198&gt;30),9*转化表!$C$11+10*转化表!$C$12+10*转化表!$C$13+(B198-30)*转化表!$C$14,IF(AND(B198&lt;=50,B198&gt;40),9*转化表!$C$11+10*转化表!$C$12+10*转化表!$C$13+10*转化表!$C$14+(B198-40)*转化表!$C$15,IF(AND(B198&lt;=60,B198&gt;50),9*转化表!$C$11+10*转化表!$C$12+10*转化表!$C$13+10*转化表!$C$14+10*转化表!$C$15+(B198-50)*转化表!$C$16,IF(AND(B198&lt;=70,B198&gt;60),9*转化表!$C$11+10*转化表!$C$12+10*转化表!$C$13+10*转化表!$C$14+10*转化表!$C$15+10*转化表!$C$16+(B198-60)*转化表!$C$17,IF(AND(B198&lt;=80,B198&gt;70),9*转化表!$C$11+10*转化表!$C$12+10*转化表!$C$13+10*转化表!$C$14+10*转化表!$C$15+10*转化表!$C$16+10*转化表!$C$17+(B198-70)*转化表!$C$18,IF(AND(B198&lt;=90,B198&gt;80),9*转化表!$C$11+10*转化表!$C$12+10*转化表!$C$13+10*转化表!$C$14+10*转化表!$C$15+10*转化表!$C$16+10*转化表!$C$17+10*转化表!$C$18+(B198-80)*转化表!$C$19,IF(AND(B198&lt;=100,B198&gt;90),9*转化表!$C$11+10*转化表!$C$12+10*转化表!$C$13+10*转化表!$C$14+10*转化表!$C$15+10*转化表!$C$16+10*转化表!$C$17+10*转化表!$C$18+10*转化表!$C$19+(B198-90)*转化表!$C$20,IF(AND(B198&lt;=110,B198&gt;100),9*转化表!$C$11+10*转化表!$C$12+10*转化表!$C$13+10*转化表!$C$14+10*转化表!$C$15+10*转化表!$C$16+10*转化表!$C$17+10*转化表!$C$18+10*转化表!$C$19+10*转化表!$C$20+(B198-100)*转化表!$C$21,IF(AND(B198&lt;=120,B198&gt;110),9*转化表!$C$11+10*转化表!$C$12+10*转化表!$C$13+10*转化表!$C$14+10*转化表!$C$15+10*转化表!$C$16+10*转化表!$C$17+10*转化表!$C$18+10*转化表!$C$19+10*转化表!$C$20+10*转化表!$C$21+(B198-110)*转化表!$C$22))))))))))))</f>
        <v>1497</v>
      </c>
      <c r="H198" s="97">
        <f>人物成长表!$D198*人物成长表!$B198*7%+11.1+IF(AND(B198&lt;=10,B198&gt;0),(人物成长表!$B198-1)*转化表!$D$11,IF(AND(B198&lt;=20,B198&gt;10),9*转化表!$D$11+(B198-10)*转化表!$D$12,IF(AND(B198&lt;=30,B198&gt;20),9*转化表!$D$11+10*转化表!$D$12+(B198-20)*转化表!$D$13,IF(AND(B198&lt;=40,B198&gt;30),9*转化表!$D$11+10*转化表!$D$12+10*转化表!$D$13+(B198-30)*转化表!$D$14,IF(AND(B198&lt;=50,B198&gt;40),9*转化表!$D$11+10*转化表!$D$12+10*转化表!$D$13+10*转化表!$D$14+(B198-40)*转化表!$D$15,IF(AND(B198&lt;=60,B198&gt;50),9*转化表!$D$11+10*转化表!$D$12+10*转化表!$D$13+10*转化表!$D$14+10*转化表!$D$15+(B198-50)*转化表!$D$16,IF(AND(B198&lt;=70,B198&gt;60),9*转化表!$D$11+10*转化表!$D$12+10*转化表!$D$13+10*转化表!$D$14+10*转化表!$D$15+10*转化表!$D$16+(B198-60)*转化表!$D$17,IF(AND(B198&lt;=80,B198&gt;70),9*转化表!$D$11+10*转化表!$D$12+10*转化表!$D$13+10*转化表!$D$14+10*转化表!$D$15+10*转化表!$D$16+10*转化表!$D$17+(B198-70)*转化表!$D$18,IF(AND(B198&lt;=90,B198&gt;80),9*转化表!$D$11+10*转化表!$D$12+10*转化表!$D$13+10*转化表!$D$14+10*转化表!$D$15+10*转化表!$D$16+10*转化表!$D$17+10*转化表!$D$18+(B198-80)*转化表!$D$19,IF(AND(B198&lt;=100,B198&gt;90),9*转化表!$D$11+10*转化表!$D$12+10*转化表!$D$13+10*转化表!$D$14+10*转化表!$D$15+10*转化表!$D$16+10*转化表!$D$17+10*转化表!$D$18+10*转化表!$D$19+(B198-90)*转化表!$D$20,IF(AND(B198&lt;=110,B198&gt;100),9*转化表!$D$11+10*转化表!$D$12+10*转化表!$D$13+10*转化表!$D$14+10*转化表!$D$15+10*转化表!$D$16+10*转化表!$D$17+10*转化表!$D$18+10*转化表!$D$19+10*转化表!$D$20+(B198-100)*转化表!$D$21,IF(AND(B198&lt;=120,B198&gt;110),9*转化表!$D$11+10*转化表!$D$12+10*转化表!$D$13+10*转化表!$D$14+10*转化表!$D$15+10*转化表!$D$16+10*转化表!$D$17+10*转化表!$D$18+10*转化表!$D$19+10*转化表!$D$20+10*转化表!$D$21+(B198-110)*转化表!$D$22))))))))))))</f>
        <v>440.6</v>
      </c>
      <c r="I198" s="98">
        <f>IF(E198&lt;=50,0,(E198-50)*人物成长表!$B198*10%+0.1+IF(AND(B198&lt;=10,B198&gt;0),(人物成长表!$B198-1)*转化表!$E$11,IF(AND(B198&lt;=20,B198&gt;10),9*转化表!$E$11+(B198-10)*转化表!$E$12,IF(AND(B198&lt;=30,B198&gt;20),9*转化表!$E$11+10*转化表!$E$12+(B198-20)*转化表!$E$13,IF(AND(B198&lt;=40,B198&gt;30),9*转化表!$E$11+10*转化表!$E$12+10*转化表!$E$13+(B198-30)*转化表!$E$14,IF(AND(B198&lt;=50,B198&gt;40),9*转化表!$E$11+10*转化表!$E$12+10*转化表!$E$13+10*转化表!$E$14+(B198-40)*转化表!$E$15,IF(AND(B198&lt;=60,B198&gt;50),9*转化表!$E$11+10*转化表!$E$12+10*转化表!$E$13+10*转化表!$E$14+10*转化表!$E$15+(B198-50)*转化表!$E$16,IF(AND(B198&lt;=70,B198&gt;60),9*转化表!$E$11+10*转化表!$E$12+10*转化表!$E$13+10*转化表!$E$14+10*转化表!$E$15+10*转化表!$E$16+(B198-60)*转化表!$E$17,IF(AND(B198&lt;=80,B198&gt;70),9*转化表!$E$11+10*转化表!$E$12+10*转化表!$E$13+10*转化表!$E$14+10*转化表!$E$15+10*转化表!$E$16+10*转化表!$E$17+(B198-70)*转化表!$E$18,IF(AND(B198&lt;=90,B198&gt;80),9*转化表!$E$11+10*转化表!$E$12+10*转化表!$E$13+10*转化表!$E$14+10*转化表!$E$15+10*转化表!$E$16+10*转化表!$E$17+10*转化表!$E$18+(B198-80)*转化表!$E$19,IF(AND(B198&lt;=100,B198&gt;90),9*转化表!$E$11+10*转化表!$E$12+10*转化表!$E$13+10*转化表!$E$14+10*转化表!$E$15+10*转化表!$E$16+10*转化表!$E$17+10*转化表!$E$18+10*转化表!$E$19+(B198-90)*转化表!$E$20,IF(AND(B198&lt;=110,B198&gt;100),9*转化表!$E$11+10*转化表!$E$12+10*转化表!$E$13+10*转化表!$E$14+10*转化表!$E$15+10*转化表!$E$16+10*转化表!$E$17+10*转化表!$E$18+10*转化表!$E$19+10*转化表!$E$20+(B198-100)*转化表!$E$21,IF(AND(B198&lt;=120,B198&gt;110),9*转化表!$E$11+10*转化表!$E$12+10*转化表!$E$13+10*转化表!$E$14+10*转化表!$E$15+10*转化表!$E$16+10*转化表!$E$17+10*转化表!$E$18+10*转化表!$E$19+10*转化表!$E$20+10*转化表!$E$21+(B198-110)*转化表!$E$22)))))))))))))</f>
        <v>0</v>
      </c>
      <c r="J198" s="98">
        <f>IF(E198&lt;=50,0,(E198-50)*人物成长表!$B198*7%+0.1+IF(AND(B198&lt;=10,B198&gt;0),(人物成长表!$B198-1)*转化表!$F$11,IF(AND(B198&lt;=20,B198&gt;10),9*转化表!$F$11+(B198-10)*转化表!$F$12,IF(AND(B198&lt;=30,B198&gt;20),9*转化表!$F$11+10*转化表!$F$12+(B198-20)*转化表!$F$13,IF(AND(B198&lt;=40,B198&gt;30),9*转化表!$F$11+10*转化表!$F$12+10*转化表!$F$13+(B198-30)*转化表!$F$14,IF(AND(B198&lt;=50,B198&gt;40),9*转化表!$F$11+10*转化表!$F$12+10*转化表!$F$13+10*转化表!$F$14+(B198-40)*转化表!$F$15,IF(AND(B198&lt;=60,B198&gt;50),9*转化表!$F$11+10*转化表!$F$12+10*转化表!$F$13+10*转化表!$F$14+10*转化表!$F$15+(B198-50)*转化表!$F$16,IF(AND(B198&lt;=70,B198&gt;60),9*转化表!$F$11+10*转化表!$F$12+10*转化表!$F$13+10*转化表!$F$14+10*转化表!$F$15+10*转化表!$F$16+(B198-60)*转化表!$F$17,IF(AND(B198&lt;=80,B198&gt;70),9*转化表!$F$11+10*转化表!$F$12+10*转化表!$F$13+10*转化表!$F$14+10*转化表!$F$15+10*转化表!$F$16+10*转化表!$F$17+(B198-70)*转化表!$F$18,IF(AND(B198&lt;=90,B198&gt;80),9*转化表!$F$11+10*转化表!$F$12+10*转化表!$F$13+10*转化表!$F$14+10*转化表!$F$15+10*转化表!$F$16+10*转化表!$F$17+10*转化表!$F$18+(B198-80)*转化表!$F$19,IF(AND(B198&lt;=100,B198&gt;90),9*转化表!$F$11+10*转化表!$F$12+10*转化表!$F$13+10*转化表!$F$14+10*转化表!$F$15+10*转化表!$F$16+10*转化表!$F$17+10*转化表!$F$18+10*转化表!$F$19+(B198-90)*转化表!$F$20,IF(AND(B198&lt;=110,B198&gt;100),9*转化表!$F$11+10*转化表!$F$12+10*转化表!$F$13+10*转化表!$F$14+10*转化表!$F$15+10*转化表!$F$16+10*转化表!$F$17+10*转化表!$F$18+10*转化表!$F$19+10*转化表!$F$20+(B198-100)*转化表!$F$21,IF(AND(B198&lt;=120,B198&gt;110),9*转化表!$F$11+10*转化表!$F$12+10*转化表!$F$13+10*转化表!$F$14+10*转化表!$F$15+10*转化表!$F$16+10*转化表!$F$17+10*转化表!$F$18+10*转化表!$F$19+10*转化表!$F$20+10*转化表!$F$21+(B198-110)*转化表!$F$22)))))))))))))</f>
        <v>0</v>
      </c>
      <c r="K198" s="98">
        <f>(F198-50)*B198*10%+1+IF(AND(B198&lt;=10,B198&gt;0),(人物成长表!$B198-1)*转化表!$G$11,IF(AND(B198&lt;=20,B198&gt;10),9*转化表!$G$11+(B198-10)*转化表!$G$12,IF(AND(B198&lt;=30,B198&gt;20),9*转化表!$G$11+10*转化表!$G$12+(B198-20)*转化表!$G$13,IF(AND(B198&lt;=40,B198&gt;30),9*转化表!$G$11+10*转化表!$G$12+10*转化表!$G$13+(B198-30)*转化表!$G$14,IF(AND(B198&lt;=50,B198&gt;40),9*转化表!$G$11+10*转化表!$G$12+10*转化表!$G$13+10*转化表!$G$14+(B198-40)*转化表!$G$15,IF(AND(B198&lt;=60,B198&gt;50),9*转化表!$G$11+10*转化表!$G$12+10*转化表!$G$13+10*转化表!$G$14+10*转化表!$G$15+(B198-50)*转化表!$G$16,IF(AND(B198&lt;=70,B198&gt;60),9*转化表!$G$11+10*转化表!$G$12+10*转化表!$G$13+10*转化表!$G$14+10*转化表!$G$15+10*转化表!$G$16+(B198-60)*转化表!$G$17,IF(AND(B198&lt;=80,B198&gt;70),9*转化表!$G$11+10*转化表!$G$12+10*转化表!$G$13+10*转化表!$G$14+10*转化表!$G$15+10*转化表!$G$16+10*转化表!$G$17+(B198-70)*转化表!$G$18,IF(AND(B198&lt;=90,B198&gt;80),9*转化表!$G$11+10*转化表!$G$12+10*转化表!$G$13+10*转化表!$G$14+10*转化表!$G$15+10*转化表!$G$16+10*转化表!$G$17+10*转化表!$G$18+(B198-80)*转化表!$G$19,IF(AND(B198&lt;=100,B198&gt;90),9*转化表!$G$11+10*转化表!$G$12+10*转化表!$G$13+10*转化表!$G$14+10*转化表!$G$15+10*转化表!$G$16+10*转化表!$G$17+10*转化表!$G$18+10*转化表!$G$19+(B198-90)*转化表!$G$20,IF(AND(B198&lt;=110,B198&gt;100),9*转化表!$G$11+10*转化表!$G$12+10*转化表!$G$13+10*转化表!$G$14+10*转化表!$G$15+10*转化表!$G$16+10*转化表!$G$17+10*转化表!$G$18+10*转化表!$G$19+10*转化表!$G$20+(B198-100)*转化表!$G$21,IF(AND(B198&lt;=120,B198&gt;110),9*转化表!$G$11+10*转化表!$G$12+10*转化表!$G$13+10*转化表!$G$14+10*转化表!$G$15+10*转化表!$G$16+10*转化表!$G$17+10*转化表!$G$18+10*转化表!$G$19+10*转化表!$G$20+10*转化表!$G$21+(B198-110)*转化表!$G$22))))))))))))</f>
        <v>336</v>
      </c>
      <c r="L198" s="98">
        <f>IF(F198&lt;=50,0,(F198-50)*7%*B198+IF(AND(B198&lt;=10,B198&gt;0),人物成长表!$B198*转化表!$H$11,IF(AND(B198&lt;=20,B198&gt;10),9*转化表!$H$11+(B198-10)*转化表!$H$12,IF(AND(B198&lt;=30,B198&gt;20),9*转化表!$H$11+10*转化表!$H$12+(B198-20)*转化表!$H$13,IF(AND(B198&lt;=40,B198&gt;30),9*转化表!$H$11+10*转化表!$H$12+10*转化表!$H$13+(B198-30)*转化表!$H$14,IF(AND(B198&lt;=50,B198&gt;40),9*转化表!$H$11+10*转化表!$H$12+10*转化表!$H$13+10*转化表!$H$14+(B198-40)*转化表!$H$15,IF(AND(B198&lt;=60,B198&gt;50),9*转化表!$H$11+10*转化表!$H$12+10*转化表!$H$13+10*转化表!$H$14+10*转化表!$H$15+(B198-50)*转化表!$H$16,IF(AND(B198&lt;=70,B198&gt;60),9*转化表!$H$11+10*转化表!$H$12+10*转化表!$H$13+10*转化表!$H$14+10*转化表!$H$15+10*转化表!$H$16+(B198-60)*转化表!$H$17,IF(AND(B198&lt;=80,B198&gt;70),9*转化表!$H$11+10*转化表!$H$12+10*转化表!$H$13+10*转化表!$H$14+10*转化表!$H$15+10*转化表!$H$16+10*转化表!$H$17+(B198-70)*转化表!$H$18,IF(AND(B198&lt;=90,B198&gt;80),9*转化表!$H$11+10*转化表!$H$12+10*转化表!$H$13+10*转化表!$H$14+10*转化表!$H$15+10*转化表!$H$16+10*转化表!$H$17+10*转化表!$H$18+(B198-80)*转化表!$H$19,IF(AND(B198&lt;=100,B198&gt;90),9*转化表!$H$11+10*转化表!$H$12+10*转化表!$H$13+10*转化表!$H$14+10*转化表!$H$15+10*转化表!$H$16+10*转化表!$H$17+10*转化表!$H$18+10*转化表!$H$19+(B198-90)*转化表!$H$20,IF(AND(B198&lt;=110,B198&gt;100),9*转化表!$H$11+10*转化表!$H$12+10*转化表!$H$13+10*转化表!$H$14+10*转化表!$H$15+10*转化表!$H$16+10*转化表!$H$17+10*转化表!$H$18+10*转化表!$H$19+10*转化表!$H$20+(B198-100)*转化表!$H$21,IF(AND(B198&lt;=120,B198&gt;110),9*转化表!$H$11+10*转化表!$H$12+10*转化表!$H$13+10*转化表!$H$14+10*转化表!$H$15+10*转化表!$H$16+10*转化表!$H$17+10*转化表!$H$18+10*转化表!$H$19+10*转化表!$H$20+10*转化表!$H$21+(B198-110)*转化表!$H$22)))))))))))))</f>
        <v>0</v>
      </c>
      <c r="M198" s="99">
        <v>0.1</v>
      </c>
      <c r="N198" s="95">
        <v>0</v>
      </c>
      <c r="O198" s="99">
        <v>0.15</v>
      </c>
      <c r="P198" s="95">
        <v>0</v>
      </c>
      <c r="Q198" s="95">
        <v>0</v>
      </c>
      <c r="R198" s="95">
        <v>0</v>
      </c>
      <c r="S198" s="95">
        <v>0</v>
      </c>
    </row>
    <row r="199" spans="1:19">
      <c r="A199" s="38" t="s">
        <v>187</v>
      </c>
      <c r="B199" s="95">
        <v>78</v>
      </c>
      <c r="C199" s="96">
        <f>IF(AND(B199&lt;=10,B199&gt;0),(人物成长表!$B199-1)*30+30,IF(AND(B199&lt;=20,B199&gt;10),9*30+30+(B199-10)*60,IF(AND(B199&lt;=30,B199&gt;20),9*30+30+10*60+(B199-20)*90,IF(AND(B199&lt;=40,B199&gt;30),9*30+30+10*60+10*90+(B199-30)*120,IF(AND(B199&lt;=50,B199&gt;40),9*30+30+10*60+10*90+10*120+(B199-40)*150,IF(AND(B199&lt;=60,B199&gt;50),9*30+30+10*60+10*90+10*120+10*150+(B199-50)*180,IF(AND(B199&lt;=70,B199&gt;60),9*30+30+10*60+10*90+10*120+10*150+10*180+(B199-60)*210,IF(AND(B199&lt;=80,B199&gt;70),9*30+30+10*60+10*90+10*120+10*150+10*180+10*210+(B199-70)*240,IF(AND(B199&lt;=90,B199&gt;80),9*30+30+10*60+10*90+10*120+10*150+10*180+10*210+10*240+(B199-80)*270,IF(AND(B199&lt;=100,B199&gt;90),9*30+30+10*60+10*90+10*120+10*150+10*180+10*210+10*240+10*270+(B199-90)*300,IF(AND(B199&lt;=110,B199&gt;100),9*30+30+10*60+10*90+10*120+10*150+10*180+10*210+10*240+10*270+10*300+(B199-100)*330,IF(AND(B199&lt;=120,B199&gt;110),9*30+30+10*60+10*90+10*120+10*150+10*180+10*210+10*240+10*270+10*300+10*330+(B199-110)*360))))))))))))</f>
        <v>10320</v>
      </c>
      <c r="D199" s="38">
        <v>70</v>
      </c>
      <c r="E199" s="38">
        <v>50</v>
      </c>
      <c r="F199" s="95">
        <v>50</v>
      </c>
      <c r="G199" s="97">
        <f>人物成长表!$D199*人物成长表!$B199*10%+16+IF(AND(B199&lt;=10,B199&gt;0),(人物成长表!$B199-1)*转化表!$C$11,IF(AND(B199&lt;=20,B199&gt;10),9*转化表!$C$11+(B199-10)*转化表!$C$12,IF(AND(B199&lt;=30,B199&gt;20),9*转化表!$C$11+10*转化表!$C$12+(B199-20)*转化表!$C$13,IF(AND(B199&lt;=40,B199&gt;30),9*转化表!$C$11+10*转化表!$C$12+10*转化表!$C$13+(B199-30)*转化表!$C$14,IF(AND(B199&lt;=50,B199&gt;40),9*转化表!$C$11+10*转化表!$C$12+10*转化表!$C$13+10*转化表!$C$14+(B199-40)*转化表!$C$15,IF(AND(B199&lt;=60,B199&gt;50),9*转化表!$C$11+10*转化表!$C$12+10*转化表!$C$13+10*转化表!$C$14+10*转化表!$C$15+(B199-50)*转化表!$C$16,IF(AND(B199&lt;=70,B199&gt;60),9*转化表!$C$11+10*转化表!$C$12+10*转化表!$C$13+10*转化表!$C$14+10*转化表!$C$15+10*转化表!$C$16+(B199-60)*转化表!$C$17,IF(AND(B199&lt;=80,B199&gt;70),9*转化表!$C$11+10*转化表!$C$12+10*转化表!$C$13+10*转化表!$C$14+10*转化表!$C$15+10*转化表!$C$16+10*转化表!$C$17+(B199-70)*转化表!$C$18,IF(AND(B199&lt;=90,B199&gt;80),9*转化表!$C$11+10*转化表!$C$12+10*转化表!$C$13+10*转化表!$C$14+10*转化表!$C$15+10*转化表!$C$16+10*转化表!$C$17+10*转化表!$C$18+(B199-80)*转化表!$C$19,IF(AND(B199&lt;=100,B199&gt;90),9*转化表!$C$11+10*转化表!$C$12+10*转化表!$C$13+10*转化表!$C$14+10*转化表!$C$15+10*转化表!$C$16+10*转化表!$C$17+10*转化表!$C$18+10*转化表!$C$19+(B199-90)*转化表!$C$20,IF(AND(B199&lt;=110,B199&gt;100),9*转化表!$C$11+10*转化表!$C$12+10*转化表!$C$13+10*转化表!$C$14+10*转化表!$C$15+10*转化表!$C$16+10*转化表!$C$17+10*转化表!$C$18+10*转化表!$C$19+10*转化表!$C$20+(B199-100)*转化表!$C$21,IF(AND(B199&lt;=120,B199&gt;110),9*转化表!$C$11+10*转化表!$C$12+10*转化表!$C$13+10*转化表!$C$14+10*转化表!$C$15+10*转化表!$C$16+10*转化表!$C$17+10*转化表!$C$18+10*转化表!$C$19+10*转化表!$C$20+10*转化表!$C$21+(B199-110)*转化表!$C$22))))))))))))</f>
        <v>1531</v>
      </c>
      <c r="H199" s="97">
        <f>人物成长表!$D199*人物成长表!$B199*7%+11.1+IF(AND(B199&lt;=10,B199&gt;0),(人物成长表!$B199-1)*转化表!$D$11,IF(AND(B199&lt;=20,B199&gt;10),9*转化表!$D$11+(B199-10)*转化表!$D$12,IF(AND(B199&lt;=30,B199&gt;20),9*转化表!$D$11+10*转化表!$D$12+(B199-20)*转化表!$D$13,IF(AND(B199&lt;=40,B199&gt;30),9*转化表!$D$11+10*转化表!$D$12+10*转化表!$D$13+(B199-30)*转化表!$D$14,IF(AND(B199&lt;=50,B199&gt;40),9*转化表!$D$11+10*转化表!$D$12+10*转化表!$D$13+10*转化表!$D$14+(B199-40)*转化表!$D$15,IF(AND(B199&lt;=60,B199&gt;50),9*转化表!$D$11+10*转化表!$D$12+10*转化表!$D$13+10*转化表!$D$14+10*转化表!$D$15+(B199-50)*转化表!$D$16,IF(AND(B199&lt;=70,B199&gt;60),9*转化表!$D$11+10*转化表!$D$12+10*转化表!$D$13+10*转化表!$D$14+10*转化表!$D$15+10*转化表!$D$16+(B199-60)*转化表!$D$17,IF(AND(B199&lt;=80,B199&gt;70),9*转化表!$D$11+10*转化表!$D$12+10*转化表!$D$13+10*转化表!$D$14+10*转化表!$D$15+10*转化表!$D$16+10*转化表!$D$17+(B199-70)*转化表!$D$18,IF(AND(B199&lt;=90,B199&gt;80),9*转化表!$D$11+10*转化表!$D$12+10*转化表!$D$13+10*转化表!$D$14+10*转化表!$D$15+10*转化表!$D$16+10*转化表!$D$17+10*转化表!$D$18+(B199-80)*转化表!$D$19,IF(AND(B199&lt;=100,B199&gt;90),9*转化表!$D$11+10*转化表!$D$12+10*转化表!$D$13+10*转化表!$D$14+10*转化表!$D$15+10*转化表!$D$16+10*转化表!$D$17+10*转化表!$D$18+10*转化表!$D$19+(B199-90)*转化表!$D$20,IF(AND(B199&lt;=110,B199&gt;100),9*转化表!$D$11+10*转化表!$D$12+10*转化表!$D$13+10*转化表!$D$14+10*转化表!$D$15+10*转化表!$D$16+10*转化表!$D$17+10*转化表!$D$18+10*转化表!$D$19+10*转化表!$D$20+(B199-100)*转化表!$D$21,IF(AND(B199&lt;=120,B199&gt;110),9*转化表!$D$11+10*转化表!$D$12+10*转化表!$D$13+10*转化表!$D$14+10*转化表!$D$15+10*转化表!$D$16+10*转化表!$D$17+10*转化表!$D$18+10*转化表!$D$19+10*转化表!$D$20+10*转化表!$D$21+(B199-110)*转化表!$D$22))))))))))))</f>
        <v>449.40000000000009</v>
      </c>
      <c r="I199" s="98">
        <f>IF(E199&lt;=50,0,(E199-50)*人物成长表!$B199*10%+0.1+IF(AND(B199&lt;=10,B199&gt;0),(人物成长表!$B199-1)*转化表!$E$11,IF(AND(B199&lt;=20,B199&gt;10),9*转化表!$E$11+(B199-10)*转化表!$E$12,IF(AND(B199&lt;=30,B199&gt;20),9*转化表!$E$11+10*转化表!$E$12+(B199-20)*转化表!$E$13,IF(AND(B199&lt;=40,B199&gt;30),9*转化表!$E$11+10*转化表!$E$12+10*转化表!$E$13+(B199-30)*转化表!$E$14,IF(AND(B199&lt;=50,B199&gt;40),9*转化表!$E$11+10*转化表!$E$12+10*转化表!$E$13+10*转化表!$E$14+(B199-40)*转化表!$E$15,IF(AND(B199&lt;=60,B199&gt;50),9*转化表!$E$11+10*转化表!$E$12+10*转化表!$E$13+10*转化表!$E$14+10*转化表!$E$15+(B199-50)*转化表!$E$16,IF(AND(B199&lt;=70,B199&gt;60),9*转化表!$E$11+10*转化表!$E$12+10*转化表!$E$13+10*转化表!$E$14+10*转化表!$E$15+10*转化表!$E$16+(B199-60)*转化表!$E$17,IF(AND(B199&lt;=80,B199&gt;70),9*转化表!$E$11+10*转化表!$E$12+10*转化表!$E$13+10*转化表!$E$14+10*转化表!$E$15+10*转化表!$E$16+10*转化表!$E$17+(B199-70)*转化表!$E$18,IF(AND(B199&lt;=90,B199&gt;80),9*转化表!$E$11+10*转化表!$E$12+10*转化表!$E$13+10*转化表!$E$14+10*转化表!$E$15+10*转化表!$E$16+10*转化表!$E$17+10*转化表!$E$18+(B199-80)*转化表!$E$19,IF(AND(B199&lt;=100,B199&gt;90),9*转化表!$E$11+10*转化表!$E$12+10*转化表!$E$13+10*转化表!$E$14+10*转化表!$E$15+10*转化表!$E$16+10*转化表!$E$17+10*转化表!$E$18+10*转化表!$E$19+(B199-90)*转化表!$E$20,IF(AND(B199&lt;=110,B199&gt;100),9*转化表!$E$11+10*转化表!$E$12+10*转化表!$E$13+10*转化表!$E$14+10*转化表!$E$15+10*转化表!$E$16+10*转化表!$E$17+10*转化表!$E$18+10*转化表!$E$19+10*转化表!$E$20+(B199-100)*转化表!$E$21,IF(AND(B199&lt;=120,B199&gt;110),9*转化表!$E$11+10*转化表!$E$12+10*转化表!$E$13+10*转化表!$E$14+10*转化表!$E$15+10*转化表!$E$16+10*转化表!$E$17+10*转化表!$E$18+10*转化表!$E$19+10*转化表!$E$20+10*转化表!$E$21+(B199-110)*转化表!$E$22)))))))))))))</f>
        <v>0</v>
      </c>
      <c r="J199" s="98">
        <f>IF(E199&lt;=50,0,(E199-50)*人物成长表!$B199*7%+0.1+IF(AND(B199&lt;=10,B199&gt;0),(人物成长表!$B199-1)*转化表!$F$11,IF(AND(B199&lt;=20,B199&gt;10),9*转化表!$F$11+(B199-10)*转化表!$F$12,IF(AND(B199&lt;=30,B199&gt;20),9*转化表!$F$11+10*转化表!$F$12+(B199-20)*转化表!$F$13,IF(AND(B199&lt;=40,B199&gt;30),9*转化表!$F$11+10*转化表!$F$12+10*转化表!$F$13+(B199-30)*转化表!$F$14,IF(AND(B199&lt;=50,B199&gt;40),9*转化表!$F$11+10*转化表!$F$12+10*转化表!$F$13+10*转化表!$F$14+(B199-40)*转化表!$F$15,IF(AND(B199&lt;=60,B199&gt;50),9*转化表!$F$11+10*转化表!$F$12+10*转化表!$F$13+10*转化表!$F$14+10*转化表!$F$15+(B199-50)*转化表!$F$16,IF(AND(B199&lt;=70,B199&gt;60),9*转化表!$F$11+10*转化表!$F$12+10*转化表!$F$13+10*转化表!$F$14+10*转化表!$F$15+10*转化表!$F$16+(B199-60)*转化表!$F$17,IF(AND(B199&lt;=80,B199&gt;70),9*转化表!$F$11+10*转化表!$F$12+10*转化表!$F$13+10*转化表!$F$14+10*转化表!$F$15+10*转化表!$F$16+10*转化表!$F$17+(B199-70)*转化表!$F$18,IF(AND(B199&lt;=90,B199&gt;80),9*转化表!$F$11+10*转化表!$F$12+10*转化表!$F$13+10*转化表!$F$14+10*转化表!$F$15+10*转化表!$F$16+10*转化表!$F$17+10*转化表!$F$18+(B199-80)*转化表!$F$19,IF(AND(B199&lt;=100,B199&gt;90),9*转化表!$F$11+10*转化表!$F$12+10*转化表!$F$13+10*转化表!$F$14+10*转化表!$F$15+10*转化表!$F$16+10*转化表!$F$17+10*转化表!$F$18+10*转化表!$F$19+(B199-90)*转化表!$F$20,IF(AND(B199&lt;=110,B199&gt;100),9*转化表!$F$11+10*转化表!$F$12+10*转化表!$F$13+10*转化表!$F$14+10*转化表!$F$15+10*转化表!$F$16+10*转化表!$F$17+10*转化表!$F$18+10*转化表!$F$19+10*转化表!$F$20+(B199-100)*转化表!$F$21,IF(AND(B199&lt;=120,B199&gt;110),9*转化表!$F$11+10*转化表!$F$12+10*转化表!$F$13+10*转化表!$F$14+10*转化表!$F$15+10*转化表!$F$16+10*转化表!$F$17+10*转化表!$F$18+10*转化表!$F$19+10*转化表!$F$20+10*转化表!$F$21+(B199-110)*转化表!$F$22)))))))))))))</f>
        <v>0</v>
      </c>
      <c r="K199" s="98">
        <f>(F199-50)*B199*10%+1+IF(AND(B199&lt;=10,B199&gt;0),(人物成长表!$B199-1)*转化表!$G$11,IF(AND(B199&lt;=20,B199&gt;10),9*转化表!$G$11+(B199-10)*转化表!$G$12,IF(AND(B199&lt;=30,B199&gt;20),9*转化表!$G$11+10*转化表!$G$12+(B199-20)*转化表!$G$13,IF(AND(B199&lt;=40,B199&gt;30),9*转化表!$G$11+10*转化表!$G$12+10*转化表!$G$13+(B199-30)*转化表!$G$14,IF(AND(B199&lt;=50,B199&gt;40),9*转化表!$G$11+10*转化表!$G$12+10*转化表!$G$13+10*转化表!$G$14+(B199-40)*转化表!$G$15,IF(AND(B199&lt;=60,B199&gt;50),9*转化表!$G$11+10*转化表!$G$12+10*转化表!$G$13+10*转化表!$G$14+10*转化表!$G$15+(B199-50)*转化表!$G$16,IF(AND(B199&lt;=70,B199&gt;60),9*转化表!$G$11+10*转化表!$G$12+10*转化表!$G$13+10*转化表!$G$14+10*转化表!$G$15+10*转化表!$G$16+(B199-60)*转化表!$G$17,IF(AND(B199&lt;=80,B199&gt;70),9*转化表!$G$11+10*转化表!$G$12+10*转化表!$G$13+10*转化表!$G$14+10*转化表!$G$15+10*转化表!$G$16+10*转化表!$G$17+(B199-70)*转化表!$G$18,IF(AND(B199&lt;=90,B199&gt;80),9*转化表!$G$11+10*转化表!$G$12+10*转化表!$G$13+10*转化表!$G$14+10*转化表!$G$15+10*转化表!$G$16+10*转化表!$G$17+10*转化表!$G$18+(B199-80)*转化表!$G$19,IF(AND(B199&lt;=100,B199&gt;90),9*转化表!$G$11+10*转化表!$G$12+10*转化表!$G$13+10*转化表!$G$14+10*转化表!$G$15+10*转化表!$G$16+10*转化表!$G$17+10*转化表!$G$18+10*转化表!$G$19+(B199-90)*转化表!$G$20,IF(AND(B199&lt;=110,B199&gt;100),9*转化表!$G$11+10*转化表!$G$12+10*转化表!$G$13+10*转化表!$G$14+10*转化表!$G$15+10*转化表!$G$16+10*转化表!$G$17+10*转化表!$G$18+10*转化表!$G$19+10*转化表!$G$20+(B199-100)*转化表!$G$21,IF(AND(B199&lt;=120,B199&gt;110),9*转化表!$G$11+10*转化表!$G$12+10*转化表!$G$13+10*转化表!$G$14+10*转化表!$G$15+10*转化表!$G$16+10*转化表!$G$17+10*转化表!$G$18+10*转化表!$G$19+10*转化表!$G$20+10*转化表!$G$21+(B199-110)*转化表!$G$22))))))))))))</f>
        <v>344</v>
      </c>
      <c r="L199" s="98">
        <f>IF(F199&lt;=50,0,(F199-50)*7%*B199+IF(AND(B199&lt;=10,B199&gt;0),人物成长表!$B199*转化表!$H$11,IF(AND(B199&lt;=20,B199&gt;10),9*转化表!$H$11+(B199-10)*转化表!$H$12,IF(AND(B199&lt;=30,B199&gt;20),9*转化表!$H$11+10*转化表!$H$12+(B199-20)*转化表!$H$13,IF(AND(B199&lt;=40,B199&gt;30),9*转化表!$H$11+10*转化表!$H$12+10*转化表!$H$13+(B199-30)*转化表!$H$14,IF(AND(B199&lt;=50,B199&gt;40),9*转化表!$H$11+10*转化表!$H$12+10*转化表!$H$13+10*转化表!$H$14+(B199-40)*转化表!$H$15,IF(AND(B199&lt;=60,B199&gt;50),9*转化表!$H$11+10*转化表!$H$12+10*转化表!$H$13+10*转化表!$H$14+10*转化表!$H$15+(B199-50)*转化表!$H$16,IF(AND(B199&lt;=70,B199&gt;60),9*转化表!$H$11+10*转化表!$H$12+10*转化表!$H$13+10*转化表!$H$14+10*转化表!$H$15+10*转化表!$H$16+(B199-60)*转化表!$H$17,IF(AND(B199&lt;=80,B199&gt;70),9*转化表!$H$11+10*转化表!$H$12+10*转化表!$H$13+10*转化表!$H$14+10*转化表!$H$15+10*转化表!$H$16+10*转化表!$H$17+(B199-70)*转化表!$H$18,IF(AND(B199&lt;=90,B199&gt;80),9*转化表!$H$11+10*转化表!$H$12+10*转化表!$H$13+10*转化表!$H$14+10*转化表!$H$15+10*转化表!$H$16+10*转化表!$H$17+10*转化表!$H$18+(B199-80)*转化表!$H$19,IF(AND(B199&lt;=100,B199&gt;90),9*转化表!$H$11+10*转化表!$H$12+10*转化表!$H$13+10*转化表!$H$14+10*转化表!$H$15+10*转化表!$H$16+10*转化表!$H$17+10*转化表!$H$18+10*转化表!$H$19+(B199-90)*转化表!$H$20,IF(AND(B199&lt;=110,B199&gt;100),9*转化表!$H$11+10*转化表!$H$12+10*转化表!$H$13+10*转化表!$H$14+10*转化表!$H$15+10*转化表!$H$16+10*转化表!$H$17+10*转化表!$H$18+10*转化表!$H$19+10*转化表!$H$20+(B199-100)*转化表!$H$21,IF(AND(B199&lt;=120,B199&gt;110),9*转化表!$H$11+10*转化表!$H$12+10*转化表!$H$13+10*转化表!$H$14+10*转化表!$H$15+10*转化表!$H$16+10*转化表!$H$17+10*转化表!$H$18+10*转化表!$H$19+10*转化表!$H$20+10*转化表!$H$21+(B199-110)*转化表!$H$22)))))))))))))</f>
        <v>0</v>
      </c>
      <c r="M199" s="99">
        <v>0.1</v>
      </c>
      <c r="N199" s="95">
        <v>0</v>
      </c>
      <c r="O199" s="99">
        <v>0.15</v>
      </c>
      <c r="P199" s="95">
        <v>0</v>
      </c>
      <c r="Q199" s="95">
        <v>0</v>
      </c>
      <c r="R199" s="95">
        <v>0</v>
      </c>
      <c r="S199" s="95">
        <v>0</v>
      </c>
    </row>
    <row r="200" spans="1:19">
      <c r="A200" s="38" t="s">
        <v>187</v>
      </c>
      <c r="B200" s="95">
        <v>79</v>
      </c>
      <c r="C200" s="96">
        <f>IF(AND(B200&lt;=10,B200&gt;0),(人物成长表!$B200-1)*30+30,IF(AND(B200&lt;=20,B200&gt;10),9*30+30+(B200-10)*60,IF(AND(B200&lt;=30,B200&gt;20),9*30+30+10*60+(B200-20)*90,IF(AND(B200&lt;=40,B200&gt;30),9*30+30+10*60+10*90+(B200-30)*120,IF(AND(B200&lt;=50,B200&gt;40),9*30+30+10*60+10*90+10*120+(B200-40)*150,IF(AND(B200&lt;=60,B200&gt;50),9*30+30+10*60+10*90+10*120+10*150+(B200-50)*180,IF(AND(B200&lt;=70,B200&gt;60),9*30+30+10*60+10*90+10*120+10*150+10*180+(B200-60)*210,IF(AND(B200&lt;=80,B200&gt;70),9*30+30+10*60+10*90+10*120+10*150+10*180+10*210+(B200-70)*240,IF(AND(B200&lt;=90,B200&gt;80),9*30+30+10*60+10*90+10*120+10*150+10*180+10*210+10*240+(B200-80)*270,IF(AND(B200&lt;=100,B200&gt;90),9*30+30+10*60+10*90+10*120+10*150+10*180+10*210+10*240+10*270+(B200-90)*300,IF(AND(B200&lt;=110,B200&gt;100),9*30+30+10*60+10*90+10*120+10*150+10*180+10*210+10*240+10*270+10*300+(B200-100)*330,IF(AND(B200&lt;=120,B200&gt;110),9*30+30+10*60+10*90+10*120+10*150+10*180+10*210+10*240+10*270+10*300+10*330+(B200-110)*360))))))))))))</f>
        <v>10560</v>
      </c>
      <c r="D200" s="38">
        <v>70</v>
      </c>
      <c r="E200" s="38">
        <v>50</v>
      </c>
      <c r="F200" s="95">
        <v>50</v>
      </c>
      <c r="G200" s="97">
        <f>人物成长表!$D200*人物成长表!$B200*10%+16+IF(AND(B200&lt;=10,B200&gt;0),(人物成长表!$B200-1)*转化表!$C$11,IF(AND(B200&lt;=20,B200&gt;10),9*转化表!$C$11+(B200-10)*转化表!$C$12,IF(AND(B200&lt;=30,B200&gt;20),9*转化表!$C$11+10*转化表!$C$12+(B200-20)*转化表!$C$13,IF(AND(B200&lt;=40,B200&gt;30),9*转化表!$C$11+10*转化表!$C$12+10*转化表!$C$13+(B200-30)*转化表!$C$14,IF(AND(B200&lt;=50,B200&gt;40),9*转化表!$C$11+10*转化表!$C$12+10*转化表!$C$13+10*转化表!$C$14+(B200-40)*转化表!$C$15,IF(AND(B200&lt;=60,B200&gt;50),9*转化表!$C$11+10*转化表!$C$12+10*转化表!$C$13+10*转化表!$C$14+10*转化表!$C$15+(B200-50)*转化表!$C$16,IF(AND(B200&lt;=70,B200&gt;60),9*转化表!$C$11+10*转化表!$C$12+10*转化表!$C$13+10*转化表!$C$14+10*转化表!$C$15+10*转化表!$C$16+(B200-60)*转化表!$C$17,IF(AND(B200&lt;=80,B200&gt;70),9*转化表!$C$11+10*转化表!$C$12+10*转化表!$C$13+10*转化表!$C$14+10*转化表!$C$15+10*转化表!$C$16+10*转化表!$C$17+(B200-70)*转化表!$C$18,IF(AND(B200&lt;=90,B200&gt;80),9*转化表!$C$11+10*转化表!$C$12+10*转化表!$C$13+10*转化表!$C$14+10*转化表!$C$15+10*转化表!$C$16+10*转化表!$C$17+10*转化表!$C$18+(B200-80)*转化表!$C$19,IF(AND(B200&lt;=100,B200&gt;90),9*转化表!$C$11+10*转化表!$C$12+10*转化表!$C$13+10*转化表!$C$14+10*转化表!$C$15+10*转化表!$C$16+10*转化表!$C$17+10*转化表!$C$18+10*转化表!$C$19+(B200-90)*转化表!$C$20,IF(AND(B200&lt;=110,B200&gt;100),9*转化表!$C$11+10*转化表!$C$12+10*转化表!$C$13+10*转化表!$C$14+10*转化表!$C$15+10*转化表!$C$16+10*转化表!$C$17+10*转化表!$C$18+10*转化表!$C$19+10*转化表!$C$20+(B200-100)*转化表!$C$21,IF(AND(B200&lt;=120,B200&gt;110),9*转化表!$C$11+10*转化表!$C$12+10*转化表!$C$13+10*转化表!$C$14+10*转化表!$C$15+10*转化表!$C$16+10*转化表!$C$17+10*转化表!$C$18+10*转化表!$C$19+10*转化表!$C$20+10*转化表!$C$21+(B200-110)*转化表!$C$22))))))))))))</f>
        <v>1565</v>
      </c>
      <c r="H200" s="97">
        <f>人物成长表!$D200*人物成长表!$B200*7%+11.1+IF(AND(B200&lt;=10,B200&gt;0),(人物成长表!$B200-1)*转化表!$D$11,IF(AND(B200&lt;=20,B200&gt;10),9*转化表!$D$11+(B200-10)*转化表!$D$12,IF(AND(B200&lt;=30,B200&gt;20),9*转化表!$D$11+10*转化表!$D$12+(B200-20)*转化表!$D$13,IF(AND(B200&lt;=40,B200&gt;30),9*转化表!$D$11+10*转化表!$D$12+10*转化表!$D$13+(B200-30)*转化表!$D$14,IF(AND(B200&lt;=50,B200&gt;40),9*转化表!$D$11+10*转化表!$D$12+10*转化表!$D$13+10*转化表!$D$14+(B200-40)*转化表!$D$15,IF(AND(B200&lt;=60,B200&gt;50),9*转化表!$D$11+10*转化表!$D$12+10*转化表!$D$13+10*转化表!$D$14+10*转化表!$D$15+(B200-50)*转化表!$D$16,IF(AND(B200&lt;=70,B200&gt;60),9*转化表!$D$11+10*转化表!$D$12+10*转化表!$D$13+10*转化表!$D$14+10*转化表!$D$15+10*转化表!$D$16+(B200-60)*转化表!$D$17,IF(AND(B200&lt;=80,B200&gt;70),9*转化表!$D$11+10*转化表!$D$12+10*转化表!$D$13+10*转化表!$D$14+10*转化表!$D$15+10*转化表!$D$16+10*转化表!$D$17+(B200-70)*转化表!$D$18,IF(AND(B200&lt;=90,B200&gt;80),9*转化表!$D$11+10*转化表!$D$12+10*转化表!$D$13+10*转化表!$D$14+10*转化表!$D$15+10*转化表!$D$16+10*转化表!$D$17+10*转化表!$D$18+(B200-80)*转化表!$D$19,IF(AND(B200&lt;=100,B200&gt;90),9*转化表!$D$11+10*转化表!$D$12+10*转化表!$D$13+10*转化表!$D$14+10*转化表!$D$15+10*转化表!$D$16+10*转化表!$D$17+10*转化表!$D$18+10*转化表!$D$19+(B200-90)*转化表!$D$20,IF(AND(B200&lt;=110,B200&gt;100),9*转化表!$D$11+10*转化表!$D$12+10*转化表!$D$13+10*转化表!$D$14+10*转化表!$D$15+10*转化表!$D$16+10*转化表!$D$17+10*转化表!$D$18+10*转化表!$D$19+10*转化表!$D$20+(B200-100)*转化表!$D$21,IF(AND(B200&lt;=120,B200&gt;110),9*转化表!$D$11+10*转化表!$D$12+10*转化表!$D$13+10*转化表!$D$14+10*转化表!$D$15+10*转化表!$D$16+10*转化表!$D$17+10*转化表!$D$18+10*转化表!$D$19+10*转化表!$D$20+10*转化表!$D$21+(B200-110)*转化表!$D$22))))))))))))</f>
        <v>458.20000000000005</v>
      </c>
      <c r="I200" s="98">
        <f>IF(E200&lt;=50,0,(E200-50)*人物成长表!$B200*10%+0.1+IF(AND(B200&lt;=10,B200&gt;0),(人物成长表!$B200-1)*转化表!$E$11,IF(AND(B200&lt;=20,B200&gt;10),9*转化表!$E$11+(B200-10)*转化表!$E$12,IF(AND(B200&lt;=30,B200&gt;20),9*转化表!$E$11+10*转化表!$E$12+(B200-20)*转化表!$E$13,IF(AND(B200&lt;=40,B200&gt;30),9*转化表!$E$11+10*转化表!$E$12+10*转化表!$E$13+(B200-30)*转化表!$E$14,IF(AND(B200&lt;=50,B200&gt;40),9*转化表!$E$11+10*转化表!$E$12+10*转化表!$E$13+10*转化表!$E$14+(B200-40)*转化表!$E$15,IF(AND(B200&lt;=60,B200&gt;50),9*转化表!$E$11+10*转化表!$E$12+10*转化表!$E$13+10*转化表!$E$14+10*转化表!$E$15+(B200-50)*转化表!$E$16,IF(AND(B200&lt;=70,B200&gt;60),9*转化表!$E$11+10*转化表!$E$12+10*转化表!$E$13+10*转化表!$E$14+10*转化表!$E$15+10*转化表!$E$16+(B200-60)*转化表!$E$17,IF(AND(B200&lt;=80,B200&gt;70),9*转化表!$E$11+10*转化表!$E$12+10*转化表!$E$13+10*转化表!$E$14+10*转化表!$E$15+10*转化表!$E$16+10*转化表!$E$17+(B200-70)*转化表!$E$18,IF(AND(B200&lt;=90,B200&gt;80),9*转化表!$E$11+10*转化表!$E$12+10*转化表!$E$13+10*转化表!$E$14+10*转化表!$E$15+10*转化表!$E$16+10*转化表!$E$17+10*转化表!$E$18+(B200-80)*转化表!$E$19,IF(AND(B200&lt;=100,B200&gt;90),9*转化表!$E$11+10*转化表!$E$12+10*转化表!$E$13+10*转化表!$E$14+10*转化表!$E$15+10*转化表!$E$16+10*转化表!$E$17+10*转化表!$E$18+10*转化表!$E$19+(B200-90)*转化表!$E$20,IF(AND(B200&lt;=110,B200&gt;100),9*转化表!$E$11+10*转化表!$E$12+10*转化表!$E$13+10*转化表!$E$14+10*转化表!$E$15+10*转化表!$E$16+10*转化表!$E$17+10*转化表!$E$18+10*转化表!$E$19+10*转化表!$E$20+(B200-100)*转化表!$E$21,IF(AND(B200&lt;=120,B200&gt;110),9*转化表!$E$11+10*转化表!$E$12+10*转化表!$E$13+10*转化表!$E$14+10*转化表!$E$15+10*转化表!$E$16+10*转化表!$E$17+10*转化表!$E$18+10*转化表!$E$19+10*转化表!$E$20+10*转化表!$E$21+(B200-110)*转化表!$E$22)))))))))))))</f>
        <v>0</v>
      </c>
      <c r="J200" s="98">
        <f>IF(E200&lt;=50,0,(E200-50)*人物成长表!$B200*7%+0.1+IF(AND(B200&lt;=10,B200&gt;0),(人物成长表!$B200-1)*转化表!$F$11,IF(AND(B200&lt;=20,B200&gt;10),9*转化表!$F$11+(B200-10)*转化表!$F$12,IF(AND(B200&lt;=30,B200&gt;20),9*转化表!$F$11+10*转化表!$F$12+(B200-20)*转化表!$F$13,IF(AND(B200&lt;=40,B200&gt;30),9*转化表!$F$11+10*转化表!$F$12+10*转化表!$F$13+(B200-30)*转化表!$F$14,IF(AND(B200&lt;=50,B200&gt;40),9*转化表!$F$11+10*转化表!$F$12+10*转化表!$F$13+10*转化表!$F$14+(B200-40)*转化表!$F$15,IF(AND(B200&lt;=60,B200&gt;50),9*转化表!$F$11+10*转化表!$F$12+10*转化表!$F$13+10*转化表!$F$14+10*转化表!$F$15+(B200-50)*转化表!$F$16,IF(AND(B200&lt;=70,B200&gt;60),9*转化表!$F$11+10*转化表!$F$12+10*转化表!$F$13+10*转化表!$F$14+10*转化表!$F$15+10*转化表!$F$16+(B200-60)*转化表!$F$17,IF(AND(B200&lt;=80,B200&gt;70),9*转化表!$F$11+10*转化表!$F$12+10*转化表!$F$13+10*转化表!$F$14+10*转化表!$F$15+10*转化表!$F$16+10*转化表!$F$17+(B200-70)*转化表!$F$18,IF(AND(B200&lt;=90,B200&gt;80),9*转化表!$F$11+10*转化表!$F$12+10*转化表!$F$13+10*转化表!$F$14+10*转化表!$F$15+10*转化表!$F$16+10*转化表!$F$17+10*转化表!$F$18+(B200-80)*转化表!$F$19,IF(AND(B200&lt;=100,B200&gt;90),9*转化表!$F$11+10*转化表!$F$12+10*转化表!$F$13+10*转化表!$F$14+10*转化表!$F$15+10*转化表!$F$16+10*转化表!$F$17+10*转化表!$F$18+10*转化表!$F$19+(B200-90)*转化表!$F$20,IF(AND(B200&lt;=110,B200&gt;100),9*转化表!$F$11+10*转化表!$F$12+10*转化表!$F$13+10*转化表!$F$14+10*转化表!$F$15+10*转化表!$F$16+10*转化表!$F$17+10*转化表!$F$18+10*转化表!$F$19+10*转化表!$F$20+(B200-100)*转化表!$F$21,IF(AND(B200&lt;=120,B200&gt;110),9*转化表!$F$11+10*转化表!$F$12+10*转化表!$F$13+10*转化表!$F$14+10*转化表!$F$15+10*转化表!$F$16+10*转化表!$F$17+10*转化表!$F$18+10*转化表!$F$19+10*转化表!$F$20+10*转化表!$F$21+(B200-110)*转化表!$F$22)))))))))))))</f>
        <v>0</v>
      </c>
      <c r="K200" s="98">
        <f>(F200-50)*B200*10%+1+IF(AND(B200&lt;=10,B200&gt;0),(人物成长表!$B200-1)*转化表!$G$11,IF(AND(B200&lt;=20,B200&gt;10),9*转化表!$G$11+(B200-10)*转化表!$G$12,IF(AND(B200&lt;=30,B200&gt;20),9*转化表!$G$11+10*转化表!$G$12+(B200-20)*转化表!$G$13,IF(AND(B200&lt;=40,B200&gt;30),9*转化表!$G$11+10*转化表!$G$12+10*转化表!$G$13+(B200-30)*转化表!$G$14,IF(AND(B200&lt;=50,B200&gt;40),9*转化表!$G$11+10*转化表!$G$12+10*转化表!$G$13+10*转化表!$G$14+(B200-40)*转化表!$G$15,IF(AND(B200&lt;=60,B200&gt;50),9*转化表!$G$11+10*转化表!$G$12+10*转化表!$G$13+10*转化表!$G$14+10*转化表!$G$15+(B200-50)*转化表!$G$16,IF(AND(B200&lt;=70,B200&gt;60),9*转化表!$G$11+10*转化表!$G$12+10*转化表!$G$13+10*转化表!$G$14+10*转化表!$G$15+10*转化表!$G$16+(B200-60)*转化表!$G$17,IF(AND(B200&lt;=80,B200&gt;70),9*转化表!$G$11+10*转化表!$G$12+10*转化表!$G$13+10*转化表!$G$14+10*转化表!$G$15+10*转化表!$G$16+10*转化表!$G$17+(B200-70)*转化表!$G$18,IF(AND(B200&lt;=90,B200&gt;80),9*转化表!$G$11+10*转化表!$G$12+10*转化表!$G$13+10*转化表!$G$14+10*转化表!$G$15+10*转化表!$G$16+10*转化表!$G$17+10*转化表!$G$18+(B200-80)*转化表!$G$19,IF(AND(B200&lt;=100,B200&gt;90),9*转化表!$G$11+10*转化表!$G$12+10*转化表!$G$13+10*转化表!$G$14+10*转化表!$G$15+10*转化表!$G$16+10*转化表!$G$17+10*转化表!$G$18+10*转化表!$G$19+(B200-90)*转化表!$G$20,IF(AND(B200&lt;=110,B200&gt;100),9*转化表!$G$11+10*转化表!$G$12+10*转化表!$G$13+10*转化表!$G$14+10*转化表!$G$15+10*转化表!$G$16+10*转化表!$G$17+10*转化表!$G$18+10*转化表!$G$19+10*转化表!$G$20+(B200-100)*转化表!$G$21,IF(AND(B200&lt;=120,B200&gt;110),9*转化表!$G$11+10*转化表!$G$12+10*转化表!$G$13+10*转化表!$G$14+10*转化表!$G$15+10*转化表!$G$16+10*转化表!$G$17+10*转化表!$G$18+10*转化表!$G$19+10*转化表!$G$20+10*转化表!$G$21+(B200-110)*转化表!$G$22))))))))))))</f>
        <v>352</v>
      </c>
      <c r="L200" s="98">
        <f>IF(F200&lt;=50,0,(F200-50)*7%*B200+IF(AND(B200&lt;=10,B200&gt;0),人物成长表!$B200*转化表!$H$11,IF(AND(B200&lt;=20,B200&gt;10),9*转化表!$H$11+(B200-10)*转化表!$H$12,IF(AND(B200&lt;=30,B200&gt;20),9*转化表!$H$11+10*转化表!$H$12+(B200-20)*转化表!$H$13,IF(AND(B200&lt;=40,B200&gt;30),9*转化表!$H$11+10*转化表!$H$12+10*转化表!$H$13+(B200-30)*转化表!$H$14,IF(AND(B200&lt;=50,B200&gt;40),9*转化表!$H$11+10*转化表!$H$12+10*转化表!$H$13+10*转化表!$H$14+(B200-40)*转化表!$H$15,IF(AND(B200&lt;=60,B200&gt;50),9*转化表!$H$11+10*转化表!$H$12+10*转化表!$H$13+10*转化表!$H$14+10*转化表!$H$15+(B200-50)*转化表!$H$16,IF(AND(B200&lt;=70,B200&gt;60),9*转化表!$H$11+10*转化表!$H$12+10*转化表!$H$13+10*转化表!$H$14+10*转化表!$H$15+10*转化表!$H$16+(B200-60)*转化表!$H$17,IF(AND(B200&lt;=80,B200&gt;70),9*转化表!$H$11+10*转化表!$H$12+10*转化表!$H$13+10*转化表!$H$14+10*转化表!$H$15+10*转化表!$H$16+10*转化表!$H$17+(B200-70)*转化表!$H$18,IF(AND(B200&lt;=90,B200&gt;80),9*转化表!$H$11+10*转化表!$H$12+10*转化表!$H$13+10*转化表!$H$14+10*转化表!$H$15+10*转化表!$H$16+10*转化表!$H$17+10*转化表!$H$18+(B200-80)*转化表!$H$19,IF(AND(B200&lt;=100,B200&gt;90),9*转化表!$H$11+10*转化表!$H$12+10*转化表!$H$13+10*转化表!$H$14+10*转化表!$H$15+10*转化表!$H$16+10*转化表!$H$17+10*转化表!$H$18+10*转化表!$H$19+(B200-90)*转化表!$H$20,IF(AND(B200&lt;=110,B200&gt;100),9*转化表!$H$11+10*转化表!$H$12+10*转化表!$H$13+10*转化表!$H$14+10*转化表!$H$15+10*转化表!$H$16+10*转化表!$H$17+10*转化表!$H$18+10*转化表!$H$19+10*转化表!$H$20+(B200-100)*转化表!$H$21,IF(AND(B200&lt;=120,B200&gt;110),9*转化表!$H$11+10*转化表!$H$12+10*转化表!$H$13+10*转化表!$H$14+10*转化表!$H$15+10*转化表!$H$16+10*转化表!$H$17+10*转化表!$H$18+10*转化表!$H$19+10*转化表!$H$20+10*转化表!$H$21+(B200-110)*转化表!$H$22)))))))))))))</f>
        <v>0</v>
      </c>
      <c r="M200" s="99">
        <v>0.1</v>
      </c>
      <c r="N200" s="95">
        <v>0</v>
      </c>
      <c r="O200" s="99">
        <v>0.15</v>
      </c>
      <c r="P200" s="95">
        <v>0</v>
      </c>
      <c r="Q200" s="95">
        <v>0</v>
      </c>
      <c r="R200" s="95">
        <v>0</v>
      </c>
      <c r="S200" s="95">
        <v>0</v>
      </c>
    </row>
    <row r="201" spans="1:19">
      <c r="A201" s="38" t="s">
        <v>187</v>
      </c>
      <c r="B201" s="95">
        <v>80</v>
      </c>
      <c r="C201" s="96">
        <f>IF(AND(B201&lt;=10,B201&gt;0),(人物成长表!$B201-1)*30+30,IF(AND(B201&lt;=20,B201&gt;10),9*30+30+(B201-10)*60,IF(AND(B201&lt;=30,B201&gt;20),9*30+30+10*60+(B201-20)*90,IF(AND(B201&lt;=40,B201&gt;30),9*30+30+10*60+10*90+(B201-30)*120,IF(AND(B201&lt;=50,B201&gt;40),9*30+30+10*60+10*90+10*120+(B201-40)*150,IF(AND(B201&lt;=60,B201&gt;50),9*30+30+10*60+10*90+10*120+10*150+(B201-50)*180,IF(AND(B201&lt;=70,B201&gt;60),9*30+30+10*60+10*90+10*120+10*150+10*180+(B201-60)*210,IF(AND(B201&lt;=80,B201&gt;70),9*30+30+10*60+10*90+10*120+10*150+10*180+10*210+(B201-70)*240,IF(AND(B201&lt;=90,B201&gt;80),9*30+30+10*60+10*90+10*120+10*150+10*180+10*210+10*240+(B201-80)*270,IF(AND(B201&lt;=100,B201&gt;90),9*30+30+10*60+10*90+10*120+10*150+10*180+10*210+10*240+10*270+(B201-90)*300,IF(AND(B201&lt;=110,B201&gt;100),9*30+30+10*60+10*90+10*120+10*150+10*180+10*210+10*240+10*270+10*300+(B201-100)*330,IF(AND(B201&lt;=120,B201&gt;110),9*30+30+10*60+10*90+10*120+10*150+10*180+10*210+10*240+10*270+10*300+10*330+(B201-110)*360))))))))))))</f>
        <v>10800</v>
      </c>
      <c r="D201" s="38">
        <v>70</v>
      </c>
      <c r="E201" s="38">
        <v>50</v>
      </c>
      <c r="F201" s="95">
        <v>50</v>
      </c>
      <c r="G201" s="97">
        <f>人物成长表!$D201*人物成长表!$B201*10%+16+IF(AND(B201&lt;=10,B201&gt;0),(人物成长表!$B201-1)*转化表!$C$11,IF(AND(B201&lt;=20,B201&gt;10),9*转化表!$C$11+(B201-10)*转化表!$C$12,IF(AND(B201&lt;=30,B201&gt;20),9*转化表!$C$11+10*转化表!$C$12+(B201-20)*转化表!$C$13,IF(AND(B201&lt;=40,B201&gt;30),9*转化表!$C$11+10*转化表!$C$12+10*转化表!$C$13+(B201-30)*转化表!$C$14,IF(AND(B201&lt;=50,B201&gt;40),9*转化表!$C$11+10*转化表!$C$12+10*转化表!$C$13+10*转化表!$C$14+(B201-40)*转化表!$C$15,IF(AND(B201&lt;=60,B201&gt;50),9*转化表!$C$11+10*转化表!$C$12+10*转化表!$C$13+10*转化表!$C$14+10*转化表!$C$15+(B201-50)*转化表!$C$16,IF(AND(B201&lt;=70,B201&gt;60),9*转化表!$C$11+10*转化表!$C$12+10*转化表!$C$13+10*转化表!$C$14+10*转化表!$C$15+10*转化表!$C$16+(B201-60)*转化表!$C$17,IF(AND(B201&lt;=80,B201&gt;70),9*转化表!$C$11+10*转化表!$C$12+10*转化表!$C$13+10*转化表!$C$14+10*转化表!$C$15+10*转化表!$C$16+10*转化表!$C$17+(B201-70)*转化表!$C$18,IF(AND(B201&lt;=90,B201&gt;80),9*转化表!$C$11+10*转化表!$C$12+10*转化表!$C$13+10*转化表!$C$14+10*转化表!$C$15+10*转化表!$C$16+10*转化表!$C$17+10*转化表!$C$18+(B201-80)*转化表!$C$19,IF(AND(B201&lt;=100,B201&gt;90),9*转化表!$C$11+10*转化表!$C$12+10*转化表!$C$13+10*转化表!$C$14+10*转化表!$C$15+10*转化表!$C$16+10*转化表!$C$17+10*转化表!$C$18+10*转化表!$C$19+(B201-90)*转化表!$C$20,IF(AND(B201&lt;=110,B201&gt;100),9*转化表!$C$11+10*转化表!$C$12+10*转化表!$C$13+10*转化表!$C$14+10*转化表!$C$15+10*转化表!$C$16+10*转化表!$C$17+10*转化表!$C$18+10*转化表!$C$19+10*转化表!$C$20+(B201-100)*转化表!$C$21,IF(AND(B201&lt;=120,B201&gt;110),9*转化表!$C$11+10*转化表!$C$12+10*转化表!$C$13+10*转化表!$C$14+10*转化表!$C$15+10*转化表!$C$16+10*转化表!$C$17+10*转化表!$C$18+10*转化表!$C$19+10*转化表!$C$20+10*转化表!$C$21+(B201-110)*转化表!$C$22))))))))))))</f>
        <v>1599</v>
      </c>
      <c r="H201" s="97">
        <f>人物成长表!$D201*人物成长表!$B201*7%+11.1+IF(AND(B201&lt;=10,B201&gt;0),(人物成长表!$B201-1)*转化表!$D$11,IF(AND(B201&lt;=20,B201&gt;10),9*转化表!$D$11+(B201-10)*转化表!$D$12,IF(AND(B201&lt;=30,B201&gt;20),9*转化表!$D$11+10*转化表!$D$12+(B201-20)*转化表!$D$13,IF(AND(B201&lt;=40,B201&gt;30),9*转化表!$D$11+10*转化表!$D$12+10*转化表!$D$13+(B201-30)*转化表!$D$14,IF(AND(B201&lt;=50,B201&gt;40),9*转化表!$D$11+10*转化表!$D$12+10*转化表!$D$13+10*转化表!$D$14+(B201-40)*转化表!$D$15,IF(AND(B201&lt;=60,B201&gt;50),9*转化表!$D$11+10*转化表!$D$12+10*转化表!$D$13+10*转化表!$D$14+10*转化表!$D$15+(B201-50)*转化表!$D$16,IF(AND(B201&lt;=70,B201&gt;60),9*转化表!$D$11+10*转化表!$D$12+10*转化表!$D$13+10*转化表!$D$14+10*转化表!$D$15+10*转化表!$D$16+(B201-60)*转化表!$D$17,IF(AND(B201&lt;=80,B201&gt;70),9*转化表!$D$11+10*转化表!$D$12+10*转化表!$D$13+10*转化表!$D$14+10*转化表!$D$15+10*转化表!$D$16+10*转化表!$D$17+(B201-70)*转化表!$D$18,IF(AND(B201&lt;=90,B201&gt;80),9*转化表!$D$11+10*转化表!$D$12+10*转化表!$D$13+10*转化表!$D$14+10*转化表!$D$15+10*转化表!$D$16+10*转化表!$D$17+10*转化表!$D$18+(B201-80)*转化表!$D$19,IF(AND(B201&lt;=100,B201&gt;90),9*转化表!$D$11+10*转化表!$D$12+10*转化表!$D$13+10*转化表!$D$14+10*转化表!$D$15+10*转化表!$D$16+10*转化表!$D$17+10*转化表!$D$18+10*转化表!$D$19+(B201-90)*转化表!$D$20,IF(AND(B201&lt;=110,B201&gt;100),9*转化表!$D$11+10*转化表!$D$12+10*转化表!$D$13+10*转化表!$D$14+10*转化表!$D$15+10*转化表!$D$16+10*转化表!$D$17+10*转化表!$D$18+10*转化表!$D$19+10*转化表!$D$20+(B201-100)*转化表!$D$21,IF(AND(B201&lt;=120,B201&gt;110),9*转化表!$D$11+10*转化表!$D$12+10*转化表!$D$13+10*转化表!$D$14+10*转化表!$D$15+10*转化表!$D$16+10*转化表!$D$17+10*转化表!$D$18+10*转化表!$D$19+10*转化表!$D$20+10*转化表!$D$21+(B201-110)*转化表!$D$22))))))))))))</f>
        <v>467.00000000000006</v>
      </c>
      <c r="I201" s="98">
        <f>IF(E201&lt;=50,0,(E201-50)*人物成长表!$B201*10%+0.1+IF(AND(B201&lt;=10,B201&gt;0),(人物成长表!$B201-1)*转化表!$E$11,IF(AND(B201&lt;=20,B201&gt;10),9*转化表!$E$11+(B201-10)*转化表!$E$12,IF(AND(B201&lt;=30,B201&gt;20),9*转化表!$E$11+10*转化表!$E$12+(B201-20)*转化表!$E$13,IF(AND(B201&lt;=40,B201&gt;30),9*转化表!$E$11+10*转化表!$E$12+10*转化表!$E$13+(B201-30)*转化表!$E$14,IF(AND(B201&lt;=50,B201&gt;40),9*转化表!$E$11+10*转化表!$E$12+10*转化表!$E$13+10*转化表!$E$14+(B201-40)*转化表!$E$15,IF(AND(B201&lt;=60,B201&gt;50),9*转化表!$E$11+10*转化表!$E$12+10*转化表!$E$13+10*转化表!$E$14+10*转化表!$E$15+(B201-50)*转化表!$E$16,IF(AND(B201&lt;=70,B201&gt;60),9*转化表!$E$11+10*转化表!$E$12+10*转化表!$E$13+10*转化表!$E$14+10*转化表!$E$15+10*转化表!$E$16+(B201-60)*转化表!$E$17,IF(AND(B201&lt;=80,B201&gt;70),9*转化表!$E$11+10*转化表!$E$12+10*转化表!$E$13+10*转化表!$E$14+10*转化表!$E$15+10*转化表!$E$16+10*转化表!$E$17+(B201-70)*转化表!$E$18,IF(AND(B201&lt;=90,B201&gt;80),9*转化表!$E$11+10*转化表!$E$12+10*转化表!$E$13+10*转化表!$E$14+10*转化表!$E$15+10*转化表!$E$16+10*转化表!$E$17+10*转化表!$E$18+(B201-80)*转化表!$E$19,IF(AND(B201&lt;=100,B201&gt;90),9*转化表!$E$11+10*转化表!$E$12+10*转化表!$E$13+10*转化表!$E$14+10*转化表!$E$15+10*转化表!$E$16+10*转化表!$E$17+10*转化表!$E$18+10*转化表!$E$19+(B201-90)*转化表!$E$20,IF(AND(B201&lt;=110,B201&gt;100),9*转化表!$E$11+10*转化表!$E$12+10*转化表!$E$13+10*转化表!$E$14+10*转化表!$E$15+10*转化表!$E$16+10*转化表!$E$17+10*转化表!$E$18+10*转化表!$E$19+10*转化表!$E$20+(B201-100)*转化表!$E$21,IF(AND(B201&lt;=120,B201&gt;110),9*转化表!$E$11+10*转化表!$E$12+10*转化表!$E$13+10*转化表!$E$14+10*转化表!$E$15+10*转化表!$E$16+10*转化表!$E$17+10*转化表!$E$18+10*转化表!$E$19+10*转化表!$E$20+10*转化表!$E$21+(B201-110)*转化表!$E$22)))))))))))))</f>
        <v>0</v>
      </c>
      <c r="J201" s="98">
        <f>IF(E201&lt;=50,0,(E201-50)*人物成长表!$B201*7%+0.1+IF(AND(B201&lt;=10,B201&gt;0),(人物成长表!$B201-1)*转化表!$F$11,IF(AND(B201&lt;=20,B201&gt;10),9*转化表!$F$11+(B201-10)*转化表!$F$12,IF(AND(B201&lt;=30,B201&gt;20),9*转化表!$F$11+10*转化表!$F$12+(B201-20)*转化表!$F$13,IF(AND(B201&lt;=40,B201&gt;30),9*转化表!$F$11+10*转化表!$F$12+10*转化表!$F$13+(B201-30)*转化表!$F$14,IF(AND(B201&lt;=50,B201&gt;40),9*转化表!$F$11+10*转化表!$F$12+10*转化表!$F$13+10*转化表!$F$14+(B201-40)*转化表!$F$15,IF(AND(B201&lt;=60,B201&gt;50),9*转化表!$F$11+10*转化表!$F$12+10*转化表!$F$13+10*转化表!$F$14+10*转化表!$F$15+(B201-50)*转化表!$F$16,IF(AND(B201&lt;=70,B201&gt;60),9*转化表!$F$11+10*转化表!$F$12+10*转化表!$F$13+10*转化表!$F$14+10*转化表!$F$15+10*转化表!$F$16+(B201-60)*转化表!$F$17,IF(AND(B201&lt;=80,B201&gt;70),9*转化表!$F$11+10*转化表!$F$12+10*转化表!$F$13+10*转化表!$F$14+10*转化表!$F$15+10*转化表!$F$16+10*转化表!$F$17+(B201-70)*转化表!$F$18,IF(AND(B201&lt;=90,B201&gt;80),9*转化表!$F$11+10*转化表!$F$12+10*转化表!$F$13+10*转化表!$F$14+10*转化表!$F$15+10*转化表!$F$16+10*转化表!$F$17+10*转化表!$F$18+(B201-80)*转化表!$F$19,IF(AND(B201&lt;=100,B201&gt;90),9*转化表!$F$11+10*转化表!$F$12+10*转化表!$F$13+10*转化表!$F$14+10*转化表!$F$15+10*转化表!$F$16+10*转化表!$F$17+10*转化表!$F$18+10*转化表!$F$19+(B201-90)*转化表!$F$20,IF(AND(B201&lt;=110,B201&gt;100),9*转化表!$F$11+10*转化表!$F$12+10*转化表!$F$13+10*转化表!$F$14+10*转化表!$F$15+10*转化表!$F$16+10*转化表!$F$17+10*转化表!$F$18+10*转化表!$F$19+10*转化表!$F$20+(B201-100)*转化表!$F$21,IF(AND(B201&lt;=120,B201&gt;110),9*转化表!$F$11+10*转化表!$F$12+10*转化表!$F$13+10*转化表!$F$14+10*转化表!$F$15+10*转化表!$F$16+10*转化表!$F$17+10*转化表!$F$18+10*转化表!$F$19+10*转化表!$F$20+10*转化表!$F$21+(B201-110)*转化表!$F$22)))))))))))))</f>
        <v>0</v>
      </c>
      <c r="K201" s="98">
        <f>(F201-50)*B201*10%+1+IF(AND(B201&lt;=10,B201&gt;0),(人物成长表!$B201-1)*转化表!$G$11,IF(AND(B201&lt;=20,B201&gt;10),9*转化表!$G$11+(B201-10)*转化表!$G$12,IF(AND(B201&lt;=30,B201&gt;20),9*转化表!$G$11+10*转化表!$G$12+(B201-20)*转化表!$G$13,IF(AND(B201&lt;=40,B201&gt;30),9*转化表!$G$11+10*转化表!$G$12+10*转化表!$G$13+(B201-30)*转化表!$G$14,IF(AND(B201&lt;=50,B201&gt;40),9*转化表!$G$11+10*转化表!$G$12+10*转化表!$G$13+10*转化表!$G$14+(B201-40)*转化表!$G$15,IF(AND(B201&lt;=60,B201&gt;50),9*转化表!$G$11+10*转化表!$G$12+10*转化表!$G$13+10*转化表!$G$14+10*转化表!$G$15+(B201-50)*转化表!$G$16,IF(AND(B201&lt;=70,B201&gt;60),9*转化表!$G$11+10*转化表!$G$12+10*转化表!$G$13+10*转化表!$G$14+10*转化表!$G$15+10*转化表!$G$16+(B201-60)*转化表!$G$17,IF(AND(B201&lt;=80,B201&gt;70),9*转化表!$G$11+10*转化表!$G$12+10*转化表!$G$13+10*转化表!$G$14+10*转化表!$G$15+10*转化表!$G$16+10*转化表!$G$17+(B201-70)*转化表!$G$18,IF(AND(B201&lt;=90,B201&gt;80),9*转化表!$G$11+10*转化表!$G$12+10*转化表!$G$13+10*转化表!$G$14+10*转化表!$G$15+10*转化表!$G$16+10*转化表!$G$17+10*转化表!$G$18+(B201-80)*转化表!$G$19,IF(AND(B201&lt;=100,B201&gt;90),9*转化表!$G$11+10*转化表!$G$12+10*转化表!$G$13+10*转化表!$G$14+10*转化表!$G$15+10*转化表!$G$16+10*转化表!$G$17+10*转化表!$G$18+10*转化表!$G$19+(B201-90)*转化表!$G$20,IF(AND(B201&lt;=110,B201&gt;100),9*转化表!$G$11+10*转化表!$G$12+10*转化表!$G$13+10*转化表!$G$14+10*转化表!$G$15+10*转化表!$G$16+10*转化表!$G$17+10*转化表!$G$18+10*转化表!$G$19+10*转化表!$G$20+(B201-100)*转化表!$G$21,IF(AND(B201&lt;=120,B201&gt;110),9*转化表!$G$11+10*转化表!$G$12+10*转化表!$G$13+10*转化表!$G$14+10*转化表!$G$15+10*转化表!$G$16+10*转化表!$G$17+10*转化表!$G$18+10*转化表!$G$19+10*转化表!$G$20+10*转化表!$G$21+(B201-110)*转化表!$G$22))))))))))))</f>
        <v>360</v>
      </c>
      <c r="L201" s="98">
        <f>IF(F201&lt;=50,0,(F201-50)*7%*B201+IF(AND(B201&lt;=10,B201&gt;0),人物成长表!$B201*转化表!$H$11,IF(AND(B201&lt;=20,B201&gt;10),9*转化表!$H$11+(B201-10)*转化表!$H$12,IF(AND(B201&lt;=30,B201&gt;20),9*转化表!$H$11+10*转化表!$H$12+(B201-20)*转化表!$H$13,IF(AND(B201&lt;=40,B201&gt;30),9*转化表!$H$11+10*转化表!$H$12+10*转化表!$H$13+(B201-30)*转化表!$H$14,IF(AND(B201&lt;=50,B201&gt;40),9*转化表!$H$11+10*转化表!$H$12+10*转化表!$H$13+10*转化表!$H$14+(B201-40)*转化表!$H$15,IF(AND(B201&lt;=60,B201&gt;50),9*转化表!$H$11+10*转化表!$H$12+10*转化表!$H$13+10*转化表!$H$14+10*转化表!$H$15+(B201-50)*转化表!$H$16,IF(AND(B201&lt;=70,B201&gt;60),9*转化表!$H$11+10*转化表!$H$12+10*转化表!$H$13+10*转化表!$H$14+10*转化表!$H$15+10*转化表!$H$16+(B201-60)*转化表!$H$17,IF(AND(B201&lt;=80,B201&gt;70),9*转化表!$H$11+10*转化表!$H$12+10*转化表!$H$13+10*转化表!$H$14+10*转化表!$H$15+10*转化表!$H$16+10*转化表!$H$17+(B201-70)*转化表!$H$18,IF(AND(B201&lt;=90,B201&gt;80),9*转化表!$H$11+10*转化表!$H$12+10*转化表!$H$13+10*转化表!$H$14+10*转化表!$H$15+10*转化表!$H$16+10*转化表!$H$17+10*转化表!$H$18+(B201-80)*转化表!$H$19,IF(AND(B201&lt;=100,B201&gt;90),9*转化表!$H$11+10*转化表!$H$12+10*转化表!$H$13+10*转化表!$H$14+10*转化表!$H$15+10*转化表!$H$16+10*转化表!$H$17+10*转化表!$H$18+10*转化表!$H$19+(B201-90)*转化表!$H$20,IF(AND(B201&lt;=110,B201&gt;100),9*转化表!$H$11+10*转化表!$H$12+10*转化表!$H$13+10*转化表!$H$14+10*转化表!$H$15+10*转化表!$H$16+10*转化表!$H$17+10*转化表!$H$18+10*转化表!$H$19+10*转化表!$H$20+(B201-100)*转化表!$H$21,IF(AND(B201&lt;=120,B201&gt;110),9*转化表!$H$11+10*转化表!$H$12+10*转化表!$H$13+10*转化表!$H$14+10*转化表!$H$15+10*转化表!$H$16+10*转化表!$H$17+10*转化表!$H$18+10*转化表!$H$19+10*转化表!$H$20+10*转化表!$H$21+(B201-110)*转化表!$H$22)))))))))))))</f>
        <v>0</v>
      </c>
      <c r="M201" s="99">
        <v>0.1</v>
      </c>
      <c r="N201" s="95">
        <v>0</v>
      </c>
      <c r="O201" s="99">
        <v>0.15</v>
      </c>
      <c r="P201" s="95">
        <v>0</v>
      </c>
      <c r="Q201" s="95">
        <v>0</v>
      </c>
      <c r="R201" s="95">
        <v>0</v>
      </c>
      <c r="S201" s="95">
        <v>0</v>
      </c>
    </row>
    <row r="202" spans="1:19">
      <c r="A202" s="38" t="s">
        <v>187</v>
      </c>
      <c r="B202" s="95">
        <v>81</v>
      </c>
      <c r="C202" s="96">
        <f>IF(AND(B202&lt;=10,B202&gt;0),(人物成长表!$B202-1)*30+30,IF(AND(B202&lt;=20,B202&gt;10),9*30+30+(B202-10)*60,IF(AND(B202&lt;=30,B202&gt;20),9*30+30+10*60+(B202-20)*90,IF(AND(B202&lt;=40,B202&gt;30),9*30+30+10*60+10*90+(B202-30)*120,IF(AND(B202&lt;=50,B202&gt;40),9*30+30+10*60+10*90+10*120+(B202-40)*150,IF(AND(B202&lt;=60,B202&gt;50),9*30+30+10*60+10*90+10*120+10*150+(B202-50)*180,IF(AND(B202&lt;=70,B202&gt;60),9*30+30+10*60+10*90+10*120+10*150+10*180+(B202-60)*210,IF(AND(B202&lt;=80,B202&gt;70),9*30+30+10*60+10*90+10*120+10*150+10*180+10*210+(B202-70)*240,IF(AND(B202&lt;=90,B202&gt;80),9*30+30+10*60+10*90+10*120+10*150+10*180+10*210+10*240+(B202-80)*270,IF(AND(B202&lt;=100,B202&gt;90),9*30+30+10*60+10*90+10*120+10*150+10*180+10*210+10*240+10*270+(B202-90)*300,IF(AND(B202&lt;=110,B202&gt;100),9*30+30+10*60+10*90+10*120+10*150+10*180+10*210+10*240+10*270+10*300+(B202-100)*330,IF(AND(B202&lt;=120,B202&gt;110),9*30+30+10*60+10*90+10*120+10*150+10*180+10*210+10*240+10*270+10*300+10*330+(B202-110)*360))))))))))))</f>
        <v>11070</v>
      </c>
      <c r="D202" s="38">
        <v>70</v>
      </c>
      <c r="E202" s="38">
        <v>50</v>
      </c>
      <c r="F202" s="95">
        <v>50</v>
      </c>
      <c r="G202" s="97">
        <f>人物成长表!$D202*人物成长表!$B202*10%+16+IF(AND(B202&lt;=10,B202&gt;0),(人物成长表!$B202-1)*转化表!$C$11,IF(AND(B202&lt;=20,B202&gt;10),9*转化表!$C$11+(B202-10)*转化表!$C$12,IF(AND(B202&lt;=30,B202&gt;20),9*转化表!$C$11+10*转化表!$C$12+(B202-20)*转化表!$C$13,IF(AND(B202&lt;=40,B202&gt;30),9*转化表!$C$11+10*转化表!$C$12+10*转化表!$C$13+(B202-30)*转化表!$C$14,IF(AND(B202&lt;=50,B202&gt;40),9*转化表!$C$11+10*转化表!$C$12+10*转化表!$C$13+10*转化表!$C$14+(B202-40)*转化表!$C$15,IF(AND(B202&lt;=60,B202&gt;50),9*转化表!$C$11+10*转化表!$C$12+10*转化表!$C$13+10*转化表!$C$14+10*转化表!$C$15+(B202-50)*转化表!$C$16,IF(AND(B202&lt;=70,B202&gt;60),9*转化表!$C$11+10*转化表!$C$12+10*转化表!$C$13+10*转化表!$C$14+10*转化表!$C$15+10*转化表!$C$16+(B202-60)*转化表!$C$17,IF(AND(B202&lt;=80,B202&gt;70),9*转化表!$C$11+10*转化表!$C$12+10*转化表!$C$13+10*转化表!$C$14+10*转化表!$C$15+10*转化表!$C$16+10*转化表!$C$17+(B202-70)*转化表!$C$18,IF(AND(B202&lt;=90,B202&gt;80),9*转化表!$C$11+10*转化表!$C$12+10*转化表!$C$13+10*转化表!$C$14+10*转化表!$C$15+10*转化表!$C$16+10*转化表!$C$17+10*转化表!$C$18+(B202-80)*转化表!$C$19,IF(AND(B202&lt;=100,B202&gt;90),9*转化表!$C$11+10*转化表!$C$12+10*转化表!$C$13+10*转化表!$C$14+10*转化表!$C$15+10*转化表!$C$16+10*转化表!$C$17+10*转化表!$C$18+10*转化表!$C$19+(B202-90)*转化表!$C$20,IF(AND(B202&lt;=110,B202&gt;100),9*转化表!$C$11+10*转化表!$C$12+10*转化表!$C$13+10*转化表!$C$14+10*转化表!$C$15+10*转化表!$C$16+10*转化表!$C$17+10*转化表!$C$18+10*转化表!$C$19+10*转化表!$C$20+(B202-100)*转化表!$C$21,IF(AND(B202&lt;=120,B202&gt;110),9*转化表!$C$11+10*转化表!$C$12+10*转化表!$C$13+10*转化表!$C$14+10*转化表!$C$15+10*转化表!$C$16+10*转化表!$C$17+10*转化表!$C$18+10*转化表!$C$19+10*转化表!$C$20+10*转化表!$C$21+(B202-110)*转化表!$C$22))))))))))))</f>
        <v>1637</v>
      </c>
      <c r="H202" s="97">
        <f>人物成长表!$D202*人物成长表!$B202*7%+11.1+IF(AND(B202&lt;=10,B202&gt;0),(人物成长表!$B202-1)*转化表!$D$11,IF(AND(B202&lt;=20,B202&gt;10),9*转化表!$D$11+(B202-10)*转化表!$D$12,IF(AND(B202&lt;=30,B202&gt;20),9*转化表!$D$11+10*转化表!$D$12+(B202-20)*转化表!$D$13,IF(AND(B202&lt;=40,B202&gt;30),9*转化表!$D$11+10*转化表!$D$12+10*转化表!$D$13+(B202-30)*转化表!$D$14,IF(AND(B202&lt;=50,B202&gt;40),9*转化表!$D$11+10*转化表!$D$12+10*转化表!$D$13+10*转化表!$D$14+(B202-40)*转化表!$D$15,IF(AND(B202&lt;=60,B202&gt;50),9*转化表!$D$11+10*转化表!$D$12+10*转化表!$D$13+10*转化表!$D$14+10*转化表!$D$15+(B202-50)*转化表!$D$16,IF(AND(B202&lt;=70,B202&gt;60),9*转化表!$D$11+10*转化表!$D$12+10*转化表!$D$13+10*转化表!$D$14+10*转化表!$D$15+10*转化表!$D$16+(B202-60)*转化表!$D$17,IF(AND(B202&lt;=80,B202&gt;70),9*转化表!$D$11+10*转化表!$D$12+10*转化表!$D$13+10*转化表!$D$14+10*转化表!$D$15+10*转化表!$D$16+10*转化表!$D$17+(B202-70)*转化表!$D$18,IF(AND(B202&lt;=90,B202&gt;80),9*转化表!$D$11+10*转化表!$D$12+10*转化表!$D$13+10*转化表!$D$14+10*转化表!$D$15+10*转化表!$D$16+10*转化表!$D$17+10*转化表!$D$18+(B202-80)*转化表!$D$19,IF(AND(B202&lt;=100,B202&gt;90),9*转化表!$D$11+10*转化表!$D$12+10*转化表!$D$13+10*转化表!$D$14+10*转化表!$D$15+10*转化表!$D$16+10*转化表!$D$17+10*转化表!$D$18+10*转化表!$D$19+(B202-90)*转化表!$D$20,IF(AND(B202&lt;=110,B202&gt;100),9*转化表!$D$11+10*转化表!$D$12+10*转化表!$D$13+10*转化表!$D$14+10*转化表!$D$15+10*转化表!$D$16+10*转化表!$D$17+10*转化表!$D$18+10*转化表!$D$19+10*转化表!$D$20+(B202-100)*转化表!$D$21,IF(AND(B202&lt;=120,B202&gt;110),9*转化表!$D$11+10*转化表!$D$12+10*转化表!$D$13+10*转化表!$D$14+10*转化表!$D$15+10*转化表!$D$16+10*转化表!$D$17+10*转化表!$D$18+10*转化表!$D$19+10*转化表!$D$20+10*转化表!$D$21+(B202-110)*转化表!$D$22))))))))))))</f>
        <v>476.6</v>
      </c>
      <c r="I202" s="98">
        <f>IF(E202&lt;=50,0,(E202-50)*人物成长表!$B202*10%+0.1+IF(AND(B202&lt;=10,B202&gt;0),(人物成长表!$B202-1)*转化表!$E$11,IF(AND(B202&lt;=20,B202&gt;10),9*转化表!$E$11+(B202-10)*转化表!$E$12,IF(AND(B202&lt;=30,B202&gt;20),9*转化表!$E$11+10*转化表!$E$12+(B202-20)*转化表!$E$13,IF(AND(B202&lt;=40,B202&gt;30),9*转化表!$E$11+10*转化表!$E$12+10*转化表!$E$13+(B202-30)*转化表!$E$14,IF(AND(B202&lt;=50,B202&gt;40),9*转化表!$E$11+10*转化表!$E$12+10*转化表!$E$13+10*转化表!$E$14+(B202-40)*转化表!$E$15,IF(AND(B202&lt;=60,B202&gt;50),9*转化表!$E$11+10*转化表!$E$12+10*转化表!$E$13+10*转化表!$E$14+10*转化表!$E$15+(B202-50)*转化表!$E$16,IF(AND(B202&lt;=70,B202&gt;60),9*转化表!$E$11+10*转化表!$E$12+10*转化表!$E$13+10*转化表!$E$14+10*转化表!$E$15+10*转化表!$E$16+(B202-60)*转化表!$E$17,IF(AND(B202&lt;=80,B202&gt;70),9*转化表!$E$11+10*转化表!$E$12+10*转化表!$E$13+10*转化表!$E$14+10*转化表!$E$15+10*转化表!$E$16+10*转化表!$E$17+(B202-70)*转化表!$E$18,IF(AND(B202&lt;=90,B202&gt;80),9*转化表!$E$11+10*转化表!$E$12+10*转化表!$E$13+10*转化表!$E$14+10*转化表!$E$15+10*转化表!$E$16+10*转化表!$E$17+10*转化表!$E$18+(B202-80)*转化表!$E$19,IF(AND(B202&lt;=100,B202&gt;90),9*转化表!$E$11+10*转化表!$E$12+10*转化表!$E$13+10*转化表!$E$14+10*转化表!$E$15+10*转化表!$E$16+10*转化表!$E$17+10*转化表!$E$18+10*转化表!$E$19+(B202-90)*转化表!$E$20,IF(AND(B202&lt;=110,B202&gt;100),9*转化表!$E$11+10*转化表!$E$12+10*转化表!$E$13+10*转化表!$E$14+10*转化表!$E$15+10*转化表!$E$16+10*转化表!$E$17+10*转化表!$E$18+10*转化表!$E$19+10*转化表!$E$20+(B202-100)*转化表!$E$21,IF(AND(B202&lt;=120,B202&gt;110),9*转化表!$E$11+10*转化表!$E$12+10*转化表!$E$13+10*转化表!$E$14+10*转化表!$E$15+10*转化表!$E$16+10*转化表!$E$17+10*转化表!$E$18+10*转化表!$E$19+10*转化表!$E$20+10*转化表!$E$21+(B202-110)*转化表!$E$22)))))))))))))</f>
        <v>0</v>
      </c>
      <c r="J202" s="98">
        <f>IF(E202&lt;=50,0,(E202-50)*人物成长表!$B202*7%+0.1+IF(AND(B202&lt;=10,B202&gt;0),(人物成长表!$B202-1)*转化表!$F$11,IF(AND(B202&lt;=20,B202&gt;10),9*转化表!$F$11+(B202-10)*转化表!$F$12,IF(AND(B202&lt;=30,B202&gt;20),9*转化表!$F$11+10*转化表!$F$12+(B202-20)*转化表!$F$13,IF(AND(B202&lt;=40,B202&gt;30),9*转化表!$F$11+10*转化表!$F$12+10*转化表!$F$13+(B202-30)*转化表!$F$14,IF(AND(B202&lt;=50,B202&gt;40),9*转化表!$F$11+10*转化表!$F$12+10*转化表!$F$13+10*转化表!$F$14+(B202-40)*转化表!$F$15,IF(AND(B202&lt;=60,B202&gt;50),9*转化表!$F$11+10*转化表!$F$12+10*转化表!$F$13+10*转化表!$F$14+10*转化表!$F$15+(B202-50)*转化表!$F$16,IF(AND(B202&lt;=70,B202&gt;60),9*转化表!$F$11+10*转化表!$F$12+10*转化表!$F$13+10*转化表!$F$14+10*转化表!$F$15+10*转化表!$F$16+(B202-60)*转化表!$F$17,IF(AND(B202&lt;=80,B202&gt;70),9*转化表!$F$11+10*转化表!$F$12+10*转化表!$F$13+10*转化表!$F$14+10*转化表!$F$15+10*转化表!$F$16+10*转化表!$F$17+(B202-70)*转化表!$F$18,IF(AND(B202&lt;=90,B202&gt;80),9*转化表!$F$11+10*转化表!$F$12+10*转化表!$F$13+10*转化表!$F$14+10*转化表!$F$15+10*转化表!$F$16+10*转化表!$F$17+10*转化表!$F$18+(B202-80)*转化表!$F$19,IF(AND(B202&lt;=100,B202&gt;90),9*转化表!$F$11+10*转化表!$F$12+10*转化表!$F$13+10*转化表!$F$14+10*转化表!$F$15+10*转化表!$F$16+10*转化表!$F$17+10*转化表!$F$18+10*转化表!$F$19+(B202-90)*转化表!$F$20,IF(AND(B202&lt;=110,B202&gt;100),9*转化表!$F$11+10*转化表!$F$12+10*转化表!$F$13+10*转化表!$F$14+10*转化表!$F$15+10*转化表!$F$16+10*转化表!$F$17+10*转化表!$F$18+10*转化表!$F$19+10*转化表!$F$20+(B202-100)*转化表!$F$21,IF(AND(B202&lt;=120,B202&gt;110),9*转化表!$F$11+10*转化表!$F$12+10*转化表!$F$13+10*转化表!$F$14+10*转化表!$F$15+10*转化表!$F$16+10*转化表!$F$17+10*转化表!$F$18+10*转化表!$F$19+10*转化表!$F$20+10*转化表!$F$21+(B202-110)*转化表!$F$22)))))))))))))</f>
        <v>0</v>
      </c>
      <c r="K202" s="98">
        <f>(F202-50)*B202*10%+1+IF(AND(B202&lt;=10,B202&gt;0),(人物成长表!$B202-1)*转化表!$G$11,IF(AND(B202&lt;=20,B202&gt;10),9*转化表!$G$11+(B202-10)*转化表!$G$12,IF(AND(B202&lt;=30,B202&gt;20),9*转化表!$G$11+10*转化表!$G$12+(B202-20)*转化表!$G$13,IF(AND(B202&lt;=40,B202&gt;30),9*转化表!$G$11+10*转化表!$G$12+10*转化表!$G$13+(B202-30)*转化表!$G$14,IF(AND(B202&lt;=50,B202&gt;40),9*转化表!$G$11+10*转化表!$G$12+10*转化表!$G$13+10*转化表!$G$14+(B202-40)*转化表!$G$15,IF(AND(B202&lt;=60,B202&gt;50),9*转化表!$G$11+10*转化表!$G$12+10*转化表!$G$13+10*转化表!$G$14+10*转化表!$G$15+(B202-50)*转化表!$G$16,IF(AND(B202&lt;=70,B202&gt;60),9*转化表!$G$11+10*转化表!$G$12+10*转化表!$G$13+10*转化表!$G$14+10*转化表!$G$15+10*转化表!$G$16+(B202-60)*转化表!$G$17,IF(AND(B202&lt;=80,B202&gt;70),9*转化表!$G$11+10*转化表!$G$12+10*转化表!$G$13+10*转化表!$G$14+10*转化表!$G$15+10*转化表!$G$16+10*转化表!$G$17+(B202-70)*转化表!$G$18,IF(AND(B202&lt;=90,B202&gt;80),9*转化表!$G$11+10*转化表!$G$12+10*转化表!$G$13+10*转化表!$G$14+10*转化表!$G$15+10*转化表!$G$16+10*转化表!$G$17+10*转化表!$G$18+(B202-80)*转化表!$G$19,IF(AND(B202&lt;=100,B202&gt;90),9*转化表!$G$11+10*转化表!$G$12+10*转化表!$G$13+10*转化表!$G$14+10*转化表!$G$15+10*转化表!$G$16+10*转化表!$G$17+10*转化表!$G$18+10*转化表!$G$19+(B202-90)*转化表!$G$20,IF(AND(B202&lt;=110,B202&gt;100),9*转化表!$G$11+10*转化表!$G$12+10*转化表!$G$13+10*转化表!$G$14+10*转化表!$G$15+10*转化表!$G$16+10*转化表!$G$17+10*转化表!$G$18+10*转化表!$G$19+10*转化表!$G$20+(B202-100)*转化表!$G$21,IF(AND(B202&lt;=120,B202&gt;110),9*转化表!$G$11+10*转化表!$G$12+10*转化表!$G$13+10*转化表!$G$14+10*转化表!$G$15+10*转化表!$G$16+10*转化表!$G$17+10*转化表!$G$18+10*转化表!$G$19+10*转化表!$G$20+10*转化表!$G$21+(B202-110)*转化表!$G$22))))))))))))</f>
        <v>369</v>
      </c>
      <c r="L202" s="98">
        <f>IF(F202&lt;=50,0,(F202-50)*7%*B202+IF(AND(B202&lt;=10,B202&gt;0),人物成长表!$B202*转化表!$H$11,IF(AND(B202&lt;=20,B202&gt;10),9*转化表!$H$11+(B202-10)*转化表!$H$12,IF(AND(B202&lt;=30,B202&gt;20),9*转化表!$H$11+10*转化表!$H$12+(B202-20)*转化表!$H$13,IF(AND(B202&lt;=40,B202&gt;30),9*转化表!$H$11+10*转化表!$H$12+10*转化表!$H$13+(B202-30)*转化表!$H$14,IF(AND(B202&lt;=50,B202&gt;40),9*转化表!$H$11+10*转化表!$H$12+10*转化表!$H$13+10*转化表!$H$14+(B202-40)*转化表!$H$15,IF(AND(B202&lt;=60,B202&gt;50),9*转化表!$H$11+10*转化表!$H$12+10*转化表!$H$13+10*转化表!$H$14+10*转化表!$H$15+(B202-50)*转化表!$H$16,IF(AND(B202&lt;=70,B202&gt;60),9*转化表!$H$11+10*转化表!$H$12+10*转化表!$H$13+10*转化表!$H$14+10*转化表!$H$15+10*转化表!$H$16+(B202-60)*转化表!$H$17,IF(AND(B202&lt;=80,B202&gt;70),9*转化表!$H$11+10*转化表!$H$12+10*转化表!$H$13+10*转化表!$H$14+10*转化表!$H$15+10*转化表!$H$16+10*转化表!$H$17+(B202-70)*转化表!$H$18,IF(AND(B202&lt;=90,B202&gt;80),9*转化表!$H$11+10*转化表!$H$12+10*转化表!$H$13+10*转化表!$H$14+10*转化表!$H$15+10*转化表!$H$16+10*转化表!$H$17+10*转化表!$H$18+(B202-80)*转化表!$H$19,IF(AND(B202&lt;=100,B202&gt;90),9*转化表!$H$11+10*转化表!$H$12+10*转化表!$H$13+10*转化表!$H$14+10*转化表!$H$15+10*转化表!$H$16+10*转化表!$H$17+10*转化表!$H$18+10*转化表!$H$19+(B202-90)*转化表!$H$20,IF(AND(B202&lt;=110,B202&gt;100),9*转化表!$H$11+10*转化表!$H$12+10*转化表!$H$13+10*转化表!$H$14+10*转化表!$H$15+10*转化表!$H$16+10*转化表!$H$17+10*转化表!$H$18+10*转化表!$H$19+10*转化表!$H$20+(B202-100)*转化表!$H$21,IF(AND(B202&lt;=120,B202&gt;110),9*转化表!$H$11+10*转化表!$H$12+10*转化表!$H$13+10*转化表!$H$14+10*转化表!$H$15+10*转化表!$H$16+10*转化表!$H$17+10*转化表!$H$18+10*转化表!$H$19+10*转化表!$H$20+10*转化表!$H$21+(B202-110)*转化表!$H$22)))))))))))))</f>
        <v>0</v>
      </c>
      <c r="M202" s="99">
        <v>0.1</v>
      </c>
      <c r="N202" s="95">
        <v>0</v>
      </c>
      <c r="O202" s="99">
        <v>0.15</v>
      </c>
      <c r="P202" s="95">
        <v>0</v>
      </c>
      <c r="Q202" s="95">
        <v>0</v>
      </c>
      <c r="R202" s="95">
        <v>0</v>
      </c>
      <c r="S202" s="95">
        <v>0</v>
      </c>
    </row>
    <row r="203" spans="1:19">
      <c r="A203" s="38" t="s">
        <v>187</v>
      </c>
      <c r="B203" s="95">
        <v>82</v>
      </c>
      <c r="C203" s="96">
        <f>IF(AND(B203&lt;=10,B203&gt;0),(人物成长表!$B203-1)*30+30,IF(AND(B203&lt;=20,B203&gt;10),9*30+30+(B203-10)*60,IF(AND(B203&lt;=30,B203&gt;20),9*30+30+10*60+(B203-20)*90,IF(AND(B203&lt;=40,B203&gt;30),9*30+30+10*60+10*90+(B203-30)*120,IF(AND(B203&lt;=50,B203&gt;40),9*30+30+10*60+10*90+10*120+(B203-40)*150,IF(AND(B203&lt;=60,B203&gt;50),9*30+30+10*60+10*90+10*120+10*150+(B203-50)*180,IF(AND(B203&lt;=70,B203&gt;60),9*30+30+10*60+10*90+10*120+10*150+10*180+(B203-60)*210,IF(AND(B203&lt;=80,B203&gt;70),9*30+30+10*60+10*90+10*120+10*150+10*180+10*210+(B203-70)*240,IF(AND(B203&lt;=90,B203&gt;80),9*30+30+10*60+10*90+10*120+10*150+10*180+10*210+10*240+(B203-80)*270,IF(AND(B203&lt;=100,B203&gt;90),9*30+30+10*60+10*90+10*120+10*150+10*180+10*210+10*240+10*270+(B203-90)*300,IF(AND(B203&lt;=110,B203&gt;100),9*30+30+10*60+10*90+10*120+10*150+10*180+10*210+10*240+10*270+10*300+(B203-100)*330,IF(AND(B203&lt;=120,B203&gt;110),9*30+30+10*60+10*90+10*120+10*150+10*180+10*210+10*240+10*270+10*300+10*330+(B203-110)*360))))))))))))</f>
        <v>11340</v>
      </c>
      <c r="D203" s="38">
        <v>70</v>
      </c>
      <c r="E203" s="38">
        <v>50</v>
      </c>
      <c r="F203" s="95">
        <v>50</v>
      </c>
      <c r="G203" s="97">
        <f>人物成长表!$D203*人物成长表!$B203*10%+16+IF(AND(B203&lt;=10,B203&gt;0),(人物成长表!$B203-1)*转化表!$C$11,IF(AND(B203&lt;=20,B203&gt;10),9*转化表!$C$11+(B203-10)*转化表!$C$12,IF(AND(B203&lt;=30,B203&gt;20),9*转化表!$C$11+10*转化表!$C$12+(B203-20)*转化表!$C$13,IF(AND(B203&lt;=40,B203&gt;30),9*转化表!$C$11+10*转化表!$C$12+10*转化表!$C$13+(B203-30)*转化表!$C$14,IF(AND(B203&lt;=50,B203&gt;40),9*转化表!$C$11+10*转化表!$C$12+10*转化表!$C$13+10*转化表!$C$14+(B203-40)*转化表!$C$15,IF(AND(B203&lt;=60,B203&gt;50),9*转化表!$C$11+10*转化表!$C$12+10*转化表!$C$13+10*转化表!$C$14+10*转化表!$C$15+(B203-50)*转化表!$C$16,IF(AND(B203&lt;=70,B203&gt;60),9*转化表!$C$11+10*转化表!$C$12+10*转化表!$C$13+10*转化表!$C$14+10*转化表!$C$15+10*转化表!$C$16+(B203-60)*转化表!$C$17,IF(AND(B203&lt;=80,B203&gt;70),9*转化表!$C$11+10*转化表!$C$12+10*转化表!$C$13+10*转化表!$C$14+10*转化表!$C$15+10*转化表!$C$16+10*转化表!$C$17+(B203-70)*转化表!$C$18,IF(AND(B203&lt;=90,B203&gt;80),9*转化表!$C$11+10*转化表!$C$12+10*转化表!$C$13+10*转化表!$C$14+10*转化表!$C$15+10*转化表!$C$16+10*转化表!$C$17+10*转化表!$C$18+(B203-80)*转化表!$C$19,IF(AND(B203&lt;=100,B203&gt;90),9*转化表!$C$11+10*转化表!$C$12+10*转化表!$C$13+10*转化表!$C$14+10*转化表!$C$15+10*转化表!$C$16+10*转化表!$C$17+10*转化表!$C$18+10*转化表!$C$19+(B203-90)*转化表!$C$20,IF(AND(B203&lt;=110,B203&gt;100),9*转化表!$C$11+10*转化表!$C$12+10*转化表!$C$13+10*转化表!$C$14+10*转化表!$C$15+10*转化表!$C$16+10*转化表!$C$17+10*转化表!$C$18+10*转化表!$C$19+10*转化表!$C$20+(B203-100)*转化表!$C$21,IF(AND(B203&lt;=120,B203&gt;110),9*转化表!$C$11+10*转化表!$C$12+10*转化表!$C$13+10*转化表!$C$14+10*转化表!$C$15+10*转化表!$C$16+10*转化表!$C$17+10*转化表!$C$18+10*转化表!$C$19+10*转化表!$C$20+10*转化表!$C$21+(B203-110)*转化表!$C$22))))))))))))</f>
        <v>1675</v>
      </c>
      <c r="H203" s="97">
        <f>人物成长表!$D203*人物成长表!$B203*7%+11.1+IF(AND(B203&lt;=10,B203&gt;0),(人物成长表!$B203-1)*转化表!$D$11,IF(AND(B203&lt;=20,B203&gt;10),9*转化表!$D$11+(B203-10)*转化表!$D$12,IF(AND(B203&lt;=30,B203&gt;20),9*转化表!$D$11+10*转化表!$D$12+(B203-20)*转化表!$D$13,IF(AND(B203&lt;=40,B203&gt;30),9*转化表!$D$11+10*转化表!$D$12+10*转化表!$D$13+(B203-30)*转化表!$D$14,IF(AND(B203&lt;=50,B203&gt;40),9*转化表!$D$11+10*转化表!$D$12+10*转化表!$D$13+10*转化表!$D$14+(B203-40)*转化表!$D$15,IF(AND(B203&lt;=60,B203&gt;50),9*转化表!$D$11+10*转化表!$D$12+10*转化表!$D$13+10*转化表!$D$14+10*转化表!$D$15+(B203-50)*转化表!$D$16,IF(AND(B203&lt;=70,B203&gt;60),9*转化表!$D$11+10*转化表!$D$12+10*转化表!$D$13+10*转化表!$D$14+10*转化表!$D$15+10*转化表!$D$16+(B203-60)*转化表!$D$17,IF(AND(B203&lt;=80,B203&gt;70),9*转化表!$D$11+10*转化表!$D$12+10*转化表!$D$13+10*转化表!$D$14+10*转化表!$D$15+10*转化表!$D$16+10*转化表!$D$17+(B203-70)*转化表!$D$18,IF(AND(B203&lt;=90,B203&gt;80),9*转化表!$D$11+10*转化表!$D$12+10*转化表!$D$13+10*转化表!$D$14+10*转化表!$D$15+10*转化表!$D$16+10*转化表!$D$17+10*转化表!$D$18+(B203-80)*转化表!$D$19,IF(AND(B203&lt;=100,B203&gt;90),9*转化表!$D$11+10*转化表!$D$12+10*转化表!$D$13+10*转化表!$D$14+10*转化表!$D$15+10*转化表!$D$16+10*转化表!$D$17+10*转化表!$D$18+10*转化表!$D$19+(B203-90)*转化表!$D$20,IF(AND(B203&lt;=110,B203&gt;100),9*转化表!$D$11+10*转化表!$D$12+10*转化表!$D$13+10*转化表!$D$14+10*转化表!$D$15+10*转化表!$D$16+10*转化表!$D$17+10*转化表!$D$18+10*转化表!$D$19+10*转化表!$D$20+(B203-100)*转化表!$D$21,IF(AND(B203&lt;=120,B203&gt;110),9*转化表!$D$11+10*转化表!$D$12+10*转化表!$D$13+10*转化表!$D$14+10*转化表!$D$15+10*转化表!$D$16+10*转化表!$D$17+10*转化表!$D$18+10*转化表!$D$19+10*转化表!$D$20+10*转化表!$D$21+(B203-110)*转化表!$D$22))))))))))))</f>
        <v>486.20000000000005</v>
      </c>
      <c r="I203" s="98">
        <f>IF(E203&lt;=50,0,(E203-50)*人物成长表!$B203*10%+0.1+IF(AND(B203&lt;=10,B203&gt;0),(人物成长表!$B203-1)*转化表!$E$11,IF(AND(B203&lt;=20,B203&gt;10),9*转化表!$E$11+(B203-10)*转化表!$E$12,IF(AND(B203&lt;=30,B203&gt;20),9*转化表!$E$11+10*转化表!$E$12+(B203-20)*转化表!$E$13,IF(AND(B203&lt;=40,B203&gt;30),9*转化表!$E$11+10*转化表!$E$12+10*转化表!$E$13+(B203-30)*转化表!$E$14,IF(AND(B203&lt;=50,B203&gt;40),9*转化表!$E$11+10*转化表!$E$12+10*转化表!$E$13+10*转化表!$E$14+(B203-40)*转化表!$E$15,IF(AND(B203&lt;=60,B203&gt;50),9*转化表!$E$11+10*转化表!$E$12+10*转化表!$E$13+10*转化表!$E$14+10*转化表!$E$15+(B203-50)*转化表!$E$16,IF(AND(B203&lt;=70,B203&gt;60),9*转化表!$E$11+10*转化表!$E$12+10*转化表!$E$13+10*转化表!$E$14+10*转化表!$E$15+10*转化表!$E$16+(B203-60)*转化表!$E$17,IF(AND(B203&lt;=80,B203&gt;70),9*转化表!$E$11+10*转化表!$E$12+10*转化表!$E$13+10*转化表!$E$14+10*转化表!$E$15+10*转化表!$E$16+10*转化表!$E$17+(B203-70)*转化表!$E$18,IF(AND(B203&lt;=90,B203&gt;80),9*转化表!$E$11+10*转化表!$E$12+10*转化表!$E$13+10*转化表!$E$14+10*转化表!$E$15+10*转化表!$E$16+10*转化表!$E$17+10*转化表!$E$18+(B203-80)*转化表!$E$19,IF(AND(B203&lt;=100,B203&gt;90),9*转化表!$E$11+10*转化表!$E$12+10*转化表!$E$13+10*转化表!$E$14+10*转化表!$E$15+10*转化表!$E$16+10*转化表!$E$17+10*转化表!$E$18+10*转化表!$E$19+(B203-90)*转化表!$E$20,IF(AND(B203&lt;=110,B203&gt;100),9*转化表!$E$11+10*转化表!$E$12+10*转化表!$E$13+10*转化表!$E$14+10*转化表!$E$15+10*转化表!$E$16+10*转化表!$E$17+10*转化表!$E$18+10*转化表!$E$19+10*转化表!$E$20+(B203-100)*转化表!$E$21,IF(AND(B203&lt;=120,B203&gt;110),9*转化表!$E$11+10*转化表!$E$12+10*转化表!$E$13+10*转化表!$E$14+10*转化表!$E$15+10*转化表!$E$16+10*转化表!$E$17+10*转化表!$E$18+10*转化表!$E$19+10*转化表!$E$20+10*转化表!$E$21+(B203-110)*转化表!$E$22)))))))))))))</f>
        <v>0</v>
      </c>
      <c r="J203" s="98">
        <f>IF(E203&lt;=50,0,(E203-50)*人物成长表!$B203*7%+0.1+IF(AND(B203&lt;=10,B203&gt;0),(人物成长表!$B203-1)*转化表!$F$11,IF(AND(B203&lt;=20,B203&gt;10),9*转化表!$F$11+(B203-10)*转化表!$F$12,IF(AND(B203&lt;=30,B203&gt;20),9*转化表!$F$11+10*转化表!$F$12+(B203-20)*转化表!$F$13,IF(AND(B203&lt;=40,B203&gt;30),9*转化表!$F$11+10*转化表!$F$12+10*转化表!$F$13+(B203-30)*转化表!$F$14,IF(AND(B203&lt;=50,B203&gt;40),9*转化表!$F$11+10*转化表!$F$12+10*转化表!$F$13+10*转化表!$F$14+(B203-40)*转化表!$F$15,IF(AND(B203&lt;=60,B203&gt;50),9*转化表!$F$11+10*转化表!$F$12+10*转化表!$F$13+10*转化表!$F$14+10*转化表!$F$15+(B203-50)*转化表!$F$16,IF(AND(B203&lt;=70,B203&gt;60),9*转化表!$F$11+10*转化表!$F$12+10*转化表!$F$13+10*转化表!$F$14+10*转化表!$F$15+10*转化表!$F$16+(B203-60)*转化表!$F$17,IF(AND(B203&lt;=80,B203&gt;70),9*转化表!$F$11+10*转化表!$F$12+10*转化表!$F$13+10*转化表!$F$14+10*转化表!$F$15+10*转化表!$F$16+10*转化表!$F$17+(B203-70)*转化表!$F$18,IF(AND(B203&lt;=90,B203&gt;80),9*转化表!$F$11+10*转化表!$F$12+10*转化表!$F$13+10*转化表!$F$14+10*转化表!$F$15+10*转化表!$F$16+10*转化表!$F$17+10*转化表!$F$18+(B203-80)*转化表!$F$19,IF(AND(B203&lt;=100,B203&gt;90),9*转化表!$F$11+10*转化表!$F$12+10*转化表!$F$13+10*转化表!$F$14+10*转化表!$F$15+10*转化表!$F$16+10*转化表!$F$17+10*转化表!$F$18+10*转化表!$F$19+(B203-90)*转化表!$F$20,IF(AND(B203&lt;=110,B203&gt;100),9*转化表!$F$11+10*转化表!$F$12+10*转化表!$F$13+10*转化表!$F$14+10*转化表!$F$15+10*转化表!$F$16+10*转化表!$F$17+10*转化表!$F$18+10*转化表!$F$19+10*转化表!$F$20+(B203-100)*转化表!$F$21,IF(AND(B203&lt;=120,B203&gt;110),9*转化表!$F$11+10*转化表!$F$12+10*转化表!$F$13+10*转化表!$F$14+10*转化表!$F$15+10*转化表!$F$16+10*转化表!$F$17+10*转化表!$F$18+10*转化表!$F$19+10*转化表!$F$20+10*转化表!$F$21+(B203-110)*转化表!$F$22)))))))))))))</f>
        <v>0</v>
      </c>
      <c r="K203" s="98">
        <f>(F203-50)*B203*10%+1+IF(AND(B203&lt;=10,B203&gt;0),(人物成长表!$B203-1)*转化表!$G$11,IF(AND(B203&lt;=20,B203&gt;10),9*转化表!$G$11+(B203-10)*转化表!$G$12,IF(AND(B203&lt;=30,B203&gt;20),9*转化表!$G$11+10*转化表!$G$12+(B203-20)*转化表!$G$13,IF(AND(B203&lt;=40,B203&gt;30),9*转化表!$G$11+10*转化表!$G$12+10*转化表!$G$13+(B203-30)*转化表!$G$14,IF(AND(B203&lt;=50,B203&gt;40),9*转化表!$G$11+10*转化表!$G$12+10*转化表!$G$13+10*转化表!$G$14+(B203-40)*转化表!$G$15,IF(AND(B203&lt;=60,B203&gt;50),9*转化表!$G$11+10*转化表!$G$12+10*转化表!$G$13+10*转化表!$G$14+10*转化表!$G$15+(B203-50)*转化表!$G$16,IF(AND(B203&lt;=70,B203&gt;60),9*转化表!$G$11+10*转化表!$G$12+10*转化表!$G$13+10*转化表!$G$14+10*转化表!$G$15+10*转化表!$G$16+(B203-60)*转化表!$G$17,IF(AND(B203&lt;=80,B203&gt;70),9*转化表!$G$11+10*转化表!$G$12+10*转化表!$G$13+10*转化表!$G$14+10*转化表!$G$15+10*转化表!$G$16+10*转化表!$G$17+(B203-70)*转化表!$G$18,IF(AND(B203&lt;=90,B203&gt;80),9*转化表!$G$11+10*转化表!$G$12+10*转化表!$G$13+10*转化表!$G$14+10*转化表!$G$15+10*转化表!$G$16+10*转化表!$G$17+10*转化表!$G$18+(B203-80)*转化表!$G$19,IF(AND(B203&lt;=100,B203&gt;90),9*转化表!$G$11+10*转化表!$G$12+10*转化表!$G$13+10*转化表!$G$14+10*转化表!$G$15+10*转化表!$G$16+10*转化表!$G$17+10*转化表!$G$18+10*转化表!$G$19+(B203-90)*转化表!$G$20,IF(AND(B203&lt;=110,B203&gt;100),9*转化表!$G$11+10*转化表!$G$12+10*转化表!$G$13+10*转化表!$G$14+10*转化表!$G$15+10*转化表!$G$16+10*转化表!$G$17+10*转化表!$G$18+10*转化表!$G$19+10*转化表!$G$20+(B203-100)*转化表!$G$21,IF(AND(B203&lt;=120,B203&gt;110),9*转化表!$G$11+10*转化表!$G$12+10*转化表!$G$13+10*转化表!$G$14+10*转化表!$G$15+10*转化表!$G$16+10*转化表!$G$17+10*转化表!$G$18+10*转化表!$G$19+10*转化表!$G$20+10*转化表!$G$21+(B203-110)*转化表!$G$22))))))))))))</f>
        <v>378</v>
      </c>
      <c r="L203" s="98">
        <f>IF(F203&lt;=50,0,(F203-50)*7%*B203+IF(AND(B203&lt;=10,B203&gt;0),人物成长表!$B203*转化表!$H$11,IF(AND(B203&lt;=20,B203&gt;10),9*转化表!$H$11+(B203-10)*转化表!$H$12,IF(AND(B203&lt;=30,B203&gt;20),9*转化表!$H$11+10*转化表!$H$12+(B203-20)*转化表!$H$13,IF(AND(B203&lt;=40,B203&gt;30),9*转化表!$H$11+10*转化表!$H$12+10*转化表!$H$13+(B203-30)*转化表!$H$14,IF(AND(B203&lt;=50,B203&gt;40),9*转化表!$H$11+10*转化表!$H$12+10*转化表!$H$13+10*转化表!$H$14+(B203-40)*转化表!$H$15,IF(AND(B203&lt;=60,B203&gt;50),9*转化表!$H$11+10*转化表!$H$12+10*转化表!$H$13+10*转化表!$H$14+10*转化表!$H$15+(B203-50)*转化表!$H$16,IF(AND(B203&lt;=70,B203&gt;60),9*转化表!$H$11+10*转化表!$H$12+10*转化表!$H$13+10*转化表!$H$14+10*转化表!$H$15+10*转化表!$H$16+(B203-60)*转化表!$H$17,IF(AND(B203&lt;=80,B203&gt;70),9*转化表!$H$11+10*转化表!$H$12+10*转化表!$H$13+10*转化表!$H$14+10*转化表!$H$15+10*转化表!$H$16+10*转化表!$H$17+(B203-70)*转化表!$H$18,IF(AND(B203&lt;=90,B203&gt;80),9*转化表!$H$11+10*转化表!$H$12+10*转化表!$H$13+10*转化表!$H$14+10*转化表!$H$15+10*转化表!$H$16+10*转化表!$H$17+10*转化表!$H$18+(B203-80)*转化表!$H$19,IF(AND(B203&lt;=100,B203&gt;90),9*转化表!$H$11+10*转化表!$H$12+10*转化表!$H$13+10*转化表!$H$14+10*转化表!$H$15+10*转化表!$H$16+10*转化表!$H$17+10*转化表!$H$18+10*转化表!$H$19+(B203-90)*转化表!$H$20,IF(AND(B203&lt;=110,B203&gt;100),9*转化表!$H$11+10*转化表!$H$12+10*转化表!$H$13+10*转化表!$H$14+10*转化表!$H$15+10*转化表!$H$16+10*转化表!$H$17+10*转化表!$H$18+10*转化表!$H$19+10*转化表!$H$20+(B203-100)*转化表!$H$21,IF(AND(B203&lt;=120,B203&gt;110),9*转化表!$H$11+10*转化表!$H$12+10*转化表!$H$13+10*转化表!$H$14+10*转化表!$H$15+10*转化表!$H$16+10*转化表!$H$17+10*转化表!$H$18+10*转化表!$H$19+10*转化表!$H$20+10*转化表!$H$21+(B203-110)*转化表!$H$22)))))))))))))</f>
        <v>0</v>
      </c>
      <c r="M203" s="99">
        <v>0.1</v>
      </c>
      <c r="N203" s="95">
        <v>0</v>
      </c>
      <c r="O203" s="99">
        <v>0.15</v>
      </c>
      <c r="P203" s="95">
        <v>0</v>
      </c>
      <c r="Q203" s="95">
        <v>0</v>
      </c>
      <c r="R203" s="95">
        <v>0</v>
      </c>
      <c r="S203" s="95">
        <v>0</v>
      </c>
    </row>
    <row r="204" spans="1:19">
      <c r="A204" s="38" t="s">
        <v>187</v>
      </c>
      <c r="B204" s="95">
        <v>83</v>
      </c>
      <c r="C204" s="96">
        <f>IF(AND(B204&lt;=10,B204&gt;0),(人物成长表!$B204-1)*30+30,IF(AND(B204&lt;=20,B204&gt;10),9*30+30+(B204-10)*60,IF(AND(B204&lt;=30,B204&gt;20),9*30+30+10*60+(B204-20)*90,IF(AND(B204&lt;=40,B204&gt;30),9*30+30+10*60+10*90+(B204-30)*120,IF(AND(B204&lt;=50,B204&gt;40),9*30+30+10*60+10*90+10*120+(B204-40)*150,IF(AND(B204&lt;=60,B204&gt;50),9*30+30+10*60+10*90+10*120+10*150+(B204-50)*180,IF(AND(B204&lt;=70,B204&gt;60),9*30+30+10*60+10*90+10*120+10*150+10*180+(B204-60)*210,IF(AND(B204&lt;=80,B204&gt;70),9*30+30+10*60+10*90+10*120+10*150+10*180+10*210+(B204-70)*240,IF(AND(B204&lt;=90,B204&gt;80),9*30+30+10*60+10*90+10*120+10*150+10*180+10*210+10*240+(B204-80)*270,IF(AND(B204&lt;=100,B204&gt;90),9*30+30+10*60+10*90+10*120+10*150+10*180+10*210+10*240+10*270+(B204-90)*300,IF(AND(B204&lt;=110,B204&gt;100),9*30+30+10*60+10*90+10*120+10*150+10*180+10*210+10*240+10*270+10*300+(B204-100)*330,IF(AND(B204&lt;=120,B204&gt;110),9*30+30+10*60+10*90+10*120+10*150+10*180+10*210+10*240+10*270+10*300+10*330+(B204-110)*360))))))))))))</f>
        <v>11610</v>
      </c>
      <c r="D204" s="38">
        <v>70</v>
      </c>
      <c r="E204" s="38">
        <v>50</v>
      </c>
      <c r="F204" s="95">
        <v>50</v>
      </c>
      <c r="G204" s="97">
        <f>人物成长表!$D204*人物成长表!$B204*10%+16+IF(AND(B204&lt;=10,B204&gt;0),(人物成长表!$B204-1)*转化表!$C$11,IF(AND(B204&lt;=20,B204&gt;10),9*转化表!$C$11+(B204-10)*转化表!$C$12,IF(AND(B204&lt;=30,B204&gt;20),9*转化表!$C$11+10*转化表!$C$12+(B204-20)*转化表!$C$13,IF(AND(B204&lt;=40,B204&gt;30),9*转化表!$C$11+10*转化表!$C$12+10*转化表!$C$13+(B204-30)*转化表!$C$14,IF(AND(B204&lt;=50,B204&gt;40),9*转化表!$C$11+10*转化表!$C$12+10*转化表!$C$13+10*转化表!$C$14+(B204-40)*转化表!$C$15,IF(AND(B204&lt;=60,B204&gt;50),9*转化表!$C$11+10*转化表!$C$12+10*转化表!$C$13+10*转化表!$C$14+10*转化表!$C$15+(B204-50)*转化表!$C$16,IF(AND(B204&lt;=70,B204&gt;60),9*转化表!$C$11+10*转化表!$C$12+10*转化表!$C$13+10*转化表!$C$14+10*转化表!$C$15+10*转化表!$C$16+(B204-60)*转化表!$C$17,IF(AND(B204&lt;=80,B204&gt;70),9*转化表!$C$11+10*转化表!$C$12+10*转化表!$C$13+10*转化表!$C$14+10*转化表!$C$15+10*转化表!$C$16+10*转化表!$C$17+(B204-70)*转化表!$C$18,IF(AND(B204&lt;=90,B204&gt;80),9*转化表!$C$11+10*转化表!$C$12+10*转化表!$C$13+10*转化表!$C$14+10*转化表!$C$15+10*转化表!$C$16+10*转化表!$C$17+10*转化表!$C$18+(B204-80)*转化表!$C$19,IF(AND(B204&lt;=100,B204&gt;90),9*转化表!$C$11+10*转化表!$C$12+10*转化表!$C$13+10*转化表!$C$14+10*转化表!$C$15+10*转化表!$C$16+10*转化表!$C$17+10*转化表!$C$18+10*转化表!$C$19+(B204-90)*转化表!$C$20,IF(AND(B204&lt;=110,B204&gt;100),9*转化表!$C$11+10*转化表!$C$12+10*转化表!$C$13+10*转化表!$C$14+10*转化表!$C$15+10*转化表!$C$16+10*转化表!$C$17+10*转化表!$C$18+10*转化表!$C$19+10*转化表!$C$20+(B204-100)*转化表!$C$21,IF(AND(B204&lt;=120,B204&gt;110),9*转化表!$C$11+10*转化表!$C$12+10*转化表!$C$13+10*转化表!$C$14+10*转化表!$C$15+10*转化表!$C$16+10*转化表!$C$17+10*转化表!$C$18+10*转化表!$C$19+10*转化表!$C$20+10*转化表!$C$21+(B204-110)*转化表!$C$22))))))))))))</f>
        <v>1713</v>
      </c>
      <c r="H204" s="97">
        <f>人物成长表!$D204*人物成长表!$B204*7%+11.1+IF(AND(B204&lt;=10,B204&gt;0),(人物成长表!$B204-1)*转化表!$D$11,IF(AND(B204&lt;=20,B204&gt;10),9*转化表!$D$11+(B204-10)*转化表!$D$12,IF(AND(B204&lt;=30,B204&gt;20),9*转化表!$D$11+10*转化表!$D$12+(B204-20)*转化表!$D$13,IF(AND(B204&lt;=40,B204&gt;30),9*转化表!$D$11+10*转化表!$D$12+10*转化表!$D$13+(B204-30)*转化表!$D$14,IF(AND(B204&lt;=50,B204&gt;40),9*转化表!$D$11+10*转化表!$D$12+10*转化表!$D$13+10*转化表!$D$14+(B204-40)*转化表!$D$15,IF(AND(B204&lt;=60,B204&gt;50),9*转化表!$D$11+10*转化表!$D$12+10*转化表!$D$13+10*转化表!$D$14+10*转化表!$D$15+(B204-50)*转化表!$D$16,IF(AND(B204&lt;=70,B204&gt;60),9*转化表!$D$11+10*转化表!$D$12+10*转化表!$D$13+10*转化表!$D$14+10*转化表!$D$15+10*转化表!$D$16+(B204-60)*转化表!$D$17,IF(AND(B204&lt;=80,B204&gt;70),9*转化表!$D$11+10*转化表!$D$12+10*转化表!$D$13+10*转化表!$D$14+10*转化表!$D$15+10*转化表!$D$16+10*转化表!$D$17+(B204-70)*转化表!$D$18,IF(AND(B204&lt;=90,B204&gt;80),9*转化表!$D$11+10*转化表!$D$12+10*转化表!$D$13+10*转化表!$D$14+10*转化表!$D$15+10*转化表!$D$16+10*转化表!$D$17+10*转化表!$D$18+(B204-80)*转化表!$D$19,IF(AND(B204&lt;=100,B204&gt;90),9*转化表!$D$11+10*转化表!$D$12+10*转化表!$D$13+10*转化表!$D$14+10*转化表!$D$15+10*转化表!$D$16+10*转化表!$D$17+10*转化表!$D$18+10*转化表!$D$19+(B204-90)*转化表!$D$20,IF(AND(B204&lt;=110,B204&gt;100),9*转化表!$D$11+10*转化表!$D$12+10*转化表!$D$13+10*转化表!$D$14+10*转化表!$D$15+10*转化表!$D$16+10*转化表!$D$17+10*转化表!$D$18+10*转化表!$D$19+10*转化表!$D$20+(B204-100)*转化表!$D$21,IF(AND(B204&lt;=120,B204&gt;110),9*转化表!$D$11+10*转化表!$D$12+10*转化表!$D$13+10*转化表!$D$14+10*转化表!$D$15+10*转化表!$D$16+10*转化表!$D$17+10*转化表!$D$18+10*转化表!$D$19+10*转化表!$D$20+10*转化表!$D$21+(B204-110)*转化表!$D$22))))))))))))</f>
        <v>495.80000000000007</v>
      </c>
      <c r="I204" s="98">
        <f>IF(E204&lt;=50,0,(E204-50)*人物成长表!$B204*10%+0.1+IF(AND(B204&lt;=10,B204&gt;0),(人物成长表!$B204-1)*转化表!$E$11,IF(AND(B204&lt;=20,B204&gt;10),9*转化表!$E$11+(B204-10)*转化表!$E$12,IF(AND(B204&lt;=30,B204&gt;20),9*转化表!$E$11+10*转化表!$E$12+(B204-20)*转化表!$E$13,IF(AND(B204&lt;=40,B204&gt;30),9*转化表!$E$11+10*转化表!$E$12+10*转化表!$E$13+(B204-30)*转化表!$E$14,IF(AND(B204&lt;=50,B204&gt;40),9*转化表!$E$11+10*转化表!$E$12+10*转化表!$E$13+10*转化表!$E$14+(B204-40)*转化表!$E$15,IF(AND(B204&lt;=60,B204&gt;50),9*转化表!$E$11+10*转化表!$E$12+10*转化表!$E$13+10*转化表!$E$14+10*转化表!$E$15+(B204-50)*转化表!$E$16,IF(AND(B204&lt;=70,B204&gt;60),9*转化表!$E$11+10*转化表!$E$12+10*转化表!$E$13+10*转化表!$E$14+10*转化表!$E$15+10*转化表!$E$16+(B204-60)*转化表!$E$17,IF(AND(B204&lt;=80,B204&gt;70),9*转化表!$E$11+10*转化表!$E$12+10*转化表!$E$13+10*转化表!$E$14+10*转化表!$E$15+10*转化表!$E$16+10*转化表!$E$17+(B204-70)*转化表!$E$18,IF(AND(B204&lt;=90,B204&gt;80),9*转化表!$E$11+10*转化表!$E$12+10*转化表!$E$13+10*转化表!$E$14+10*转化表!$E$15+10*转化表!$E$16+10*转化表!$E$17+10*转化表!$E$18+(B204-80)*转化表!$E$19,IF(AND(B204&lt;=100,B204&gt;90),9*转化表!$E$11+10*转化表!$E$12+10*转化表!$E$13+10*转化表!$E$14+10*转化表!$E$15+10*转化表!$E$16+10*转化表!$E$17+10*转化表!$E$18+10*转化表!$E$19+(B204-90)*转化表!$E$20,IF(AND(B204&lt;=110,B204&gt;100),9*转化表!$E$11+10*转化表!$E$12+10*转化表!$E$13+10*转化表!$E$14+10*转化表!$E$15+10*转化表!$E$16+10*转化表!$E$17+10*转化表!$E$18+10*转化表!$E$19+10*转化表!$E$20+(B204-100)*转化表!$E$21,IF(AND(B204&lt;=120,B204&gt;110),9*转化表!$E$11+10*转化表!$E$12+10*转化表!$E$13+10*转化表!$E$14+10*转化表!$E$15+10*转化表!$E$16+10*转化表!$E$17+10*转化表!$E$18+10*转化表!$E$19+10*转化表!$E$20+10*转化表!$E$21+(B204-110)*转化表!$E$22)))))))))))))</f>
        <v>0</v>
      </c>
      <c r="J204" s="98">
        <f>IF(E204&lt;=50,0,(E204-50)*人物成长表!$B204*7%+0.1+IF(AND(B204&lt;=10,B204&gt;0),(人物成长表!$B204-1)*转化表!$F$11,IF(AND(B204&lt;=20,B204&gt;10),9*转化表!$F$11+(B204-10)*转化表!$F$12,IF(AND(B204&lt;=30,B204&gt;20),9*转化表!$F$11+10*转化表!$F$12+(B204-20)*转化表!$F$13,IF(AND(B204&lt;=40,B204&gt;30),9*转化表!$F$11+10*转化表!$F$12+10*转化表!$F$13+(B204-30)*转化表!$F$14,IF(AND(B204&lt;=50,B204&gt;40),9*转化表!$F$11+10*转化表!$F$12+10*转化表!$F$13+10*转化表!$F$14+(B204-40)*转化表!$F$15,IF(AND(B204&lt;=60,B204&gt;50),9*转化表!$F$11+10*转化表!$F$12+10*转化表!$F$13+10*转化表!$F$14+10*转化表!$F$15+(B204-50)*转化表!$F$16,IF(AND(B204&lt;=70,B204&gt;60),9*转化表!$F$11+10*转化表!$F$12+10*转化表!$F$13+10*转化表!$F$14+10*转化表!$F$15+10*转化表!$F$16+(B204-60)*转化表!$F$17,IF(AND(B204&lt;=80,B204&gt;70),9*转化表!$F$11+10*转化表!$F$12+10*转化表!$F$13+10*转化表!$F$14+10*转化表!$F$15+10*转化表!$F$16+10*转化表!$F$17+(B204-70)*转化表!$F$18,IF(AND(B204&lt;=90,B204&gt;80),9*转化表!$F$11+10*转化表!$F$12+10*转化表!$F$13+10*转化表!$F$14+10*转化表!$F$15+10*转化表!$F$16+10*转化表!$F$17+10*转化表!$F$18+(B204-80)*转化表!$F$19,IF(AND(B204&lt;=100,B204&gt;90),9*转化表!$F$11+10*转化表!$F$12+10*转化表!$F$13+10*转化表!$F$14+10*转化表!$F$15+10*转化表!$F$16+10*转化表!$F$17+10*转化表!$F$18+10*转化表!$F$19+(B204-90)*转化表!$F$20,IF(AND(B204&lt;=110,B204&gt;100),9*转化表!$F$11+10*转化表!$F$12+10*转化表!$F$13+10*转化表!$F$14+10*转化表!$F$15+10*转化表!$F$16+10*转化表!$F$17+10*转化表!$F$18+10*转化表!$F$19+10*转化表!$F$20+(B204-100)*转化表!$F$21,IF(AND(B204&lt;=120,B204&gt;110),9*转化表!$F$11+10*转化表!$F$12+10*转化表!$F$13+10*转化表!$F$14+10*转化表!$F$15+10*转化表!$F$16+10*转化表!$F$17+10*转化表!$F$18+10*转化表!$F$19+10*转化表!$F$20+10*转化表!$F$21+(B204-110)*转化表!$F$22)))))))))))))</f>
        <v>0</v>
      </c>
      <c r="K204" s="98">
        <f>(F204-50)*B204*10%+1+IF(AND(B204&lt;=10,B204&gt;0),(人物成长表!$B204-1)*转化表!$G$11,IF(AND(B204&lt;=20,B204&gt;10),9*转化表!$G$11+(B204-10)*转化表!$G$12,IF(AND(B204&lt;=30,B204&gt;20),9*转化表!$G$11+10*转化表!$G$12+(B204-20)*转化表!$G$13,IF(AND(B204&lt;=40,B204&gt;30),9*转化表!$G$11+10*转化表!$G$12+10*转化表!$G$13+(B204-30)*转化表!$G$14,IF(AND(B204&lt;=50,B204&gt;40),9*转化表!$G$11+10*转化表!$G$12+10*转化表!$G$13+10*转化表!$G$14+(B204-40)*转化表!$G$15,IF(AND(B204&lt;=60,B204&gt;50),9*转化表!$G$11+10*转化表!$G$12+10*转化表!$G$13+10*转化表!$G$14+10*转化表!$G$15+(B204-50)*转化表!$G$16,IF(AND(B204&lt;=70,B204&gt;60),9*转化表!$G$11+10*转化表!$G$12+10*转化表!$G$13+10*转化表!$G$14+10*转化表!$G$15+10*转化表!$G$16+(B204-60)*转化表!$G$17,IF(AND(B204&lt;=80,B204&gt;70),9*转化表!$G$11+10*转化表!$G$12+10*转化表!$G$13+10*转化表!$G$14+10*转化表!$G$15+10*转化表!$G$16+10*转化表!$G$17+(B204-70)*转化表!$G$18,IF(AND(B204&lt;=90,B204&gt;80),9*转化表!$G$11+10*转化表!$G$12+10*转化表!$G$13+10*转化表!$G$14+10*转化表!$G$15+10*转化表!$G$16+10*转化表!$G$17+10*转化表!$G$18+(B204-80)*转化表!$G$19,IF(AND(B204&lt;=100,B204&gt;90),9*转化表!$G$11+10*转化表!$G$12+10*转化表!$G$13+10*转化表!$G$14+10*转化表!$G$15+10*转化表!$G$16+10*转化表!$G$17+10*转化表!$G$18+10*转化表!$G$19+(B204-90)*转化表!$G$20,IF(AND(B204&lt;=110,B204&gt;100),9*转化表!$G$11+10*转化表!$G$12+10*转化表!$G$13+10*转化表!$G$14+10*转化表!$G$15+10*转化表!$G$16+10*转化表!$G$17+10*转化表!$G$18+10*转化表!$G$19+10*转化表!$G$20+(B204-100)*转化表!$G$21,IF(AND(B204&lt;=120,B204&gt;110),9*转化表!$G$11+10*转化表!$G$12+10*转化表!$G$13+10*转化表!$G$14+10*转化表!$G$15+10*转化表!$G$16+10*转化表!$G$17+10*转化表!$G$18+10*转化表!$G$19+10*转化表!$G$20+10*转化表!$G$21+(B204-110)*转化表!$G$22))))))))))))</f>
        <v>387</v>
      </c>
      <c r="L204" s="98">
        <f>IF(F204&lt;=50,0,(F204-50)*7%*B204+IF(AND(B204&lt;=10,B204&gt;0),人物成长表!$B204*转化表!$H$11,IF(AND(B204&lt;=20,B204&gt;10),9*转化表!$H$11+(B204-10)*转化表!$H$12,IF(AND(B204&lt;=30,B204&gt;20),9*转化表!$H$11+10*转化表!$H$12+(B204-20)*转化表!$H$13,IF(AND(B204&lt;=40,B204&gt;30),9*转化表!$H$11+10*转化表!$H$12+10*转化表!$H$13+(B204-30)*转化表!$H$14,IF(AND(B204&lt;=50,B204&gt;40),9*转化表!$H$11+10*转化表!$H$12+10*转化表!$H$13+10*转化表!$H$14+(B204-40)*转化表!$H$15,IF(AND(B204&lt;=60,B204&gt;50),9*转化表!$H$11+10*转化表!$H$12+10*转化表!$H$13+10*转化表!$H$14+10*转化表!$H$15+(B204-50)*转化表!$H$16,IF(AND(B204&lt;=70,B204&gt;60),9*转化表!$H$11+10*转化表!$H$12+10*转化表!$H$13+10*转化表!$H$14+10*转化表!$H$15+10*转化表!$H$16+(B204-60)*转化表!$H$17,IF(AND(B204&lt;=80,B204&gt;70),9*转化表!$H$11+10*转化表!$H$12+10*转化表!$H$13+10*转化表!$H$14+10*转化表!$H$15+10*转化表!$H$16+10*转化表!$H$17+(B204-70)*转化表!$H$18,IF(AND(B204&lt;=90,B204&gt;80),9*转化表!$H$11+10*转化表!$H$12+10*转化表!$H$13+10*转化表!$H$14+10*转化表!$H$15+10*转化表!$H$16+10*转化表!$H$17+10*转化表!$H$18+(B204-80)*转化表!$H$19,IF(AND(B204&lt;=100,B204&gt;90),9*转化表!$H$11+10*转化表!$H$12+10*转化表!$H$13+10*转化表!$H$14+10*转化表!$H$15+10*转化表!$H$16+10*转化表!$H$17+10*转化表!$H$18+10*转化表!$H$19+(B204-90)*转化表!$H$20,IF(AND(B204&lt;=110,B204&gt;100),9*转化表!$H$11+10*转化表!$H$12+10*转化表!$H$13+10*转化表!$H$14+10*转化表!$H$15+10*转化表!$H$16+10*转化表!$H$17+10*转化表!$H$18+10*转化表!$H$19+10*转化表!$H$20+(B204-100)*转化表!$H$21,IF(AND(B204&lt;=120,B204&gt;110),9*转化表!$H$11+10*转化表!$H$12+10*转化表!$H$13+10*转化表!$H$14+10*转化表!$H$15+10*转化表!$H$16+10*转化表!$H$17+10*转化表!$H$18+10*转化表!$H$19+10*转化表!$H$20+10*转化表!$H$21+(B204-110)*转化表!$H$22)))))))))))))</f>
        <v>0</v>
      </c>
      <c r="M204" s="99">
        <v>0.1</v>
      </c>
      <c r="N204" s="95">
        <v>0</v>
      </c>
      <c r="O204" s="99">
        <v>0.15</v>
      </c>
      <c r="P204" s="95">
        <v>0</v>
      </c>
      <c r="Q204" s="95">
        <v>0</v>
      </c>
      <c r="R204" s="95">
        <v>0</v>
      </c>
      <c r="S204" s="95">
        <v>0</v>
      </c>
    </row>
    <row r="205" spans="1:19">
      <c r="A205" s="38" t="s">
        <v>187</v>
      </c>
      <c r="B205" s="95">
        <v>84</v>
      </c>
      <c r="C205" s="96">
        <f>IF(AND(B205&lt;=10,B205&gt;0),(人物成长表!$B205-1)*30+30,IF(AND(B205&lt;=20,B205&gt;10),9*30+30+(B205-10)*60,IF(AND(B205&lt;=30,B205&gt;20),9*30+30+10*60+(B205-20)*90,IF(AND(B205&lt;=40,B205&gt;30),9*30+30+10*60+10*90+(B205-30)*120,IF(AND(B205&lt;=50,B205&gt;40),9*30+30+10*60+10*90+10*120+(B205-40)*150,IF(AND(B205&lt;=60,B205&gt;50),9*30+30+10*60+10*90+10*120+10*150+(B205-50)*180,IF(AND(B205&lt;=70,B205&gt;60),9*30+30+10*60+10*90+10*120+10*150+10*180+(B205-60)*210,IF(AND(B205&lt;=80,B205&gt;70),9*30+30+10*60+10*90+10*120+10*150+10*180+10*210+(B205-70)*240,IF(AND(B205&lt;=90,B205&gt;80),9*30+30+10*60+10*90+10*120+10*150+10*180+10*210+10*240+(B205-80)*270,IF(AND(B205&lt;=100,B205&gt;90),9*30+30+10*60+10*90+10*120+10*150+10*180+10*210+10*240+10*270+(B205-90)*300,IF(AND(B205&lt;=110,B205&gt;100),9*30+30+10*60+10*90+10*120+10*150+10*180+10*210+10*240+10*270+10*300+(B205-100)*330,IF(AND(B205&lt;=120,B205&gt;110),9*30+30+10*60+10*90+10*120+10*150+10*180+10*210+10*240+10*270+10*300+10*330+(B205-110)*360))))))))))))</f>
        <v>11880</v>
      </c>
      <c r="D205" s="38">
        <v>70</v>
      </c>
      <c r="E205" s="38">
        <v>50</v>
      </c>
      <c r="F205" s="95">
        <v>50</v>
      </c>
      <c r="G205" s="97">
        <f>人物成长表!$D205*人物成长表!$B205*10%+16+IF(AND(B205&lt;=10,B205&gt;0),(人物成长表!$B205-1)*转化表!$C$11,IF(AND(B205&lt;=20,B205&gt;10),9*转化表!$C$11+(B205-10)*转化表!$C$12,IF(AND(B205&lt;=30,B205&gt;20),9*转化表!$C$11+10*转化表!$C$12+(B205-20)*转化表!$C$13,IF(AND(B205&lt;=40,B205&gt;30),9*转化表!$C$11+10*转化表!$C$12+10*转化表!$C$13+(B205-30)*转化表!$C$14,IF(AND(B205&lt;=50,B205&gt;40),9*转化表!$C$11+10*转化表!$C$12+10*转化表!$C$13+10*转化表!$C$14+(B205-40)*转化表!$C$15,IF(AND(B205&lt;=60,B205&gt;50),9*转化表!$C$11+10*转化表!$C$12+10*转化表!$C$13+10*转化表!$C$14+10*转化表!$C$15+(B205-50)*转化表!$C$16,IF(AND(B205&lt;=70,B205&gt;60),9*转化表!$C$11+10*转化表!$C$12+10*转化表!$C$13+10*转化表!$C$14+10*转化表!$C$15+10*转化表!$C$16+(B205-60)*转化表!$C$17,IF(AND(B205&lt;=80,B205&gt;70),9*转化表!$C$11+10*转化表!$C$12+10*转化表!$C$13+10*转化表!$C$14+10*转化表!$C$15+10*转化表!$C$16+10*转化表!$C$17+(B205-70)*转化表!$C$18,IF(AND(B205&lt;=90,B205&gt;80),9*转化表!$C$11+10*转化表!$C$12+10*转化表!$C$13+10*转化表!$C$14+10*转化表!$C$15+10*转化表!$C$16+10*转化表!$C$17+10*转化表!$C$18+(B205-80)*转化表!$C$19,IF(AND(B205&lt;=100,B205&gt;90),9*转化表!$C$11+10*转化表!$C$12+10*转化表!$C$13+10*转化表!$C$14+10*转化表!$C$15+10*转化表!$C$16+10*转化表!$C$17+10*转化表!$C$18+10*转化表!$C$19+(B205-90)*转化表!$C$20,IF(AND(B205&lt;=110,B205&gt;100),9*转化表!$C$11+10*转化表!$C$12+10*转化表!$C$13+10*转化表!$C$14+10*转化表!$C$15+10*转化表!$C$16+10*转化表!$C$17+10*转化表!$C$18+10*转化表!$C$19+10*转化表!$C$20+(B205-100)*转化表!$C$21,IF(AND(B205&lt;=120,B205&gt;110),9*转化表!$C$11+10*转化表!$C$12+10*转化表!$C$13+10*转化表!$C$14+10*转化表!$C$15+10*转化表!$C$16+10*转化表!$C$17+10*转化表!$C$18+10*转化表!$C$19+10*转化表!$C$20+10*转化表!$C$21+(B205-110)*转化表!$C$22))))))))))))</f>
        <v>1751</v>
      </c>
      <c r="H205" s="97">
        <f>人物成长表!$D205*人物成长表!$B205*7%+11.1+IF(AND(B205&lt;=10,B205&gt;0),(人物成长表!$B205-1)*转化表!$D$11,IF(AND(B205&lt;=20,B205&gt;10),9*转化表!$D$11+(B205-10)*转化表!$D$12,IF(AND(B205&lt;=30,B205&gt;20),9*转化表!$D$11+10*转化表!$D$12+(B205-20)*转化表!$D$13,IF(AND(B205&lt;=40,B205&gt;30),9*转化表!$D$11+10*转化表!$D$12+10*转化表!$D$13+(B205-30)*转化表!$D$14,IF(AND(B205&lt;=50,B205&gt;40),9*转化表!$D$11+10*转化表!$D$12+10*转化表!$D$13+10*转化表!$D$14+(B205-40)*转化表!$D$15,IF(AND(B205&lt;=60,B205&gt;50),9*转化表!$D$11+10*转化表!$D$12+10*转化表!$D$13+10*转化表!$D$14+10*转化表!$D$15+(B205-50)*转化表!$D$16,IF(AND(B205&lt;=70,B205&gt;60),9*转化表!$D$11+10*转化表!$D$12+10*转化表!$D$13+10*转化表!$D$14+10*转化表!$D$15+10*转化表!$D$16+(B205-60)*转化表!$D$17,IF(AND(B205&lt;=80,B205&gt;70),9*转化表!$D$11+10*转化表!$D$12+10*转化表!$D$13+10*转化表!$D$14+10*转化表!$D$15+10*转化表!$D$16+10*转化表!$D$17+(B205-70)*转化表!$D$18,IF(AND(B205&lt;=90,B205&gt;80),9*转化表!$D$11+10*转化表!$D$12+10*转化表!$D$13+10*转化表!$D$14+10*转化表!$D$15+10*转化表!$D$16+10*转化表!$D$17+10*转化表!$D$18+(B205-80)*转化表!$D$19,IF(AND(B205&lt;=100,B205&gt;90),9*转化表!$D$11+10*转化表!$D$12+10*转化表!$D$13+10*转化表!$D$14+10*转化表!$D$15+10*转化表!$D$16+10*转化表!$D$17+10*转化表!$D$18+10*转化表!$D$19+(B205-90)*转化表!$D$20,IF(AND(B205&lt;=110,B205&gt;100),9*转化表!$D$11+10*转化表!$D$12+10*转化表!$D$13+10*转化表!$D$14+10*转化表!$D$15+10*转化表!$D$16+10*转化表!$D$17+10*转化表!$D$18+10*转化表!$D$19+10*转化表!$D$20+(B205-100)*转化表!$D$21,IF(AND(B205&lt;=120,B205&gt;110),9*转化表!$D$11+10*转化表!$D$12+10*转化表!$D$13+10*转化表!$D$14+10*转化表!$D$15+10*转化表!$D$16+10*转化表!$D$17+10*转化表!$D$18+10*转化表!$D$19+10*转化表!$D$20+10*转化表!$D$21+(B205-110)*转化表!$D$22))))))))))))</f>
        <v>505.40000000000003</v>
      </c>
      <c r="I205" s="98">
        <f>IF(E205&lt;=50,0,(E205-50)*人物成长表!$B205*10%+0.1+IF(AND(B205&lt;=10,B205&gt;0),(人物成长表!$B205-1)*转化表!$E$11,IF(AND(B205&lt;=20,B205&gt;10),9*转化表!$E$11+(B205-10)*转化表!$E$12,IF(AND(B205&lt;=30,B205&gt;20),9*转化表!$E$11+10*转化表!$E$12+(B205-20)*转化表!$E$13,IF(AND(B205&lt;=40,B205&gt;30),9*转化表!$E$11+10*转化表!$E$12+10*转化表!$E$13+(B205-30)*转化表!$E$14,IF(AND(B205&lt;=50,B205&gt;40),9*转化表!$E$11+10*转化表!$E$12+10*转化表!$E$13+10*转化表!$E$14+(B205-40)*转化表!$E$15,IF(AND(B205&lt;=60,B205&gt;50),9*转化表!$E$11+10*转化表!$E$12+10*转化表!$E$13+10*转化表!$E$14+10*转化表!$E$15+(B205-50)*转化表!$E$16,IF(AND(B205&lt;=70,B205&gt;60),9*转化表!$E$11+10*转化表!$E$12+10*转化表!$E$13+10*转化表!$E$14+10*转化表!$E$15+10*转化表!$E$16+(B205-60)*转化表!$E$17,IF(AND(B205&lt;=80,B205&gt;70),9*转化表!$E$11+10*转化表!$E$12+10*转化表!$E$13+10*转化表!$E$14+10*转化表!$E$15+10*转化表!$E$16+10*转化表!$E$17+(B205-70)*转化表!$E$18,IF(AND(B205&lt;=90,B205&gt;80),9*转化表!$E$11+10*转化表!$E$12+10*转化表!$E$13+10*转化表!$E$14+10*转化表!$E$15+10*转化表!$E$16+10*转化表!$E$17+10*转化表!$E$18+(B205-80)*转化表!$E$19,IF(AND(B205&lt;=100,B205&gt;90),9*转化表!$E$11+10*转化表!$E$12+10*转化表!$E$13+10*转化表!$E$14+10*转化表!$E$15+10*转化表!$E$16+10*转化表!$E$17+10*转化表!$E$18+10*转化表!$E$19+(B205-90)*转化表!$E$20,IF(AND(B205&lt;=110,B205&gt;100),9*转化表!$E$11+10*转化表!$E$12+10*转化表!$E$13+10*转化表!$E$14+10*转化表!$E$15+10*转化表!$E$16+10*转化表!$E$17+10*转化表!$E$18+10*转化表!$E$19+10*转化表!$E$20+(B205-100)*转化表!$E$21,IF(AND(B205&lt;=120,B205&gt;110),9*转化表!$E$11+10*转化表!$E$12+10*转化表!$E$13+10*转化表!$E$14+10*转化表!$E$15+10*转化表!$E$16+10*转化表!$E$17+10*转化表!$E$18+10*转化表!$E$19+10*转化表!$E$20+10*转化表!$E$21+(B205-110)*转化表!$E$22)))))))))))))</f>
        <v>0</v>
      </c>
      <c r="J205" s="98">
        <f>IF(E205&lt;=50,0,(E205-50)*人物成长表!$B205*7%+0.1+IF(AND(B205&lt;=10,B205&gt;0),(人物成长表!$B205-1)*转化表!$F$11,IF(AND(B205&lt;=20,B205&gt;10),9*转化表!$F$11+(B205-10)*转化表!$F$12,IF(AND(B205&lt;=30,B205&gt;20),9*转化表!$F$11+10*转化表!$F$12+(B205-20)*转化表!$F$13,IF(AND(B205&lt;=40,B205&gt;30),9*转化表!$F$11+10*转化表!$F$12+10*转化表!$F$13+(B205-30)*转化表!$F$14,IF(AND(B205&lt;=50,B205&gt;40),9*转化表!$F$11+10*转化表!$F$12+10*转化表!$F$13+10*转化表!$F$14+(B205-40)*转化表!$F$15,IF(AND(B205&lt;=60,B205&gt;50),9*转化表!$F$11+10*转化表!$F$12+10*转化表!$F$13+10*转化表!$F$14+10*转化表!$F$15+(B205-50)*转化表!$F$16,IF(AND(B205&lt;=70,B205&gt;60),9*转化表!$F$11+10*转化表!$F$12+10*转化表!$F$13+10*转化表!$F$14+10*转化表!$F$15+10*转化表!$F$16+(B205-60)*转化表!$F$17,IF(AND(B205&lt;=80,B205&gt;70),9*转化表!$F$11+10*转化表!$F$12+10*转化表!$F$13+10*转化表!$F$14+10*转化表!$F$15+10*转化表!$F$16+10*转化表!$F$17+(B205-70)*转化表!$F$18,IF(AND(B205&lt;=90,B205&gt;80),9*转化表!$F$11+10*转化表!$F$12+10*转化表!$F$13+10*转化表!$F$14+10*转化表!$F$15+10*转化表!$F$16+10*转化表!$F$17+10*转化表!$F$18+(B205-80)*转化表!$F$19,IF(AND(B205&lt;=100,B205&gt;90),9*转化表!$F$11+10*转化表!$F$12+10*转化表!$F$13+10*转化表!$F$14+10*转化表!$F$15+10*转化表!$F$16+10*转化表!$F$17+10*转化表!$F$18+10*转化表!$F$19+(B205-90)*转化表!$F$20,IF(AND(B205&lt;=110,B205&gt;100),9*转化表!$F$11+10*转化表!$F$12+10*转化表!$F$13+10*转化表!$F$14+10*转化表!$F$15+10*转化表!$F$16+10*转化表!$F$17+10*转化表!$F$18+10*转化表!$F$19+10*转化表!$F$20+(B205-100)*转化表!$F$21,IF(AND(B205&lt;=120,B205&gt;110),9*转化表!$F$11+10*转化表!$F$12+10*转化表!$F$13+10*转化表!$F$14+10*转化表!$F$15+10*转化表!$F$16+10*转化表!$F$17+10*转化表!$F$18+10*转化表!$F$19+10*转化表!$F$20+10*转化表!$F$21+(B205-110)*转化表!$F$22)))))))))))))</f>
        <v>0</v>
      </c>
      <c r="K205" s="98">
        <f>(F205-50)*B205*10%+1+IF(AND(B205&lt;=10,B205&gt;0),(人物成长表!$B205-1)*转化表!$G$11,IF(AND(B205&lt;=20,B205&gt;10),9*转化表!$G$11+(B205-10)*转化表!$G$12,IF(AND(B205&lt;=30,B205&gt;20),9*转化表!$G$11+10*转化表!$G$12+(B205-20)*转化表!$G$13,IF(AND(B205&lt;=40,B205&gt;30),9*转化表!$G$11+10*转化表!$G$12+10*转化表!$G$13+(B205-30)*转化表!$G$14,IF(AND(B205&lt;=50,B205&gt;40),9*转化表!$G$11+10*转化表!$G$12+10*转化表!$G$13+10*转化表!$G$14+(B205-40)*转化表!$G$15,IF(AND(B205&lt;=60,B205&gt;50),9*转化表!$G$11+10*转化表!$G$12+10*转化表!$G$13+10*转化表!$G$14+10*转化表!$G$15+(B205-50)*转化表!$G$16,IF(AND(B205&lt;=70,B205&gt;60),9*转化表!$G$11+10*转化表!$G$12+10*转化表!$G$13+10*转化表!$G$14+10*转化表!$G$15+10*转化表!$G$16+(B205-60)*转化表!$G$17,IF(AND(B205&lt;=80,B205&gt;70),9*转化表!$G$11+10*转化表!$G$12+10*转化表!$G$13+10*转化表!$G$14+10*转化表!$G$15+10*转化表!$G$16+10*转化表!$G$17+(B205-70)*转化表!$G$18,IF(AND(B205&lt;=90,B205&gt;80),9*转化表!$G$11+10*转化表!$G$12+10*转化表!$G$13+10*转化表!$G$14+10*转化表!$G$15+10*转化表!$G$16+10*转化表!$G$17+10*转化表!$G$18+(B205-80)*转化表!$G$19,IF(AND(B205&lt;=100,B205&gt;90),9*转化表!$G$11+10*转化表!$G$12+10*转化表!$G$13+10*转化表!$G$14+10*转化表!$G$15+10*转化表!$G$16+10*转化表!$G$17+10*转化表!$G$18+10*转化表!$G$19+(B205-90)*转化表!$G$20,IF(AND(B205&lt;=110,B205&gt;100),9*转化表!$G$11+10*转化表!$G$12+10*转化表!$G$13+10*转化表!$G$14+10*转化表!$G$15+10*转化表!$G$16+10*转化表!$G$17+10*转化表!$G$18+10*转化表!$G$19+10*转化表!$G$20+(B205-100)*转化表!$G$21,IF(AND(B205&lt;=120,B205&gt;110),9*转化表!$G$11+10*转化表!$G$12+10*转化表!$G$13+10*转化表!$G$14+10*转化表!$G$15+10*转化表!$G$16+10*转化表!$G$17+10*转化表!$G$18+10*转化表!$G$19+10*转化表!$G$20+10*转化表!$G$21+(B205-110)*转化表!$G$22))))))))))))</f>
        <v>396</v>
      </c>
      <c r="L205" s="98">
        <f>IF(F205&lt;=50,0,(F205-50)*7%*B205+IF(AND(B205&lt;=10,B205&gt;0),人物成长表!$B205*转化表!$H$11,IF(AND(B205&lt;=20,B205&gt;10),9*转化表!$H$11+(B205-10)*转化表!$H$12,IF(AND(B205&lt;=30,B205&gt;20),9*转化表!$H$11+10*转化表!$H$12+(B205-20)*转化表!$H$13,IF(AND(B205&lt;=40,B205&gt;30),9*转化表!$H$11+10*转化表!$H$12+10*转化表!$H$13+(B205-30)*转化表!$H$14,IF(AND(B205&lt;=50,B205&gt;40),9*转化表!$H$11+10*转化表!$H$12+10*转化表!$H$13+10*转化表!$H$14+(B205-40)*转化表!$H$15,IF(AND(B205&lt;=60,B205&gt;50),9*转化表!$H$11+10*转化表!$H$12+10*转化表!$H$13+10*转化表!$H$14+10*转化表!$H$15+(B205-50)*转化表!$H$16,IF(AND(B205&lt;=70,B205&gt;60),9*转化表!$H$11+10*转化表!$H$12+10*转化表!$H$13+10*转化表!$H$14+10*转化表!$H$15+10*转化表!$H$16+(B205-60)*转化表!$H$17,IF(AND(B205&lt;=80,B205&gt;70),9*转化表!$H$11+10*转化表!$H$12+10*转化表!$H$13+10*转化表!$H$14+10*转化表!$H$15+10*转化表!$H$16+10*转化表!$H$17+(B205-70)*转化表!$H$18,IF(AND(B205&lt;=90,B205&gt;80),9*转化表!$H$11+10*转化表!$H$12+10*转化表!$H$13+10*转化表!$H$14+10*转化表!$H$15+10*转化表!$H$16+10*转化表!$H$17+10*转化表!$H$18+(B205-80)*转化表!$H$19,IF(AND(B205&lt;=100,B205&gt;90),9*转化表!$H$11+10*转化表!$H$12+10*转化表!$H$13+10*转化表!$H$14+10*转化表!$H$15+10*转化表!$H$16+10*转化表!$H$17+10*转化表!$H$18+10*转化表!$H$19+(B205-90)*转化表!$H$20,IF(AND(B205&lt;=110,B205&gt;100),9*转化表!$H$11+10*转化表!$H$12+10*转化表!$H$13+10*转化表!$H$14+10*转化表!$H$15+10*转化表!$H$16+10*转化表!$H$17+10*转化表!$H$18+10*转化表!$H$19+10*转化表!$H$20+(B205-100)*转化表!$H$21,IF(AND(B205&lt;=120,B205&gt;110),9*转化表!$H$11+10*转化表!$H$12+10*转化表!$H$13+10*转化表!$H$14+10*转化表!$H$15+10*转化表!$H$16+10*转化表!$H$17+10*转化表!$H$18+10*转化表!$H$19+10*转化表!$H$20+10*转化表!$H$21+(B205-110)*转化表!$H$22)))))))))))))</f>
        <v>0</v>
      </c>
      <c r="M205" s="99">
        <v>0.1</v>
      </c>
      <c r="N205" s="95">
        <v>0</v>
      </c>
      <c r="O205" s="99">
        <v>0.15</v>
      </c>
      <c r="P205" s="95">
        <v>0</v>
      </c>
      <c r="Q205" s="95">
        <v>0</v>
      </c>
      <c r="R205" s="95">
        <v>0</v>
      </c>
      <c r="S205" s="95">
        <v>0</v>
      </c>
    </row>
    <row r="206" spans="1:19" ht="10.5" customHeight="1">
      <c r="A206" s="38" t="s">
        <v>187</v>
      </c>
      <c r="B206" s="95">
        <v>85</v>
      </c>
      <c r="C206" s="96">
        <f>IF(AND(B206&lt;=10,B206&gt;0),(人物成长表!$B206-1)*30+30,IF(AND(B206&lt;=20,B206&gt;10),9*30+30+(B206-10)*60,IF(AND(B206&lt;=30,B206&gt;20),9*30+30+10*60+(B206-20)*90,IF(AND(B206&lt;=40,B206&gt;30),9*30+30+10*60+10*90+(B206-30)*120,IF(AND(B206&lt;=50,B206&gt;40),9*30+30+10*60+10*90+10*120+(B206-40)*150,IF(AND(B206&lt;=60,B206&gt;50),9*30+30+10*60+10*90+10*120+10*150+(B206-50)*180,IF(AND(B206&lt;=70,B206&gt;60),9*30+30+10*60+10*90+10*120+10*150+10*180+(B206-60)*210,IF(AND(B206&lt;=80,B206&gt;70),9*30+30+10*60+10*90+10*120+10*150+10*180+10*210+(B206-70)*240,IF(AND(B206&lt;=90,B206&gt;80),9*30+30+10*60+10*90+10*120+10*150+10*180+10*210+10*240+(B206-80)*270,IF(AND(B206&lt;=100,B206&gt;90),9*30+30+10*60+10*90+10*120+10*150+10*180+10*210+10*240+10*270+(B206-90)*300,IF(AND(B206&lt;=110,B206&gt;100),9*30+30+10*60+10*90+10*120+10*150+10*180+10*210+10*240+10*270+10*300+(B206-100)*330,IF(AND(B206&lt;=120,B206&gt;110),9*30+30+10*60+10*90+10*120+10*150+10*180+10*210+10*240+10*270+10*300+10*330+(B206-110)*360))))))))))))</f>
        <v>12150</v>
      </c>
      <c r="D206" s="38">
        <v>70</v>
      </c>
      <c r="E206" s="38">
        <v>50</v>
      </c>
      <c r="F206" s="95">
        <v>50</v>
      </c>
      <c r="G206" s="97">
        <f>人物成长表!$D206*人物成长表!$B206*10%+16+IF(AND(B206&lt;=10,B206&gt;0),(人物成长表!$B206-1)*转化表!$C$11,IF(AND(B206&lt;=20,B206&gt;10),9*转化表!$C$11+(B206-10)*转化表!$C$12,IF(AND(B206&lt;=30,B206&gt;20),9*转化表!$C$11+10*转化表!$C$12+(B206-20)*转化表!$C$13,IF(AND(B206&lt;=40,B206&gt;30),9*转化表!$C$11+10*转化表!$C$12+10*转化表!$C$13+(B206-30)*转化表!$C$14,IF(AND(B206&lt;=50,B206&gt;40),9*转化表!$C$11+10*转化表!$C$12+10*转化表!$C$13+10*转化表!$C$14+(B206-40)*转化表!$C$15,IF(AND(B206&lt;=60,B206&gt;50),9*转化表!$C$11+10*转化表!$C$12+10*转化表!$C$13+10*转化表!$C$14+10*转化表!$C$15+(B206-50)*转化表!$C$16,IF(AND(B206&lt;=70,B206&gt;60),9*转化表!$C$11+10*转化表!$C$12+10*转化表!$C$13+10*转化表!$C$14+10*转化表!$C$15+10*转化表!$C$16+(B206-60)*转化表!$C$17,IF(AND(B206&lt;=80,B206&gt;70),9*转化表!$C$11+10*转化表!$C$12+10*转化表!$C$13+10*转化表!$C$14+10*转化表!$C$15+10*转化表!$C$16+10*转化表!$C$17+(B206-70)*转化表!$C$18,IF(AND(B206&lt;=90,B206&gt;80),9*转化表!$C$11+10*转化表!$C$12+10*转化表!$C$13+10*转化表!$C$14+10*转化表!$C$15+10*转化表!$C$16+10*转化表!$C$17+10*转化表!$C$18+(B206-80)*转化表!$C$19,IF(AND(B206&lt;=100,B206&gt;90),9*转化表!$C$11+10*转化表!$C$12+10*转化表!$C$13+10*转化表!$C$14+10*转化表!$C$15+10*转化表!$C$16+10*转化表!$C$17+10*转化表!$C$18+10*转化表!$C$19+(B206-90)*转化表!$C$20,IF(AND(B206&lt;=110,B206&gt;100),9*转化表!$C$11+10*转化表!$C$12+10*转化表!$C$13+10*转化表!$C$14+10*转化表!$C$15+10*转化表!$C$16+10*转化表!$C$17+10*转化表!$C$18+10*转化表!$C$19+10*转化表!$C$20+(B206-100)*转化表!$C$21,IF(AND(B206&lt;=120,B206&gt;110),9*转化表!$C$11+10*转化表!$C$12+10*转化表!$C$13+10*转化表!$C$14+10*转化表!$C$15+10*转化表!$C$16+10*转化表!$C$17+10*转化表!$C$18+10*转化表!$C$19+10*转化表!$C$20+10*转化表!$C$21+(B206-110)*转化表!$C$22))))))))))))</f>
        <v>1789</v>
      </c>
      <c r="H206" s="97">
        <f>人物成长表!$D206*人物成长表!$B206*7%+11.1+IF(AND(B206&lt;=10,B206&gt;0),(人物成长表!$B206-1)*转化表!$D$11,IF(AND(B206&lt;=20,B206&gt;10),9*转化表!$D$11+(B206-10)*转化表!$D$12,IF(AND(B206&lt;=30,B206&gt;20),9*转化表!$D$11+10*转化表!$D$12+(B206-20)*转化表!$D$13,IF(AND(B206&lt;=40,B206&gt;30),9*转化表!$D$11+10*转化表!$D$12+10*转化表!$D$13+(B206-30)*转化表!$D$14,IF(AND(B206&lt;=50,B206&gt;40),9*转化表!$D$11+10*转化表!$D$12+10*转化表!$D$13+10*转化表!$D$14+(B206-40)*转化表!$D$15,IF(AND(B206&lt;=60,B206&gt;50),9*转化表!$D$11+10*转化表!$D$12+10*转化表!$D$13+10*转化表!$D$14+10*转化表!$D$15+(B206-50)*转化表!$D$16,IF(AND(B206&lt;=70,B206&gt;60),9*转化表!$D$11+10*转化表!$D$12+10*转化表!$D$13+10*转化表!$D$14+10*转化表!$D$15+10*转化表!$D$16+(B206-60)*转化表!$D$17,IF(AND(B206&lt;=80,B206&gt;70),9*转化表!$D$11+10*转化表!$D$12+10*转化表!$D$13+10*转化表!$D$14+10*转化表!$D$15+10*转化表!$D$16+10*转化表!$D$17+(B206-70)*转化表!$D$18,IF(AND(B206&lt;=90,B206&gt;80),9*转化表!$D$11+10*转化表!$D$12+10*转化表!$D$13+10*转化表!$D$14+10*转化表!$D$15+10*转化表!$D$16+10*转化表!$D$17+10*转化表!$D$18+(B206-80)*转化表!$D$19,IF(AND(B206&lt;=100,B206&gt;90),9*转化表!$D$11+10*转化表!$D$12+10*转化表!$D$13+10*转化表!$D$14+10*转化表!$D$15+10*转化表!$D$16+10*转化表!$D$17+10*转化表!$D$18+10*转化表!$D$19+(B206-90)*转化表!$D$20,IF(AND(B206&lt;=110,B206&gt;100),9*转化表!$D$11+10*转化表!$D$12+10*转化表!$D$13+10*转化表!$D$14+10*转化表!$D$15+10*转化表!$D$16+10*转化表!$D$17+10*转化表!$D$18+10*转化表!$D$19+10*转化表!$D$20+(B206-100)*转化表!$D$21,IF(AND(B206&lt;=120,B206&gt;110),9*转化表!$D$11+10*转化表!$D$12+10*转化表!$D$13+10*转化表!$D$14+10*转化表!$D$15+10*转化表!$D$16+10*转化表!$D$17+10*转化表!$D$18+10*转化表!$D$19+10*转化表!$D$20+10*转化表!$D$21+(B206-110)*转化表!$D$22))))))))))))</f>
        <v>515.00000000000011</v>
      </c>
      <c r="I206" s="98">
        <f>IF(E206&lt;=50,0,(E206-50)*人物成长表!$B206*10%+0.1+IF(AND(B206&lt;=10,B206&gt;0),(人物成长表!$B206-1)*转化表!$E$11,IF(AND(B206&lt;=20,B206&gt;10),9*转化表!$E$11+(B206-10)*转化表!$E$12,IF(AND(B206&lt;=30,B206&gt;20),9*转化表!$E$11+10*转化表!$E$12+(B206-20)*转化表!$E$13,IF(AND(B206&lt;=40,B206&gt;30),9*转化表!$E$11+10*转化表!$E$12+10*转化表!$E$13+(B206-30)*转化表!$E$14,IF(AND(B206&lt;=50,B206&gt;40),9*转化表!$E$11+10*转化表!$E$12+10*转化表!$E$13+10*转化表!$E$14+(B206-40)*转化表!$E$15,IF(AND(B206&lt;=60,B206&gt;50),9*转化表!$E$11+10*转化表!$E$12+10*转化表!$E$13+10*转化表!$E$14+10*转化表!$E$15+(B206-50)*转化表!$E$16,IF(AND(B206&lt;=70,B206&gt;60),9*转化表!$E$11+10*转化表!$E$12+10*转化表!$E$13+10*转化表!$E$14+10*转化表!$E$15+10*转化表!$E$16+(B206-60)*转化表!$E$17,IF(AND(B206&lt;=80,B206&gt;70),9*转化表!$E$11+10*转化表!$E$12+10*转化表!$E$13+10*转化表!$E$14+10*转化表!$E$15+10*转化表!$E$16+10*转化表!$E$17+(B206-70)*转化表!$E$18,IF(AND(B206&lt;=90,B206&gt;80),9*转化表!$E$11+10*转化表!$E$12+10*转化表!$E$13+10*转化表!$E$14+10*转化表!$E$15+10*转化表!$E$16+10*转化表!$E$17+10*转化表!$E$18+(B206-80)*转化表!$E$19,IF(AND(B206&lt;=100,B206&gt;90),9*转化表!$E$11+10*转化表!$E$12+10*转化表!$E$13+10*转化表!$E$14+10*转化表!$E$15+10*转化表!$E$16+10*转化表!$E$17+10*转化表!$E$18+10*转化表!$E$19+(B206-90)*转化表!$E$20,IF(AND(B206&lt;=110,B206&gt;100),9*转化表!$E$11+10*转化表!$E$12+10*转化表!$E$13+10*转化表!$E$14+10*转化表!$E$15+10*转化表!$E$16+10*转化表!$E$17+10*转化表!$E$18+10*转化表!$E$19+10*转化表!$E$20+(B206-100)*转化表!$E$21,IF(AND(B206&lt;=120,B206&gt;110),9*转化表!$E$11+10*转化表!$E$12+10*转化表!$E$13+10*转化表!$E$14+10*转化表!$E$15+10*转化表!$E$16+10*转化表!$E$17+10*转化表!$E$18+10*转化表!$E$19+10*转化表!$E$20+10*转化表!$E$21+(B206-110)*转化表!$E$22)))))))))))))</f>
        <v>0</v>
      </c>
      <c r="J206" s="98">
        <f>IF(E206&lt;=50,0,(E206-50)*人物成长表!$B206*7%+0.1+IF(AND(B206&lt;=10,B206&gt;0),(人物成长表!$B206-1)*转化表!$F$11,IF(AND(B206&lt;=20,B206&gt;10),9*转化表!$F$11+(B206-10)*转化表!$F$12,IF(AND(B206&lt;=30,B206&gt;20),9*转化表!$F$11+10*转化表!$F$12+(B206-20)*转化表!$F$13,IF(AND(B206&lt;=40,B206&gt;30),9*转化表!$F$11+10*转化表!$F$12+10*转化表!$F$13+(B206-30)*转化表!$F$14,IF(AND(B206&lt;=50,B206&gt;40),9*转化表!$F$11+10*转化表!$F$12+10*转化表!$F$13+10*转化表!$F$14+(B206-40)*转化表!$F$15,IF(AND(B206&lt;=60,B206&gt;50),9*转化表!$F$11+10*转化表!$F$12+10*转化表!$F$13+10*转化表!$F$14+10*转化表!$F$15+(B206-50)*转化表!$F$16,IF(AND(B206&lt;=70,B206&gt;60),9*转化表!$F$11+10*转化表!$F$12+10*转化表!$F$13+10*转化表!$F$14+10*转化表!$F$15+10*转化表!$F$16+(B206-60)*转化表!$F$17,IF(AND(B206&lt;=80,B206&gt;70),9*转化表!$F$11+10*转化表!$F$12+10*转化表!$F$13+10*转化表!$F$14+10*转化表!$F$15+10*转化表!$F$16+10*转化表!$F$17+(B206-70)*转化表!$F$18,IF(AND(B206&lt;=90,B206&gt;80),9*转化表!$F$11+10*转化表!$F$12+10*转化表!$F$13+10*转化表!$F$14+10*转化表!$F$15+10*转化表!$F$16+10*转化表!$F$17+10*转化表!$F$18+(B206-80)*转化表!$F$19,IF(AND(B206&lt;=100,B206&gt;90),9*转化表!$F$11+10*转化表!$F$12+10*转化表!$F$13+10*转化表!$F$14+10*转化表!$F$15+10*转化表!$F$16+10*转化表!$F$17+10*转化表!$F$18+10*转化表!$F$19+(B206-90)*转化表!$F$20,IF(AND(B206&lt;=110,B206&gt;100),9*转化表!$F$11+10*转化表!$F$12+10*转化表!$F$13+10*转化表!$F$14+10*转化表!$F$15+10*转化表!$F$16+10*转化表!$F$17+10*转化表!$F$18+10*转化表!$F$19+10*转化表!$F$20+(B206-100)*转化表!$F$21,IF(AND(B206&lt;=120,B206&gt;110),9*转化表!$F$11+10*转化表!$F$12+10*转化表!$F$13+10*转化表!$F$14+10*转化表!$F$15+10*转化表!$F$16+10*转化表!$F$17+10*转化表!$F$18+10*转化表!$F$19+10*转化表!$F$20+10*转化表!$F$21+(B206-110)*转化表!$F$22)))))))))))))</f>
        <v>0</v>
      </c>
      <c r="K206" s="98">
        <f>(F206-50)*B206*10%+1+IF(AND(B206&lt;=10,B206&gt;0),(人物成长表!$B206-1)*转化表!$G$11,IF(AND(B206&lt;=20,B206&gt;10),9*转化表!$G$11+(B206-10)*转化表!$G$12,IF(AND(B206&lt;=30,B206&gt;20),9*转化表!$G$11+10*转化表!$G$12+(B206-20)*转化表!$G$13,IF(AND(B206&lt;=40,B206&gt;30),9*转化表!$G$11+10*转化表!$G$12+10*转化表!$G$13+(B206-30)*转化表!$G$14,IF(AND(B206&lt;=50,B206&gt;40),9*转化表!$G$11+10*转化表!$G$12+10*转化表!$G$13+10*转化表!$G$14+(B206-40)*转化表!$G$15,IF(AND(B206&lt;=60,B206&gt;50),9*转化表!$G$11+10*转化表!$G$12+10*转化表!$G$13+10*转化表!$G$14+10*转化表!$G$15+(B206-50)*转化表!$G$16,IF(AND(B206&lt;=70,B206&gt;60),9*转化表!$G$11+10*转化表!$G$12+10*转化表!$G$13+10*转化表!$G$14+10*转化表!$G$15+10*转化表!$G$16+(B206-60)*转化表!$G$17,IF(AND(B206&lt;=80,B206&gt;70),9*转化表!$G$11+10*转化表!$G$12+10*转化表!$G$13+10*转化表!$G$14+10*转化表!$G$15+10*转化表!$G$16+10*转化表!$G$17+(B206-70)*转化表!$G$18,IF(AND(B206&lt;=90,B206&gt;80),9*转化表!$G$11+10*转化表!$G$12+10*转化表!$G$13+10*转化表!$G$14+10*转化表!$G$15+10*转化表!$G$16+10*转化表!$G$17+10*转化表!$G$18+(B206-80)*转化表!$G$19,IF(AND(B206&lt;=100,B206&gt;90),9*转化表!$G$11+10*转化表!$G$12+10*转化表!$G$13+10*转化表!$G$14+10*转化表!$G$15+10*转化表!$G$16+10*转化表!$G$17+10*转化表!$G$18+10*转化表!$G$19+(B206-90)*转化表!$G$20,IF(AND(B206&lt;=110,B206&gt;100),9*转化表!$G$11+10*转化表!$G$12+10*转化表!$G$13+10*转化表!$G$14+10*转化表!$G$15+10*转化表!$G$16+10*转化表!$G$17+10*转化表!$G$18+10*转化表!$G$19+10*转化表!$G$20+(B206-100)*转化表!$G$21,IF(AND(B206&lt;=120,B206&gt;110),9*转化表!$G$11+10*转化表!$G$12+10*转化表!$G$13+10*转化表!$G$14+10*转化表!$G$15+10*转化表!$G$16+10*转化表!$G$17+10*转化表!$G$18+10*转化表!$G$19+10*转化表!$G$20+10*转化表!$G$21+(B206-110)*转化表!$G$22))))))))))))</f>
        <v>405</v>
      </c>
      <c r="L206" s="98">
        <f>IF(F206&lt;=50,0,(F206-50)*7%*B206+IF(AND(B206&lt;=10,B206&gt;0),人物成长表!$B206*转化表!$H$11,IF(AND(B206&lt;=20,B206&gt;10),9*转化表!$H$11+(B206-10)*转化表!$H$12,IF(AND(B206&lt;=30,B206&gt;20),9*转化表!$H$11+10*转化表!$H$12+(B206-20)*转化表!$H$13,IF(AND(B206&lt;=40,B206&gt;30),9*转化表!$H$11+10*转化表!$H$12+10*转化表!$H$13+(B206-30)*转化表!$H$14,IF(AND(B206&lt;=50,B206&gt;40),9*转化表!$H$11+10*转化表!$H$12+10*转化表!$H$13+10*转化表!$H$14+(B206-40)*转化表!$H$15,IF(AND(B206&lt;=60,B206&gt;50),9*转化表!$H$11+10*转化表!$H$12+10*转化表!$H$13+10*转化表!$H$14+10*转化表!$H$15+(B206-50)*转化表!$H$16,IF(AND(B206&lt;=70,B206&gt;60),9*转化表!$H$11+10*转化表!$H$12+10*转化表!$H$13+10*转化表!$H$14+10*转化表!$H$15+10*转化表!$H$16+(B206-60)*转化表!$H$17,IF(AND(B206&lt;=80,B206&gt;70),9*转化表!$H$11+10*转化表!$H$12+10*转化表!$H$13+10*转化表!$H$14+10*转化表!$H$15+10*转化表!$H$16+10*转化表!$H$17+(B206-70)*转化表!$H$18,IF(AND(B206&lt;=90,B206&gt;80),9*转化表!$H$11+10*转化表!$H$12+10*转化表!$H$13+10*转化表!$H$14+10*转化表!$H$15+10*转化表!$H$16+10*转化表!$H$17+10*转化表!$H$18+(B206-80)*转化表!$H$19,IF(AND(B206&lt;=100,B206&gt;90),9*转化表!$H$11+10*转化表!$H$12+10*转化表!$H$13+10*转化表!$H$14+10*转化表!$H$15+10*转化表!$H$16+10*转化表!$H$17+10*转化表!$H$18+10*转化表!$H$19+(B206-90)*转化表!$H$20,IF(AND(B206&lt;=110,B206&gt;100),9*转化表!$H$11+10*转化表!$H$12+10*转化表!$H$13+10*转化表!$H$14+10*转化表!$H$15+10*转化表!$H$16+10*转化表!$H$17+10*转化表!$H$18+10*转化表!$H$19+10*转化表!$H$20+(B206-100)*转化表!$H$21,IF(AND(B206&lt;=120,B206&gt;110),9*转化表!$H$11+10*转化表!$H$12+10*转化表!$H$13+10*转化表!$H$14+10*转化表!$H$15+10*转化表!$H$16+10*转化表!$H$17+10*转化表!$H$18+10*转化表!$H$19+10*转化表!$H$20+10*转化表!$H$21+(B206-110)*转化表!$H$22)))))))))))))</f>
        <v>0</v>
      </c>
      <c r="M206" s="99">
        <v>0.1</v>
      </c>
      <c r="N206" s="95">
        <v>0</v>
      </c>
      <c r="O206" s="99">
        <v>0.15</v>
      </c>
      <c r="P206" s="95">
        <v>0</v>
      </c>
      <c r="Q206" s="95">
        <v>0</v>
      </c>
      <c r="R206" s="95">
        <v>0</v>
      </c>
      <c r="S206" s="95">
        <v>0</v>
      </c>
    </row>
    <row r="207" spans="1:19">
      <c r="A207" s="38" t="s">
        <v>187</v>
      </c>
      <c r="B207" s="95">
        <v>86</v>
      </c>
      <c r="C207" s="96">
        <f>IF(AND(B207&lt;=10,B207&gt;0),(人物成长表!$B207-1)*30+30,IF(AND(B207&lt;=20,B207&gt;10),9*30+30+(B207-10)*60,IF(AND(B207&lt;=30,B207&gt;20),9*30+30+10*60+(B207-20)*90,IF(AND(B207&lt;=40,B207&gt;30),9*30+30+10*60+10*90+(B207-30)*120,IF(AND(B207&lt;=50,B207&gt;40),9*30+30+10*60+10*90+10*120+(B207-40)*150,IF(AND(B207&lt;=60,B207&gt;50),9*30+30+10*60+10*90+10*120+10*150+(B207-50)*180,IF(AND(B207&lt;=70,B207&gt;60),9*30+30+10*60+10*90+10*120+10*150+10*180+(B207-60)*210,IF(AND(B207&lt;=80,B207&gt;70),9*30+30+10*60+10*90+10*120+10*150+10*180+10*210+(B207-70)*240,IF(AND(B207&lt;=90,B207&gt;80),9*30+30+10*60+10*90+10*120+10*150+10*180+10*210+10*240+(B207-80)*270,IF(AND(B207&lt;=100,B207&gt;90),9*30+30+10*60+10*90+10*120+10*150+10*180+10*210+10*240+10*270+(B207-90)*300,IF(AND(B207&lt;=110,B207&gt;100),9*30+30+10*60+10*90+10*120+10*150+10*180+10*210+10*240+10*270+10*300+(B207-100)*330,IF(AND(B207&lt;=120,B207&gt;110),9*30+30+10*60+10*90+10*120+10*150+10*180+10*210+10*240+10*270+10*300+10*330+(B207-110)*360))))))))))))</f>
        <v>12420</v>
      </c>
      <c r="D207" s="38">
        <v>70</v>
      </c>
      <c r="E207" s="38">
        <v>50</v>
      </c>
      <c r="F207" s="95">
        <v>50</v>
      </c>
      <c r="G207" s="97">
        <f>人物成长表!$D207*人物成长表!$B207*10%+16+IF(AND(B207&lt;=10,B207&gt;0),(人物成长表!$B207-1)*转化表!$C$11,IF(AND(B207&lt;=20,B207&gt;10),9*转化表!$C$11+(B207-10)*转化表!$C$12,IF(AND(B207&lt;=30,B207&gt;20),9*转化表!$C$11+10*转化表!$C$12+(B207-20)*转化表!$C$13,IF(AND(B207&lt;=40,B207&gt;30),9*转化表!$C$11+10*转化表!$C$12+10*转化表!$C$13+(B207-30)*转化表!$C$14,IF(AND(B207&lt;=50,B207&gt;40),9*转化表!$C$11+10*转化表!$C$12+10*转化表!$C$13+10*转化表!$C$14+(B207-40)*转化表!$C$15,IF(AND(B207&lt;=60,B207&gt;50),9*转化表!$C$11+10*转化表!$C$12+10*转化表!$C$13+10*转化表!$C$14+10*转化表!$C$15+(B207-50)*转化表!$C$16,IF(AND(B207&lt;=70,B207&gt;60),9*转化表!$C$11+10*转化表!$C$12+10*转化表!$C$13+10*转化表!$C$14+10*转化表!$C$15+10*转化表!$C$16+(B207-60)*转化表!$C$17,IF(AND(B207&lt;=80,B207&gt;70),9*转化表!$C$11+10*转化表!$C$12+10*转化表!$C$13+10*转化表!$C$14+10*转化表!$C$15+10*转化表!$C$16+10*转化表!$C$17+(B207-70)*转化表!$C$18,IF(AND(B207&lt;=90,B207&gt;80),9*转化表!$C$11+10*转化表!$C$12+10*转化表!$C$13+10*转化表!$C$14+10*转化表!$C$15+10*转化表!$C$16+10*转化表!$C$17+10*转化表!$C$18+(B207-80)*转化表!$C$19,IF(AND(B207&lt;=100,B207&gt;90),9*转化表!$C$11+10*转化表!$C$12+10*转化表!$C$13+10*转化表!$C$14+10*转化表!$C$15+10*转化表!$C$16+10*转化表!$C$17+10*转化表!$C$18+10*转化表!$C$19+(B207-90)*转化表!$C$20,IF(AND(B207&lt;=110,B207&gt;100),9*转化表!$C$11+10*转化表!$C$12+10*转化表!$C$13+10*转化表!$C$14+10*转化表!$C$15+10*转化表!$C$16+10*转化表!$C$17+10*转化表!$C$18+10*转化表!$C$19+10*转化表!$C$20+(B207-100)*转化表!$C$21,IF(AND(B207&lt;=120,B207&gt;110),9*转化表!$C$11+10*转化表!$C$12+10*转化表!$C$13+10*转化表!$C$14+10*转化表!$C$15+10*转化表!$C$16+10*转化表!$C$17+10*转化表!$C$18+10*转化表!$C$19+10*转化表!$C$20+10*转化表!$C$21+(B207-110)*转化表!$C$22))))))))))))</f>
        <v>1827</v>
      </c>
      <c r="H207" s="97">
        <f>人物成长表!$D207*人物成长表!$B207*7%+11.1+IF(AND(B207&lt;=10,B207&gt;0),(人物成长表!$B207-1)*转化表!$D$11,IF(AND(B207&lt;=20,B207&gt;10),9*转化表!$D$11+(B207-10)*转化表!$D$12,IF(AND(B207&lt;=30,B207&gt;20),9*转化表!$D$11+10*转化表!$D$12+(B207-20)*转化表!$D$13,IF(AND(B207&lt;=40,B207&gt;30),9*转化表!$D$11+10*转化表!$D$12+10*转化表!$D$13+(B207-30)*转化表!$D$14,IF(AND(B207&lt;=50,B207&gt;40),9*转化表!$D$11+10*转化表!$D$12+10*转化表!$D$13+10*转化表!$D$14+(B207-40)*转化表!$D$15,IF(AND(B207&lt;=60,B207&gt;50),9*转化表!$D$11+10*转化表!$D$12+10*转化表!$D$13+10*转化表!$D$14+10*转化表!$D$15+(B207-50)*转化表!$D$16,IF(AND(B207&lt;=70,B207&gt;60),9*转化表!$D$11+10*转化表!$D$12+10*转化表!$D$13+10*转化表!$D$14+10*转化表!$D$15+10*转化表!$D$16+(B207-60)*转化表!$D$17,IF(AND(B207&lt;=80,B207&gt;70),9*转化表!$D$11+10*转化表!$D$12+10*转化表!$D$13+10*转化表!$D$14+10*转化表!$D$15+10*转化表!$D$16+10*转化表!$D$17+(B207-70)*转化表!$D$18,IF(AND(B207&lt;=90,B207&gt;80),9*转化表!$D$11+10*转化表!$D$12+10*转化表!$D$13+10*转化表!$D$14+10*转化表!$D$15+10*转化表!$D$16+10*转化表!$D$17+10*转化表!$D$18+(B207-80)*转化表!$D$19,IF(AND(B207&lt;=100,B207&gt;90),9*转化表!$D$11+10*转化表!$D$12+10*转化表!$D$13+10*转化表!$D$14+10*转化表!$D$15+10*转化表!$D$16+10*转化表!$D$17+10*转化表!$D$18+10*转化表!$D$19+(B207-90)*转化表!$D$20,IF(AND(B207&lt;=110,B207&gt;100),9*转化表!$D$11+10*转化表!$D$12+10*转化表!$D$13+10*转化表!$D$14+10*转化表!$D$15+10*转化表!$D$16+10*转化表!$D$17+10*转化表!$D$18+10*转化表!$D$19+10*转化表!$D$20+(B207-100)*转化表!$D$21,IF(AND(B207&lt;=120,B207&gt;110),9*转化表!$D$11+10*转化表!$D$12+10*转化表!$D$13+10*转化表!$D$14+10*转化表!$D$15+10*转化表!$D$16+10*转化表!$D$17+10*转化表!$D$18+10*转化表!$D$19+10*转化表!$D$20+10*转化表!$D$21+(B207-110)*转化表!$D$22))))))))))))</f>
        <v>524.6</v>
      </c>
      <c r="I207" s="98">
        <f>IF(E207&lt;=50,0,(E207-50)*人物成长表!$B207*10%+0.1+IF(AND(B207&lt;=10,B207&gt;0),(人物成长表!$B207-1)*转化表!$E$11,IF(AND(B207&lt;=20,B207&gt;10),9*转化表!$E$11+(B207-10)*转化表!$E$12,IF(AND(B207&lt;=30,B207&gt;20),9*转化表!$E$11+10*转化表!$E$12+(B207-20)*转化表!$E$13,IF(AND(B207&lt;=40,B207&gt;30),9*转化表!$E$11+10*转化表!$E$12+10*转化表!$E$13+(B207-30)*转化表!$E$14,IF(AND(B207&lt;=50,B207&gt;40),9*转化表!$E$11+10*转化表!$E$12+10*转化表!$E$13+10*转化表!$E$14+(B207-40)*转化表!$E$15,IF(AND(B207&lt;=60,B207&gt;50),9*转化表!$E$11+10*转化表!$E$12+10*转化表!$E$13+10*转化表!$E$14+10*转化表!$E$15+(B207-50)*转化表!$E$16,IF(AND(B207&lt;=70,B207&gt;60),9*转化表!$E$11+10*转化表!$E$12+10*转化表!$E$13+10*转化表!$E$14+10*转化表!$E$15+10*转化表!$E$16+(B207-60)*转化表!$E$17,IF(AND(B207&lt;=80,B207&gt;70),9*转化表!$E$11+10*转化表!$E$12+10*转化表!$E$13+10*转化表!$E$14+10*转化表!$E$15+10*转化表!$E$16+10*转化表!$E$17+(B207-70)*转化表!$E$18,IF(AND(B207&lt;=90,B207&gt;80),9*转化表!$E$11+10*转化表!$E$12+10*转化表!$E$13+10*转化表!$E$14+10*转化表!$E$15+10*转化表!$E$16+10*转化表!$E$17+10*转化表!$E$18+(B207-80)*转化表!$E$19,IF(AND(B207&lt;=100,B207&gt;90),9*转化表!$E$11+10*转化表!$E$12+10*转化表!$E$13+10*转化表!$E$14+10*转化表!$E$15+10*转化表!$E$16+10*转化表!$E$17+10*转化表!$E$18+10*转化表!$E$19+(B207-90)*转化表!$E$20,IF(AND(B207&lt;=110,B207&gt;100),9*转化表!$E$11+10*转化表!$E$12+10*转化表!$E$13+10*转化表!$E$14+10*转化表!$E$15+10*转化表!$E$16+10*转化表!$E$17+10*转化表!$E$18+10*转化表!$E$19+10*转化表!$E$20+(B207-100)*转化表!$E$21,IF(AND(B207&lt;=120,B207&gt;110),9*转化表!$E$11+10*转化表!$E$12+10*转化表!$E$13+10*转化表!$E$14+10*转化表!$E$15+10*转化表!$E$16+10*转化表!$E$17+10*转化表!$E$18+10*转化表!$E$19+10*转化表!$E$20+10*转化表!$E$21+(B207-110)*转化表!$E$22)))))))))))))</f>
        <v>0</v>
      </c>
      <c r="J207" s="98">
        <f>IF(E207&lt;=50,0,(E207-50)*人物成长表!$B207*7%+0.1+IF(AND(B207&lt;=10,B207&gt;0),(人物成长表!$B207-1)*转化表!$F$11,IF(AND(B207&lt;=20,B207&gt;10),9*转化表!$F$11+(B207-10)*转化表!$F$12,IF(AND(B207&lt;=30,B207&gt;20),9*转化表!$F$11+10*转化表!$F$12+(B207-20)*转化表!$F$13,IF(AND(B207&lt;=40,B207&gt;30),9*转化表!$F$11+10*转化表!$F$12+10*转化表!$F$13+(B207-30)*转化表!$F$14,IF(AND(B207&lt;=50,B207&gt;40),9*转化表!$F$11+10*转化表!$F$12+10*转化表!$F$13+10*转化表!$F$14+(B207-40)*转化表!$F$15,IF(AND(B207&lt;=60,B207&gt;50),9*转化表!$F$11+10*转化表!$F$12+10*转化表!$F$13+10*转化表!$F$14+10*转化表!$F$15+(B207-50)*转化表!$F$16,IF(AND(B207&lt;=70,B207&gt;60),9*转化表!$F$11+10*转化表!$F$12+10*转化表!$F$13+10*转化表!$F$14+10*转化表!$F$15+10*转化表!$F$16+(B207-60)*转化表!$F$17,IF(AND(B207&lt;=80,B207&gt;70),9*转化表!$F$11+10*转化表!$F$12+10*转化表!$F$13+10*转化表!$F$14+10*转化表!$F$15+10*转化表!$F$16+10*转化表!$F$17+(B207-70)*转化表!$F$18,IF(AND(B207&lt;=90,B207&gt;80),9*转化表!$F$11+10*转化表!$F$12+10*转化表!$F$13+10*转化表!$F$14+10*转化表!$F$15+10*转化表!$F$16+10*转化表!$F$17+10*转化表!$F$18+(B207-80)*转化表!$F$19,IF(AND(B207&lt;=100,B207&gt;90),9*转化表!$F$11+10*转化表!$F$12+10*转化表!$F$13+10*转化表!$F$14+10*转化表!$F$15+10*转化表!$F$16+10*转化表!$F$17+10*转化表!$F$18+10*转化表!$F$19+(B207-90)*转化表!$F$20,IF(AND(B207&lt;=110,B207&gt;100),9*转化表!$F$11+10*转化表!$F$12+10*转化表!$F$13+10*转化表!$F$14+10*转化表!$F$15+10*转化表!$F$16+10*转化表!$F$17+10*转化表!$F$18+10*转化表!$F$19+10*转化表!$F$20+(B207-100)*转化表!$F$21,IF(AND(B207&lt;=120,B207&gt;110),9*转化表!$F$11+10*转化表!$F$12+10*转化表!$F$13+10*转化表!$F$14+10*转化表!$F$15+10*转化表!$F$16+10*转化表!$F$17+10*转化表!$F$18+10*转化表!$F$19+10*转化表!$F$20+10*转化表!$F$21+(B207-110)*转化表!$F$22)))))))))))))</f>
        <v>0</v>
      </c>
      <c r="K207" s="98">
        <f>(F207-50)*B207*10%+1+IF(AND(B207&lt;=10,B207&gt;0),(人物成长表!$B207-1)*转化表!$G$11,IF(AND(B207&lt;=20,B207&gt;10),9*转化表!$G$11+(B207-10)*转化表!$G$12,IF(AND(B207&lt;=30,B207&gt;20),9*转化表!$G$11+10*转化表!$G$12+(B207-20)*转化表!$G$13,IF(AND(B207&lt;=40,B207&gt;30),9*转化表!$G$11+10*转化表!$G$12+10*转化表!$G$13+(B207-30)*转化表!$G$14,IF(AND(B207&lt;=50,B207&gt;40),9*转化表!$G$11+10*转化表!$G$12+10*转化表!$G$13+10*转化表!$G$14+(B207-40)*转化表!$G$15,IF(AND(B207&lt;=60,B207&gt;50),9*转化表!$G$11+10*转化表!$G$12+10*转化表!$G$13+10*转化表!$G$14+10*转化表!$G$15+(B207-50)*转化表!$G$16,IF(AND(B207&lt;=70,B207&gt;60),9*转化表!$G$11+10*转化表!$G$12+10*转化表!$G$13+10*转化表!$G$14+10*转化表!$G$15+10*转化表!$G$16+(B207-60)*转化表!$G$17,IF(AND(B207&lt;=80,B207&gt;70),9*转化表!$G$11+10*转化表!$G$12+10*转化表!$G$13+10*转化表!$G$14+10*转化表!$G$15+10*转化表!$G$16+10*转化表!$G$17+(B207-70)*转化表!$G$18,IF(AND(B207&lt;=90,B207&gt;80),9*转化表!$G$11+10*转化表!$G$12+10*转化表!$G$13+10*转化表!$G$14+10*转化表!$G$15+10*转化表!$G$16+10*转化表!$G$17+10*转化表!$G$18+(B207-80)*转化表!$G$19,IF(AND(B207&lt;=100,B207&gt;90),9*转化表!$G$11+10*转化表!$G$12+10*转化表!$G$13+10*转化表!$G$14+10*转化表!$G$15+10*转化表!$G$16+10*转化表!$G$17+10*转化表!$G$18+10*转化表!$G$19+(B207-90)*转化表!$G$20,IF(AND(B207&lt;=110,B207&gt;100),9*转化表!$G$11+10*转化表!$G$12+10*转化表!$G$13+10*转化表!$G$14+10*转化表!$G$15+10*转化表!$G$16+10*转化表!$G$17+10*转化表!$G$18+10*转化表!$G$19+10*转化表!$G$20+(B207-100)*转化表!$G$21,IF(AND(B207&lt;=120,B207&gt;110),9*转化表!$G$11+10*转化表!$G$12+10*转化表!$G$13+10*转化表!$G$14+10*转化表!$G$15+10*转化表!$G$16+10*转化表!$G$17+10*转化表!$G$18+10*转化表!$G$19+10*转化表!$G$20+10*转化表!$G$21+(B207-110)*转化表!$G$22))))))))))))</f>
        <v>414</v>
      </c>
      <c r="L207" s="98">
        <f>IF(F207&lt;=50,0,(F207-50)*7%*B207+IF(AND(B207&lt;=10,B207&gt;0),人物成长表!$B207*转化表!$H$11,IF(AND(B207&lt;=20,B207&gt;10),9*转化表!$H$11+(B207-10)*转化表!$H$12,IF(AND(B207&lt;=30,B207&gt;20),9*转化表!$H$11+10*转化表!$H$12+(B207-20)*转化表!$H$13,IF(AND(B207&lt;=40,B207&gt;30),9*转化表!$H$11+10*转化表!$H$12+10*转化表!$H$13+(B207-30)*转化表!$H$14,IF(AND(B207&lt;=50,B207&gt;40),9*转化表!$H$11+10*转化表!$H$12+10*转化表!$H$13+10*转化表!$H$14+(B207-40)*转化表!$H$15,IF(AND(B207&lt;=60,B207&gt;50),9*转化表!$H$11+10*转化表!$H$12+10*转化表!$H$13+10*转化表!$H$14+10*转化表!$H$15+(B207-50)*转化表!$H$16,IF(AND(B207&lt;=70,B207&gt;60),9*转化表!$H$11+10*转化表!$H$12+10*转化表!$H$13+10*转化表!$H$14+10*转化表!$H$15+10*转化表!$H$16+(B207-60)*转化表!$H$17,IF(AND(B207&lt;=80,B207&gt;70),9*转化表!$H$11+10*转化表!$H$12+10*转化表!$H$13+10*转化表!$H$14+10*转化表!$H$15+10*转化表!$H$16+10*转化表!$H$17+(B207-70)*转化表!$H$18,IF(AND(B207&lt;=90,B207&gt;80),9*转化表!$H$11+10*转化表!$H$12+10*转化表!$H$13+10*转化表!$H$14+10*转化表!$H$15+10*转化表!$H$16+10*转化表!$H$17+10*转化表!$H$18+(B207-80)*转化表!$H$19,IF(AND(B207&lt;=100,B207&gt;90),9*转化表!$H$11+10*转化表!$H$12+10*转化表!$H$13+10*转化表!$H$14+10*转化表!$H$15+10*转化表!$H$16+10*转化表!$H$17+10*转化表!$H$18+10*转化表!$H$19+(B207-90)*转化表!$H$20,IF(AND(B207&lt;=110,B207&gt;100),9*转化表!$H$11+10*转化表!$H$12+10*转化表!$H$13+10*转化表!$H$14+10*转化表!$H$15+10*转化表!$H$16+10*转化表!$H$17+10*转化表!$H$18+10*转化表!$H$19+10*转化表!$H$20+(B207-100)*转化表!$H$21,IF(AND(B207&lt;=120,B207&gt;110),9*转化表!$H$11+10*转化表!$H$12+10*转化表!$H$13+10*转化表!$H$14+10*转化表!$H$15+10*转化表!$H$16+10*转化表!$H$17+10*转化表!$H$18+10*转化表!$H$19+10*转化表!$H$20+10*转化表!$H$21+(B207-110)*转化表!$H$22)))))))))))))</f>
        <v>0</v>
      </c>
      <c r="M207" s="99">
        <v>0.1</v>
      </c>
      <c r="N207" s="95">
        <v>0</v>
      </c>
      <c r="O207" s="99">
        <v>0.15</v>
      </c>
      <c r="P207" s="95">
        <v>0</v>
      </c>
      <c r="Q207" s="95">
        <v>0</v>
      </c>
      <c r="R207" s="95">
        <v>0</v>
      </c>
      <c r="S207" s="95">
        <v>0</v>
      </c>
    </row>
    <row r="208" spans="1:19">
      <c r="A208" s="38" t="s">
        <v>187</v>
      </c>
      <c r="B208" s="95">
        <v>87</v>
      </c>
      <c r="C208" s="96">
        <f>IF(AND(B208&lt;=10,B208&gt;0),(人物成长表!$B208-1)*30+30,IF(AND(B208&lt;=20,B208&gt;10),9*30+30+(B208-10)*60,IF(AND(B208&lt;=30,B208&gt;20),9*30+30+10*60+(B208-20)*90,IF(AND(B208&lt;=40,B208&gt;30),9*30+30+10*60+10*90+(B208-30)*120,IF(AND(B208&lt;=50,B208&gt;40),9*30+30+10*60+10*90+10*120+(B208-40)*150,IF(AND(B208&lt;=60,B208&gt;50),9*30+30+10*60+10*90+10*120+10*150+(B208-50)*180,IF(AND(B208&lt;=70,B208&gt;60),9*30+30+10*60+10*90+10*120+10*150+10*180+(B208-60)*210,IF(AND(B208&lt;=80,B208&gt;70),9*30+30+10*60+10*90+10*120+10*150+10*180+10*210+(B208-70)*240,IF(AND(B208&lt;=90,B208&gt;80),9*30+30+10*60+10*90+10*120+10*150+10*180+10*210+10*240+(B208-80)*270,IF(AND(B208&lt;=100,B208&gt;90),9*30+30+10*60+10*90+10*120+10*150+10*180+10*210+10*240+10*270+(B208-90)*300,IF(AND(B208&lt;=110,B208&gt;100),9*30+30+10*60+10*90+10*120+10*150+10*180+10*210+10*240+10*270+10*300+(B208-100)*330,IF(AND(B208&lt;=120,B208&gt;110),9*30+30+10*60+10*90+10*120+10*150+10*180+10*210+10*240+10*270+10*300+10*330+(B208-110)*360))))))))))))</f>
        <v>12690</v>
      </c>
      <c r="D208" s="38">
        <v>70</v>
      </c>
      <c r="E208" s="38">
        <v>50</v>
      </c>
      <c r="F208" s="95">
        <v>50</v>
      </c>
      <c r="G208" s="97">
        <f>人物成长表!$D208*人物成长表!$B208*10%+16+IF(AND(B208&lt;=10,B208&gt;0),(人物成长表!$B208-1)*转化表!$C$11,IF(AND(B208&lt;=20,B208&gt;10),9*转化表!$C$11+(B208-10)*转化表!$C$12,IF(AND(B208&lt;=30,B208&gt;20),9*转化表!$C$11+10*转化表!$C$12+(B208-20)*转化表!$C$13,IF(AND(B208&lt;=40,B208&gt;30),9*转化表!$C$11+10*转化表!$C$12+10*转化表!$C$13+(B208-30)*转化表!$C$14,IF(AND(B208&lt;=50,B208&gt;40),9*转化表!$C$11+10*转化表!$C$12+10*转化表!$C$13+10*转化表!$C$14+(B208-40)*转化表!$C$15,IF(AND(B208&lt;=60,B208&gt;50),9*转化表!$C$11+10*转化表!$C$12+10*转化表!$C$13+10*转化表!$C$14+10*转化表!$C$15+(B208-50)*转化表!$C$16,IF(AND(B208&lt;=70,B208&gt;60),9*转化表!$C$11+10*转化表!$C$12+10*转化表!$C$13+10*转化表!$C$14+10*转化表!$C$15+10*转化表!$C$16+(B208-60)*转化表!$C$17,IF(AND(B208&lt;=80,B208&gt;70),9*转化表!$C$11+10*转化表!$C$12+10*转化表!$C$13+10*转化表!$C$14+10*转化表!$C$15+10*转化表!$C$16+10*转化表!$C$17+(B208-70)*转化表!$C$18,IF(AND(B208&lt;=90,B208&gt;80),9*转化表!$C$11+10*转化表!$C$12+10*转化表!$C$13+10*转化表!$C$14+10*转化表!$C$15+10*转化表!$C$16+10*转化表!$C$17+10*转化表!$C$18+(B208-80)*转化表!$C$19,IF(AND(B208&lt;=100,B208&gt;90),9*转化表!$C$11+10*转化表!$C$12+10*转化表!$C$13+10*转化表!$C$14+10*转化表!$C$15+10*转化表!$C$16+10*转化表!$C$17+10*转化表!$C$18+10*转化表!$C$19+(B208-90)*转化表!$C$20,IF(AND(B208&lt;=110,B208&gt;100),9*转化表!$C$11+10*转化表!$C$12+10*转化表!$C$13+10*转化表!$C$14+10*转化表!$C$15+10*转化表!$C$16+10*转化表!$C$17+10*转化表!$C$18+10*转化表!$C$19+10*转化表!$C$20+(B208-100)*转化表!$C$21,IF(AND(B208&lt;=120,B208&gt;110),9*转化表!$C$11+10*转化表!$C$12+10*转化表!$C$13+10*转化表!$C$14+10*转化表!$C$15+10*转化表!$C$16+10*转化表!$C$17+10*转化表!$C$18+10*转化表!$C$19+10*转化表!$C$20+10*转化表!$C$21+(B208-110)*转化表!$C$22))))))))))))</f>
        <v>1865</v>
      </c>
      <c r="H208" s="97">
        <f>人物成长表!$D208*人物成长表!$B208*7%+11.1+IF(AND(B208&lt;=10,B208&gt;0),(人物成长表!$B208-1)*转化表!$D$11,IF(AND(B208&lt;=20,B208&gt;10),9*转化表!$D$11+(B208-10)*转化表!$D$12,IF(AND(B208&lt;=30,B208&gt;20),9*转化表!$D$11+10*转化表!$D$12+(B208-20)*转化表!$D$13,IF(AND(B208&lt;=40,B208&gt;30),9*转化表!$D$11+10*转化表!$D$12+10*转化表!$D$13+(B208-30)*转化表!$D$14,IF(AND(B208&lt;=50,B208&gt;40),9*转化表!$D$11+10*转化表!$D$12+10*转化表!$D$13+10*转化表!$D$14+(B208-40)*转化表!$D$15,IF(AND(B208&lt;=60,B208&gt;50),9*转化表!$D$11+10*转化表!$D$12+10*转化表!$D$13+10*转化表!$D$14+10*转化表!$D$15+(B208-50)*转化表!$D$16,IF(AND(B208&lt;=70,B208&gt;60),9*转化表!$D$11+10*转化表!$D$12+10*转化表!$D$13+10*转化表!$D$14+10*转化表!$D$15+10*转化表!$D$16+(B208-60)*转化表!$D$17,IF(AND(B208&lt;=80,B208&gt;70),9*转化表!$D$11+10*转化表!$D$12+10*转化表!$D$13+10*转化表!$D$14+10*转化表!$D$15+10*转化表!$D$16+10*转化表!$D$17+(B208-70)*转化表!$D$18,IF(AND(B208&lt;=90,B208&gt;80),9*转化表!$D$11+10*转化表!$D$12+10*转化表!$D$13+10*转化表!$D$14+10*转化表!$D$15+10*转化表!$D$16+10*转化表!$D$17+10*转化表!$D$18+(B208-80)*转化表!$D$19,IF(AND(B208&lt;=100,B208&gt;90),9*转化表!$D$11+10*转化表!$D$12+10*转化表!$D$13+10*转化表!$D$14+10*转化表!$D$15+10*转化表!$D$16+10*转化表!$D$17+10*转化表!$D$18+10*转化表!$D$19+(B208-90)*转化表!$D$20,IF(AND(B208&lt;=110,B208&gt;100),9*转化表!$D$11+10*转化表!$D$12+10*转化表!$D$13+10*转化表!$D$14+10*转化表!$D$15+10*转化表!$D$16+10*转化表!$D$17+10*转化表!$D$18+10*转化表!$D$19+10*转化表!$D$20+(B208-100)*转化表!$D$21,IF(AND(B208&lt;=120,B208&gt;110),9*转化表!$D$11+10*转化表!$D$12+10*转化表!$D$13+10*转化表!$D$14+10*转化表!$D$15+10*转化表!$D$16+10*转化表!$D$17+10*转化表!$D$18+10*转化表!$D$19+10*转化表!$D$20+10*转化表!$D$21+(B208-110)*转化表!$D$22))))))))))))</f>
        <v>534.20000000000005</v>
      </c>
      <c r="I208" s="98">
        <f>IF(E208&lt;=50,0,(E208-50)*人物成长表!$B208*10%+0.1+IF(AND(B208&lt;=10,B208&gt;0),(人物成长表!$B208-1)*转化表!$E$11,IF(AND(B208&lt;=20,B208&gt;10),9*转化表!$E$11+(B208-10)*转化表!$E$12,IF(AND(B208&lt;=30,B208&gt;20),9*转化表!$E$11+10*转化表!$E$12+(B208-20)*转化表!$E$13,IF(AND(B208&lt;=40,B208&gt;30),9*转化表!$E$11+10*转化表!$E$12+10*转化表!$E$13+(B208-30)*转化表!$E$14,IF(AND(B208&lt;=50,B208&gt;40),9*转化表!$E$11+10*转化表!$E$12+10*转化表!$E$13+10*转化表!$E$14+(B208-40)*转化表!$E$15,IF(AND(B208&lt;=60,B208&gt;50),9*转化表!$E$11+10*转化表!$E$12+10*转化表!$E$13+10*转化表!$E$14+10*转化表!$E$15+(B208-50)*转化表!$E$16,IF(AND(B208&lt;=70,B208&gt;60),9*转化表!$E$11+10*转化表!$E$12+10*转化表!$E$13+10*转化表!$E$14+10*转化表!$E$15+10*转化表!$E$16+(B208-60)*转化表!$E$17,IF(AND(B208&lt;=80,B208&gt;70),9*转化表!$E$11+10*转化表!$E$12+10*转化表!$E$13+10*转化表!$E$14+10*转化表!$E$15+10*转化表!$E$16+10*转化表!$E$17+(B208-70)*转化表!$E$18,IF(AND(B208&lt;=90,B208&gt;80),9*转化表!$E$11+10*转化表!$E$12+10*转化表!$E$13+10*转化表!$E$14+10*转化表!$E$15+10*转化表!$E$16+10*转化表!$E$17+10*转化表!$E$18+(B208-80)*转化表!$E$19,IF(AND(B208&lt;=100,B208&gt;90),9*转化表!$E$11+10*转化表!$E$12+10*转化表!$E$13+10*转化表!$E$14+10*转化表!$E$15+10*转化表!$E$16+10*转化表!$E$17+10*转化表!$E$18+10*转化表!$E$19+(B208-90)*转化表!$E$20,IF(AND(B208&lt;=110,B208&gt;100),9*转化表!$E$11+10*转化表!$E$12+10*转化表!$E$13+10*转化表!$E$14+10*转化表!$E$15+10*转化表!$E$16+10*转化表!$E$17+10*转化表!$E$18+10*转化表!$E$19+10*转化表!$E$20+(B208-100)*转化表!$E$21,IF(AND(B208&lt;=120,B208&gt;110),9*转化表!$E$11+10*转化表!$E$12+10*转化表!$E$13+10*转化表!$E$14+10*转化表!$E$15+10*转化表!$E$16+10*转化表!$E$17+10*转化表!$E$18+10*转化表!$E$19+10*转化表!$E$20+10*转化表!$E$21+(B208-110)*转化表!$E$22)))))))))))))</f>
        <v>0</v>
      </c>
      <c r="J208" s="98">
        <f>IF(E208&lt;=50,0,(E208-50)*人物成长表!$B208*7%+0.1+IF(AND(B208&lt;=10,B208&gt;0),(人物成长表!$B208-1)*转化表!$F$11,IF(AND(B208&lt;=20,B208&gt;10),9*转化表!$F$11+(B208-10)*转化表!$F$12,IF(AND(B208&lt;=30,B208&gt;20),9*转化表!$F$11+10*转化表!$F$12+(B208-20)*转化表!$F$13,IF(AND(B208&lt;=40,B208&gt;30),9*转化表!$F$11+10*转化表!$F$12+10*转化表!$F$13+(B208-30)*转化表!$F$14,IF(AND(B208&lt;=50,B208&gt;40),9*转化表!$F$11+10*转化表!$F$12+10*转化表!$F$13+10*转化表!$F$14+(B208-40)*转化表!$F$15,IF(AND(B208&lt;=60,B208&gt;50),9*转化表!$F$11+10*转化表!$F$12+10*转化表!$F$13+10*转化表!$F$14+10*转化表!$F$15+(B208-50)*转化表!$F$16,IF(AND(B208&lt;=70,B208&gt;60),9*转化表!$F$11+10*转化表!$F$12+10*转化表!$F$13+10*转化表!$F$14+10*转化表!$F$15+10*转化表!$F$16+(B208-60)*转化表!$F$17,IF(AND(B208&lt;=80,B208&gt;70),9*转化表!$F$11+10*转化表!$F$12+10*转化表!$F$13+10*转化表!$F$14+10*转化表!$F$15+10*转化表!$F$16+10*转化表!$F$17+(B208-70)*转化表!$F$18,IF(AND(B208&lt;=90,B208&gt;80),9*转化表!$F$11+10*转化表!$F$12+10*转化表!$F$13+10*转化表!$F$14+10*转化表!$F$15+10*转化表!$F$16+10*转化表!$F$17+10*转化表!$F$18+(B208-80)*转化表!$F$19,IF(AND(B208&lt;=100,B208&gt;90),9*转化表!$F$11+10*转化表!$F$12+10*转化表!$F$13+10*转化表!$F$14+10*转化表!$F$15+10*转化表!$F$16+10*转化表!$F$17+10*转化表!$F$18+10*转化表!$F$19+(B208-90)*转化表!$F$20,IF(AND(B208&lt;=110,B208&gt;100),9*转化表!$F$11+10*转化表!$F$12+10*转化表!$F$13+10*转化表!$F$14+10*转化表!$F$15+10*转化表!$F$16+10*转化表!$F$17+10*转化表!$F$18+10*转化表!$F$19+10*转化表!$F$20+(B208-100)*转化表!$F$21,IF(AND(B208&lt;=120,B208&gt;110),9*转化表!$F$11+10*转化表!$F$12+10*转化表!$F$13+10*转化表!$F$14+10*转化表!$F$15+10*转化表!$F$16+10*转化表!$F$17+10*转化表!$F$18+10*转化表!$F$19+10*转化表!$F$20+10*转化表!$F$21+(B208-110)*转化表!$F$22)))))))))))))</f>
        <v>0</v>
      </c>
      <c r="K208" s="98">
        <f>(F208-50)*B208*10%+1+IF(AND(B208&lt;=10,B208&gt;0),(人物成长表!$B208-1)*转化表!$G$11,IF(AND(B208&lt;=20,B208&gt;10),9*转化表!$G$11+(B208-10)*转化表!$G$12,IF(AND(B208&lt;=30,B208&gt;20),9*转化表!$G$11+10*转化表!$G$12+(B208-20)*转化表!$G$13,IF(AND(B208&lt;=40,B208&gt;30),9*转化表!$G$11+10*转化表!$G$12+10*转化表!$G$13+(B208-30)*转化表!$G$14,IF(AND(B208&lt;=50,B208&gt;40),9*转化表!$G$11+10*转化表!$G$12+10*转化表!$G$13+10*转化表!$G$14+(B208-40)*转化表!$G$15,IF(AND(B208&lt;=60,B208&gt;50),9*转化表!$G$11+10*转化表!$G$12+10*转化表!$G$13+10*转化表!$G$14+10*转化表!$G$15+(B208-50)*转化表!$G$16,IF(AND(B208&lt;=70,B208&gt;60),9*转化表!$G$11+10*转化表!$G$12+10*转化表!$G$13+10*转化表!$G$14+10*转化表!$G$15+10*转化表!$G$16+(B208-60)*转化表!$G$17,IF(AND(B208&lt;=80,B208&gt;70),9*转化表!$G$11+10*转化表!$G$12+10*转化表!$G$13+10*转化表!$G$14+10*转化表!$G$15+10*转化表!$G$16+10*转化表!$G$17+(B208-70)*转化表!$G$18,IF(AND(B208&lt;=90,B208&gt;80),9*转化表!$G$11+10*转化表!$G$12+10*转化表!$G$13+10*转化表!$G$14+10*转化表!$G$15+10*转化表!$G$16+10*转化表!$G$17+10*转化表!$G$18+(B208-80)*转化表!$G$19,IF(AND(B208&lt;=100,B208&gt;90),9*转化表!$G$11+10*转化表!$G$12+10*转化表!$G$13+10*转化表!$G$14+10*转化表!$G$15+10*转化表!$G$16+10*转化表!$G$17+10*转化表!$G$18+10*转化表!$G$19+(B208-90)*转化表!$G$20,IF(AND(B208&lt;=110,B208&gt;100),9*转化表!$G$11+10*转化表!$G$12+10*转化表!$G$13+10*转化表!$G$14+10*转化表!$G$15+10*转化表!$G$16+10*转化表!$G$17+10*转化表!$G$18+10*转化表!$G$19+10*转化表!$G$20+(B208-100)*转化表!$G$21,IF(AND(B208&lt;=120,B208&gt;110),9*转化表!$G$11+10*转化表!$G$12+10*转化表!$G$13+10*转化表!$G$14+10*转化表!$G$15+10*转化表!$G$16+10*转化表!$G$17+10*转化表!$G$18+10*转化表!$G$19+10*转化表!$G$20+10*转化表!$G$21+(B208-110)*转化表!$G$22))))))))))))</f>
        <v>423</v>
      </c>
      <c r="L208" s="98">
        <f>IF(F208&lt;=50,0,(F208-50)*7%*B208+IF(AND(B208&lt;=10,B208&gt;0),人物成长表!$B208*转化表!$H$11,IF(AND(B208&lt;=20,B208&gt;10),9*转化表!$H$11+(B208-10)*转化表!$H$12,IF(AND(B208&lt;=30,B208&gt;20),9*转化表!$H$11+10*转化表!$H$12+(B208-20)*转化表!$H$13,IF(AND(B208&lt;=40,B208&gt;30),9*转化表!$H$11+10*转化表!$H$12+10*转化表!$H$13+(B208-30)*转化表!$H$14,IF(AND(B208&lt;=50,B208&gt;40),9*转化表!$H$11+10*转化表!$H$12+10*转化表!$H$13+10*转化表!$H$14+(B208-40)*转化表!$H$15,IF(AND(B208&lt;=60,B208&gt;50),9*转化表!$H$11+10*转化表!$H$12+10*转化表!$H$13+10*转化表!$H$14+10*转化表!$H$15+(B208-50)*转化表!$H$16,IF(AND(B208&lt;=70,B208&gt;60),9*转化表!$H$11+10*转化表!$H$12+10*转化表!$H$13+10*转化表!$H$14+10*转化表!$H$15+10*转化表!$H$16+(B208-60)*转化表!$H$17,IF(AND(B208&lt;=80,B208&gt;70),9*转化表!$H$11+10*转化表!$H$12+10*转化表!$H$13+10*转化表!$H$14+10*转化表!$H$15+10*转化表!$H$16+10*转化表!$H$17+(B208-70)*转化表!$H$18,IF(AND(B208&lt;=90,B208&gt;80),9*转化表!$H$11+10*转化表!$H$12+10*转化表!$H$13+10*转化表!$H$14+10*转化表!$H$15+10*转化表!$H$16+10*转化表!$H$17+10*转化表!$H$18+(B208-80)*转化表!$H$19,IF(AND(B208&lt;=100,B208&gt;90),9*转化表!$H$11+10*转化表!$H$12+10*转化表!$H$13+10*转化表!$H$14+10*转化表!$H$15+10*转化表!$H$16+10*转化表!$H$17+10*转化表!$H$18+10*转化表!$H$19+(B208-90)*转化表!$H$20,IF(AND(B208&lt;=110,B208&gt;100),9*转化表!$H$11+10*转化表!$H$12+10*转化表!$H$13+10*转化表!$H$14+10*转化表!$H$15+10*转化表!$H$16+10*转化表!$H$17+10*转化表!$H$18+10*转化表!$H$19+10*转化表!$H$20+(B208-100)*转化表!$H$21,IF(AND(B208&lt;=120,B208&gt;110),9*转化表!$H$11+10*转化表!$H$12+10*转化表!$H$13+10*转化表!$H$14+10*转化表!$H$15+10*转化表!$H$16+10*转化表!$H$17+10*转化表!$H$18+10*转化表!$H$19+10*转化表!$H$20+10*转化表!$H$21+(B208-110)*转化表!$H$22)))))))))))))</f>
        <v>0</v>
      </c>
      <c r="M208" s="99">
        <v>0.1</v>
      </c>
      <c r="N208" s="95">
        <v>0</v>
      </c>
      <c r="O208" s="99">
        <v>0.15</v>
      </c>
      <c r="P208" s="95">
        <v>0</v>
      </c>
      <c r="Q208" s="95">
        <v>0</v>
      </c>
      <c r="R208" s="95">
        <v>0</v>
      </c>
      <c r="S208" s="95">
        <v>0</v>
      </c>
    </row>
    <row r="209" spans="1:19">
      <c r="A209" s="38" t="s">
        <v>187</v>
      </c>
      <c r="B209" s="95">
        <v>88</v>
      </c>
      <c r="C209" s="96">
        <f>IF(AND(B209&lt;=10,B209&gt;0),(人物成长表!$B209-1)*30+30,IF(AND(B209&lt;=20,B209&gt;10),9*30+30+(B209-10)*60,IF(AND(B209&lt;=30,B209&gt;20),9*30+30+10*60+(B209-20)*90,IF(AND(B209&lt;=40,B209&gt;30),9*30+30+10*60+10*90+(B209-30)*120,IF(AND(B209&lt;=50,B209&gt;40),9*30+30+10*60+10*90+10*120+(B209-40)*150,IF(AND(B209&lt;=60,B209&gt;50),9*30+30+10*60+10*90+10*120+10*150+(B209-50)*180,IF(AND(B209&lt;=70,B209&gt;60),9*30+30+10*60+10*90+10*120+10*150+10*180+(B209-60)*210,IF(AND(B209&lt;=80,B209&gt;70),9*30+30+10*60+10*90+10*120+10*150+10*180+10*210+(B209-70)*240,IF(AND(B209&lt;=90,B209&gt;80),9*30+30+10*60+10*90+10*120+10*150+10*180+10*210+10*240+(B209-80)*270,IF(AND(B209&lt;=100,B209&gt;90),9*30+30+10*60+10*90+10*120+10*150+10*180+10*210+10*240+10*270+(B209-90)*300,IF(AND(B209&lt;=110,B209&gt;100),9*30+30+10*60+10*90+10*120+10*150+10*180+10*210+10*240+10*270+10*300+(B209-100)*330,IF(AND(B209&lt;=120,B209&gt;110),9*30+30+10*60+10*90+10*120+10*150+10*180+10*210+10*240+10*270+10*300+10*330+(B209-110)*360))))))))))))</f>
        <v>12960</v>
      </c>
      <c r="D209" s="38">
        <v>70</v>
      </c>
      <c r="E209" s="38">
        <v>50</v>
      </c>
      <c r="F209" s="95">
        <v>50</v>
      </c>
      <c r="G209" s="97">
        <f>人物成长表!$D209*人物成长表!$B209*10%+16+IF(AND(B209&lt;=10,B209&gt;0),(人物成长表!$B209-1)*转化表!$C$11,IF(AND(B209&lt;=20,B209&gt;10),9*转化表!$C$11+(B209-10)*转化表!$C$12,IF(AND(B209&lt;=30,B209&gt;20),9*转化表!$C$11+10*转化表!$C$12+(B209-20)*转化表!$C$13,IF(AND(B209&lt;=40,B209&gt;30),9*转化表!$C$11+10*转化表!$C$12+10*转化表!$C$13+(B209-30)*转化表!$C$14,IF(AND(B209&lt;=50,B209&gt;40),9*转化表!$C$11+10*转化表!$C$12+10*转化表!$C$13+10*转化表!$C$14+(B209-40)*转化表!$C$15,IF(AND(B209&lt;=60,B209&gt;50),9*转化表!$C$11+10*转化表!$C$12+10*转化表!$C$13+10*转化表!$C$14+10*转化表!$C$15+(B209-50)*转化表!$C$16,IF(AND(B209&lt;=70,B209&gt;60),9*转化表!$C$11+10*转化表!$C$12+10*转化表!$C$13+10*转化表!$C$14+10*转化表!$C$15+10*转化表!$C$16+(B209-60)*转化表!$C$17,IF(AND(B209&lt;=80,B209&gt;70),9*转化表!$C$11+10*转化表!$C$12+10*转化表!$C$13+10*转化表!$C$14+10*转化表!$C$15+10*转化表!$C$16+10*转化表!$C$17+(B209-70)*转化表!$C$18,IF(AND(B209&lt;=90,B209&gt;80),9*转化表!$C$11+10*转化表!$C$12+10*转化表!$C$13+10*转化表!$C$14+10*转化表!$C$15+10*转化表!$C$16+10*转化表!$C$17+10*转化表!$C$18+(B209-80)*转化表!$C$19,IF(AND(B209&lt;=100,B209&gt;90),9*转化表!$C$11+10*转化表!$C$12+10*转化表!$C$13+10*转化表!$C$14+10*转化表!$C$15+10*转化表!$C$16+10*转化表!$C$17+10*转化表!$C$18+10*转化表!$C$19+(B209-90)*转化表!$C$20,IF(AND(B209&lt;=110,B209&gt;100),9*转化表!$C$11+10*转化表!$C$12+10*转化表!$C$13+10*转化表!$C$14+10*转化表!$C$15+10*转化表!$C$16+10*转化表!$C$17+10*转化表!$C$18+10*转化表!$C$19+10*转化表!$C$20+(B209-100)*转化表!$C$21,IF(AND(B209&lt;=120,B209&gt;110),9*转化表!$C$11+10*转化表!$C$12+10*转化表!$C$13+10*转化表!$C$14+10*转化表!$C$15+10*转化表!$C$16+10*转化表!$C$17+10*转化表!$C$18+10*转化表!$C$19+10*转化表!$C$20+10*转化表!$C$21+(B209-110)*转化表!$C$22))))))))))))</f>
        <v>1903</v>
      </c>
      <c r="H209" s="97">
        <f>人物成长表!$D209*人物成长表!$B209*7%+11.1+IF(AND(B209&lt;=10,B209&gt;0),(人物成长表!$B209-1)*转化表!$D$11,IF(AND(B209&lt;=20,B209&gt;10),9*转化表!$D$11+(B209-10)*转化表!$D$12,IF(AND(B209&lt;=30,B209&gt;20),9*转化表!$D$11+10*转化表!$D$12+(B209-20)*转化表!$D$13,IF(AND(B209&lt;=40,B209&gt;30),9*转化表!$D$11+10*转化表!$D$12+10*转化表!$D$13+(B209-30)*转化表!$D$14,IF(AND(B209&lt;=50,B209&gt;40),9*转化表!$D$11+10*转化表!$D$12+10*转化表!$D$13+10*转化表!$D$14+(B209-40)*转化表!$D$15,IF(AND(B209&lt;=60,B209&gt;50),9*转化表!$D$11+10*转化表!$D$12+10*转化表!$D$13+10*转化表!$D$14+10*转化表!$D$15+(B209-50)*转化表!$D$16,IF(AND(B209&lt;=70,B209&gt;60),9*转化表!$D$11+10*转化表!$D$12+10*转化表!$D$13+10*转化表!$D$14+10*转化表!$D$15+10*转化表!$D$16+(B209-60)*转化表!$D$17,IF(AND(B209&lt;=80,B209&gt;70),9*转化表!$D$11+10*转化表!$D$12+10*转化表!$D$13+10*转化表!$D$14+10*转化表!$D$15+10*转化表!$D$16+10*转化表!$D$17+(B209-70)*转化表!$D$18,IF(AND(B209&lt;=90,B209&gt;80),9*转化表!$D$11+10*转化表!$D$12+10*转化表!$D$13+10*转化表!$D$14+10*转化表!$D$15+10*转化表!$D$16+10*转化表!$D$17+10*转化表!$D$18+(B209-80)*转化表!$D$19,IF(AND(B209&lt;=100,B209&gt;90),9*转化表!$D$11+10*转化表!$D$12+10*转化表!$D$13+10*转化表!$D$14+10*转化表!$D$15+10*转化表!$D$16+10*转化表!$D$17+10*转化表!$D$18+10*转化表!$D$19+(B209-90)*转化表!$D$20,IF(AND(B209&lt;=110,B209&gt;100),9*转化表!$D$11+10*转化表!$D$12+10*转化表!$D$13+10*转化表!$D$14+10*转化表!$D$15+10*转化表!$D$16+10*转化表!$D$17+10*转化表!$D$18+10*转化表!$D$19+10*转化表!$D$20+(B209-100)*转化表!$D$21,IF(AND(B209&lt;=120,B209&gt;110),9*转化表!$D$11+10*转化表!$D$12+10*转化表!$D$13+10*转化表!$D$14+10*转化表!$D$15+10*转化表!$D$16+10*转化表!$D$17+10*转化表!$D$18+10*转化表!$D$19+10*转化表!$D$20+10*转化表!$D$21+(B209-110)*转化表!$D$22))))))))))))</f>
        <v>543.80000000000007</v>
      </c>
      <c r="I209" s="98">
        <f>IF(E209&lt;=50,0,(E209-50)*人物成长表!$B209*10%+0.1+IF(AND(B209&lt;=10,B209&gt;0),(人物成长表!$B209-1)*转化表!$E$11,IF(AND(B209&lt;=20,B209&gt;10),9*转化表!$E$11+(B209-10)*转化表!$E$12,IF(AND(B209&lt;=30,B209&gt;20),9*转化表!$E$11+10*转化表!$E$12+(B209-20)*转化表!$E$13,IF(AND(B209&lt;=40,B209&gt;30),9*转化表!$E$11+10*转化表!$E$12+10*转化表!$E$13+(B209-30)*转化表!$E$14,IF(AND(B209&lt;=50,B209&gt;40),9*转化表!$E$11+10*转化表!$E$12+10*转化表!$E$13+10*转化表!$E$14+(B209-40)*转化表!$E$15,IF(AND(B209&lt;=60,B209&gt;50),9*转化表!$E$11+10*转化表!$E$12+10*转化表!$E$13+10*转化表!$E$14+10*转化表!$E$15+(B209-50)*转化表!$E$16,IF(AND(B209&lt;=70,B209&gt;60),9*转化表!$E$11+10*转化表!$E$12+10*转化表!$E$13+10*转化表!$E$14+10*转化表!$E$15+10*转化表!$E$16+(B209-60)*转化表!$E$17,IF(AND(B209&lt;=80,B209&gt;70),9*转化表!$E$11+10*转化表!$E$12+10*转化表!$E$13+10*转化表!$E$14+10*转化表!$E$15+10*转化表!$E$16+10*转化表!$E$17+(B209-70)*转化表!$E$18,IF(AND(B209&lt;=90,B209&gt;80),9*转化表!$E$11+10*转化表!$E$12+10*转化表!$E$13+10*转化表!$E$14+10*转化表!$E$15+10*转化表!$E$16+10*转化表!$E$17+10*转化表!$E$18+(B209-80)*转化表!$E$19,IF(AND(B209&lt;=100,B209&gt;90),9*转化表!$E$11+10*转化表!$E$12+10*转化表!$E$13+10*转化表!$E$14+10*转化表!$E$15+10*转化表!$E$16+10*转化表!$E$17+10*转化表!$E$18+10*转化表!$E$19+(B209-90)*转化表!$E$20,IF(AND(B209&lt;=110,B209&gt;100),9*转化表!$E$11+10*转化表!$E$12+10*转化表!$E$13+10*转化表!$E$14+10*转化表!$E$15+10*转化表!$E$16+10*转化表!$E$17+10*转化表!$E$18+10*转化表!$E$19+10*转化表!$E$20+(B209-100)*转化表!$E$21,IF(AND(B209&lt;=120,B209&gt;110),9*转化表!$E$11+10*转化表!$E$12+10*转化表!$E$13+10*转化表!$E$14+10*转化表!$E$15+10*转化表!$E$16+10*转化表!$E$17+10*转化表!$E$18+10*转化表!$E$19+10*转化表!$E$20+10*转化表!$E$21+(B209-110)*转化表!$E$22)))))))))))))</f>
        <v>0</v>
      </c>
      <c r="J209" s="98">
        <f>IF(E209&lt;=50,0,(E209-50)*人物成长表!$B209*7%+0.1+IF(AND(B209&lt;=10,B209&gt;0),(人物成长表!$B209-1)*转化表!$F$11,IF(AND(B209&lt;=20,B209&gt;10),9*转化表!$F$11+(B209-10)*转化表!$F$12,IF(AND(B209&lt;=30,B209&gt;20),9*转化表!$F$11+10*转化表!$F$12+(B209-20)*转化表!$F$13,IF(AND(B209&lt;=40,B209&gt;30),9*转化表!$F$11+10*转化表!$F$12+10*转化表!$F$13+(B209-30)*转化表!$F$14,IF(AND(B209&lt;=50,B209&gt;40),9*转化表!$F$11+10*转化表!$F$12+10*转化表!$F$13+10*转化表!$F$14+(B209-40)*转化表!$F$15,IF(AND(B209&lt;=60,B209&gt;50),9*转化表!$F$11+10*转化表!$F$12+10*转化表!$F$13+10*转化表!$F$14+10*转化表!$F$15+(B209-50)*转化表!$F$16,IF(AND(B209&lt;=70,B209&gt;60),9*转化表!$F$11+10*转化表!$F$12+10*转化表!$F$13+10*转化表!$F$14+10*转化表!$F$15+10*转化表!$F$16+(B209-60)*转化表!$F$17,IF(AND(B209&lt;=80,B209&gt;70),9*转化表!$F$11+10*转化表!$F$12+10*转化表!$F$13+10*转化表!$F$14+10*转化表!$F$15+10*转化表!$F$16+10*转化表!$F$17+(B209-70)*转化表!$F$18,IF(AND(B209&lt;=90,B209&gt;80),9*转化表!$F$11+10*转化表!$F$12+10*转化表!$F$13+10*转化表!$F$14+10*转化表!$F$15+10*转化表!$F$16+10*转化表!$F$17+10*转化表!$F$18+(B209-80)*转化表!$F$19,IF(AND(B209&lt;=100,B209&gt;90),9*转化表!$F$11+10*转化表!$F$12+10*转化表!$F$13+10*转化表!$F$14+10*转化表!$F$15+10*转化表!$F$16+10*转化表!$F$17+10*转化表!$F$18+10*转化表!$F$19+(B209-90)*转化表!$F$20,IF(AND(B209&lt;=110,B209&gt;100),9*转化表!$F$11+10*转化表!$F$12+10*转化表!$F$13+10*转化表!$F$14+10*转化表!$F$15+10*转化表!$F$16+10*转化表!$F$17+10*转化表!$F$18+10*转化表!$F$19+10*转化表!$F$20+(B209-100)*转化表!$F$21,IF(AND(B209&lt;=120,B209&gt;110),9*转化表!$F$11+10*转化表!$F$12+10*转化表!$F$13+10*转化表!$F$14+10*转化表!$F$15+10*转化表!$F$16+10*转化表!$F$17+10*转化表!$F$18+10*转化表!$F$19+10*转化表!$F$20+10*转化表!$F$21+(B209-110)*转化表!$F$22)))))))))))))</f>
        <v>0</v>
      </c>
      <c r="K209" s="98">
        <f>(F209-50)*B209*10%+1+IF(AND(B209&lt;=10,B209&gt;0),(人物成长表!$B209-1)*转化表!$G$11,IF(AND(B209&lt;=20,B209&gt;10),9*转化表!$G$11+(B209-10)*转化表!$G$12,IF(AND(B209&lt;=30,B209&gt;20),9*转化表!$G$11+10*转化表!$G$12+(B209-20)*转化表!$G$13,IF(AND(B209&lt;=40,B209&gt;30),9*转化表!$G$11+10*转化表!$G$12+10*转化表!$G$13+(B209-30)*转化表!$G$14,IF(AND(B209&lt;=50,B209&gt;40),9*转化表!$G$11+10*转化表!$G$12+10*转化表!$G$13+10*转化表!$G$14+(B209-40)*转化表!$G$15,IF(AND(B209&lt;=60,B209&gt;50),9*转化表!$G$11+10*转化表!$G$12+10*转化表!$G$13+10*转化表!$G$14+10*转化表!$G$15+(B209-50)*转化表!$G$16,IF(AND(B209&lt;=70,B209&gt;60),9*转化表!$G$11+10*转化表!$G$12+10*转化表!$G$13+10*转化表!$G$14+10*转化表!$G$15+10*转化表!$G$16+(B209-60)*转化表!$G$17,IF(AND(B209&lt;=80,B209&gt;70),9*转化表!$G$11+10*转化表!$G$12+10*转化表!$G$13+10*转化表!$G$14+10*转化表!$G$15+10*转化表!$G$16+10*转化表!$G$17+(B209-70)*转化表!$G$18,IF(AND(B209&lt;=90,B209&gt;80),9*转化表!$G$11+10*转化表!$G$12+10*转化表!$G$13+10*转化表!$G$14+10*转化表!$G$15+10*转化表!$G$16+10*转化表!$G$17+10*转化表!$G$18+(B209-80)*转化表!$G$19,IF(AND(B209&lt;=100,B209&gt;90),9*转化表!$G$11+10*转化表!$G$12+10*转化表!$G$13+10*转化表!$G$14+10*转化表!$G$15+10*转化表!$G$16+10*转化表!$G$17+10*转化表!$G$18+10*转化表!$G$19+(B209-90)*转化表!$G$20,IF(AND(B209&lt;=110,B209&gt;100),9*转化表!$G$11+10*转化表!$G$12+10*转化表!$G$13+10*转化表!$G$14+10*转化表!$G$15+10*转化表!$G$16+10*转化表!$G$17+10*转化表!$G$18+10*转化表!$G$19+10*转化表!$G$20+(B209-100)*转化表!$G$21,IF(AND(B209&lt;=120,B209&gt;110),9*转化表!$G$11+10*转化表!$G$12+10*转化表!$G$13+10*转化表!$G$14+10*转化表!$G$15+10*转化表!$G$16+10*转化表!$G$17+10*转化表!$G$18+10*转化表!$G$19+10*转化表!$G$20+10*转化表!$G$21+(B209-110)*转化表!$G$22))))))))))))</f>
        <v>432</v>
      </c>
      <c r="L209" s="98">
        <f>IF(F209&lt;=50,0,(F209-50)*7%*B209+IF(AND(B209&lt;=10,B209&gt;0),人物成长表!$B209*转化表!$H$11,IF(AND(B209&lt;=20,B209&gt;10),9*转化表!$H$11+(B209-10)*转化表!$H$12,IF(AND(B209&lt;=30,B209&gt;20),9*转化表!$H$11+10*转化表!$H$12+(B209-20)*转化表!$H$13,IF(AND(B209&lt;=40,B209&gt;30),9*转化表!$H$11+10*转化表!$H$12+10*转化表!$H$13+(B209-30)*转化表!$H$14,IF(AND(B209&lt;=50,B209&gt;40),9*转化表!$H$11+10*转化表!$H$12+10*转化表!$H$13+10*转化表!$H$14+(B209-40)*转化表!$H$15,IF(AND(B209&lt;=60,B209&gt;50),9*转化表!$H$11+10*转化表!$H$12+10*转化表!$H$13+10*转化表!$H$14+10*转化表!$H$15+(B209-50)*转化表!$H$16,IF(AND(B209&lt;=70,B209&gt;60),9*转化表!$H$11+10*转化表!$H$12+10*转化表!$H$13+10*转化表!$H$14+10*转化表!$H$15+10*转化表!$H$16+(B209-60)*转化表!$H$17,IF(AND(B209&lt;=80,B209&gt;70),9*转化表!$H$11+10*转化表!$H$12+10*转化表!$H$13+10*转化表!$H$14+10*转化表!$H$15+10*转化表!$H$16+10*转化表!$H$17+(B209-70)*转化表!$H$18,IF(AND(B209&lt;=90,B209&gt;80),9*转化表!$H$11+10*转化表!$H$12+10*转化表!$H$13+10*转化表!$H$14+10*转化表!$H$15+10*转化表!$H$16+10*转化表!$H$17+10*转化表!$H$18+(B209-80)*转化表!$H$19,IF(AND(B209&lt;=100,B209&gt;90),9*转化表!$H$11+10*转化表!$H$12+10*转化表!$H$13+10*转化表!$H$14+10*转化表!$H$15+10*转化表!$H$16+10*转化表!$H$17+10*转化表!$H$18+10*转化表!$H$19+(B209-90)*转化表!$H$20,IF(AND(B209&lt;=110,B209&gt;100),9*转化表!$H$11+10*转化表!$H$12+10*转化表!$H$13+10*转化表!$H$14+10*转化表!$H$15+10*转化表!$H$16+10*转化表!$H$17+10*转化表!$H$18+10*转化表!$H$19+10*转化表!$H$20+(B209-100)*转化表!$H$21,IF(AND(B209&lt;=120,B209&gt;110),9*转化表!$H$11+10*转化表!$H$12+10*转化表!$H$13+10*转化表!$H$14+10*转化表!$H$15+10*转化表!$H$16+10*转化表!$H$17+10*转化表!$H$18+10*转化表!$H$19+10*转化表!$H$20+10*转化表!$H$21+(B209-110)*转化表!$H$22)))))))))))))</f>
        <v>0</v>
      </c>
      <c r="M209" s="99">
        <v>0.1</v>
      </c>
      <c r="N209" s="95">
        <v>0</v>
      </c>
      <c r="O209" s="99">
        <v>0.15</v>
      </c>
      <c r="P209" s="95">
        <v>0</v>
      </c>
      <c r="Q209" s="95">
        <v>0</v>
      </c>
      <c r="R209" s="95">
        <v>0</v>
      </c>
      <c r="S209" s="95">
        <v>0</v>
      </c>
    </row>
    <row r="210" spans="1:19">
      <c r="A210" s="38" t="s">
        <v>187</v>
      </c>
      <c r="B210" s="95">
        <v>89</v>
      </c>
      <c r="C210" s="96">
        <f>IF(AND(B210&lt;=10,B210&gt;0),(人物成长表!$B210-1)*30+30,IF(AND(B210&lt;=20,B210&gt;10),9*30+30+(B210-10)*60,IF(AND(B210&lt;=30,B210&gt;20),9*30+30+10*60+(B210-20)*90,IF(AND(B210&lt;=40,B210&gt;30),9*30+30+10*60+10*90+(B210-30)*120,IF(AND(B210&lt;=50,B210&gt;40),9*30+30+10*60+10*90+10*120+(B210-40)*150,IF(AND(B210&lt;=60,B210&gt;50),9*30+30+10*60+10*90+10*120+10*150+(B210-50)*180,IF(AND(B210&lt;=70,B210&gt;60),9*30+30+10*60+10*90+10*120+10*150+10*180+(B210-60)*210,IF(AND(B210&lt;=80,B210&gt;70),9*30+30+10*60+10*90+10*120+10*150+10*180+10*210+(B210-70)*240,IF(AND(B210&lt;=90,B210&gt;80),9*30+30+10*60+10*90+10*120+10*150+10*180+10*210+10*240+(B210-80)*270,IF(AND(B210&lt;=100,B210&gt;90),9*30+30+10*60+10*90+10*120+10*150+10*180+10*210+10*240+10*270+(B210-90)*300,IF(AND(B210&lt;=110,B210&gt;100),9*30+30+10*60+10*90+10*120+10*150+10*180+10*210+10*240+10*270+10*300+(B210-100)*330,IF(AND(B210&lt;=120,B210&gt;110),9*30+30+10*60+10*90+10*120+10*150+10*180+10*210+10*240+10*270+10*300+10*330+(B210-110)*360))))))))))))</f>
        <v>13230</v>
      </c>
      <c r="D210" s="38">
        <v>70</v>
      </c>
      <c r="E210" s="38">
        <v>50</v>
      </c>
      <c r="F210" s="95">
        <v>50</v>
      </c>
      <c r="G210" s="97">
        <f>人物成长表!$D210*人物成长表!$B210*10%+16+IF(AND(B210&lt;=10,B210&gt;0),(人物成长表!$B210-1)*转化表!$C$11,IF(AND(B210&lt;=20,B210&gt;10),9*转化表!$C$11+(B210-10)*转化表!$C$12,IF(AND(B210&lt;=30,B210&gt;20),9*转化表!$C$11+10*转化表!$C$12+(B210-20)*转化表!$C$13,IF(AND(B210&lt;=40,B210&gt;30),9*转化表!$C$11+10*转化表!$C$12+10*转化表!$C$13+(B210-30)*转化表!$C$14,IF(AND(B210&lt;=50,B210&gt;40),9*转化表!$C$11+10*转化表!$C$12+10*转化表!$C$13+10*转化表!$C$14+(B210-40)*转化表!$C$15,IF(AND(B210&lt;=60,B210&gt;50),9*转化表!$C$11+10*转化表!$C$12+10*转化表!$C$13+10*转化表!$C$14+10*转化表!$C$15+(B210-50)*转化表!$C$16,IF(AND(B210&lt;=70,B210&gt;60),9*转化表!$C$11+10*转化表!$C$12+10*转化表!$C$13+10*转化表!$C$14+10*转化表!$C$15+10*转化表!$C$16+(B210-60)*转化表!$C$17,IF(AND(B210&lt;=80,B210&gt;70),9*转化表!$C$11+10*转化表!$C$12+10*转化表!$C$13+10*转化表!$C$14+10*转化表!$C$15+10*转化表!$C$16+10*转化表!$C$17+(B210-70)*转化表!$C$18,IF(AND(B210&lt;=90,B210&gt;80),9*转化表!$C$11+10*转化表!$C$12+10*转化表!$C$13+10*转化表!$C$14+10*转化表!$C$15+10*转化表!$C$16+10*转化表!$C$17+10*转化表!$C$18+(B210-80)*转化表!$C$19,IF(AND(B210&lt;=100,B210&gt;90),9*转化表!$C$11+10*转化表!$C$12+10*转化表!$C$13+10*转化表!$C$14+10*转化表!$C$15+10*转化表!$C$16+10*转化表!$C$17+10*转化表!$C$18+10*转化表!$C$19+(B210-90)*转化表!$C$20,IF(AND(B210&lt;=110,B210&gt;100),9*转化表!$C$11+10*转化表!$C$12+10*转化表!$C$13+10*转化表!$C$14+10*转化表!$C$15+10*转化表!$C$16+10*转化表!$C$17+10*转化表!$C$18+10*转化表!$C$19+10*转化表!$C$20+(B210-100)*转化表!$C$21,IF(AND(B210&lt;=120,B210&gt;110),9*转化表!$C$11+10*转化表!$C$12+10*转化表!$C$13+10*转化表!$C$14+10*转化表!$C$15+10*转化表!$C$16+10*转化表!$C$17+10*转化表!$C$18+10*转化表!$C$19+10*转化表!$C$20+10*转化表!$C$21+(B210-110)*转化表!$C$22))))))))))))</f>
        <v>1941</v>
      </c>
      <c r="H210" s="97">
        <f>人物成长表!$D210*人物成长表!$B210*7%+11.1+IF(AND(B210&lt;=10,B210&gt;0),(人物成长表!$B210-1)*转化表!$D$11,IF(AND(B210&lt;=20,B210&gt;10),9*转化表!$D$11+(B210-10)*转化表!$D$12,IF(AND(B210&lt;=30,B210&gt;20),9*转化表!$D$11+10*转化表!$D$12+(B210-20)*转化表!$D$13,IF(AND(B210&lt;=40,B210&gt;30),9*转化表!$D$11+10*转化表!$D$12+10*转化表!$D$13+(B210-30)*转化表!$D$14,IF(AND(B210&lt;=50,B210&gt;40),9*转化表!$D$11+10*转化表!$D$12+10*转化表!$D$13+10*转化表!$D$14+(B210-40)*转化表!$D$15,IF(AND(B210&lt;=60,B210&gt;50),9*转化表!$D$11+10*转化表!$D$12+10*转化表!$D$13+10*转化表!$D$14+10*转化表!$D$15+(B210-50)*转化表!$D$16,IF(AND(B210&lt;=70,B210&gt;60),9*转化表!$D$11+10*转化表!$D$12+10*转化表!$D$13+10*转化表!$D$14+10*转化表!$D$15+10*转化表!$D$16+(B210-60)*转化表!$D$17,IF(AND(B210&lt;=80,B210&gt;70),9*转化表!$D$11+10*转化表!$D$12+10*转化表!$D$13+10*转化表!$D$14+10*转化表!$D$15+10*转化表!$D$16+10*转化表!$D$17+(B210-70)*转化表!$D$18,IF(AND(B210&lt;=90,B210&gt;80),9*转化表!$D$11+10*转化表!$D$12+10*转化表!$D$13+10*转化表!$D$14+10*转化表!$D$15+10*转化表!$D$16+10*转化表!$D$17+10*转化表!$D$18+(B210-80)*转化表!$D$19,IF(AND(B210&lt;=100,B210&gt;90),9*转化表!$D$11+10*转化表!$D$12+10*转化表!$D$13+10*转化表!$D$14+10*转化表!$D$15+10*转化表!$D$16+10*转化表!$D$17+10*转化表!$D$18+10*转化表!$D$19+(B210-90)*转化表!$D$20,IF(AND(B210&lt;=110,B210&gt;100),9*转化表!$D$11+10*转化表!$D$12+10*转化表!$D$13+10*转化表!$D$14+10*转化表!$D$15+10*转化表!$D$16+10*转化表!$D$17+10*转化表!$D$18+10*转化表!$D$19+10*转化表!$D$20+(B210-100)*转化表!$D$21,IF(AND(B210&lt;=120,B210&gt;110),9*转化表!$D$11+10*转化表!$D$12+10*转化表!$D$13+10*转化表!$D$14+10*转化表!$D$15+10*转化表!$D$16+10*转化表!$D$17+10*转化表!$D$18+10*转化表!$D$19+10*转化表!$D$20+10*转化表!$D$21+(B210-110)*转化表!$D$22))))))))))))</f>
        <v>553.40000000000009</v>
      </c>
      <c r="I210" s="98">
        <f>IF(E210&lt;=50,0,(E210-50)*人物成长表!$B210*10%+0.1+IF(AND(B210&lt;=10,B210&gt;0),(人物成长表!$B210-1)*转化表!$E$11,IF(AND(B210&lt;=20,B210&gt;10),9*转化表!$E$11+(B210-10)*转化表!$E$12,IF(AND(B210&lt;=30,B210&gt;20),9*转化表!$E$11+10*转化表!$E$12+(B210-20)*转化表!$E$13,IF(AND(B210&lt;=40,B210&gt;30),9*转化表!$E$11+10*转化表!$E$12+10*转化表!$E$13+(B210-30)*转化表!$E$14,IF(AND(B210&lt;=50,B210&gt;40),9*转化表!$E$11+10*转化表!$E$12+10*转化表!$E$13+10*转化表!$E$14+(B210-40)*转化表!$E$15,IF(AND(B210&lt;=60,B210&gt;50),9*转化表!$E$11+10*转化表!$E$12+10*转化表!$E$13+10*转化表!$E$14+10*转化表!$E$15+(B210-50)*转化表!$E$16,IF(AND(B210&lt;=70,B210&gt;60),9*转化表!$E$11+10*转化表!$E$12+10*转化表!$E$13+10*转化表!$E$14+10*转化表!$E$15+10*转化表!$E$16+(B210-60)*转化表!$E$17,IF(AND(B210&lt;=80,B210&gt;70),9*转化表!$E$11+10*转化表!$E$12+10*转化表!$E$13+10*转化表!$E$14+10*转化表!$E$15+10*转化表!$E$16+10*转化表!$E$17+(B210-70)*转化表!$E$18,IF(AND(B210&lt;=90,B210&gt;80),9*转化表!$E$11+10*转化表!$E$12+10*转化表!$E$13+10*转化表!$E$14+10*转化表!$E$15+10*转化表!$E$16+10*转化表!$E$17+10*转化表!$E$18+(B210-80)*转化表!$E$19,IF(AND(B210&lt;=100,B210&gt;90),9*转化表!$E$11+10*转化表!$E$12+10*转化表!$E$13+10*转化表!$E$14+10*转化表!$E$15+10*转化表!$E$16+10*转化表!$E$17+10*转化表!$E$18+10*转化表!$E$19+(B210-90)*转化表!$E$20,IF(AND(B210&lt;=110,B210&gt;100),9*转化表!$E$11+10*转化表!$E$12+10*转化表!$E$13+10*转化表!$E$14+10*转化表!$E$15+10*转化表!$E$16+10*转化表!$E$17+10*转化表!$E$18+10*转化表!$E$19+10*转化表!$E$20+(B210-100)*转化表!$E$21,IF(AND(B210&lt;=120,B210&gt;110),9*转化表!$E$11+10*转化表!$E$12+10*转化表!$E$13+10*转化表!$E$14+10*转化表!$E$15+10*转化表!$E$16+10*转化表!$E$17+10*转化表!$E$18+10*转化表!$E$19+10*转化表!$E$20+10*转化表!$E$21+(B210-110)*转化表!$E$22)))))))))))))</f>
        <v>0</v>
      </c>
      <c r="J210" s="98">
        <f>IF(E210&lt;=50,0,(E210-50)*人物成长表!$B210*7%+0.1+IF(AND(B210&lt;=10,B210&gt;0),(人物成长表!$B210-1)*转化表!$F$11,IF(AND(B210&lt;=20,B210&gt;10),9*转化表!$F$11+(B210-10)*转化表!$F$12,IF(AND(B210&lt;=30,B210&gt;20),9*转化表!$F$11+10*转化表!$F$12+(B210-20)*转化表!$F$13,IF(AND(B210&lt;=40,B210&gt;30),9*转化表!$F$11+10*转化表!$F$12+10*转化表!$F$13+(B210-30)*转化表!$F$14,IF(AND(B210&lt;=50,B210&gt;40),9*转化表!$F$11+10*转化表!$F$12+10*转化表!$F$13+10*转化表!$F$14+(B210-40)*转化表!$F$15,IF(AND(B210&lt;=60,B210&gt;50),9*转化表!$F$11+10*转化表!$F$12+10*转化表!$F$13+10*转化表!$F$14+10*转化表!$F$15+(B210-50)*转化表!$F$16,IF(AND(B210&lt;=70,B210&gt;60),9*转化表!$F$11+10*转化表!$F$12+10*转化表!$F$13+10*转化表!$F$14+10*转化表!$F$15+10*转化表!$F$16+(B210-60)*转化表!$F$17,IF(AND(B210&lt;=80,B210&gt;70),9*转化表!$F$11+10*转化表!$F$12+10*转化表!$F$13+10*转化表!$F$14+10*转化表!$F$15+10*转化表!$F$16+10*转化表!$F$17+(B210-70)*转化表!$F$18,IF(AND(B210&lt;=90,B210&gt;80),9*转化表!$F$11+10*转化表!$F$12+10*转化表!$F$13+10*转化表!$F$14+10*转化表!$F$15+10*转化表!$F$16+10*转化表!$F$17+10*转化表!$F$18+(B210-80)*转化表!$F$19,IF(AND(B210&lt;=100,B210&gt;90),9*转化表!$F$11+10*转化表!$F$12+10*转化表!$F$13+10*转化表!$F$14+10*转化表!$F$15+10*转化表!$F$16+10*转化表!$F$17+10*转化表!$F$18+10*转化表!$F$19+(B210-90)*转化表!$F$20,IF(AND(B210&lt;=110,B210&gt;100),9*转化表!$F$11+10*转化表!$F$12+10*转化表!$F$13+10*转化表!$F$14+10*转化表!$F$15+10*转化表!$F$16+10*转化表!$F$17+10*转化表!$F$18+10*转化表!$F$19+10*转化表!$F$20+(B210-100)*转化表!$F$21,IF(AND(B210&lt;=120,B210&gt;110),9*转化表!$F$11+10*转化表!$F$12+10*转化表!$F$13+10*转化表!$F$14+10*转化表!$F$15+10*转化表!$F$16+10*转化表!$F$17+10*转化表!$F$18+10*转化表!$F$19+10*转化表!$F$20+10*转化表!$F$21+(B210-110)*转化表!$F$22)))))))))))))</f>
        <v>0</v>
      </c>
      <c r="K210" s="98">
        <f>(F210-50)*B210*10%+1+IF(AND(B210&lt;=10,B210&gt;0),(人物成长表!$B210-1)*转化表!$G$11,IF(AND(B210&lt;=20,B210&gt;10),9*转化表!$G$11+(B210-10)*转化表!$G$12,IF(AND(B210&lt;=30,B210&gt;20),9*转化表!$G$11+10*转化表!$G$12+(B210-20)*转化表!$G$13,IF(AND(B210&lt;=40,B210&gt;30),9*转化表!$G$11+10*转化表!$G$12+10*转化表!$G$13+(B210-30)*转化表!$G$14,IF(AND(B210&lt;=50,B210&gt;40),9*转化表!$G$11+10*转化表!$G$12+10*转化表!$G$13+10*转化表!$G$14+(B210-40)*转化表!$G$15,IF(AND(B210&lt;=60,B210&gt;50),9*转化表!$G$11+10*转化表!$G$12+10*转化表!$G$13+10*转化表!$G$14+10*转化表!$G$15+(B210-50)*转化表!$G$16,IF(AND(B210&lt;=70,B210&gt;60),9*转化表!$G$11+10*转化表!$G$12+10*转化表!$G$13+10*转化表!$G$14+10*转化表!$G$15+10*转化表!$G$16+(B210-60)*转化表!$G$17,IF(AND(B210&lt;=80,B210&gt;70),9*转化表!$G$11+10*转化表!$G$12+10*转化表!$G$13+10*转化表!$G$14+10*转化表!$G$15+10*转化表!$G$16+10*转化表!$G$17+(B210-70)*转化表!$G$18,IF(AND(B210&lt;=90,B210&gt;80),9*转化表!$G$11+10*转化表!$G$12+10*转化表!$G$13+10*转化表!$G$14+10*转化表!$G$15+10*转化表!$G$16+10*转化表!$G$17+10*转化表!$G$18+(B210-80)*转化表!$G$19,IF(AND(B210&lt;=100,B210&gt;90),9*转化表!$G$11+10*转化表!$G$12+10*转化表!$G$13+10*转化表!$G$14+10*转化表!$G$15+10*转化表!$G$16+10*转化表!$G$17+10*转化表!$G$18+10*转化表!$G$19+(B210-90)*转化表!$G$20,IF(AND(B210&lt;=110,B210&gt;100),9*转化表!$G$11+10*转化表!$G$12+10*转化表!$G$13+10*转化表!$G$14+10*转化表!$G$15+10*转化表!$G$16+10*转化表!$G$17+10*转化表!$G$18+10*转化表!$G$19+10*转化表!$G$20+(B210-100)*转化表!$G$21,IF(AND(B210&lt;=120,B210&gt;110),9*转化表!$G$11+10*转化表!$G$12+10*转化表!$G$13+10*转化表!$G$14+10*转化表!$G$15+10*转化表!$G$16+10*转化表!$G$17+10*转化表!$G$18+10*转化表!$G$19+10*转化表!$G$20+10*转化表!$G$21+(B210-110)*转化表!$G$22))))))))))))</f>
        <v>441</v>
      </c>
      <c r="L210" s="98">
        <f>IF(F210&lt;=50,0,(F210-50)*7%*B210+IF(AND(B210&lt;=10,B210&gt;0),人物成长表!$B210*转化表!$H$11,IF(AND(B210&lt;=20,B210&gt;10),9*转化表!$H$11+(B210-10)*转化表!$H$12,IF(AND(B210&lt;=30,B210&gt;20),9*转化表!$H$11+10*转化表!$H$12+(B210-20)*转化表!$H$13,IF(AND(B210&lt;=40,B210&gt;30),9*转化表!$H$11+10*转化表!$H$12+10*转化表!$H$13+(B210-30)*转化表!$H$14,IF(AND(B210&lt;=50,B210&gt;40),9*转化表!$H$11+10*转化表!$H$12+10*转化表!$H$13+10*转化表!$H$14+(B210-40)*转化表!$H$15,IF(AND(B210&lt;=60,B210&gt;50),9*转化表!$H$11+10*转化表!$H$12+10*转化表!$H$13+10*转化表!$H$14+10*转化表!$H$15+(B210-50)*转化表!$H$16,IF(AND(B210&lt;=70,B210&gt;60),9*转化表!$H$11+10*转化表!$H$12+10*转化表!$H$13+10*转化表!$H$14+10*转化表!$H$15+10*转化表!$H$16+(B210-60)*转化表!$H$17,IF(AND(B210&lt;=80,B210&gt;70),9*转化表!$H$11+10*转化表!$H$12+10*转化表!$H$13+10*转化表!$H$14+10*转化表!$H$15+10*转化表!$H$16+10*转化表!$H$17+(B210-70)*转化表!$H$18,IF(AND(B210&lt;=90,B210&gt;80),9*转化表!$H$11+10*转化表!$H$12+10*转化表!$H$13+10*转化表!$H$14+10*转化表!$H$15+10*转化表!$H$16+10*转化表!$H$17+10*转化表!$H$18+(B210-80)*转化表!$H$19,IF(AND(B210&lt;=100,B210&gt;90),9*转化表!$H$11+10*转化表!$H$12+10*转化表!$H$13+10*转化表!$H$14+10*转化表!$H$15+10*转化表!$H$16+10*转化表!$H$17+10*转化表!$H$18+10*转化表!$H$19+(B210-90)*转化表!$H$20,IF(AND(B210&lt;=110,B210&gt;100),9*转化表!$H$11+10*转化表!$H$12+10*转化表!$H$13+10*转化表!$H$14+10*转化表!$H$15+10*转化表!$H$16+10*转化表!$H$17+10*转化表!$H$18+10*转化表!$H$19+10*转化表!$H$20+(B210-100)*转化表!$H$21,IF(AND(B210&lt;=120,B210&gt;110),9*转化表!$H$11+10*转化表!$H$12+10*转化表!$H$13+10*转化表!$H$14+10*转化表!$H$15+10*转化表!$H$16+10*转化表!$H$17+10*转化表!$H$18+10*转化表!$H$19+10*转化表!$H$20+10*转化表!$H$21+(B210-110)*转化表!$H$22)))))))))))))</f>
        <v>0</v>
      </c>
      <c r="M210" s="99">
        <v>0.1</v>
      </c>
      <c r="N210" s="95">
        <v>0</v>
      </c>
      <c r="O210" s="99">
        <v>0.15</v>
      </c>
      <c r="P210" s="95">
        <v>0</v>
      </c>
      <c r="Q210" s="95">
        <v>0</v>
      </c>
      <c r="R210" s="95">
        <v>0</v>
      </c>
      <c r="S210" s="95">
        <v>0</v>
      </c>
    </row>
    <row r="211" spans="1:19">
      <c r="A211" s="38" t="s">
        <v>187</v>
      </c>
      <c r="B211" s="95">
        <v>90</v>
      </c>
      <c r="C211" s="96">
        <f>IF(AND(B211&lt;=10,B211&gt;0),(人物成长表!$B211-1)*30+30,IF(AND(B211&lt;=20,B211&gt;10),9*30+30+(B211-10)*60,IF(AND(B211&lt;=30,B211&gt;20),9*30+30+10*60+(B211-20)*90,IF(AND(B211&lt;=40,B211&gt;30),9*30+30+10*60+10*90+(B211-30)*120,IF(AND(B211&lt;=50,B211&gt;40),9*30+30+10*60+10*90+10*120+(B211-40)*150,IF(AND(B211&lt;=60,B211&gt;50),9*30+30+10*60+10*90+10*120+10*150+(B211-50)*180,IF(AND(B211&lt;=70,B211&gt;60),9*30+30+10*60+10*90+10*120+10*150+10*180+(B211-60)*210,IF(AND(B211&lt;=80,B211&gt;70),9*30+30+10*60+10*90+10*120+10*150+10*180+10*210+(B211-70)*240,IF(AND(B211&lt;=90,B211&gt;80),9*30+30+10*60+10*90+10*120+10*150+10*180+10*210+10*240+(B211-80)*270,IF(AND(B211&lt;=100,B211&gt;90),9*30+30+10*60+10*90+10*120+10*150+10*180+10*210+10*240+10*270+(B211-90)*300,IF(AND(B211&lt;=110,B211&gt;100),9*30+30+10*60+10*90+10*120+10*150+10*180+10*210+10*240+10*270+10*300+(B211-100)*330,IF(AND(B211&lt;=120,B211&gt;110),9*30+30+10*60+10*90+10*120+10*150+10*180+10*210+10*240+10*270+10*300+10*330+(B211-110)*360))))))))))))</f>
        <v>13500</v>
      </c>
      <c r="D211" s="38">
        <v>70</v>
      </c>
      <c r="E211" s="38">
        <v>50</v>
      </c>
      <c r="F211" s="95">
        <v>50</v>
      </c>
      <c r="G211" s="97">
        <f>人物成长表!$D211*人物成长表!$B211*10%+16+IF(AND(B211&lt;=10,B211&gt;0),(人物成长表!$B211-1)*转化表!$C$11,IF(AND(B211&lt;=20,B211&gt;10),9*转化表!$C$11+(B211-10)*转化表!$C$12,IF(AND(B211&lt;=30,B211&gt;20),9*转化表!$C$11+10*转化表!$C$12+(B211-20)*转化表!$C$13,IF(AND(B211&lt;=40,B211&gt;30),9*转化表!$C$11+10*转化表!$C$12+10*转化表!$C$13+(B211-30)*转化表!$C$14,IF(AND(B211&lt;=50,B211&gt;40),9*转化表!$C$11+10*转化表!$C$12+10*转化表!$C$13+10*转化表!$C$14+(B211-40)*转化表!$C$15,IF(AND(B211&lt;=60,B211&gt;50),9*转化表!$C$11+10*转化表!$C$12+10*转化表!$C$13+10*转化表!$C$14+10*转化表!$C$15+(B211-50)*转化表!$C$16,IF(AND(B211&lt;=70,B211&gt;60),9*转化表!$C$11+10*转化表!$C$12+10*转化表!$C$13+10*转化表!$C$14+10*转化表!$C$15+10*转化表!$C$16+(B211-60)*转化表!$C$17,IF(AND(B211&lt;=80,B211&gt;70),9*转化表!$C$11+10*转化表!$C$12+10*转化表!$C$13+10*转化表!$C$14+10*转化表!$C$15+10*转化表!$C$16+10*转化表!$C$17+(B211-70)*转化表!$C$18,IF(AND(B211&lt;=90,B211&gt;80),9*转化表!$C$11+10*转化表!$C$12+10*转化表!$C$13+10*转化表!$C$14+10*转化表!$C$15+10*转化表!$C$16+10*转化表!$C$17+10*转化表!$C$18+(B211-80)*转化表!$C$19,IF(AND(B211&lt;=100,B211&gt;90),9*转化表!$C$11+10*转化表!$C$12+10*转化表!$C$13+10*转化表!$C$14+10*转化表!$C$15+10*转化表!$C$16+10*转化表!$C$17+10*转化表!$C$18+10*转化表!$C$19+(B211-90)*转化表!$C$20,IF(AND(B211&lt;=110,B211&gt;100),9*转化表!$C$11+10*转化表!$C$12+10*转化表!$C$13+10*转化表!$C$14+10*转化表!$C$15+10*转化表!$C$16+10*转化表!$C$17+10*转化表!$C$18+10*转化表!$C$19+10*转化表!$C$20+(B211-100)*转化表!$C$21,IF(AND(B211&lt;=120,B211&gt;110),9*转化表!$C$11+10*转化表!$C$12+10*转化表!$C$13+10*转化表!$C$14+10*转化表!$C$15+10*转化表!$C$16+10*转化表!$C$17+10*转化表!$C$18+10*转化表!$C$19+10*转化表!$C$20+10*转化表!$C$21+(B211-110)*转化表!$C$22))))))))))))</f>
        <v>1979</v>
      </c>
      <c r="H211" s="97">
        <f>人物成长表!$D211*人物成长表!$B211*7%+11.1+IF(AND(B211&lt;=10,B211&gt;0),(人物成长表!$B211-1)*转化表!$D$11,IF(AND(B211&lt;=20,B211&gt;10),9*转化表!$D$11+(B211-10)*转化表!$D$12,IF(AND(B211&lt;=30,B211&gt;20),9*转化表!$D$11+10*转化表!$D$12+(B211-20)*转化表!$D$13,IF(AND(B211&lt;=40,B211&gt;30),9*转化表!$D$11+10*转化表!$D$12+10*转化表!$D$13+(B211-30)*转化表!$D$14,IF(AND(B211&lt;=50,B211&gt;40),9*转化表!$D$11+10*转化表!$D$12+10*转化表!$D$13+10*转化表!$D$14+(B211-40)*转化表!$D$15,IF(AND(B211&lt;=60,B211&gt;50),9*转化表!$D$11+10*转化表!$D$12+10*转化表!$D$13+10*转化表!$D$14+10*转化表!$D$15+(B211-50)*转化表!$D$16,IF(AND(B211&lt;=70,B211&gt;60),9*转化表!$D$11+10*转化表!$D$12+10*转化表!$D$13+10*转化表!$D$14+10*转化表!$D$15+10*转化表!$D$16+(B211-60)*转化表!$D$17,IF(AND(B211&lt;=80,B211&gt;70),9*转化表!$D$11+10*转化表!$D$12+10*转化表!$D$13+10*转化表!$D$14+10*转化表!$D$15+10*转化表!$D$16+10*转化表!$D$17+(B211-70)*转化表!$D$18,IF(AND(B211&lt;=90,B211&gt;80),9*转化表!$D$11+10*转化表!$D$12+10*转化表!$D$13+10*转化表!$D$14+10*转化表!$D$15+10*转化表!$D$16+10*转化表!$D$17+10*转化表!$D$18+(B211-80)*转化表!$D$19,IF(AND(B211&lt;=100,B211&gt;90),9*转化表!$D$11+10*转化表!$D$12+10*转化表!$D$13+10*转化表!$D$14+10*转化表!$D$15+10*转化表!$D$16+10*转化表!$D$17+10*转化表!$D$18+10*转化表!$D$19+(B211-90)*转化表!$D$20,IF(AND(B211&lt;=110,B211&gt;100),9*转化表!$D$11+10*转化表!$D$12+10*转化表!$D$13+10*转化表!$D$14+10*转化表!$D$15+10*转化表!$D$16+10*转化表!$D$17+10*转化表!$D$18+10*转化表!$D$19+10*转化表!$D$20+(B211-100)*转化表!$D$21,IF(AND(B211&lt;=120,B211&gt;110),9*转化表!$D$11+10*转化表!$D$12+10*转化表!$D$13+10*转化表!$D$14+10*转化表!$D$15+10*转化表!$D$16+10*转化表!$D$17+10*转化表!$D$18+10*转化表!$D$19+10*转化表!$D$20+10*转化表!$D$21+(B211-110)*转化表!$D$22))))))))))))</f>
        <v>563.00000000000011</v>
      </c>
      <c r="I211" s="98">
        <f>IF(E211&lt;=50,0,(E211-50)*人物成长表!$B211*10%+0.1+IF(AND(B211&lt;=10,B211&gt;0),(人物成长表!$B211-1)*转化表!$E$11,IF(AND(B211&lt;=20,B211&gt;10),9*转化表!$E$11+(B211-10)*转化表!$E$12,IF(AND(B211&lt;=30,B211&gt;20),9*转化表!$E$11+10*转化表!$E$12+(B211-20)*转化表!$E$13,IF(AND(B211&lt;=40,B211&gt;30),9*转化表!$E$11+10*转化表!$E$12+10*转化表!$E$13+(B211-30)*转化表!$E$14,IF(AND(B211&lt;=50,B211&gt;40),9*转化表!$E$11+10*转化表!$E$12+10*转化表!$E$13+10*转化表!$E$14+(B211-40)*转化表!$E$15,IF(AND(B211&lt;=60,B211&gt;50),9*转化表!$E$11+10*转化表!$E$12+10*转化表!$E$13+10*转化表!$E$14+10*转化表!$E$15+(B211-50)*转化表!$E$16,IF(AND(B211&lt;=70,B211&gt;60),9*转化表!$E$11+10*转化表!$E$12+10*转化表!$E$13+10*转化表!$E$14+10*转化表!$E$15+10*转化表!$E$16+(B211-60)*转化表!$E$17,IF(AND(B211&lt;=80,B211&gt;70),9*转化表!$E$11+10*转化表!$E$12+10*转化表!$E$13+10*转化表!$E$14+10*转化表!$E$15+10*转化表!$E$16+10*转化表!$E$17+(B211-70)*转化表!$E$18,IF(AND(B211&lt;=90,B211&gt;80),9*转化表!$E$11+10*转化表!$E$12+10*转化表!$E$13+10*转化表!$E$14+10*转化表!$E$15+10*转化表!$E$16+10*转化表!$E$17+10*转化表!$E$18+(B211-80)*转化表!$E$19,IF(AND(B211&lt;=100,B211&gt;90),9*转化表!$E$11+10*转化表!$E$12+10*转化表!$E$13+10*转化表!$E$14+10*转化表!$E$15+10*转化表!$E$16+10*转化表!$E$17+10*转化表!$E$18+10*转化表!$E$19+(B211-90)*转化表!$E$20,IF(AND(B211&lt;=110,B211&gt;100),9*转化表!$E$11+10*转化表!$E$12+10*转化表!$E$13+10*转化表!$E$14+10*转化表!$E$15+10*转化表!$E$16+10*转化表!$E$17+10*转化表!$E$18+10*转化表!$E$19+10*转化表!$E$20+(B211-100)*转化表!$E$21,IF(AND(B211&lt;=120,B211&gt;110),9*转化表!$E$11+10*转化表!$E$12+10*转化表!$E$13+10*转化表!$E$14+10*转化表!$E$15+10*转化表!$E$16+10*转化表!$E$17+10*转化表!$E$18+10*转化表!$E$19+10*转化表!$E$20+10*转化表!$E$21+(B211-110)*转化表!$E$22)))))))))))))</f>
        <v>0</v>
      </c>
      <c r="J211" s="98">
        <f>IF(E211&lt;=50,0,(E211-50)*人物成长表!$B211*7%+0.1+IF(AND(B211&lt;=10,B211&gt;0),(人物成长表!$B211-1)*转化表!$F$11,IF(AND(B211&lt;=20,B211&gt;10),9*转化表!$F$11+(B211-10)*转化表!$F$12,IF(AND(B211&lt;=30,B211&gt;20),9*转化表!$F$11+10*转化表!$F$12+(B211-20)*转化表!$F$13,IF(AND(B211&lt;=40,B211&gt;30),9*转化表!$F$11+10*转化表!$F$12+10*转化表!$F$13+(B211-30)*转化表!$F$14,IF(AND(B211&lt;=50,B211&gt;40),9*转化表!$F$11+10*转化表!$F$12+10*转化表!$F$13+10*转化表!$F$14+(B211-40)*转化表!$F$15,IF(AND(B211&lt;=60,B211&gt;50),9*转化表!$F$11+10*转化表!$F$12+10*转化表!$F$13+10*转化表!$F$14+10*转化表!$F$15+(B211-50)*转化表!$F$16,IF(AND(B211&lt;=70,B211&gt;60),9*转化表!$F$11+10*转化表!$F$12+10*转化表!$F$13+10*转化表!$F$14+10*转化表!$F$15+10*转化表!$F$16+(B211-60)*转化表!$F$17,IF(AND(B211&lt;=80,B211&gt;70),9*转化表!$F$11+10*转化表!$F$12+10*转化表!$F$13+10*转化表!$F$14+10*转化表!$F$15+10*转化表!$F$16+10*转化表!$F$17+(B211-70)*转化表!$F$18,IF(AND(B211&lt;=90,B211&gt;80),9*转化表!$F$11+10*转化表!$F$12+10*转化表!$F$13+10*转化表!$F$14+10*转化表!$F$15+10*转化表!$F$16+10*转化表!$F$17+10*转化表!$F$18+(B211-80)*转化表!$F$19,IF(AND(B211&lt;=100,B211&gt;90),9*转化表!$F$11+10*转化表!$F$12+10*转化表!$F$13+10*转化表!$F$14+10*转化表!$F$15+10*转化表!$F$16+10*转化表!$F$17+10*转化表!$F$18+10*转化表!$F$19+(B211-90)*转化表!$F$20,IF(AND(B211&lt;=110,B211&gt;100),9*转化表!$F$11+10*转化表!$F$12+10*转化表!$F$13+10*转化表!$F$14+10*转化表!$F$15+10*转化表!$F$16+10*转化表!$F$17+10*转化表!$F$18+10*转化表!$F$19+10*转化表!$F$20+(B211-100)*转化表!$F$21,IF(AND(B211&lt;=120,B211&gt;110),9*转化表!$F$11+10*转化表!$F$12+10*转化表!$F$13+10*转化表!$F$14+10*转化表!$F$15+10*转化表!$F$16+10*转化表!$F$17+10*转化表!$F$18+10*转化表!$F$19+10*转化表!$F$20+10*转化表!$F$21+(B211-110)*转化表!$F$22)))))))))))))</f>
        <v>0</v>
      </c>
      <c r="K211" s="98">
        <f>(F211-50)*B211*10%+1+IF(AND(B211&lt;=10,B211&gt;0),(人物成长表!$B211-1)*转化表!$G$11,IF(AND(B211&lt;=20,B211&gt;10),9*转化表!$G$11+(B211-10)*转化表!$G$12,IF(AND(B211&lt;=30,B211&gt;20),9*转化表!$G$11+10*转化表!$G$12+(B211-20)*转化表!$G$13,IF(AND(B211&lt;=40,B211&gt;30),9*转化表!$G$11+10*转化表!$G$12+10*转化表!$G$13+(B211-30)*转化表!$G$14,IF(AND(B211&lt;=50,B211&gt;40),9*转化表!$G$11+10*转化表!$G$12+10*转化表!$G$13+10*转化表!$G$14+(B211-40)*转化表!$G$15,IF(AND(B211&lt;=60,B211&gt;50),9*转化表!$G$11+10*转化表!$G$12+10*转化表!$G$13+10*转化表!$G$14+10*转化表!$G$15+(B211-50)*转化表!$G$16,IF(AND(B211&lt;=70,B211&gt;60),9*转化表!$G$11+10*转化表!$G$12+10*转化表!$G$13+10*转化表!$G$14+10*转化表!$G$15+10*转化表!$G$16+(B211-60)*转化表!$G$17,IF(AND(B211&lt;=80,B211&gt;70),9*转化表!$G$11+10*转化表!$G$12+10*转化表!$G$13+10*转化表!$G$14+10*转化表!$G$15+10*转化表!$G$16+10*转化表!$G$17+(B211-70)*转化表!$G$18,IF(AND(B211&lt;=90,B211&gt;80),9*转化表!$G$11+10*转化表!$G$12+10*转化表!$G$13+10*转化表!$G$14+10*转化表!$G$15+10*转化表!$G$16+10*转化表!$G$17+10*转化表!$G$18+(B211-80)*转化表!$G$19,IF(AND(B211&lt;=100,B211&gt;90),9*转化表!$G$11+10*转化表!$G$12+10*转化表!$G$13+10*转化表!$G$14+10*转化表!$G$15+10*转化表!$G$16+10*转化表!$G$17+10*转化表!$G$18+10*转化表!$G$19+(B211-90)*转化表!$G$20,IF(AND(B211&lt;=110,B211&gt;100),9*转化表!$G$11+10*转化表!$G$12+10*转化表!$G$13+10*转化表!$G$14+10*转化表!$G$15+10*转化表!$G$16+10*转化表!$G$17+10*转化表!$G$18+10*转化表!$G$19+10*转化表!$G$20+(B211-100)*转化表!$G$21,IF(AND(B211&lt;=120,B211&gt;110),9*转化表!$G$11+10*转化表!$G$12+10*转化表!$G$13+10*转化表!$G$14+10*转化表!$G$15+10*转化表!$G$16+10*转化表!$G$17+10*转化表!$G$18+10*转化表!$G$19+10*转化表!$G$20+10*转化表!$G$21+(B211-110)*转化表!$G$22))))))))))))</f>
        <v>450</v>
      </c>
      <c r="L211" s="98">
        <f>IF(F211&lt;=50,0,(F211-50)*7%*B211+IF(AND(B211&lt;=10,B211&gt;0),人物成长表!$B211*转化表!$H$11,IF(AND(B211&lt;=20,B211&gt;10),9*转化表!$H$11+(B211-10)*转化表!$H$12,IF(AND(B211&lt;=30,B211&gt;20),9*转化表!$H$11+10*转化表!$H$12+(B211-20)*转化表!$H$13,IF(AND(B211&lt;=40,B211&gt;30),9*转化表!$H$11+10*转化表!$H$12+10*转化表!$H$13+(B211-30)*转化表!$H$14,IF(AND(B211&lt;=50,B211&gt;40),9*转化表!$H$11+10*转化表!$H$12+10*转化表!$H$13+10*转化表!$H$14+(B211-40)*转化表!$H$15,IF(AND(B211&lt;=60,B211&gt;50),9*转化表!$H$11+10*转化表!$H$12+10*转化表!$H$13+10*转化表!$H$14+10*转化表!$H$15+(B211-50)*转化表!$H$16,IF(AND(B211&lt;=70,B211&gt;60),9*转化表!$H$11+10*转化表!$H$12+10*转化表!$H$13+10*转化表!$H$14+10*转化表!$H$15+10*转化表!$H$16+(B211-60)*转化表!$H$17,IF(AND(B211&lt;=80,B211&gt;70),9*转化表!$H$11+10*转化表!$H$12+10*转化表!$H$13+10*转化表!$H$14+10*转化表!$H$15+10*转化表!$H$16+10*转化表!$H$17+(B211-70)*转化表!$H$18,IF(AND(B211&lt;=90,B211&gt;80),9*转化表!$H$11+10*转化表!$H$12+10*转化表!$H$13+10*转化表!$H$14+10*转化表!$H$15+10*转化表!$H$16+10*转化表!$H$17+10*转化表!$H$18+(B211-80)*转化表!$H$19,IF(AND(B211&lt;=100,B211&gt;90),9*转化表!$H$11+10*转化表!$H$12+10*转化表!$H$13+10*转化表!$H$14+10*转化表!$H$15+10*转化表!$H$16+10*转化表!$H$17+10*转化表!$H$18+10*转化表!$H$19+(B211-90)*转化表!$H$20,IF(AND(B211&lt;=110,B211&gt;100),9*转化表!$H$11+10*转化表!$H$12+10*转化表!$H$13+10*转化表!$H$14+10*转化表!$H$15+10*转化表!$H$16+10*转化表!$H$17+10*转化表!$H$18+10*转化表!$H$19+10*转化表!$H$20+(B211-100)*转化表!$H$21,IF(AND(B211&lt;=120,B211&gt;110),9*转化表!$H$11+10*转化表!$H$12+10*转化表!$H$13+10*转化表!$H$14+10*转化表!$H$15+10*转化表!$H$16+10*转化表!$H$17+10*转化表!$H$18+10*转化表!$H$19+10*转化表!$H$20+10*转化表!$H$21+(B211-110)*转化表!$H$22)))))))))))))</f>
        <v>0</v>
      </c>
      <c r="M211" s="99">
        <v>0.1</v>
      </c>
      <c r="N211" s="95">
        <v>0</v>
      </c>
      <c r="O211" s="99">
        <v>0.15</v>
      </c>
      <c r="P211" s="95">
        <v>0</v>
      </c>
      <c r="Q211" s="95">
        <v>0</v>
      </c>
      <c r="R211" s="95">
        <v>0</v>
      </c>
      <c r="S211" s="95">
        <v>0</v>
      </c>
    </row>
    <row r="212" spans="1:19">
      <c r="A212" s="38" t="s">
        <v>187</v>
      </c>
      <c r="B212" s="95">
        <v>91</v>
      </c>
      <c r="C212" s="96">
        <f>IF(AND(B212&lt;=10,B212&gt;0),(人物成长表!$B212-1)*30+30,IF(AND(B212&lt;=20,B212&gt;10),9*30+30+(B212-10)*60,IF(AND(B212&lt;=30,B212&gt;20),9*30+30+10*60+(B212-20)*90,IF(AND(B212&lt;=40,B212&gt;30),9*30+30+10*60+10*90+(B212-30)*120,IF(AND(B212&lt;=50,B212&gt;40),9*30+30+10*60+10*90+10*120+(B212-40)*150,IF(AND(B212&lt;=60,B212&gt;50),9*30+30+10*60+10*90+10*120+10*150+(B212-50)*180,IF(AND(B212&lt;=70,B212&gt;60),9*30+30+10*60+10*90+10*120+10*150+10*180+(B212-60)*210,IF(AND(B212&lt;=80,B212&gt;70),9*30+30+10*60+10*90+10*120+10*150+10*180+10*210+(B212-70)*240,IF(AND(B212&lt;=90,B212&gt;80),9*30+30+10*60+10*90+10*120+10*150+10*180+10*210+10*240+(B212-80)*270,IF(AND(B212&lt;=100,B212&gt;90),9*30+30+10*60+10*90+10*120+10*150+10*180+10*210+10*240+10*270+(B212-90)*300,IF(AND(B212&lt;=110,B212&gt;100),9*30+30+10*60+10*90+10*120+10*150+10*180+10*210+10*240+10*270+10*300+(B212-100)*330,IF(AND(B212&lt;=120,B212&gt;110),9*30+30+10*60+10*90+10*120+10*150+10*180+10*210+10*240+10*270+10*300+10*330+(B212-110)*360))))))))))))</f>
        <v>13800</v>
      </c>
      <c r="D212" s="38">
        <v>70</v>
      </c>
      <c r="E212" s="38">
        <v>50</v>
      </c>
      <c r="F212" s="95">
        <v>50</v>
      </c>
      <c r="G212" s="97">
        <f>人物成长表!$D212*人物成长表!$B212*10%+16+IF(AND(B212&lt;=10,B212&gt;0),(人物成长表!$B212-1)*转化表!$C$11,IF(AND(B212&lt;=20,B212&gt;10),9*转化表!$C$11+(B212-10)*转化表!$C$12,IF(AND(B212&lt;=30,B212&gt;20),9*转化表!$C$11+10*转化表!$C$12+(B212-20)*转化表!$C$13,IF(AND(B212&lt;=40,B212&gt;30),9*转化表!$C$11+10*转化表!$C$12+10*转化表!$C$13+(B212-30)*转化表!$C$14,IF(AND(B212&lt;=50,B212&gt;40),9*转化表!$C$11+10*转化表!$C$12+10*转化表!$C$13+10*转化表!$C$14+(B212-40)*转化表!$C$15,IF(AND(B212&lt;=60,B212&gt;50),9*转化表!$C$11+10*转化表!$C$12+10*转化表!$C$13+10*转化表!$C$14+10*转化表!$C$15+(B212-50)*转化表!$C$16,IF(AND(B212&lt;=70,B212&gt;60),9*转化表!$C$11+10*转化表!$C$12+10*转化表!$C$13+10*转化表!$C$14+10*转化表!$C$15+10*转化表!$C$16+(B212-60)*转化表!$C$17,IF(AND(B212&lt;=80,B212&gt;70),9*转化表!$C$11+10*转化表!$C$12+10*转化表!$C$13+10*转化表!$C$14+10*转化表!$C$15+10*转化表!$C$16+10*转化表!$C$17+(B212-70)*转化表!$C$18,IF(AND(B212&lt;=90,B212&gt;80),9*转化表!$C$11+10*转化表!$C$12+10*转化表!$C$13+10*转化表!$C$14+10*转化表!$C$15+10*转化表!$C$16+10*转化表!$C$17+10*转化表!$C$18+(B212-80)*转化表!$C$19,IF(AND(B212&lt;=100,B212&gt;90),9*转化表!$C$11+10*转化表!$C$12+10*转化表!$C$13+10*转化表!$C$14+10*转化表!$C$15+10*转化表!$C$16+10*转化表!$C$17+10*转化表!$C$18+10*转化表!$C$19+(B212-90)*转化表!$C$20,IF(AND(B212&lt;=110,B212&gt;100),9*转化表!$C$11+10*转化表!$C$12+10*转化表!$C$13+10*转化表!$C$14+10*转化表!$C$15+10*转化表!$C$16+10*转化表!$C$17+10*转化表!$C$18+10*转化表!$C$19+10*转化表!$C$20+(B212-100)*转化表!$C$21,IF(AND(B212&lt;=120,B212&gt;110),9*转化表!$C$11+10*转化表!$C$12+10*转化表!$C$13+10*转化表!$C$14+10*转化表!$C$15+10*转化表!$C$16+10*转化表!$C$17+10*转化表!$C$18+10*转化表!$C$19+10*转化表!$C$20+10*转化表!$C$21+(B212-110)*转化表!$C$22))))))))))))</f>
        <v>2021</v>
      </c>
      <c r="H212" s="97">
        <f>人物成长表!$D212*人物成长表!$B212*7%+11.1+IF(AND(B212&lt;=10,B212&gt;0),(人物成长表!$B212-1)*转化表!$D$11,IF(AND(B212&lt;=20,B212&gt;10),9*转化表!$D$11+(B212-10)*转化表!$D$12,IF(AND(B212&lt;=30,B212&gt;20),9*转化表!$D$11+10*转化表!$D$12+(B212-20)*转化表!$D$13,IF(AND(B212&lt;=40,B212&gt;30),9*转化表!$D$11+10*转化表!$D$12+10*转化表!$D$13+(B212-30)*转化表!$D$14,IF(AND(B212&lt;=50,B212&gt;40),9*转化表!$D$11+10*转化表!$D$12+10*转化表!$D$13+10*转化表!$D$14+(B212-40)*转化表!$D$15,IF(AND(B212&lt;=60,B212&gt;50),9*转化表!$D$11+10*转化表!$D$12+10*转化表!$D$13+10*转化表!$D$14+10*转化表!$D$15+(B212-50)*转化表!$D$16,IF(AND(B212&lt;=70,B212&gt;60),9*转化表!$D$11+10*转化表!$D$12+10*转化表!$D$13+10*转化表!$D$14+10*转化表!$D$15+10*转化表!$D$16+(B212-60)*转化表!$D$17,IF(AND(B212&lt;=80,B212&gt;70),9*转化表!$D$11+10*转化表!$D$12+10*转化表!$D$13+10*转化表!$D$14+10*转化表!$D$15+10*转化表!$D$16+10*转化表!$D$17+(B212-70)*转化表!$D$18,IF(AND(B212&lt;=90,B212&gt;80),9*转化表!$D$11+10*转化表!$D$12+10*转化表!$D$13+10*转化表!$D$14+10*转化表!$D$15+10*转化表!$D$16+10*转化表!$D$17+10*转化表!$D$18+(B212-80)*转化表!$D$19,IF(AND(B212&lt;=100,B212&gt;90),9*转化表!$D$11+10*转化表!$D$12+10*转化表!$D$13+10*转化表!$D$14+10*转化表!$D$15+10*转化表!$D$16+10*转化表!$D$17+10*转化表!$D$18+10*转化表!$D$19+(B212-90)*转化表!$D$20,IF(AND(B212&lt;=110,B212&gt;100),9*转化表!$D$11+10*转化表!$D$12+10*转化表!$D$13+10*转化表!$D$14+10*转化表!$D$15+10*转化表!$D$16+10*转化表!$D$17+10*转化表!$D$18+10*转化表!$D$19+10*转化表!$D$20+(B212-100)*转化表!$D$21,IF(AND(B212&lt;=120,B212&gt;110),9*转化表!$D$11+10*转化表!$D$12+10*转化表!$D$13+10*转化表!$D$14+10*转化表!$D$15+10*转化表!$D$16+10*转化表!$D$17+10*转化表!$D$18+10*转化表!$D$19+10*转化表!$D$20+10*转化表!$D$21+(B212-110)*转化表!$D$22))))))))))))</f>
        <v>573.40000000000009</v>
      </c>
      <c r="I212" s="98">
        <f>IF(E212&lt;=50,0,(E212-50)*人物成长表!$B212*10%+0.1+IF(AND(B212&lt;=10,B212&gt;0),(人物成长表!$B212-1)*转化表!$E$11,IF(AND(B212&lt;=20,B212&gt;10),9*转化表!$E$11+(B212-10)*转化表!$E$12,IF(AND(B212&lt;=30,B212&gt;20),9*转化表!$E$11+10*转化表!$E$12+(B212-20)*转化表!$E$13,IF(AND(B212&lt;=40,B212&gt;30),9*转化表!$E$11+10*转化表!$E$12+10*转化表!$E$13+(B212-30)*转化表!$E$14,IF(AND(B212&lt;=50,B212&gt;40),9*转化表!$E$11+10*转化表!$E$12+10*转化表!$E$13+10*转化表!$E$14+(B212-40)*转化表!$E$15,IF(AND(B212&lt;=60,B212&gt;50),9*转化表!$E$11+10*转化表!$E$12+10*转化表!$E$13+10*转化表!$E$14+10*转化表!$E$15+(B212-50)*转化表!$E$16,IF(AND(B212&lt;=70,B212&gt;60),9*转化表!$E$11+10*转化表!$E$12+10*转化表!$E$13+10*转化表!$E$14+10*转化表!$E$15+10*转化表!$E$16+(B212-60)*转化表!$E$17,IF(AND(B212&lt;=80,B212&gt;70),9*转化表!$E$11+10*转化表!$E$12+10*转化表!$E$13+10*转化表!$E$14+10*转化表!$E$15+10*转化表!$E$16+10*转化表!$E$17+(B212-70)*转化表!$E$18,IF(AND(B212&lt;=90,B212&gt;80),9*转化表!$E$11+10*转化表!$E$12+10*转化表!$E$13+10*转化表!$E$14+10*转化表!$E$15+10*转化表!$E$16+10*转化表!$E$17+10*转化表!$E$18+(B212-80)*转化表!$E$19,IF(AND(B212&lt;=100,B212&gt;90),9*转化表!$E$11+10*转化表!$E$12+10*转化表!$E$13+10*转化表!$E$14+10*转化表!$E$15+10*转化表!$E$16+10*转化表!$E$17+10*转化表!$E$18+10*转化表!$E$19+(B212-90)*转化表!$E$20,IF(AND(B212&lt;=110,B212&gt;100),9*转化表!$E$11+10*转化表!$E$12+10*转化表!$E$13+10*转化表!$E$14+10*转化表!$E$15+10*转化表!$E$16+10*转化表!$E$17+10*转化表!$E$18+10*转化表!$E$19+10*转化表!$E$20+(B212-100)*转化表!$E$21,IF(AND(B212&lt;=120,B212&gt;110),9*转化表!$E$11+10*转化表!$E$12+10*转化表!$E$13+10*转化表!$E$14+10*转化表!$E$15+10*转化表!$E$16+10*转化表!$E$17+10*转化表!$E$18+10*转化表!$E$19+10*转化表!$E$20+10*转化表!$E$21+(B212-110)*转化表!$E$22)))))))))))))</f>
        <v>0</v>
      </c>
      <c r="J212" s="98">
        <f>IF(E212&lt;=50,0,(E212-50)*人物成长表!$B212*7%+0.1+IF(AND(B212&lt;=10,B212&gt;0),(人物成长表!$B212-1)*转化表!$F$11,IF(AND(B212&lt;=20,B212&gt;10),9*转化表!$F$11+(B212-10)*转化表!$F$12,IF(AND(B212&lt;=30,B212&gt;20),9*转化表!$F$11+10*转化表!$F$12+(B212-20)*转化表!$F$13,IF(AND(B212&lt;=40,B212&gt;30),9*转化表!$F$11+10*转化表!$F$12+10*转化表!$F$13+(B212-30)*转化表!$F$14,IF(AND(B212&lt;=50,B212&gt;40),9*转化表!$F$11+10*转化表!$F$12+10*转化表!$F$13+10*转化表!$F$14+(B212-40)*转化表!$F$15,IF(AND(B212&lt;=60,B212&gt;50),9*转化表!$F$11+10*转化表!$F$12+10*转化表!$F$13+10*转化表!$F$14+10*转化表!$F$15+(B212-50)*转化表!$F$16,IF(AND(B212&lt;=70,B212&gt;60),9*转化表!$F$11+10*转化表!$F$12+10*转化表!$F$13+10*转化表!$F$14+10*转化表!$F$15+10*转化表!$F$16+(B212-60)*转化表!$F$17,IF(AND(B212&lt;=80,B212&gt;70),9*转化表!$F$11+10*转化表!$F$12+10*转化表!$F$13+10*转化表!$F$14+10*转化表!$F$15+10*转化表!$F$16+10*转化表!$F$17+(B212-70)*转化表!$F$18,IF(AND(B212&lt;=90,B212&gt;80),9*转化表!$F$11+10*转化表!$F$12+10*转化表!$F$13+10*转化表!$F$14+10*转化表!$F$15+10*转化表!$F$16+10*转化表!$F$17+10*转化表!$F$18+(B212-80)*转化表!$F$19,IF(AND(B212&lt;=100,B212&gt;90),9*转化表!$F$11+10*转化表!$F$12+10*转化表!$F$13+10*转化表!$F$14+10*转化表!$F$15+10*转化表!$F$16+10*转化表!$F$17+10*转化表!$F$18+10*转化表!$F$19+(B212-90)*转化表!$F$20,IF(AND(B212&lt;=110,B212&gt;100),9*转化表!$F$11+10*转化表!$F$12+10*转化表!$F$13+10*转化表!$F$14+10*转化表!$F$15+10*转化表!$F$16+10*转化表!$F$17+10*转化表!$F$18+10*转化表!$F$19+10*转化表!$F$20+(B212-100)*转化表!$F$21,IF(AND(B212&lt;=120,B212&gt;110),9*转化表!$F$11+10*转化表!$F$12+10*转化表!$F$13+10*转化表!$F$14+10*转化表!$F$15+10*转化表!$F$16+10*转化表!$F$17+10*转化表!$F$18+10*转化表!$F$19+10*转化表!$F$20+10*转化表!$F$21+(B212-110)*转化表!$F$22)))))))))))))</f>
        <v>0</v>
      </c>
      <c r="K212" s="98">
        <f>(F212-50)*B212*10%+1+IF(AND(B212&lt;=10,B212&gt;0),(人物成长表!$B212-1)*转化表!$G$11,IF(AND(B212&lt;=20,B212&gt;10),9*转化表!$G$11+(B212-10)*转化表!$G$12,IF(AND(B212&lt;=30,B212&gt;20),9*转化表!$G$11+10*转化表!$G$12+(B212-20)*转化表!$G$13,IF(AND(B212&lt;=40,B212&gt;30),9*转化表!$G$11+10*转化表!$G$12+10*转化表!$G$13+(B212-30)*转化表!$G$14,IF(AND(B212&lt;=50,B212&gt;40),9*转化表!$G$11+10*转化表!$G$12+10*转化表!$G$13+10*转化表!$G$14+(B212-40)*转化表!$G$15,IF(AND(B212&lt;=60,B212&gt;50),9*转化表!$G$11+10*转化表!$G$12+10*转化表!$G$13+10*转化表!$G$14+10*转化表!$G$15+(B212-50)*转化表!$G$16,IF(AND(B212&lt;=70,B212&gt;60),9*转化表!$G$11+10*转化表!$G$12+10*转化表!$G$13+10*转化表!$G$14+10*转化表!$G$15+10*转化表!$G$16+(B212-60)*转化表!$G$17,IF(AND(B212&lt;=80,B212&gt;70),9*转化表!$G$11+10*转化表!$G$12+10*转化表!$G$13+10*转化表!$G$14+10*转化表!$G$15+10*转化表!$G$16+10*转化表!$G$17+(B212-70)*转化表!$G$18,IF(AND(B212&lt;=90,B212&gt;80),9*转化表!$G$11+10*转化表!$G$12+10*转化表!$G$13+10*转化表!$G$14+10*转化表!$G$15+10*转化表!$G$16+10*转化表!$G$17+10*转化表!$G$18+(B212-80)*转化表!$G$19,IF(AND(B212&lt;=100,B212&gt;90),9*转化表!$G$11+10*转化表!$G$12+10*转化表!$G$13+10*转化表!$G$14+10*转化表!$G$15+10*转化表!$G$16+10*转化表!$G$17+10*转化表!$G$18+10*转化表!$G$19+(B212-90)*转化表!$G$20,IF(AND(B212&lt;=110,B212&gt;100),9*转化表!$G$11+10*转化表!$G$12+10*转化表!$G$13+10*转化表!$G$14+10*转化表!$G$15+10*转化表!$G$16+10*转化表!$G$17+10*转化表!$G$18+10*转化表!$G$19+10*转化表!$G$20+(B212-100)*转化表!$G$21,IF(AND(B212&lt;=120,B212&gt;110),9*转化表!$G$11+10*转化表!$G$12+10*转化表!$G$13+10*转化表!$G$14+10*转化表!$G$15+10*转化表!$G$16+10*转化表!$G$17+10*转化表!$G$18+10*转化表!$G$19+10*转化表!$G$20+10*转化表!$G$21+(B212-110)*转化表!$G$22))))))))))))</f>
        <v>461</v>
      </c>
      <c r="L212" s="98">
        <f>IF(F212&lt;=50,0,(F212-50)*7%*B212+IF(AND(B212&lt;=10,B212&gt;0),人物成长表!$B212*转化表!$H$11,IF(AND(B212&lt;=20,B212&gt;10),9*转化表!$H$11+(B212-10)*转化表!$H$12,IF(AND(B212&lt;=30,B212&gt;20),9*转化表!$H$11+10*转化表!$H$12+(B212-20)*转化表!$H$13,IF(AND(B212&lt;=40,B212&gt;30),9*转化表!$H$11+10*转化表!$H$12+10*转化表!$H$13+(B212-30)*转化表!$H$14,IF(AND(B212&lt;=50,B212&gt;40),9*转化表!$H$11+10*转化表!$H$12+10*转化表!$H$13+10*转化表!$H$14+(B212-40)*转化表!$H$15,IF(AND(B212&lt;=60,B212&gt;50),9*转化表!$H$11+10*转化表!$H$12+10*转化表!$H$13+10*转化表!$H$14+10*转化表!$H$15+(B212-50)*转化表!$H$16,IF(AND(B212&lt;=70,B212&gt;60),9*转化表!$H$11+10*转化表!$H$12+10*转化表!$H$13+10*转化表!$H$14+10*转化表!$H$15+10*转化表!$H$16+(B212-60)*转化表!$H$17,IF(AND(B212&lt;=80,B212&gt;70),9*转化表!$H$11+10*转化表!$H$12+10*转化表!$H$13+10*转化表!$H$14+10*转化表!$H$15+10*转化表!$H$16+10*转化表!$H$17+(B212-70)*转化表!$H$18,IF(AND(B212&lt;=90,B212&gt;80),9*转化表!$H$11+10*转化表!$H$12+10*转化表!$H$13+10*转化表!$H$14+10*转化表!$H$15+10*转化表!$H$16+10*转化表!$H$17+10*转化表!$H$18+(B212-80)*转化表!$H$19,IF(AND(B212&lt;=100,B212&gt;90),9*转化表!$H$11+10*转化表!$H$12+10*转化表!$H$13+10*转化表!$H$14+10*转化表!$H$15+10*转化表!$H$16+10*转化表!$H$17+10*转化表!$H$18+10*转化表!$H$19+(B212-90)*转化表!$H$20,IF(AND(B212&lt;=110,B212&gt;100),9*转化表!$H$11+10*转化表!$H$12+10*转化表!$H$13+10*转化表!$H$14+10*转化表!$H$15+10*转化表!$H$16+10*转化表!$H$17+10*转化表!$H$18+10*转化表!$H$19+10*转化表!$H$20+(B212-100)*转化表!$H$21,IF(AND(B212&lt;=120,B212&gt;110),9*转化表!$H$11+10*转化表!$H$12+10*转化表!$H$13+10*转化表!$H$14+10*转化表!$H$15+10*转化表!$H$16+10*转化表!$H$17+10*转化表!$H$18+10*转化表!$H$19+10*转化表!$H$20+10*转化表!$H$21+(B212-110)*转化表!$H$22)))))))))))))</f>
        <v>0</v>
      </c>
      <c r="M212" s="99">
        <v>0.1</v>
      </c>
      <c r="N212" s="95">
        <v>0</v>
      </c>
      <c r="O212" s="99">
        <v>0.15</v>
      </c>
      <c r="P212" s="95">
        <v>0</v>
      </c>
      <c r="Q212" s="95">
        <v>0</v>
      </c>
      <c r="R212" s="95">
        <v>0</v>
      </c>
      <c r="S212" s="95">
        <v>0</v>
      </c>
    </row>
    <row r="213" spans="1:19">
      <c r="A213" s="38" t="s">
        <v>187</v>
      </c>
      <c r="B213" s="95">
        <v>92</v>
      </c>
      <c r="C213" s="96">
        <f>IF(AND(B213&lt;=10,B213&gt;0),(人物成长表!$B213-1)*30+30,IF(AND(B213&lt;=20,B213&gt;10),9*30+30+(B213-10)*60,IF(AND(B213&lt;=30,B213&gt;20),9*30+30+10*60+(B213-20)*90,IF(AND(B213&lt;=40,B213&gt;30),9*30+30+10*60+10*90+(B213-30)*120,IF(AND(B213&lt;=50,B213&gt;40),9*30+30+10*60+10*90+10*120+(B213-40)*150,IF(AND(B213&lt;=60,B213&gt;50),9*30+30+10*60+10*90+10*120+10*150+(B213-50)*180,IF(AND(B213&lt;=70,B213&gt;60),9*30+30+10*60+10*90+10*120+10*150+10*180+(B213-60)*210,IF(AND(B213&lt;=80,B213&gt;70),9*30+30+10*60+10*90+10*120+10*150+10*180+10*210+(B213-70)*240,IF(AND(B213&lt;=90,B213&gt;80),9*30+30+10*60+10*90+10*120+10*150+10*180+10*210+10*240+(B213-80)*270,IF(AND(B213&lt;=100,B213&gt;90),9*30+30+10*60+10*90+10*120+10*150+10*180+10*210+10*240+10*270+(B213-90)*300,IF(AND(B213&lt;=110,B213&gt;100),9*30+30+10*60+10*90+10*120+10*150+10*180+10*210+10*240+10*270+10*300+(B213-100)*330,IF(AND(B213&lt;=120,B213&gt;110),9*30+30+10*60+10*90+10*120+10*150+10*180+10*210+10*240+10*270+10*300+10*330+(B213-110)*360))))))))))))</f>
        <v>14100</v>
      </c>
      <c r="D213" s="38">
        <v>70</v>
      </c>
      <c r="E213" s="38">
        <v>50</v>
      </c>
      <c r="F213" s="95">
        <v>50</v>
      </c>
      <c r="G213" s="97">
        <f>人物成长表!$D213*人物成长表!$B213*10%+16+IF(AND(B213&lt;=10,B213&gt;0),(人物成长表!$B213-1)*转化表!$C$11,IF(AND(B213&lt;=20,B213&gt;10),9*转化表!$C$11+(B213-10)*转化表!$C$12,IF(AND(B213&lt;=30,B213&gt;20),9*转化表!$C$11+10*转化表!$C$12+(B213-20)*转化表!$C$13,IF(AND(B213&lt;=40,B213&gt;30),9*转化表!$C$11+10*转化表!$C$12+10*转化表!$C$13+(B213-30)*转化表!$C$14,IF(AND(B213&lt;=50,B213&gt;40),9*转化表!$C$11+10*转化表!$C$12+10*转化表!$C$13+10*转化表!$C$14+(B213-40)*转化表!$C$15,IF(AND(B213&lt;=60,B213&gt;50),9*转化表!$C$11+10*转化表!$C$12+10*转化表!$C$13+10*转化表!$C$14+10*转化表!$C$15+(B213-50)*转化表!$C$16,IF(AND(B213&lt;=70,B213&gt;60),9*转化表!$C$11+10*转化表!$C$12+10*转化表!$C$13+10*转化表!$C$14+10*转化表!$C$15+10*转化表!$C$16+(B213-60)*转化表!$C$17,IF(AND(B213&lt;=80,B213&gt;70),9*转化表!$C$11+10*转化表!$C$12+10*转化表!$C$13+10*转化表!$C$14+10*转化表!$C$15+10*转化表!$C$16+10*转化表!$C$17+(B213-70)*转化表!$C$18,IF(AND(B213&lt;=90,B213&gt;80),9*转化表!$C$11+10*转化表!$C$12+10*转化表!$C$13+10*转化表!$C$14+10*转化表!$C$15+10*转化表!$C$16+10*转化表!$C$17+10*转化表!$C$18+(B213-80)*转化表!$C$19,IF(AND(B213&lt;=100,B213&gt;90),9*转化表!$C$11+10*转化表!$C$12+10*转化表!$C$13+10*转化表!$C$14+10*转化表!$C$15+10*转化表!$C$16+10*转化表!$C$17+10*转化表!$C$18+10*转化表!$C$19+(B213-90)*转化表!$C$20,IF(AND(B213&lt;=110,B213&gt;100),9*转化表!$C$11+10*转化表!$C$12+10*转化表!$C$13+10*转化表!$C$14+10*转化表!$C$15+10*转化表!$C$16+10*转化表!$C$17+10*转化表!$C$18+10*转化表!$C$19+10*转化表!$C$20+(B213-100)*转化表!$C$21,IF(AND(B213&lt;=120,B213&gt;110),9*转化表!$C$11+10*转化表!$C$12+10*转化表!$C$13+10*转化表!$C$14+10*转化表!$C$15+10*转化表!$C$16+10*转化表!$C$17+10*转化表!$C$18+10*转化表!$C$19+10*转化表!$C$20+10*转化表!$C$21+(B213-110)*转化表!$C$22))))))))))))</f>
        <v>2063</v>
      </c>
      <c r="H213" s="97">
        <f>人物成长表!$D213*人物成长表!$B213*7%+11.1+IF(AND(B213&lt;=10,B213&gt;0),(人物成长表!$B213-1)*转化表!$D$11,IF(AND(B213&lt;=20,B213&gt;10),9*转化表!$D$11+(B213-10)*转化表!$D$12,IF(AND(B213&lt;=30,B213&gt;20),9*转化表!$D$11+10*转化表!$D$12+(B213-20)*转化表!$D$13,IF(AND(B213&lt;=40,B213&gt;30),9*转化表!$D$11+10*转化表!$D$12+10*转化表!$D$13+(B213-30)*转化表!$D$14,IF(AND(B213&lt;=50,B213&gt;40),9*转化表!$D$11+10*转化表!$D$12+10*转化表!$D$13+10*转化表!$D$14+(B213-40)*转化表!$D$15,IF(AND(B213&lt;=60,B213&gt;50),9*转化表!$D$11+10*转化表!$D$12+10*转化表!$D$13+10*转化表!$D$14+10*转化表!$D$15+(B213-50)*转化表!$D$16,IF(AND(B213&lt;=70,B213&gt;60),9*转化表!$D$11+10*转化表!$D$12+10*转化表!$D$13+10*转化表!$D$14+10*转化表!$D$15+10*转化表!$D$16+(B213-60)*转化表!$D$17,IF(AND(B213&lt;=80,B213&gt;70),9*转化表!$D$11+10*转化表!$D$12+10*转化表!$D$13+10*转化表!$D$14+10*转化表!$D$15+10*转化表!$D$16+10*转化表!$D$17+(B213-70)*转化表!$D$18,IF(AND(B213&lt;=90,B213&gt;80),9*转化表!$D$11+10*转化表!$D$12+10*转化表!$D$13+10*转化表!$D$14+10*转化表!$D$15+10*转化表!$D$16+10*转化表!$D$17+10*转化表!$D$18+(B213-80)*转化表!$D$19,IF(AND(B213&lt;=100,B213&gt;90),9*转化表!$D$11+10*转化表!$D$12+10*转化表!$D$13+10*转化表!$D$14+10*转化表!$D$15+10*转化表!$D$16+10*转化表!$D$17+10*转化表!$D$18+10*转化表!$D$19+(B213-90)*转化表!$D$20,IF(AND(B213&lt;=110,B213&gt;100),9*转化表!$D$11+10*转化表!$D$12+10*转化表!$D$13+10*转化表!$D$14+10*转化表!$D$15+10*转化表!$D$16+10*转化表!$D$17+10*转化表!$D$18+10*转化表!$D$19+10*转化表!$D$20+(B213-100)*转化表!$D$21,IF(AND(B213&lt;=120,B213&gt;110),9*转化表!$D$11+10*转化表!$D$12+10*转化表!$D$13+10*转化表!$D$14+10*转化表!$D$15+10*转化表!$D$16+10*转化表!$D$17+10*转化表!$D$18+10*转化表!$D$19+10*转化表!$D$20+10*转化表!$D$21+(B213-110)*转化表!$D$22))))))))))))</f>
        <v>583.80000000000007</v>
      </c>
      <c r="I213" s="98">
        <f>IF(E213&lt;=50,0,(E213-50)*人物成长表!$B213*10%+0.1+IF(AND(B213&lt;=10,B213&gt;0),(人物成长表!$B213-1)*转化表!$E$11,IF(AND(B213&lt;=20,B213&gt;10),9*转化表!$E$11+(B213-10)*转化表!$E$12,IF(AND(B213&lt;=30,B213&gt;20),9*转化表!$E$11+10*转化表!$E$12+(B213-20)*转化表!$E$13,IF(AND(B213&lt;=40,B213&gt;30),9*转化表!$E$11+10*转化表!$E$12+10*转化表!$E$13+(B213-30)*转化表!$E$14,IF(AND(B213&lt;=50,B213&gt;40),9*转化表!$E$11+10*转化表!$E$12+10*转化表!$E$13+10*转化表!$E$14+(B213-40)*转化表!$E$15,IF(AND(B213&lt;=60,B213&gt;50),9*转化表!$E$11+10*转化表!$E$12+10*转化表!$E$13+10*转化表!$E$14+10*转化表!$E$15+(B213-50)*转化表!$E$16,IF(AND(B213&lt;=70,B213&gt;60),9*转化表!$E$11+10*转化表!$E$12+10*转化表!$E$13+10*转化表!$E$14+10*转化表!$E$15+10*转化表!$E$16+(B213-60)*转化表!$E$17,IF(AND(B213&lt;=80,B213&gt;70),9*转化表!$E$11+10*转化表!$E$12+10*转化表!$E$13+10*转化表!$E$14+10*转化表!$E$15+10*转化表!$E$16+10*转化表!$E$17+(B213-70)*转化表!$E$18,IF(AND(B213&lt;=90,B213&gt;80),9*转化表!$E$11+10*转化表!$E$12+10*转化表!$E$13+10*转化表!$E$14+10*转化表!$E$15+10*转化表!$E$16+10*转化表!$E$17+10*转化表!$E$18+(B213-80)*转化表!$E$19,IF(AND(B213&lt;=100,B213&gt;90),9*转化表!$E$11+10*转化表!$E$12+10*转化表!$E$13+10*转化表!$E$14+10*转化表!$E$15+10*转化表!$E$16+10*转化表!$E$17+10*转化表!$E$18+10*转化表!$E$19+(B213-90)*转化表!$E$20,IF(AND(B213&lt;=110,B213&gt;100),9*转化表!$E$11+10*转化表!$E$12+10*转化表!$E$13+10*转化表!$E$14+10*转化表!$E$15+10*转化表!$E$16+10*转化表!$E$17+10*转化表!$E$18+10*转化表!$E$19+10*转化表!$E$20+(B213-100)*转化表!$E$21,IF(AND(B213&lt;=120,B213&gt;110),9*转化表!$E$11+10*转化表!$E$12+10*转化表!$E$13+10*转化表!$E$14+10*转化表!$E$15+10*转化表!$E$16+10*转化表!$E$17+10*转化表!$E$18+10*转化表!$E$19+10*转化表!$E$20+10*转化表!$E$21+(B213-110)*转化表!$E$22)))))))))))))</f>
        <v>0</v>
      </c>
      <c r="J213" s="98">
        <f>IF(E213&lt;=50,0,(E213-50)*人物成长表!$B213*7%+0.1+IF(AND(B213&lt;=10,B213&gt;0),(人物成长表!$B213-1)*转化表!$F$11,IF(AND(B213&lt;=20,B213&gt;10),9*转化表!$F$11+(B213-10)*转化表!$F$12,IF(AND(B213&lt;=30,B213&gt;20),9*转化表!$F$11+10*转化表!$F$12+(B213-20)*转化表!$F$13,IF(AND(B213&lt;=40,B213&gt;30),9*转化表!$F$11+10*转化表!$F$12+10*转化表!$F$13+(B213-30)*转化表!$F$14,IF(AND(B213&lt;=50,B213&gt;40),9*转化表!$F$11+10*转化表!$F$12+10*转化表!$F$13+10*转化表!$F$14+(B213-40)*转化表!$F$15,IF(AND(B213&lt;=60,B213&gt;50),9*转化表!$F$11+10*转化表!$F$12+10*转化表!$F$13+10*转化表!$F$14+10*转化表!$F$15+(B213-50)*转化表!$F$16,IF(AND(B213&lt;=70,B213&gt;60),9*转化表!$F$11+10*转化表!$F$12+10*转化表!$F$13+10*转化表!$F$14+10*转化表!$F$15+10*转化表!$F$16+(B213-60)*转化表!$F$17,IF(AND(B213&lt;=80,B213&gt;70),9*转化表!$F$11+10*转化表!$F$12+10*转化表!$F$13+10*转化表!$F$14+10*转化表!$F$15+10*转化表!$F$16+10*转化表!$F$17+(B213-70)*转化表!$F$18,IF(AND(B213&lt;=90,B213&gt;80),9*转化表!$F$11+10*转化表!$F$12+10*转化表!$F$13+10*转化表!$F$14+10*转化表!$F$15+10*转化表!$F$16+10*转化表!$F$17+10*转化表!$F$18+(B213-80)*转化表!$F$19,IF(AND(B213&lt;=100,B213&gt;90),9*转化表!$F$11+10*转化表!$F$12+10*转化表!$F$13+10*转化表!$F$14+10*转化表!$F$15+10*转化表!$F$16+10*转化表!$F$17+10*转化表!$F$18+10*转化表!$F$19+(B213-90)*转化表!$F$20,IF(AND(B213&lt;=110,B213&gt;100),9*转化表!$F$11+10*转化表!$F$12+10*转化表!$F$13+10*转化表!$F$14+10*转化表!$F$15+10*转化表!$F$16+10*转化表!$F$17+10*转化表!$F$18+10*转化表!$F$19+10*转化表!$F$20+(B213-100)*转化表!$F$21,IF(AND(B213&lt;=120,B213&gt;110),9*转化表!$F$11+10*转化表!$F$12+10*转化表!$F$13+10*转化表!$F$14+10*转化表!$F$15+10*转化表!$F$16+10*转化表!$F$17+10*转化表!$F$18+10*转化表!$F$19+10*转化表!$F$20+10*转化表!$F$21+(B213-110)*转化表!$F$22)))))))))))))</f>
        <v>0</v>
      </c>
      <c r="K213" s="98">
        <f>(F213-50)*B213*10%+1+IF(AND(B213&lt;=10,B213&gt;0),(人物成长表!$B213-1)*转化表!$G$11,IF(AND(B213&lt;=20,B213&gt;10),9*转化表!$G$11+(B213-10)*转化表!$G$12,IF(AND(B213&lt;=30,B213&gt;20),9*转化表!$G$11+10*转化表!$G$12+(B213-20)*转化表!$G$13,IF(AND(B213&lt;=40,B213&gt;30),9*转化表!$G$11+10*转化表!$G$12+10*转化表!$G$13+(B213-30)*转化表!$G$14,IF(AND(B213&lt;=50,B213&gt;40),9*转化表!$G$11+10*转化表!$G$12+10*转化表!$G$13+10*转化表!$G$14+(B213-40)*转化表!$G$15,IF(AND(B213&lt;=60,B213&gt;50),9*转化表!$G$11+10*转化表!$G$12+10*转化表!$G$13+10*转化表!$G$14+10*转化表!$G$15+(B213-50)*转化表!$G$16,IF(AND(B213&lt;=70,B213&gt;60),9*转化表!$G$11+10*转化表!$G$12+10*转化表!$G$13+10*转化表!$G$14+10*转化表!$G$15+10*转化表!$G$16+(B213-60)*转化表!$G$17,IF(AND(B213&lt;=80,B213&gt;70),9*转化表!$G$11+10*转化表!$G$12+10*转化表!$G$13+10*转化表!$G$14+10*转化表!$G$15+10*转化表!$G$16+10*转化表!$G$17+(B213-70)*转化表!$G$18,IF(AND(B213&lt;=90,B213&gt;80),9*转化表!$G$11+10*转化表!$G$12+10*转化表!$G$13+10*转化表!$G$14+10*转化表!$G$15+10*转化表!$G$16+10*转化表!$G$17+10*转化表!$G$18+(B213-80)*转化表!$G$19,IF(AND(B213&lt;=100,B213&gt;90),9*转化表!$G$11+10*转化表!$G$12+10*转化表!$G$13+10*转化表!$G$14+10*转化表!$G$15+10*转化表!$G$16+10*转化表!$G$17+10*转化表!$G$18+10*转化表!$G$19+(B213-90)*转化表!$G$20,IF(AND(B213&lt;=110,B213&gt;100),9*转化表!$G$11+10*转化表!$G$12+10*转化表!$G$13+10*转化表!$G$14+10*转化表!$G$15+10*转化表!$G$16+10*转化表!$G$17+10*转化表!$G$18+10*转化表!$G$19+10*转化表!$G$20+(B213-100)*转化表!$G$21,IF(AND(B213&lt;=120,B213&gt;110),9*转化表!$G$11+10*转化表!$G$12+10*转化表!$G$13+10*转化表!$G$14+10*转化表!$G$15+10*转化表!$G$16+10*转化表!$G$17+10*转化表!$G$18+10*转化表!$G$19+10*转化表!$G$20+10*转化表!$G$21+(B213-110)*转化表!$G$22))))))))))))</f>
        <v>472</v>
      </c>
      <c r="L213" s="98">
        <f>IF(F213&lt;=50,0,(F213-50)*7%*B213+IF(AND(B213&lt;=10,B213&gt;0),人物成长表!$B213*转化表!$H$11,IF(AND(B213&lt;=20,B213&gt;10),9*转化表!$H$11+(B213-10)*转化表!$H$12,IF(AND(B213&lt;=30,B213&gt;20),9*转化表!$H$11+10*转化表!$H$12+(B213-20)*转化表!$H$13,IF(AND(B213&lt;=40,B213&gt;30),9*转化表!$H$11+10*转化表!$H$12+10*转化表!$H$13+(B213-30)*转化表!$H$14,IF(AND(B213&lt;=50,B213&gt;40),9*转化表!$H$11+10*转化表!$H$12+10*转化表!$H$13+10*转化表!$H$14+(B213-40)*转化表!$H$15,IF(AND(B213&lt;=60,B213&gt;50),9*转化表!$H$11+10*转化表!$H$12+10*转化表!$H$13+10*转化表!$H$14+10*转化表!$H$15+(B213-50)*转化表!$H$16,IF(AND(B213&lt;=70,B213&gt;60),9*转化表!$H$11+10*转化表!$H$12+10*转化表!$H$13+10*转化表!$H$14+10*转化表!$H$15+10*转化表!$H$16+(B213-60)*转化表!$H$17,IF(AND(B213&lt;=80,B213&gt;70),9*转化表!$H$11+10*转化表!$H$12+10*转化表!$H$13+10*转化表!$H$14+10*转化表!$H$15+10*转化表!$H$16+10*转化表!$H$17+(B213-70)*转化表!$H$18,IF(AND(B213&lt;=90,B213&gt;80),9*转化表!$H$11+10*转化表!$H$12+10*转化表!$H$13+10*转化表!$H$14+10*转化表!$H$15+10*转化表!$H$16+10*转化表!$H$17+10*转化表!$H$18+(B213-80)*转化表!$H$19,IF(AND(B213&lt;=100,B213&gt;90),9*转化表!$H$11+10*转化表!$H$12+10*转化表!$H$13+10*转化表!$H$14+10*转化表!$H$15+10*转化表!$H$16+10*转化表!$H$17+10*转化表!$H$18+10*转化表!$H$19+(B213-90)*转化表!$H$20,IF(AND(B213&lt;=110,B213&gt;100),9*转化表!$H$11+10*转化表!$H$12+10*转化表!$H$13+10*转化表!$H$14+10*转化表!$H$15+10*转化表!$H$16+10*转化表!$H$17+10*转化表!$H$18+10*转化表!$H$19+10*转化表!$H$20+(B213-100)*转化表!$H$21,IF(AND(B213&lt;=120,B213&gt;110),9*转化表!$H$11+10*转化表!$H$12+10*转化表!$H$13+10*转化表!$H$14+10*转化表!$H$15+10*转化表!$H$16+10*转化表!$H$17+10*转化表!$H$18+10*转化表!$H$19+10*转化表!$H$20+10*转化表!$H$21+(B213-110)*转化表!$H$22)))))))))))))</f>
        <v>0</v>
      </c>
      <c r="M213" s="99">
        <v>0.1</v>
      </c>
      <c r="N213" s="95">
        <v>0</v>
      </c>
      <c r="O213" s="99">
        <v>0.15</v>
      </c>
      <c r="P213" s="95">
        <v>0</v>
      </c>
      <c r="Q213" s="95">
        <v>0</v>
      </c>
      <c r="R213" s="95">
        <v>0</v>
      </c>
      <c r="S213" s="95">
        <v>0</v>
      </c>
    </row>
    <row r="214" spans="1:19">
      <c r="A214" s="38" t="s">
        <v>187</v>
      </c>
      <c r="B214" s="95">
        <v>93</v>
      </c>
      <c r="C214" s="96">
        <f>IF(AND(B214&lt;=10,B214&gt;0),(人物成长表!$B214-1)*30+30,IF(AND(B214&lt;=20,B214&gt;10),9*30+30+(B214-10)*60,IF(AND(B214&lt;=30,B214&gt;20),9*30+30+10*60+(B214-20)*90,IF(AND(B214&lt;=40,B214&gt;30),9*30+30+10*60+10*90+(B214-30)*120,IF(AND(B214&lt;=50,B214&gt;40),9*30+30+10*60+10*90+10*120+(B214-40)*150,IF(AND(B214&lt;=60,B214&gt;50),9*30+30+10*60+10*90+10*120+10*150+(B214-50)*180,IF(AND(B214&lt;=70,B214&gt;60),9*30+30+10*60+10*90+10*120+10*150+10*180+(B214-60)*210,IF(AND(B214&lt;=80,B214&gt;70),9*30+30+10*60+10*90+10*120+10*150+10*180+10*210+(B214-70)*240,IF(AND(B214&lt;=90,B214&gt;80),9*30+30+10*60+10*90+10*120+10*150+10*180+10*210+10*240+(B214-80)*270,IF(AND(B214&lt;=100,B214&gt;90),9*30+30+10*60+10*90+10*120+10*150+10*180+10*210+10*240+10*270+(B214-90)*300,IF(AND(B214&lt;=110,B214&gt;100),9*30+30+10*60+10*90+10*120+10*150+10*180+10*210+10*240+10*270+10*300+(B214-100)*330,IF(AND(B214&lt;=120,B214&gt;110),9*30+30+10*60+10*90+10*120+10*150+10*180+10*210+10*240+10*270+10*300+10*330+(B214-110)*360))))))))))))</f>
        <v>14400</v>
      </c>
      <c r="D214" s="38">
        <v>70</v>
      </c>
      <c r="E214" s="38">
        <v>50</v>
      </c>
      <c r="F214" s="95">
        <v>50</v>
      </c>
      <c r="G214" s="97">
        <f>人物成长表!$D214*人物成长表!$B214*10%+16+IF(AND(B214&lt;=10,B214&gt;0),(人物成长表!$B214-1)*转化表!$C$11,IF(AND(B214&lt;=20,B214&gt;10),9*转化表!$C$11+(B214-10)*转化表!$C$12,IF(AND(B214&lt;=30,B214&gt;20),9*转化表!$C$11+10*转化表!$C$12+(B214-20)*转化表!$C$13,IF(AND(B214&lt;=40,B214&gt;30),9*转化表!$C$11+10*转化表!$C$12+10*转化表!$C$13+(B214-30)*转化表!$C$14,IF(AND(B214&lt;=50,B214&gt;40),9*转化表!$C$11+10*转化表!$C$12+10*转化表!$C$13+10*转化表!$C$14+(B214-40)*转化表!$C$15,IF(AND(B214&lt;=60,B214&gt;50),9*转化表!$C$11+10*转化表!$C$12+10*转化表!$C$13+10*转化表!$C$14+10*转化表!$C$15+(B214-50)*转化表!$C$16,IF(AND(B214&lt;=70,B214&gt;60),9*转化表!$C$11+10*转化表!$C$12+10*转化表!$C$13+10*转化表!$C$14+10*转化表!$C$15+10*转化表!$C$16+(B214-60)*转化表!$C$17,IF(AND(B214&lt;=80,B214&gt;70),9*转化表!$C$11+10*转化表!$C$12+10*转化表!$C$13+10*转化表!$C$14+10*转化表!$C$15+10*转化表!$C$16+10*转化表!$C$17+(B214-70)*转化表!$C$18,IF(AND(B214&lt;=90,B214&gt;80),9*转化表!$C$11+10*转化表!$C$12+10*转化表!$C$13+10*转化表!$C$14+10*转化表!$C$15+10*转化表!$C$16+10*转化表!$C$17+10*转化表!$C$18+(B214-80)*转化表!$C$19,IF(AND(B214&lt;=100,B214&gt;90),9*转化表!$C$11+10*转化表!$C$12+10*转化表!$C$13+10*转化表!$C$14+10*转化表!$C$15+10*转化表!$C$16+10*转化表!$C$17+10*转化表!$C$18+10*转化表!$C$19+(B214-90)*转化表!$C$20,IF(AND(B214&lt;=110,B214&gt;100),9*转化表!$C$11+10*转化表!$C$12+10*转化表!$C$13+10*转化表!$C$14+10*转化表!$C$15+10*转化表!$C$16+10*转化表!$C$17+10*转化表!$C$18+10*转化表!$C$19+10*转化表!$C$20+(B214-100)*转化表!$C$21,IF(AND(B214&lt;=120,B214&gt;110),9*转化表!$C$11+10*转化表!$C$12+10*转化表!$C$13+10*转化表!$C$14+10*转化表!$C$15+10*转化表!$C$16+10*转化表!$C$17+10*转化表!$C$18+10*转化表!$C$19+10*转化表!$C$20+10*转化表!$C$21+(B214-110)*转化表!$C$22))))))))))))</f>
        <v>2105</v>
      </c>
      <c r="H214" s="97">
        <f>人物成长表!$D214*人物成长表!$B214*7%+11.1+IF(AND(B214&lt;=10,B214&gt;0),(人物成长表!$B214-1)*转化表!$D$11,IF(AND(B214&lt;=20,B214&gt;10),9*转化表!$D$11+(B214-10)*转化表!$D$12,IF(AND(B214&lt;=30,B214&gt;20),9*转化表!$D$11+10*转化表!$D$12+(B214-20)*转化表!$D$13,IF(AND(B214&lt;=40,B214&gt;30),9*转化表!$D$11+10*转化表!$D$12+10*转化表!$D$13+(B214-30)*转化表!$D$14,IF(AND(B214&lt;=50,B214&gt;40),9*转化表!$D$11+10*转化表!$D$12+10*转化表!$D$13+10*转化表!$D$14+(B214-40)*转化表!$D$15,IF(AND(B214&lt;=60,B214&gt;50),9*转化表!$D$11+10*转化表!$D$12+10*转化表!$D$13+10*转化表!$D$14+10*转化表!$D$15+(B214-50)*转化表!$D$16,IF(AND(B214&lt;=70,B214&gt;60),9*转化表!$D$11+10*转化表!$D$12+10*转化表!$D$13+10*转化表!$D$14+10*转化表!$D$15+10*转化表!$D$16+(B214-60)*转化表!$D$17,IF(AND(B214&lt;=80,B214&gt;70),9*转化表!$D$11+10*转化表!$D$12+10*转化表!$D$13+10*转化表!$D$14+10*转化表!$D$15+10*转化表!$D$16+10*转化表!$D$17+(B214-70)*转化表!$D$18,IF(AND(B214&lt;=90,B214&gt;80),9*转化表!$D$11+10*转化表!$D$12+10*转化表!$D$13+10*转化表!$D$14+10*转化表!$D$15+10*转化表!$D$16+10*转化表!$D$17+10*转化表!$D$18+(B214-80)*转化表!$D$19,IF(AND(B214&lt;=100,B214&gt;90),9*转化表!$D$11+10*转化表!$D$12+10*转化表!$D$13+10*转化表!$D$14+10*转化表!$D$15+10*转化表!$D$16+10*转化表!$D$17+10*转化表!$D$18+10*转化表!$D$19+(B214-90)*转化表!$D$20,IF(AND(B214&lt;=110,B214&gt;100),9*转化表!$D$11+10*转化表!$D$12+10*转化表!$D$13+10*转化表!$D$14+10*转化表!$D$15+10*转化表!$D$16+10*转化表!$D$17+10*转化表!$D$18+10*转化表!$D$19+10*转化表!$D$20+(B214-100)*转化表!$D$21,IF(AND(B214&lt;=120,B214&gt;110),9*转化表!$D$11+10*转化表!$D$12+10*转化表!$D$13+10*转化表!$D$14+10*转化表!$D$15+10*转化表!$D$16+10*转化表!$D$17+10*转化表!$D$18+10*转化表!$D$19+10*转化表!$D$20+10*转化表!$D$21+(B214-110)*转化表!$D$22))))))))))))</f>
        <v>594.20000000000005</v>
      </c>
      <c r="I214" s="98">
        <f>IF(E214&lt;=50,0,(E214-50)*人物成长表!$B214*10%+0.1+IF(AND(B214&lt;=10,B214&gt;0),(人物成长表!$B214-1)*转化表!$E$11,IF(AND(B214&lt;=20,B214&gt;10),9*转化表!$E$11+(B214-10)*转化表!$E$12,IF(AND(B214&lt;=30,B214&gt;20),9*转化表!$E$11+10*转化表!$E$12+(B214-20)*转化表!$E$13,IF(AND(B214&lt;=40,B214&gt;30),9*转化表!$E$11+10*转化表!$E$12+10*转化表!$E$13+(B214-30)*转化表!$E$14,IF(AND(B214&lt;=50,B214&gt;40),9*转化表!$E$11+10*转化表!$E$12+10*转化表!$E$13+10*转化表!$E$14+(B214-40)*转化表!$E$15,IF(AND(B214&lt;=60,B214&gt;50),9*转化表!$E$11+10*转化表!$E$12+10*转化表!$E$13+10*转化表!$E$14+10*转化表!$E$15+(B214-50)*转化表!$E$16,IF(AND(B214&lt;=70,B214&gt;60),9*转化表!$E$11+10*转化表!$E$12+10*转化表!$E$13+10*转化表!$E$14+10*转化表!$E$15+10*转化表!$E$16+(B214-60)*转化表!$E$17,IF(AND(B214&lt;=80,B214&gt;70),9*转化表!$E$11+10*转化表!$E$12+10*转化表!$E$13+10*转化表!$E$14+10*转化表!$E$15+10*转化表!$E$16+10*转化表!$E$17+(B214-70)*转化表!$E$18,IF(AND(B214&lt;=90,B214&gt;80),9*转化表!$E$11+10*转化表!$E$12+10*转化表!$E$13+10*转化表!$E$14+10*转化表!$E$15+10*转化表!$E$16+10*转化表!$E$17+10*转化表!$E$18+(B214-80)*转化表!$E$19,IF(AND(B214&lt;=100,B214&gt;90),9*转化表!$E$11+10*转化表!$E$12+10*转化表!$E$13+10*转化表!$E$14+10*转化表!$E$15+10*转化表!$E$16+10*转化表!$E$17+10*转化表!$E$18+10*转化表!$E$19+(B214-90)*转化表!$E$20,IF(AND(B214&lt;=110,B214&gt;100),9*转化表!$E$11+10*转化表!$E$12+10*转化表!$E$13+10*转化表!$E$14+10*转化表!$E$15+10*转化表!$E$16+10*转化表!$E$17+10*转化表!$E$18+10*转化表!$E$19+10*转化表!$E$20+(B214-100)*转化表!$E$21,IF(AND(B214&lt;=120,B214&gt;110),9*转化表!$E$11+10*转化表!$E$12+10*转化表!$E$13+10*转化表!$E$14+10*转化表!$E$15+10*转化表!$E$16+10*转化表!$E$17+10*转化表!$E$18+10*转化表!$E$19+10*转化表!$E$20+10*转化表!$E$21+(B214-110)*转化表!$E$22)))))))))))))</f>
        <v>0</v>
      </c>
      <c r="J214" s="98">
        <f>IF(E214&lt;=50,0,(E214-50)*人物成长表!$B214*7%+0.1+IF(AND(B214&lt;=10,B214&gt;0),(人物成长表!$B214-1)*转化表!$F$11,IF(AND(B214&lt;=20,B214&gt;10),9*转化表!$F$11+(B214-10)*转化表!$F$12,IF(AND(B214&lt;=30,B214&gt;20),9*转化表!$F$11+10*转化表!$F$12+(B214-20)*转化表!$F$13,IF(AND(B214&lt;=40,B214&gt;30),9*转化表!$F$11+10*转化表!$F$12+10*转化表!$F$13+(B214-30)*转化表!$F$14,IF(AND(B214&lt;=50,B214&gt;40),9*转化表!$F$11+10*转化表!$F$12+10*转化表!$F$13+10*转化表!$F$14+(B214-40)*转化表!$F$15,IF(AND(B214&lt;=60,B214&gt;50),9*转化表!$F$11+10*转化表!$F$12+10*转化表!$F$13+10*转化表!$F$14+10*转化表!$F$15+(B214-50)*转化表!$F$16,IF(AND(B214&lt;=70,B214&gt;60),9*转化表!$F$11+10*转化表!$F$12+10*转化表!$F$13+10*转化表!$F$14+10*转化表!$F$15+10*转化表!$F$16+(B214-60)*转化表!$F$17,IF(AND(B214&lt;=80,B214&gt;70),9*转化表!$F$11+10*转化表!$F$12+10*转化表!$F$13+10*转化表!$F$14+10*转化表!$F$15+10*转化表!$F$16+10*转化表!$F$17+(B214-70)*转化表!$F$18,IF(AND(B214&lt;=90,B214&gt;80),9*转化表!$F$11+10*转化表!$F$12+10*转化表!$F$13+10*转化表!$F$14+10*转化表!$F$15+10*转化表!$F$16+10*转化表!$F$17+10*转化表!$F$18+(B214-80)*转化表!$F$19,IF(AND(B214&lt;=100,B214&gt;90),9*转化表!$F$11+10*转化表!$F$12+10*转化表!$F$13+10*转化表!$F$14+10*转化表!$F$15+10*转化表!$F$16+10*转化表!$F$17+10*转化表!$F$18+10*转化表!$F$19+(B214-90)*转化表!$F$20,IF(AND(B214&lt;=110,B214&gt;100),9*转化表!$F$11+10*转化表!$F$12+10*转化表!$F$13+10*转化表!$F$14+10*转化表!$F$15+10*转化表!$F$16+10*转化表!$F$17+10*转化表!$F$18+10*转化表!$F$19+10*转化表!$F$20+(B214-100)*转化表!$F$21,IF(AND(B214&lt;=120,B214&gt;110),9*转化表!$F$11+10*转化表!$F$12+10*转化表!$F$13+10*转化表!$F$14+10*转化表!$F$15+10*转化表!$F$16+10*转化表!$F$17+10*转化表!$F$18+10*转化表!$F$19+10*转化表!$F$20+10*转化表!$F$21+(B214-110)*转化表!$F$22)))))))))))))</f>
        <v>0</v>
      </c>
      <c r="K214" s="98">
        <f>(F214-50)*B214*10%+1+IF(AND(B214&lt;=10,B214&gt;0),(人物成长表!$B214-1)*转化表!$G$11,IF(AND(B214&lt;=20,B214&gt;10),9*转化表!$G$11+(B214-10)*转化表!$G$12,IF(AND(B214&lt;=30,B214&gt;20),9*转化表!$G$11+10*转化表!$G$12+(B214-20)*转化表!$G$13,IF(AND(B214&lt;=40,B214&gt;30),9*转化表!$G$11+10*转化表!$G$12+10*转化表!$G$13+(B214-30)*转化表!$G$14,IF(AND(B214&lt;=50,B214&gt;40),9*转化表!$G$11+10*转化表!$G$12+10*转化表!$G$13+10*转化表!$G$14+(B214-40)*转化表!$G$15,IF(AND(B214&lt;=60,B214&gt;50),9*转化表!$G$11+10*转化表!$G$12+10*转化表!$G$13+10*转化表!$G$14+10*转化表!$G$15+(B214-50)*转化表!$G$16,IF(AND(B214&lt;=70,B214&gt;60),9*转化表!$G$11+10*转化表!$G$12+10*转化表!$G$13+10*转化表!$G$14+10*转化表!$G$15+10*转化表!$G$16+(B214-60)*转化表!$G$17,IF(AND(B214&lt;=80,B214&gt;70),9*转化表!$G$11+10*转化表!$G$12+10*转化表!$G$13+10*转化表!$G$14+10*转化表!$G$15+10*转化表!$G$16+10*转化表!$G$17+(B214-70)*转化表!$G$18,IF(AND(B214&lt;=90,B214&gt;80),9*转化表!$G$11+10*转化表!$G$12+10*转化表!$G$13+10*转化表!$G$14+10*转化表!$G$15+10*转化表!$G$16+10*转化表!$G$17+10*转化表!$G$18+(B214-80)*转化表!$G$19,IF(AND(B214&lt;=100,B214&gt;90),9*转化表!$G$11+10*转化表!$G$12+10*转化表!$G$13+10*转化表!$G$14+10*转化表!$G$15+10*转化表!$G$16+10*转化表!$G$17+10*转化表!$G$18+10*转化表!$G$19+(B214-90)*转化表!$G$20,IF(AND(B214&lt;=110,B214&gt;100),9*转化表!$G$11+10*转化表!$G$12+10*转化表!$G$13+10*转化表!$G$14+10*转化表!$G$15+10*转化表!$G$16+10*转化表!$G$17+10*转化表!$G$18+10*转化表!$G$19+10*转化表!$G$20+(B214-100)*转化表!$G$21,IF(AND(B214&lt;=120,B214&gt;110),9*转化表!$G$11+10*转化表!$G$12+10*转化表!$G$13+10*转化表!$G$14+10*转化表!$G$15+10*转化表!$G$16+10*转化表!$G$17+10*转化表!$G$18+10*转化表!$G$19+10*转化表!$G$20+10*转化表!$G$21+(B214-110)*转化表!$G$22))))))))))))</f>
        <v>483</v>
      </c>
      <c r="L214" s="98">
        <f>IF(F214&lt;=50,0,(F214-50)*7%*B214+IF(AND(B214&lt;=10,B214&gt;0),人物成长表!$B214*转化表!$H$11,IF(AND(B214&lt;=20,B214&gt;10),9*转化表!$H$11+(B214-10)*转化表!$H$12,IF(AND(B214&lt;=30,B214&gt;20),9*转化表!$H$11+10*转化表!$H$12+(B214-20)*转化表!$H$13,IF(AND(B214&lt;=40,B214&gt;30),9*转化表!$H$11+10*转化表!$H$12+10*转化表!$H$13+(B214-30)*转化表!$H$14,IF(AND(B214&lt;=50,B214&gt;40),9*转化表!$H$11+10*转化表!$H$12+10*转化表!$H$13+10*转化表!$H$14+(B214-40)*转化表!$H$15,IF(AND(B214&lt;=60,B214&gt;50),9*转化表!$H$11+10*转化表!$H$12+10*转化表!$H$13+10*转化表!$H$14+10*转化表!$H$15+(B214-50)*转化表!$H$16,IF(AND(B214&lt;=70,B214&gt;60),9*转化表!$H$11+10*转化表!$H$12+10*转化表!$H$13+10*转化表!$H$14+10*转化表!$H$15+10*转化表!$H$16+(B214-60)*转化表!$H$17,IF(AND(B214&lt;=80,B214&gt;70),9*转化表!$H$11+10*转化表!$H$12+10*转化表!$H$13+10*转化表!$H$14+10*转化表!$H$15+10*转化表!$H$16+10*转化表!$H$17+(B214-70)*转化表!$H$18,IF(AND(B214&lt;=90,B214&gt;80),9*转化表!$H$11+10*转化表!$H$12+10*转化表!$H$13+10*转化表!$H$14+10*转化表!$H$15+10*转化表!$H$16+10*转化表!$H$17+10*转化表!$H$18+(B214-80)*转化表!$H$19,IF(AND(B214&lt;=100,B214&gt;90),9*转化表!$H$11+10*转化表!$H$12+10*转化表!$H$13+10*转化表!$H$14+10*转化表!$H$15+10*转化表!$H$16+10*转化表!$H$17+10*转化表!$H$18+10*转化表!$H$19+(B214-90)*转化表!$H$20,IF(AND(B214&lt;=110,B214&gt;100),9*转化表!$H$11+10*转化表!$H$12+10*转化表!$H$13+10*转化表!$H$14+10*转化表!$H$15+10*转化表!$H$16+10*转化表!$H$17+10*转化表!$H$18+10*转化表!$H$19+10*转化表!$H$20+(B214-100)*转化表!$H$21,IF(AND(B214&lt;=120,B214&gt;110),9*转化表!$H$11+10*转化表!$H$12+10*转化表!$H$13+10*转化表!$H$14+10*转化表!$H$15+10*转化表!$H$16+10*转化表!$H$17+10*转化表!$H$18+10*转化表!$H$19+10*转化表!$H$20+10*转化表!$H$21+(B214-110)*转化表!$H$22)))))))))))))</f>
        <v>0</v>
      </c>
      <c r="M214" s="99">
        <v>0.1</v>
      </c>
      <c r="N214" s="95">
        <v>0</v>
      </c>
      <c r="O214" s="99">
        <v>0.15</v>
      </c>
      <c r="P214" s="95">
        <v>0</v>
      </c>
      <c r="Q214" s="95">
        <v>0</v>
      </c>
      <c r="R214" s="95">
        <v>0</v>
      </c>
      <c r="S214" s="95">
        <v>0</v>
      </c>
    </row>
    <row r="215" spans="1:19">
      <c r="A215" s="38" t="s">
        <v>187</v>
      </c>
      <c r="B215" s="95">
        <v>94</v>
      </c>
      <c r="C215" s="96">
        <f>IF(AND(B215&lt;=10,B215&gt;0),(人物成长表!$B215-1)*30+30,IF(AND(B215&lt;=20,B215&gt;10),9*30+30+(B215-10)*60,IF(AND(B215&lt;=30,B215&gt;20),9*30+30+10*60+(B215-20)*90,IF(AND(B215&lt;=40,B215&gt;30),9*30+30+10*60+10*90+(B215-30)*120,IF(AND(B215&lt;=50,B215&gt;40),9*30+30+10*60+10*90+10*120+(B215-40)*150,IF(AND(B215&lt;=60,B215&gt;50),9*30+30+10*60+10*90+10*120+10*150+(B215-50)*180,IF(AND(B215&lt;=70,B215&gt;60),9*30+30+10*60+10*90+10*120+10*150+10*180+(B215-60)*210,IF(AND(B215&lt;=80,B215&gt;70),9*30+30+10*60+10*90+10*120+10*150+10*180+10*210+(B215-70)*240,IF(AND(B215&lt;=90,B215&gt;80),9*30+30+10*60+10*90+10*120+10*150+10*180+10*210+10*240+(B215-80)*270,IF(AND(B215&lt;=100,B215&gt;90),9*30+30+10*60+10*90+10*120+10*150+10*180+10*210+10*240+10*270+(B215-90)*300,IF(AND(B215&lt;=110,B215&gt;100),9*30+30+10*60+10*90+10*120+10*150+10*180+10*210+10*240+10*270+10*300+(B215-100)*330,IF(AND(B215&lt;=120,B215&gt;110),9*30+30+10*60+10*90+10*120+10*150+10*180+10*210+10*240+10*270+10*300+10*330+(B215-110)*360))))))))))))</f>
        <v>14700</v>
      </c>
      <c r="D215" s="38">
        <v>70</v>
      </c>
      <c r="E215" s="38">
        <v>50</v>
      </c>
      <c r="F215" s="95">
        <v>50</v>
      </c>
      <c r="G215" s="97">
        <f>人物成长表!$D215*人物成长表!$B215*10%+16+IF(AND(B215&lt;=10,B215&gt;0),(人物成长表!$B215-1)*转化表!$C$11,IF(AND(B215&lt;=20,B215&gt;10),9*转化表!$C$11+(B215-10)*转化表!$C$12,IF(AND(B215&lt;=30,B215&gt;20),9*转化表!$C$11+10*转化表!$C$12+(B215-20)*转化表!$C$13,IF(AND(B215&lt;=40,B215&gt;30),9*转化表!$C$11+10*转化表!$C$12+10*转化表!$C$13+(B215-30)*转化表!$C$14,IF(AND(B215&lt;=50,B215&gt;40),9*转化表!$C$11+10*转化表!$C$12+10*转化表!$C$13+10*转化表!$C$14+(B215-40)*转化表!$C$15,IF(AND(B215&lt;=60,B215&gt;50),9*转化表!$C$11+10*转化表!$C$12+10*转化表!$C$13+10*转化表!$C$14+10*转化表!$C$15+(B215-50)*转化表!$C$16,IF(AND(B215&lt;=70,B215&gt;60),9*转化表!$C$11+10*转化表!$C$12+10*转化表!$C$13+10*转化表!$C$14+10*转化表!$C$15+10*转化表!$C$16+(B215-60)*转化表!$C$17,IF(AND(B215&lt;=80,B215&gt;70),9*转化表!$C$11+10*转化表!$C$12+10*转化表!$C$13+10*转化表!$C$14+10*转化表!$C$15+10*转化表!$C$16+10*转化表!$C$17+(B215-70)*转化表!$C$18,IF(AND(B215&lt;=90,B215&gt;80),9*转化表!$C$11+10*转化表!$C$12+10*转化表!$C$13+10*转化表!$C$14+10*转化表!$C$15+10*转化表!$C$16+10*转化表!$C$17+10*转化表!$C$18+(B215-80)*转化表!$C$19,IF(AND(B215&lt;=100,B215&gt;90),9*转化表!$C$11+10*转化表!$C$12+10*转化表!$C$13+10*转化表!$C$14+10*转化表!$C$15+10*转化表!$C$16+10*转化表!$C$17+10*转化表!$C$18+10*转化表!$C$19+(B215-90)*转化表!$C$20,IF(AND(B215&lt;=110,B215&gt;100),9*转化表!$C$11+10*转化表!$C$12+10*转化表!$C$13+10*转化表!$C$14+10*转化表!$C$15+10*转化表!$C$16+10*转化表!$C$17+10*转化表!$C$18+10*转化表!$C$19+10*转化表!$C$20+(B215-100)*转化表!$C$21,IF(AND(B215&lt;=120,B215&gt;110),9*转化表!$C$11+10*转化表!$C$12+10*转化表!$C$13+10*转化表!$C$14+10*转化表!$C$15+10*转化表!$C$16+10*转化表!$C$17+10*转化表!$C$18+10*转化表!$C$19+10*转化表!$C$20+10*转化表!$C$21+(B215-110)*转化表!$C$22))))))))))))</f>
        <v>2147</v>
      </c>
      <c r="H215" s="97">
        <f>人物成长表!$D215*人物成长表!$B215*7%+11.1+IF(AND(B215&lt;=10,B215&gt;0),(人物成长表!$B215-1)*转化表!$D$11,IF(AND(B215&lt;=20,B215&gt;10),9*转化表!$D$11+(B215-10)*转化表!$D$12,IF(AND(B215&lt;=30,B215&gt;20),9*转化表!$D$11+10*转化表!$D$12+(B215-20)*转化表!$D$13,IF(AND(B215&lt;=40,B215&gt;30),9*转化表!$D$11+10*转化表!$D$12+10*转化表!$D$13+(B215-30)*转化表!$D$14,IF(AND(B215&lt;=50,B215&gt;40),9*转化表!$D$11+10*转化表!$D$12+10*转化表!$D$13+10*转化表!$D$14+(B215-40)*转化表!$D$15,IF(AND(B215&lt;=60,B215&gt;50),9*转化表!$D$11+10*转化表!$D$12+10*转化表!$D$13+10*转化表!$D$14+10*转化表!$D$15+(B215-50)*转化表!$D$16,IF(AND(B215&lt;=70,B215&gt;60),9*转化表!$D$11+10*转化表!$D$12+10*转化表!$D$13+10*转化表!$D$14+10*转化表!$D$15+10*转化表!$D$16+(B215-60)*转化表!$D$17,IF(AND(B215&lt;=80,B215&gt;70),9*转化表!$D$11+10*转化表!$D$12+10*转化表!$D$13+10*转化表!$D$14+10*转化表!$D$15+10*转化表!$D$16+10*转化表!$D$17+(B215-70)*转化表!$D$18,IF(AND(B215&lt;=90,B215&gt;80),9*转化表!$D$11+10*转化表!$D$12+10*转化表!$D$13+10*转化表!$D$14+10*转化表!$D$15+10*转化表!$D$16+10*转化表!$D$17+10*转化表!$D$18+(B215-80)*转化表!$D$19,IF(AND(B215&lt;=100,B215&gt;90),9*转化表!$D$11+10*转化表!$D$12+10*转化表!$D$13+10*转化表!$D$14+10*转化表!$D$15+10*转化表!$D$16+10*转化表!$D$17+10*转化表!$D$18+10*转化表!$D$19+(B215-90)*转化表!$D$20,IF(AND(B215&lt;=110,B215&gt;100),9*转化表!$D$11+10*转化表!$D$12+10*转化表!$D$13+10*转化表!$D$14+10*转化表!$D$15+10*转化表!$D$16+10*转化表!$D$17+10*转化表!$D$18+10*转化表!$D$19+10*转化表!$D$20+(B215-100)*转化表!$D$21,IF(AND(B215&lt;=120,B215&gt;110),9*转化表!$D$11+10*转化表!$D$12+10*转化表!$D$13+10*转化表!$D$14+10*转化表!$D$15+10*转化表!$D$16+10*转化表!$D$17+10*转化表!$D$18+10*转化表!$D$19+10*转化表!$D$20+10*转化表!$D$21+(B215-110)*转化表!$D$22))))))))))))</f>
        <v>604.6</v>
      </c>
      <c r="I215" s="98">
        <f>IF(E215&lt;=50,0,(E215-50)*人物成长表!$B215*10%+0.1+IF(AND(B215&lt;=10,B215&gt;0),(人物成长表!$B215-1)*转化表!$E$11,IF(AND(B215&lt;=20,B215&gt;10),9*转化表!$E$11+(B215-10)*转化表!$E$12,IF(AND(B215&lt;=30,B215&gt;20),9*转化表!$E$11+10*转化表!$E$12+(B215-20)*转化表!$E$13,IF(AND(B215&lt;=40,B215&gt;30),9*转化表!$E$11+10*转化表!$E$12+10*转化表!$E$13+(B215-30)*转化表!$E$14,IF(AND(B215&lt;=50,B215&gt;40),9*转化表!$E$11+10*转化表!$E$12+10*转化表!$E$13+10*转化表!$E$14+(B215-40)*转化表!$E$15,IF(AND(B215&lt;=60,B215&gt;50),9*转化表!$E$11+10*转化表!$E$12+10*转化表!$E$13+10*转化表!$E$14+10*转化表!$E$15+(B215-50)*转化表!$E$16,IF(AND(B215&lt;=70,B215&gt;60),9*转化表!$E$11+10*转化表!$E$12+10*转化表!$E$13+10*转化表!$E$14+10*转化表!$E$15+10*转化表!$E$16+(B215-60)*转化表!$E$17,IF(AND(B215&lt;=80,B215&gt;70),9*转化表!$E$11+10*转化表!$E$12+10*转化表!$E$13+10*转化表!$E$14+10*转化表!$E$15+10*转化表!$E$16+10*转化表!$E$17+(B215-70)*转化表!$E$18,IF(AND(B215&lt;=90,B215&gt;80),9*转化表!$E$11+10*转化表!$E$12+10*转化表!$E$13+10*转化表!$E$14+10*转化表!$E$15+10*转化表!$E$16+10*转化表!$E$17+10*转化表!$E$18+(B215-80)*转化表!$E$19,IF(AND(B215&lt;=100,B215&gt;90),9*转化表!$E$11+10*转化表!$E$12+10*转化表!$E$13+10*转化表!$E$14+10*转化表!$E$15+10*转化表!$E$16+10*转化表!$E$17+10*转化表!$E$18+10*转化表!$E$19+(B215-90)*转化表!$E$20,IF(AND(B215&lt;=110,B215&gt;100),9*转化表!$E$11+10*转化表!$E$12+10*转化表!$E$13+10*转化表!$E$14+10*转化表!$E$15+10*转化表!$E$16+10*转化表!$E$17+10*转化表!$E$18+10*转化表!$E$19+10*转化表!$E$20+(B215-100)*转化表!$E$21,IF(AND(B215&lt;=120,B215&gt;110),9*转化表!$E$11+10*转化表!$E$12+10*转化表!$E$13+10*转化表!$E$14+10*转化表!$E$15+10*转化表!$E$16+10*转化表!$E$17+10*转化表!$E$18+10*转化表!$E$19+10*转化表!$E$20+10*转化表!$E$21+(B215-110)*转化表!$E$22)))))))))))))</f>
        <v>0</v>
      </c>
      <c r="J215" s="98">
        <f>IF(E215&lt;=50,0,(E215-50)*人物成长表!$B215*7%+0.1+IF(AND(B215&lt;=10,B215&gt;0),(人物成长表!$B215-1)*转化表!$F$11,IF(AND(B215&lt;=20,B215&gt;10),9*转化表!$F$11+(B215-10)*转化表!$F$12,IF(AND(B215&lt;=30,B215&gt;20),9*转化表!$F$11+10*转化表!$F$12+(B215-20)*转化表!$F$13,IF(AND(B215&lt;=40,B215&gt;30),9*转化表!$F$11+10*转化表!$F$12+10*转化表!$F$13+(B215-30)*转化表!$F$14,IF(AND(B215&lt;=50,B215&gt;40),9*转化表!$F$11+10*转化表!$F$12+10*转化表!$F$13+10*转化表!$F$14+(B215-40)*转化表!$F$15,IF(AND(B215&lt;=60,B215&gt;50),9*转化表!$F$11+10*转化表!$F$12+10*转化表!$F$13+10*转化表!$F$14+10*转化表!$F$15+(B215-50)*转化表!$F$16,IF(AND(B215&lt;=70,B215&gt;60),9*转化表!$F$11+10*转化表!$F$12+10*转化表!$F$13+10*转化表!$F$14+10*转化表!$F$15+10*转化表!$F$16+(B215-60)*转化表!$F$17,IF(AND(B215&lt;=80,B215&gt;70),9*转化表!$F$11+10*转化表!$F$12+10*转化表!$F$13+10*转化表!$F$14+10*转化表!$F$15+10*转化表!$F$16+10*转化表!$F$17+(B215-70)*转化表!$F$18,IF(AND(B215&lt;=90,B215&gt;80),9*转化表!$F$11+10*转化表!$F$12+10*转化表!$F$13+10*转化表!$F$14+10*转化表!$F$15+10*转化表!$F$16+10*转化表!$F$17+10*转化表!$F$18+(B215-80)*转化表!$F$19,IF(AND(B215&lt;=100,B215&gt;90),9*转化表!$F$11+10*转化表!$F$12+10*转化表!$F$13+10*转化表!$F$14+10*转化表!$F$15+10*转化表!$F$16+10*转化表!$F$17+10*转化表!$F$18+10*转化表!$F$19+(B215-90)*转化表!$F$20,IF(AND(B215&lt;=110,B215&gt;100),9*转化表!$F$11+10*转化表!$F$12+10*转化表!$F$13+10*转化表!$F$14+10*转化表!$F$15+10*转化表!$F$16+10*转化表!$F$17+10*转化表!$F$18+10*转化表!$F$19+10*转化表!$F$20+(B215-100)*转化表!$F$21,IF(AND(B215&lt;=120,B215&gt;110),9*转化表!$F$11+10*转化表!$F$12+10*转化表!$F$13+10*转化表!$F$14+10*转化表!$F$15+10*转化表!$F$16+10*转化表!$F$17+10*转化表!$F$18+10*转化表!$F$19+10*转化表!$F$20+10*转化表!$F$21+(B215-110)*转化表!$F$22)))))))))))))</f>
        <v>0</v>
      </c>
      <c r="K215" s="98">
        <f>(F215-50)*B215*10%+1+IF(AND(B215&lt;=10,B215&gt;0),(人物成长表!$B215-1)*转化表!$G$11,IF(AND(B215&lt;=20,B215&gt;10),9*转化表!$G$11+(B215-10)*转化表!$G$12,IF(AND(B215&lt;=30,B215&gt;20),9*转化表!$G$11+10*转化表!$G$12+(B215-20)*转化表!$G$13,IF(AND(B215&lt;=40,B215&gt;30),9*转化表!$G$11+10*转化表!$G$12+10*转化表!$G$13+(B215-30)*转化表!$G$14,IF(AND(B215&lt;=50,B215&gt;40),9*转化表!$G$11+10*转化表!$G$12+10*转化表!$G$13+10*转化表!$G$14+(B215-40)*转化表!$G$15,IF(AND(B215&lt;=60,B215&gt;50),9*转化表!$G$11+10*转化表!$G$12+10*转化表!$G$13+10*转化表!$G$14+10*转化表!$G$15+(B215-50)*转化表!$G$16,IF(AND(B215&lt;=70,B215&gt;60),9*转化表!$G$11+10*转化表!$G$12+10*转化表!$G$13+10*转化表!$G$14+10*转化表!$G$15+10*转化表!$G$16+(B215-60)*转化表!$G$17,IF(AND(B215&lt;=80,B215&gt;70),9*转化表!$G$11+10*转化表!$G$12+10*转化表!$G$13+10*转化表!$G$14+10*转化表!$G$15+10*转化表!$G$16+10*转化表!$G$17+(B215-70)*转化表!$G$18,IF(AND(B215&lt;=90,B215&gt;80),9*转化表!$G$11+10*转化表!$G$12+10*转化表!$G$13+10*转化表!$G$14+10*转化表!$G$15+10*转化表!$G$16+10*转化表!$G$17+10*转化表!$G$18+(B215-80)*转化表!$G$19,IF(AND(B215&lt;=100,B215&gt;90),9*转化表!$G$11+10*转化表!$G$12+10*转化表!$G$13+10*转化表!$G$14+10*转化表!$G$15+10*转化表!$G$16+10*转化表!$G$17+10*转化表!$G$18+10*转化表!$G$19+(B215-90)*转化表!$G$20,IF(AND(B215&lt;=110,B215&gt;100),9*转化表!$G$11+10*转化表!$G$12+10*转化表!$G$13+10*转化表!$G$14+10*转化表!$G$15+10*转化表!$G$16+10*转化表!$G$17+10*转化表!$G$18+10*转化表!$G$19+10*转化表!$G$20+(B215-100)*转化表!$G$21,IF(AND(B215&lt;=120,B215&gt;110),9*转化表!$G$11+10*转化表!$G$12+10*转化表!$G$13+10*转化表!$G$14+10*转化表!$G$15+10*转化表!$G$16+10*转化表!$G$17+10*转化表!$G$18+10*转化表!$G$19+10*转化表!$G$20+10*转化表!$G$21+(B215-110)*转化表!$G$22))))))))))))</f>
        <v>494</v>
      </c>
      <c r="L215" s="98">
        <f>IF(F215&lt;=50,0,(F215-50)*7%*B215+IF(AND(B215&lt;=10,B215&gt;0),人物成长表!$B215*转化表!$H$11,IF(AND(B215&lt;=20,B215&gt;10),9*转化表!$H$11+(B215-10)*转化表!$H$12,IF(AND(B215&lt;=30,B215&gt;20),9*转化表!$H$11+10*转化表!$H$12+(B215-20)*转化表!$H$13,IF(AND(B215&lt;=40,B215&gt;30),9*转化表!$H$11+10*转化表!$H$12+10*转化表!$H$13+(B215-30)*转化表!$H$14,IF(AND(B215&lt;=50,B215&gt;40),9*转化表!$H$11+10*转化表!$H$12+10*转化表!$H$13+10*转化表!$H$14+(B215-40)*转化表!$H$15,IF(AND(B215&lt;=60,B215&gt;50),9*转化表!$H$11+10*转化表!$H$12+10*转化表!$H$13+10*转化表!$H$14+10*转化表!$H$15+(B215-50)*转化表!$H$16,IF(AND(B215&lt;=70,B215&gt;60),9*转化表!$H$11+10*转化表!$H$12+10*转化表!$H$13+10*转化表!$H$14+10*转化表!$H$15+10*转化表!$H$16+(B215-60)*转化表!$H$17,IF(AND(B215&lt;=80,B215&gt;70),9*转化表!$H$11+10*转化表!$H$12+10*转化表!$H$13+10*转化表!$H$14+10*转化表!$H$15+10*转化表!$H$16+10*转化表!$H$17+(B215-70)*转化表!$H$18,IF(AND(B215&lt;=90,B215&gt;80),9*转化表!$H$11+10*转化表!$H$12+10*转化表!$H$13+10*转化表!$H$14+10*转化表!$H$15+10*转化表!$H$16+10*转化表!$H$17+10*转化表!$H$18+(B215-80)*转化表!$H$19,IF(AND(B215&lt;=100,B215&gt;90),9*转化表!$H$11+10*转化表!$H$12+10*转化表!$H$13+10*转化表!$H$14+10*转化表!$H$15+10*转化表!$H$16+10*转化表!$H$17+10*转化表!$H$18+10*转化表!$H$19+(B215-90)*转化表!$H$20,IF(AND(B215&lt;=110,B215&gt;100),9*转化表!$H$11+10*转化表!$H$12+10*转化表!$H$13+10*转化表!$H$14+10*转化表!$H$15+10*转化表!$H$16+10*转化表!$H$17+10*转化表!$H$18+10*转化表!$H$19+10*转化表!$H$20+(B215-100)*转化表!$H$21,IF(AND(B215&lt;=120,B215&gt;110),9*转化表!$H$11+10*转化表!$H$12+10*转化表!$H$13+10*转化表!$H$14+10*转化表!$H$15+10*转化表!$H$16+10*转化表!$H$17+10*转化表!$H$18+10*转化表!$H$19+10*转化表!$H$20+10*转化表!$H$21+(B215-110)*转化表!$H$22)))))))))))))</f>
        <v>0</v>
      </c>
      <c r="M215" s="99">
        <v>0.1</v>
      </c>
      <c r="N215" s="95">
        <v>0</v>
      </c>
      <c r="O215" s="99">
        <v>0.15</v>
      </c>
      <c r="P215" s="95">
        <v>0</v>
      </c>
      <c r="Q215" s="95">
        <v>0</v>
      </c>
      <c r="R215" s="95">
        <v>0</v>
      </c>
      <c r="S215" s="95">
        <v>0</v>
      </c>
    </row>
    <row r="216" spans="1:19">
      <c r="A216" s="38" t="s">
        <v>187</v>
      </c>
      <c r="B216" s="95">
        <v>95</v>
      </c>
      <c r="C216" s="96">
        <f>IF(AND(B216&lt;=10,B216&gt;0),(人物成长表!$B216-1)*30+30,IF(AND(B216&lt;=20,B216&gt;10),9*30+30+(B216-10)*60,IF(AND(B216&lt;=30,B216&gt;20),9*30+30+10*60+(B216-20)*90,IF(AND(B216&lt;=40,B216&gt;30),9*30+30+10*60+10*90+(B216-30)*120,IF(AND(B216&lt;=50,B216&gt;40),9*30+30+10*60+10*90+10*120+(B216-40)*150,IF(AND(B216&lt;=60,B216&gt;50),9*30+30+10*60+10*90+10*120+10*150+(B216-50)*180,IF(AND(B216&lt;=70,B216&gt;60),9*30+30+10*60+10*90+10*120+10*150+10*180+(B216-60)*210,IF(AND(B216&lt;=80,B216&gt;70),9*30+30+10*60+10*90+10*120+10*150+10*180+10*210+(B216-70)*240,IF(AND(B216&lt;=90,B216&gt;80),9*30+30+10*60+10*90+10*120+10*150+10*180+10*210+10*240+(B216-80)*270,IF(AND(B216&lt;=100,B216&gt;90),9*30+30+10*60+10*90+10*120+10*150+10*180+10*210+10*240+10*270+(B216-90)*300,IF(AND(B216&lt;=110,B216&gt;100),9*30+30+10*60+10*90+10*120+10*150+10*180+10*210+10*240+10*270+10*300+(B216-100)*330,IF(AND(B216&lt;=120,B216&gt;110),9*30+30+10*60+10*90+10*120+10*150+10*180+10*210+10*240+10*270+10*300+10*330+(B216-110)*360))))))))))))</f>
        <v>15000</v>
      </c>
      <c r="D216" s="38">
        <v>70</v>
      </c>
      <c r="E216" s="38">
        <v>50</v>
      </c>
      <c r="F216" s="95">
        <v>50</v>
      </c>
      <c r="G216" s="97">
        <f>人物成长表!$D216*人物成长表!$B216*10%+16+IF(AND(B216&lt;=10,B216&gt;0),(人物成长表!$B216-1)*转化表!$C$11,IF(AND(B216&lt;=20,B216&gt;10),9*转化表!$C$11+(B216-10)*转化表!$C$12,IF(AND(B216&lt;=30,B216&gt;20),9*转化表!$C$11+10*转化表!$C$12+(B216-20)*转化表!$C$13,IF(AND(B216&lt;=40,B216&gt;30),9*转化表!$C$11+10*转化表!$C$12+10*转化表!$C$13+(B216-30)*转化表!$C$14,IF(AND(B216&lt;=50,B216&gt;40),9*转化表!$C$11+10*转化表!$C$12+10*转化表!$C$13+10*转化表!$C$14+(B216-40)*转化表!$C$15,IF(AND(B216&lt;=60,B216&gt;50),9*转化表!$C$11+10*转化表!$C$12+10*转化表!$C$13+10*转化表!$C$14+10*转化表!$C$15+(B216-50)*转化表!$C$16,IF(AND(B216&lt;=70,B216&gt;60),9*转化表!$C$11+10*转化表!$C$12+10*转化表!$C$13+10*转化表!$C$14+10*转化表!$C$15+10*转化表!$C$16+(B216-60)*转化表!$C$17,IF(AND(B216&lt;=80,B216&gt;70),9*转化表!$C$11+10*转化表!$C$12+10*转化表!$C$13+10*转化表!$C$14+10*转化表!$C$15+10*转化表!$C$16+10*转化表!$C$17+(B216-70)*转化表!$C$18,IF(AND(B216&lt;=90,B216&gt;80),9*转化表!$C$11+10*转化表!$C$12+10*转化表!$C$13+10*转化表!$C$14+10*转化表!$C$15+10*转化表!$C$16+10*转化表!$C$17+10*转化表!$C$18+(B216-80)*转化表!$C$19,IF(AND(B216&lt;=100,B216&gt;90),9*转化表!$C$11+10*转化表!$C$12+10*转化表!$C$13+10*转化表!$C$14+10*转化表!$C$15+10*转化表!$C$16+10*转化表!$C$17+10*转化表!$C$18+10*转化表!$C$19+(B216-90)*转化表!$C$20,IF(AND(B216&lt;=110,B216&gt;100),9*转化表!$C$11+10*转化表!$C$12+10*转化表!$C$13+10*转化表!$C$14+10*转化表!$C$15+10*转化表!$C$16+10*转化表!$C$17+10*转化表!$C$18+10*转化表!$C$19+10*转化表!$C$20+(B216-100)*转化表!$C$21,IF(AND(B216&lt;=120,B216&gt;110),9*转化表!$C$11+10*转化表!$C$12+10*转化表!$C$13+10*转化表!$C$14+10*转化表!$C$15+10*转化表!$C$16+10*转化表!$C$17+10*转化表!$C$18+10*转化表!$C$19+10*转化表!$C$20+10*转化表!$C$21+(B216-110)*转化表!$C$22))))))))))))</f>
        <v>2189</v>
      </c>
      <c r="H216" s="97">
        <f>人物成长表!$D216*人物成长表!$B216*7%+11.1+IF(AND(B216&lt;=10,B216&gt;0),(人物成长表!$B216-1)*转化表!$D$11,IF(AND(B216&lt;=20,B216&gt;10),9*转化表!$D$11+(B216-10)*转化表!$D$12,IF(AND(B216&lt;=30,B216&gt;20),9*转化表!$D$11+10*转化表!$D$12+(B216-20)*转化表!$D$13,IF(AND(B216&lt;=40,B216&gt;30),9*转化表!$D$11+10*转化表!$D$12+10*转化表!$D$13+(B216-30)*转化表!$D$14,IF(AND(B216&lt;=50,B216&gt;40),9*转化表!$D$11+10*转化表!$D$12+10*转化表!$D$13+10*转化表!$D$14+(B216-40)*转化表!$D$15,IF(AND(B216&lt;=60,B216&gt;50),9*转化表!$D$11+10*转化表!$D$12+10*转化表!$D$13+10*转化表!$D$14+10*转化表!$D$15+(B216-50)*转化表!$D$16,IF(AND(B216&lt;=70,B216&gt;60),9*转化表!$D$11+10*转化表!$D$12+10*转化表!$D$13+10*转化表!$D$14+10*转化表!$D$15+10*转化表!$D$16+(B216-60)*转化表!$D$17,IF(AND(B216&lt;=80,B216&gt;70),9*转化表!$D$11+10*转化表!$D$12+10*转化表!$D$13+10*转化表!$D$14+10*转化表!$D$15+10*转化表!$D$16+10*转化表!$D$17+(B216-70)*转化表!$D$18,IF(AND(B216&lt;=90,B216&gt;80),9*转化表!$D$11+10*转化表!$D$12+10*转化表!$D$13+10*转化表!$D$14+10*转化表!$D$15+10*转化表!$D$16+10*转化表!$D$17+10*转化表!$D$18+(B216-80)*转化表!$D$19,IF(AND(B216&lt;=100,B216&gt;90),9*转化表!$D$11+10*转化表!$D$12+10*转化表!$D$13+10*转化表!$D$14+10*转化表!$D$15+10*转化表!$D$16+10*转化表!$D$17+10*转化表!$D$18+10*转化表!$D$19+(B216-90)*转化表!$D$20,IF(AND(B216&lt;=110,B216&gt;100),9*转化表!$D$11+10*转化表!$D$12+10*转化表!$D$13+10*转化表!$D$14+10*转化表!$D$15+10*转化表!$D$16+10*转化表!$D$17+10*转化表!$D$18+10*转化表!$D$19+10*转化表!$D$20+(B216-100)*转化表!$D$21,IF(AND(B216&lt;=120,B216&gt;110),9*转化表!$D$11+10*转化表!$D$12+10*转化表!$D$13+10*转化表!$D$14+10*转化表!$D$15+10*转化表!$D$16+10*转化表!$D$17+10*转化表!$D$18+10*转化表!$D$19+10*转化表!$D$20+10*转化表!$D$21+(B216-110)*转化表!$D$22))))))))))))</f>
        <v>615.00000000000011</v>
      </c>
      <c r="I216" s="98">
        <f>IF(E216&lt;=50,0,(E216-50)*人物成长表!$B216*10%+0.1+IF(AND(B216&lt;=10,B216&gt;0),(人物成长表!$B216-1)*转化表!$E$11,IF(AND(B216&lt;=20,B216&gt;10),9*转化表!$E$11+(B216-10)*转化表!$E$12,IF(AND(B216&lt;=30,B216&gt;20),9*转化表!$E$11+10*转化表!$E$12+(B216-20)*转化表!$E$13,IF(AND(B216&lt;=40,B216&gt;30),9*转化表!$E$11+10*转化表!$E$12+10*转化表!$E$13+(B216-30)*转化表!$E$14,IF(AND(B216&lt;=50,B216&gt;40),9*转化表!$E$11+10*转化表!$E$12+10*转化表!$E$13+10*转化表!$E$14+(B216-40)*转化表!$E$15,IF(AND(B216&lt;=60,B216&gt;50),9*转化表!$E$11+10*转化表!$E$12+10*转化表!$E$13+10*转化表!$E$14+10*转化表!$E$15+(B216-50)*转化表!$E$16,IF(AND(B216&lt;=70,B216&gt;60),9*转化表!$E$11+10*转化表!$E$12+10*转化表!$E$13+10*转化表!$E$14+10*转化表!$E$15+10*转化表!$E$16+(B216-60)*转化表!$E$17,IF(AND(B216&lt;=80,B216&gt;70),9*转化表!$E$11+10*转化表!$E$12+10*转化表!$E$13+10*转化表!$E$14+10*转化表!$E$15+10*转化表!$E$16+10*转化表!$E$17+(B216-70)*转化表!$E$18,IF(AND(B216&lt;=90,B216&gt;80),9*转化表!$E$11+10*转化表!$E$12+10*转化表!$E$13+10*转化表!$E$14+10*转化表!$E$15+10*转化表!$E$16+10*转化表!$E$17+10*转化表!$E$18+(B216-80)*转化表!$E$19,IF(AND(B216&lt;=100,B216&gt;90),9*转化表!$E$11+10*转化表!$E$12+10*转化表!$E$13+10*转化表!$E$14+10*转化表!$E$15+10*转化表!$E$16+10*转化表!$E$17+10*转化表!$E$18+10*转化表!$E$19+(B216-90)*转化表!$E$20,IF(AND(B216&lt;=110,B216&gt;100),9*转化表!$E$11+10*转化表!$E$12+10*转化表!$E$13+10*转化表!$E$14+10*转化表!$E$15+10*转化表!$E$16+10*转化表!$E$17+10*转化表!$E$18+10*转化表!$E$19+10*转化表!$E$20+(B216-100)*转化表!$E$21,IF(AND(B216&lt;=120,B216&gt;110),9*转化表!$E$11+10*转化表!$E$12+10*转化表!$E$13+10*转化表!$E$14+10*转化表!$E$15+10*转化表!$E$16+10*转化表!$E$17+10*转化表!$E$18+10*转化表!$E$19+10*转化表!$E$20+10*转化表!$E$21+(B216-110)*转化表!$E$22)))))))))))))</f>
        <v>0</v>
      </c>
      <c r="J216" s="98">
        <f>IF(E216&lt;=50,0,(E216-50)*人物成长表!$B216*7%+0.1+IF(AND(B216&lt;=10,B216&gt;0),(人物成长表!$B216-1)*转化表!$F$11,IF(AND(B216&lt;=20,B216&gt;10),9*转化表!$F$11+(B216-10)*转化表!$F$12,IF(AND(B216&lt;=30,B216&gt;20),9*转化表!$F$11+10*转化表!$F$12+(B216-20)*转化表!$F$13,IF(AND(B216&lt;=40,B216&gt;30),9*转化表!$F$11+10*转化表!$F$12+10*转化表!$F$13+(B216-30)*转化表!$F$14,IF(AND(B216&lt;=50,B216&gt;40),9*转化表!$F$11+10*转化表!$F$12+10*转化表!$F$13+10*转化表!$F$14+(B216-40)*转化表!$F$15,IF(AND(B216&lt;=60,B216&gt;50),9*转化表!$F$11+10*转化表!$F$12+10*转化表!$F$13+10*转化表!$F$14+10*转化表!$F$15+(B216-50)*转化表!$F$16,IF(AND(B216&lt;=70,B216&gt;60),9*转化表!$F$11+10*转化表!$F$12+10*转化表!$F$13+10*转化表!$F$14+10*转化表!$F$15+10*转化表!$F$16+(B216-60)*转化表!$F$17,IF(AND(B216&lt;=80,B216&gt;70),9*转化表!$F$11+10*转化表!$F$12+10*转化表!$F$13+10*转化表!$F$14+10*转化表!$F$15+10*转化表!$F$16+10*转化表!$F$17+(B216-70)*转化表!$F$18,IF(AND(B216&lt;=90,B216&gt;80),9*转化表!$F$11+10*转化表!$F$12+10*转化表!$F$13+10*转化表!$F$14+10*转化表!$F$15+10*转化表!$F$16+10*转化表!$F$17+10*转化表!$F$18+(B216-80)*转化表!$F$19,IF(AND(B216&lt;=100,B216&gt;90),9*转化表!$F$11+10*转化表!$F$12+10*转化表!$F$13+10*转化表!$F$14+10*转化表!$F$15+10*转化表!$F$16+10*转化表!$F$17+10*转化表!$F$18+10*转化表!$F$19+(B216-90)*转化表!$F$20,IF(AND(B216&lt;=110,B216&gt;100),9*转化表!$F$11+10*转化表!$F$12+10*转化表!$F$13+10*转化表!$F$14+10*转化表!$F$15+10*转化表!$F$16+10*转化表!$F$17+10*转化表!$F$18+10*转化表!$F$19+10*转化表!$F$20+(B216-100)*转化表!$F$21,IF(AND(B216&lt;=120,B216&gt;110),9*转化表!$F$11+10*转化表!$F$12+10*转化表!$F$13+10*转化表!$F$14+10*转化表!$F$15+10*转化表!$F$16+10*转化表!$F$17+10*转化表!$F$18+10*转化表!$F$19+10*转化表!$F$20+10*转化表!$F$21+(B216-110)*转化表!$F$22)))))))))))))</f>
        <v>0</v>
      </c>
      <c r="K216" s="98">
        <f>(F216-50)*B216*10%+1+IF(AND(B216&lt;=10,B216&gt;0),(人物成长表!$B216-1)*转化表!$G$11,IF(AND(B216&lt;=20,B216&gt;10),9*转化表!$G$11+(B216-10)*转化表!$G$12,IF(AND(B216&lt;=30,B216&gt;20),9*转化表!$G$11+10*转化表!$G$12+(B216-20)*转化表!$G$13,IF(AND(B216&lt;=40,B216&gt;30),9*转化表!$G$11+10*转化表!$G$12+10*转化表!$G$13+(B216-30)*转化表!$G$14,IF(AND(B216&lt;=50,B216&gt;40),9*转化表!$G$11+10*转化表!$G$12+10*转化表!$G$13+10*转化表!$G$14+(B216-40)*转化表!$G$15,IF(AND(B216&lt;=60,B216&gt;50),9*转化表!$G$11+10*转化表!$G$12+10*转化表!$G$13+10*转化表!$G$14+10*转化表!$G$15+(B216-50)*转化表!$G$16,IF(AND(B216&lt;=70,B216&gt;60),9*转化表!$G$11+10*转化表!$G$12+10*转化表!$G$13+10*转化表!$G$14+10*转化表!$G$15+10*转化表!$G$16+(B216-60)*转化表!$G$17,IF(AND(B216&lt;=80,B216&gt;70),9*转化表!$G$11+10*转化表!$G$12+10*转化表!$G$13+10*转化表!$G$14+10*转化表!$G$15+10*转化表!$G$16+10*转化表!$G$17+(B216-70)*转化表!$G$18,IF(AND(B216&lt;=90,B216&gt;80),9*转化表!$G$11+10*转化表!$G$12+10*转化表!$G$13+10*转化表!$G$14+10*转化表!$G$15+10*转化表!$G$16+10*转化表!$G$17+10*转化表!$G$18+(B216-80)*转化表!$G$19,IF(AND(B216&lt;=100,B216&gt;90),9*转化表!$G$11+10*转化表!$G$12+10*转化表!$G$13+10*转化表!$G$14+10*转化表!$G$15+10*转化表!$G$16+10*转化表!$G$17+10*转化表!$G$18+10*转化表!$G$19+(B216-90)*转化表!$G$20,IF(AND(B216&lt;=110,B216&gt;100),9*转化表!$G$11+10*转化表!$G$12+10*转化表!$G$13+10*转化表!$G$14+10*转化表!$G$15+10*转化表!$G$16+10*转化表!$G$17+10*转化表!$G$18+10*转化表!$G$19+10*转化表!$G$20+(B216-100)*转化表!$G$21,IF(AND(B216&lt;=120,B216&gt;110),9*转化表!$G$11+10*转化表!$G$12+10*转化表!$G$13+10*转化表!$G$14+10*转化表!$G$15+10*转化表!$G$16+10*转化表!$G$17+10*转化表!$G$18+10*转化表!$G$19+10*转化表!$G$20+10*转化表!$G$21+(B216-110)*转化表!$G$22))))))))))))</f>
        <v>505</v>
      </c>
      <c r="L216" s="98">
        <f>IF(F216&lt;=50,0,(F216-50)*7%*B216+IF(AND(B216&lt;=10,B216&gt;0),人物成长表!$B216*转化表!$H$11,IF(AND(B216&lt;=20,B216&gt;10),9*转化表!$H$11+(B216-10)*转化表!$H$12,IF(AND(B216&lt;=30,B216&gt;20),9*转化表!$H$11+10*转化表!$H$12+(B216-20)*转化表!$H$13,IF(AND(B216&lt;=40,B216&gt;30),9*转化表!$H$11+10*转化表!$H$12+10*转化表!$H$13+(B216-30)*转化表!$H$14,IF(AND(B216&lt;=50,B216&gt;40),9*转化表!$H$11+10*转化表!$H$12+10*转化表!$H$13+10*转化表!$H$14+(B216-40)*转化表!$H$15,IF(AND(B216&lt;=60,B216&gt;50),9*转化表!$H$11+10*转化表!$H$12+10*转化表!$H$13+10*转化表!$H$14+10*转化表!$H$15+(B216-50)*转化表!$H$16,IF(AND(B216&lt;=70,B216&gt;60),9*转化表!$H$11+10*转化表!$H$12+10*转化表!$H$13+10*转化表!$H$14+10*转化表!$H$15+10*转化表!$H$16+(B216-60)*转化表!$H$17,IF(AND(B216&lt;=80,B216&gt;70),9*转化表!$H$11+10*转化表!$H$12+10*转化表!$H$13+10*转化表!$H$14+10*转化表!$H$15+10*转化表!$H$16+10*转化表!$H$17+(B216-70)*转化表!$H$18,IF(AND(B216&lt;=90,B216&gt;80),9*转化表!$H$11+10*转化表!$H$12+10*转化表!$H$13+10*转化表!$H$14+10*转化表!$H$15+10*转化表!$H$16+10*转化表!$H$17+10*转化表!$H$18+(B216-80)*转化表!$H$19,IF(AND(B216&lt;=100,B216&gt;90),9*转化表!$H$11+10*转化表!$H$12+10*转化表!$H$13+10*转化表!$H$14+10*转化表!$H$15+10*转化表!$H$16+10*转化表!$H$17+10*转化表!$H$18+10*转化表!$H$19+(B216-90)*转化表!$H$20,IF(AND(B216&lt;=110,B216&gt;100),9*转化表!$H$11+10*转化表!$H$12+10*转化表!$H$13+10*转化表!$H$14+10*转化表!$H$15+10*转化表!$H$16+10*转化表!$H$17+10*转化表!$H$18+10*转化表!$H$19+10*转化表!$H$20+(B216-100)*转化表!$H$21,IF(AND(B216&lt;=120,B216&gt;110),9*转化表!$H$11+10*转化表!$H$12+10*转化表!$H$13+10*转化表!$H$14+10*转化表!$H$15+10*转化表!$H$16+10*转化表!$H$17+10*转化表!$H$18+10*转化表!$H$19+10*转化表!$H$20+10*转化表!$H$21+(B216-110)*转化表!$H$22)))))))))))))</f>
        <v>0</v>
      </c>
      <c r="M216" s="99">
        <v>0.1</v>
      </c>
      <c r="N216" s="95">
        <v>0</v>
      </c>
      <c r="O216" s="99">
        <v>0.15</v>
      </c>
      <c r="P216" s="95">
        <v>0</v>
      </c>
      <c r="Q216" s="95">
        <v>0</v>
      </c>
      <c r="R216" s="95">
        <v>0</v>
      </c>
      <c r="S216" s="95">
        <v>0</v>
      </c>
    </row>
    <row r="217" spans="1:19">
      <c r="A217" s="38" t="s">
        <v>187</v>
      </c>
      <c r="B217" s="95">
        <v>96</v>
      </c>
      <c r="C217" s="96">
        <f>IF(AND(B217&lt;=10,B217&gt;0),(人物成长表!$B217-1)*30+30,IF(AND(B217&lt;=20,B217&gt;10),9*30+30+(B217-10)*60,IF(AND(B217&lt;=30,B217&gt;20),9*30+30+10*60+(B217-20)*90,IF(AND(B217&lt;=40,B217&gt;30),9*30+30+10*60+10*90+(B217-30)*120,IF(AND(B217&lt;=50,B217&gt;40),9*30+30+10*60+10*90+10*120+(B217-40)*150,IF(AND(B217&lt;=60,B217&gt;50),9*30+30+10*60+10*90+10*120+10*150+(B217-50)*180,IF(AND(B217&lt;=70,B217&gt;60),9*30+30+10*60+10*90+10*120+10*150+10*180+(B217-60)*210,IF(AND(B217&lt;=80,B217&gt;70),9*30+30+10*60+10*90+10*120+10*150+10*180+10*210+(B217-70)*240,IF(AND(B217&lt;=90,B217&gt;80),9*30+30+10*60+10*90+10*120+10*150+10*180+10*210+10*240+(B217-80)*270,IF(AND(B217&lt;=100,B217&gt;90),9*30+30+10*60+10*90+10*120+10*150+10*180+10*210+10*240+10*270+(B217-90)*300,IF(AND(B217&lt;=110,B217&gt;100),9*30+30+10*60+10*90+10*120+10*150+10*180+10*210+10*240+10*270+10*300+(B217-100)*330,IF(AND(B217&lt;=120,B217&gt;110),9*30+30+10*60+10*90+10*120+10*150+10*180+10*210+10*240+10*270+10*300+10*330+(B217-110)*360))))))))))))</f>
        <v>15300</v>
      </c>
      <c r="D217" s="38">
        <v>70</v>
      </c>
      <c r="E217" s="38">
        <v>50</v>
      </c>
      <c r="F217" s="95">
        <v>50</v>
      </c>
      <c r="G217" s="97">
        <f>人物成长表!$D217*人物成长表!$B217*10%+16+IF(AND(B217&lt;=10,B217&gt;0),(人物成长表!$B217-1)*转化表!$C$11,IF(AND(B217&lt;=20,B217&gt;10),9*转化表!$C$11+(B217-10)*转化表!$C$12,IF(AND(B217&lt;=30,B217&gt;20),9*转化表!$C$11+10*转化表!$C$12+(B217-20)*转化表!$C$13,IF(AND(B217&lt;=40,B217&gt;30),9*转化表!$C$11+10*转化表!$C$12+10*转化表!$C$13+(B217-30)*转化表!$C$14,IF(AND(B217&lt;=50,B217&gt;40),9*转化表!$C$11+10*转化表!$C$12+10*转化表!$C$13+10*转化表!$C$14+(B217-40)*转化表!$C$15,IF(AND(B217&lt;=60,B217&gt;50),9*转化表!$C$11+10*转化表!$C$12+10*转化表!$C$13+10*转化表!$C$14+10*转化表!$C$15+(B217-50)*转化表!$C$16,IF(AND(B217&lt;=70,B217&gt;60),9*转化表!$C$11+10*转化表!$C$12+10*转化表!$C$13+10*转化表!$C$14+10*转化表!$C$15+10*转化表!$C$16+(B217-60)*转化表!$C$17,IF(AND(B217&lt;=80,B217&gt;70),9*转化表!$C$11+10*转化表!$C$12+10*转化表!$C$13+10*转化表!$C$14+10*转化表!$C$15+10*转化表!$C$16+10*转化表!$C$17+(B217-70)*转化表!$C$18,IF(AND(B217&lt;=90,B217&gt;80),9*转化表!$C$11+10*转化表!$C$12+10*转化表!$C$13+10*转化表!$C$14+10*转化表!$C$15+10*转化表!$C$16+10*转化表!$C$17+10*转化表!$C$18+(B217-80)*转化表!$C$19,IF(AND(B217&lt;=100,B217&gt;90),9*转化表!$C$11+10*转化表!$C$12+10*转化表!$C$13+10*转化表!$C$14+10*转化表!$C$15+10*转化表!$C$16+10*转化表!$C$17+10*转化表!$C$18+10*转化表!$C$19+(B217-90)*转化表!$C$20,IF(AND(B217&lt;=110,B217&gt;100),9*转化表!$C$11+10*转化表!$C$12+10*转化表!$C$13+10*转化表!$C$14+10*转化表!$C$15+10*转化表!$C$16+10*转化表!$C$17+10*转化表!$C$18+10*转化表!$C$19+10*转化表!$C$20+(B217-100)*转化表!$C$21,IF(AND(B217&lt;=120,B217&gt;110),9*转化表!$C$11+10*转化表!$C$12+10*转化表!$C$13+10*转化表!$C$14+10*转化表!$C$15+10*转化表!$C$16+10*转化表!$C$17+10*转化表!$C$18+10*转化表!$C$19+10*转化表!$C$20+10*转化表!$C$21+(B217-110)*转化表!$C$22))))))))))))</f>
        <v>2231</v>
      </c>
      <c r="H217" s="97">
        <f>人物成长表!$D217*人物成长表!$B217*7%+11.1+IF(AND(B217&lt;=10,B217&gt;0),(人物成长表!$B217-1)*转化表!$D$11,IF(AND(B217&lt;=20,B217&gt;10),9*转化表!$D$11+(B217-10)*转化表!$D$12,IF(AND(B217&lt;=30,B217&gt;20),9*转化表!$D$11+10*转化表!$D$12+(B217-20)*转化表!$D$13,IF(AND(B217&lt;=40,B217&gt;30),9*转化表!$D$11+10*转化表!$D$12+10*转化表!$D$13+(B217-30)*转化表!$D$14,IF(AND(B217&lt;=50,B217&gt;40),9*转化表!$D$11+10*转化表!$D$12+10*转化表!$D$13+10*转化表!$D$14+(B217-40)*转化表!$D$15,IF(AND(B217&lt;=60,B217&gt;50),9*转化表!$D$11+10*转化表!$D$12+10*转化表!$D$13+10*转化表!$D$14+10*转化表!$D$15+(B217-50)*转化表!$D$16,IF(AND(B217&lt;=70,B217&gt;60),9*转化表!$D$11+10*转化表!$D$12+10*转化表!$D$13+10*转化表!$D$14+10*转化表!$D$15+10*转化表!$D$16+(B217-60)*转化表!$D$17,IF(AND(B217&lt;=80,B217&gt;70),9*转化表!$D$11+10*转化表!$D$12+10*转化表!$D$13+10*转化表!$D$14+10*转化表!$D$15+10*转化表!$D$16+10*转化表!$D$17+(B217-70)*转化表!$D$18,IF(AND(B217&lt;=90,B217&gt;80),9*转化表!$D$11+10*转化表!$D$12+10*转化表!$D$13+10*转化表!$D$14+10*转化表!$D$15+10*转化表!$D$16+10*转化表!$D$17+10*转化表!$D$18+(B217-80)*转化表!$D$19,IF(AND(B217&lt;=100,B217&gt;90),9*转化表!$D$11+10*转化表!$D$12+10*转化表!$D$13+10*转化表!$D$14+10*转化表!$D$15+10*转化表!$D$16+10*转化表!$D$17+10*转化表!$D$18+10*转化表!$D$19+(B217-90)*转化表!$D$20,IF(AND(B217&lt;=110,B217&gt;100),9*转化表!$D$11+10*转化表!$D$12+10*转化表!$D$13+10*转化表!$D$14+10*转化表!$D$15+10*转化表!$D$16+10*转化表!$D$17+10*转化表!$D$18+10*转化表!$D$19+10*转化表!$D$20+(B217-100)*转化表!$D$21,IF(AND(B217&lt;=120,B217&gt;110),9*转化表!$D$11+10*转化表!$D$12+10*转化表!$D$13+10*转化表!$D$14+10*转化表!$D$15+10*转化表!$D$16+10*转化表!$D$17+10*转化表!$D$18+10*转化表!$D$19+10*转化表!$D$20+10*转化表!$D$21+(B217-110)*转化表!$D$22))))))))))))</f>
        <v>625.40000000000009</v>
      </c>
      <c r="I217" s="98">
        <f>IF(E217&lt;=50,0,(E217-50)*人物成长表!$B217*10%+0.1+IF(AND(B217&lt;=10,B217&gt;0),(人物成长表!$B217-1)*转化表!$E$11,IF(AND(B217&lt;=20,B217&gt;10),9*转化表!$E$11+(B217-10)*转化表!$E$12,IF(AND(B217&lt;=30,B217&gt;20),9*转化表!$E$11+10*转化表!$E$12+(B217-20)*转化表!$E$13,IF(AND(B217&lt;=40,B217&gt;30),9*转化表!$E$11+10*转化表!$E$12+10*转化表!$E$13+(B217-30)*转化表!$E$14,IF(AND(B217&lt;=50,B217&gt;40),9*转化表!$E$11+10*转化表!$E$12+10*转化表!$E$13+10*转化表!$E$14+(B217-40)*转化表!$E$15,IF(AND(B217&lt;=60,B217&gt;50),9*转化表!$E$11+10*转化表!$E$12+10*转化表!$E$13+10*转化表!$E$14+10*转化表!$E$15+(B217-50)*转化表!$E$16,IF(AND(B217&lt;=70,B217&gt;60),9*转化表!$E$11+10*转化表!$E$12+10*转化表!$E$13+10*转化表!$E$14+10*转化表!$E$15+10*转化表!$E$16+(B217-60)*转化表!$E$17,IF(AND(B217&lt;=80,B217&gt;70),9*转化表!$E$11+10*转化表!$E$12+10*转化表!$E$13+10*转化表!$E$14+10*转化表!$E$15+10*转化表!$E$16+10*转化表!$E$17+(B217-70)*转化表!$E$18,IF(AND(B217&lt;=90,B217&gt;80),9*转化表!$E$11+10*转化表!$E$12+10*转化表!$E$13+10*转化表!$E$14+10*转化表!$E$15+10*转化表!$E$16+10*转化表!$E$17+10*转化表!$E$18+(B217-80)*转化表!$E$19,IF(AND(B217&lt;=100,B217&gt;90),9*转化表!$E$11+10*转化表!$E$12+10*转化表!$E$13+10*转化表!$E$14+10*转化表!$E$15+10*转化表!$E$16+10*转化表!$E$17+10*转化表!$E$18+10*转化表!$E$19+(B217-90)*转化表!$E$20,IF(AND(B217&lt;=110,B217&gt;100),9*转化表!$E$11+10*转化表!$E$12+10*转化表!$E$13+10*转化表!$E$14+10*转化表!$E$15+10*转化表!$E$16+10*转化表!$E$17+10*转化表!$E$18+10*转化表!$E$19+10*转化表!$E$20+(B217-100)*转化表!$E$21,IF(AND(B217&lt;=120,B217&gt;110),9*转化表!$E$11+10*转化表!$E$12+10*转化表!$E$13+10*转化表!$E$14+10*转化表!$E$15+10*转化表!$E$16+10*转化表!$E$17+10*转化表!$E$18+10*转化表!$E$19+10*转化表!$E$20+10*转化表!$E$21+(B217-110)*转化表!$E$22)))))))))))))</f>
        <v>0</v>
      </c>
      <c r="J217" s="98">
        <f>IF(E217&lt;=50,0,(E217-50)*人物成长表!$B217*7%+0.1+IF(AND(B217&lt;=10,B217&gt;0),(人物成长表!$B217-1)*转化表!$F$11,IF(AND(B217&lt;=20,B217&gt;10),9*转化表!$F$11+(B217-10)*转化表!$F$12,IF(AND(B217&lt;=30,B217&gt;20),9*转化表!$F$11+10*转化表!$F$12+(B217-20)*转化表!$F$13,IF(AND(B217&lt;=40,B217&gt;30),9*转化表!$F$11+10*转化表!$F$12+10*转化表!$F$13+(B217-30)*转化表!$F$14,IF(AND(B217&lt;=50,B217&gt;40),9*转化表!$F$11+10*转化表!$F$12+10*转化表!$F$13+10*转化表!$F$14+(B217-40)*转化表!$F$15,IF(AND(B217&lt;=60,B217&gt;50),9*转化表!$F$11+10*转化表!$F$12+10*转化表!$F$13+10*转化表!$F$14+10*转化表!$F$15+(B217-50)*转化表!$F$16,IF(AND(B217&lt;=70,B217&gt;60),9*转化表!$F$11+10*转化表!$F$12+10*转化表!$F$13+10*转化表!$F$14+10*转化表!$F$15+10*转化表!$F$16+(B217-60)*转化表!$F$17,IF(AND(B217&lt;=80,B217&gt;70),9*转化表!$F$11+10*转化表!$F$12+10*转化表!$F$13+10*转化表!$F$14+10*转化表!$F$15+10*转化表!$F$16+10*转化表!$F$17+(B217-70)*转化表!$F$18,IF(AND(B217&lt;=90,B217&gt;80),9*转化表!$F$11+10*转化表!$F$12+10*转化表!$F$13+10*转化表!$F$14+10*转化表!$F$15+10*转化表!$F$16+10*转化表!$F$17+10*转化表!$F$18+(B217-80)*转化表!$F$19,IF(AND(B217&lt;=100,B217&gt;90),9*转化表!$F$11+10*转化表!$F$12+10*转化表!$F$13+10*转化表!$F$14+10*转化表!$F$15+10*转化表!$F$16+10*转化表!$F$17+10*转化表!$F$18+10*转化表!$F$19+(B217-90)*转化表!$F$20,IF(AND(B217&lt;=110,B217&gt;100),9*转化表!$F$11+10*转化表!$F$12+10*转化表!$F$13+10*转化表!$F$14+10*转化表!$F$15+10*转化表!$F$16+10*转化表!$F$17+10*转化表!$F$18+10*转化表!$F$19+10*转化表!$F$20+(B217-100)*转化表!$F$21,IF(AND(B217&lt;=120,B217&gt;110),9*转化表!$F$11+10*转化表!$F$12+10*转化表!$F$13+10*转化表!$F$14+10*转化表!$F$15+10*转化表!$F$16+10*转化表!$F$17+10*转化表!$F$18+10*转化表!$F$19+10*转化表!$F$20+10*转化表!$F$21+(B217-110)*转化表!$F$22)))))))))))))</f>
        <v>0</v>
      </c>
      <c r="K217" s="98">
        <f>(F217-50)*B217*10%+1+IF(AND(B217&lt;=10,B217&gt;0),(人物成长表!$B217-1)*转化表!$G$11,IF(AND(B217&lt;=20,B217&gt;10),9*转化表!$G$11+(B217-10)*转化表!$G$12,IF(AND(B217&lt;=30,B217&gt;20),9*转化表!$G$11+10*转化表!$G$12+(B217-20)*转化表!$G$13,IF(AND(B217&lt;=40,B217&gt;30),9*转化表!$G$11+10*转化表!$G$12+10*转化表!$G$13+(B217-30)*转化表!$G$14,IF(AND(B217&lt;=50,B217&gt;40),9*转化表!$G$11+10*转化表!$G$12+10*转化表!$G$13+10*转化表!$G$14+(B217-40)*转化表!$G$15,IF(AND(B217&lt;=60,B217&gt;50),9*转化表!$G$11+10*转化表!$G$12+10*转化表!$G$13+10*转化表!$G$14+10*转化表!$G$15+(B217-50)*转化表!$G$16,IF(AND(B217&lt;=70,B217&gt;60),9*转化表!$G$11+10*转化表!$G$12+10*转化表!$G$13+10*转化表!$G$14+10*转化表!$G$15+10*转化表!$G$16+(B217-60)*转化表!$G$17,IF(AND(B217&lt;=80,B217&gt;70),9*转化表!$G$11+10*转化表!$G$12+10*转化表!$G$13+10*转化表!$G$14+10*转化表!$G$15+10*转化表!$G$16+10*转化表!$G$17+(B217-70)*转化表!$G$18,IF(AND(B217&lt;=90,B217&gt;80),9*转化表!$G$11+10*转化表!$G$12+10*转化表!$G$13+10*转化表!$G$14+10*转化表!$G$15+10*转化表!$G$16+10*转化表!$G$17+10*转化表!$G$18+(B217-80)*转化表!$G$19,IF(AND(B217&lt;=100,B217&gt;90),9*转化表!$G$11+10*转化表!$G$12+10*转化表!$G$13+10*转化表!$G$14+10*转化表!$G$15+10*转化表!$G$16+10*转化表!$G$17+10*转化表!$G$18+10*转化表!$G$19+(B217-90)*转化表!$G$20,IF(AND(B217&lt;=110,B217&gt;100),9*转化表!$G$11+10*转化表!$G$12+10*转化表!$G$13+10*转化表!$G$14+10*转化表!$G$15+10*转化表!$G$16+10*转化表!$G$17+10*转化表!$G$18+10*转化表!$G$19+10*转化表!$G$20+(B217-100)*转化表!$G$21,IF(AND(B217&lt;=120,B217&gt;110),9*转化表!$G$11+10*转化表!$G$12+10*转化表!$G$13+10*转化表!$G$14+10*转化表!$G$15+10*转化表!$G$16+10*转化表!$G$17+10*转化表!$G$18+10*转化表!$G$19+10*转化表!$G$20+10*转化表!$G$21+(B217-110)*转化表!$G$22))))))))))))</f>
        <v>516</v>
      </c>
      <c r="L217" s="98">
        <f>IF(F217&lt;=50,0,(F217-50)*7%*B217+IF(AND(B217&lt;=10,B217&gt;0),人物成长表!$B217*转化表!$H$11,IF(AND(B217&lt;=20,B217&gt;10),9*转化表!$H$11+(B217-10)*转化表!$H$12,IF(AND(B217&lt;=30,B217&gt;20),9*转化表!$H$11+10*转化表!$H$12+(B217-20)*转化表!$H$13,IF(AND(B217&lt;=40,B217&gt;30),9*转化表!$H$11+10*转化表!$H$12+10*转化表!$H$13+(B217-30)*转化表!$H$14,IF(AND(B217&lt;=50,B217&gt;40),9*转化表!$H$11+10*转化表!$H$12+10*转化表!$H$13+10*转化表!$H$14+(B217-40)*转化表!$H$15,IF(AND(B217&lt;=60,B217&gt;50),9*转化表!$H$11+10*转化表!$H$12+10*转化表!$H$13+10*转化表!$H$14+10*转化表!$H$15+(B217-50)*转化表!$H$16,IF(AND(B217&lt;=70,B217&gt;60),9*转化表!$H$11+10*转化表!$H$12+10*转化表!$H$13+10*转化表!$H$14+10*转化表!$H$15+10*转化表!$H$16+(B217-60)*转化表!$H$17,IF(AND(B217&lt;=80,B217&gt;70),9*转化表!$H$11+10*转化表!$H$12+10*转化表!$H$13+10*转化表!$H$14+10*转化表!$H$15+10*转化表!$H$16+10*转化表!$H$17+(B217-70)*转化表!$H$18,IF(AND(B217&lt;=90,B217&gt;80),9*转化表!$H$11+10*转化表!$H$12+10*转化表!$H$13+10*转化表!$H$14+10*转化表!$H$15+10*转化表!$H$16+10*转化表!$H$17+10*转化表!$H$18+(B217-80)*转化表!$H$19,IF(AND(B217&lt;=100,B217&gt;90),9*转化表!$H$11+10*转化表!$H$12+10*转化表!$H$13+10*转化表!$H$14+10*转化表!$H$15+10*转化表!$H$16+10*转化表!$H$17+10*转化表!$H$18+10*转化表!$H$19+(B217-90)*转化表!$H$20,IF(AND(B217&lt;=110,B217&gt;100),9*转化表!$H$11+10*转化表!$H$12+10*转化表!$H$13+10*转化表!$H$14+10*转化表!$H$15+10*转化表!$H$16+10*转化表!$H$17+10*转化表!$H$18+10*转化表!$H$19+10*转化表!$H$20+(B217-100)*转化表!$H$21,IF(AND(B217&lt;=120,B217&gt;110),9*转化表!$H$11+10*转化表!$H$12+10*转化表!$H$13+10*转化表!$H$14+10*转化表!$H$15+10*转化表!$H$16+10*转化表!$H$17+10*转化表!$H$18+10*转化表!$H$19+10*转化表!$H$20+10*转化表!$H$21+(B217-110)*转化表!$H$22)))))))))))))</f>
        <v>0</v>
      </c>
      <c r="M217" s="99">
        <v>0.1</v>
      </c>
      <c r="N217" s="95">
        <v>0</v>
      </c>
      <c r="O217" s="99">
        <v>0.15</v>
      </c>
      <c r="P217" s="95">
        <v>0</v>
      </c>
      <c r="Q217" s="95">
        <v>0</v>
      </c>
      <c r="R217" s="95">
        <v>0</v>
      </c>
      <c r="S217" s="95">
        <v>0</v>
      </c>
    </row>
    <row r="218" spans="1:19">
      <c r="A218" s="38" t="s">
        <v>187</v>
      </c>
      <c r="B218" s="95">
        <v>97</v>
      </c>
      <c r="C218" s="96">
        <f>IF(AND(B218&lt;=10,B218&gt;0),(人物成长表!$B218-1)*30+30,IF(AND(B218&lt;=20,B218&gt;10),9*30+30+(B218-10)*60,IF(AND(B218&lt;=30,B218&gt;20),9*30+30+10*60+(B218-20)*90,IF(AND(B218&lt;=40,B218&gt;30),9*30+30+10*60+10*90+(B218-30)*120,IF(AND(B218&lt;=50,B218&gt;40),9*30+30+10*60+10*90+10*120+(B218-40)*150,IF(AND(B218&lt;=60,B218&gt;50),9*30+30+10*60+10*90+10*120+10*150+(B218-50)*180,IF(AND(B218&lt;=70,B218&gt;60),9*30+30+10*60+10*90+10*120+10*150+10*180+(B218-60)*210,IF(AND(B218&lt;=80,B218&gt;70),9*30+30+10*60+10*90+10*120+10*150+10*180+10*210+(B218-70)*240,IF(AND(B218&lt;=90,B218&gt;80),9*30+30+10*60+10*90+10*120+10*150+10*180+10*210+10*240+(B218-80)*270,IF(AND(B218&lt;=100,B218&gt;90),9*30+30+10*60+10*90+10*120+10*150+10*180+10*210+10*240+10*270+(B218-90)*300,IF(AND(B218&lt;=110,B218&gt;100),9*30+30+10*60+10*90+10*120+10*150+10*180+10*210+10*240+10*270+10*300+(B218-100)*330,IF(AND(B218&lt;=120,B218&gt;110),9*30+30+10*60+10*90+10*120+10*150+10*180+10*210+10*240+10*270+10*300+10*330+(B218-110)*360))))))))))))</f>
        <v>15600</v>
      </c>
      <c r="D218" s="38">
        <v>70</v>
      </c>
      <c r="E218" s="38">
        <v>50</v>
      </c>
      <c r="F218" s="95">
        <v>50</v>
      </c>
      <c r="G218" s="97">
        <f>人物成长表!$D218*人物成长表!$B218*10%+16+IF(AND(B218&lt;=10,B218&gt;0),(人物成长表!$B218-1)*转化表!$C$11,IF(AND(B218&lt;=20,B218&gt;10),9*转化表!$C$11+(B218-10)*转化表!$C$12,IF(AND(B218&lt;=30,B218&gt;20),9*转化表!$C$11+10*转化表!$C$12+(B218-20)*转化表!$C$13,IF(AND(B218&lt;=40,B218&gt;30),9*转化表!$C$11+10*转化表!$C$12+10*转化表!$C$13+(B218-30)*转化表!$C$14,IF(AND(B218&lt;=50,B218&gt;40),9*转化表!$C$11+10*转化表!$C$12+10*转化表!$C$13+10*转化表!$C$14+(B218-40)*转化表!$C$15,IF(AND(B218&lt;=60,B218&gt;50),9*转化表!$C$11+10*转化表!$C$12+10*转化表!$C$13+10*转化表!$C$14+10*转化表!$C$15+(B218-50)*转化表!$C$16,IF(AND(B218&lt;=70,B218&gt;60),9*转化表!$C$11+10*转化表!$C$12+10*转化表!$C$13+10*转化表!$C$14+10*转化表!$C$15+10*转化表!$C$16+(B218-60)*转化表!$C$17,IF(AND(B218&lt;=80,B218&gt;70),9*转化表!$C$11+10*转化表!$C$12+10*转化表!$C$13+10*转化表!$C$14+10*转化表!$C$15+10*转化表!$C$16+10*转化表!$C$17+(B218-70)*转化表!$C$18,IF(AND(B218&lt;=90,B218&gt;80),9*转化表!$C$11+10*转化表!$C$12+10*转化表!$C$13+10*转化表!$C$14+10*转化表!$C$15+10*转化表!$C$16+10*转化表!$C$17+10*转化表!$C$18+(B218-80)*转化表!$C$19,IF(AND(B218&lt;=100,B218&gt;90),9*转化表!$C$11+10*转化表!$C$12+10*转化表!$C$13+10*转化表!$C$14+10*转化表!$C$15+10*转化表!$C$16+10*转化表!$C$17+10*转化表!$C$18+10*转化表!$C$19+(B218-90)*转化表!$C$20,IF(AND(B218&lt;=110,B218&gt;100),9*转化表!$C$11+10*转化表!$C$12+10*转化表!$C$13+10*转化表!$C$14+10*转化表!$C$15+10*转化表!$C$16+10*转化表!$C$17+10*转化表!$C$18+10*转化表!$C$19+10*转化表!$C$20+(B218-100)*转化表!$C$21,IF(AND(B218&lt;=120,B218&gt;110),9*转化表!$C$11+10*转化表!$C$12+10*转化表!$C$13+10*转化表!$C$14+10*转化表!$C$15+10*转化表!$C$16+10*转化表!$C$17+10*转化表!$C$18+10*转化表!$C$19+10*转化表!$C$20+10*转化表!$C$21+(B218-110)*转化表!$C$22))))))))))))</f>
        <v>2273</v>
      </c>
      <c r="H218" s="97">
        <f>人物成长表!$D218*人物成长表!$B218*7%+11.1+IF(AND(B218&lt;=10,B218&gt;0),(人物成长表!$B218-1)*转化表!$D$11,IF(AND(B218&lt;=20,B218&gt;10),9*转化表!$D$11+(B218-10)*转化表!$D$12,IF(AND(B218&lt;=30,B218&gt;20),9*转化表!$D$11+10*转化表!$D$12+(B218-20)*转化表!$D$13,IF(AND(B218&lt;=40,B218&gt;30),9*转化表!$D$11+10*转化表!$D$12+10*转化表!$D$13+(B218-30)*转化表!$D$14,IF(AND(B218&lt;=50,B218&gt;40),9*转化表!$D$11+10*转化表!$D$12+10*转化表!$D$13+10*转化表!$D$14+(B218-40)*转化表!$D$15,IF(AND(B218&lt;=60,B218&gt;50),9*转化表!$D$11+10*转化表!$D$12+10*转化表!$D$13+10*转化表!$D$14+10*转化表!$D$15+(B218-50)*转化表!$D$16,IF(AND(B218&lt;=70,B218&gt;60),9*转化表!$D$11+10*转化表!$D$12+10*转化表!$D$13+10*转化表!$D$14+10*转化表!$D$15+10*转化表!$D$16+(B218-60)*转化表!$D$17,IF(AND(B218&lt;=80,B218&gt;70),9*转化表!$D$11+10*转化表!$D$12+10*转化表!$D$13+10*转化表!$D$14+10*转化表!$D$15+10*转化表!$D$16+10*转化表!$D$17+(B218-70)*转化表!$D$18,IF(AND(B218&lt;=90,B218&gt;80),9*转化表!$D$11+10*转化表!$D$12+10*转化表!$D$13+10*转化表!$D$14+10*转化表!$D$15+10*转化表!$D$16+10*转化表!$D$17+10*转化表!$D$18+(B218-80)*转化表!$D$19,IF(AND(B218&lt;=100,B218&gt;90),9*转化表!$D$11+10*转化表!$D$12+10*转化表!$D$13+10*转化表!$D$14+10*转化表!$D$15+10*转化表!$D$16+10*转化表!$D$17+10*转化表!$D$18+10*转化表!$D$19+(B218-90)*转化表!$D$20,IF(AND(B218&lt;=110,B218&gt;100),9*转化表!$D$11+10*转化表!$D$12+10*转化表!$D$13+10*转化表!$D$14+10*转化表!$D$15+10*转化表!$D$16+10*转化表!$D$17+10*转化表!$D$18+10*转化表!$D$19+10*转化表!$D$20+(B218-100)*转化表!$D$21,IF(AND(B218&lt;=120,B218&gt;110),9*转化表!$D$11+10*转化表!$D$12+10*转化表!$D$13+10*转化表!$D$14+10*转化表!$D$15+10*转化表!$D$16+10*转化表!$D$17+10*转化表!$D$18+10*转化表!$D$19+10*转化表!$D$20+10*转化表!$D$21+(B218-110)*转化表!$D$22))))))))))))</f>
        <v>635.80000000000007</v>
      </c>
      <c r="I218" s="98">
        <f>IF(E218&lt;=50,0,(E218-50)*人物成长表!$B218*10%+0.1+IF(AND(B218&lt;=10,B218&gt;0),(人物成长表!$B218-1)*转化表!$E$11,IF(AND(B218&lt;=20,B218&gt;10),9*转化表!$E$11+(B218-10)*转化表!$E$12,IF(AND(B218&lt;=30,B218&gt;20),9*转化表!$E$11+10*转化表!$E$12+(B218-20)*转化表!$E$13,IF(AND(B218&lt;=40,B218&gt;30),9*转化表!$E$11+10*转化表!$E$12+10*转化表!$E$13+(B218-30)*转化表!$E$14,IF(AND(B218&lt;=50,B218&gt;40),9*转化表!$E$11+10*转化表!$E$12+10*转化表!$E$13+10*转化表!$E$14+(B218-40)*转化表!$E$15,IF(AND(B218&lt;=60,B218&gt;50),9*转化表!$E$11+10*转化表!$E$12+10*转化表!$E$13+10*转化表!$E$14+10*转化表!$E$15+(B218-50)*转化表!$E$16,IF(AND(B218&lt;=70,B218&gt;60),9*转化表!$E$11+10*转化表!$E$12+10*转化表!$E$13+10*转化表!$E$14+10*转化表!$E$15+10*转化表!$E$16+(B218-60)*转化表!$E$17,IF(AND(B218&lt;=80,B218&gt;70),9*转化表!$E$11+10*转化表!$E$12+10*转化表!$E$13+10*转化表!$E$14+10*转化表!$E$15+10*转化表!$E$16+10*转化表!$E$17+(B218-70)*转化表!$E$18,IF(AND(B218&lt;=90,B218&gt;80),9*转化表!$E$11+10*转化表!$E$12+10*转化表!$E$13+10*转化表!$E$14+10*转化表!$E$15+10*转化表!$E$16+10*转化表!$E$17+10*转化表!$E$18+(B218-80)*转化表!$E$19,IF(AND(B218&lt;=100,B218&gt;90),9*转化表!$E$11+10*转化表!$E$12+10*转化表!$E$13+10*转化表!$E$14+10*转化表!$E$15+10*转化表!$E$16+10*转化表!$E$17+10*转化表!$E$18+10*转化表!$E$19+(B218-90)*转化表!$E$20,IF(AND(B218&lt;=110,B218&gt;100),9*转化表!$E$11+10*转化表!$E$12+10*转化表!$E$13+10*转化表!$E$14+10*转化表!$E$15+10*转化表!$E$16+10*转化表!$E$17+10*转化表!$E$18+10*转化表!$E$19+10*转化表!$E$20+(B218-100)*转化表!$E$21,IF(AND(B218&lt;=120,B218&gt;110),9*转化表!$E$11+10*转化表!$E$12+10*转化表!$E$13+10*转化表!$E$14+10*转化表!$E$15+10*转化表!$E$16+10*转化表!$E$17+10*转化表!$E$18+10*转化表!$E$19+10*转化表!$E$20+10*转化表!$E$21+(B218-110)*转化表!$E$22)))))))))))))</f>
        <v>0</v>
      </c>
      <c r="J218" s="98">
        <f>IF(E218&lt;=50,0,(E218-50)*人物成长表!$B218*7%+0.1+IF(AND(B218&lt;=10,B218&gt;0),(人物成长表!$B218-1)*转化表!$F$11,IF(AND(B218&lt;=20,B218&gt;10),9*转化表!$F$11+(B218-10)*转化表!$F$12,IF(AND(B218&lt;=30,B218&gt;20),9*转化表!$F$11+10*转化表!$F$12+(B218-20)*转化表!$F$13,IF(AND(B218&lt;=40,B218&gt;30),9*转化表!$F$11+10*转化表!$F$12+10*转化表!$F$13+(B218-30)*转化表!$F$14,IF(AND(B218&lt;=50,B218&gt;40),9*转化表!$F$11+10*转化表!$F$12+10*转化表!$F$13+10*转化表!$F$14+(B218-40)*转化表!$F$15,IF(AND(B218&lt;=60,B218&gt;50),9*转化表!$F$11+10*转化表!$F$12+10*转化表!$F$13+10*转化表!$F$14+10*转化表!$F$15+(B218-50)*转化表!$F$16,IF(AND(B218&lt;=70,B218&gt;60),9*转化表!$F$11+10*转化表!$F$12+10*转化表!$F$13+10*转化表!$F$14+10*转化表!$F$15+10*转化表!$F$16+(B218-60)*转化表!$F$17,IF(AND(B218&lt;=80,B218&gt;70),9*转化表!$F$11+10*转化表!$F$12+10*转化表!$F$13+10*转化表!$F$14+10*转化表!$F$15+10*转化表!$F$16+10*转化表!$F$17+(B218-70)*转化表!$F$18,IF(AND(B218&lt;=90,B218&gt;80),9*转化表!$F$11+10*转化表!$F$12+10*转化表!$F$13+10*转化表!$F$14+10*转化表!$F$15+10*转化表!$F$16+10*转化表!$F$17+10*转化表!$F$18+(B218-80)*转化表!$F$19,IF(AND(B218&lt;=100,B218&gt;90),9*转化表!$F$11+10*转化表!$F$12+10*转化表!$F$13+10*转化表!$F$14+10*转化表!$F$15+10*转化表!$F$16+10*转化表!$F$17+10*转化表!$F$18+10*转化表!$F$19+(B218-90)*转化表!$F$20,IF(AND(B218&lt;=110,B218&gt;100),9*转化表!$F$11+10*转化表!$F$12+10*转化表!$F$13+10*转化表!$F$14+10*转化表!$F$15+10*转化表!$F$16+10*转化表!$F$17+10*转化表!$F$18+10*转化表!$F$19+10*转化表!$F$20+(B218-100)*转化表!$F$21,IF(AND(B218&lt;=120,B218&gt;110),9*转化表!$F$11+10*转化表!$F$12+10*转化表!$F$13+10*转化表!$F$14+10*转化表!$F$15+10*转化表!$F$16+10*转化表!$F$17+10*转化表!$F$18+10*转化表!$F$19+10*转化表!$F$20+10*转化表!$F$21+(B218-110)*转化表!$F$22)))))))))))))</f>
        <v>0</v>
      </c>
      <c r="K218" s="98">
        <f>(F218-50)*B218*10%+1+IF(AND(B218&lt;=10,B218&gt;0),(人物成长表!$B218-1)*转化表!$G$11,IF(AND(B218&lt;=20,B218&gt;10),9*转化表!$G$11+(B218-10)*转化表!$G$12,IF(AND(B218&lt;=30,B218&gt;20),9*转化表!$G$11+10*转化表!$G$12+(B218-20)*转化表!$G$13,IF(AND(B218&lt;=40,B218&gt;30),9*转化表!$G$11+10*转化表!$G$12+10*转化表!$G$13+(B218-30)*转化表!$G$14,IF(AND(B218&lt;=50,B218&gt;40),9*转化表!$G$11+10*转化表!$G$12+10*转化表!$G$13+10*转化表!$G$14+(B218-40)*转化表!$G$15,IF(AND(B218&lt;=60,B218&gt;50),9*转化表!$G$11+10*转化表!$G$12+10*转化表!$G$13+10*转化表!$G$14+10*转化表!$G$15+(B218-50)*转化表!$G$16,IF(AND(B218&lt;=70,B218&gt;60),9*转化表!$G$11+10*转化表!$G$12+10*转化表!$G$13+10*转化表!$G$14+10*转化表!$G$15+10*转化表!$G$16+(B218-60)*转化表!$G$17,IF(AND(B218&lt;=80,B218&gt;70),9*转化表!$G$11+10*转化表!$G$12+10*转化表!$G$13+10*转化表!$G$14+10*转化表!$G$15+10*转化表!$G$16+10*转化表!$G$17+(B218-70)*转化表!$G$18,IF(AND(B218&lt;=90,B218&gt;80),9*转化表!$G$11+10*转化表!$G$12+10*转化表!$G$13+10*转化表!$G$14+10*转化表!$G$15+10*转化表!$G$16+10*转化表!$G$17+10*转化表!$G$18+(B218-80)*转化表!$G$19,IF(AND(B218&lt;=100,B218&gt;90),9*转化表!$G$11+10*转化表!$G$12+10*转化表!$G$13+10*转化表!$G$14+10*转化表!$G$15+10*转化表!$G$16+10*转化表!$G$17+10*转化表!$G$18+10*转化表!$G$19+(B218-90)*转化表!$G$20,IF(AND(B218&lt;=110,B218&gt;100),9*转化表!$G$11+10*转化表!$G$12+10*转化表!$G$13+10*转化表!$G$14+10*转化表!$G$15+10*转化表!$G$16+10*转化表!$G$17+10*转化表!$G$18+10*转化表!$G$19+10*转化表!$G$20+(B218-100)*转化表!$G$21,IF(AND(B218&lt;=120,B218&gt;110),9*转化表!$G$11+10*转化表!$G$12+10*转化表!$G$13+10*转化表!$G$14+10*转化表!$G$15+10*转化表!$G$16+10*转化表!$G$17+10*转化表!$G$18+10*转化表!$G$19+10*转化表!$G$20+10*转化表!$G$21+(B218-110)*转化表!$G$22))))))))))))</f>
        <v>527</v>
      </c>
      <c r="L218" s="98">
        <f>IF(F218&lt;=50,0,(F218-50)*7%*B218+IF(AND(B218&lt;=10,B218&gt;0),人物成长表!$B218*转化表!$H$11,IF(AND(B218&lt;=20,B218&gt;10),9*转化表!$H$11+(B218-10)*转化表!$H$12,IF(AND(B218&lt;=30,B218&gt;20),9*转化表!$H$11+10*转化表!$H$12+(B218-20)*转化表!$H$13,IF(AND(B218&lt;=40,B218&gt;30),9*转化表!$H$11+10*转化表!$H$12+10*转化表!$H$13+(B218-30)*转化表!$H$14,IF(AND(B218&lt;=50,B218&gt;40),9*转化表!$H$11+10*转化表!$H$12+10*转化表!$H$13+10*转化表!$H$14+(B218-40)*转化表!$H$15,IF(AND(B218&lt;=60,B218&gt;50),9*转化表!$H$11+10*转化表!$H$12+10*转化表!$H$13+10*转化表!$H$14+10*转化表!$H$15+(B218-50)*转化表!$H$16,IF(AND(B218&lt;=70,B218&gt;60),9*转化表!$H$11+10*转化表!$H$12+10*转化表!$H$13+10*转化表!$H$14+10*转化表!$H$15+10*转化表!$H$16+(B218-60)*转化表!$H$17,IF(AND(B218&lt;=80,B218&gt;70),9*转化表!$H$11+10*转化表!$H$12+10*转化表!$H$13+10*转化表!$H$14+10*转化表!$H$15+10*转化表!$H$16+10*转化表!$H$17+(B218-70)*转化表!$H$18,IF(AND(B218&lt;=90,B218&gt;80),9*转化表!$H$11+10*转化表!$H$12+10*转化表!$H$13+10*转化表!$H$14+10*转化表!$H$15+10*转化表!$H$16+10*转化表!$H$17+10*转化表!$H$18+(B218-80)*转化表!$H$19,IF(AND(B218&lt;=100,B218&gt;90),9*转化表!$H$11+10*转化表!$H$12+10*转化表!$H$13+10*转化表!$H$14+10*转化表!$H$15+10*转化表!$H$16+10*转化表!$H$17+10*转化表!$H$18+10*转化表!$H$19+(B218-90)*转化表!$H$20,IF(AND(B218&lt;=110,B218&gt;100),9*转化表!$H$11+10*转化表!$H$12+10*转化表!$H$13+10*转化表!$H$14+10*转化表!$H$15+10*转化表!$H$16+10*转化表!$H$17+10*转化表!$H$18+10*转化表!$H$19+10*转化表!$H$20+(B218-100)*转化表!$H$21,IF(AND(B218&lt;=120,B218&gt;110),9*转化表!$H$11+10*转化表!$H$12+10*转化表!$H$13+10*转化表!$H$14+10*转化表!$H$15+10*转化表!$H$16+10*转化表!$H$17+10*转化表!$H$18+10*转化表!$H$19+10*转化表!$H$20+10*转化表!$H$21+(B218-110)*转化表!$H$22)))))))))))))</f>
        <v>0</v>
      </c>
      <c r="M218" s="99">
        <v>0.1</v>
      </c>
      <c r="N218" s="95">
        <v>0</v>
      </c>
      <c r="O218" s="99">
        <v>0.15</v>
      </c>
      <c r="P218" s="95">
        <v>0</v>
      </c>
      <c r="Q218" s="95">
        <v>0</v>
      </c>
      <c r="R218" s="95">
        <v>0</v>
      </c>
      <c r="S218" s="95">
        <v>0</v>
      </c>
    </row>
    <row r="219" spans="1:19">
      <c r="A219" s="38" t="s">
        <v>187</v>
      </c>
      <c r="B219" s="95">
        <v>98</v>
      </c>
      <c r="C219" s="96">
        <f>IF(AND(B219&lt;=10,B219&gt;0),(人物成长表!$B219-1)*30+30,IF(AND(B219&lt;=20,B219&gt;10),9*30+30+(B219-10)*60,IF(AND(B219&lt;=30,B219&gt;20),9*30+30+10*60+(B219-20)*90,IF(AND(B219&lt;=40,B219&gt;30),9*30+30+10*60+10*90+(B219-30)*120,IF(AND(B219&lt;=50,B219&gt;40),9*30+30+10*60+10*90+10*120+(B219-40)*150,IF(AND(B219&lt;=60,B219&gt;50),9*30+30+10*60+10*90+10*120+10*150+(B219-50)*180,IF(AND(B219&lt;=70,B219&gt;60),9*30+30+10*60+10*90+10*120+10*150+10*180+(B219-60)*210,IF(AND(B219&lt;=80,B219&gt;70),9*30+30+10*60+10*90+10*120+10*150+10*180+10*210+(B219-70)*240,IF(AND(B219&lt;=90,B219&gt;80),9*30+30+10*60+10*90+10*120+10*150+10*180+10*210+10*240+(B219-80)*270,IF(AND(B219&lt;=100,B219&gt;90),9*30+30+10*60+10*90+10*120+10*150+10*180+10*210+10*240+10*270+(B219-90)*300,IF(AND(B219&lt;=110,B219&gt;100),9*30+30+10*60+10*90+10*120+10*150+10*180+10*210+10*240+10*270+10*300+(B219-100)*330,IF(AND(B219&lt;=120,B219&gt;110),9*30+30+10*60+10*90+10*120+10*150+10*180+10*210+10*240+10*270+10*300+10*330+(B219-110)*360))))))))))))</f>
        <v>15900</v>
      </c>
      <c r="D219" s="38">
        <v>70</v>
      </c>
      <c r="E219" s="38">
        <v>50</v>
      </c>
      <c r="F219" s="95">
        <v>50</v>
      </c>
      <c r="G219" s="97">
        <f>人物成长表!$D219*人物成长表!$B219*10%+16+IF(AND(B219&lt;=10,B219&gt;0),(人物成长表!$B219-1)*转化表!$C$11,IF(AND(B219&lt;=20,B219&gt;10),9*转化表!$C$11+(B219-10)*转化表!$C$12,IF(AND(B219&lt;=30,B219&gt;20),9*转化表!$C$11+10*转化表!$C$12+(B219-20)*转化表!$C$13,IF(AND(B219&lt;=40,B219&gt;30),9*转化表!$C$11+10*转化表!$C$12+10*转化表!$C$13+(B219-30)*转化表!$C$14,IF(AND(B219&lt;=50,B219&gt;40),9*转化表!$C$11+10*转化表!$C$12+10*转化表!$C$13+10*转化表!$C$14+(B219-40)*转化表!$C$15,IF(AND(B219&lt;=60,B219&gt;50),9*转化表!$C$11+10*转化表!$C$12+10*转化表!$C$13+10*转化表!$C$14+10*转化表!$C$15+(B219-50)*转化表!$C$16,IF(AND(B219&lt;=70,B219&gt;60),9*转化表!$C$11+10*转化表!$C$12+10*转化表!$C$13+10*转化表!$C$14+10*转化表!$C$15+10*转化表!$C$16+(B219-60)*转化表!$C$17,IF(AND(B219&lt;=80,B219&gt;70),9*转化表!$C$11+10*转化表!$C$12+10*转化表!$C$13+10*转化表!$C$14+10*转化表!$C$15+10*转化表!$C$16+10*转化表!$C$17+(B219-70)*转化表!$C$18,IF(AND(B219&lt;=90,B219&gt;80),9*转化表!$C$11+10*转化表!$C$12+10*转化表!$C$13+10*转化表!$C$14+10*转化表!$C$15+10*转化表!$C$16+10*转化表!$C$17+10*转化表!$C$18+(B219-80)*转化表!$C$19,IF(AND(B219&lt;=100,B219&gt;90),9*转化表!$C$11+10*转化表!$C$12+10*转化表!$C$13+10*转化表!$C$14+10*转化表!$C$15+10*转化表!$C$16+10*转化表!$C$17+10*转化表!$C$18+10*转化表!$C$19+(B219-90)*转化表!$C$20,IF(AND(B219&lt;=110,B219&gt;100),9*转化表!$C$11+10*转化表!$C$12+10*转化表!$C$13+10*转化表!$C$14+10*转化表!$C$15+10*转化表!$C$16+10*转化表!$C$17+10*转化表!$C$18+10*转化表!$C$19+10*转化表!$C$20+(B219-100)*转化表!$C$21,IF(AND(B219&lt;=120,B219&gt;110),9*转化表!$C$11+10*转化表!$C$12+10*转化表!$C$13+10*转化表!$C$14+10*转化表!$C$15+10*转化表!$C$16+10*转化表!$C$17+10*转化表!$C$18+10*转化表!$C$19+10*转化表!$C$20+10*转化表!$C$21+(B219-110)*转化表!$C$22))))))))))))</f>
        <v>2315</v>
      </c>
      <c r="H219" s="97">
        <f>人物成长表!$D219*人物成长表!$B219*7%+11.1+IF(AND(B219&lt;=10,B219&gt;0),(人物成长表!$B219-1)*转化表!$D$11,IF(AND(B219&lt;=20,B219&gt;10),9*转化表!$D$11+(B219-10)*转化表!$D$12,IF(AND(B219&lt;=30,B219&gt;20),9*转化表!$D$11+10*转化表!$D$12+(B219-20)*转化表!$D$13,IF(AND(B219&lt;=40,B219&gt;30),9*转化表!$D$11+10*转化表!$D$12+10*转化表!$D$13+(B219-30)*转化表!$D$14,IF(AND(B219&lt;=50,B219&gt;40),9*转化表!$D$11+10*转化表!$D$12+10*转化表!$D$13+10*转化表!$D$14+(B219-40)*转化表!$D$15,IF(AND(B219&lt;=60,B219&gt;50),9*转化表!$D$11+10*转化表!$D$12+10*转化表!$D$13+10*转化表!$D$14+10*转化表!$D$15+(B219-50)*转化表!$D$16,IF(AND(B219&lt;=70,B219&gt;60),9*转化表!$D$11+10*转化表!$D$12+10*转化表!$D$13+10*转化表!$D$14+10*转化表!$D$15+10*转化表!$D$16+(B219-60)*转化表!$D$17,IF(AND(B219&lt;=80,B219&gt;70),9*转化表!$D$11+10*转化表!$D$12+10*转化表!$D$13+10*转化表!$D$14+10*转化表!$D$15+10*转化表!$D$16+10*转化表!$D$17+(B219-70)*转化表!$D$18,IF(AND(B219&lt;=90,B219&gt;80),9*转化表!$D$11+10*转化表!$D$12+10*转化表!$D$13+10*转化表!$D$14+10*转化表!$D$15+10*转化表!$D$16+10*转化表!$D$17+10*转化表!$D$18+(B219-80)*转化表!$D$19,IF(AND(B219&lt;=100,B219&gt;90),9*转化表!$D$11+10*转化表!$D$12+10*转化表!$D$13+10*转化表!$D$14+10*转化表!$D$15+10*转化表!$D$16+10*转化表!$D$17+10*转化表!$D$18+10*转化表!$D$19+(B219-90)*转化表!$D$20,IF(AND(B219&lt;=110,B219&gt;100),9*转化表!$D$11+10*转化表!$D$12+10*转化表!$D$13+10*转化表!$D$14+10*转化表!$D$15+10*转化表!$D$16+10*转化表!$D$17+10*转化表!$D$18+10*转化表!$D$19+10*转化表!$D$20+(B219-100)*转化表!$D$21,IF(AND(B219&lt;=120,B219&gt;110),9*转化表!$D$11+10*转化表!$D$12+10*转化表!$D$13+10*转化表!$D$14+10*转化表!$D$15+10*转化表!$D$16+10*转化表!$D$17+10*转化表!$D$18+10*转化表!$D$19+10*转化表!$D$20+10*转化表!$D$21+(B219-110)*转化表!$D$22))))))))))))</f>
        <v>646.20000000000005</v>
      </c>
      <c r="I219" s="98">
        <f>IF(E219&lt;=50,0,(E219-50)*人物成长表!$B219*10%+0.1+IF(AND(B219&lt;=10,B219&gt;0),(人物成长表!$B219-1)*转化表!$E$11,IF(AND(B219&lt;=20,B219&gt;10),9*转化表!$E$11+(B219-10)*转化表!$E$12,IF(AND(B219&lt;=30,B219&gt;20),9*转化表!$E$11+10*转化表!$E$12+(B219-20)*转化表!$E$13,IF(AND(B219&lt;=40,B219&gt;30),9*转化表!$E$11+10*转化表!$E$12+10*转化表!$E$13+(B219-30)*转化表!$E$14,IF(AND(B219&lt;=50,B219&gt;40),9*转化表!$E$11+10*转化表!$E$12+10*转化表!$E$13+10*转化表!$E$14+(B219-40)*转化表!$E$15,IF(AND(B219&lt;=60,B219&gt;50),9*转化表!$E$11+10*转化表!$E$12+10*转化表!$E$13+10*转化表!$E$14+10*转化表!$E$15+(B219-50)*转化表!$E$16,IF(AND(B219&lt;=70,B219&gt;60),9*转化表!$E$11+10*转化表!$E$12+10*转化表!$E$13+10*转化表!$E$14+10*转化表!$E$15+10*转化表!$E$16+(B219-60)*转化表!$E$17,IF(AND(B219&lt;=80,B219&gt;70),9*转化表!$E$11+10*转化表!$E$12+10*转化表!$E$13+10*转化表!$E$14+10*转化表!$E$15+10*转化表!$E$16+10*转化表!$E$17+(B219-70)*转化表!$E$18,IF(AND(B219&lt;=90,B219&gt;80),9*转化表!$E$11+10*转化表!$E$12+10*转化表!$E$13+10*转化表!$E$14+10*转化表!$E$15+10*转化表!$E$16+10*转化表!$E$17+10*转化表!$E$18+(B219-80)*转化表!$E$19,IF(AND(B219&lt;=100,B219&gt;90),9*转化表!$E$11+10*转化表!$E$12+10*转化表!$E$13+10*转化表!$E$14+10*转化表!$E$15+10*转化表!$E$16+10*转化表!$E$17+10*转化表!$E$18+10*转化表!$E$19+(B219-90)*转化表!$E$20,IF(AND(B219&lt;=110,B219&gt;100),9*转化表!$E$11+10*转化表!$E$12+10*转化表!$E$13+10*转化表!$E$14+10*转化表!$E$15+10*转化表!$E$16+10*转化表!$E$17+10*转化表!$E$18+10*转化表!$E$19+10*转化表!$E$20+(B219-100)*转化表!$E$21,IF(AND(B219&lt;=120,B219&gt;110),9*转化表!$E$11+10*转化表!$E$12+10*转化表!$E$13+10*转化表!$E$14+10*转化表!$E$15+10*转化表!$E$16+10*转化表!$E$17+10*转化表!$E$18+10*转化表!$E$19+10*转化表!$E$20+10*转化表!$E$21+(B219-110)*转化表!$E$22)))))))))))))</f>
        <v>0</v>
      </c>
      <c r="J219" s="98">
        <f>IF(E219&lt;=50,0,(E219-50)*人物成长表!$B219*7%+0.1+IF(AND(B219&lt;=10,B219&gt;0),(人物成长表!$B219-1)*转化表!$F$11,IF(AND(B219&lt;=20,B219&gt;10),9*转化表!$F$11+(B219-10)*转化表!$F$12,IF(AND(B219&lt;=30,B219&gt;20),9*转化表!$F$11+10*转化表!$F$12+(B219-20)*转化表!$F$13,IF(AND(B219&lt;=40,B219&gt;30),9*转化表!$F$11+10*转化表!$F$12+10*转化表!$F$13+(B219-30)*转化表!$F$14,IF(AND(B219&lt;=50,B219&gt;40),9*转化表!$F$11+10*转化表!$F$12+10*转化表!$F$13+10*转化表!$F$14+(B219-40)*转化表!$F$15,IF(AND(B219&lt;=60,B219&gt;50),9*转化表!$F$11+10*转化表!$F$12+10*转化表!$F$13+10*转化表!$F$14+10*转化表!$F$15+(B219-50)*转化表!$F$16,IF(AND(B219&lt;=70,B219&gt;60),9*转化表!$F$11+10*转化表!$F$12+10*转化表!$F$13+10*转化表!$F$14+10*转化表!$F$15+10*转化表!$F$16+(B219-60)*转化表!$F$17,IF(AND(B219&lt;=80,B219&gt;70),9*转化表!$F$11+10*转化表!$F$12+10*转化表!$F$13+10*转化表!$F$14+10*转化表!$F$15+10*转化表!$F$16+10*转化表!$F$17+(B219-70)*转化表!$F$18,IF(AND(B219&lt;=90,B219&gt;80),9*转化表!$F$11+10*转化表!$F$12+10*转化表!$F$13+10*转化表!$F$14+10*转化表!$F$15+10*转化表!$F$16+10*转化表!$F$17+10*转化表!$F$18+(B219-80)*转化表!$F$19,IF(AND(B219&lt;=100,B219&gt;90),9*转化表!$F$11+10*转化表!$F$12+10*转化表!$F$13+10*转化表!$F$14+10*转化表!$F$15+10*转化表!$F$16+10*转化表!$F$17+10*转化表!$F$18+10*转化表!$F$19+(B219-90)*转化表!$F$20,IF(AND(B219&lt;=110,B219&gt;100),9*转化表!$F$11+10*转化表!$F$12+10*转化表!$F$13+10*转化表!$F$14+10*转化表!$F$15+10*转化表!$F$16+10*转化表!$F$17+10*转化表!$F$18+10*转化表!$F$19+10*转化表!$F$20+(B219-100)*转化表!$F$21,IF(AND(B219&lt;=120,B219&gt;110),9*转化表!$F$11+10*转化表!$F$12+10*转化表!$F$13+10*转化表!$F$14+10*转化表!$F$15+10*转化表!$F$16+10*转化表!$F$17+10*转化表!$F$18+10*转化表!$F$19+10*转化表!$F$20+10*转化表!$F$21+(B219-110)*转化表!$F$22)))))))))))))</f>
        <v>0</v>
      </c>
      <c r="K219" s="98">
        <f>(F219-50)*B219*10%+1+IF(AND(B219&lt;=10,B219&gt;0),(人物成长表!$B219-1)*转化表!$G$11,IF(AND(B219&lt;=20,B219&gt;10),9*转化表!$G$11+(B219-10)*转化表!$G$12,IF(AND(B219&lt;=30,B219&gt;20),9*转化表!$G$11+10*转化表!$G$12+(B219-20)*转化表!$G$13,IF(AND(B219&lt;=40,B219&gt;30),9*转化表!$G$11+10*转化表!$G$12+10*转化表!$G$13+(B219-30)*转化表!$G$14,IF(AND(B219&lt;=50,B219&gt;40),9*转化表!$G$11+10*转化表!$G$12+10*转化表!$G$13+10*转化表!$G$14+(B219-40)*转化表!$G$15,IF(AND(B219&lt;=60,B219&gt;50),9*转化表!$G$11+10*转化表!$G$12+10*转化表!$G$13+10*转化表!$G$14+10*转化表!$G$15+(B219-50)*转化表!$G$16,IF(AND(B219&lt;=70,B219&gt;60),9*转化表!$G$11+10*转化表!$G$12+10*转化表!$G$13+10*转化表!$G$14+10*转化表!$G$15+10*转化表!$G$16+(B219-60)*转化表!$G$17,IF(AND(B219&lt;=80,B219&gt;70),9*转化表!$G$11+10*转化表!$G$12+10*转化表!$G$13+10*转化表!$G$14+10*转化表!$G$15+10*转化表!$G$16+10*转化表!$G$17+(B219-70)*转化表!$G$18,IF(AND(B219&lt;=90,B219&gt;80),9*转化表!$G$11+10*转化表!$G$12+10*转化表!$G$13+10*转化表!$G$14+10*转化表!$G$15+10*转化表!$G$16+10*转化表!$G$17+10*转化表!$G$18+(B219-80)*转化表!$G$19,IF(AND(B219&lt;=100,B219&gt;90),9*转化表!$G$11+10*转化表!$G$12+10*转化表!$G$13+10*转化表!$G$14+10*转化表!$G$15+10*转化表!$G$16+10*转化表!$G$17+10*转化表!$G$18+10*转化表!$G$19+(B219-90)*转化表!$G$20,IF(AND(B219&lt;=110,B219&gt;100),9*转化表!$G$11+10*转化表!$G$12+10*转化表!$G$13+10*转化表!$G$14+10*转化表!$G$15+10*转化表!$G$16+10*转化表!$G$17+10*转化表!$G$18+10*转化表!$G$19+10*转化表!$G$20+(B219-100)*转化表!$G$21,IF(AND(B219&lt;=120,B219&gt;110),9*转化表!$G$11+10*转化表!$G$12+10*转化表!$G$13+10*转化表!$G$14+10*转化表!$G$15+10*转化表!$G$16+10*转化表!$G$17+10*转化表!$G$18+10*转化表!$G$19+10*转化表!$G$20+10*转化表!$G$21+(B219-110)*转化表!$G$22))))))))))))</f>
        <v>538</v>
      </c>
      <c r="L219" s="98">
        <f>IF(F219&lt;=50,0,(F219-50)*7%*B219+IF(AND(B219&lt;=10,B219&gt;0),人物成长表!$B219*转化表!$H$11,IF(AND(B219&lt;=20,B219&gt;10),9*转化表!$H$11+(B219-10)*转化表!$H$12,IF(AND(B219&lt;=30,B219&gt;20),9*转化表!$H$11+10*转化表!$H$12+(B219-20)*转化表!$H$13,IF(AND(B219&lt;=40,B219&gt;30),9*转化表!$H$11+10*转化表!$H$12+10*转化表!$H$13+(B219-30)*转化表!$H$14,IF(AND(B219&lt;=50,B219&gt;40),9*转化表!$H$11+10*转化表!$H$12+10*转化表!$H$13+10*转化表!$H$14+(B219-40)*转化表!$H$15,IF(AND(B219&lt;=60,B219&gt;50),9*转化表!$H$11+10*转化表!$H$12+10*转化表!$H$13+10*转化表!$H$14+10*转化表!$H$15+(B219-50)*转化表!$H$16,IF(AND(B219&lt;=70,B219&gt;60),9*转化表!$H$11+10*转化表!$H$12+10*转化表!$H$13+10*转化表!$H$14+10*转化表!$H$15+10*转化表!$H$16+(B219-60)*转化表!$H$17,IF(AND(B219&lt;=80,B219&gt;70),9*转化表!$H$11+10*转化表!$H$12+10*转化表!$H$13+10*转化表!$H$14+10*转化表!$H$15+10*转化表!$H$16+10*转化表!$H$17+(B219-70)*转化表!$H$18,IF(AND(B219&lt;=90,B219&gt;80),9*转化表!$H$11+10*转化表!$H$12+10*转化表!$H$13+10*转化表!$H$14+10*转化表!$H$15+10*转化表!$H$16+10*转化表!$H$17+10*转化表!$H$18+(B219-80)*转化表!$H$19,IF(AND(B219&lt;=100,B219&gt;90),9*转化表!$H$11+10*转化表!$H$12+10*转化表!$H$13+10*转化表!$H$14+10*转化表!$H$15+10*转化表!$H$16+10*转化表!$H$17+10*转化表!$H$18+10*转化表!$H$19+(B219-90)*转化表!$H$20,IF(AND(B219&lt;=110,B219&gt;100),9*转化表!$H$11+10*转化表!$H$12+10*转化表!$H$13+10*转化表!$H$14+10*转化表!$H$15+10*转化表!$H$16+10*转化表!$H$17+10*转化表!$H$18+10*转化表!$H$19+10*转化表!$H$20+(B219-100)*转化表!$H$21,IF(AND(B219&lt;=120,B219&gt;110),9*转化表!$H$11+10*转化表!$H$12+10*转化表!$H$13+10*转化表!$H$14+10*转化表!$H$15+10*转化表!$H$16+10*转化表!$H$17+10*转化表!$H$18+10*转化表!$H$19+10*转化表!$H$20+10*转化表!$H$21+(B219-110)*转化表!$H$22)))))))))))))</f>
        <v>0</v>
      </c>
      <c r="M219" s="99">
        <v>0.1</v>
      </c>
      <c r="N219" s="95">
        <v>0</v>
      </c>
      <c r="O219" s="99">
        <v>0.15</v>
      </c>
      <c r="P219" s="95">
        <v>0</v>
      </c>
      <c r="Q219" s="95">
        <v>0</v>
      </c>
      <c r="R219" s="95">
        <v>0</v>
      </c>
      <c r="S219" s="95">
        <v>0</v>
      </c>
    </row>
    <row r="220" spans="1:19">
      <c r="A220" s="38" t="s">
        <v>187</v>
      </c>
      <c r="B220" s="95">
        <v>99</v>
      </c>
      <c r="C220" s="96">
        <f>IF(AND(B220&lt;=10,B220&gt;0),(人物成长表!$B220-1)*30+30,IF(AND(B220&lt;=20,B220&gt;10),9*30+30+(B220-10)*60,IF(AND(B220&lt;=30,B220&gt;20),9*30+30+10*60+(B220-20)*90,IF(AND(B220&lt;=40,B220&gt;30),9*30+30+10*60+10*90+(B220-30)*120,IF(AND(B220&lt;=50,B220&gt;40),9*30+30+10*60+10*90+10*120+(B220-40)*150,IF(AND(B220&lt;=60,B220&gt;50),9*30+30+10*60+10*90+10*120+10*150+(B220-50)*180,IF(AND(B220&lt;=70,B220&gt;60),9*30+30+10*60+10*90+10*120+10*150+10*180+(B220-60)*210,IF(AND(B220&lt;=80,B220&gt;70),9*30+30+10*60+10*90+10*120+10*150+10*180+10*210+(B220-70)*240,IF(AND(B220&lt;=90,B220&gt;80),9*30+30+10*60+10*90+10*120+10*150+10*180+10*210+10*240+(B220-80)*270,IF(AND(B220&lt;=100,B220&gt;90),9*30+30+10*60+10*90+10*120+10*150+10*180+10*210+10*240+10*270+(B220-90)*300,IF(AND(B220&lt;=110,B220&gt;100),9*30+30+10*60+10*90+10*120+10*150+10*180+10*210+10*240+10*270+10*300+(B220-100)*330,IF(AND(B220&lt;=120,B220&gt;110),9*30+30+10*60+10*90+10*120+10*150+10*180+10*210+10*240+10*270+10*300+10*330+(B220-110)*360))))))))))))</f>
        <v>16200</v>
      </c>
      <c r="D220" s="38">
        <v>70</v>
      </c>
      <c r="E220" s="38">
        <v>50</v>
      </c>
      <c r="F220" s="95">
        <v>50</v>
      </c>
      <c r="G220" s="97">
        <f>人物成长表!$D220*人物成长表!$B220*10%+16+IF(AND(B220&lt;=10,B220&gt;0),(人物成长表!$B220-1)*转化表!$C$11,IF(AND(B220&lt;=20,B220&gt;10),9*转化表!$C$11+(B220-10)*转化表!$C$12,IF(AND(B220&lt;=30,B220&gt;20),9*转化表!$C$11+10*转化表!$C$12+(B220-20)*转化表!$C$13,IF(AND(B220&lt;=40,B220&gt;30),9*转化表!$C$11+10*转化表!$C$12+10*转化表!$C$13+(B220-30)*转化表!$C$14,IF(AND(B220&lt;=50,B220&gt;40),9*转化表!$C$11+10*转化表!$C$12+10*转化表!$C$13+10*转化表!$C$14+(B220-40)*转化表!$C$15,IF(AND(B220&lt;=60,B220&gt;50),9*转化表!$C$11+10*转化表!$C$12+10*转化表!$C$13+10*转化表!$C$14+10*转化表!$C$15+(B220-50)*转化表!$C$16,IF(AND(B220&lt;=70,B220&gt;60),9*转化表!$C$11+10*转化表!$C$12+10*转化表!$C$13+10*转化表!$C$14+10*转化表!$C$15+10*转化表!$C$16+(B220-60)*转化表!$C$17,IF(AND(B220&lt;=80,B220&gt;70),9*转化表!$C$11+10*转化表!$C$12+10*转化表!$C$13+10*转化表!$C$14+10*转化表!$C$15+10*转化表!$C$16+10*转化表!$C$17+(B220-70)*转化表!$C$18,IF(AND(B220&lt;=90,B220&gt;80),9*转化表!$C$11+10*转化表!$C$12+10*转化表!$C$13+10*转化表!$C$14+10*转化表!$C$15+10*转化表!$C$16+10*转化表!$C$17+10*转化表!$C$18+(B220-80)*转化表!$C$19,IF(AND(B220&lt;=100,B220&gt;90),9*转化表!$C$11+10*转化表!$C$12+10*转化表!$C$13+10*转化表!$C$14+10*转化表!$C$15+10*转化表!$C$16+10*转化表!$C$17+10*转化表!$C$18+10*转化表!$C$19+(B220-90)*转化表!$C$20,IF(AND(B220&lt;=110,B220&gt;100),9*转化表!$C$11+10*转化表!$C$12+10*转化表!$C$13+10*转化表!$C$14+10*转化表!$C$15+10*转化表!$C$16+10*转化表!$C$17+10*转化表!$C$18+10*转化表!$C$19+10*转化表!$C$20+(B220-100)*转化表!$C$21,IF(AND(B220&lt;=120,B220&gt;110),9*转化表!$C$11+10*转化表!$C$12+10*转化表!$C$13+10*转化表!$C$14+10*转化表!$C$15+10*转化表!$C$16+10*转化表!$C$17+10*转化表!$C$18+10*转化表!$C$19+10*转化表!$C$20+10*转化表!$C$21+(B220-110)*转化表!$C$22))))))))))))</f>
        <v>2357</v>
      </c>
      <c r="H220" s="97">
        <f>人物成长表!$D220*人物成长表!$B220*7%+11.1+IF(AND(B220&lt;=10,B220&gt;0),(人物成长表!$B220-1)*转化表!$D$11,IF(AND(B220&lt;=20,B220&gt;10),9*转化表!$D$11+(B220-10)*转化表!$D$12,IF(AND(B220&lt;=30,B220&gt;20),9*转化表!$D$11+10*转化表!$D$12+(B220-20)*转化表!$D$13,IF(AND(B220&lt;=40,B220&gt;30),9*转化表!$D$11+10*转化表!$D$12+10*转化表!$D$13+(B220-30)*转化表!$D$14,IF(AND(B220&lt;=50,B220&gt;40),9*转化表!$D$11+10*转化表!$D$12+10*转化表!$D$13+10*转化表!$D$14+(B220-40)*转化表!$D$15,IF(AND(B220&lt;=60,B220&gt;50),9*转化表!$D$11+10*转化表!$D$12+10*转化表!$D$13+10*转化表!$D$14+10*转化表!$D$15+(B220-50)*转化表!$D$16,IF(AND(B220&lt;=70,B220&gt;60),9*转化表!$D$11+10*转化表!$D$12+10*转化表!$D$13+10*转化表!$D$14+10*转化表!$D$15+10*转化表!$D$16+(B220-60)*转化表!$D$17,IF(AND(B220&lt;=80,B220&gt;70),9*转化表!$D$11+10*转化表!$D$12+10*转化表!$D$13+10*转化表!$D$14+10*转化表!$D$15+10*转化表!$D$16+10*转化表!$D$17+(B220-70)*转化表!$D$18,IF(AND(B220&lt;=90,B220&gt;80),9*转化表!$D$11+10*转化表!$D$12+10*转化表!$D$13+10*转化表!$D$14+10*转化表!$D$15+10*转化表!$D$16+10*转化表!$D$17+10*转化表!$D$18+(B220-80)*转化表!$D$19,IF(AND(B220&lt;=100,B220&gt;90),9*转化表!$D$11+10*转化表!$D$12+10*转化表!$D$13+10*转化表!$D$14+10*转化表!$D$15+10*转化表!$D$16+10*转化表!$D$17+10*转化表!$D$18+10*转化表!$D$19+(B220-90)*转化表!$D$20,IF(AND(B220&lt;=110,B220&gt;100),9*转化表!$D$11+10*转化表!$D$12+10*转化表!$D$13+10*转化表!$D$14+10*转化表!$D$15+10*转化表!$D$16+10*转化表!$D$17+10*转化表!$D$18+10*转化表!$D$19+10*转化表!$D$20+(B220-100)*转化表!$D$21,IF(AND(B220&lt;=120,B220&gt;110),9*转化表!$D$11+10*转化表!$D$12+10*转化表!$D$13+10*转化表!$D$14+10*转化表!$D$15+10*转化表!$D$16+10*转化表!$D$17+10*转化表!$D$18+10*转化表!$D$19+10*转化表!$D$20+10*转化表!$D$21+(B220-110)*转化表!$D$22))))))))))))</f>
        <v>656.6</v>
      </c>
      <c r="I220" s="98">
        <f>IF(E220&lt;=50,0,(E220-50)*人物成长表!$B220*10%+0.1+IF(AND(B220&lt;=10,B220&gt;0),(人物成长表!$B220-1)*转化表!$E$11,IF(AND(B220&lt;=20,B220&gt;10),9*转化表!$E$11+(B220-10)*转化表!$E$12,IF(AND(B220&lt;=30,B220&gt;20),9*转化表!$E$11+10*转化表!$E$12+(B220-20)*转化表!$E$13,IF(AND(B220&lt;=40,B220&gt;30),9*转化表!$E$11+10*转化表!$E$12+10*转化表!$E$13+(B220-30)*转化表!$E$14,IF(AND(B220&lt;=50,B220&gt;40),9*转化表!$E$11+10*转化表!$E$12+10*转化表!$E$13+10*转化表!$E$14+(B220-40)*转化表!$E$15,IF(AND(B220&lt;=60,B220&gt;50),9*转化表!$E$11+10*转化表!$E$12+10*转化表!$E$13+10*转化表!$E$14+10*转化表!$E$15+(B220-50)*转化表!$E$16,IF(AND(B220&lt;=70,B220&gt;60),9*转化表!$E$11+10*转化表!$E$12+10*转化表!$E$13+10*转化表!$E$14+10*转化表!$E$15+10*转化表!$E$16+(B220-60)*转化表!$E$17,IF(AND(B220&lt;=80,B220&gt;70),9*转化表!$E$11+10*转化表!$E$12+10*转化表!$E$13+10*转化表!$E$14+10*转化表!$E$15+10*转化表!$E$16+10*转化表!$E$17+(B220-70)*转化表!$E$18,IF(AND(B220&lt;=90,B220&gt;80),9*转化表!$E$11+10*转化表!$E$12+10*转化表!$E$13+10*转化表!$E$14+10*转化表!$E$15+10*转化表!$E$16+10*转化表!$E$17+10*转化表!$E$18+(B220-80)*转化表!$E$19,IF(AND(B220&lt;=100,B220&gt;90),9*转化表!$E$11+10*转化表!$E$12+10*转化表!$E$13+10*转化表!$E$14+10*转化表!$E$15+10*转化表!$E$16+10*转化表!$E$17+10*转化表!$E$18+10*转化表!$E$19+(B220-90)*转化表!$E$20,IF(AND(B220&lt;=110,B220&gt;100),9*转化表!$E$11+10*转化表!$E$12+10*转化表!$E$13+10*转化表!$E$14+10*转化表!$E$15+10*转化表!$E$16+10*转化表!$E$17+10*转化表!$E$18+10*转化表!$E$19+10*转化表!$E$20+(B220-100)*转化表!$E$21,IF(AND(B220&lt;=120,B220&gt;110),9*转化表!$E$11+10*转化表!$E$12+10*转化表!$E$13+10*转化表!$E$14+10*转化表!$E$15+10*转化表!$E$16+10*转化表!$E$17+10*转化表!$E$18+10*转化表!$E$19+10*转化表!$E$20+10*转化表!$E$21+(B220-110)*转化表!$E$22)))))))))))))</f>
        <v>0</v>
      </c>
      <c r="J220" s="98">
        <f>IF(E220&lt;=50,0,(E220-50)*人物成长表!$B220*7%+0.1+IF(AND(B220&lt;=10,B220&gt;0),(人物成长表!$B220-1)*转化表!$F$11,IF(AND(B220&lt;=20,B220&gt;10),9*转化表!$F$11+(B220-10)*转化表!$F$12,IF(AND(B220&lt;=30,B220&gt;20),9*转化表!$F$11+10*转化表!$F$12+(B220-20)*转化表!$F$13,IF(AND(B220&lt;=40,B220&gt;30),9*转化表!$F$11+10*转化表!$F$12+10*转化表!$F$13+(B220-30)*转化表!$F$14,IF(AND(B220&lt;=50,B220&gt;40),9*转化表!$F$11+10*转化表!$F$12+10*转化表!$F$13+10*转化表!$F$14+(B220-40)*转化表!$F$15,IF(AND(B220&lt;=60,B220&gt;50),9*转化表!$F$11+10*转化表!$F$12+10*转化表!$F$13+10*转化表!$F$14+10*转化表!$F$15+(B220-50)*转化表!$F$16,IF(AND(B220&lt;=70,B220&gt;60),9*转化表!$F$11+10*转化表!$F$12+10*转化表!$F$13+10*转化表!$F$14+10*转化表!$F$15+10*转化表!$F$16+(B220-60)*转化表!$F$17,IF(AND(B220&lt;=80,B220&gt;70),9*转化表!$F$11+10*转化表!$F$12+10*转化表!$F$13+10*转化表!$F$14+10*转化表!$F$15+10*转化表!$F$16+10*转化表!$F$17+(B220-70)*转化表!$F$18,IF(AND(B220&lt;=90,B220&gt;80),9*转化表!$F$11+10*转化表!$F$12+10*转化表!$F$13+10*转化表!$F$14+10*转化表!$F$15+10*转化表!$F$16+10*转化表!$F$17+10*转化表!$F$18+(B220-80)*转化表!$F$19,IF(AND(B220&lt;=100,B220&gt;90),9*转化表!$F$11+10*转化表!$F$12+10*转化表!$F$13+10*转化表!$F$14+10*转化表!$F$15+10*转化表!$F$16+10*转化表!$F$17+10*转化表!$F$18+10*转化表!$F$19+(B220-90)*转化表!$F$20,IF(AND(B220&lt;=110,B220&gt;100),9*转化表!$F$11+10*转化表!$F$12+10*转化表!$F$13+10*转化表!$F$14+10*转化表!$F$15+10*转化表!$F$16+10*转化表!$F$17+10*转化表!$F$18+10*转化表!$F$19+10*转化表!$F$20+(B220-100)*转化表!$F$21,IF(AND(B220&lt;=120,B220&gt;110),9*转化表!$F$11+10*转化表!$F$12+10*转化表!$F$13+10*转化表!$F$14+10*转化表!$F$15+10*转化表!$F$16+10*转化表!$F$17+10*转化表!$F$18+10*转化表!$F$19+10*转化表!$F$20+10*转化表!$F$21+(B220-110)*转化表!$F$22)))))))))))))</f>
        <v>0</v>
      </c>
      <c r="K220" s="98">
        <f>(F220-50)*B220*10%+1+IF(AND(B220&lt;=10,B220&gt;0),(人物成长表!$B220-1)*转化表!$G$11,IF(AND(B220&lt;=20,B220&gt;10),9*转化表!$G$11+(B220-10)*转化表!$G$12,IF(AND(B220&lt;=30,B220&gt;20),9*转化表!$G$11+10*转化表!$G$12+(B220-20)*转化表!$G$13,IF(AND(B220&lt;=40,B220&gt;30),9*转化表!$G$11+10*转化表!$G$12+10*转化表!$G$13+(B220-30)*转化表!$G$14,IF(AND(B220&lt;=50,B220&gt;40),9*转化表!$G$11+10*转化表!$G$12+10*转化表!$G$13+10*转化表!$G$14+(B220-40)*转化表!$G$15,IF(AND(B220&lt;=60,B220&gt;50),9*转化表!$G$11+10*转化表!$G$12+10*转化表!$G$13+10*转化表!$G$14+10*转化表!$G$15+(B220-50)*转化表!$G$16,IF(AND(B220&lt;=70,B220&gt;60),9*转化表!$G$11+10*转化表!$G$12+10*转化表!$G$13+10*转化表!$G$14+10*转化表!$G$15+10*转化表!$G$16+(B220-60)*转化表!$G$17,IF(AND(B220&lt;=80,B220&gt;70),9*转化表!$G$11+10*转化表!$G$12+10*转化表!$G$13+10*转化表!$G$14+10*转化表!$G$15+10*转化表!$G$16+10*转化表!$G$17+(B220-70)*转化表!$G$18,IF(AND(B220&lt;=90,B220&gt;80),9*转化表!$G$11+10*转化表!$G$12+10*转化表!$G$13+10*转化表!$G$14+10*转化表!$G$15+10*转化表!$G$16+10*转化表!$G$17+10*转化表!$G$18+(B220-80)*转化表!$G$19,IF(AND(B220&lt;=100,B220&gt;90),9*转化表!$G$11+10*转化表!$G$12+10*转化表!$G$13+10*转化表!$G$14+10*转化表!$G$15+10*转化表!$G$16+10*转化表!$G$17+10*转化表!$G$18+10*转化表!$G$19+(B220-90)*转化表!$G$20,IF(AND(B220&lt;=110,B220&gt;100),9*转化表!$G$11+10*转化表!$G$12+10*转化表!$G$13+10*转化表!$G$14+10*转化表!$G$15+10*转化表!$G$16+10*转化表!$G$17+10*转化表!$G$18+10*转化表!$G$19+10*转化表!$G$20+(B220-100)*转化表!$G$21,IF(AND(B220&lt;=120,B220&gt;110),9*转化表!$G$11+10*转化表!$G$12+10*转化表!$G$13+10*转化表!$G$14+10*转化表!$G$15+10*转化表!$G$16+10*转化表!$G$17+10*转化表!$G$18+10*转化表!$G$19+10*转化表!$G$20+10*转化表!$G$21+(B220-110)*转化表!$G$22))))))))))))</f>
        <v>549</v>
      </c>
      <c r="L220" s="98">
        <f>IF(F220&lt;=50,0,(F220-50)*7%*B220+IF(AND(B220&lt;=10,B220&gt;0),人物成长表!$B220*转化表!$H$11,IF(AND(B220&lt;=20,B220&gt;10),9*转化表!$H$11+(B220-10)*转化表!$H$12,IF(AND(B220&lt;=30,B220&gt;20),9*转化表!$H$11+10*转化表!$H$12+(B220-20)*转化表!$H$13,IF(AND(B220&lt;=40,B220&gt;30),9*转化表!$H$11+10*转化表!$H$12+10*转化表!$H$13+(B220-30)*转化表!$H$14,IF(AND(B220&lt;=50,B220&gt;40),9*转化表!$H$11+10*转化表!$H$12+10*转化表!$H$13+10*转化表!$H$14+(B220-40)*转化表!$H$15,IF(AND(B220&lt;=60,B220&gt;50),9*转化表!$H$11+10*转化表!$H$12+10*转化表!$H$13+10*转化表!$H$14+10*转化表!$H$15+(B220-50)*转化表!$H$16,IF(AND(B220&lt;=70,B220&gt;60),9*转化表!$H$11+10*转化表!$H$12+10*转化表!$H$13+10*转化表!$H$14+10*转化表!$H$15+10*转化表!$H$16+(B220-60)*转化表!$H$17,IF(AND(B220&lt;=80,B220&gt;70),9*转化表!$H$11+10*转化表!$H$12+10*转化表!$H$13+10*转化表!$H$14+10*转化表!$H$15+10*转化表!$H$16+10*转化表!$H$17+(B220-70)*转化表!$H$18,IF(AND(B220&lt;=90,B220&gt;80),9*转化表!$H$11+10*转化表!$H$12+10*转化表!$H$13+10*转化表!$H$14+10*转化表!$H$15+10*转化表!$H$16+10*转化表!$H$17+10*转化表!$H$18+(B220-80)*转化表!$H$19,IF(AND(B220&lt;=100,B220&gt;90),9*转化表!$H$11+10*转化表!$H$12+10*转化表!$H$13+10*转化表!$H$14+10*转化表!$H$15+10*转化表!$H$16+10*转化表!$H$17+10*转化表!$H$18+10*转化表!$H$19+(B220-90)*转化表!$H$20,IF(AND(B220&lt;=110,B220&gt;100),9*转化表!$H$11+10*转化表!$H$12+10*转化表!$H$13+10*转化表!$H$14+10*转化表!$H$15+10*转化表!$H$16+10*转化表!$H$17+10*转化表!$H$18+10*转化表!$H$19+10*转化表!$H$20+(B220-100)*转化表!$H$21,IF(AND(B220&lt;=120,B220&gt;110),9*转化表!$H$11+10*转化表!$H$12+10*转化表!$H$13+10*转化表!$H$14+10*转化表!$H$15+10*转化表!$H$16+10*转化表!$H$17+10*转化表!$H$18+10*转化表!$H$19+10*转化表!$H$20+10*转化表!$H$21+(B220-110)*转化表!$H$22)))))))))))))</f>
        <v>0</v>
      </c>
      <c r="M220" s="99">
        <v>0.1</v>
      </c>
      <c r="N220" s="95">
        <v>0</v>
      </c>
      <c r="O220" s="99">
        <v>0.15</v>
      </c>
      <c r="P220" s="95">
        <v>0</v>
      </c>
      <c r="Q220" s="95">
        <v>0</v>
      </c>
      <c r="R220" s="95">
        <v>0</v>
      </c>
      <c r="S220" s="95">
        <v>0</v>
      </c>
    </row>
    <row r="221" spans="1:19">
      <c r="A221" s="38" t="s">
        <v>187</v>
      </c>
      <c r="B221" s="95">
        <v>100</v>
      </c>
      <c r="C221" s="96">
        <f>IF(AND(B221&lt;=10,B221&gt;0),(人物成长表!$B221-1)*30+30,IF(AND(B221&lt;=20,B221&gt;10),9*30+30+(B221-10)*60,IF(AND(B221&lt;=30,B221&gt;20),9*30+30+10*60+(B221-20)*90,IF(AND(B221&lt;=40,B221&gt;30),9*30+30+10*60+10*90+(B221-30)*120,IF(AND(B221&lt;=50,B221&gt;40),9*30+30+10*60+10*90+10*120+(B221-40)*150,IF(AND(B221&lt;=60,B221&gt;50),9*30+30+10*60+10*90+10*120+10*150+(B221-50)*180,IF(AND(B221&lt;=70,B221&gt;60),9*30+30+10*60+10*90+10*120+10*150+10*180+(B221-60)*210,IF(AND(B221&lt;=80,B221&gt;70),9*30+30+10*60+10*90+10*120+10*150+10*180+10*210+(B221-70)*240,IF(AND(B221&lt;=90,B221&gt;80),9*30+30+10*60+10*90+10*120+10*150+10*180+10*210+10*240+(B221-80)*270,IF(AND(B221&lt;=100,B221&gt;90),9*30+30+10*60+10*90+10*120+10*150+10*180+10*210+10*240+10*270+(B221-90)*300,IF(AND(B221&lt;=110,B221&gt;100),9*30+30+10*60+10*90+10*120+10*150+10*180+10*210+10*240+10*270+10*300+(B221-100)*330,IF(AND(B221&lt;=120,B221&gt;110),9*30+30+10*60+10*90+10*120+10*150+10*180+10*210+10*240+10*270+10*300+10*330+(B221-110)*360))))))))))))</f>
        <v>16500</v>
      </c>
      <c r="D221" s="38">
        <v>70</v>
      </c>
      <c r="E221" s="38">
        <v>50</v>
      </c>
      <c r="F221" s="95">
        <v>50</v>
      </c>
      <c r="G221" s="97">
        <f>人物成长表!$D221*人物成长表!$B221*10%+16+IF(AND(B221&lt;=10,B221&gt;0),(人物成长表!$B221-1)*转化表!$C$11,IF(AND(B221&lt;=20,B221&gt;10),9*转化表!$C$11+(B221-10)*转化表!$C$12,IF(AND(B221&lt;=30,B221&gt;20),9*转化表!$C$11+10*转化表!$C$12+(B221-20)*转化表!$C$13,IF(AND(B221&lt;=40,B221&gt;30),9*转化表!$C$11+10*转化表!$C$12+10*转化表!$C$13+(B221-30)*转化表!$C$14,IF(AND(B221&lt;=50,B221&gt;40),9*转化表!$C$11+10*转化表!$C$12+10*转化表!$C$13+10*转化表!$C$14+(B221-40)*转化表!$C$15,IF(AND(B221&lt;=60,B221&gt;50),9*转化表!$C$11+10*转化表!$C$12+10*转化表!$C$13+10*转化表!$C$14+10*转化表!$C$15+(B221-50)*转化表!$C$16,IF(AND(B221&lt;=70,B221&gt;60),9*转化表!$C$11+10*转化表!$C$12+10*转化表!$C$13+10*转化表!$C$14+10*转化表!$C$15+10*转化表!$C$16+(B221-60)*转化表!$C$17,IF(AND(B221&lt;=80,B221&gt;70),9*转化表!$C$11+10*转化表!$C$12+10*转化表!$C$13+10*转化表!$C$14+10*转化表!$C$15+10*转化表!$C$16+10*转化表!$C$17+(B221-70)*转化表!$C$18,IF(AND(B221&lt;=90,B221&gt;80),9*转化表!$C$11+10*转化表!$C$12+10*转化表!$C$13+10*转化表!$C$14+10*转化表!$C$15+10*转化表!$C$16+10*转化表!$C$17+10*转化表!$C$18+(B221-80)*转化表!$C$19,IF(AND(B221&lt;=100,B221&gt;90),9*转化表!$C$11+10*转化表!$C$12+10*转化表!$C$13+10*转化表!$C$14+10*转化表!$C$15+10*转化表!$C$16+10*转化表!$C$17+10*转化表!$C$18+10*转化表!$C$19+(B221-90)*转化表!$C$20,IF(AND(B221&lt;=110,B221&gt;100),9*转化表!$C$11+10*转化表!$C$12+10*转化表!$C$13+10*转化表!$C$14+10*转化表!$C$15+10*转化表!$C$16+10*转化表!$C$17+10*转化表!$C$18+10*转化表!$C$19+10*转化表!$C$20+(B221-100)*转化表!$C$21,IF(AND(B221&lt;=120,B221&gt;110),9*转化表!$C$11+10*转化表!$C$12+10*转化表!$C$13+10*转化表!$C$14+10*转化表!$C$15+10*转化表!$C$16+10*转化表!$C$17+10*转化表!$C$18+10*转化表!$C$19+10*转化表!$C$20+10*转化表!$C$21+(B221-110)*转化表!$C$22))))))))))))</f>
        <v>2399</v>
      </c>
      <c r="H221" s="97">
        <f>人物成长表!$D221*人物成长表!$B221*7%+11.1+IF(AND(B221&lt;=10,B221&gt;0),(人物成长表!$B221-1)*转化表!$D$11,IF(AND(B221&lt;=20,B221&gt;10),9*转化表!$D$11+(B221-10)*转化表!$D$12,IF(AND(B221&lt;=30,B221&gt;20),9*转化表!$D$11+10*转化表!$D$12+(B221-20)*转化表!$D$13,IF(AND(B221&lt;=40,B221&gt;30),9*转化表!$D$11+10*转化表!$D$12+10*转化表!$D$13+(B221-30)*转化表!$D$14,IF(AND(B221&lt;=50,B221&gt;40),9*转化表!$D$11+10*转化表!$D$12+10*转化表!$D$13+10*转化表!$D$14+(B221-40)*转化表!$D$15,IF(AND(B221&lt;=60,B221&gt;50),9*转化表!$D$11+10*转化表!$D$12+10*转化表!$D$13+10*转化表!$D$14+10*转化表!$D$15+(B221-50)*转化表!$D$16,IF(AND(B221&lt;=70,B221&gt;60),9*转化表!$D$11+10*转化表!$D$12+10*转化表!$D$13+10*转化表!$D$14+10*转化表!$D$15+10*转化表!$D$16+(B221-60)*转化表!$D$17,IF(AND(B221&lt;=80,B221&gt;70),9*转化表!$D$11+10*转化表!$D$12+10*转化表!$D$13+10*转化表!$D$14+10*转化表!$D$15+10*转化表!$D$16+10*转化表!$D$17+(B221-70)*转化表!$D$18,IF(AND(B221&lt;=90,B221&gt;80),9*转化表!$D$11+10*转化表!$D$12+10*转化表!$D$13+10*转化表!$D$14+10*转化表!$D$15+10*转化表!$D$16+10*转化表!$D$17+10*转化表!$D$18+(B221-80)*转化表!$D$19,IF(AND(B221&lt;=100,B221&gt;90),9*转化表!$D$11+10*转化表!$D$12+10*转化表!$D$13+10*转化表!$D$14+10*转化表!$D$15+10*转化表!$D$16+10*转化表!$D$17+10*转化表!$D$18+10*转化表!$D$19+(B221-90)*转化表!$D$20,IF(AND(B221&lt;=110,B221&gt;100),9*转化表!$D$11+10*转化表!$D$12+10*转化表!$D$13+10*转化表!$D$14+10*转化表!$D$15+10*转化表!$D$16+10*转化表!$D$17+10*转化表!$D$18+10*转化表!$D$19+10*转化表!$D$20+(B221-100)*转化表!$D$21,IF(AND(B221&lt;=120,B221&gt;110),9*转化表!$D$11+10*转化表!$D$12+10*转化表!$D$13+10*转化表!$D$14+10*转化表!$D$15+10*转化表!$D$16+10*转化表!$D$17+10*转化表!$D$18+10*转化表!$D$19+10*转化表!$D$20+10*转化表!$D$21+(B221-110)*转化表!$D$22))))))))))))</f>
        <v>667.00000000000011</v>
      </c>
      <c r="I221" s="98">
        <f>IF(E221&lt;=50,0,(E221-50)*人物成长表!$B221*10%+0.1+IF(AND(B221&lt;=10,B221&gt;0),(人物成长表!$B221-1)*转化表!$E$11,IF(AND(B221&lt;=20,B221&gt;10),9*转化表!$E$11+(B221-10)*转化表!$E$12,IF(AND(B221&lt;=30,B221&gt;20),9*转化表!$E$11+10*转化表!$E$12+(B221-20)*转化表!$E$13,IF(AND(B221&lt;=40,B221&gt;30),9*转化表!$E$11+10*转化表!$E$12+10*转化表!$E$13+(B221-30)*转化表!$E$14,IF(AND(B221&lt;=50,B221&gt;40),9*转化表!$E$11+10*转化表!$E$12+10*转化表!$E$13+10*转化表!$E$14+(B221-40)*转化表!$E$15,IF(AND(B221&lt;=60,B221&gt;50),9*转化表!$E$11+10*转化表!$E$12+10*转化表!$E$13+10*转化表!$E$14+10*转化表!$E$15+(B221-50)*转化表!$E$16,IF(AND(B221&lt;=70,B221&gt;60),9*转化表!$E$11+10*转化表!$E$12+10*转化表!$E$13+10*转化表!$E$14+10*转化表!$E$15+10*转化表!$E$16+(B221-60)*转化表!$E$17,IF(AND(B221&lt;=80,B221&gt;70),9*转化表!$E$11+10*转化表!$E$12+10*转化表!$E$13+10*转化表!$E$14+10*转化表!$E$15+10*转化表!$E$16+10*转化表!$E$17+(B221-70)*转化表!$E$18,IF(AND(B221&lt;=90,B221&gt;80),9*转化表!$E$11+10*转化表!$E$12+10*转化表!$E$13+10*转化表!$E$14+10*转化表!$E$15+10*转化表!$E$16+10*转化表!$E$17+10*转化表!$E$18+(B221-80)*转化表!$E$19,IF(AND(B221&lt;=100,B221&gt;90),9*转化表!$E$11+10*转化表!$E$12+10*转化表!$E$13+10*转化表!$E$14+10*转化表!$E$15+10*转化表!$E$16+10*转化表!$E$17+10*转化表!$E$18+10*转化表!$E$19+(B221-90)*转化表!$E$20,IF(AND(B221&lt;=110,B221&gt;100),9*转化表!$E$11+10*转化表!$E$12+10*转化表!$E$13+10*转化表!$E$14+10*转化表!$E$15+10*转化表!$E$16+10*转化表!$E$17+10*转化表!$E$18+10*转化表!$E$19+10*转化表!$E$20+(B221-100)*转化表!$E$21,IF(AND(B221&lt;=120,B221&gt;110),9*转化表!$E$11+10*转化表!$E$12+10*转化表!$E$13+10*转化表!$E$14+10*转化表!$E$15+10*转化表!$E$16+10*转化表!$E$17+10*转化表!$E$18+10*转化表!$E$19+10*转化表!$E$20+10*转化表!$E$21+(B221-110)*转化表!$E$22)))))))))))))</f>
        <v>0</v>
      </c>
      <c r="J221" s="98">
        <f>IF(E221&lt;=50,0,(E221-50)*人物成长表!$B221*7%+0.1+IF(AND(B221&lt;=10,B221&gt;0),(人物成长表!$B221-1)*转化表!$F$11,IF(AND(B221&lt;=20,B221&gt;10),9*转化表!$F$11+(B221-10)*转化表!$F$12,IF(AND(B221&lt;=30,B221&gt;20),9*转化表!$F$11+10*转化表!$F$12+(B221-20)*转化表!$F$13,IF(AND(B221&lt;=40,B221&gt;30),9*转化表!$F$11+10*转化表!$F$12+10*转化表!$F$13+(B221-30)*转化表!$F$14,IF(AND(B221&lt;=50,B221&gt;40),9*转化表!$F$11+10*转化表!$F$12+10*转化表!$F$13+10*转化表!$F$14+(B221-40)*转化表!$F$15,IF(AND(B221&lt;=60,B221&gt;50),9*转化表!$F$11+10*转化表!$F$12+10*转化表!$F$13+10*转化表!$F$14+10*转化表!$F$15+(B221-50)*转化表!$F$16,IF(AND(B221&lt;=70,B221&gt;60),9*转化表!$F$11+10*转化表!$F$12+10*转化表!$F$13+10*转化表!$F$14+10*转化表!$F$15+10*转化表!$F$16+(B221-60)*转化表!$F$17,IF(AND(B221&lt;=80,B221&gt;70),9*转化表!$F$11+10*转化表!$F$12+10*转化表!$F$13+10*转化表!$F$14+10*转化表!$F$15+10*转化表!$F$16+10*转化表!$F$17+(B221-70)*转化表!$F$18,IF(AND(B221&lt;=90,B221&gt;80),9*转化表!$F$11+10*转化表!$F$12+10*转化表!$F$13+10*转化表!$F$14+10*转化表!$F$15+10*转化表!$F$16+10*转化表!$F$17+10*转化表!$F$18+(B221-80)*转化表!$F$19,IF(AND(B221&lt;=100,B221&gt;90),9*转化表!$F$11+10*转化表!$F$12+10*转化表!$F$13+10*转化表!$F$14+10*转化表!$F$15+10*转化表!$F$16+10*转化表!$F$17+10*转化表!$F$18+10*转化表!$F$19+(B221-90)*转化表!$F$20,IF(AND(B221&lt;=110,B221&gt;100),9*转化表!$F$11+10*转化表!$F$12+10*转化表!$F$13+10*转化表!$F$14+10*转化表!$F$15+10*转化表!$F$16+10*转化表!$F$17+10*转化表!$F$18+10*转化表!$F$19+10*转化表!$F$20+(B221-100)*转化表!$F$21,IF(AND(B221&lt;=120,B221&gt;110),9*转化表!$F$11+10*转化表!$F$12+10*转化表!$F$13+10*转化表!$F$14+10*转化表!$F$15+10*转化表!$F$16+10*转化表!$F$17+10*转化表!$F$18+10*转化表!$F$19+10*转化表!$F$20+10*转化表!$F$21+(B221-110)*转化表!$F$22)))))))))))))</f>
        <v>0</v>
      </c>
      <c r="K221" s="98">
        <f>(F221-50)*B221*10%+1+IF(AND(B221&lt;=10,B221&gt;0),(人物成长表!$B221-1)*转化表!$G$11,IF(AND(B221&lt;=20,B221&gt;10),9*转化表!$G$11+(B221-10)*转化表!$G$12,IF(AND(B221&lt;=30,B221&gt;20),9*转化表!$G$11+10*转化表!$G$12+(B221-20)*转化表!$G$13,IF(AND(B221&lt;=40,B221&gt;30),9*转化表!$G$11+10*转化表!$G$12+10*转化表!$G$13+(B221-30)*转化表!$G$14,IF(AND(B221&lt;=50,B221&gt;40),9*转化表!$G$11+10*转化表!$G$12+10*转化表!$G$13+10*转化表!$G$14+(B221-40)*转化表!$G$15,IF(AND(B221&lt;=60,B221&gt;50),9*转化表!$G$11+10*转化表!$G$12+10*转化表!$G$13+10*转化表!$G$14+10*转化表!$G$15+(B221-50)*转化表!$G$16,IF(AND(B221&lt;=70,B221&gt;60),9*转化表!$G$11+10*转化表!$G$12+10*转化表!$G$13+10*转化表!$G$14+10*转化表!$G$15+10*转化表!$G$16+(B221-60)*转化表!$G$17,IF(AND(B221&lt;=80,B221&gt;70),9*转化表!$G$11+10*转化表!$G$12+10*转化表!$G$13+10*转化表!$G$14+10*转化表!$G$15+10*转化表!$G$16+10*转化表!$G$17+(B221-70)*转化表!$G$18,IF(AND(B221&lt;=90,B221&gt;80),9*转化表!$G$11+10*转化表!$G$12+10*转化表!$G$13+10*转化表!$G$14+10*转化表!$G$15+10*转化表!$G$16+10*转化表!$G$17+10*转化表!$G$18+(B221-80)*转化表!$G$19,IF(AND(B221&lt;=100,B221&gt;90),9*转化表!$G$11+10*转化表!$G$12+10*转化表!$G$13+10*转化表!$G$14+10*转化表!$G$15+10*转化表!$G$16+10*转化表!$G$17+10*转化表!$G$18+10*转化表!$G$19+(B221-90)*转化表!$G$20,IF(AND(B221&lt;=110,B221&gt;100),9*转化表!$G$11+10*转化表!$G$12+10*转化表!$G$13+10*转化表!$G$14+10*转化表!$G$15+10*转化表!$G$16+10*转化表!$G$17+10*转化表!$G$18+10*转化表!$G$19+10*转化表!$G$20+(B221-100)*转化表!$G$21,IF(AND(B221&lt;=120,B221&gt;110),9*转化表!$G$11+10*转化表!$G$12+10*转化表!$G$13+10*转化表!$G$14+10*转化表!$G$15+10*转化表!$G$16+10*转化表!$G$17+10*转化表!$G$18+10*转化表!$G$19+10*转化表!$G$20+10*转化表!$G$21+(B221-110)*转化表!$G$22))))))))))))</f>
        <v>560</v>
      </c>
      <c r="L221" s="98">
        <f>IF(F221&lt;=50,0,(F221-50)*7%*B221+IF(AND(B221&lt;=10,B221&gt;0),人物成长表!$B221*转化表!$H$11,IF(AND(B221&lt;=20,B221&gt;10),9*转化表!$H$11+(B221-10)*转化表!$H$12,IF(AND(B221&lt;=30,B221&gt;20),9*转化表!$H$11+10*转化表!$H$12+(B221-20)*转化表!$H$13,IF(AND(B221&lt;=40,B221&gt;30),9*转化表!$H$11+10*转化表!$H$12+10*转化表!$H$13+(B221-30)*转化表!$H$14,IF(AND(B221&lt;=50,B221&gt;40),9*转化表!$H$11+10*转化表!$H$12+10*转化表!$H$13+10*转化表!$H$14+(B221-40)*转化表!$H$15,IF(AND(B221&lt;=60,B221&gt;50),9*转化表!$H$11+10*转化表!$H$12+10*转化表!$H$13+10*转化表!$H$14+10*转化表!$H$15+(B221-50)*转化表!$H$16,IF(AND(B221&lt;=70,B221&gt;60),9*转化表!$H$11+10*转化表!$H$12+10*转化表!$H$13+10*转化表!$H$14+10*转化表!$H$15+10*转化表!$H$16+(B221-60)*转化表!$H$17,IF(AND(B221&lt;=80,B221&gt;70),9*转化表!$H$11+10*转化表!$H$12+10*转化表!$H$13+10*转化表!$H$14+10*转化表!$H$15+10*转化表!$H$16+10*转化表!$H$17+(B221-70)*转化表!$H$18,IF(AND(B221&lt;=90,B221&gt;80),9*转化表!$H$11+10*转化表!$H$12+10*转化表!$H$13+10*转化表!$H$14+10*转化表!$H$15+10*转化表!$H$16+10*转化表!$H$17+10*转化表!$H$18+(B221-80)*转化表!$H$19,IF(AND(B221&lt;=100,B221&gt;90),9*转化表!$H$11+10*转化表!$H$12+10*转化表!$H$13+10*转化表!$H$14+10*转化表!$H$15+10*转化表!$H$16+10*转化表!$H$17+10*转化表!$H$18+10*转化表!$H$19+(B221-90)*转化表!$H$20,IF(AND(B221&lt;=110,B221&gt;100),9*转化表!$H$11+10*转化表!$H$12+10*转化表!$H$13+10*转化表!$H$14+10*转化表!$H$15+10*转化表!$H$16+10*转化表!$H$17+10*转化表!$H$18+10*转化表!$H$19+10*转化表!$H$20+(B221-100)*转化表!$H$21,IF(AND(B221&lt;=120,B221&gt;110),9*转化表!$H$11+10*转化表!$H$12+10*转化表!$H$13+10*转化表!$H$14+10*转化表!$H$15+10*转化表!$H$16+10*转化表!$H$17+10*转化表!$H$18+10*转化表!$H$19+10*转化表!$H$20+10*转化表!$H$21+(B221-110)*转化表!$H$22)))))))))))))</f>
        <v>0</v>
      </c>
      <c r="M221" s="99">
        <v>0.1</v>
      </c>
      <c r="N221" s="95">
        <v>0</v>
      </c>
      <c r="O221" s="99">
        <v>0.15</v>
      </c>
      <c r="P221" s="95">
        <v>0</v>
      </c>
      <c r="Q221" s="95">
        <v>0</v>
      </c>
      <c r="R221" s="95">
        <v>0</v>
      </c>
      <c r="S221" s="95">
        <v>0</v>
      </c>
    </row>
    <row r="222" spans="1:19">
      <c r="A222" s="38" t="s">
        <v>187</v>
      </c>
      <c r="B222" s="95">
        <v>101</v>
      </c>
      <c r="C222" s="96">
        <f>IF(AND(B222&lt;=10,B222&gt;0),(人物成长表!$B222-1)*30+30,IF(AND(B222&lt;=20,B222&gt;10),9*30+30+(B222-10)*60,IF(AND(B222&lt;=30,B222&gt;20),9*30+30+10*60+(B222-20)*90,IF(AND(B222&lt;=40,B222&gt;30),9*30+30+10*60+10*90+(B222-30)*120,IF(AND(B222&lt;=50,B222&gt;40),9*30+30+10*60+10*90+10*120+(B222-40)*150,IF(AND(B222&lt;=60,B222&gt;50),9*30+30+10*60+10*90+10*120+10*150+(B222-50)*180,IF(AND(B222&lt;=70,B222&gt;60),9*30+30+10*60+10*90+10*120+10*150+10*180+(B222-60)*210,IF(AND(B222&lt;=80,B222&gt;70),9*30+30+10*60+10*90+10*120+10*150+10*180+10*210+(B222-70)*240,IF(AND(B222&lt;=90,B222&gt;80),9*30+30+10*60+10*90+10*120+10*150+10*180+10*210+10*240+(B222-80)*270,IF(AND(B222&lt;=100,B222&gt;90),9*30+30+10*60+10*90+10*120+10*150+10*180+10*210+10*240+10*270+(B222-90)*300,IF(AND(B222&lt;=110,B222&gt;100),9*30+30+10*60+10*90+10*120+10*150+10*180+10*210+10*240+10*270+10*300+(B222-100)*330,IF(AND(B222&lt;=120,B222&gt;110),9*30+30+10*60+10*90+10*120+10*150+10*180+10*210+10*240+10*270+10*300+10*330+(B222-110)*360))))))))))))</f>
        <v>16830</v>
      </c>
      <c r="D222" s="38">
        <v>70</v>
      </c>
      <c r="E222" s="38">
        <v>50</v>
      </c>
      <c r="F222" s="95">
        <v>50</v>
      </c>
      <c r="G222" s="97">
        <f>人物成长表!$D222*人物成长表!$B222*10%+16+IF(AND(B222&lt;=10,B222&gt;0),(人物成长表!$B222-1)*转化表!$C$11,IF(AND(B222&lt;=20,B222&gt;10),9*转化表!$C$11+(B222-10)*转化表!$C$12,IF(AND(B222&lt;=30,B222&gt;20),9*转化表!$C$11+10*转化表!$C$12+(B222-20)*转化表!$C$13,IF(AND(B222&lt;=40,B222&gt;30),9*转化表!$C$11+10*转化表!$C$12+10*转化表!$C$13+(B222-30)*转化表!$C$14,IF(AND(B222&lt;=50,B222&gt;40),9*转化表!$C$11+10*转化表!$C$12+10*转化表!$C$13+10*转化表!$C$14+(B222-40)*转化表!$C$15,IF(AND(B222&lt;=60,B222&gt;50),9*转化表!$C$11+10*转化表!$C$12+10*转化表!$C$13+10*转化表!$C$14+10*转化表!$C$15+(B222-50)*转化表!$C$16,IF(AND(B222&lt;=70,B222&gt;60),9*转化表!$C$11+10*转化表!$C$12+10*转化表!$C$13+10*转化表!$C$14+10*转化表!$C$15+10*转化表!$C$16+(B222-60)*转化表!$C$17,IF(AND(B222&lt;=80,B222&gt;70),9*转化表!$C$11+10*转化表!$C$12+10*转化表!$C$13+10*转化表!$C$14+10*转化表!$C$15+10*转化表!$C$16+10*转化表!$C$17+(B222-70)*转化表!$C$18,IF(AND(B222&lt;=90,B222&gt;80),9*转化表!$C$11+10*转化表!$C$12+10*转化表!$C$13+10*转化表!$C$14+10*转化表!$C$15+10*转化表!$C$16+10*转化表!$C$17+10*转化表!$C$18+(B222-80)*转化表!$C$19,IF(AND(B222&lt;=100,B222&gt;90),9*转化表!$C$11+10*转化表!$C$12+10*转化表!$C$13+10*转化表!$C$14+10*转化表!$C$15+10*转化表!$C$16+10*转化表!$C$17+10*转化表!$C$18+10*转化表!$C$19+(B222-90)*转化表!$C$20,IF(AND(B222&lt;=110,B222&gt;100),9*转化表!$C$11+10*转化表!$C$12+10*转化表!$C$13+10*转化表!$C$14+10*转化表!$C$15+10*转化表!$C$16+10*转化表!$C$17+10*转化表!$C$18+10*转化表!$C$19+10*转化表!$C$20+(B222-100)*转化表!$C$21,IF(AND(B222&lt;=120,B222&gt;110),9*转化表!$C$11+10*转化表!$C$12+10*转化表!$C$13+10*转化表!$C$14+10*转化表!$C$15+10*转化表!$C$16+10*转化表!$C$17+10*转化表!$C$18+10*转化表!$C$19+10*转化表!$C$20+10*转化表!$C$21+(B222-110)*转化表!$C$22))))))))))))</f>
        <v>2445</v>
      </c>
      <c r="H222" s="97">
        <f>人物成长表!$D222*人物成长表!$B222*7%+11.1+IF(AND(B222&lt;=10,B222&gt;0),(人物成长表!$B222-1)*转化表!$D$11,IF(AND(B222&lt;=20,B222&gt;10),9*转化表!$D$11+(B222-10)*转化表!$D$12,IF(AND(B222&lt;=30,B222&gt;20),9*转化表!$D$11+10*转化表!$D$12+(B222-20)*转化表!$D$13,IF(AND(B222&lt;=40,B222&gt;30),9*转化表!$D$11+10*转化表!$D$12+10*转化表!$D$13+(B222-30)*转化表!$D$14,IF(AND(B222&lt;=50,B222&gt;40),9*转化表!$D$11+10*转化表!$D$12+10*转化表!$D$13+10*转化表!$D$14+(B222-40)*转化表!$D$15,IF(AND(B222&lt;=60,B222&gt;50),9*转化表!$D$11+10*转化表!$D$12+10*转化表!$D$13+10*转化表!$D$14+10*转化表!$D$15+(B222-50)*转化表!$D$16,IF(AND(B222&lt;=70,B222&gt;60),9*转化表!$D$11+10*转化表!$D$12+10*转化表!$D$13+10*转化表!$D$14+10*转化表!$D$15+10*转化表!$D$16+(B222-60)*转化表!$D$17,IF(AND(B222&lt;=80,B222&gt;70),9*转化表!$D$11+10*转化表!$D$12+10*转化表!$D$13+10*转化表!$D$14+10*转化表!$D$15+10*转化表!$D$16+10*转化表!$D$17+(B222-70)*转化表!$D$18,IF(AND(B222&lt;=90,B222&gt;80),9*转化表!$D$11+10*转化表!$D$12+10*转化表!$D$13+10*转化表!$D$14+10*转化表!$D$15+10*转化表!$D$16+10*转化表!$D$17+10*转化表!$D$18+(B222-80)*转化表!$D$19,IF(AND(B222&lt;=100,B222&gt;90),9*转化表!$D$11+10*转化表!$D$12+10*转化表!$D$13+10*转化表!$D$14+10*转化表!$D$15+10*转化表!$D$16+10*转化表!$D$17+10*转化表!$D$18+10*转化表!$D$19+(B222-90)*转化表!$D$20,IF(AND(B222&lt;=110,B222&gt;100),9*转化表!$D$11+10*转化表!$D$12+10*转化表!$D$13+10*转化表!$D$14+10*转化表!$D$15+10*转化表!$D$16+10*转化表!$D$17+10*转化表!$D$18+10*转化表!$D$19+10*转化表!$D$20+(B222-100)*转化表!$D$21,IF(AND(B222&lt;=120,B222&gt;110),9*转化表!$D$11+10*转化表!$D$12+10*转化表!$D$13+10*转化表!$D$14+10*转化表!$D$15+10*转化表!$D$16+10*转化表!$D$17+10*转化表!$D$18+10*转化表!$D$19+10*转化表!$D$20+10*转化表!$D$21+(B222-110)*转化表!$D$22))))))))))))</f>
        <v>678.2</v>
      </c>
      <c r="I222" s="98">
        <f>IF(E222&lt;=50,0,(E222-50)*人物成长表!$B222*10%+0.1+IF(AND(B222&lt;=10,B222&gt;0),(人物成长表!$B222-1)*转化表!$E$11,IF(AND(B222&lt;=20,B222&gt;10),9*转化表!$E$11+(B222-10)*转化表!$E$12,IF(AND(B222&lt;=30,B222&gt;20),9*转化表!$E$11+10*转化表!$E$12+(B222-20)*转化表!$E$13,IF(AND(B222&lt;=40,B222&gt;30),9*转化表!$E$11+10*转化表!$E$12+10*转化表!$E$13+(B222-30)*转化表!$E$14,IF(AND(B222&lt;=50,B222&gt;40),9*转化表!$E$11+10*转化表!$E$12+10*转化表!$E$13+10*转化表!$E$14+(B222-40)*转化表!$E$15,IF(AND(B222&lt;=60,B222&gt;50),9*转化表!$E$11+10*转化表!$E$12+10*转化表!$E$13+10*转化表!$E$14+10*转化表!$E$15+(B222-50)*转化表!$E$16,IF(AND(B222&lt;=70,B222&gt;60),9*转化表!$E$11+10*转化表!$E$12+10*转化表!$E$13+10*转化表!$E$14+10*转化表!$E$15+10*转化表!$E$16+(B222-60)*转化表!$E$17,IF(AND(B222&lt;=80,B222&gt;70),9*转化表!$E$11+10*转化表!$E$12+10*转化表!$E$13+10*转化表!$E$14+10*转化表!$E$15+10*转化表!$E$16+10*转化表!$E$17+(B222-70)*转化表!$E$18,IF(AND(B222&lt;=90,B222&gt;80),9*转化表!$E$11+10*转化表!$E$12+10*转化表!$E$13+10*转化表!$E$14+10*转化表!$E$15+10*转化表!$E$16+10*转化表!$E$17+10*转化表!$E$18+(B222-80)*转化表!$E$19,IF(AND(B222&lt;=100,B222&gt;90),9*转化表!$E$11+10*转化表!$E$12+10*转化表!$E$13+10*转化表!$E$14+10*转化表!$E$15+10*转化表!$E$16+10*转化表!$E$17+10*转化表!$E$18+10*转化表!$E$19+(B222-90)*转化表!$E$20,IF(AND(B222&lt;=110,B222&gt;100),9*转化表!$E$11+10*转化表!$E$12+10*转化表!$E$13+10*转化表!$E$14+10*转化表!$E$15+10*转化表!$E$16+10*转化表!$E$17+10*转化表!$E$18+10*转化表!$E$19+10*转化表!$E$20+(B222-100)*转化表!$E$21,IF(AND(B222&lt;=120,B222&gt;110),9*转化表!$E$11+10*转化表!$E$12+10*转化表!$E$13+10*转化表!$E$14+10*转化表!$E$15+10*转化表!$E$16+10*转化表!$E$17+10*转化表!$E$18+10*转化表!$E$19+10*转化表!$E$20+10*转化表!$E$21+(B222-110)*转化表!$E$22)))))))))))))</f>
        <v>0</v>
      </c>
      <c r="J222" s="98">
        <f>IF(E222&lt;=50,0,(E222-50)*人物成长表!$B222*7%+0.1+IF(AND(B222&lt;=10,B222&gt;0),(人物成长表!$B222-1)*转化表!$F$11,IF(AND(B222&lt;=20,B222&gt;10),9*转化表!$F$11+(B222-10)*转化表!$F$12,IF(AND(B222&lt;=30,B222&gt;20),9*转化表!$F$11+10*转化表!$F$12+(B222-20)*转化表!$F$13,IF(AND(B222&lt;=40,B222&gt;30),9*转化表!$F$11+10*转化表!$F$12+10*转化表!$F$13+(B222-30)*转化表!$F$14,IF(AND(B222&lt;=50,B222&gt;40),9*转化表!$F$11+10*转化表!$F$12+10*转化表!$F$13+10*转化表!$F$14+(B222-40)*转化表!$F$15,IF(AND(B222&lt;=60,B222&gt;50),9*转化表!$F$11+10*转化表!$F$12+10*转化表!$F$13+10*转化表!$F$14+10*转化表!$F$15+(B222-50)*转化表!$F$16,IF(AND(B222&lt;=70,B222&gt;60),9*转化表!$F$11+10*转化表!$F$12+10*转化表!$F$13+10*转化表!$F$14+10*转化表!$F$15+10*转化表!$F$16+(B222-60)*转化表!$F$17,IF(AND(B222&lt;=80,B222&gt;70),9*转化表!$F$11+10*转化表!$F$12+10*转化表!$F$13+10*转化表!$F$14+10*转化表!$F$15+10*转化表!$F$16+10*转化表!$F$17+(B222-70)*转化表!$F$18,IF(AND(B222&lt;=90,B222&gt;80),9*转化表!$F$11+10*转化表!$F$12+10*转化表!$F$13+10*转化表!$F$14+10*转化表!$F$15+10*转化表!$F$16+10*转化表!$F$17+10*转化表!$F$18+(B222-80)*转化表!$F$19,IF(AND(B222&lt;=100,B222&gt;90),9*转化表!$F$11+10*转化表!$F$12+10*转化表!$F$13+10*转化表!$F$14+10*转化表!$F$15+10*转化表!$F$16+10*转化表!$F$17+10*转化表!$F$18+10*转化表!$F$19+(B222-90)*转化表!$F$20,IF(AND(B222&lt;=110,B222&gt;100),9*转化表!$F$11+10*转化表!$F$12+10*转化表!$F$13+10*转化表!$F$14+10*转化表!$F$15+10*转化表!$F$16+10*转化表!$F$17+10*转化表!$F$18+10*转化表!$F$19+10*转化表!$F$20+(B222-100)*转化表!$F$21,IF(AND(B222&lt;=120,B222&gt;110),9*转化表!$F$11+10*转化表!$F$12+10*转化表!$F$13+10*转化表!$F$14+10*转化表!$F$15+10*转化表!$F$16+10*转化表!$F$17+10*转化表!$F$18+10*转化表!$F$19+10*转化表!$F$20+10*转化表!$F$21+(B222-110)*转化表!$F$22)))))))))))))</f>
        <v>0</v>
      </c>
      <c r="K222" s="98">
        <f>(F222-50)*B222*10%+1+IF(AND(B222&lt;=10,B222&gt;0),(人物成长表!$B222-1)*转化表!$G$11,IF(AND(B222&lt;=20,B222&gt;10),9*转化表!$G$11+(B222-10)*转化表!$G$12,IF(AND(B222&lt;=30,B222&gt;20),9*转化表!$G$11+10*转化表!$G$12+(B222-20)*转化表!$G$13,IF(AND(B222&lt;=40,B222&gt;30),9*转化表!$G$11+10*转化表!$G$12+10*转化表!$G$13+(B222-30)*转化表!$G$14,IF(AND(B222&lt;=50,B222&gt;40),9*转化表!$G$11+10*转化表!$G$12+10*转化表!$G$13+10*转化表!$G$14+(B222-40)*转化表!$G$15,IF(AND(B222&lt;=60,B222&gt;50),9*转化表!$G$11+10*转化表!$G$12+10*转化表!$G$13+10*转化表!$G$14+10*转化表!$G$15+(B222-50)*转化表!$G$16,IF(AND(B222&lt;=70,B222&gt;60),9*转化表!$G$11+10*转化表!$G$12+10*转化表!$G$13+10*转化表!$G$14+10*转化表!$G$15+10*转化表!$G$16+(B222-60)*转化表!$G$17,IF(AND(B222&lt;=80,B222&gt;70),9*转化表!$G$11+10*转化表!$G$12+10*转化表!$G$13+10*转化表!$G$14+10*转化表!$G$15+10*转化表!$G$16+10*转化表!$G$17+(B222-70)*转化表!$G$18,IF(AND(B222&lt;=90,B222&gt;80),9*转化表!$G$11+10*转化表!$G$12+10*转化表!$G$13+10*转化表!$G$14+10*转化表!$G$15+10*转化表!$G$16+10*转化表!$G$17+10*转化表!$G$18+(B222-80)*转化表!$G$19,IF(AND(B222&lt;=100,B222&gt;90),9*转化表!$G$11+10*转化表!$G$12+10*转化表!$G$13+10*转化表!$G$14+10*转化表!$G$15+10*转化表!$G$16+10*转化表!$G$17+10*转化表!$G$18+10*转化表!$G$19+(B222-90)*转化表!$G$20,IF(AND(B222&lt;=110,B222&gt;100),9*转化表!$G$11+10*转化表!$G$12+10*转化表!$G$13+10*转化表!$G$14+10*转化表!$G$15+10*转化表!$G$16+10*转化表!$G$17+10*转化表!$G$18+10*转化表!$G$19+10*转化表!$G$20+(B222-100)*转化表!$G$21,IF(AND(B222&lt;=120,B222&gt;110),9*转化表!$G$11+10*转化表!$G$12+10*转化表!$G$13+10*转化表!$G$14+10*转化表!$G$15+10*转化表!$G$16+10*转化表!$G$17+10*转化表!$G$18+10*转化表!$G$19+10*转化表!$G$20+10*转化表!$G$21+(B222-110)*转化表!$G$22))))))))))))</f>
        <v>573</v>
      </c>
      <c r="L222" s="98">
        <f>IF(F222&lt;=50,0,(F222-50)*7%*B222+IF(AND(B222&lt;=10,B222&gt;0),人物成长表!$B222*转化表!$H$11,IF(AND(B222&lt;=20,B222&gt;10),9*转化表!$H$11+(B222-10)*转化表!$H$12,IF(AND(B222&lt;=30,B222&gt;20),9*转化表!$H$11+10*转化表!$H$12+(B222-20)*转化表!$H$13,IF(AND(B222&lt;=40,B222&gt;30),9*转化表!$H$11+10*转化表!$H$12+10*转化表!$H$13+(B222-30)*转化表!$H$14,IF(AND(B222&lt;=50,B222&gt;40),9*转化表!$H$11+10*转化表!$H$12+10*转化表!$H$13+10*转化表!$H$14+(B222-40)*转化表!$H$15,IF(AND(B222&lt;=60,B222&gt;50),9*转化表!$H$11+10*转化表!$H$12+10*转化表!$H$13+10*转化表!$H$14+10*转化表!$H$15+(B222-50)*转化表!$H$16,IF(AND(B222&lt;=70,B222&gt;60),9*转化表!$H$11+10*转化表!$H$12+10*转化表!$H$13+10*转化表!$H$14+10*转化表!$H$15+10*转化表!$H$16+(B222-60)*转化表!$H$17,IF(AND(B222&lt;=80,B222&gt;70),9*转化表!$H$11+10*转化表!$H$12+10*转化表!$H$13+10*转化表!$H$14+10*转化表!$H$15+10*转化表!$H$16+10*转化表!$H$17+(B222-70)*转化表!$H$18,IF(AND(B222&lt;=90,B222&gt;80),9*转化表!$H$11+10*转化表!$H$12+10*转化表!$H$13+10*转化表!$H$14+10*转化表!$H$15+10*转化表!$H$16+10*转化表!$H$17+10*转化表!$H$18+(B222-80)*转化表!$H$19,IF(AND(B222&lt;=100,B222&gt;90),9*转化表!$H$11+10*转化表!$H$12+10*转化表!$H$13+10*转化表!$H$14+10*转化表!$H$15+10*转化表!$H$16+10*转化表!$H$17+10*转化表!$H$18+10*转化表!$H$19+(B222-90)*转化表!$H$20,IF(AND(B222&lt;=110,B222&gt;100),9*转化表!$H$11+10*转化表!$H$12+10*转化表!$H$13+10*转化表!$H$14+10*转化表!$H$15+10*转化表!$H$16+10*转化表!$H$17+10*转化表!$H$18+10*转化表!$H$19+10*转化表!$H$20+(B222-100)*转化表!$H$21,IF(AND(B222&lt;=120,B222&gt;110),9*转化表!$H$11+10*转化表!$H$12+10*转化表!$H$13+10*转化表!$H$14+10*转化表!$H$15+10*转化表!$H$16+10*转化表!$H$17+10*转化表!$H$18+10*转化表!$H$19+10*转化表!$H$20+10*转化表!$H$21+(B222-110)*转化表!$H$22)))))))))))))</f>
        <v>0</v>
      </c>
      <c r="M222" s="99">
        <v>0.1</v>
      </c>
      <c r="N222" s="95">
        <v>0</v>
      </c>
      <c r="O222" s="99">
        <v>0.15</v>
      </c>
      <c r="P222" s="95">
        <v>0</v>
      </c>
      <c r="Q222" s="95">
        <v>0</v>
      </c>
      <c r="R222" s="95">
        <v>0</v>
      </c>
      <c r="S222" s="95">
        <v>0</v>
      </c>
    </row>
    <row r="223" spans="1:19">
      <c r="A223" s="38" t="s">
        <v>187</v>
      </c>
      <c r="B223" s="95">
        <v>102</v>
      </c>
      <c r="C223" s="96">
        <f>IF(AND(B223&lt;=10,B223&gt;0),(人物成长表!$B223-1)*30+30,IF(AND(B223&lt;=20,B223&gt;10),9*30+30+(B223-10)*60,IF(AND(B223&lt;=30,B223&gt;20),9*30+30+10*60+(B223-20)*90,IF(AND(B223&lt;=40,B223&gt;30),9*30+30+10*60+10*90+(B223-30)*120,IF(AND(B223&lt;=50,B223&gt;40),9*30+30+10*60+10*90+10*120+(B223-40)*150,IF(AND(B223&lt;=60,B223&gt;50),9*30+30+10*60+10*90+10*120+10*150+(B223-50)*180,IF(AND(B223&lt;=70,B223&gt;60),9*30+30+10*60+10*90+10*120+10*150+10*180+(B223-60)*210,IF(AND(B223&lt;=80,B223&gt;70),9*30+30+10*60+10*90+10*120+10*150+10*180+10*210+(B223-70)*240,IF(AND(B223&lt;=90,B223&gt;80),9*30+30+10*60+10*90+10*120+10*150+10*180+10*210+10*240+(B223-80)*270,IF(AND(B223&lt;=100,B223&gt;90),9*30+30+10*60+10*90+10*120+10*150+10*180+10*210+10*240+10*270+(B223-90)*300,IF(AND(B223&lt;=110,B223&gt;100),9*30+30+10*60+10*90+10*120+10*150+10*180+10*210+10*240+10*270+10*300+(B223-100)*330,IF(AND(B223&lt;=120,B223&gt;110),9*30+30+10*60+10*90+10*120+10*150+10*180+10*210+10*240+10*270+10*300+10*330+(B223-110)*360))))))))))))</f>
        <v>17160</v>
      </c>
      <c r="D223" s="38">
        <v>70</v>
      </c>
      <c r="E223" s="38">
        <v>50</v>
      </c>
      <c r="F223" s="95">
        <v>50</v>
      </c>
      <c r="G223" s="97">
        <f>人物成长表!$D223*人物成长表!$B223*10%+16+IF(AND(B223&lt;=10,B223&gt;0),(人物成长表!$B223-1)*转化表!$C$11,IF(AND(B223&lt;=20,B223&gt;10),9*转化表!$C$11+(B223-10)*转化表!$C$12,IF(AND(B223&lt;=30,B223&gt;20),9*转化表!$C$11+10*转化表!$C$12+(B223-20)*转化表!$C$13,IF(AND(B223&lt;=40,B223&gt;30),9*转化表!$C$11+10*转化表!$C$12+10*转化表!$C$13+(B223-30)*转化表!$C$14,IF(AND(B223&lt;=50,B223&gt;40),9*转化表!$C$11+10*转化表!$C$12+10*转化表!$C$13+10*转化表!$C$14+(B223-40)*转化表!$C$15,IF(AND(B223&lt;=60,B223&gt;50),9*转化表!$C$11+10*转化表!$C$12+10*转化表!$C$13+10*转化表!$C$14+10*转化表!$C$15+(B223-50)*转化表!$C$16,IF(AND(B223&lt;=70,B223&gt;60),9*转化表!$C$11+10*转化表!$C$12+10*转化表!$C$13+10*转化表!$C$14+10*转化表!$C$15+10*转化表!$C$16+(B223-60)*转化表!$C$17,IF(AND(B223&lt;=80,B223&gt;70),9*转化表!$C$11+10*转化表!$C$12+10*转化表!$C$13+10*转化表!$C$14+10*转化表!$C$15+10*转化表!$C$16+10*转化表!$C$17+(B223-70)*转化表!$C$18,IF(AND(B223&lt;=90,B223&gt;80),9*转化表!$C$11+10*转化表!$C$12+10*转化表!$C$13+10*转化表!$C$14+10*转化表!$C$15+10*转化表!$C$16+10*转化表!$C$17+10*转化表!$C$18+(B223-80)*转化表!$C$19,IF(AND(B223&lt;=100,B223&gt;90),9*转化表!$C$11+10*转化表!$C$12+10*转化表!$C$13+10*转化表!$C$14+10*转化表!$C$15+10*转化表!$C$16+10*转化表!$C$17+10*转化表!$C$18+10*转化表!$C$19+(B223-90)*转化表!$C$20,IF(AND(B223&lt;=110,B223&gt;100),9*转化表!$C$11+10*转化表!$C$12+10*转化表!$C$13+10*转化表!$C$14+10*转化表!$C$15+10*转化表!$C$16+10*转化表!$C$17+10*转化表!$C$18+10*转化表!$C$19+10*转化表!$C$20+(B223-100)*转化表!$C$21,IF(AND(B223&lt;=120,B223&gt;110),9*转化表!$C$11+10*转化表!$C$12+10*转化表!$C$13+10*转化表!$C$14+10*转化表!$C$15+10*转化表!$C$16+10*转化表!$C$17+10*转化表!$C$18+10*转化表!$C$19+10*转化表!$C$20+10*转化表!$C$21+(B223-110)*转化表!$C$22))))))))))))</f>
        <v>2491</v>
      </c>
      <c r="H223" s="97">
        <f>人物成长表!$D223*人物成长表!$B223*7%+11.1+IF(AND(B223&lt;=10,B223&gt;0),(人物成长表!$B223-1)*转化表!$D$11,IF(AND(B223&lt;=20,B223&gt;10),9*转化表!$D$11+(B223-10)*转化表!$D$12,IF(AND(B223&lt;=30,B223&gt;20),9*转化表!$D$11+10*转化表!$D$12+(B223-20)*转化表!$D$13,IF(AND(B223&lt;=40,B223&gt;30),9*转化表!$D$11+10*转化表!$D$12+10*转化表!$D$13+(B223-30)*转化表!$D$14,IF(AND(B223&lt;=50,B223&gt;40),9*转化表!$D$11+10*转化表!$D$12+10*转化表!$D$13+10*转化表!$D$14+(B223-40)*转化表!$D$15,IF(AND(B223&lt;=60,B223&gt;50),9*转化表!$D$11+10*转化表!$D$12+10*转化表!$D$13+10*转化表!$D$14+10*转化表!$D$15+(B223-50)*转化表!$D$16,IF(AND(B223&lt;=70,B223&gt;60),9*转化表!$D$11+10*转化表!$D$12+10*转化表!$D$13+10*转化表!$D$14+10*转化表!$D$15+10*转化表!$D$16+(B223-60)*转化表!$D$17,IF(AND(B223&lt;=80,B223&gt;70),9*转化表!$D$11+10*转化表!$D$12+10*转化表!$D$13+10*转化表!$D$14+10*转化表!$D$15+10*转化表!$D$16+10*转化表!$D$17+(B223-70)*转化表!$D$18,IF(AND(B223&lt;=90,B223&gt;80),9*转化表!$D$11+10*转化表!$D$12+10*转化表!$D$13+10*转化表!$D$14+10*转化表!$D$15+10*转化表!$D$16+10*转化表!$D$17+10*转化表!$D$18+(B223-80)*转化表!$D$19,IF(AND(B223&lt;=100,B223&gt;90),9*转化表!$D$11+10*转化表!$D$12+10*转化表!$D$13+10*转化表!$D$14+10*转化表!$D$15+10*转化表!$D$16+10*转化表!$D$17+10*转化表!$D$18+10*转化表!$D$19+(B223-90)*转化表!$D$20,IF(AND(B223&lt;=110,B223&gt;100),9*转化表!$D$11+10*转化表!$D$12+10*转化表!$D$13+10*转化表!$D$14+10*转化表!$D$15+10*转化表!$D$16+10*转化表!$D$17+10*转化表!$D$18+10*转化表!$D$19+10*转化表!$D$20+(B223-100)*转化表!$D$21,IF(AND(B223&lt;=120,B223&gt;110),9*转化表!$D$11+10*转化表!$D$12+10*转化表!$D$13+10*转化表!$D$14+10*转化表!$D$15+10*转化表!$D$16+10*转化表!$D$17+10*转化表!$D$18+10*转化表!$D$19+10*转化表!$D$20+10*转化表!$D$21+(B223-110)*转化表!$D$22))))))))))))</f>
        <v>689.40000000000009</v>
      </c>
      <c r="I223" s="98">
        <f>IF(E223&lt;=50,0,(E223-50)*人物成长表!$B223*10%+0.1+IF(AND(B223&lt;=10,B223&gt;0),(人物成长表!$B223-1)*转化表!$E$11,IF(AND(B223&lt;=20,B223&gt;10),9*转化表!$E$11+(B223-10)*转化表!$E$12,IF(AND(B223&lt;=30,B223&gt;20),9*转化表!$E$11+10*转化表!$E$12+(B223-20)*转化表!$E$13,IF(AND(B223&lt;=40,B223&gt;30),9*转化表!$E$11+10*转化表!$E$12+10*转化表!$E$13+(B223-30)*转化表!$E$14,IF(AND(B223&lt;=50,B223&gt;40),9*转化表!$E$11+10*转化表!$E$12+10*转化表!$E$13+10*转化表!$E$14+(B223-40)*转化表!$E$15,IF(AND(B223&lt;=60,B223&gt;50),9*转化表!$E$11+10*转化表!$E$12+10*转化表!$E$13+10*转化表!$E$14+10*转化表!$E$15+(B223-50)*转化表!$E$16,IF(AND(B223&lt;=70,B223&gt;60),9*转化表!$E$11+10*转化表!$E$12+10*转化表!$E$13+10*转化表!$E$14+10*转化表!$E$15+10*转化表!$E$16+(B223-60)*转化表!$E$17,IF(AND(B223&lt;=80,B223&gt;70),9*转化表!$E$11+10*转化表!$E$12+10*转化表!$E$13+10*转化表!$E$14+10*转化表!$E$15+10*转化表!$E$16+10*转化表!$E$17+(B223-70)*转化表!$E$18,IF(AND(B223&lt;=90,B223&gt;80),9*转化表!$E$11+10*转化表!$E$12+10*转化表!$E$13+10*转化表!$E$14+10*转化表!$E$15+10*转化表!$E$16+10*转化表!$E$17+10*转化表!$E$18+(B223-80)*转化表!$E$19,IF(AND(B223&lt;=100,B223&gt;90),9*转化表!$E$11+10*转化表!$E$12+10*转化表!$E$13+10*转化表!$E$14+10*转化表!$E$15+10*转化表!$E$16+10*转化表!$E$17+10*转化表!$E$18+10*转化表!$E$19+(B223-90)*转化表!$E$20,IF(AND(B223&lt;=110,B223&gt;100),9*转化表!$E$11+10*转化表!$E$12+10*转化表!$E$13+10*转化表!$E$14+10*转化表!$E$15+10*转化表!$E$16+10*转化表!$E$17+10*转化表!$E$18+10*转化表!$E$19+10*转化表!$E$20+(B223-100)*转化表!$E$21,IF(AND(B223&lt;=120,B223&gt;110),9*转化表!$E$11+10*转化表!$E$12+10*转化表!$E$13+10*转化表!$E$14+10*转化表!$E$15+10*转化表!$E$16+10*转化表!$E$17+10*转化表!$E$18+10*转化表!$E$19+10*转化表!$E$20+10*转化表!$E$21+(B223-110)*转化表!$E$22)))))))))))))</f>
        <v>0</v>
      </c>
      <c r="J223" s="98">
        <f>IF(E223&lt;=50,0,(E223-50)*人物成长表!$B223*7%+0.1+IF(AND(B223&lt;=10,B223&gt;0),(人物成长表!$B223-1)*转化表!$F$11,IF(AND(B223&lt;=20,B223&gt;10),9*转化表!$F$11+(B223-10)*转化表!$F$12,IF(AND(B223&lt;=30,B223&gt;20),9*转化表!$F$11+10*转化表!$F$12+(B223-20)*转化表!$F$13,IF(AND(B223&lt;=40,B223&gt;30),9*转化表!$F$11+10*转化表!$F$12+10*转化表!$F$13+(B223-30)*转化表!$F$14,IF(AND(B223&lt;=50,B223&gt;40),9*转化表!$F$11+10*转化表!$F$12+10*转化表!$F$13+10*转化表!$F$14+(B223-40)*转化表!$F$15,IF(AND(B223&lt;=60,B223&gt;50),9*转化表!$F$11+10*转化表!$F$12+10*转化表!$F$13+10*转化表!$F$14+10*转化表!$F$15+(B223-50)*转化表!$F$16,IF(AND(B223&lt;=70,B223&gt;60),9*转化表!$F$11+10*转化表!$F$12+10*转化表!$F$13+10*转化表!$F$14+10*转化表!$F$15+10*转化表!$F$16+(B223-60)*转化表!$F$17,IF(AND(B223&lt;=80,B223&gt;70),9*转化表!$F$11+10*转化表!$F$12+10*转化表!$F$13+10*转化表!$F$14+10*转化表!$F$15+10*转化表!$F$16+10*转化表!$F$17+(B223-70)*转化表!$F$18,IF(AND(B223&lt;=90,B223&gt;80),9*转化表!$F$11+10*转化表!$F$12+10*转化表!$F$13+10*转化表!$F$14+10*转化表!$F$15+10*转化表!$F$16+10*转化表!$F$17+10*转化表!$F$18+(B223-80)*转化表!$F$19,IF(AND(B223&lt;=100,B223&gt;90),9*转化表!$F$11+10*转化表!$F$12+10*转化表!$F$13+10*转化表!$F$14+10*转化表!$F$15+10*转化表!$F$16+10*转化表!$F$17+10*转化表!$F$18+10*转化表!$F$19+(B223-90)*转化表!$F$20,IF(AND(B223&lt;=110,B223&gt;100),9*转化表!$F$11+10*转化表!$F$12+10*转化表!$F$13+10*转化表!$F$14+10*转化表!$F$15+10*转化表!$F$16+10*转化表!$F$17+10*转化表!$F$18+10*转化表!$F$19+10*转化表!$F$20+(B223-100)*转化表!$F$21,IF(AND(B223&lt;=120,B223&gt;110),9*转化表!$F$11+10*转化表!$F$12+10*转化表!$F$13+10*转化表!$F$14+10*转化表!$F$15+10*转化表!$F$16+10*转化表!$F$17+10*转化表!$F$18+10*转化表!$F$19+10*转化表!$F$20+10*转化表!$F$21+(B223-110)*转化表!$F$22)))))))))))))</f>
        <v>0</v>
      </c>
      <c r="K223" s="98">
        <f>(F223-50)*B223*10%+1+IF(AND(B223&lt;=10,B223&gt;0),(人物成长表!$B223-1)*转化表!$G$11,IF(AND(B223&lt;=20,B223&gt;10),9*转化表!$G$11+(B223-10)*转化表!$G$12,IF(AND(B223&lt;=30,B223&gt;20),9*转化表!$G$11+10*转化表!$G$12+(B223-20)*转化表!$G$13,IF(AND(B223&lt;=40,B223&gt;30),9*转化表!$G$11+10*转化表!$G$12+10*转化表!$G$13+(B223-30)*转化表!$G$14,IF(AND(B223&lt;=50,B223&gt;40),9*转化表!$G$11+10*转化表!$G$12+10*转化表!$G$13+10*转化表!$G$14+(B223-40)*转化表!$G$15,IF(AND(B223&lt;=60,B223&gt;50),9*转化表!$G$11+10*转化表!$G$12+10*转化表!$G$13+10*转化表!$G$14+10*转化表!$G$15+(B223-50)*转化表!$G$16,IF(AND(B223&lt;=70,B223&gt;60),9*转化表!$G$11+10*转化表!$G$12+10*转化表!$G$13+10*转化表!$G$14+10*转化表!$G$15+10*转化表!$G$16+(B223-60)*转化表!$G$17,IF(AND(B223&lt;=80,B223&gt;70),9*转化表!$G$11+10*转化表!$G$12+10*转化表!$G$13+10*转化表!$G$14+10*转化表!$G$15+10*转化表!$G$16+10*转化表!$G$17+(B223-70)*转化表!$G$18,IF(AND(B223&lt;=90,B223&gt;80),9*转化表!$G$11+10*转化表!$G$12+10*转化表!$G$13+10*转化表!$G$14+10*转化表!$G$15+10*转化表!$G$16+10*转化表!$G$17+10*转化表!$G$18+(B223-80)*转化表!$G$19,IF(AND(B223&lt;=100,B223&gt;90),9*转化表!$G$11+10*转化表!$G$12+10*转化表!$G$13+10*转化表!$G$14+10*转化表!$G$15+10*转化表!$G$16+10*转化表!$G$17+10*转化表!$G$18+10*转化表!$G$19+(B223-90)*转化表!$G$20,IF(AND(B223&lt;=110,B223&gt;100),9*转化表!$G$11+10*转化表!$G$12+10*转化表!$G$13+10*转化表!$G$14+10*转化表!$G$15+10*转化表!$G$16+10*转化表!$G$17+10*转化表!$G$18+10*转化表!$G$19+10*转化表!$G$20+(B223-100)*转化表!$G$21,IF(AND(B223&lt;=120,B223&gt;110),9*转化表!$G$11+10*转化表!$G$12+10*转化表!$G$13+10*转化表!$G$14+10*转化表!$G$15+10*转化表!$G$16+10*转化表!$G$17+10*转化表!$G$18+10*转化表!$G$19+10*转化表!$G$20+10*转化表!$G$21+(B223-110)*转化表!$G$22))))))))))))</f>
        <v>586</v>
      </c>
      <c r="L223" s="98">
        <f>IF(F223&lt;=50,0,(F223-50)*7%*B223+IF(AND(B223&lt;=10,B223&gt;0),人物成长表!$B223*转化表!$H$11,IF(AND(B223&lt;=20,B223&gt;10),9*转化表!$H$11+(B223-10)*转化表!$H$12,IF(AND(B223&lt;=30,B223&gt;20),9*转化表!$H$11+10*转化表!$H$12+(B223-20)*转化表!$H$13,IF(AND(B223&lt;=40,B223&gt;30),9*转化表!$H$11+10*转化表!$H$12+10*转化表!$H$13+(B223-30)*转化表!$H$14,IF(AND(B223&lt;=50,B223&gt;40),9*转化表!$H$11+10*转化表!$H$12+10*转化表!$H$13+10*转化表!$H$14+(B223-40)*转化表!$H$15,IF(AND(B223&lt;=60,B223&gt;50),9*转化表!$H$11+10*转化表!$H$12+10*转化表!$H$13+10*转化表!$H$14+10*转化表!$H$15+(B223-50)*转化表!$H$16,IF(AND(B223&lt;=70,B223&gt;60),9*转化表!$H$11+10*转化表!$H$12+10*转化表!$H$13+10*转化表!$H$14+10*转化表!$H$15+10*转化表!$H$16+(B223-60)*转化表!$H$17,IF(AND(B223&lt;=80,B223&gt;70),9*转化表!$H$11+10*转化表!$H$12+10*转化表!$H$13+10*转化表!$H$14+10*转化表!$H$15+10*转化表!$H$16+10*转化表!$H$17+(B223-70)*转化表!$H$18,IF(AND(B223&lt;=90,B223&gt;80),9*转化表!$H$11+10*转化表!$H$12+10*转化表!$H$13+10*转化表!$H$14+10*转化表!$H$15+10*转化表!$H$16+10*转化表!$H$17+10*转化表!$H$18+(B223-80)*转化表!$H$19,IF(AND(B223&lt;=100,B223&gt;90),9*转化表!$H$11+10*转化表!$H$12+10*转化表!$H$13+10*转化表!$H$14+10*转化表!$H$15+10*转化表!$H$16+10*转化表!$H$17+10*转化表!$H$18+10*转化表!$H$19+(B223-90)*转化表!$H$20,IF(AND(B223&lt;=110,B223&gt;100),9*转化表!$H$11+10*转化表!$H$12+10*转化表!$H$13+10*转化表!$H$14+10*转化表!$H$15+10*转化表!$H$16+10*转化表!$H$17+10*转化表!$H$18+10*转化表!$H$19+10*转化表!$H$20+(B223-100)*转化表!$H$21,IF(AND(B223&lt;=120,B223&gt;110),9*转化表!$H$11+10*转化表!$H$12+10*转化表!$H$13+10*转化表!$H$14+10*转化表!$H$15+10*转化表!$H$16+10*转化表!$H$17+10*转化表!$H$18+10*转化表!$H$19+10*转化表!$H$20+10*转化表!$H$21+(B223-110)*转化表!$H$22)))))))))))))</f>
        <v>0</v>
      </c>
      <c r="M223" s="99">
        <v>0.1</v>
      </c>
      <c r="N223" s="95">
        <v>0</v>
      </c>
      <c r="O223" s="99">
        <v>0.15</v>
      </c>
      <c r="P223" s="95">
        <v>0</v>
      </c>
      <c r="Q223" s="95">
        <v>0</v>
      </c>
      <c r="R223" s="95">
        <v>0</v>
      </c>
      <c r="S223" s="95">
        <v>0</v>
      </c>
    </row>
    <row r="224" spans="1:19">
      <c r="A224" s="38" t="s">
        <v>187</v>
      </c>
      <c r="B224" s="95">
        <v>103</v>
      </c>
      <c r="C224" s="96">
        <f>IF(AND(B224&lt;=10,B224&gt;0),(人物成长表!$B224-1)*30+30,IF(AND(B224&lt;=20,B224&gt;10),9*30+30+(B224-10)*60,IF(AND(B224&lt;=30,B224&gt;20),9*30+30+10*60+(B224-20)*90,IF(AND(B224&lt;=40,B224&gt;30),9*30+30+10*60+10*90+(B224-30)*120,IF(AND(B224&lt;=50,B224&gt;40),9*30+30+10*60+10*90+10*120+(B224-40)*150,IF(AND(B224&lt;=60,B224&gt;50),9*30+30+10*60+10*90+10*120+10*150+(B224-50)*180,IF(AND(B224&lt;=70,B224&gt;60),9*30+30+10*60+10*90+10*120+10*150+10*180+(B224-60)*210,IF(AND(B224&lt;=80,B224&gt;70),9*30+30+10*60+10*90+10*120+10*150+10*180+10*210+(B224-70)*240,IF(AND(B224&lt;=90,B224&gt;80),9*30+30+10*60+10*90+10*120+10*150+10*180+10*210+10*240+(B224-80)*270,IF(AND(B224&lt;=100,B224&gt;90),9*30+30+10*60+10*90+10*120+10*150+10*180+10*210+10*240+10*270+(B224-90)*300,IF(AND(B224&lt;=110,B224&gt;100),9*30+30+10*60+10*90+10*120+10*150+10*180+10*210+10*240+10*270+10*300+(B224-100)*330,IF(AND(B224&lt;=120,B224&gt;110),9*30+30+10*60+10*90+10*120+10*150+10*180+10*210+10*240+10*270+10*300+10*330+(B224-110)*360))))))))))))</f>
        <v>17490</v>
      </c>
      <c r="D224" s="38">
        <v>70</v>
      </c>
      <c r="E224" s="38">
        <v>50</v>
      </c>
      <c r="F224" s="95">
        <v>50</v>
      </c>
      <c r="G224" s="97">
        <f>人物成长表!$D224*人物成长表!$B224*10%+16+IF(AND(B224&lt;=10,B224&gt;0),(人物成长表!$B224-1)*转化表!$C$11,IF(AND(B224&lt;=20,B224&gt;10),9*转化表!$C$11+(B224-10)*转化表!$C$12,IF(AND(B224&lt;=30,B224&gt;20),9*转化表!$C$11+10*转化表!$C$12+(B224-20)*转化表!$C$13,IF(AND(B224&lt;=40,B224&gt;30),9*转化表!$C$11+10*转化表!$C$12+10*转化表!$C$13+(B224-30)*转化表!$C$14,IF(AND(B224&lt;=50,B224&gt;40),9*转化表!$C$11+10*转化表!$C$12+10*转化表!$C$13+10*转化表!$C$14+(B224-40)*转化表!$C$15,IF(AND(B224&lt;=60,B224&gt;50),9*转化表!$C$11+10*转化表!$C$12+10*转化表!$C$13+10*转化表!$C$14+10*转化表!$C$15+(B224-50)*转化表!$C$16,IF(AND(B224&lt;=70,B224&gt;60),9*转化表!$C$11+10*转化表!$C$12+10*转化表!$C$13+10*转化表!$C$14+10*转化表!$C$15+10*转化表!$C$16+(B224-60)*转化表!$C$17,IF(AND(B224&lt;=80,B224&gt;70),9*转化表!$C$11+10*转化表!$C$12+10*转化表!$C$13+10*转化表!$C$14+10*转化表!$C$15+10*转化表!$C$16+10*转化表!$C$17+(B224-70)*转化表!$C$18,IF(AND(B224&lt;=90,B224&gt;80),9*转化表!$C$11+10*转化表!$C$12+10*转化表!$C$13+10*转化表!$C$14+10*转化表!$C$15+10*转化表!$C$16+10*转化表!$C$17+10*转化表!$C$18+(B224-80)*转化表!$C$19,IF(AND(B224&lt;=100,B224&gt;90),9*转化表!$C$11+10*转化表!$C$12+10*转化表!$C$13+10*转化表!$C$14+10*转化表!$C$15+10*转化表!$C$16+10*转化表!$C$17+10*转化表!$C$18+10*转化表!$C$19+(B224-90)*转化表!$C$20,IF(AND(B224&lt;=110,B224&gt;100),9*转化表!$C$11+10*转化表!$C$12+10*转化表!$C$13+10*转化表!$C$14+10*转化表!$C$15+10*转化表!$C$16+10*转化表!$C$17+10*转化表!$C$18+10*转化表!$C$19+10*转化表!$C$20+(B224-100)*转化表!$C$21,IF(AND(B224&lt;=120,B224&gt;110),9*转化表!$C$11+10*转化表!$C$12+10*转化表!$C$13+10*转化表!$C$14+10*转化表!$C$15+10*转化表!$C$16+10*转化表!$C$17+10*转化表!$C$18+10*转化表!$C$19+10*转化表!$C$20+10*转化表!$C$21+(B224-110)*转化表!$C$22))))))))))))</f>
        <v>2537</v>
      </c>
      <c r="H224" s="97">
        <f>人物成长表!$D224*人物成长表!$B224*7%+11.1+IF(AND(B224&lt;=10,B224&gt;0),(人物成长表!$B224-1)*转化表!$D$11,IF(AND(B224&lt;=20,B224&gt;10),9*转化表!$D$11+(B224-10)*转化表!$D$12,IF(AND(B224&lt;=30,B224&gt;20),9*转化表!$D$11+10*转化表!$D$12+(B224-20)*转化表!$D$13,IF(AND(B224&lt;=40,B224&gt;30),9*转化表!$D$11+10*转化表!$D$12+10*转化表!$D$13+(B224-30)*转化表!$D$14,IF(AND(B224&lt;=50,B224&gt;40),9*转化表!$D$11+10*转化表!$D$12+10*转化表!$D$13+10*转化表!$D$14+(B224-40)*转化表!$D$15,IF(AND(B224&lt;=60,B224&gt;50),9*转化表!$D$11+10*转化表!$D$12+10*转化表!$D$13+10*转化表!$D$14+10*转化表!$D$15+(B224-50)*转化表!$D$16,IF(AND(B224&lt;=70,B224&gt;60),9*转化表!$D$11+10*转化表!$D$12+10*转化表!$D$13+10*转化表!$D$14+10*转化表!$D$15+10*转化表!$D$16+(B224-60)*转化表!$D$17,IF(AND(B224&lt;=80,B224&gt;70),9*转化表!$D$11+10*转化表!$D$12+10*转化表!$D$13+10*转化表!$D$14+10*转化表!$D$15+10*转化表!$D$16+10*转化表!$D$17+(B224-70)*转化表!$D$18,IF(AND(B224&lt;=90,B224&gt;80),9*转化表!$D$11+10*转化表!$D$12+10*转化表!$D$13+10*转化表!$D$14+10*转化表!$D$15+10*转化表!$D$16+10*转化表!$D$17+10*转化表!$D$18+(B224-80)*转化表!$D$19,IF(AND(B224&lt;=100,B224&gt;90),9*转化表!$D$11+10*转化表!$D$12+10*转化表!$D$13+10*转化表!$D$14+10*转化表!$D$15+10*转化表!$D$16+10*转化表!$D$17+10*转化表!$D$18+10*转化表!$D$19+(B224-90)*转化表!$D$20,IF(AND(B224&lt;=110,B224&gt;100),9*转化表!$D$11+10*转化表!$D$12+10*转化表!$D$13+10*转化表!$D$14+10*转化表!$D$15+10*转化表!$D$16+10*转化表!$D$17+10*转化表!$D$18+10*转化表!$D$19+10*转化表!$D$20+(B224-100)*转化表!$D$21,IF(AND(B224&lt;=120,B224&gt;110),9*转化表!$D$11+10*转化表!$D$12+10*转化表!$D$13+10*转化表!$D$14+10*转化表!$D$15+10*转化表!$D$16+10*转化表!$D$17+10*转化表!$D$18+10*转化表!$D$19+10*转化表!$D$20+10*转化表!$D$21+(B224-110)*转化表!$D$22))))))))))))</f>
        <v>700.60000000000014</v>
      </c>
      <c r="I224" s="98">
        <f>IF(E224&lt;=50,0,(E224-50)*人物成长表!$B224*10%+0.1+IF(AND(B224&lt;=10,B224&gt;0),(人物成长表!$B224-1)*转化表!$E$11,IF(AND(B224&lt;=20,B224&gt;10),9*转化表!$E$11+(B224-10)*转化表!$E$12,IF(AND(B224&lt;=30,B224&gt;20),9*转化表!$E$11+10*转化表!$E$12+(B224-20)*转化表!$E$13,IF(AND(B224&lt;=40,B224&gt;30),9*转化表!$E$11+10*转化表!$E$12+10*转化表!$E$13+(B224-30)*转化表!$E$14,IF(AND(B224&lt;=50,B224&gt;40),9*转化表!$E$11+10*转化表!$E$12+10*转化表!$E$13+10*转化表!$E$14+(B224-40)*转化表!$E$15,IF(AND(B224&lt;=60,B224&gt;50),9*转化表!$E$11+10*转化表!$E$12+10*转化表!$E$13+10*转化表!$E$14+10*转化表!$E$15+(B224-50)*转化表!$E$16,IF(AND(B224&lt;=70,B224&gt;60),9*转化表!$E$11+10*转化表!$E$12+10*转化表!$E$13+10*转化表!$E$14+10*转化表!$E$15+10*转化表!$E$16+(B224-60)*转化表!$E$17,IF(AND(B224&lt;=80,B224&gt;70),9*转化表!$E$11+10*转化表!$E$12+10*转化表!$E$13+10*转化表!$E$14+10*转化表!$E$15+10*转化表!$E$16+10*转化表!$E$17+(B224-70)*转化表!$E$18,IF(AND(B224&lt;=90,B224&gt;80),9*转化表!$E$11+10*转化表!$E$12+10*转化表!$E$13+10*转化表!$E$14+10*转化表!$E$15+10*转化表!$E$16+10*转化表!$E$17+10*转化表!$E$18+(B224-80)*转化表!$E$19,IF(AND(B224&lt;=100,B224&gt;90),9*转化表!$E$11+10*转化表!$E$12+10*转化表!$E$13+10*转化表!$E$14+10*转化表!$E$15+10*转化表!$E$16+10*转化表!$E$17+10*转化表!$E$18+10*转化表!$E$19+(B224-90)*转化表!$E$20,IF(AND(B224&lt;=110,B224&gt;100),9*转化表!$E$11+10*转化表!$E$12+10*转化表!$E$13+10*转化表!$E$14+10*转化表!$E$15+10*转化表!$E$16+10*转化表!$E$17+10*转化表!$E$18+10*转化表!$E$19+10*转化表!$E$20+(B224-100)*转化表!$E$21,IF(AND(B224&lt;=120,B224&gt;110),9*转化表!$E$11+10*转化表!$E$12+10*转化表!$E$13+10*转化表!$E$14+10*转化表!$E$15+10*转化表!$E$16+10*转化表!$E$17+10*转化表!$E$18+10*转化表!$E$19+10*转化表!$E$20+10*转化表!$E$21+(B224-110)*转化表!$E$22)))))))))))))</f>
        <v>0</v>
      </c>
      <c r="J224" s="98">
        <f>IF(E224&lt;=50,0,(E224-50)*人物成长表!$B224*7%+0.1+IF(AND(B224&lt;=10,B224&gt;0),(人物成长表!$B224-1)*转化表!$F$11,IF(AND(B224&lt;=20,B224&gt;10),9*转化表!$F$11+(B224-10)*转化表!$F$12,IF(AND(B224&lt;=30,B224&gt;20),9*转化表!$F$11+10*转化表!$F$12+(B224-20)*转化表!$F$13,IF(AND(B224&lt;=40,B224&gt;30),9*转化表!$F$11+10*转化表!$F$12+10*转化表!$F$13+(B224-30)*转化表!$F$14,IF(AND(B224&lt;=50,B224&gt;40),9*转化表!$F$11+10*转化表!$F$12+10*转化表!$F$13+10*转化表!$F$14+(B224-40)*转化表!$F$15,IF(AND(B224&lt;=60,B224&gt;50),9*转化表!$F$11+10*转化表!$F$12+10*转化表!$F$13+10*转化表!$F$14+10*转化表!$F$15+(B224-50)*转化表!$F$16,IF(AND(B224&lt;=70,B224&gt;60),9*转化表!$F$11+10*转化表!$F$12+10*转化表!$F$13+10*转化表!$F$14+10*转化表!$F$15+10*转化表!$F$16+(B224-60)*转化表!$F$17,IF(AND(B224&lt;=80,B224&gt;70),9*转化表!$F$11+10*转化表!$F$12+10*转化表!$F$13+10*转化表!$F$14+10*转化表!$F$15+10*转化表!$F$16+10*转化表!$F$17+(B224-70)*转化表!$F$18,IF(AND(B224&lt;=90,B224&gt;80),9*转化表!$F$11+10*转化表!$F$12+10*转化表!$F$13+10*转化表!$F$14+10*转化表!$F$15+10*转化表!$F$16+10*转化表!$F$17+10*转化表!$F$18+(B224-80)*转化表!$F$19,IF(AND(B224&lt;=100,B224&gt;90),9*转化表!$F$11+10*转化表!$F$12+10*转化表!$F$13+10*转化表!$F$14+10*转化表!$F$15+10*转化表!$F$16+10*转化表!$F$17+10*转化表!$F$18+10*转化表!$F$19+(B224-90)*转化表!$F$20,IF(AND(B224&lt;=110,B224&gt;100),9*转化表!$F$11+10*转化表!$F$12+10*转化表!$F$13+10*转化表!$F$14+10*转化表!$F$15+10*转化表!$F$16+10*转化表!$F$17+10*转化表!$F$18+10*转化表!$F$19+10*转化表!$F$20+(B224-100)*转化表!$F$21,IF(AND(B224&lt;=120,B224&gt;110),9*转化表!$F$11+10*转化表!$F$12+10*转化表!$F$13+10*转化表!$F$14+10*转化表!$F$15+10*转化表!$F$16+10*转化表!$F$17+10*转化表!$F$18+10*转化表!$F$19+10*转化表!$F$20+10*转化表!$F$21+(B224-110)*转化表!$F$22)))))))))))))</f>
        <v>0</v>
      </c>
      <c r="K224" s="98">
        <f>(F224-50)*B224*10%+1+IF(AND(B224&lt;=10,B224&gt;0),(人物成长表!$B224-1)*转化表!$G$11,IF(AND(B224&lt;=20,B224&gt;10),9*转化表!$G$11+(B224-10)*转化表!$G$12,IF(AND(B224&lt;=30,B224&gt;20),9*转化表!$G$11+10*转化表!$G$12+(B224-20)*转化表!$G$13,IF(AND(B224&lt;=40,B224&gt;30),9*转化表!$G$11+10*转化表!$G$12+10*转化表!$G$13+(B224-30)*转化表!$G$14,IF(AND(B224&lt;=50,B224&gt;40),9*转化表!$G$11+10*转化表!$G$12+10*转化表!$G$13+10*转化表!$G$14+(B224-40)*转化表!$G$15,IF(AND(B224&lt;=60,B224&gt;50),9*转化表!$G$11+10*转化表!$G$12+10*转化表!$G$13+10*转化表!$G$14+10*转化表!$G$15+(B224-50)*转化表!$G$16,IF(AND(B224&lt;=70,B224&gt;60),9*转化表!$G$11+10*转化表!$G$12+10*转化表!$G$13+10*转化表!$G$14+10*转化表!$G$15+10*转化表!$G$16+(B224-60)*转化表!$G$17,IF(AND(B224&lt;=80,B224&gt;70),9*转化表!$G$11+10*转化表!$G$12+10*转化表!$G$13+10*转化表!$G$14+10*转化表!$G$15+10*转化表!$G$16+10*转化表!$G$17+(B224-70)*转化表!$G$18,IF(AND(B224&lt;=90,B224&gt;80),9*转化表!$G$11+10*转化表!$G$12+10*转化表!$G$13+10*转化表!$G$14+10*转化表!$G$15+10*转化表!$G$16+10*转化表!$G$17+10*转化表!$G$18+(B224-80)*转化表!$G$19,IF(AND(B224&lt;=100,B224&gt;90),9*转化表!$G$11+10*转化表!$G$12+10*转化表!$G$13+10*转化表!$G$14+10*转化表!$G$15+10*转化表!$G$16+10*转化表!$G$17+10*转化表!$G$18+10*转化表!$G$19+(B224-90)*转化表!$G$20,IF(AND(B224&lt;=110,B224&gt;100),9*转化表!$G$11+10*转化表!$G$12+10*转化表!$G$13+10*转化表!$G$14+10*转化表!$G$15+10*转化表!$G$16+10*转化表!$G$17+10*转化表!$G$18+10*转化表!$G$19+10*转化表!$G$20+(B224-100)*转化表!$G$21,IF(AND(B224&lt;=120,B224&gt;110),9*转化表!$G$11+10*转化表!$G$12+10*转化表!$G$13+10*转化表!$G$14+10*转化表!$G$15+10*转化表!$G$16+10*转化表!$G$17+10*转化表!$G$18+10*转化表!$G$19+10*转化表!$G$20+10*转化表!$G$21+(B224-110)*转化表!$G$22))))))))))))</f>
        <v>599</v>
      </c>
      <c r="L224" s="98">
        <f>IF(F224&lt;=50,0,(F224-50)*7%*B224+IF(AND(B224&lt;=10,B224&gt;0),人物成长表!$B224*转化表!$H$11,IF(AND(B224&lt;=20,B224&gt;10),9*转化表!$H$11+(B224-10)*转化表!$H$12,IF(AND(B224&lt;=30,B224&gt;20),9*转化表!$H$11+10*转化表!$H$12+(B224-20)*转化表!$H$13,IF(AND(B224&lt;=40,B224&gt;30),9*转化表!$H$11+10*转化表!$H$12+10*转化表!$H$13+(B224-30)*转化表!$H$14,IF(AND(B224&lt;=50,B224&gt;40),9*转化表!$H$11+10*转化表!$H$12+10*转化表!$H$13+10*转化表!$H$14+(B224-40)*转化表!$H$15,IF(AND(B224&lt;=60,B224&gt;50),9*转化表!$H$11+10*转化表!$H$12+10*转化表!$H$13+10*转化表!$H$14+10*转化表!$H$15+(B224-50)*转化表!$H$16,IF(AND(B224&lt;=70,B224&gt;60),9*转化表!$H$11+10*转化表!$H$12+10*转化表!$H$13+10*转化表!$H$14+10*转化表!$H$15+10*转化表!$H$16+(B224-60)*转化表!$H$17,IF(AND(B224&lt;=80,B224&gt;70),9*转化表!$H$11+10*转化表!$H$12+10*转化表!$H$13+10*转化表!$H$14+10*转化表!$H$15+10*转化表!$H$16+10*转化表!$H$17+(B224-70)*转化表!$H$18,IF(AND(B224&lt;=90,B224&gt;80),9*转化表!$H$11+10*转化表!$H$12+10*转化表!$H$13+10*转化表!$H$14+10*转化表!$H$15+10*转化表!$H$16+10*转化表!$H$17+10*转化表!$H$18+(B224-80)*转化表!$H$19,IF(AND(B224&lt;=100,B224&gt;90),9*转化表!$H$11+10*转化表!$H$12+10*转化表!$H$13+10*转化表!$H$14+10*转化表!$H$15+10*转化表!$H$16+10*转化表!$H$17+10*转化表!$H$18+10*转化表!$H$19+(B224-90)*转化表!$H$20,IF(AND(B224&lt;=110,B224&gt;100),9*转化表!$H$11+10*转化表!$H$12+10*转化表!$H$13+10*转化表!$H$14+10*转化表!$H$15+10*转化表!$H$16+10*转化表!$H$17+10*转化表!$H$18+10*转化表!$H$19+10*转化表!$H$20+(B224-100)*转化表!$H$21,IF(AND(B224&lt;=120,B224&gt;110),9*转化表!$H$11+10*转化表!$H$12+10*转化表!$H$13+10*转化表!$H$14+10*转化表!$H$15+10*转化表!$H$16+10*转化表!$H$17+10*转化表!$H$18+10*转化表!$H$19+10*转化表!$H$20+10*转化表!$H$21+(B224-110)*转化表!$H$22)))))))))))))</f>
        <v>0</v>
      </c>
      <c r="M224" s="99">
        <v>0.1</v>
      </c>
      <c r="N224" s="95">
        <v>0</v>
      </c>
      <c r="O224" s="99">
        <v>0.15</v>
      </c>
      <c r="P224" s="95">
        <v>0</v>
      </c>
      <c r="Q224" s="95">
        <v>0</v>
      </c>
      <c r="R224" s="95">
        <v>0</v>
      </c>
      <c r="S224" s="95">
        <v>0</v>
      </c>
    </row>
    <row r="225" spans="1:19">
      <c r="A225" s="38" t="s">
        <v>187</v>
      </c>
      <c r="B225" s="95">
        <v>104</v>
      </c>
      <c r="C225" s="96">
        <f>IF(AND(B225&lt;=10,B225&gt;0),(人物成长表!$B225-1)*30+30,IF(AND(B225&lt;=20,B225&gt;10),9*30+30+(B225-10)*60,IF(AND(B225&lt;=30,B225&gt;20),9*30+30+10*60+(B225-20)*90,IF(AND(B225&lt;=40,B225&gt;30),9*30+30+10*60+10*90+(B225-30)*120,IF(AND(B225&lt;=50,B225&gt;40),9*30+30+10*60+10*90+10*120+(B225-40)*150,IF(AND(B225&lt;=60,B225&gt;50),9*30+30+10*60+10*90+10*120+10*150+(B225-50)*180,IF(AND(B225&lt;=70,B225&gt;60),9*30+30+10*60+10*90+10*120+10*150+10*180+(B225-60)*210,IF(AND(B225&lt;=80,B225&gt;70),9*30+30+10*60+10*90+10*120+10*150+10*180+10*210+(B225-70)*240,IF(AND(B225&lt;=90,B225&gt;80),9*30+30+10*60+10*90+10*120+10*150+10*180+10*210+10*240+(B225-80)*270,IF(AND(B225&lt;=100,B225&gt;90),9*30+30+10*60+10*90+10*120+10*150+10*180+10*210+10*240+10*270+(B225-90)*300,IF(AND(B225&lt;=110,B225&gt;100),9*30+30+10*60+10*90+10*120+10*150+10*180+10*210+10*240+10*270+10*300+(B225-100)*330,IF(AND(B225&lt;=120,B225&gt;110),9*30+30+10*60+10*90+10*120+10*150+10*180+10*210+10*240+10*270+10*300+10*330+(B225-110)*360))))))))))))</f>
        <v>17820</v>
      </c>
      <c r="D225" s="38">
        <v>70</v>
      </c>
      <c r="E225" s="38">
        <v>50</v>
      </c>
      <c r="F225" s="95">
        <v>50</v>
      </c>
      <c r="G225" s="97">
        <f>人物成长表!$D225*人物成长表!$B225*10%+16+IF(AND(B225&lt;=10,B225&gt;0),(人物成长表!$B225-1)*转化表!$C$11,IF(AND(B225&lt;=20,B225&gt;10),9*转化表!$C$11+(B225-10)*转化表!$C$12,IF(AND(B225&lt;=30,B225&gt;20),9*转化表!$C$11+10*转化表!$C$12+(B225-20)*转化表!$C$13,IF(AND(B225&lt;=40,B225&gt;30),9*转化表!$C$11+10*转化表!$C$12+10*转化表!$C$13+(B225-30)*转化表!$C$14,IF(AND(B225&lt;=50,B225&gt;40),9*转化表!$C$11+10*转化表!$C$12+10*转化表!$C$13+10*转化表!$C$14+(B225-40)*转化表!$C$15,IF(AND(B225&lt;=60,B225&gt;50),9*转化表!$C$11+10*转化表!$C$12+10*转化表!$C$13+10*转化表!$C$14+10*转化表!$C$15+(B225-50)*转化表!$C$16,IF(AND(B225&lt;=70,B225&gt;60),9*转化表!$C$11+10*转化表!$C$12+10*转化表!$C$13+10*转化表!$C$14+10*转化表!$C$15+10*转化表!$C$16+(B225-60)*转化表!$C$17,IF(AND(B225&lt;=80,B225&gt;70),9*转化表!$C$11+10*转化表!$C$12+10*转化表!$C$13+10*转化表!$C$14+10*转化表!$C$15+10*转化表!$C$16+10*转化表!$C$17+(B225-70)*转化表!$C$18,IF(AND(B225&lt;=90,B225&gt;80),9*转化表!$C$11+10*转化表!$C$12+10*转化表!$C$13+10*转化表!$C$14+10*转化表!$C$15+10*转化表!$C$16+10*转化表!$C$17+10*转化表!$C$18+(B225-80)*转化表!$C$19,IF(AND(B225&lt;=100,B225&gt;90),9*转化表!$C$11+10*转化表!$C$12+10*转化表!$C$13+10*转化表!$C$14+10*转化表!$C$15+10*转化表!$C$16+10*转化表!$C$17+10*转化表!$C$18+10*转化表!$C$19+(B225-90)*转化表!$C$20,IF(AND(B225&lt;=110,B225&gt;100),9*转化表!$C$11+10*转化表!$C$12+10*转化表!$C$13+10*转化表!$C$14+10*转化表!$C$15+10*转化表!$C$16+10*转化表!$C$17+10*转化表!$C$18+10*转化表!$C$19+10*转化表!$C$20+(B225-100)*转化表!$C$21,IF(AND(B225&lt;=120,B225&gt;110),9*转化表!$C$11+10*转化表!$C$12+10*转化表!$C$13+10*转化表!$C$14+10*转化表!$C$15+10*转化表!$C$16+10*转化表!$C$17+10*转化表!$C$18+10*转化表!$C$19+10*转化表!$C$20+10*转化表!$C$21+(B225-110)*转化表!$C$22))))))))))))</f>
        <v>2583</v>
      </c>
      <c r="H225" s="97">
        <f>人物成长表!$D225*人物成长表!$B225*7%+11.1+IF(AND(B225&lt;=10,B225&gt;0),(人物成长表!$B225-1)*转化表!$D$11,IF(AND(B225&lt;=20,B225&gt;10),9*转化表!$D$11+(B225-10)*转化表!$D$12,IF(AND(B225&lt;=30,B225&gt;20),9*转化表!$D$11+10*转化表!$D$12+(B225-20)*转化表!$D$13,IF(AND(B225&lt;=40,B225&gt;30),9*转化表!$D$11+10*转化表!$D$12+10*转化表!$D$13+(B225-30)*转化表!$D$14,IF(AND(B225&lt;=50,B225&gt;40),9*转化表!$D$11+10*转化表!$D$12+10*转化表!$D$13+10*转化表!$D$14+(B225-40)*转化表!$D$15,IF(AND(B225&lt;=60,B225&gt;50),9*转化表!$D$11+10*转化表!$D$12+10*转化表!$D$13+10*转化表!$D$14+10*转化表!$D$15+(B225-50)*转化表!$D$16,IF(AND(B225&lt;=70,B225&gt;60),9*转化表!$D$11+10*转化表!$D$12+10*转化表!$D$13+10*转化表!$D$14+10*转化表!$D$15+10*转化表!$D$16+(B225-60)*转化表!$D$17,IF(AND(B225&lt;=80,B225&gt;70),9*转化表!$D$11+10*转化表!$D$12+10*转化表!$D$13+10*转化表!$D$14+10*转化表!$D$15+10*转化表!$D$16+10*转化表!$D$17+(B225-70)*转化表!$D$18,IF(AND(B225&lt;=90,B225&gt;80),9*转化表!$D$11+10*转化表!$D$12+10*转化表!$D$13+10*转化表!$D$14+10*转化表!$D$15+10*转化表!$D$16+10*转化表!$D$17+10*转化表!$D$18+(B225-80)*转化表!$D$19,IF(AND(B225&lt;=100,B225&gt;90),9*转化表!$D$11+10*转化表!$D$12+10*转化表!$D$13+10*转化表!$D$14+10*转化表!$D$15+10*转化表!$D$16+10*转化表!$D$17+10*转化表!$D$18+10*转化表!$D$19+(B225-90)*转化表!$D$20,IF(AND(B225&lt;=110,B225&gt;100),9*转化表!$D$11+10*转化表!$D$12+10*转化表!$D$13+10*转化表!$D$14+10*转化表!$D$15+10*转化表!$D$16+10*转化表!$D$17+10*转化表!$D$18+10*转化表!$D$19+10*转化表!$D$20+(B225-100)*转化表!$D$21,IF(AND(B225&lt;=120,B225&gt;110),9*转化表!$D$11+10*转化表!$D$12+10*转化表!$D$13+10*转化表!$D$14+10*转化表!$D$15+10*转化表!$D$16+10*转化表!$D$17+10*转化表!$D$18+10*转化表!$D$19+10*转化表!$D$20+10*转化表!$D$21+(B225-110)*转化表!$D$22))))))))))))</f>
        <v>711.80000000000007</v>
      </c>
      <c r="I225" s="98">
        <f>IF(E225&lt;=50,0,(E225-50)*人物成长表!$B225*10%+0.1+IF(AND(B225&lt;=10,B225&gt;0),(人物成长表!$B225-1)*转化表!$E$11,IF(AND(B225&lt;=20,B225&gt;10),9*转化表!$E$11+(B225-10)*转化表!$E$12,IF(AND(B225&lt;=30,B225&gt;20),9*转化表!$E$11+10*转化表!$E$12+(B225-20)*转化表!$E$13,IF(AND(B225&lt;=40,B225&gt;30),9*转化表!$E$11+10*转化表!$E$12+10*转化表!$E$13+(B225-30)*转化表!$E$14,IF(AND(B225&lt;=50,B225&gt;40),9*转化表!$E$11+10*转化表!$E$12+10*转化表!$E$13+10*转化表!$E$14+(B225-40)*转化表!$E$15,IF(AND(B225&lt;=60,B225&gt;50),9*转化表!$E$11+10*转化表!$E$12+10*转化表!$E$13+10*转化表!$E$14+10*转化表!$E$15+(B225-50)*转化表!$E$16,IF(AND(B225&lt;=70,B225&gt;60),9*转化表!$E$11+10*转化表!$E$12+10*转化表!$E$13+10*转化表!$E$14+10*转化表!$E$15+10*转化表!$E$16+(B225-60)*转化表!$E$17,IF(AND(B225&lt;=80,B225&gt;70),9*转化表!$E$11+10*转化表!$E$12+10*转化表!$E$13+10*转化表!$E$14+10*转化表!$E$15+10*转化表!$E$16+10*转化表!$E$17+(B225-70)*转化表!$E$18,IF(AND(B225&lt;=90,B225&gt;80),9*转化表!$E$11+10*转化表!$E$12+10*转化表!$E$13+10*转化表!$E$14+10*转化表!$E$15+10*转化表!$E$16+10*转化表!$E$17+10*转化表!$E$18+(B225-80)*转化表!$E$19,IF(AND(B225&lt;=100,B225&gt;90),9*转化表!$E$11+10*转化表!$E$12+10*转化表!$E$13+10*转化表!$E$14+10*转化表!$E$15+10*转化表!$E$16+10*转化表!$E$17+10*转化表!$E$18+10*转化表!$E$19+(B225-90)*转化表!$E$20,IF(AND(B225&lt;=110,B225&gt;100),9*转化表!$E$11+10*转化表!$E$12+10*转化表!$E$13+10*转化表!$E$14+10*转化表!$E$15+10*转化表!$E$16+10*转化表!$E$17+10*转化表!$E$18+10*转化表!$E$19+10*转化表!$E$20+(B225-100)*转化表!$E$21,IF(AND(B225&lt;=120,B225&gt;110),9*转化表!$E$11+10*转化表!$E$12+10*转化表!$E$13+10*转化表!$E$14+10*转化表!$E$15+10*转化表!$E$16+10*转化表!$E$17+10*转化表!$E$18+10*转化表!$E$19+10*转化表!$E$20+10*转化表!$E$21+(B225-110)*转化表!$E$22)))))))))))))</f>
        <v>0</v>
      </c>
      <c r="J225" s="98">
        <f>IF(E225&lt;=50,0,(E225-50)*人物成长表!$B225*7%+0.1+IF(AND(B225&lt;=10,B225&gt;0),(人物成长表!$B225-1)*转化表!$F$11,IF(AND(B225&lt;=20,B225&gt;10),9*转化表!$F$11+(B225-10)*转化表!$F$12,IF(AND(B225&lt;=30,B225&gt;20),9*转化表!$F$11+10*转化表!$F$12+(B225-20)*转化表!$F$13,IF(AND(B225&lt;=40,B225&gt;30),9*转化表!$F$11+10*转化表!$F$12+10*转化表!$F$13+(B225-30)*转化表!$F$14,IF(AND(B225&lt;=50,B225&gt;40),9*转化表!$F$11+10*转化表!$F$12+10*转化表!$F$13+10*转化表!$F$14+(B225-40)*转化表!$F$15,IF(AND(B225&lt;=60,B225&gt;50),9*转化表!$F$11+10*转化表!$F$12+10*转化表!$F$13+10*转化表!$F$14+10*转化表!$F$15+(B225-50)*转化表!$F$16,IF(AND(B225&lt;=70,B225&gt;60),9*转化表!$F$11+10*转化表!$F$12+10*转化表!$F$13+10*转化表!$F$14+10*转化表!$F$15+10*转化表!$F$16+(B225-60)*转化表!$F$17,IF(AND(B225&lt;=80,B225&gt;70),9*转化表!$F$11+10*转化表!$F$12+10*转化表!$F$13+10*转化表!$F$14+10*转化表!$F$15+10*转化表!$F$16+10*转化表!$F$17+(B225-70)*转化表!$F$18,IF(AND(B225&lt;=90,B225&gt;80),9*转化表!$F$11+10*转化表!$F$12+10*转化表!$F$13+10*转化表!$F$14+10*转化表!$F$15+10*转化表!$F$16+10*转化表!$F$17+10*转化表!$F$18+(B225-80)*转化表!$F$19,IF(AND(B225&lt;=100,B225&gt;90),9*转化表!$F$11+10*转化表!$F$12+10*转化表!$F$13+10*转化表!$F$14+10*转化表!$F$15+10*转化表!$F$16+10*转化表!$F$17+10*转化表!$F$18+10*转化表!$F$19+(B225-90)*转化表!$F$20,IF(AND(B225&lt;=110,B225&gt;100),9*转化表!$F$11+10*转化表!$F$12+10*转化表!$F$13+10*转化表!$F$14+10*转化表!$F$15+10*转化表!$F$16+10*转化表!$F$17+10*转化表!$F$18+10*转化表!$F$19+10*转化表!$F$20+(B225-100)*转化表!$F$21,IF(AND(B225&lt;=120,B225&gt;110),9*转化表!$F$11+10*转化表!$F$12+10*转化表!$F$13+10*转化表!$F$14+10*转化表!$F$15+10*转化表!$F$16+10*转化表!$F$17+10*转化表!$F$18+10*转化表!$F$19+10*转化表!$F$20+10*转化表!$F$21+(B225-110)*转化表!$F$22)))))))))))))</f>
        <v>0</v>
      </c>
      <c r="K225" s="98">
        <f>(F225-50)*B225*10%+1+IF(AND(B225&lt;=10,B225&gt;0),(人物成长表!$B225-1)*转化表!$G$11,IF(AND(B225&lt;=20,B225&gt;10),9*转化表!$G$11+(B225-10)*转化表!$G$12,IF(AND(B225&lt;=30,B225&gt;20),9*转化表!$G$11+10*转化表!$G$12+(B225-20)*转化表!$G$13,IF(AND(B225&lt;=40,B225&gt;30),9*转化表!$G$11+10*转化表!$G$12+10*转化表!$G$13+(B225-30)*转化表!$G$14,IF(AND(B225&lt;=50,B225&gt;40),9*转化表!$G$11+10*转化表!$G$12+10*转化表!$G$13+10*转化表!$G$14+(B225-40)*转化表!$G$15,IF(AND(B225&lt;=60,B225&gt;50),9*转化表!$G$11+10*转化表!$G$12+10*转化表!$G$13+10*转化表!$G$14+10*转化表!$G$15+(B225-50)*转化表!$G$16,IF(AND(B225&lt;=70,B225&gt;60),9*转化表!$G$11+10*转化表!$G$12+10*转化表!$G$13+10*转化表!$G$14+10*转化表!$G$15+10*转化表!$G$16+(B225-60)*转化表!$G$17,IF(AND(B225&lt;=80,B225&gt;70),9*转化表!$G$11+10*转化表!$G$12+10*转化表!$G$13+10*转化表!$G$14+10*转化表!$G$15+10*转化表!$G$16+10*转化表!$G$17+(B225-70)*转化表!$G$18,IF(AND(B225&lt;=90,B225&gt;80),9*转化表!$G$11+10*转化表!$G$12+10*转化表!$G$13+10*转化表!$G$14+10*转化表!$G$15+10*转化表!$G$16+10*转化表!$G$17+10*转化表!$G$18+(B225-80)*转化表!$G$19,IF(AND(B225&lt;=100,B225&gt;90),9*转化表!$G$11+10*转化表!$G$12+10*转化表!$G$13+10*转化表!$G$14+10*转化表!$G$15+10*转化表!$G$16+10*转化表!$G$17+10*转化表!$G$18+10*转化表!$G$19+(B225-90)*转化表!$G$20,IF(AND(B225&lt;=110,B225&gt;100),9*转化表!$G$11+10*转化表!$G$12+10*转化表!$G$13+10*转化表!$G$14+10*转化表!$G$15+10*转化表!$G$16+10*转化表!$G$17+10*转化表!$G$18+10*转化表!$G$19+10*转化表!$G$20+(B225-100)*转化表!$G$21,IF(AND(B225&lt;=120,B225&gt;110),9*转化表!$G$11+10*转化表!$G$12+10*转化表!$G$13+10*转化表!$G$14+10*转化表!$G$15+10*转化表!$G$16+10*转化表!$G$17+10*转化表!$G$18+10*转化表!$G$19+10*转化表!$G$20+10*转化表!$G$21+(B225-110)*转化表!$G$22))))))))))))</f>
        <v>612</v>
      </c>
      <c r="L225" s="98">
        <f>IF(F225&lt;=50,0,(F225-50)*7%*B225+IF(AND(B225&lt;=10,B225&gt;0),人物成长表!$B225*转化表!$H$11,IF(AND(B225&lt;=20,B225&gt;10),9*转化表!$H$11+(B225-10)*转化表!$H$12,IF(AND(B225&lt;=30,B225&gt;20),9*转化表!$H$11+10*转化表!$H$12+(B225-20)*转化表!$H$13,IF(AND(B225&lt;=40,B225&gt;30),9*转化表!$H$11+10*转化表!$H$12+10*转化表!$H$13+(B225-30)*转化表!$H$14,IF(AND(B225&lt;=50,B225&gt;40),9*转化表!$H$11+10*转化表!$H$12+10*转化表!$H$13+10*转化表!$H$14+(B225-40)*转化表!$H$15,IF(AND(B225&lt;=60,B225&gt;50),9*转化表!$H$11+10*转化表!$H$12+10*转化表!$H$13+10*转化表!$H$14+10*转化表!$H$15+(B225-50)*转化表!$H$16,IF(AND(B225&lt;=70,B225&gt;60),9*转化表!$H$11+10*转化表!$H$12+10*转化表!$H$13+10*转化表!$H$14+10*转化表!$H$15+10*转化表!$H$16+(B225-60)*转化表!$H$17,IF(AND(B225&lt;=80,B225&gt;70),9*转化表!$H$11+10*转化表!$H$12+10*转化表!$H$13+10*转化表!$H$14+10*转化表!$H$15+10*转化表!$H$16+10*转化表!$H$17+(B225-70)*转化表!$H$18,IF(AND(B225&lt;=90,B225&gt;80),9*转化表!$H$11+10*转化表!$H$12+10*转化表!$H$13+10*转化表!$H$14+10*转化表!$H$15+10*转化表!$H$16+10*转化表!$H$17+10*转化表!$H$18+(B225-80)*转化表!$H$19,IF(AND(B225&lt;=100,B225&gt;90),9*转化表!$H$11+10*转化表!$H$12+10*转化表!$H$13+10*转化表!$H$14+10*转化表!$H$15+10*转化表!$H$16+10*转化表!$H$17+10*转化表!$H$18+10*转化表!$H$19+(B225-90)*转化表!$H$20,IF(AND(B225&lt;=110,B225&gt;100),9*转化表!$H$11+10*转化表!$H$12+10*转化表!$H$13+10*转化表!$H$14+10*转化表!$H$15+10*转化表!$H$16+10*转化表!$H$17+10*转化表!$H$18+10*转化表!$H$19+10*转化表!$H$20+(B225-100)*转化表!$H$21,IF(AND(B225&lt;=120,B225&gt;110),9*转化表!$H$11+10*转化表!$H$12+10*转化表!$H$13+10*转化表!$H$14+10*转化表!$H$15+10*转化表!$H$16+10*转化表!$H$17+10*转化表!$H$18+10*转化表!$H$19+10*转化表!$H$20+10*转化表!$H$21+(B225-110)*转化表!$H$22)))))))))))))</f>
        <v>0</v>
      </c>
      <c r="M225" s="99">
        <v>0.1</v>
      </c>
      <c r="N225" s="95">
        <v>0</v>
      </c>
      <c r="O225" s="99">
        <v>0.15</v>
      </c>
      <c r="P225" s="95">
        <v>0</v>
      </c>
      <c r="Q225" s="95">
        <v>0</v>
      </c>
      <c r="R225" s="95">
        <v>0</v>
      </c>
      <c r="S225" s="95">
        <v>0</v>
      </c>
    </row>
    <row r="226" spans="1:19">
      <c r="A226" s="38" t="s">
        <v>187</v>
      </c>
      <c r="B226" s="95">
        <v>105</v>
      </c>
      <c r="C226" s="96">
        <f>IF(AND(B226&lt;=10,B226&gt;0),(人物成长表!$B226-1)*30+30,IF(AND(B226&lt;=20,B226&gt;10),9*30+30+(B226-10)*60,IF(AND(B226&lt;=30,B226&gt;20),9*30+30+10*60+(B226-20)*90,IF(AND(B226&lt;=40,B226&gt;30),9*30+30+10*60+10*90+(B226-30)*120,IF(AND(B226&lt;=50,B226&gt;40),9*30+30+10*60+10*90+10*120+(B226-40)*150,IF(AND(B226&lt;=60,B226&gt;50),9*30+30+10*60+10*90+10*120+10*150+(B226-50)*180,IF(AND(B226&lt;=70,B226&gt;60),9*30+30+10*60+10*90+10*120+10*150+10*180+(B226-60)*210,IF(AND(B226&lt;=80,B226&gt;70),9*30+30+10*60+10*90+10*120+10*150+10*180+10*210+(B226-70)*240,IF(AND(B226&lt;=90,B226&gt;80),9*30+30+10*60+10*90+10*120+10*150+10*180+10*210+10*240+(B226-80)*270,IF(AND(B226&lt;=100,B226&gt;90),9*30+30+10*60+10*90+10*120+10*150+10*180+10*210+10*240+10*270+(B226-90)*300,IF(AND(B226&lt;=110,B226&gt;100),9*30+30+10*60+10*90+10*120+10*150+10*180+10*210+10*240+10*270+10*300+(B226-100)*330,IF(AND(B226&lt;=120,B226&gt;110),9*30+30+10*60+10*90+10*120+10*150+10*180+10*210+10*240+10*270+10*300+10*330+(B226-110)*360))))))))))))</f>
        <v>18150</v>
      </c>
      <c r="D226" s="38">
        <v>70</v>
      </c>
      <c r="E226" s="38">
        <v>50</v>
      </c>
      <c r="F226" s="95">
        <v>50</v>
      </c>
      <c r="G226" s="97">
        <f>人物成长表!$D226*人物成长表!$B226*10%+16+IF(AND(B226&lt;=10,B226&gt;0),(人物成长表!$B226-1)*转化表!$C$11,IF(AND(B226&lt;=20,B226&gt;10),9*转化表!$C$11+(B226-10)*转化表!$C$12,IF(AND(B226&lt;=30,B226&gt;20),9*转化表!$C$11+10*转化表!$C$12+(B226-20)*转化表!$C$13,IF(AND(B226&lt;=40,B226&gt;30),9*转化表!$C$11+10*转化表!$C$12+10*转化表!$C$13+(B226-30)*转化表!$C$14,IF(AND(B226&lt;=50,B226&gt;40),9*转化表!$C$11+10*转化表!$C$12+10*转化表!$C$13+10*转化表!$C$14+(B226-40)*转化表!$C$15,IF(AND(B226&lt;=60,B226&gt;50),9*转化表!$C$11+10*转化表!$C$12+10*转化表!$C$13+10*转化表!$C$14+10*转化表!$C$15+(B226-50)*转化表!$C$16,IF(AND(B226&lt;=70,B226&gt;60),9*转化表!$C$11+10*转化表!$C$12+10*转化表!$C$13+10*转化表!$C$14+10*转化表!$C$15+10*转化表!$C$16+(B226-60)*转化表!$C$17,IF(AND(B226&lt;=80,B226&gt;70),9*转化表!$C$11+10*转化表!$C$12+10*转化表!$C$13+10*转化表!$C$14+10*转化表!$C$15+10*转化表!$C$16+10*转化表!$C$17+(B226-70)*转化表!$C$18,IF(AND(B226&lt;=90,B226&gt;80),9*转化表!$C$11+10*转化表!$C$12+10*转化表!$C$13+10*转化表!$C$14+10*转化表!$C$15+10*转化表!$C$16+10*转化表!$C$17+10*转化表!$C$18+(B226-80)*转化表!$C$19,IF(AND(B226&lt;=100,B226&gt;90),9*转化表!$C$11+10*转化表!$C$12+10*转化表!$C$13+10*转化表!$C$14+10*转化表!$C$15+10*转化表!$C$16+10*转化表!$C$17+10*转化表!$C$18+10*转化表!$C$19+(B226-90)*转化表!$C$20,IF(AND(B226&lt;=110,B226&gt;100),9*转化表!$C$11+10*转化表!$C$12+10*转化表!$C$13+10*转化表!$C$14+10*转化表!$C$15+10*转化表!$C$16+10*转化表!$C$17+10*转化表!$C$18+10*转化表!$C$19+10*转化表!$C$20+(B226-100)*转化表!$C$21,IF(AND(B226&lt;=120,B226&gt;110),9*转化表!$C$11+10*转化表!$C$12+10*转化表!$C$13+10*转化表!$C$14+10*转化表!$C$15+10*转化表!$C$16+10*转化表!$C$17+10*转化表!$C$18+10*转化表!$C$19+10*转化表!$C$20+10*转化表!$C$21+(B226-110)*转化表!$C$22))))))))))))</f>
        <v>2629</v>
      </c>
      <c r="H226" s="97">
        <f>人物成长表!$D226*人物成长表!$B226*7%+11.1+IF(AND(B226&lt;=10,B226&gt;0),(人物成长表!$B226-1)*转化表!$D$11,IF(AND(B226&lt;=20,B226&gt;10),9*转化表!$D$11+(B226-10)*转化表!$D$12,IF(AND(B226&lt;=30,B226&gt;20),9*转化表!$D$11+10*转化表!$D$12+(B226-20)*转化表!$D$13,IF(AND(B226&lt;=40,B226&gt;30),9*转化表!$D$11+10*转化表!$D$12+10*转化表!$D$13+(B226-30)*转化表!$D$14,IF(AND(B226&lt;=50,B226&gt;40),9*转化表!$D$11+10*转化表!$D$12+10*转化表!$D$13+10*转化表!$D$14+(B226-40)*转化表!$D$15,IF(AND(B226&lt;=60,B226&gt;50),9*转化表!$D$11+10*转化表!$D$12+10*转化表!$D$13+10*转化表!$D$14+10*转化表!$D$15+(B226-50)*转化表!$D$16,IF(AND(B226&lt;=70,B226&gt;60),9*转化表!$D$11+10*转化表!$D$12+10*转化表!$D$13+10*转化表!$D$14+10*转化表!$D$15+10*转化表!$D$16+(B226-60)*转化表!$D$17,IF(AND(B226&lt;=80,B226&gt;70),9*转化表!$D$11+10*转化表!$D$12+10*转化表!$D$13+10*转化表!$D$14+10*转化表!$D$15+10*转化表!$D$16+10*转化表!$D$17+(B226-70)*转化表!$D$18,IF(AND(B226&lt;=90,B226&gt;80),9*转化表!$D$11+10*转化表!$D$12+10*转化表!$D$13+10*转化表!$D$14+10*转化表!$D$15+10*转化表!$D$16+10*转化表!$D$17+10*转化表!$D$18+(B226-80)*转化表!$D$19,IF(AND(B226&lt;=100,B226&gt;90),9*转化表!$D$11+10*转化表!$D$12+10*转化表!$D$13+10*转化表!$D$14+10*转化表!$D$15+10*转化表!$D$16+10*转化表!$D$17+10*转化表!$D$18+10*转化表!$D$19+(B226-90)*转化表!$D$20,IF(AND(B226&lt;=110,B226&gt;100),9*转化表!$D$11+10*转化表!$D$12+10*转化表!$D$13+10*转化表!$D$14+10*转化表!$D$15+10*转化表!$D$16+10*转化表!$D$17+10*转化表!$D$18+10*转化表!$D$19+10*转化表!$D$20+(B226-100)*转化表!$D$21,IF(AND(B226&lt;=120,B226&gt;110),9*转化表!$D$11+10*转化表!$D$12+10*转化表!$D$13+10*转化表!$D$14+10*转化表!$D$15+10*转化表!$D$16+10*转化表!$D$17+10*转化表!$D$18+10*转化表!$D$19+10*转化表!$D$20+10*转化表!$D$21+(B226-110)*转化表!$D$22))))))))))))</f>
        <v>723</v>
      </c>
      <c r="I226" s="98">
        <f>IF(E226&lt;=50,0,(E226-50)*人物成长表!$B226*10%+0.1+IF(AND(B226&lt;=10,B226&gt;0),(人物成长表!$B226-1)*转化表!$E$11,IF(AND(B226&lt;=20,B226&gt;10),9*转化表!$E$11+(B226-10)*转化表!$E$12,IF(AND(B226&lt;=30,B226&gt;20),9*转化表!$E$11+10*转化表!$E$12+(B226-20)*转化表!$E$13,IF(AND(B226&lt;=40,B226&gt;30),9*转化表!$E$11+10*转化表!$E$12+10*转化表!$E$13+(B226-30)*转化表!$E$14,IF(AND(B226&lt;=50,B226&gt;40),9*转化表!$E$11+10*转化表!$E$12+10*转化表!$E$13+10*转化表!$E$14+(B226-40)*转化表!$E$15,IF(AND(B226&lt;=60,B226&gt;50),9*转化表!$E$11+10*转化表!$E$12+10*转化表!$E$13+10*转化表!$E$14+10*转化表!$E$15+(B226-50)*转化表!$E$16,IF(AND(B226&lt;=70,B226&gt;60),9*转化表!$E$11+10*转化表!$E$12+10*转化表!$E$13+10*转化表!$E$14+10*转化表!$E$15+10*转化表!$E$16+(B226-60)*转化表!$E$17,IF(AND(B226&lt;=80,B226&gt;70),9*转化表!$E$11+10*转化表!$E$12+10*转化表!$E$13+10*转化表!$E$14+10*转化表!$E$15+10*转化表!$E$16+10*转化表!$E$17+(B226-70)*转化表!$E$18,IF(AND(B226&lt;=90,B226&gt;80),9*转化表!$E$11+10*转化表!$E$12+10*转化表!$E$13+10*转化表!$E$14+10*转化表!$E$15+10*转化表!$E$16+10*转化表!$E$17+10*转化表!$E$18+(B226-80)*转化表!$E$19,IF(AND(B226&lt;=100,B226&gt;90),9*转化表!$E$11+10*转化表!$E$12+10*转化表!$E$13+10*转化表!$E$14+10*转化表!$E$15+10*转化表!$E$16+10*转化表!$E$17+10*转化表!$E$18+10*转化表!$E$19+(B226-90)*转化表!$E$20,IF(AND(B226&lt;=110,B226&gt;100),9*转化表!$E$11+10*转化表!$E$12+10*转化表!$E$13+10*转化表!$E$14+10*转化表!$E$15+10*转化表!$E$16+10*转化表!$E$17+10*转化表!$E$18+10*转化表!$E$19+10*转化表!$E$20+(B226-100)*转化表!$E$21,IF(AND(B226&lt;=120,B226&gt;110),9*转化表!$E$11+10*转化表!$E$12+10*转化表!$E$13+10*转化表!$E$14+10*转化表!$E$15+10*转化表!$E$16+10*转化表!$E$17+10*转化表!$E$18+10*转化表!$E$19+10*转化表!$E$20+10*转化表!$E$21+(B226-110)*转化表!$E$22)))))))))))))</f>
        <v>0</v>
      </c>
      <c r="J226" s="98">
        <f>IF(E226&lt;=50,0,(E226-50)*人物成长表!$B226*7%+0.1+IF(AND(B226&lt;=10,B226&gt;0),(人物成长表!$B226-1)*转化表!$F$11,IF(AND(B226&lt;=20,B226&gt;10),9*转化表!$F$11+(B226-10)*转化表!$F$12,IF(AND(B226&lt;=30,B226&gt;20),9*转化表!$F$11+10*转化表!$F$12+(B226-20)*转化表!$F$13,IF(AND(B226&lt;=40,B226&gt;30),9*转化表!$F$11+10*转化表!$F$12+10*转化表!$F$13+(B226-30)*转化表!$F$14,IF(AND(B226&lt;=50,B226&gt;40),9*转化表!$F$11+10*转化表!$F$12+10*转化表!$F$13+10*转化表!$F$14+(B226-40)*转化表!$F$15,IF(AND(B226&lt;=60,B226&gt;50),9*转化表!$F$11+10*转化表!$F$12+10*转化表!$F$13+10*转化表!$F$14+10*转化表!$F$15+(B226-50)*转化表!$F$16,IF(AND(B226&lt;=70,B226&gt;60),9*转化表!$F$11+10*转化表!$F$12+10*转化表!$F$13+10*转化表!$F$14+10*转化表!$F$15+10*转化表!$F$16+(B226-60)*转化表!$F$17,IF(AND(B226&lt;=80,B226&gt;70),9*转化表!$F$11+10*转化表!$F$12+10*转化表!$F$13+10*转化表!$F$14+10*转化表!$F$15+10*转化表!$F$16+10*转化表!$F$17+(B226-70)*转化表!$F$18,IF(AND(B226&lt;=90,B226&gt;80),9*转化表!$F$11+10*转化表!$F$12+10*转化表!$F$13+10*转化表!$F$14+10*转化表!$F$15+10*转化表!$F$16+10*转化表!$F$17+10*转化表!$F$18+(B226-80)*转化表!$F$19,IF(AND(B226&lt;=100,B226&gt;90),9*转化表!$F$11+10*转化表!$F$12+10*转化表!$F$13+10*转化表!$F$14+10*转化表!$F$15+10*转化表!$F$16+10*转化表!$F$17+10*转化表!$F$18+10*转化表!$F$19+(B226-90)*转化表!$F$20,IF(AND(B226&lt;=110,B226&gt;100),9*转化表!$F$11+10*转化表!$F$12+10*转化表!$F$13+10*转化表!$F$14+10*转化表!$F$15+10*转化表!$F$16+10*转化表!$F$17+10*转化表!$F$18+10*转化表!$F$19+10*转化表!$F$20+(B226-100)*转化表!$F$21,IF(AND(B226&lt;=120,B226&gt;110),9*转化表!$F$11+10*转化表!$F$12+10*转化表!$F$13+10*转化表!$F$14+10*转化表!$F$15+10*转化表!$F$16+10*转化表!$F$17+10*转化表!$F$18+10*转化表!$F$19+10*转化表!$F$20+10*转化表!$F$21+(B226-110)*转化表!$F$22)))))))))))))</f>
        <v>0</v>
      </c>
      <c r="K226" s="98">
        <f>(F226-50)*B226*10%+1+IF(AND(B226&lt;=10,B226&gt;0),(人物成长表!$B226-1)*转化表!$G$11,IF(AND(B226&lt;=20,B226&gt;10),9*转化表!$G$11+(B226-10)*转化表!$G$12,IF(AND(B226&lt;=30,B226&gt;20),9*转化表!$G$11+10*转化表!$G$12+(B226-20)*转化表!$G$13,IF(AND(B226&lt;=40,B226&gt;30),9*转化表!$G$11+10*转化表!$G$12+10*转化表!$G$13+(B226-30)*转化表!$G$14,IF(AND(B226&lt;=50,B226&gt;40),9*转化表!$G$11+10*转化表!$G$12+10*转化表!$G$13+10*转化表!$G$14+(B226-40)*转化表!$G$15,IF(AND(B226&lt;=60,B226&gt;50),9*转化表!$G$11+10*转化表!$G$12+10*转化表!$G$13+10*转化表!$G$14+10*转化表!$G$15+(B226-50)*转化表!$G$16,IF(AND(B226&lt;=70,B226&gt;60),9*转化表!$G$11+10*转化表!$G$12+10*转化表!$G$13+10*转化表!$G$14+10*转化表!$G$15+10*转化表!$G$16+(B226-60)*转化表!$G$17,IF(AND(B226&lt;=80,B226&gt;70),9*转化表!$G$11+10*转化表!$G$12+10*转化表!$G$13+10*转化表!$G$14+10*转化表!$G$15+10*转化表!$G$16+10*转化表!$G$17+(B226-70)*转化表!$G$18,IF(AND(B226&lt;=90,B226&gt;80),9*转化表!$G$11+10*转化表!$G$12+10*转化表!$G$13+10*转化表!$G$14+10*转化表!$G$15+10*转化表!$G$16+10*转化表!$G$17+10*转化表!$G$18+(B226-80)*转化表!$G$19,IF(AND(B226&lt;=100,B226&gt;90),9*转化表!$G$11+10*转化表!$G$12+10*转化表!$G$13+10*转化表!$G$14+10*转化表!$G$15+10*转化表!$G$16+10*转化表!$G$17+10*转化表!$G$18+10*转化表!$G$19+(B226-90)*转化表!$G$20,IF(AND(B226&lt;=110,B226&gt;100),9*转化表!$G$11+10*转化表!$G$12+10*转化表!$G$13+10*转化表!$G$14+10*转化表!$G$15+10*转化表!$G$16+10*转化表!$G$17+10*转化表!$G$18+10*转化表!$G$19+10*转化表!$G$20+(B226-100)*转化表!$G$21,IF(AND(B226&lt;=120,B226&gt;110),9*转化表!$G$11+10*转化表!$G$12+10*转化表!$G$13+10*转化表!$G$14+10*转化表!$G$15+10*转化表!$G$16+10*转化表!$G$17+10*转化表!$G$18+10*转化表!$G$19+10*转化表!$G$20+10*转化表!$G$21+(B226-110)*转化表!$G$22))))))))))))</f>
        <v>625</v>
      </c>
      <c r="L226" s="98">
        <f>IF(F226&lt;=50,0,(F226-50)*7%*B226+IF(AND(B226&lt;=10,B226&gt;0),人物成长表!$B226*转化表!$H$11,IF(AND(B226&lt;=20,B226&gt;10),9*转化表!$H$11+(B226-10)*转化表!$H$12,IF(AND(B226&lt;=30,B226&gt;20),9*转化表!$H$11+10*转化表!$H$12+(B226-20)*转化表!$H$13,IF(AND(B226&lt;=40,B226&gt;30),9*转化表!$H$11+10*转化表!$H$12+10*转化表!$H$13+(B226-30)*转化表!$H$14,IF(AND(B226&lt;=50,B226&gt;40),9*转化表!$H$11+10*转化表!$H$12+10*转化表!$H$13+10*转化表!$H$14+(B226-40)*转化表!$H$15,IF(AND(B226&lt;=60,B226&gt;50),9*转化表!$H$11+10*转化表!$H$12+10*转化表!$H$13+10*转化表!$H$14+10*转化表!$H$15+(B226-50)*转化表!$H$16,IF(AND(B226&lt;=70,B226&gt;60),9*转化表!$H$11+10*转化表!$H$12+10*转化表!$H$13+10*转化表!$H$14+10*转化表!$H$15+10*转化表!$H$16+(B226-60)*转化表!$H$17,IF(AND(B226&lt;=80,B226&gt;70),9*转化表!$H$11+10*转化表!$H$12+10*转化表!$H$13+10*转化表!$H$14+10*转化表!$H$15+10*转化表!$H$16+10*转化表!$H$17+(B226-70)*转化表!$H$18,IF(AND(B226&lt;=90,B226&gt;80),9*转化表!$H$11+10*转化表!$H$12+10*转化表!$H$13+10*转化表!$H$14+10*转化表!$H$15+10*转化表!$H$16+10*转化表!$H$17+10*转化表!$H$18+(B226-80)*转化表!$H$19,IF(AND(B226&lt;=100,B226&gt;90),9*转化表!$H$11+10*转化表!$H$12+10*转化表!$H$13+10*转化表!$H$14+10*转化表!$H$15+10*转化表!$H$16+10*转化表!$H$17+10*转化表!$H$18+10*转化表!$H$19+(B226-90)*转化表!$H$20,IF(AND(B226&lt;=110,B226&gt;100),9*转化表!$H$11+10*转化表!$H$12+10*转化表!$H$13+10*转化表!$H$14+10*转化表!$H$15+10*转化表!$H$16+10*转化表!$H$17+10*转化表!$H$18+10*转化表!$H$19+10*转化表!$H$20+(B226-100)*转化表!$H$21,IF(AND(B226&lt;=120,B226&gt;110),9*转化表!$H$11+10*转化表!$H$12+10*转化表!$H$13+10*转化表!$H$14+10*转化表!$H$15+10*转化表!$H$16+10*转化表!$H$17+10*转化表!$H$18+10*转化表!$H$19+10*转化表!$H$20+10*转化表!$H$21+(B226-110)*转化表!$H$22)))))))))))))</f>
        <v>0</v>
      </c>
      <c r="M226" s="99">
        <v>0.1</v>
      </c>
      <c r="N226" s="95">
        <v>0</v>
      </c>
      <c r="O226" s="99">
        <v>0.15</v>
      </c>
      <c r="P226" s="95">
        <v>0</v>
      </c>
      <c r="Q226" s="95">
        <v>0</v>
      </c>
      <c r="R226" s="95">
        <v>0</v>
      </c>
      <c r="S226" s="95">
        <v>0</v>
      </c>
    </row>
    <row r="227" spans="1:19">
      <c r="A227" s="38" t="s">
        <v>187</v>
      </c>
      <c r="B227" s="95">
        <v>106</v>
      </c>
      <c r="C227" s="96">
        <f>IF(AND(B227&lt;=10,B227&gt;0),(人物成长表!$B227-1)*30+30,IF(AND(B227&lt;=20,B227&gt;10),9*30+30+(B227-10)*60,IF(AND(B227&lt;=30,B227&gt;20),9*30+30+10*60+(B227-20)*90,IF(AND(B227&lt;=40,B227&gt;30),9*30+30+10*60+10*90+(B227-30)*120,IF(AND(B227&lt;=50,B227&gt;40),9*30+30+10*60+10*90+10*120+(B227-40)*150,IF(AND(B227&lt;=60,B227&gt;50),9*30+30+10*60+10*90+10*120+10*150+(B227-50)*180,IF(AND(B227&lt;=70,B227&gt;60),9*30+30+10*60+10*90+10*120+10*150+10*180+(B227-60)*210,IF(AND(B227&lt;=80,B227&gt;70),9*30+30+10*60+10*90+10*120+10*150+10*180+10*210+(B227-70)*240,IF(AND(B227&lt;=90,B227&gt;80),9*30+30+10*60+10*90+10*120+10*150+10*180+10*210+10*240+(B227-80)*270,IF(AND(B227&lt;=100,B227&gt;90),9*30+30+10*60+10*90+10*120+10*150+10*180+10*210+10*240+10*270+(B227-90)*300,IF(AND(B227&lt;=110,B227&gt;100),9*30+30+10*60+10*90+10*120+10*150+10*180+10*210+10*240+10*270+10*300+(B227-100)*330,IF(AND(B227&lt;=120,B227&gt;110),9*30+30+10*60+10*90+10*120+10*150+10*180+10*210+10*240+10*270+10*300+10*330+(B227-110)*360))))))))))))</f>
        <v>18480</v>
      </c>
      <c r="D227" s="38">
        <v>70</v>
      </c>
      <c r="E227" s="38">
        <v>50</v>
      </c>
      <c r="F227" s="95">
        <v>50</v>
      </c>
      <c r="G227" s="97">
        <f>人物成长表!$D227*人物成长表!$B227*10%+16+IF(AND(B227&lt;=10,B227&gt;0),(人物成长表!$B227-1)*转化表!$C$11,IF(AND(B227&lt;=20,B227&gt;10),9*转化表!$C$11+(B227-10)*转化表!$C$12,IF(AND(B227&lt;=30,B227&gt;20),9*转化表!$C$11+10*转化表!$C$12+(B227-20)*转化表!$C$13,IF(AND(B227&lt;=40,B227&gt;30),9*转化表!$C$11+10*转化表!$C$12+10*转化表!$C$13+(B227-30)*转化表!$C$14,IF(AND(B227&lt;=50,B227&gt;40),9*转化表!$C$11+10*转化表!$C$12+10*转化表!$C$13+10*转化表!$C$14+(B227-40)*转化表!$C$15,IF(AND(B227&lt;=60,B227&gt;50),9*转化表!$C$11+10*转化表!$C$12+10*转化表!$C$13+10*转化表!$C$14+10*转化表!$C$15+(B227-50)*转化表!$C$16,IF(AND(B227&lt;=70,B227&gt;60),9*转化表!$C$11+10*转化表!$C$12+10*转化表!$C$13+10*转化表!$C$14+10*转化表!$C$15+10*转化表!$C$16+(B227-60)*转化表!$C$17,IF(AND(B227&lt;=80,B227&gt;70),9*转化表!$C$11+10*转化表!$C$12+10*转化表!$C$13+10*转化表!$C$14+10*转化表!$C$15+10*转化表!$C$16+10*转化表!$C$17+(B227-70)*转化表!$C$18,IF(AND(B227&lt;=90,B227&gt;80),9*转化表!$C$11+10*转化表!$C$12+10*转化表!$C$13+10*转化表!$C$14+10*转化表!$C$15+10*转化表!$C$16+10*转化表!$C$17+10*转化表!$C$18+(B227-80)*转化表!$C$19,IF(AND(B227&lt;=100,B227&gt;90),9*转化表!$C$11+10*转化表!$C$12+10*转化表!$C$13+10*转化表!$C$14+10*转化表!$C$15+10*转化表!$C$16+10*转化表!$C$17+10*转化表!$C$18+10*转化表!$C$19+(B227-90)*转化表!$C$20,IF(AND(B227&lt;=110,B227&gt;100),9*转化表!$C$11+10*转化表!$C$12+10*转化表!$C$13+10*转化表!$C$14+10*转化表!$C$15+10*转化表!$C$16+10*转化表!$C$17+10*转化表!$C$18+10*转化表!$C$19+10*转化表!$C$20+(B227-100)*转化表!$C$21,IF(AND(B227&lt;=120,B227&gt;110),9*转化表!$C$11+10*转化表!$C$12+10*转化表!$C$13+10*转化表!$C$14+10*转化表!$C$15+10*转化表!$C$16+10*转化表!$C$17+10*转化表!$C$18+10*转化表!$C$19+10*转化表!$C$20+10*转化表!$C$21+(B227-110)*转化表!$C$22))))))))))))</f>
        <v>2675</v>
      </c>
      <c r="H227" s="97">
        <f>人物成长表!$D227*人物成长表!$B227*7%+11.1+IF(AND(B227&lt;=10,B227&gt;0),(人物成长表!$B227-1)*转化表!$D$11,IF(AND(B227&lt;=20,B227&gt;10),9*转化表!$D$11+(B227-10)*转化表!$D$12,IF(AND(B227&lt;=30,B227&gt;20),9*转化表!$D$11+10*转化表!$D$12+(B227-20)*转化表!$D$13,IF(AND(B227&lt;=40,B227&gt;30),9*转化表!$D$11+10*转化表!$D$12+10*转化表!$D$13+(B227-30)*转化表!$D$14,IF(AND(B227&lt;=50,B227&gt;40),9*转化表!$D$11+10*转化表!$D$12+10*转化表!$D$13+10*转化表!$D$14+(B227-40)*转化表!$D$15,IF(AND(B227&lt;=60,B227&gt;50),9*转化表!$D$11+10*转化表!$D$12+10*转化表!$D$13+10*转化表!$D$14+10*转化表!$D$15+(B227-50)*转化表!$D$16,IF(AND(B227&lt;=70,B227&gt;60),9*转化表!$D$11+10*转化表!$D$12+10*转化表!$D$13+10*转化表!$D$14+10*转化表!$D$15+10*转化表!$D$16+(B227-60)*转化表!$D$17,IF(AND(B227&lt;=80,B227&gt;70),9*转化表!$D$11+10*转化表!$D$12+10*转化表!$D$13+10*转化表!$D$14+10*转化表!$D$15+10*转化表!$D$16+10*转化表!$D$17+(B227-70)*转化表!$D$18,IF(AND(B227&lt;=90,B227&gt;80),9*转化表!$D$11+10*转化表!$D$12+10*转化表!$D$13+10*转化表!$D$14+10*转化表!$D$15+10*转化表!$D$16+10*转化表!$D$17+10*转化表!$D$18+(B227-80)*转化表!$D$19,IF(AND(B227&lt;=100,B227&gt;90),9*转化表!$D$11+10*转化表!$D$12+10*转化表!$D$13+10*转化表!$D$14+10*转化表!$D$15+10*转化表!$D$16+10*转化表!$D$17+10*转化表!$D$18+10*转化表!$D$19+(B227-90)*转化表!$D$20,IF(AND(B227&lt;=110,B227&gt;100),9*转化表!$D$11+10*转化表!$D$12+10*转化表!$D$13+10*转化表!$D$14+10*转化表!$D$15+10*转化表!$D$16+10*转化表!$D$17+10*转化表!$D$18+10*转化表!$D$19+10*转化表!$D$20+(B227-100)*转化表!$D$21,IF(AND(B227&lt;=120,B227&gt;110),9*转化表!$D$11+10*转化表!$D$12+10*转化表!$D$13+10*转化表!$D$14+10*转化表!$D$15+10*转化表!$D$16+10*转化表!$D$17+10*转化表!$D$18+10*转化表!$D$19+10*转化表!$D$20+10*转化表!$D$21+(B227-110)*转化表!$D$22))))))))))))</f>
        <v>734.2</v>
      </c>
      <c r="I227" s="98">
        <f>IF(E227&lt;=50,0,(E227-50)*人物成长表!$B227*10%+0.1+IF(AND(B227&lt;=10,B227&gt;0),(人物成长表!$B227-1)*转化表!$E$11,IF(AND(B227&lt;=20,B227&gt;10),9*转化表!$E$11+(B227-10)*转化表!$E$12,IF(AND(B227&lt;=30,B227&gt;20),9*转化表!$E$11+10*转化表!$E$12+(B227-20)*转化表!$E$13,IF(AND(B227&lt;=40,B227&gt;30),9*转化表!$E$11+10*转化表!$E$12+10*转化表!$E$13+(B227-30)*转化表!$E$14,IF(AND(B227&lt;=50,B227&gt;40),9*转化表!$E$11+10*转化表!$E$12+10*转化表!$E$13+10*转化表!$E$14+(B227-40)*转化表!$E$15,IF(AND(B227&lt;=60,B227&gt;50),9*转化表!$E$11+10*转化表!$E$12+10*转化表!$E$13+10*转化表!$E$14+10*转化表!$E$15+(B227-50)*转化表!$E$16,IF(AND(B227&lt;=70,B227&gt;60),9*转化表!$E$11+10*转化表!$E$12+10*转化表!$E$13+10*转化表!$E$14+10*转化表!$E$15+10*转化表!$E$16+(B227-60)*转化表!$E$17,IF(AND(B227&lt;=80,B227&gt;70),9*转化表!$E$11+10*转化表!$E$12+10*转化表!$E$13+10*转化表!$E$14+10*转化表!$E$15+10*转化表!$E$16+10*转化表!$E$17+(B227-70)*转化表!$E$18,IF(AND(B227&lt;=90,B227&gt;80),9*转化表!$E$11+10*转化表!$E$12+10*转化表!$E$13+10*转化表!$E$14+10*转化表!$E$15+10*转化表!$E$16+10*转化表!$E$17+10*转化表!$E$18+(B227-80)*转化表!$E$19,IF(AND(B227&lt;=100,B227&gt;90),9*转化表!$E$11+10*转化表!$E$12+10*转化表!$E$13+10*转化表!$E$14+10*转化表!$E$15+10*转化表!$E$16+10*转化表!$E$17+10*转化表!$E$18+10*转化表!$E$19+(B227-90)*转化表!$E$20,IF(AND(B227&lt;=110,B227&gt;100),9*转化表!$E$11+10*转化表!$E$12+10*转化表!$E$13+10*转化表!$E$14+10*转化表!$E$15+10*转化表!$E$16+10*转化表!$E$17+10*转化表!$E$18+10*转化表!$E$19+10*转化表!$E$20+(B227-100)*转化表!$E$21,IF(AND(B227&lt;=120,B227&gt;110),9*转化表!$E$11+10*转化表!$E$12+10*转化表!$E$13+10*转化表!$E$14+10*转化表!$E$15+10*转化表!$E$16+10*转化表!$E$17+10*转化表!$E$18+10*转化表!$E$19+10*转化表!$E$20+10*转化表!$E$21+(B227-110)*转化表!$E$22)))))))))))))</f>
        <v>0</v>
      </c>
      <c r="J227" s="98">
        <f>IF(E227&lt;=50,0,(E227-50)*人物成长表!$B227*7%+0.1+IF(AND(B227&lt;=10,B227&gt;0),(人物成长表!$B227-1)*转化表!$F$11,IF(AND(B227&lt;=20,B227&gt;10),9*转化表!$F$11+(B227-10)*转化表!$F$12,IF(AND(B227&lt;=30,B227&gt;20),9*转化表!$F$11+10*转化表!$F$12+(B227-20)*转化表!$F$13,IF(AND(B227&lt;=40,B227&gt;30),9*转化表!$F$11+10*转化表!$F$12+10*转化表!$F$13+(B227-30)*转化表!$F$14,IF(AND(B227&lt;=50,B227&gt;40),9*转化表!$F$11+10*转化表!$F$12+10*转化表!$F$13+10*转化表!$F$14+(B227-40)*转化表!$F$15,IF(AND(B227&lt;=60,B227&gt;50),9*转化表!$F$11+10*转化表!$F$12+10*转化表!$F$13+10*转化表!$F$14+10*转化表!$F$15+(B227-50)*转化表!$F$16,IF(AND(B227&lt;=70,B227&gt;60),9*转化表!$F$11+10*转化表!$F$12+10*转化表!$F$13+10*转化表!$F$14+10*转化表!$F$15+10*转化表!$F$16+(B227-60)*转化表!$F$17,IF(AND(B227&lt;=80,B227&gt;70),9*转化表!$F$11+10*转化表!$F$12+10*转化表!$F$13+10*转化表!$F$14+10*转化表!$F$15+10*转化表!$F$16+10*转化表!$F$17+(B227-70)*转化表!$F$18,IF(AND(B227&lt;=90,B227&gt;80),9*转化表!$F$11+10*转化表!$F$12+10*转化表!$F$13+10*转化表!$F$14+10*转化表!$F$15+10*转化表!$F$16+10*转化表!$F$17+10*转化表!$F$18+(B227-80)*转化表!$F$19,IF(AND(B227&lt;=100,B227&gt;90),9*转化表!$F$11+10*转化表!$F$12+10*转化表!$F$13+10*转化表!$F$14+10*转化表!$F$15+10*转化表!$F$16+10*转化表!$F$17+10*转化表!$F$18+10*转化表!$F$19+(B227-90)*转化表!$F$20,IF(AND(B227&lt;=110,B227&gt;100),9*转化表!$F$11+10*转化表!$F$12+10*转化表!$F$13+10*转化表!$F$14+10*转化表!$F$15+10*转化表!$F$16+10*转化表!$F$17+10*转化表!$F$18+10*转化表!$F$19+10*转化表!$F$20+(B227-100)*转化表!$F$21,IF(AND(B227&lt;=120,B227&gt;110),9*转化表!$F$11+10*转化表!$F$12+10*转化表!$F$13+10*转化表!$F$14+10*转化表!$F$15+10*转化表!$F$16+10*转化表!$F$17+10*转化表!$F$18+10*转化表!$F$19+10*转化表!$F$20+10*转化表!$F$21+(B227-110)*转化表!$F$22)))))))))))))</f>
        <v>0</v>
      </c>
      <c r="K227" s="98">
        <f>(F227-50)*B227*10%+1+IF(AND(B227&lt;=10,B227&gt;0),(人物成长表!$B227-1)*转化表!$G$11,IF(AND(B227&lt;=20,B227&gt;10),9*转化表!$G$11+(B227-10)*转化表!$G$12,IF(AND(B227&lt;=30,B227&gt;20),9*转化表!$G$11+10*转化表!$G$12+(B227-20)*转化表!$G$13,IF(AND(B227&lt;=40,B227&gt;30),9*转化表!$G$11+10*转化表!$G$12+10*转化表!$G$13+(B227-30)*转化表!$G$14,IF(AND(B227&lt;=50,B227&gt;40),9*转化表!$G$11+10*转化表!$G$12+10*转化表!$G$13+10*转化表!$G$14+(B227-40)*转化表!$G$15,IF(AND(B227&lt;=60,B227&gt;50),9*转化表!$G$11+10*转化表!$G$12+10*转化表!$G$13+10*转化表!$G$14+10*转化表!$G$15+(B227-50)*转化表!$G$16,IF(AND(B227&lt;=70,B227&gt;60),9*转化表!$G$11+10*转化表!$G$12+10*转化表!$G$13+10*转化表!$G$14+10*转化表!$G$15+10*转化表!$G$16+(B227-60)*转化表!$G$17,IF(AND(B227&lt;=80,B227&gt;70),9*转化表!$G$11+10*转化表!$G$12+10*转化表!$G$13+10*转化表!$G$14+10*转化表!$G$15+10*转化表!$G$16+10*转化表!$G$17+(B227-70)*转化表!$G$18,IF(AND(B227&lt;=90,B227&gt;80),9*转化表!$G$11+10*转化表!$G$12+10*转化表!$G$13+10*转化表!$G$14+10*转化表!$G$15+10*转化表!$G$16+10*转化表!$G$17+10*转化表!$G$18+(B227-80)*转化表!$G$19,IF(AND(B227&lt;=100,B227&gt;90),9*转化表!$G$11+10*转化表!$G$12+10*转化表!$G$13+10*转化表!$G$14+10*转化表!$G$15+10*转化表!$G$16+10*转化表!$G$17+10*转化表!$G$18+10*转化表!$G$19+(B227-90)*转化表!$G$20,IF(AND(B227&lt;=110,B227&gt;100),9*转化表!$G$11+10*转化表!$G$12+10*转化表!$G$13+10*转化表!$G$14+10*转化表!$G$15+10*转化表!$G$16+10*转化表!$G$17+10*转化表!$G$18+10*转化表!$G$19+10*转化表!$G$20+(B227-100)*转化表!$G$21,IF(AND(B227&lt;=120,B227&gt;110),9*转化表!$G$11+10*转化表!$G$12+10*转化表!$G$13+10*转化表!$G$14+10*转化表!$G$15+10*转化表!$G$16+10*转化表!$G$17+10*转化表!$G$18+10*转化表!$G$19+10*转化表!$G$20+10*转化表!$G$21+(B227-110)*转化表!$G$22))))))))))))</f>
        <v>638</v>
      </c>
      <c r="L227" s="98">
        <f>IF(F227&lt;=50,0,(F227-50)*7%*B227+IF(AND(B227&lt;=10,B227&gt;0),人物成长表!$B227*转化表!$H$11,IF(AND(B227&lt;=20,B227&gt;10),9*转化表!$H$11+(B227-10)*转化表!$H$12,IF(AND(B227&lt;=30,B227&gt;20),9*转化表!$H$11+10*转化表!$H$12+(B227-20)*转化表!$H$13,IF(AND(B227&lt;=40,B227&gt;30),9*转化表!$H$11+10*转化表!$H$12+10*转化表!$H$13+(B227-30)*转化表!$H$14,IF(AND(B227&lt;=50,B227&gt;40),9*转化表!$H$11+10*转化表!$H$12+10*转化表!$H$13+10*转化表!$H$14+(B227-40)*转化表!$H$15,IF(AND(B227&lt;=60,B227&gt;50),9*转化表!$H$11+10*转化表!$H$12+10*转化表!$H$13+10*转化表!$H$14+10*转化表!$H$15+(B227-50)*转化表!$H$16,IF(AND(B227&lt;=70,B227&gt;60),9*转化表!$H$11+10*转化表!$H$12+10*转化表!$H$13+10*转化表!$H$14+10*转化表!$H$15+10*转化表!$H$16+(B227-60)*转化表!$H$17,IF(AND(B227&lt;=80,B227&gt;70),9*转化表!$H$11+10*转化表!$H$12+10*转化表!$H$13+10*转化表!$H$14+10*转化表!$H$15+10*转化表!$H$16+10*转化表!$H$17+(B227-70)*转化表!$H$18,IF(AND(B227&lt;=90,B227&gt;80),9*转化表!$H$11+10*转化表!$H$12+10*转化表!$H$13+10*转化表!$H$14+10*转化表!$H$15+10*转化表!$H$16+10*转化表!$H$17+10*转化表!$H$18+(B227-80)*转化表!$H$19,IF(AND(B227&lt;=100,B227&gt;90),9*转化表!$H$11+10*转化表!$H$12+10*转化表!$H$13+10*转化表!$H$14+10*转化表!$H$15+10*转化表!$H$16+10*转化表!$H$17+10*转化表!$H$18+10*转化表!$H$19+(B227-90)*转化表!$H$20,IF(AND(B227&lt;=110,B227&gt;100),9*转化表!$H$11+10*转化表!$H$12+10*转化表!$H$13+10*转化表!$H$14+10*转化表!$H$15+10*转化表!$H$16+10*转化表!$H$17+10*转化表!$H$18+10*转化表!$H$19+10*转化表!$H$20+(B227-100)*转化表!$H$21,IF(AND(B227&lt;=120,B227&gt;110),9*转化表!$H$11+10*转化表!$H$12+10*转化表!$H$13+10*转化表!$H$14+10*转化表!$H$15+10*转化表!$H$16+10*转化表!$H$17+10*转化表!$H$18+10*转化表!$H$19+10*转化表!$H$20+10*转化表!$H$21+(B227-110)*转化表!$H$22)))))))))))))</f>
        <v>0</v>
      </c>
      <c r="M227" s="99">
        <v>0.1</v>
      </c>
      <c r="N227" s="95">
        <v>0</v>
      </c>
      <c r="O227" s="99">
        <v>0.15</v>
      </c>
      <c r="P227" s="95">
        <v>0</v>
      </c>
      <c r="Q227" s="95">
        <v>0</v>
      </c>
      <c r="R227" s="95">
        <v>0</v>
      </c>
      <c r="S227" s="95">
        <v>0</v>
      </c>
    </row>
    <row r="228" spans="1:19">
      <c r="A228" s="38" t="s">
        <v>187</v>
      </c>
      <c r="B228" s="95">
        <v>107</v>
      </c>
      <c r="C228" s="96">
        <f>IF(AND(B228&lt;=10,B228&gt;0),(人物成长表!$B228-1)*30+30,IF(AND(B228&lt;=20,B228&gt;10),9*30+30+(B228-10)*60,IF(AND(B228&lt;=30,B228&gt;20),9*30+30+10*60+(B228-20)*90,IF(AND(B228&lt;=40,B228&gt;30),9*30+30+10*60+10*90+(B228-30)*120,IF(AND(B228&lt;=50,B228&gt;40),9*30+30+10*60+10*90+10*120+(B228-40)*150,IF(AND(B228&lt;=60,B228&gt;50),9*30+30+10*60+10*90+10*120+10*150+(B228-50)*180,IF(AND(B228&lt;=70,B228&gt;60),9*30+30+10*60+10*90+10*120+10*150+10*180+(B228-60)*210,IF(AND(B228&lt;=80,B228&gt;70),9*30+30+10*60+10*90+10*120+10*150+10*180+10*210+(B228-70)*240,IF(AND(B228&lt;=90,B228&gt;80),9*30+30+10*60+10*90+10*120+10*150+10*180+10*210+10*240+(B228-80)*270,IF(AND(B228&lt;=100,B228&gt;90),9*30+30+10*60+10*90+10*120+10*150+10*180+10*210+10*240+10*270+(B228-90)*300,IF(AND(B228&lt;=110,B228&gt;100),9*30+30+10*60+10*90+10*120+10*150+10*180+10*210+10*240+10*270+10*300+(B228-100)*330,IF(AND(B228&lt;=120,B228&gt;110),9*30+30+10*60+10*90+10*120+10*150+10*180+10*210+10*240+10*270+10*300+10*330+(B228-110)*360))))))))))))</f>
        <v>18810</v>
      </c>
      <c r="D228" s="38">
        <v>70</v>
      </c>
      <c r="E228" s="38">
        <v>50</v>
      </c>
      <c r="F228" s="95">
        <v>50</v>
      </c>
      <c r="G228" s="97">
        <f>人物成长表!$D228*人物成长表!$B228*10%+16+IF(AND(B228&lt;=10,B228&gt;0),(人物成长表!$B228-1)*转化表!$C$11,IF(AND(B228&lt;=20,B228&gt;10),9*转化表!$C$11+(B228-10)*转化表!$C$12,IF(AND(B228&lt;=30,B228&gt;20),9*转化表!$C$11+10*转化表!$C$12+(B228-20)*转化表!$C$13,IF(AND(B228&lt;=40,B228&gt;30),9*转化表!$C$11+10*转化表!$C$12+10*转化表!$C$13+(B228-30)*转化表!$C$14,IF(AND(B228&lt;=50,B228&gt;40),9*转化表!$C$11+10*转化表!$C$12+10*转化表!$C$13+10*转化表!$C$14+(B228-40)*转化表!$C$15,IF(AND(B228&lt;=60,B228&gt;50),9*转化表!$C$11+10*转化表!$C$12+10*转化表!$C$13+10*转化表!$C$14+10*转化表!$C$15+(B228-50)*转化表!$C$16,IF(AND(B228&lt;=70,B228&gt;60),9*转化表!$C$11+10*转化表!$C$12+10*转化表!$C$13+10*转化表!$C$14+10*转化表!$C$15+10*转化表!$C$16+(B228-60)*转化表!$C$17,IF(AND(B228&lt;=80,B228&gt;70),9*转化表!$C$11+10*转化表!$C$12+10*转化表!$C$13+10*转化表!$C$14+10*转化表!$C$15+10*转化表!$C$16+10*转化表!$C$17+(B228-70)*转化表!$C$18,IF(AND(B228&lt;=90,B228&gt;80),9*转化表!$C$11+10*转化表!$C$12+10*转化表!$C$13+10*转化表!$C$14+10*转化表!$C$15+10*转化表!$C$16+10*转化表!$C$17+10*转化表!$C$18+(B228-80)*转化表!$C$19,IF(AND(B228&lt;=100,B228&gt;90),9*转化表!$C$11+10*转化表!$C$12+10*转化表!$C$13+10*转化表!$C$14+10*转化表!$C$15+10*转化表!$C$16+10*转化表!$C$17+10*转化表!$C$18+10*转化表!$C$19+(B228-90)*转化表!$C$20,IF(AND(B228&lt;=110,B228&gt;100),9*转化表!$C$11+10*转化表!$C$12+10*转化表!$C$13+10*转化表!$C$14+10*转化表!$C$15+10*转化表!$C$16+10*转化表!$C$17+10*转化表!$C$18+10*转化表!$C$19+10*转化表!$C$20+(B228-100)*转化表!$C$21,IF(AND(B228&lt;=120,B228&gt;110),9*转化表!$C$11+10*转化表!$C$12+10*转化表!$C$13+10*转化表!$C$14+10*转化表!$C$15+10*转化表!$C$16+10*转化表!$C$17+10*转化表!$C$18+10*转化表!$C$19+10*转化表!$C$20+10*转化表!$C$21+(B228-110)*转化表!$C$22))))))))))))</f>
        <v>2721</v>
      </c>
      <c r="H228" s="97">
        <f>人物成长表!$D228*人物成长表!$B228*7%+11.1+IF(AND(B228&lt;=10,B228&gt;0),(人物成长表!$B228-1)*转化表!$D$11,IF(AND(B228&lt;=20,B228&gt;10),9*转化表!$D$11+(B228-10)*转化表!$D$12,IF(AND(B228&lt;=30,B228&gt;20),9*转化表!$D$11+10*转化表!$D$12+(B228-20)*转化表!$D$13,IF(AND(B228&lt;=40,B228&gt;30),9*转化表!$D$11+10*转化表!$D$12+10*转化表!$D$13+(B228-30)*转化表!$D$14,IF(AND(B228&lt;=50,B228&gt;40),9*转化表!$D$11+10*转化表!$D$12+10*转化表!$D$13+10*转化表!$D$14+(B228-40)*转化表!$D$15,IF(AND(B228&lt;=60,B228&gt;50),9*转化表!$D$11+10*转化表!$D$12+10*转化表!$D$13+10*转化表!$D$14+10*转化表!$D$15+(B228-50)*转化表!$D$16,IF(AND(B228&lt;=70,B228&gt;60),9*转化表!$D$11+10*转化表!$D$12+10*转化表!$D$13+10*转化表!$D$14+10*转化表!$D$15+10*转化表!$D$16+(B228-60)*转化表!$D$17,IF(AND(B228&lt;=80,B228&gt;70),9*转化表!$D$11+10*转化表!$D$12+10*转化表!$D$13+10*转化表!$D$14+10*转化表!$D$15+10*转化表!$D$16+10*转化表!$D$17+(B228-70)*转化表!$D$18,IF(AND(B228&lt;=90,B228&gt;80),9*转化表!$D$11+10*转化表!$D$12+10*转化表!$D$13+10*转化表!$D$14+10*转化表!$D$15+10*转化表!$D$16+10*转化表!$D$17+10*转化表!$D$18+(B228-80)*转化表!$D$19,IF(AND(B228&lt;=100,B228&gt;90),9*转化表!$D$11+10*转化表!$D$12+10*转化表!$D$13+10*转化表!$D$14+10*转化表!$D$15+10*转化表!$D$16+10*转化表!$D$17+10*转化表!$D$18+10*转化表!$D$19+(B228-90)*转化表!$D$20,IF(AND(B228&lt;=110,B228&gt;100),9*转化表!$D$11+10*转化表!$D$12+10*转化表!$D$13+10*转化表!$D$14+10*转化表!$D$15+10*转化表!$D$16+10*转化表!$D$17+10*转化表!$D$18+10*转化表!$D$19+10*转化表!$D$20+(B228-100)*转化表!$D$21,IF(AND(B228&lt;=120,B228&gt;110),9*转化表!$D$11+10*转化表!$D$12+10*转化表!$D$13+10*转化表!$D$14+10*转化表!$D$15+10*转化表!$D$16+10*转化表!$D$17+10*转化表!$D$18+10*转化表!$D$19+10*转化表!$D$20+10*转化表!$D$21+(B228-110)*转化表!$D$22))))))))))))</f>
        <v>745.40000000000009</v>
      </c>
      <c r="I228" s="98">
        <f>IF(E228&lt;=50,0,(E228-50)*人物成长表!$B228*10%+0.1+IF(AND(B228&lt;=10,B228&gt;0),(人物成长表!$B228-1)*转化表!$E$11,IF(AND(B228&lt;=20,B228&gt;10),9*转化表!$E$11+(B228-10)*转化表!$E$12,IF(AND(B228&lt;=30,B228&gt;20),9*转化表!$E$11+10*转化表!$E$12+(B228-20)*转化表!$E$13,IF(AND(B228&lt;=40,B228&gt;30),9*转化表!$E$11+10*转化表!$E$12+10*转化表!$E$13+(B228-30)*转化表!$E$14,IF(AND(B228&lt;=50,B228&gt;40),9*转化表!$E$11+10*转化表!$E$12+10*转化表!$E$13+10*转化表!$E$14+(B228-40)*转化表!$E$15,IF(AND(B228&lt;=60,B228&gt;50),9*转化表!$E$11+10*转化表!$E$12+10*转化表!$E$13+10*转化表!$E$14+10*转化表!$E$15+(B228-50)*转化表!$E$16,IF(AND(B228&lt;=70,B228&gt;60),9*转化表!$E$11+10*转化表!$E$12+10*转化表!$E$13+10*转化表!$E$14+10*转化表!$E$15+10*转化表!$E$16+(B228-60)*转化表!$E$17,IF(AND(B228&lt;=80,B228&gt;70),9*转化表!$E$11+10*转化表!$E$12+10*转化表!$E$13+10*转化表!$E$14+10*转化表!$E$15+10*转化表!$E$16+10*转化表!$E$17+(B228-70)*转化表!$E$18,IF(AND(B228&lt;=90,B228&gt;80),9*转化表!$E$11+10*转化表!$E$12+10*转化表!$E$13+10*转化表!$E$14+10*转化表!$E$15+10*转化表!$E$16+10*转化表!$E$17+10*转化表!$E$18+(B228-80)*转化表!$E$19,IF(AND(B228&lt;=100,B228&gt;90),9*转化表!$E$11+10*转化表!$E$12+10*转化表!$E$13+10*转化表!$E$14+10*转化表!$E$15+10*转化表!$E$16+10*转化表!$E$17+10*转化表!$E$18+10*转化表!$E$19+(B228-90)*转化表!$E$20,IF(AND(B228&lt;=110,B228&gt;100),9*转化表!$E$11+10*转化表!$E$12+10*转化表!$E$13+10*转化表!$E$14+10*转化表!$E$15+10*转化表!$E$16+10*转化表!$E$17+10*转化表!$E$18+10*转化表!$E$19+10*转化表!$E$20+(B228-100)*转化表!$E$21,IF(AND(B228&lt;=120,B228&gt;110),9*转化表!$E$11+10*转化表!$E$12+10*转化表!$E$13+10*转化表!$E$14+10*转化表!$E$15+10*转化表!$E$16+10*转化表!$E$17+10*转化表!$E$18+10*转化表!$E$19+10*转化表!$E$20+10*转化表!$E$21+(B228-110)*转化表!$E$22)))))))))))))</f>
        <v>0</v>
      </c>
      <c r="J228" s="98">
        <f>IF(E228&lt;=50,0,(E228-50)*人物成长表!$B228*7%+0.1+IF(AND(B228&lt;=10,B228&gt;0),(人物成长表!$B228-1)*转化表!$F$11,IF(AND(B228&lt;=20,B228&gt;10),9*转化表!$F$11+(B228-10)*转化表!$F$12,IF(AND(B228&lt;=30,B228&gt;20),9*转化表!$F$11+10*转化表!$F$12+(B228-20)*转化表!$F$13,IF(AND(B228&lt;=40,B228&gt;30),9*转化表!$F$11+10*转化表!$F$12+10*转化表!$F$13+(B228-30)*转化表!$F$14,IF(AND(B228&lt;=50,B228&gt;40),9*转化表!$F$11+10*转化表!$F$12+10*转化表!$F$13+10*转化表!$F$14+(B228-40)*转化表!$F$15,IF(AND(B228&lt;=60,B228&gt;50),9*转化表!$F$11+10*转化表!$F$12+10*转化表!$F$13+10*转化表!$F$14+10*转化表!$F$15+(B228-50)*转化表!$F$16,IF(AND(B228&lt;=70,B228&gt;60),9*转化表!$F$11+10*转化表!$F$12+10*转化表!$F$13+10*转化表!$F$14+10*转化表!$F$15+10*转化表!$F$16+(B228-60)*转化表!$F$17,IF(AND(B228&lt;=80,B228&gt;70),9*转化表!$F$11+10*转化表!$F$12+10*转化表!$F$13+10*转化表!$F$14+10*转化表!$F$15+10*转化表!$F$16+10*转化表!$F$17+(B228-70)*转化表!$F$18,IF(AND(B228&lt;=90,B228&gt;80),9*转化表!$F$11+10*转化表!$F$12+10*转化表!$F$13+10*转化表!$F$14+10*转化表!$F$15+10*转化表!$F$16+10*转化表!$F$17+10*转化表!$F$18+(B228-80)*转化表!$F$19,IF(AND(B228&lt;=100,B228&gt;90),9*转化表!$F$11+10*转化表!$F$12+10*转化表!$F$13+10*转化表!$F$14+10*转化表!$F$15+10*转化表!$F$16+10*转化表!$F$17+10*转化表!$F$18+10*转化表!$F$19+(B228-90)*转化表!$F$20,IF(AND(B228&lt;=110,B228&gt;100),9*转化表!$F$11+10*转化表!$F$12+10*转化表!$F$13+10*转化表!$F$14+10*转化表!$F$15+10*转化表!$F$16+10*转化表!$F$17+10*转化表!$F$18+10*转化表!$F$19+10*转化表!$F$20+(B228-100)*转化表!$F$21,IF(AND(B228&lt;=120,B228&gt;110),9*转化表!$F$11+10*转化表!$F$12+10*转化表!$F$13+10*转化表!$F$14+10*转化表!$F$15+10*转化表!$F$16+10*转化表!$F$17+10*转化表!$F$18+10*转化表!$F$19+10*转化表!$F$20+10*转化表!$F$21+(B228-110)*转化表!$F$22)))))))))))))</f>
        <v>0</v>
      </c>
      <c r="K228" s="98">
        <f>(F228-50)*B228*10%+1+IF(AND(B228&lt;=10,B228&gt;0),(人物成长表!$B228-1)*转化表!$G$11,IF(AND(B228&lt;=20,B228&gt;10),9*转化表!$G$11+(B228-10)*转化表!$G$12,IF(AND(B228&lt;=30,B228&gt;20),9*转化表!$G$11+10*转化表!$G$12+(B228-20)*转化表!$G$13,IF(AND(B228&lt;=40,B228&gt;30),9*转化表!$G$11+10*转化表!$G$12+10*转化表!$G$13+(B228-30)*转化表!$G$14,IF(AND(B228&lt;=50,B228&gt;40),9*转化表!$G$11+10*转化表!$G$12+10*转化表!$G$13+10*转化表!$G$14+(B228-40)*转化表!$G$15,IF(AND(B228&lt;=60,B228&gt;50),9*转化表!$G$11+10*转化表!$G$12+10*转化表!$G$13+10*转化表!$G$14+10*转化表!$G$15+(B228-50)*转化表!$G$16,IF(AND(B228&lt;=70,B228&gt;60),9*转化表!$G$11+10*转化表!$G$12+10*转化表!$G$13+10*转化表!$G$14+10*转化表!$G$15+10*转化表!$G$16+(B228-60)*转化表!$G$17,IF(AND(B228&lt;=80,B228&gt;70),9*转化表!$G$11+10*转化表!$G$12+10*转化表!$G$13+10*转化表!$G$14+10*转化表!$G$15+10*转化表!$G$16+10*转化表!$G$17+(B228-70)*转化表!$G$18,IF(AND(B228&lt;=90,B228&gt;80),9*转化表!$G$11+10*转化表!$G$12+10*转化表!$G$13+10*转化表!$G$14+10*转化表!$G$15+10*转化表!$G$16+10*转化表!$G$17+10*转化表!$G$18+(B228-80)*转化表!$G$19,IF(AND(B228&lt;=100,B228&gt;90),9*转化表!$G$11+10*转化表!$G$12+10*转化表!$G$13+10*转化表!$G$14+10*转化表!$G$15+10*转化表!$G$16+10*转化表!$G$17+10*转化表!$G$18+10*转化表!$G$19+(B228-90)*转化表!$G$20,IF(AND(B228&lt;=110,B228&gt;100),9*转化表!$G$11+10*转化表!$G$12+10*转化表!$G$13+10*转化表!$G$14+10*转化表!$G$15+10*转化表!$G$16+10*转化表!$G$17+10*转化表!$G$18+10*转化表!$G$19+10*转化表!$G$20+(B228-100)*转化表!$G$21,IF(AND(B228&lt;=120,B228&gt;110),9*转化表!$G$11+10*转化表!$G$12+10*转化表!$G$13+10*转化表!$G$14+10*转化表!$G$15+10*转化表!$G$16+10*转化表!$G$17+10*转化表!$G$18+10*转化表!$G$19+10*转化表!$G$20+10*转化表!$G$21+(B228-110)*转化表!$G$22))))))))))))</f>
        <v>651</v>
      </c>
      <c r="L228" s="98">
        <f>IF(F228&lt;=50,0,(F228-50)*7%*B228+IF(AND(B228&lt;=10,B228&gt;0),人物成长表!$B228*转化表!$H$11,IF(AND(B228&lt;=20,B228&gt;10),9*转化表!$H$11+(B228-10)*转化表!$H$12,IF(AND(B228&lt;=30,B228&gt;20),9*转化表!$H$11+10*转化表!$H$12+(B228-20)*转化表!$H$13,IF(AND(B228&lt;=40,B228&gt;30),9*转化表!$H$11+10*转化表!$H$12+10*转化表!$H$13+(B228-30)*转化表!$H$14,IF(AND(B228&lt;=50,B228&gt;40),9*转化表!$H$11+10*转化表!$H$12+10*转化表!$H$13+10*转化表!$H$14+(B228-40)*转化表!$H$15,IF(AND(B228&lt;=60,B228&gt;50),9*转化表!$H$11+10*转化表!$H$12+10*转化表!$H$13+10*转化表!$H$14+10*转化表!$H$15+(B228-50)*转化表!$H$16,IF(AND(B228&lt;=70,B228&gt;60),9*转化表!$H$11+10*转化表!$H$12+10*转化表!$H$13+10*转化表!$H$14+10*转化表!$H$15+10*转化表!$H$16+(B228-60)*转化表!$H$17,IF(AND(B228&lt;=80,B228&gt;70),9*转化表!$H$11+10*转化表!$H$12+10*转化表!$H$13+10*转化表!$H$14+10*转化表!$H$15+10*转化表!$H$16+10*转化表!$H$17+(B228-70)*转化表!$H$18,IF(AND(B228&lt;=90,B228&gt;80),9*转化表!$H$11+10*转化表!$H$12+10*转化表!$H$13+10*转化表!$H$14+10*转化表!$H$15+10*转化表!$H$16+10*转化表!$H$17+10*转化表!$H$18+(B228-80)*转化表!$H$19,IF(AND(B228&lt;=100,B228&gt;90),9*转化表!$H$11+10*转化表!$H$12+10*转化表!$H$13+10*转化表!$H$14+10*转化表!$H$15+10*转化表!$H$16+10*转化表!$H$17+10*转化表!$H$18+10*转化表!$H$19+(B228-90)*转化表!$H$20,IF(AND(B228&lt;=110,B228&gt;100),9*转化表!$H$11+10*转化表!$H$12+10*转化表!$H$13+10*转化表!$H$14+10*转化表!$H$15+10*转化表!$H$16+10*转化表!$H$17+10*转化表!$H$18+10*转化表!$H$19+10*转化表!$H$20+(B228-100)*转化表!$H$21,IF(AND(B228&lt;=120,B228&gt;110),9*转化表!$H$11+10*转化表!$H$12+10*转化表!$H$13+10*转化表!$H$14+10*转化表!$H$15+10*转化表!$H$16+10*转化表!$H$17+10*转化表!$H$18+10*转化表!$H$19+10*转化表!$H$20+10*转化表!$H$21+(B228-110)*转化表!$H$22)))))))))))))</f>
        <v>0</v>
      </c>
      <c r="M228" s="99">
        <v>0.1</v>
      </c>
      <c r="N228" s="95">
        <v>0</v>
      </c>
      <c r="O228" s="99">
        <v>0.15</v>
      </c>
      <c r="P228" s="95">
        <v>0</v>
      </c>
      <c r="Q228" s="95">
        <v>0</v>
      </c>
      <c r="R228" s="95">
        <v>0</v>
      </c>
      <c r="S228" s="95">
        <v>0</v>
      </c>
    </row>
    <row r="229" spans="1:19">
      <c r="A229" s="38" t="s">
        <v>187</v>
      </c>
      <c r="B229" s="95">
        <v>108</v>
      </c>
      <c r="C229" s="96">
        <f>IF(AND(B229&lt;=10,B229&gt;0),(人物成长表!$B229-1)*30+30,IF(AND(B229&lt;=20,B229&gt;10),9*30+30+(B229-10)*60,IF(AND(B229&lt;=30,B229&gt;20),9*30+30+10*60+(B229-20)*90,IF(AND(B229&lt;=40,B229&gt;30),9*30+30+10*60+10*90+(B229-30)*120,IF(AND(B229&lt;=50,B229&gt;40),9*30+30+10*60+10*90+10*120+(B229-40)*150,IF(AND(B229&lt;=60,B229&gt;50),9*30+30+10*60+10*90+10*120+10*150+(B229-50)*180,IF(AND(B229&lt;=70,B229&gt;60),9*30+30+10*60+10*90+10*120+10*150+10*180+(B229-60)*210,IF(AND(B229&lt;=80,B229&gt;70),9*30+30+10*60+10*90+10*120+10*150+10*180+10*210+(B229-70)*240,IF(AND(B229&lt;=90,B229&gt;80),9*30+30+10*60+10*90+10*120+10*150+10*180+10*210+10*240+(B229-80)*270,IF(AND(B229&lt;=100,B229&gt;90),9*30+30+10*60+10*90+10*120+10*150+10*180+10*210+10*240+10*270+(B229-90)*300,IF(AND(B229&lt;=110,B229&gt;100),9*30+30+10*60+10*90+10*120+10*150+10*180+10*210+10*240+10*270+10*300+(B229-100)*330,IF(AND(B229&lt;=120,B229&gt;110),9*30+30+10*60+10*90+10*120+10*150+10*180+10*210+10*240+10*270+10*300+10*330+(B229-110)*360))))))))))))</f>
        <v>19140</v>
      </c>
      <c r="D229" s="38">
        <v>70</v>
      </c>
      <c r="E229" s="38">
        <v>50</v>
      </c>
      <c r="F229" s="95">
        <v>50</v>
      </c>
      <c r="G229" s="97">
        <f>人物成长表!$D229*人物成长表!$B229*10%+16+IF(AND(B229&lt;=10,B229&gt;0),(人物成长表!$B229-1)*转化表!$C$11,IF(AND(B229&lt;=20,B229&gt;10),9*转化表!$C$11+(B229-10)*转化表!$C$12,IF(AND(B229&lt;=30,B229&gt;20),9*转化表!$C$11+10*转化表!$C$12+(B229-20)*转化表!$C$13,IF(AND(B229&lt;=40,B229&gt;30),9*转化表!$C$11+10*转化表!$C$12+10*转化表!$C$13+(B229-30)*转化表!$C$14,IF(AND(B229&lt;=50,B229&gt;40),9*转化表!$C$11+10*转化表!$C$12+10*转化表!$C$13+10*转化表!$C$14+(B229-40)*转化表!$C$15,IF(AND(B229&lt;=60,B229&gt;50),9*转化表!$C$11+10*转化表!$C$12+10*转化表!$C$13+10*转化表!$C$14+10*转化表!$C$15+(B229-50)*转化表!$C$16,IF(AND(B229&lt;=70,B229&gt;60),9*转化表!$C$11+10*转化表!$C$12+10*转化表!$C$13+10*转化表!$C$14+10*转化表!$C$15+10*转化表!$C$16+(B229-60)*转化表!$C$17,IF(AND(B229&lt;=80,B229&gt;70),9*转化表!$C$11+10*转化表!$C$12+10*转化表!$C$13+10*转化表!$C$14+10*转化表!$C$15+10*转化表!$C$16+10*转化表!$C$17+(B229-70)*转化表!$C$18,IF(AND(B229&lt;=90,B229&gt;80),9*转化表!$C$11+10*转化表!$C$12+10*转化表!$C$13+10*转化表!$C$14+10*转化表!$C$15+10*转化表!$C$16+10*转化表!$C$17+10*转化表!$C$18+(B229-80)*转化表!$C$19,IF(AND(B229&lt;=100,B229&gt;90),9*转化表!$C$11+10*转化表!$C$12+10*转化表!$C$13+10*转化表!$C$14+10*转化表!$C$15+10*转化表!$C$16+10*转化表!$C$17+10*转化表!$C$18+10*转化表!$C$19+(B229-90)*转化表!$C$20,IF(AND(B229&lt;=110,B229&gt;100),9*转化表!$C$11+10*转化表!$C$12+10*转化表!$C$13+10*转化表!$C$14+10*转化表!$C$15+10*转化表!$C$16+10*转化表!$C$17+10*转化表!$C$18+10*转化表!$C$19+10*转化表!$C$20+(B229-100)*转化表!$C$21,IF(AND(B229&lt;=120,B229&gt;110),9*转化表!$C$11+10*转化表!$C$12+10*转化表!$C$13+10*转化表!$C$14+10*转化表!$C$15+10*转化表!$C$16+10*转化表!$C$17+10*转化表!$C$18+10*转化表!$C$19+10*转化表!$C$20+10*转化表!$C$21+(B229-110)*转化表!$C$22))))))))))))</f>
        <v>2767</v>
      </c>
      <c r="H229" s="97">
        <f>人物成长表!$D229*人物成长表!$B229*7%+11.1+IF(AND(B229&lt;=10,B229&gt;0),(人物成长表!$B229-1)*转化表!$D$11,IF(AND(B229&lt;=20,B229&gt;10),9*转化表!$D$11+(B229-10)*转化表!$D$12,IF(AND(B229&lt;=30,B229&gt;20),9*转化表!$D$11+10*转化表!$D$12+(B229-20)*转化表!$D$13,IF(AND(B229&lt;=40,B229&gt;30),9*转化表!$D$11+10*转化表!$D$12+10*转化表!$D$13+(B229-30)*转化表!$D$14,IF(AND(B229&lt;=50,B229&gt;40),9*转化表!$D$11+10*转化表!$D$12+10*转化表!$D$13+10*转化表!$D$14+(B229-40)*转化表!$D$15,IF(AND(B229&lt;=60,B229&gt;50),9*转化表!$D$11+10*转化表!$D$12+10*转化表!$D$13+10*转化表!$D$14+10*转化表!$D$15+(B229-50)*转化表!$D$16,IF(AND(B229&lt;=70,B229&gt;60),9*转化表!$D$11+10*转化表!$D$12+10*转化表!$D$13+10*转化表!$D$14+10*转化表!$D$15+10*转化表!$D$16+(B229-60)*转化表!$D$17,IF(AND(B229&lt;=80,B229&gt;70),9*转化表!$D$11+10*转化表!$D$12+10*转化表!$D$13+10*转化表!$D$14+10*转化表!$D$15+10*转化表!$D$16+10*转化表!$D$17+(B229-70)*转化表!$D$18,IF(AND(B229&lt;=90,B229&gt;80),9*转化表!$D$11+10*转化表!$D$12+10*转化表!$D$13+10*转化表!$D$14+10*转化表!$D$15+10*转化表!$D$16+10*转化表!$D$17+10*转化表!$D$18+(B229-80)*转化表!$D$19,IF(AND(B229&lt;=100,B229&gt;90),9*转化表!$D$11+10*转化表!$D$12+10*转化表!$D$13+10*转化表!$D$14+10*转化表!$D$15+10*转化表!$D$16+10*转化表!$D$17+10*转化表!$D$18+10*转化表!$D$19+(B229-90)*转化表!$D$20,IF(AND(B229&lt;=110,B229&gt;100),9*转化表!$D$11+10*转化表!$D$12+10*转化表!$D$13+10*转化表!$D$14+10*转化表!$D$15+10*转化表!$D$16+10*转化表!$D$17+10*转化表!$D$18+10*转化表!$D$19+10*转化表!$D$20+(B229-100)*转化表!$D$21,IF(AND(B229&lt;=120,B229&gt;110),9*转化表!$D$11+10*转化表!$D$12+10*转化表!$D$13+10*转化表!$D$14+10*转化表!$D$15+10*转化表!$D$16+10*转化表!$D$17+10*转化表!$D$18+10*转化表!$D$19+10*转化表!$D$20+10*转化表!$D$21+(B229-110)*转化表!$D$22))))))))))))</f>
        <v>756.60000000000014</v>
      </c>
      <c r="I229" s="98">
        <f>IF(E229&lt;=50,0,(E229-50)*人物成长表!$B229*10%+0.1+IF(AND(B229&lt;=10,B229&gt;0),(人物成长表!$B229-1)*转化表!$E$11,IF(AND(B229&lt;=20,B229&gt;10),9*转化表!$E$11+(B229-10)*转化表!$E$12,IF(AND(B229&lt;=30,B229&gt;20),9*转化表!$E$11+10*转化表!$E$12+(B229-20)*转化表!$E$13,IF(AND(B229&lt;=40,B229&gt;30),9*转化表!$E$11+10*转化表!$E$12+10*转化表!$E$13+(B229-30)*转化表!$E$14,IF(AND(B229&lt;=50,B229&gt;40),9*转化表!$E$11+10*转化表!$E$12+10*转化表!$E$13+10*转化表!$E$14+(B229-40)*转化表!$E$15,IF(AND(B229&lt;=60,B229&gt;50),9*转化表!$E$11+10*转化表!$E$12+10*转化表!$E$13+10*转化表!$E$14+10*转化表!$E$15+(B229-50)*转化表!$E$16,IF(AND(B229&lt;=70,B229&gt;60),9*转化表!$E$11+10*转化表!$E$12+10*转化表!$E$13+10*转化表!$E$14+10*转化表!$E$15+10*转化表!$E$16+(B229-60)*转化表!$E$17,IF(AND(B229&lt;=80,B229&gt;70),9*转化表!$E$11+10*转化表!$E$12+10*转化表!$E$13+10*转化表!$E$14+10*转化表!$E$15+10*转化表!$E$16+10*转化表!$E$17+(B229-70)*转化表!$E$18,IF(AND(B229&lt;=90,B229&gt;80),9*转化表!$E$11+10*转化表!$E$12+10*转化表!$E$13+10*转化表!$E$14+10*转化表!$E$15+10*转化表!$E$16+10*转化表!$E$17+10*转化表!$E$18+(B229-80)*转化表!$E$19,IF(AND(B229&lt;=100,B229&gt;90),9*转化表!$E$11+10*转化表!$E$12+10*转化表!$E$13+10*转化表!$E$14+10*转化表!$E$15+10*转化表!$E$16+10*转化表!$E$17+10*转化表!$E$18+10*转化表!$E$19+(B229-90)*转化表!$E$20,IF(AND(B229&lt;=110,B229&gt;100),9*转化表!$E$11+10*转化表!$E$12+10*转化表!$E$13+10*转化表!$E$14+10*转化表!$E$15+10*转化表!$E$16+10*转化表!$E$17+10*转化表!$E$18+10*转化表!$E$19+10*转化表!$E$20+(B229-100)*转化表!$E$21,IF(AND(B229&lt;=120,B229&gt;110),9*转化表!$E$11+10*转化表!$E$12+10*转化表!$E$13+10*转化表!$E$14+10*转化表!$E$15+10*转化表!$E$16+10*转化表!$E$17+10*转化表!$E$18+10*转化表!$E$19+10*转化表!$E$20+10*转化表!$E$21+(B229-110)*转化表!$E$22)))))))))))))</f>
        <v>0</v>
      </c>
      <c r="J229" s="98">
        <f>IF(E229&lt;=50,0,(E229-50)*人物成长表!$B229*7%+0.1+IF(AND(B229&lt;=10,B229&gt;0),(人物成长表!$B229-1)*转化表!$F$11,IF(AND(B229&lt;=20,B229&gt;10),9*转化表!$F$11+(B229-10)*转化表!$F$12,IF(AND(B229&lt;=30,B229&gt;20),9*转化表!$F$11+10*转化表!$F$12+(B229-20)*转化表!$F$13,IF(AND(B229&lt;=40,B229&gt;30),9*转化表!$F$11+10*转化表!$F$12+10*转化表!$F$13+(B229-30)*转化表!$F$14,IF(AND(B229&lt;=50,B229&gt;40),9*转化表!$F$11+10*转化表!$F$12+10*转化表!$F$13+10*转化表!$F$14+(B229-40)*转化表!$F$15,IF(AND(B229&lt;=60,B229&gt;50),9*转化表!$F$11+10*转化表!$F$12+10*转化表!$F$13+10*转化表!$F$14+10*转化表!$F$15+(B229-50)*转化表!$F$16,IF(AND(B229&lt;=70,B229&gt;60),9*转化表!$F$11+10*转化表!$F$12+10*转化表!$F$13+10*转化表!$F$14+10*转化表!$F$15+10*转化表!$F$16+(B229-60)*转化表!$F$17,IF(AND(B229&lt;=80,B229&gt;70),9*转化表!$F$11+10*转化表!$F$12+10*转化表!$F$13+10*转化表!$F$14+10*转化表!$F$15+10*转化表!$F$16+10*转化表!$F$17+(B229-70)*转化表!$F$18,IF(AND(B229&lt;=90,B229&gt;80),9*转化表!$F$11+10*转化表!$F$12+10*转化表!$F$13+10*转化表!$F$14+10*转化表!$F$15+10*转化表!$F$16+10*转化表!$F$17+10*转化表!$F$18+(B229-80)*转化表!$F$19,IF(AND(B229&lt;=100,B229&gt;90),9*转化表!$F$11+10*转化表!$F$12+10*转化表!$F$13+10*转化表!$F$14+10*转化表!$F$15+10*转化表!$F$16+10*转化表!$F$17+10*转化表!$F$18+10*转化表!$F$19+(B229-90)*转化表!$F$20,IF(AND(B229&lt;=110,B229&gt;100),9*转化表!$F$11+10*转化表!$F$12+10*转化表!$F$13+10*转化表!$F$14+10*转化表!$F$15+10*转化表!$F$16+10*转化表!$F$17+10*转化表!$F$18+10*转化表!$F$19+10*转化表!$F$20+(B229-100)*转化表!$F$21,IF(AND(B229&lt;=120,B229&gt;110),9*转化表!$F$11+10*转化表!$F$12+10*转化表!$F$13+10*转化表!$F$14+10*转化表!$F$15+10*转化表!$F$16+10*转化表!$F$17+10*转化表!$F$18+10*转化表!$F$19+10*转化表!$F$20+10*转化表!$F$21+(B229-110)*转化表!$F$22)))))))))))))</f>
        <v>0</v>
      </c>
      <c r="K229" s="98">
        <f>(F229-50)*B229*10%+1+IF(AND(B229&lt;=10,B229&gt;0),(人物成长表!$B229-1)*转化表!$G$11,IF(AND(B229&lt;=20,B229&gt;10),9*转化表!$G$11+(B229-10)*转化表!$G$12,IF(AND(B229&lt;=30,B229&gt;20),9*转化表!$G$11+10*转化表!$G$12+(B229-20)*转化表!$G$13,IF(AND(B229&lt;=40,B229&gt;30),9*转化表!$G$11+10*转化表!$G$12+10*转化表!$G$13+(B229-30)*转化表!$G$14,IF(AND(B229&lt;=50,B229&gt;40),9*转化表!$G$11+10*转化表!$G$12+10*转化表!$G$13+10*转化表!$G$14+(B229-40)*转化表!$G$15,IF(AND(B229&lt;=60,B229&gt;50),9*转化表!$G$11+10*转化表!$G$12+10*转化表!$G$13+10*转化表!$G$14+10*转化表!$G$15+(B229-50)*转化表!$G$16,IF(AND(B229&lt;=70,B229&gt;60),9*转化表!$G$11+10*转化表!$G$12+10*转化表!$G$13+10*转化表!$G$14+10*转化表!$G$15+10*转化表!$G$16+(B229-60)*转化表!$G$17,IF(AND(B229&lt;=80,B229&gt;70),9*转化表!$G$11+10*转化表!$G$12+10*转化表!$G$13+10*转化表!$G$14+10*转化表!$G$15+10*转化表!$G$16+10*转化表!$G$17+(B229-70)*转化表!$G$18,IF(AND(B229&lt;=90,B229&gt;80),9*转化表!$G$11+10*转化表!$G$12+10*转化表!$G$13+10*转化表!$G$14+10*转化表!$G$15+10*转化表!$G$16+10*转化表!$G$17+10*转化表!$G$18+(B229-80)*转化表!$G$19,IF(AND(B229&lt;=100,B229&gt;90),9*转化表!$G$11+10*转化表!$G$12+10*转化表!$G$13+10*转化表!$G$14+10*转化表!$G$15+10*转化表!$G$16+10*转化表!$G$17+10*转化表!$G$18+10*转化表!$G$19+(B229-90)*转化表!$G$20,IF(AND(B229&lt;=110,B229&gt;100),9*转化表!$G$11+10*转化表!$G$12+10*转化表!$G$13+10*转化表!$G$14+10*转化表!$G$15+10*转化表!$G$16+10*转化表!$G$17+10*转化表!$G$18+10*转化表!$G$19+10*转化表!$G$20+(B229-100)*转化表!$G$21,IF(AND(B229&lt;=120,B229&gt;110),9*转化表!$G$11+10*转化表!$G$12+10*转化表!$G$13+10*转化表!$G$14+10*转化表!$G$15+10*转化表!$G$16+10*转化表!$G$17+10*转化表!$G$18+10*转化表!$G$19+10*转化表!$G$20+10*转化表!$G$21+(B229-110)*转化表!$G$22))))))))))))</f>
        <v>664</v>
      </c>
      <c r="L229" s="98">
        <f>IF(F229&lt;=50,0,(F229-50)*7%*B229+IF(AND(B229&lt;=10,B229&gt;0),人物成长表!$B229*转化表!$H$11,IF(AND(B229&lt;=20,B229&gt;10),9*转化表!$H$11+(B229-10)*转化表!$H$12,IF(AND(B229&lt;=30,B229&gt;20),9*转化表!$H$11+10*转化表!$H$12+(B229-20)*转化表!$H$13,IF(AND(B229&lt;=40,B229&gt;30),9*转化表!$H$11+10*转化表!$H$12+10*转化表!$H$13+(B229-30)*转化表!$H$14,IF(AND(B229&lt;=50,B229&gt;40),9*转化表!$H$11+10*转化表!$H$12+10*转化表!$H$13+10*转化表!$H$14+(B229-40)*转化表!$H$15,IF(AND(B229&lt;=60,B229&gt;50),9*转化表!$H$11+10*转化表!$H$12+10*转化表!$H$13+10*转化表!$H$14+10*转化表!$H$15+(B229-50)*转化表!$H$16,IF(AND(B229&lt;=70,B229&gt;60),9*转化表!$H$11+10*转化表!$H$12+10*转化表!$H$13+10*转化表!$H$14+10*转化表!$H$15+10*转化表!$H$16+(B229-60)*转化表!$H$17,IF(AND(B229&lt;=80,B229&gt;70),9*转化表!$H$11+10*转化表!$H$12+10*转化表!$H$13+10*转化表!$H$14+10*转化表!$H$15+10*转化表!$H$16+10*转化表!$H$17+(B229-70)*转化表!$H$18,IF(AND(B229&lt;=90,B229&gt;80),9*转化表!$H$11+10*转化表!$H$12+10*转化表!$H$13+10*转化表!$H$14+10*转化表!$H$15+10*转化表!$H$16+10*转化表!$H$17+10*转化表!$H$18+(B229-80)*转化表!$H$19,IF(AND(B229&lt;=100,B229&gt;90),9*转化表!$H$11+10*转化表!$H$12+10*转化表!$H$13+10*转化表!$H$14+10*转化表!$H$15+10*转化表!$H$16+10*转化表!$H$17+10*转化表!$H$18+10*转化表!$H$19+(B229-90)*转化表!$H$20,IF(AND(B229&lt;=110,B229&gt;100),9*转化表!$H$11+10*转化表!$H$12+10*转化表!$H$13+10*转化表!$H$14+10*转化表!$H$15+10*转化表!$H$16+10*转化表!$H$17+10*转化表!$H$18+10*转化表!$H$19+10*转化表!$H$20+(B229-100)*转化表!$H$21,IF(AND(B229&lt;=120,B229&gt;110),9*转化表!$H$11+10*转化表!$H$12+10*转化表!$H$13+10*转化表!$H$14+10*转化表!$H$15+10*转化表!$H$16+10*转化表!$H$17+10*转化表!$H$18+10*转化表!$H$19+10*转化表!$H$20+10*转化表!$H$21+(B229-110)*转化表!$H$22)))))))))))))</f>
        <v>0</v>
      </c>
      <c r="M229" s="99">
        <v>0.1</v>
      </c>
      <c r="N229" s="95">
        <v>0</v>
      </c>
      <c r="O229" s="99">
        <v>0.15</v>
      </c>
      <c r="P229" s="95">
        <v>0</v>
      </c>
      <c r="Q229" s="95">
        <v>0</v>
      </c>
      <c r="R229" s="95">
        <v>0</v>
      </c>
      <c r="S229" s="95">
        <v>0</v>
      </c>
    </row>
    <row r="230" spans="1:19">
      <c r="A230" s="38" t="s">
        <v>187</v>
      </c>
      <c r="B230" s="95">
        <v>109</v>
      </c>
      <c r="C230" s="96">
        <f>IF(AND(B230&lt;=10,B230&gt;0),(人物成长表!$B230-1)*30+30,IF(AND(B230&lt;=20,B230&gt;10),9*30+30+(B230-10)*60,IF(AND(B230&lt;=30,B230&gt;20),9*30+30+10*60+(B230-20)*90,IF(AND(B230&lt;=40,B230&gt;30),9*30+30+10*60+10*90+(B230-30)*120,IF(AND(B230&lt;=50,B230&gt;40),9*30+30+10*60+10*90+10*120+(B230-40)*150,IF(AND(B230&lt;=60,B230&gt;50),9*30+30+10*60+10*90+10*120+10*150+(B230-50)*180,IF(AND(B230&lt;=70,B230&gt;60),9*30+30+10*60+10*90+10*120+10*150+10*180+(B230-60)*210,IF(AND(B230&lt;=80,B230&gt;70),9*30+30+10*60+10*90+10*120+10*150+10*180+10*210+(B230-70)*240,IF(AND(B230&lt;=90,B230&gt;80),9*30+30+10*60+10*90+10*120+10*150+10*180+10*210+10*240+(B230-80)*270,IF(AND(B230&lt;=100,B230&gt;90),9*30+30+10*60+10*90+10*120+10*150+10*180+10*210+10*240+10*270+(B230-90)*300,IF(AND(B230&lt;=110,B230&gt;100),9*30+30+10*60+10*90+10*120+10*150+10*180+10*210+10*240+10*270+10*300+(B230-100)*330,IF(AND(B230&lt;=120,B230&gt;110),9*30+30+10*60+10*90+10*120+10*150+10*180+10*210+10*240+10*270+10*300+10*330+(B230-110)*360))))))))))))</f>
        <v>19470</v>
      </c>
      <c r="D230" s="38">
        <v>70</v>
      </c>
      <c r="E230" s="38">
        <v>50</v>
      </c>
      <c r="F230" s="95">
        <v>50</v>
      </c>
      <c r="G230" s="97">
        <f>人物成长表!$D230*人物成长表!$B230*10%+16+IF(AND(B230&lt;=10,B230&gt;0),(人物成长表!$B230-1)*转化表!$C$11,IF(AND(B230&lt;=20,B230&gt;10),9*转化表!$C$11+(B230-10)*转化表!$C$12,IF(AND(B230&lt;=30,B230&gt;20),9*转化表!$C$11+10*转化表!$C$12+(B230-20)*转化表!$C$13,IF(AND(B230&lt;=40,B230&gt;30),9*转化表!$C$11+10*转化表!$C$12+10*转化表!$C$13+(B230-30)*转化表!$C$14,IF(AND(B230&lt;=50,B230&gt;40),9*转化表!$C$11+10*转化表!$C$12+10*转化表!$C$13+10*转化表!$C$14+(B230-40)*转化表!$C$15,IF(AND(B230&lt;=60,B230&gt;50),9*转化表!$C$11+10*转化表!$C$12+10*转化表!$C$13+10*转化表!$C$14+10*转化表!$C$15+(B230-50)*转化表!$C$16,IF(AND(B230&lt;=70,B230&gt;60),9*转化表!$C$11+10*转化表!$C$12+10*转化表!$C$13+10*转化表!$C$14+10*转化表!$C$15+10*转化表!$C$16+(B230-60)*转化表!$C$17,IF(AND(B230&lt;=80,B230&gt;70),9*转化表!$C$11+10*转化表!$C$12+10*转化表!$C$13+10*转化表!$C$14+10*转化表!$C$15+10*转化表!$C$16+10*转化表!$C$17+(B230-70)*转化表!$C$18,IF(AND(B230&lt;=90,B230&gt;80),9*转化表!$C$11+10*转化表!$C$12+10*转化表!$C$13+10*转化表!$C$14+10*转化表!$C$15+10*转化表!$C$16+10*转化表!$C$17+10*转化表!$C$18+(B230-80)*转化表!$C$19,IF(AND(B230&lt;=100,B230&gt;90),9*转化表!$C$11+10*转化表!$C$12+10*转化表!$C$13+10*转化表!$C$14+10*转化表!$C$15+10*转化表!$C$16+10*转化表!$C$17+10*转化表!$C$18+10*转化表!$C$19+(B230-90)*转化表!$C$20,IF(AND(B230&lt;=110,B230&gt;100),9*转化表!$C$11+10*转化表!$C$12+10*转化表!$C$13+10*转化表!$C$14+10*转化表!$C$15+10*转化表!$C$16+10*转化表!$C$17+10*转化表!$C$18+10*转化表!$C$19+10*转化表!$C$20+(B230-100)*转化表!$C$21,IF(AND(B230&lt;=120,B230&gt;110),9*转化表!$C$11+10*转化表!$C$12+10*转化表!$C$13+10*转化表!$C$14+10*转化表!$C$15+10*转化表!$C$16+10*转化表!$C$17+10*转化表!$C$18+10*转化表!$C$19+10*转化表!$C$20+10*转化表!$C$21+(B230-110)*转化表!$C$22))))))))))))</f>
        <v>2813</v>
      </c>
      <c r="H230" s="97">
        <f>人物成长表!$D230*人物成长表!$B230*7%+11.1+IF(AND(B230&lt;=10,B230&gt;0),(人物成长表!$B230-1)*转化表!$D$11,IF(AND(B230&lt;=20,B230&gt;10),9*转化表!$D$11+(B230-10)*转化表!$D$12,IF(AND(B230&lt;=30,B230&gt;20),9*转化表!$D$11+10*转化表!$D$12+(B230-20)*转化表!$D$13,IF(AND(B230&lt;=40,B230&gt;30),9*转化表!$D$11+10*转化表!$D$12+10*转化表!$D$13+(B230-30)*转化表!$D$14,IF(AND(B230&lt;=50,B230&gt;40),9*转化表!$D$11+10*转化表!$D$12+10*转化表!$D$13+10*转化表!$D$14+(B230-40)*转化表!$D$15,IF(AND(B230&lt;=60,B230&gt;50),9*转化表!$D$11+10*转化表!$D$12+10*转化表!$D$13+10*转化表!$D$14+10*转化表!$D$15+(B230-50)*转化表!$D$16,IF(AND(B230&lt;=70,B230&gt;60),9*转化表!$D$11+10*转化表!$D$12+10*转化表!$D$13+10*转化表!$D$14+10*转化表!$D$15+10*转化表!$D$16+(B230-60)*转化表!$D$17,IF(AND(B230&lt;=80,B230&gt;70),9*转化表!$D$11+10*转化表!$D$12+10*转化表!$D$13+10*转化表!$D$14+10*转化表!$D$15+10*转化表!$D$16+10*转化表!$D$17+(B230-70)*转化表!$D$18,IF(AND(B230&lt;=90,B230&gt;80),9*转化表!$D$11+10*转化表!$D$12+10*转化表!$D$13+10*转化表!$D$14+10*转化表!$D$15+10*转化表!$D$16+10*转化表!$D$17+10*转化表!$D$18+(B230-80)*转化表!$D$19,IF(AND(B230&lt;=100,B230&gt;90),9*转化表!$D$11+10*转化表!$D$12+10*转化表!$D$13+10*转化表!$D$14+10*转化表!$D$15+10*转化表!$D$16+10*转化表!$D$17+10*转化表!$D$18+10*转化表!$D$19+(B230-90)*转化表!$D$20,IF(AND(B230&lt;=110,B230&gt;100),9*转化表!$D$11+10*转化表!$D$12+10*转化表!$D$13+10*转化表!$D$14+10*转化表!$D$15+10*转化表!$D$16+10*转化表!$D$17+10*转化表!$D$18+10*转化表!$D$19+10*转化表!$D$20+(B230-100)*转化表!$D$21,IF(AND(B230&lt;=120,B230&gt;110),9*转化表!$D$11+10*转化表!$D$12+10*转化表!$D$13+10*转化表!$D$14+10*转化表!$D$15+10*转化表!$D$16+10*转化表!$D$17+10*转化表!$D$18+10*转化表!$D$19+10*转化表!$D$20+10*转化表!$D$21+(B230-110)*转化表!$D$22))))))))))))</f>
        <v>767.80000000000007</v>
      </c>
      <c r="I230" s="98">
        <f>IF(E230&lt;=50,0,(E230-50)*人物成长表!$B230*10%+0.1+IF(AND(B230&lt;=10,B230&gt;0),(人物成长表!$B230-1)*转化表!$E$11,IF(AND(B230&lt;=20,B230&gt;10),9*转化表!$E$11+(B230-10)*转化表!$E$12,IF(AND(B230&lt;=30,B230&gt;20),9*转化表!$E$11+10*转化表!$E$12+(B230-20)*转化表!$E$13,IF(AND(B230&lt;=40,B230&gt;30),9*转化表!$E$11+10*转化表!$E$12+10*转化表!$E$13+(B230-30)*转化表!$E$14,IF(AND(B230&lt;=50,B230&gt;40),9*转化表!$E$11+10*转化表!$E$12+10*转化表!$E$13+10*转化表!$E$14+(B230-40)*转化表!$E$15,IF(AND(B230&lt;=60,B230&gt;50),9*转化表!$E$11+10*转化表!$E$12+10*转化表!$E$13+10*转化表!$E$14+10*转化表!$E$15+(B230-50)*转化表!$E$16,IF(AND(B230&lt;=70,B230&gt;60),9*转化表!$E$11+10*转化表!$E$12+10*转化表!$E$13+10*转化表!$E$14+10*转化表!$E$15+10*转化表!$E$16+(B230-60)*转化表!$E$17,IF(AND(B230&lt;=80,B230&gt;70),9*转化表!$E$11+10*转化表!$E$12+10*转化表!$E$13+10*转化表!$E$14+10*转化表!$E$15+10*转化表!$E$16+10*转化表!$E$17+(B230-70)*转化表!$E$18,IF(AND(B230&lt;=90,B230&gt;80),9*转化表!$E$11+10*转化表!$E$12+10*转化表!$E$13+10*转化表!$E$14+10*转化表!$E$15+10*转化表!$E$16+10*转化表!$E$17+10*转化表!$E$18+(B230-80)*转化表!$E$19,IF(AND(B230&lt;=100,B230&gt;90),9*转化表!$E$11+10*转化表!$E$12+10*转化表!$E$13+10*转化表!$E$14+10*转化表!$E$15+10*转化表!$E$16+10*转化表!$E$17+10*转化表!$E$18+10*转化表!$E$19+(B230-90)*转化表!$E$20,IF(AND(B230&lt;=110,B230&gt;100),9*转化表!$E$11+10*转化表!$E$12+10*转化表!$E$13+10*转化表!$E$14+10*转化表!$E$15+10*转化表!$E$16+10*转化表!$E$17+10*转化表!$E$18+10*转化表!$E$19+10*转化表!$E$20+(B230-100)*转化表!$E$21,IF(AND(B230&lt;=120,B230&gt;110),9*转化表!$E$11+10*转化表!$E$12+10*转化表!$E$13+10*转化表!$E$14+10*转化表!$E$15+10*转化表!$E$16+10*转化表!$E$17+10*转化表!$E$18+10*转化表!$E$19+10*转化表!$E$20+10*转化表!$E$21+(B230-110)*转化表!$E$22)))))))))))))</f>
        <v>0</v>
      </c>
      <c r="J230" s="98">
        <f>IF(E230&lt;=50,0,(E230-50)*人物成长表!$B230*7%+0.1+IF(AND(B230&lt;=10,B230&gt;0),(人物成长表!$B230-1)*转化表!$F$11,IF(AND(B230&lt;=20,B230&gt;10),9*转化表!$F$11+(B230-10)*转化表!$F$12,IF(AND(B230&lt;=30,B230&gt;20),9*转化表!$F$11+10*转化表!$F$12+(B230-20)*转化表!$F$13,IF(AND(B230&lt;=40,B230&gt;30),9*转化表!$F$11+10*转化表!$F$12+10*转化表!$F$13+(B230-30)*转化表!$F$14,IF(AND(B230&lt;=50,B230&gt;40),9*转化表!$F$11+10*转化表!$F$12+10*转化表!$F$13+10*转化表!$F$14+(B230-40)*转化表!$F$15,IF(AND(B230&lt;=60,B230&gt;50),9*转化表!$F$11+10*转化表!$F$12+10*转化表!$F$13+10*转化表!$F$14+10*转化表!$F$15+(B230-50)*转化表!$F$16,IF(AND(B230&lt;=70,B230&gt;60),9*转化表!$F$11+10*转化表!$F$12+10*转化表!$F$13+10*转化表!$F$14+10*转化表!$F$15+10*转化表!$F$16+(B230-60)*转化表!$F$17,IF(AND(B230&lt;=80,B230&gt;70),9*转化表!$F$11+10*转化表!$F$12+10*转化表!$F$13+10*转化表!$F$14+10*转化表!$F$15+10*转化表!$F$16+10*转化表!$F$17+(B230-70)*转化表!$F$18,IF(AND(B230&lt;=90,B230&gt;80),9*转化表!$F$11+10*转化表!$F$12+10*转化表!$F$13+10*转化表!$F$14+10*转化表!$F$15+10*转化表!$F$16+10*转化表!$F$17+10*转化表!$F$18+(B230-80)*转化表!$F$19,IF(AND(B230&lt;=100,B230&gt;90),9*转化表!$F$11+10*转化表!$F$12+10*转化表!$F$13+10*转化表!$F$14+10*转化表!$F$15+10*转化表!$F$16+10*转化表!$F$17+10*转化表!$F$18+10*转化表!$F$19+(B230-90)*转化表!$F$20,IF(AND(B230&lt;=110,B230&gt;100),9*转化表!$F$11+10*转化表!$F$12+10*转化表!$F$13+10*转化表!$F$14+10*转化表!$F$15+10*转化表!$F$16+10*转化表!$F$17+10*转化表!$F$18+10*转化表!$F$19+10*转化表!$F$20+(B230-100)*转化表!$F$21,IF(AND(B230&lt;=120,B230&gt;110),9*转化表!$F$11+10*转化表!$F$12+10*转化表!$F$13+10*转化表!$F$14+10*转化表!$F$15+10*转化表!$F$16+10*转化表!$F$17+10*转化表!$F$18+10*转化表!$F$19+10*转化表!$F$20+10*转化表!$F$21+(B230-110)*转化表!$F$22)))))))))))))</f>
        <v>0</v>
      </c>
      <c r="K230" s="98">
        <f>(F230-50)*B230*10%+1+IF(AND(B230&lt;=10,B230&gt;0),(人物成长表!$B230-1)*转化表!$G$11,IF(AND(B230&lt;=20,B230&gt;10),9*转化表!$G$11+(B230-10)*转化表!$G$12,IF(AND(B230&lt;=30,B230&gt;20),9*转化表!$G$11+10*转化表!$G$12+(B230-20)*转化表!$G$13,IF(AND(B230&lt;=40,B230&gt;30),9*转化表!$G$11+10*转化表!$G$12+10*转化表!$G$13+(B230-30)*转化表!$G$14,IF(AND(B230&lt;=50,B230&gt;40),9*转化表!$G$11+10*转化表!$G$12+10*转化表!$G$13+10*转化表!$G$14+(B230-40)*转化表!$G$15,IF(AND(B230&lt;=60,B230&gt;50),9*转化表!$G$11+10*转化表!$G$12+10*转化表!$G$13+10*转化表!$G$14+10*转化表!$G$15+(B230-50)*转化表!$G$16,IF(AND(B230&lt;=70,B230&gt;60),9*转化表!$G$11+10*转化表!$G$12+10*转化表!$G$13+10*转化表!$G$14+10*转化表!$G$15+10*转化表!$G$16+(B230-60)*转化表!$G$17,IF(AND(B230&lt;=80,B230&gt;70),9*转化表!$G$11+10*转化表!$G$12+10*转化表!$G$13+10*转化表!$G$14+10*转化表!$G$15+10*转化表!$G$16+10*转化表!$G$17+(B230-70)*转化表!$G$18,IF(AND(B230&lt;=90,B230&gt;80),9*转化表!$G$11+10*转化表!$G$12+10*转化表!$G$13+10*转化表!$G$14+10*转化表!$G$15+10*转化表!$G$16+10*转化表!$G$17+10*转化表!$G$18+(B230-80)*转化表!$G$19,IF(AND(B230&lt;=100,B230&gt;90),9*转化表!$G$11+10*转化表!$G$12+10*转化表!$G$13+10*转化表!$G$14+10*转化表!$G$15+10*转化表!$G$16+10*转化表!$G$17+10*转化表!$G$18+10*转化表!$G$19+(B230-90)*转化表!$G$20,IF(AND(B230&lt;=110,B230&gt;100),9*转化表!$G$11+10*转化表!$G$12+10*转化表!$G$13+10*转化表!$G$14+10*转化表!$G$15+10*转化表!$G$16+10*转化表!$G$17+10*转化表!$G$18+10*转化表!$G$19+10*转化表!$G$20+(B230-100)*转化表!$G$21,IF(AND(B230&lt;=120,B230&gt;110),9*转化表!$G$11+10*转化表!$G$12+10*转化表!$G$13+10*转化表!$G$14+10*转化表!$G$15+10*转化表!$G$16+10*转化表!$G$17+10*转化表!$G$18+10*转化表!$G$19+10*转化表!$G$20+10*转化表!$G$21+(B230-110)*转化表!$G$22))))))))))))</f>
        <v>677</v>
      </c>
      <c r="L230" s="98">
        <f>IF(F230&lt;=50,0,(F230-50)*7%*B230+IF(AND(B230&lt;=10,B230&gt;0),人物成长表!$B230*转化表!$H$11,IF(AND(B230&lt;=20,B230&gt;10),9*转化表!$H$11+(B230-10)*转化表!$H$12,IF(AND(B230&lt;=30,B230&gt;20),9*转化表!$H$11+10*转化表!$H$12+(B230-20)*转化表!$H$13,IF(AND(B230&lt;=40,B230&gt;30),9*转化表!$H$11+10*转化表!$H$12+10*转化表!$H$13+(B230-30)*转化表!$H$14,IF(AND(B230&lt;=50,B230&gt;40),9*转化表!$H$11+10*转化表!$H$12+10*转化表!$H$13+10*转化表!$H$14+(B230-40)*转化表!$H$15,IF(AND(B230&lt;=60,B230&gt;50),9*转化表!$H$11+10*转化表!$H$12+10*转化表!$H$13+10*转化表!$H$14+10*转化表!$H$15+(B230-50)*转化表!$H$16,IF(AND(B230&lt;=70,B230&gt;60),9*转化表!$H$11+10*转化表!$H$12+10*转化表!$H$13+10*转化表!$H$14+10*转化表!$H$15+10*转化表!$H$16+(B230-60)*转化表!$H$17,IF(AND(B230&lt;=80,B230&gt;70),9*转化表!$H$11+10*转化表!$H$12+10*转化表!$H$13+10*转化表!$H$14+10*转化表!$H$15+10*转化表!$H$16+10*转化表!$H$17+(B230-70)*转化表!$H$18,IF(AND(B230&lt;=90,B230&gt;80),9*转化表!$H$11+10*转化表!$H$12+10*转化表!$H$13+10*转化表!$H$14+10*转化表!$H$15+10*转化表!$H$16+10*转化表!$H$17+10*转化表!$H$18+(B230-80)*转化表!$H$19,IF(AND(B230&lt;=100,B230&gt;90),9*转化表!$H$11+10*转化表!$H$12+10*转化表!$H$13+10*转化表!$H$14+10*转化表!$H$15+10*转化表!$H$16+10*转化表!$H$17+10*转化表!$H$18+10*转化表!$H$19+(B230-90)*转化表!$H$20,IF(AND(B230&lt;=110,B230&gt;100),9*转化表!$H$11+10*转化表!$H$12+10*转化表!$H$13+10*转化表!$H$14+10*转化表!$H$15+10*转化表!$H$16+10*转化表!$H$17+10*转化表!$H$18+10*转化表!$H$19+10*转化表!$H$20+(B230-100)*转化表!$H$21,IF(AND(B230&lt;=120,B230&gt;110),9*转化表!$H$11+10*转化表!$H$12+10*转化表!$H$13+10*转化表!$H$14+10*转化表!$H$15+10*转化表!$H$16+10*转化表!$H$17+10*转化表!$H$18+10*转化表!$H$19+10*转化表!$H$20+10*转化表!$H$21+(B230-110)*转化表!$H$22)))))))))))))</f>
        <v>0</v>
      </c>
      <c r="M230" s="99">
        <v>0.1</v>
      </c>
      <c r="N230" s="95">
        <v>0</v>
      </c>
      <c r="O230" s="99">
        <v>0.15</v>
      </c>
      <c r="P230" s="95">
        <v>0</v>
      </c>
      <c r="Q230" s="95">
        <v>0</v>
      </c>
      <c r="R230" s="95">
        <v>0</v>
      </c>
      <c r="S230" s="95">
        <v>0</v>
      </c>
    </row>
    <row r="231" spans="1:19">
      <c r="A231" s="38" t="s">
        <v>187</v>
      </c>
      <c r="B231" s="95">
        <v>110</v>
      </c>
      <c r="C231" s="96">
        <f>IF(AND(B231&lt;=10,B231&gt;0),(人物成长表!$B231-1)*30+30,IF(AND(B231&lt;=20,B231&gt;10),9*30+30+(B231-10)*60,IF(AND(B231&lt;=30,B231&gt;20),9*30+30+10*60+(B231-20)*90,IF(AND(B231&lt;=40,B231&gt;30),9*30+30+10*60+10*90+(B231-30)*120,IF(AND(B231&lt;=50,B231&gt;40),9*30+30+10*60+10*90+10*120+(B231-40)*150,IF(AND(B231&lt;=60,B231&gt;50),9*30+30+10*60+10*90+10*120+10*150+(B231-50)*180,IF(AND(B231&lt;=70,B231&gt;60),9*30+30+10*60+10*90+10*120+10*150+10*180+(B231-60)*210,IF(AND(B231&lt;=80,B231&gt;70),9*30+30+10*60+10*90+10*120+10*150+10*180+10*210+(B231-70)*240,IF(AND(B231&lt;=90,B231&gt;80),9*30+30+10*60+10*90+10*120+10*150+10*180+10*210+10*240+(B231-80)*270,IF(AND(B231&lt;=100,B231&gt;90),9*30+30+10*60+10*90+10*120+10*150+10*180+10*210+10*240+10*270+(B231-90)*300,IF(AND(B231&lt;=110,B231&gt;100),9*30+30+10*60+10*90+10*120+10*150+10*180+10*210+10*240+10*270+10*300+(B231-100)*330,IF(AND(B231&lt;=120,B231&gt;110),9*30+30+10*60+10*90+10*120+10*150+10*180+10*210+10*240+10*270+10*300+10*330+(B231-110)*360))))))))))))</f>
        <v>19800</v>
      </c>
      <c r="D231" s="38">
        <v>70</v>
      </c>
      <c r="E231" s="38">
        <v>50</v>
      </c>
      <c r="F231" s="95">
        <v>50</v>
      </c>
      <c r="G231" s="97">
        <f>人物成长表!$D231*人物成长表!$B231*10%+16+IF(AND(B231&lt;=10,B231&gt;0),(人物成长表!$B231-1)*转化表!$C$11,IF(AND(B231&lt;=20,B231&gt;10),9*转化表!$C$11+(B231-10)*转化表!$C$12,IF(AND(B231&lt;=30,B231&gt;20),9*转化表!$C$11+10*转化表!$C$12+(B231-20)*转化表!$C$13,IF(AND(B231&lt;=40,B231&gt;30),9*转化表!$C$11+10*转化表!$C$12+10*转化表!$C$13+(B231-30)*转化表!$C$14,IF(AND(B231&lt;=50,B231&gt;40),9*转化表!$C$11+10*转化表!$C$12+10*转化表!$C$13+10*转化表!$C$14+(B231-40)*转化表!$C$15,IF(AND(B231&lt;=60,B231&gt;50),9*转化表!$C$11+10*转化表!$C$12+10*转化表!$C$13+10*转化表!$C$14+10*转化表!$C$15+(B231-50)*转化表!$C$16,IF(AND(B231&lt;=70,B231&gt;60),9*转化表!$C$11+10*转化表!$C$12+10*转化表!$C$13+10*转化表!$C$14+10*转化表!$C$15+10*转化表!$C$16+(B231-60)*转化表!$C$17,IF(AND(B231&lt;=80,B231&gt;70),9*转化表!$C$11+10*转化表!$C$12+10*转化表!$C$13+10*转化表!$C$14+10*转化表!$C$15+10*转化表!$C$16+10*转化表!$C$17+(B231-70)*转化表!$C$18,IF(AND(B231&lt;=90,B231&gt;80),9*转化表!$C$11+10*转化表!$C$12+10*转化表!$C$13+10*转化表!$C$14+10*转化表!$C$15+10*转化表!$C$16+10*转化表!$C$17+10*转化表!$C$18+(B231-80)*转化表!$C$19,IF(AND(B231&lt;=100,B231&gt;90),9*转化表!$C$11+10*转化表!$C$12+10*转化表!$C$13+10*转化表!$C$14+10*转化表!$C$15+10*转化表!$C$16+10*转化表!$C$17+10*转化表!$C$18+10*转化表!$C$19+(B231-90)*转化表!$C$20,IF(AND(B231&lt;=110,B231&gt;100),9*转化表!$C$11+10*转化表!$C$12+10*转化表!$C$13+10*转化表!$C$14+10*转化表!$C$15+10*转化表!$C$16+10*转化表!$C$17+10*转化表!$C$18+10*转化表!$C$19+10*转化表!$C$20+(B231-100)*转化表!$C$21,IF(AND(B231&lt;=120,B231&gt;110),9*转化表!$C$11+10*转化表!$C$12+10*转化表!$C$13+10*转化表!$C$14+10*转化表!$C$15+10*转化表!$C$16+10*转化表!$C$17+10*转化表!$C$18+10*转化表!$C$19+10*转化表!$C$20+10*转化表!$C$21+(B231-110)*转化表!$C$22))))))))))))</f>
        <v>2859</v>
      </c>
      <c r="H231" s="97">
        <f>人物成长表!$D231*人物成长表!$B231*7%+11.1+IF(AND(B231&lt;=10,B231&gt;0),(人物成长表!$B231-1)*转化表!$D$11,IF(AND(B231&lt;=20,B231&gt;10),9*转化表!$D$11+(B231-10)*转化表!$D$12,IF(AND(B231&lt;=30,B231&gt;20),9*转化表!$D$11+10*转化表!$D$12+(B231-20)*转化表!$D$13,IF(AND(B231&lt;=40,B231&gt;30),9*转化表!$D$11+10*转化表!$D$12+10*转化表!$D$13+(B231-30)*转化表!$D$14,IF(AND(B231&lt;=50,B231&gt;40),9*转化表!$D$11+10*转化表!$D$12+10*转化表!$D$13+10*转化表!$D$14+(B231-40)*转化表!$D$15,IF(AND(B231&lt;=60,B231&gt;50),9*转化表!$D$11+10*转化表!$D$12+10*转化表!$D$13+10*转化表!$D$14+10*转化表!$D$15+(B231-50)*转化表!$D$16,IF(AND(B231&lt;=70,B231&gt;60),9*转化表!$D$11+10*转化表!$D$12+10*转化表!$D$13+10*转化表!$D$14+10*转化表!$D$15+10*转化表!$D$16+(B231-60)*转化表!$D$17,IF(AND(B231&lt;=80,B231&gt;70),9*转化表!$D$11+10*转化表!$D$12+10*转化表!$D$13+10*转化表!$D$14+10*转化表!$D$15+10*转化表!$D$16+10*转化表!$D$17+(B231-70)*转化表!$D$18,IF(AND(B231&lt;=90,B231&gt;80),9*转化表!$D$11+10*转化表!$D$12+10*转化表!$D$13+10*转化表!$D$14+10*转化表!$D$15+10*转化表!$D$16+10*转化表!$D$17+10*转化表!$D$18+(B231-80)*转化表!$D$19,IF(AND(B231&lt;=100,B231&gt;90),9*转化表!$D$11+10*转化表!$D$12+10*转化表!$D$13+10*转化表!$D$14+10*转化表!$D$15+10*转化表!$D$16+10*转化表!$D$17+10*转化表!$D$18+10*转化表!$D$19+(B231-90)*转化表!$D$20,IF(AND(B231&lt;=110,B231&gt;100),9*转化表!$D$11+10*转化表!$D$12+10*转化表!$D$13+10*转化表!$D$14+10*转化表!$D$15+10*转化表!$D$16+10*转化表!$D$17+10*转化表!$D$18+10*转化表!$D$19+10*转化表!$D$20+(B231-100)*转化表!$D$21,IF(AND(B231&lt;=120,B231&gt;110),9*转化表!$D$11+10*转化表!$D$12+10*转化表!$D$13+10*转化表!$D$14+10*转化表!$D$15+10*转化表!$D$16+10*转化表!$D$17+10*转化表!$D$18+10*转化表!$D$19+10*转化表!$D$20+10*转化表!$D$21+(B231-110)*转化表!$D$22))))))))))))</f>
        <v>779</v>
      </c>
      <c r="I231" s="98">
        <f>IF(E231&lt;=50,0,(E231-50)*人物成长表!$B231*10%+0.1+IF(AND(B231&lt;=10,B231&gt;0),(人物成长表!$B231-1)*转化表!$E$11,IF(AND(B231&lt;=20,B231&gt;10),9*转化表!$E$11+(B231-10)*转化表!$E$12,IF(AND(B231&lt;=30,B231&gt;20),9*转化表!$E$11+10*转化表!$E$12+(B231-20)*转化表!$E$13,IF(AND(B231&lt;=40,B231&gt;30),9*转化表!$E$11+10*转化表!$E$12+10*转化表!$E$13+(B231-30)*转化表!$E$14,IF(AND(B231&lt;=50,B231&gt;40),9*转化表!$E$11+10*转化表!$E$12+10*转化表!$E$13+10*转化表!$E$14+(B231-40)*转化表!$E$15,IF(AND(B231&lt;=60,B231&gt;50),9*转化表!$E$11+10*转化表!$E$12+10*转化表!$E$13+10*转化表!$E$14+10*转化表!$E$15+(B231-50)*转化表!$E$16,IF(AND(B231&lt;=70,B231&gt;60),9*转化表!$E$11+10*转化表!$E$12+10*转化表!$E$13+10*转化表!$E$14+10*转化表!$E$15+10*转化表!$E$16+(B231-60)*转化表!$E$17,IF(AND(B231&lt;=80,B231&gt;70),9*转化表!$E$11+10*转化表!$E$12+10*转化表!$E$13+10*转化表!$E$14+10*转化表!$E$15+10*转化表!$E$16+10*转化表!$E$17+(B231-70)*转化表!$E$18,IF(AND(B231&lt;=90,B231&gt;80),9*转化表!$E$11+10*转化表!$E$12+10*转化表!$E$13+10*转化表!$E$14+10*转化表!$E$15+10*转化表!$E$16+10*转化表!$E$17+10*转化表!$E$18+(B231-80)*转化表!$E$19,IF(AND(B231&lt;=100,B231&gt;90),9*转化表!$E$11+10*转化表!$E$12+10*转化表!$E$13+10*转化表!$E$14+10*转化表!$E$15+10*转化表!$E$16+10*转化表!$E$17+10*转化表!$E$18+10*转化表!$E$19+(B231-90)*转化表!$E$20,IF(AND(B231&lt;=110,B231&gt;100),9*转化表!$E$11+10*转化表!$E$12+10*转化表!$E$13+10*转化表!$E$14+10*转化表!$E$15+10*转化表!$E$16+10*转化表!$E$17+10*转化表!$E$18+10*转化表!$E$19+10*转化表!$E$20+(B231-100)*转化表!$E$21,IF(AND(B231&lt;=120,B231&gt;110),9*转化表!$E$11+10*转化表!$E$12+10*转化表!$E$13+10*转化表!$E$14+10*转化表!$E$15+10*转化表!$E$16+10*转化表!$E$17+10*转化表!$E$18+10*转化表!$E$19+10*转化表!$E$20+10*转化表!$E$21+(B231-110)*转化表!$E$22)))))))))))))</f>
        <v>0</v>
      </c>
      <c r="J231" s="98">
        <f>IF(E231&lt;=50,0,(E231-50)*人物成长表!$B231*7%+0.1+IF(AND(B231&lt;=10,B231&gt;0),(人物成长表!$B231-1)*转化表!$F$11,IF(AND(B231&lt;=20,B231&gt;10),9*转化表!$F$11+(B231-10)*转化表!$F$12,IF(AND(B231&lt;=30,B231&gt;20),9*转化表!$F$11+10*转化表!$F$12+(B231-20)*转化表!$F$13,IF(AND(B231&lt;=40,B231&gt;30),9*转化表!$F$11+10*转化表!$F$12+10*转化表!$F$13+(B231-30)*转化表!$F$14,IF(AND(B231&lt;=50,B231&gt;40),9*转化表!$F$11+10*转化表!$F$12+10*转化表!$F$13+10*转化表!$F$14+(B231-40)*转化表!$F$15,IF(AND(B231&lt;=60,B231&gt;50),9*转化表!$F$11+10*转化表!$F$12+10*转化表!$F$13+10*转化表!$F$14+10*转化表!$F$15+(B231-50)*转化表!$F$16,IF(AND(B231&lt;=70,B231&gt;60),9*转化表!$F$11+10*转化表!$F$12+10*转化表!$F$13+10*转化表!$F$14+10*转化表!$F$15+10*转化表!$F$16+(B231-60)*转化表!$F$17,IF(AND(B231&lt;=80,B231&gt;70),9*转化表!$F$11+10*转化表!$F$12+10*转化表!$F$13+10*转化表!$F$14+10*转化表!$F$15+10*转化表!$F$16+10*转化表!$F$17+(B231-70)*转化表!$F$18,IF(AND(B231&lt;=90,B231&gt;80),9*转化表!$F$11+10*转化表!$F$12+10*转化表!$F$13+10*转化表!$F$14+10*转化表!$F$15+10*转化表!$F$16+10*转化表!$F$17+10*转化表!$F$18+(B231-80)*转化表!$F$19,IF(AND(B231&lt;=100,B231&gt;90),9*转化表!$F$11+10*转化表!$F$12+10*转化表!$F$13+10*转化表!$F$14+10*转化表!$F$15+10*转化表!$F$16+10*转化表!$F$17+10*转化表!$F$18+10*转化表!$F$19+(B231-90)*转化表!$F$20,IF(AND(B231&lt;=110,B231&gt;100),9*转化表!$F$11+10*转化表!$F$12+10*转化表!$F$13+10*转化表!$F$14+10*转化表!$F$15+10*转化表!$F$16+10*转化表!$F$17+10*转化表!$F$18+10*转化表!$F$19+10*转化表!$F$20+(B231-100)*转化表!$F$21,IF(AND(B231&lt;=120,B231&gt;110),9*转化表!$F$11+10*转化表!$F$12+10*转化表!$F$13+10*转化表!$F$14+10*转化表!$F$15+10*转化表!$F$16+10*转化表!$F$17+10*转化表!$F$18+10*转化表!$F$19+10*转化表!$F$20+10*转化表!$F$21+(B231-110)*转化表!$F$22)))))))))))))</f>
        <v>0</v>
      </c>
      <c r="K231" s="98">
        <f>(F231-50)*B231*10%+1+IF(AND(B231&lt;=10,B231&gt;0),(人物成长表!$B231-1)*转化表!$G$11,IF(AND(B231&lt;=20,B231&gt;10),9*转化表!$G$11+(B231-10)*转化表!$G$12,IF(AND(B231&lt;=30,B231&gt;20),9*转化表!$G$11+10*转化表!$G$12+(B231-20)*转化表!$G$13,IF(AND(B231&lt;=40,B231&gt;30),9*转化表!$G$11+10*转化表!$G$12+10*转化表!$G$13+(B231-30)*转化表!$G$14,IF(AND(B231&lt;=50,B231&gt;40),9*转化表!$G$11+10*转化表!$G$12+10*转化表!$G$13+10*转化表!$G$14+(B231-40)*转化表!$G$15,IF(AND(B231&lt;=60,B231&gt;50),9*转化表!$G$11+10*转化表!$G$12+10*转化表!$G$13+10*转化表!$G$14+10*转化表!$G$15+(B231-50)*转化表!$G$16,IF(AND(B231&lt;=70,B231&gt;60),9*转化表!$G$11+10*转化表!$G$12+10*转化表!$G$13+10*转化表!$G$14+10*转化表!$G$15+10*转化表!$G$16+(B231-60)*转化表!$G$17,IF(AND(B231&lt;=80,B231&gt;70),9*转化表!$G$11+10*转化表!$G$12+10*转化表!$G$13+10*转化表!$G$14+10*转化表!$G$15+10*转化表!$G$16+10*转化表!$G$17+(B231-70)*转化表!$G$18,IF(AND(B231&lt;=90,B231&gt;80),9*转化表!$G$11+10*转化表!$G$12+10*转化表!$G$13+10*转化表!$G$14+10*转化表!$G$15+10*转化表!$G$16+10*转化表!$G$17+10*转化表!$G$18+(B231-80)*转化表!$G$19,IF(AND(B231&lt;=100,B231&gt;90),9*转化表!$G$11+10*转化表!$G$12+10*转化表!$G$13+10*转化表!$G$14+10*转化表!$G$15+10*转化表!$G$16+10*转化表!$G$17+10*转化表!$G$18+10*转化表!$G$19+(B231-90)*转化表!$G$20,IF(AND(B231&lt;=110,B231&gt;100),9*转化表!$G$11+10*转化表!$G$12+10*转化表!$G$13+10*转化表!$G$14+10*转化表!$G$15+10*转化表!$G$16+10*转化表!$G$17+10*转化表!$G$18+10*转化表!$G$19+10*转化表!$G$20+(B231-100)*转化表!$G$21,IF(AND(B231&lt;=120,B231&gt;110),9*转化表!$G$11+10*转化表!$G$12+10*转化表!$G$13+10*转化表!$G$14+10*转化表!$G$15+10*转化表!$G$16+10*转化表!$G$17+10*转化表!$G$18+10*转化表!$G$19+10*转化表!$G$20+10*转化表!$G$21+(B231-110)*转化表!$G$22))))))))))))</f>
        <v>690</v>
      </c>
      <c r="L231" s="98">
        <f>IF(F231&lt;=50,0,(F231-50)*7%*B231+IF(AND(B231&lt;=10,B231&gt;0),人物成长表!$B231*转化表!$H$11,IF(AND(B231&lt;=20,B231&gt;10),9*转化表!$H$11+(B231-10)*转化表!$H$12,IF(AND(B231&lt;=30,B231&gt;20),9*转化表!$H$11+10*转化表!$H$12+(B231-20)*转化表!$H$13,IF(AND(B231&lt;=40,B231&gt;30),9*转化表!$H$11+10*转化表!$H$12+10*转化表!$H$13+(B231-30)*转化表!$H$14,IF(AND(B231&lt;=50,B231&gt;40),9*转化表!$H$11+10*转化表!$H$12+10*转化表!$H$13+10*转化表!$H$14+(B231-40)*转化表!$H$15,IF(AND(B231&lt;=60,B231&gt;50),9*转化表!$H$11+10*转化表!$H$12+10*转化表!$H$13+10*转化表!$H$14+10*转化表!$H$15+(B231-50)*转化表!$H$16,IF(AND(B231&lt;=70,B231&gt;60),9*转化表!$H$11+10*转化表!$H$12+10*转化表!$H$13+10*转化表!$H$14+10*转化表!$H$15+10*转化表!$H$16+(B231-60)*转化表!$H$17,IF(AND(B231&lt;=80,B231&gt;70),9*转化表!$H$11+10*转化表!$H$12+10*转化表!$H$13+10*转化表!$H$14+10*转化表!$H$15+10*转化表!$H$16+10*转化表!$H$17+(B231-70)*转化表!$H$18,IF(AND(B231&lt;=90,B231&gt;80),9*转化表!$H$11+10*转化表!$H$12+10*转化表!$H$13+10*转化表!$H$14+10*转化表!$H$15+10*转化表!$H$16+10*转化表!$H$17+10*转化表!$H$18+(B231-80)*转化表!$H$19,IF(AND(B231&lt;=100,B231&gt;90),9*转化表!$H$11+10*转化表!$H$12+10*转化表!$H$13+10*转化表!$H$14+10*转化表!$H$15+10*转化表!$H$16+10*转化表!$H$17+10*转化表!$H$18+10*转化表!$H$19+(B231-90)*转化表!$H$20,IF(AND(B231&lt;=110,B231&gt;100),9*转化表!$H$11+10*转化表!$H$12+10*转化表!$H$13+10*转化表!$H$14+10*转化表!$H$15+10*转化表!$H$16+10*转化表!$H$17+10*转化表!$H$18+10*转化表!$H$19+10*转化表!$H$20+(B231-100)*转化表!$H$21,IF(AND(B231&lt;=120,B231&gt;110),9*转化表!$H$11+10*转化表!$H$12+10*转化表!$H$13+10*转化表!$H$14+10*转化表!$H$15+10*转化表!$H$16+10*转化表!$H$17+10*转化表!$H$18+10*转化表!$H$19+10*转化表!$H$20+10*转化表!$H$21+(B231-110)*转化表!$H$22)))))))))))))</f>
        <v>0</v>
      </c>
      <c r="M231" s="99">
        <v>0.1</v>
      </c>
      <c r="N231" s="95">
        <v>0</v>
      </c>
      <c r="O231" s="99">
        <v>0.15</v>
      </c>
      <c r="P231" s="95">
        <v>0</v>
      </c>
      <c r="Q231" s="95">
        <v>0</v>
      </c>
      <c r="R231" s="95">
        <v>0</v>
      </c>
      <c r="S231" s="95">
        <v>0</v>
      </c>
    </row>
    <row r="232" spans="1:19">
      <c r="A232" s="38" t="s">
        <v>187</v>
      </c>
      <c r="B232" s="95">
        <v>111</v>
      </c>
      <c r="C232" s="96">
        <f>IF(AND(B232&lt;=10,B232&gt;0),(人物成长表!$B232-1)*30+30,IF(AND(B232&lt;=20,B232&gt;10),9*30+30+(B232-10)*60,IF(AND(B232&lt;=30,B232&gt;20),9*30+30+10*60+(B232-20)*90,IF(AND(B232&lt;=40,B232&gt;30),9*30+30+10*60+10*90+(B232-30)*120,IF(AND(B232&lt;=50,B232&gt;40),9*30+30+10*60+10*90+10*120+(B232-40)*150,IF(AND(B232&lt;=60,B232&gt;50),9*30+30+10*60+10*90+10*120+10*150+(B232-50)*180,IF(AND(B232&lt;=70,B232&gt;60),9*30+30+10*60+10*90+10*120+10*150+10*180+(B232-60)*210,IF(AND(B232&lt;=80,B232&gt;70),9*30+30+10*60+10*90+10*120+10*150+10*180+10*210+(B232-70)*240,IF(AND(B232&lt;=90,B232&gt;80),9*30+30+10*60+10*90+10*120+10*150+10*180+10*210+10*240+(B232-80)*270,IF(AND(B232&lt;=100,B232&gt;90),9*30+30+10*60+10*90+10*120+10*150+10*180+10*210+10*240+10*270+(B232-90)*300,IF(AND(B232&lt;=110,B232&gt;100),9*30+30+10*60+10*90+10*120+10*150+10*180+10*210+10*240+10*270+10*300+(B232-100)*330,IF(AND(B232&lt;=120,B232&gt;110),9*30+30+10*60+10*90+10*120+10*150+10*180+10*210+10*240+10*270+10*300+10*330+(B232-110)*360))))))))))))</f>
        <v>20160</v>
      </c>
      <c r="D232" s="38">
        <v>70</v>
      </c>
      <c r="E232" s="38">
        <v>50</v>
      </c>
      <c r="F232" s="95">
        <v>50</v>
      </c>
      <c r="G232" s="97">
        <f>人物成长表!$D232*人物成长表!$B232*10%+16+IF(AND(B232&lt;=10,B232&gt;0),(人物成长表!$B232-1)*转化表!$C$11,IF(AND(B232&lt;=20,B232&gt;10),9*转化表!$C$11+(B232-10)*转化表!$C$12,IF(AND(B232&lt;=30,B232&gt;20),9*转化表!$C$11+10*转化表!$C$12+(B232-20)*转化表!$C$13,IF(AND(B232&lt;=40,B232&gt;30),9*转化表!$C$11+10*转化表!$C$12+10*转化表!$C$13+(B232-30)*转化表!$C$14,IF(AND(B232&lt;=50,B232&gt;40),9*转化表!$C$11+10*转化表!$C$12+10*转化表!$C$13+10*转化表!$C$14+(B232-40)*转化表!$C$15,IF(AND(B232&lt;=60,B232&gt;50),9*转化表!$C$11+10*转化表!$C$12+10*转化表!$C$13+10*转化表!$C$14+10*转化表!$C$15+(B232-50)*转化表!$C$16,IF(AND(B232&lt;=70,B232&gt;60),9*转化表!$C$11+10*转化表!$C$12+10*转化表!$C$13+10*转化表!$C$14+10*转化表!$C$15+10*转化表!$C$16+(B232-60)*转化表!$C$17,IF(AND(B232&lt;=80,B232&gt;70),9*转化表!$C$11+10*转化表!$C$12+10*转化表!$C$13+10*转化表!$C$14+10*转化表!$C$15+10*转化表!$C$16+10*转化表!$C$17+(B232-70)*转化表!$C$18,IF(AND(B232&lt;=90,B232&gt;80),9*转化表!$C$11+10*转化表!$C$12+10*转化表!$C$13+10*转化表!$C$14+10*转化表!$C$15+10*转化表!$C$16+10*转化表!$C$17+10*转化表!$C$18+(B232-80)*转化表!$C$19,IF(AND(B232&lt;=100,B232&gt;90),9*转化表!$C$11+10*转化表!$C$12+10*转化表!$C$13+10*转化表!$C$14+10*转化表!$C$15+10*转化表!$C$16+10*转化表!$C$17+10*转化表!$C$18+10*转化表!$C$19+(B232-90)*转化表!$C$20,IF(AND(B232&lt;=110,B232&gt;100),9*转化表!$C$11+10*转化表!$C$12+10*转化表!$C$13+10*转化表!$C$14+10*转化表!$C$15+10*转化表!$C$16+10*转化表!$C$17+10*转化表!$C$18+10*转化表!$C$19+10*转化表!$C$20+(B232-100)*转化表!$C$21,IF(AND(B232&lt;=120,B232&gt;110),9*转化表!$C$11+10*转化表!$C$12+10*转化表!$C$13+10*转化表!$C$14+10*转化表!$C$15+10*转化表!$C$16+10*转化表!$C$17+10*转化表!$C$18+10*转化表!$C$19+10*转化表!$C$20+10*转化表!$C$21+(B232-110)*转化表!$C$22))))))))))))</f>
        <v>2909</v>
      </c>
      <c r="H232" s="97">
        <f>人物成长表!$D232*人物成长表!$B232*7%+11.1+IF(AND(B232&lt;=10,B232&gt;0),(人物成长表!$B232-1)*转化表!$D$11,IF(AND(B232&lt;=20,B232&gt;10),9*转化表!$D$11+(B232-10)*转化表!$D$12,IF(AND(B232&lt;=30,B232&gt;20),9*转化表!$D$11+10*转化表!$D$12+(B232-20)*转化表!$D$13,IF(AND(B232&lt;=40,B232&gt;30),9*转化表!$D$11+10*转化表!$D$12+10*转化表!$D$13+(B232-30)*转化表!$D$14,IF(AND(B232&lt;=50,B232&gt;40),9*转化表!$D$11+10*转化表!$D$12+10*转化表!$D$13+10*转化表!$D$14+(B232-40)*转化表!$D$15,IF(AND(B232&lt;=60,B232&gt;50),9*转化表!$D$11+10*转化表!$D$12+10*转化表!$D$13+10*转化表!$D$14+10*转化表!$D$15+(B232-50)*转化表!$D$16,IF(AND(B232&lt;=70,B232&gt;60),9*转化表!$D$11+10*转化表!$D$12+10*转化表!$D$13+10*转化表!$D$14+10*转化表!$D$15+10*转化表!$D$16+(B232-60)*转化表!$D$17,IF(AND(B232&lt;=80,B232&gt;70),9*转化表!$D$11+10*转化表!$D$12+10*转化表!$D$13+10*转化表!$D$14+10*转化表!$D$15+10*转化表!$D$16+10*转化表!$D$17+(B232-70)*转化表!$D$18,IF(AND(B232&lt;=90,B232&gt;80),9*转化表!$D$11+10*转化表!$D$12+10*转化表!$D$13+10*转化表!$D$14+10*转化表!$D$15+10*转化表!$D$16+10*转化表!$D$17+10*转化表!$D$18+(B232-80)*转化表!$D$19,IF(AND(B232&lt;=100,B232&gt;90),9*转化表!$D$11+10*转化表!$D$12+10*转化表!$D$13+10*转化表!$D$14+10*转化表!$D$15+10*转化表!$D$16+10*转化表!$D$17+10*转化表!$D$18+10*转化表!$D$19+(B232-90)*转化表!$D$20,IF(AND(B232&lt;=110,B232&gt;100),9*转化表!$D$11+10*转化表!$D$12+10*转化表!$D$13+10*转化表!$D$14+10*转化表!$D$15+10*转化表!$D$16+10*转化表!$D$17+10*转化表!$D$18+10*转化表!$D$19+10*转化表!$D$20+(B232-100)*转化表!$D$21,IF(AND(B232&lt;=120,B232&gt;110),9*转化表!$D$11+10*转化表!$D$12+10*转化表!$D$13+10*转化表!$D$14+10*转化表!$D$15+10*转化表!$D$16+10*转化表!$D$17+10*转化表!$D$18+10*转化表!$D$19+10*转化表!$D$20+10*转化表!$D$21+(B232-110)*转化表!$D$22))))))))))))</f>
        <v>791.00000000000011</v>
      </c>
      <c r="I232" s="98">
        <f>IF(E232&lt;=50,0,(E232-50)*人物成长表!$B232*10%+0.1+IF(AND(B232&lt;=10,B232&gt;0),(人物成长表!$B232-1)*转化表!$E$11,IF(AND(B232&lt;=20,B232&gt;10),9*转化表!$E$11+(B232-10)*转化表!$E$12,IF(AND(B232&lt;=30,B232&gt;20),9*转化表!$E$11+10*转化表!$E$12+(B232-20)*转化表!$E$13,IF(AND(B232&lt;=40,B232&gt;30),9*转化表!$E$11+10*转化表!$E$12+10*转化表!$E$13+(B232-30)*转化表!$E$14,IF(AND(B232&lt;=50,B232&gt;40),9*转化表!$E$11+10*转化表!$E$12+10*转化表!$E$13+10*转化表!$E$14+(B232-40)*转化表!$E$15,IF(AND(B232&lt;=60,B232&gt;50),9*转化表!$E$11+10*转化表!$E$12+10*转化表!$E$13+10*转化表!$E$14+10*转化表!$E$15+(B232-50)*转化表!$E$16,IF(AND(B232&lt;=70,B232&gt;60),9*转化表!$E$11+10*转化表!$E$12+10*转化表!$E$13+10*转化表!$E$14+10*转化表!$E$15+10*转化表!$E$16+(B232-60)*转化表!$E$17,IF(AND(B232&lt;=80,B232&gt;70),9*转化表!$E$11+10*转化表!$E$12+10*转化表!$E$13+10*转化表!$E$14+10*转化表!$E$15+10*转化表!$E$16+10*转化表!$E$17+(B232-70)*转化表!$E$18,IF(AND(B232&lt;=90,B232&gt;80),9*转化表!$E$11+10*转化表!$E$12+10*转化表!$E$13+10*转化表!$E$14+10*转化表!$E$15+10*转化表!$E$16+10*转化表!$E$17+10*转化表!$E$18+(B232-80)*转化表!$E$19,IF(AND(B232&lt;=100,B232&gt;90),9*转化表!$E$11+10*转化表!$E$12+10*转化表!$E$13+10*转化表!$E$14+10*转化表!$E$15+10*转化表!$E$16+10*转化表!$E$17+10*转化表!$E$18+10*转化表!$E$19+(B232-90)*转化表!$E$20,IF(AND(B232&lt;=110,B232&gt;100),9*转化表!$E$11+10*转化表!$E$12+10*转化表!$E$13+10*转化表!$E$14+10*转化表!$E$15+10*转化表!$E$16+10*转化表!$E$17+10*转化表!$E$18+10*转化表!$E$19+10*转化表!$E$20+(B232-100)*转化表!$E$21,IF(AND(B232&lt;=120,B232&gt;110),9*转化表!$E$11+10*转化表!$E$12+10*转化表!$E$13+10*转化表!$E$14+10*转化表!$E$15+10*转化表!$E$16+10*转化表!$E$17+10*转化表!$E$18+10*转化表!$E$19+10*转化表!$E$20+10*转化表!$E$21+(B232-110)*转化表!$E$22)))))))))))))</f>
        <v>0</v>
      </c>
      <c r="J232" s="98">
        <f>IF(E232&lt;=50,0,(E232-50)*人物成长表!$B232*7%+0.1+IF(AND(B232&lt;=10,B232&gt;0),(人物成长表!$B232-1)*转化表!$F$11,IF(AND(B232&lt;=20,B232&gt;10),9*转化表!$F$11+(B232-10)*转化表!$F$12,IF(AND(B232&lt;=30,B232&gt;20),9*转化表!$F$11+10*转化表!$F$12+(B232-20)*转化表!$F$13,IF(AND(B232&lt;=40,B232&gt;30),9*转化表!$F$11+10*转化表!$F$12+10*转化表!$F$13+(B232-30)*转化表!$F$14,IF(AND(B232&lt;=50,B232&gt;40),9*转化表!$F$11+10*转化表!$F$12+10*转化表!$F$13+10*转化表!$F$14+(B232-40)*转化表!$F$15,IF(AND(B232&lt;=60,B232&gt;50),9*转化表!$F$11+10*转化表!$F$12+10*转化表!$F$13+10*转化表!$F$14+10*转化表!$F$15+(B232-50)*转化表!$F$16,IF(AND(B232&lt;=70,B232&gt;60),9*转化表!$F$11+10*转化表!$F$12+10*转化表!$F$13+10*转化表!$F$14+10*转化表!$F$15+10*转化表!$F$16+(B232-60)*转化表!$F$17,IF(AND(B232&lt;=80,B232&gt;70),9*转化表!$F$11+10*转化表!$F$12+10*转化表!$F$13+10*转化表!$F$14+10*转化表!$F$15+10*转化表!$F$16+10*转化表!$F$17+(B232-70)*转化表!$F$18,IF(AND(B232&lt;=90,B232&gt;80),9*转化表!$F$11+10*转化表!$F$12+10*转化表!$F$13+10*转化表!$F$14+10*转化表!$F$15+10*转化表!$F$16+10*转化表!$F$17+10*转化表!$F$18+(B232-80)*转化表!$F$19,IF(AND(B232&lt;=100,B232&gt;90),9*转化表!$F$11+10*转化表!$F$12+10*转化表!$F$13+10*转化表!$F$14+10*转化表!$F$15+10*转化表!$F$16+10*转化表!$F$17+10*转化表!$F$18+10*转化表!$F$19+(B232-90)*转化表!$F$20,IF(AND(B232&lt;=110,B232&gt;100),9*转化表!$F$11+10*转化表!$F$12+10*转化表!$F$13+10*转化表!$F$14+10*转化表!$F$15+10*转化表!$F$16+10*转化表!$F$17+10*转化表!$F$18+10*转化表!$F$19+10*转化表!$F$20+(B232-100)*转化表!$F$21,IF(AND(B232&lt;=120,B232&gt;110),9*转化表!$F$11+10*转化表!$F$12+10*转化表!$F$13+10*转化表!$F$14+10*转化表!$F$15+10*转化表!$F$16+10*转化表!$F$17+10*转化表!$F$18+10*转化表!$F$19+10*转化表!$F$20+10*转化表!$F$21+(B232-110)*转化表!$F$22)))))))))))))</f>
        <v>0</v>
      </c>
      <c r="K232" s="98">
        <f>(F232-50)*B232*10%+1+IF(AND(B232&lt;=10,B232&gt;0),(人物成长表!$B232-1)*转化表!$G$11,IF(AND(B232&lt;=20,B232&gt;10),9*转化表!$G$11+(B232-10)*转化表!$G$12,IF(AND(B232&lt;=30,B232&gt;20),9*转化表!$G$11+10*转化表!$G$12+(B232-20)*转化表!$G$13,IF(AND(B232&lt;=40,B232&gt;30),9*转化表!$G$11+10*转化表!$G$12+10*转化表!$G$13+(B232-30)*转化表!$G$14,IF(AND(B232&lt;=50,B232&gt;40),9*转化表!$G$11+10*转化表!$G$12+10*转化表!$G$13+10*转化表!$G$14+(B232-40)*转化表!$G$15,IF(AND(B232&lt;=60,B232&gt;50),9*转化表!$G$11+10*转化表!$G$12+10*转化表!$G$13+10*转化表!$G$14+10*转化表!$G$15+(B232-50)*转化表!$G$16,IF(AND(B232&lt;=70,B232&gt;60),9*转化表!$G$11+10*转化表!$G$12+10*转化表!$G$13+10*转化表!$G$14+10*转化表!$G$15+10*转化表!$G$16+(B232-60)*转化表!$G$17,IF(AND(B232&lt;=80,B232&gt;70),9*转化表!$G$11+10*转化表!$G$12+10*转化表!$G$13+10*转化表!$G$14+10*转化表!$G$15+10*转化表!$G$16+10*转化表!$G$17+(B232-70)*转化表!$G$18,IF(AND(B232&lt;=90,B232&gt;80),9*转化表!$G$11+10*转化表!$G$12+10*转化表!$G$13+10*转化表!$G$14+10*转化表!$G$15+10*转化表!$G$16+10*转化表!$G$17+10*转化表!$G$18+(B232-80)*转化表!$G$19,IF(AND(B232&lt;=100,B232&gt;90),9*转化表!$G$11+10*转化表!$G$12+10*转化表!$G$13+10*转化表!$G$14+10*转化表!$G$15+10*转化表!$G$16+10*转化表!$G$17+10*转化表!$G$18+10*转化表!$G$19+(B232-90)*转化表!$G$20,IF(AND(B232&lt;=110,B232&gt;100),9*转化表!$G$11+10*转化表!$G$12+10*转化表!$G$13+10*转化表!$G$14+10*转化表!$G$15+10*转化表!$G$16+10*转化表!$G$17+10*转化表!$G$18+10*转化表!$G$19+10*转化表!$G$20+(B232-100)*转化表!$G$21,IF(AND(B232&lt;=120,B232&gt;110),9*转化表!$G$11+10*转化表!$G$12+10*转化表!$G$13+10*转化表!$G$14+10*转化表!$G$15+10*转化表!$G$16+10*转化表!$G$17+10*转化表!$G$18+10*转化表!$G$19+10*转化表!$G$20+10*转化表!$G$21+(B232-110)*转化表!$G$22))))))))))))</f>
        <v>706</v>
      </c>
      <c r="L232" s="98">
        <f>IF(F232&lt;=50,0,(F232-50)*7%*B232+IF(AND(B232&lt;=10,B232&gt;0),人物成长表!$B232*转化表!$H$11,IF(AND(B232&lt;=20,B232&gt;10),9*转化表!$H$11+(B232-10)*转化表!$H$12,IF(AND(B232&lt;=30,B232&gt;20),9*转化表!$H$11+10*转化表!$H$12+(B232-20)*转化表!$H$13,IF(AND(B232&lt;=40,B232&gt;30),9*转化表!$H$11+10*转化表!$H$12+10*转化表!$H$13+(B232-30)*转化表!$H$14,IF(AND(B232&lt;=50,B232&gt;40),9*转化表!$H$11+10*转化表!$H$12+10*转化表!$H$13+10*转化表!$H$14+(B232-40)*转化表!$H$15,IF(AND(B232&lt;=60,B232&gt;50),9*转化表!$H$11+10*转化表!$H$12+10*转化表!$H$13+10*转化表!$H$14+10*转化表!$H$15+(B232-50)*转化表!$H$16,IF(AND(B232&lt;=70,B232&gt;60),9*转化表!$H$11+10*转化表!$H$12+10*转化表!$H$13+10*转化表!$H$14+10*转化表!$H$15+10*转化表!$H$16+(B232-60)*转化表!$H$17,IF(AND(B232&lt;=80,B232&gt;70),9*转化表!$H$11+10*转化表!$H$12+10*转化表!$H$13+10*转化表!$H$14+10*转化表!$H$15+10*转化表!$H$16+10*转化表!$H$17+(B232-70)*转化表!$H$18,IF(AND(B232&lt;=90,B232&gt;80),9*转化表!$H$11+10*转化表!$H$12+10*转化表!$H$13+10*转化表!$H$14+10*转化表!$H$15+10*转化表!$H$16+10*转化表!$H$17+10*转化表!$H$18+(B232-80)*转化表!$H$19,IF(AND(B232&lt;=100,B232&gt;90),9*转化表!$H$11+10*转化表!$H$12+10*转化表!$H$13+10*转化表!$H$14+10*转化表!$H$15+10*转化表!$H$16+10*转化表!$H$17+10*转化表!$H$18+10*转化表!$H$19+(B232-90)*转化表!$H$20,IF(AND(B232&lt;=110,B232&gt;100),9*转化表!$H$11+10*转化表!$H$12+10*转化表!$H$13+10*转化表!$H$14+10*转化表!$H$15+10*转化表!$H$16+10*转化表!$H$17+10*转化表!$H$18+10*转化表!$H$19+10*转化表!$H$20+(B232-100)*转化表!$H$21,IF(AND(B232&lt;=120,B232&gt;110),9*转化表!$H$11+10*转化表!$H$12+10*转化表!$H$13+10*转化表!$H$14+10*转化表!$H$15+10*转化表!$H$16+10*转化表!$H$17+10*转化表!$H$18+10*转化表!$H$19+10*转化表!$H$20+10*转化表!$H$21+(B232-110)*转化表!$H$22)))))))))))))</f>
        <v>0</v>
      </c>
      <c r="M232" s="99">
        <v>0.1</v>
      </c>
      <c r="N232" s="95">
        <v>0</v>
      </c>
      <c r="O232" s="99">
        <v>0.15</v>
      </c>
      <c r="P232" s="95">
        <v>0</v>
      </c>
      <c r="Q232" s="95">
        <v>0</v>
      </c>
      <c r="R232" s="95">
        <v>0</v>
      </c>
      <c r="S232" s="95">
        <v>0</v>
      </c>
    </row>
    <row r="233" spans="1:19">
      <c r="A233" s="38" t="s">
        <v>187</v>
      </c>
      <c r="B233" s="95">
        <v>112</v>
      </c>
      <c r="C233" s="96">
        <f>IF(AND(B233&lt;=10,B233&gt;0),(人物成长表!$B233-1)*30+30,IF(AND(B233&lt;=20,B233&gt;10),9*30+30+(B233-10)*60,IF(AND(B233&lt;=30,B233&gt;20),9*30+30+10*60+(B233-20)*90,IF(AND(B233&lt;=40,B233&gt;30),9*30+30+10*60+10*90+(B233-30)*120,IF(AND(B233&lt;=50,B233&gt;40),9*30+30+10*60+10*90+10*120+(B233-40)*150,IF(AND(B233&lt;=60,B233&gt;50),9*30+30+10*60+10*90+10*120+10*150+(B233-50)*180,IF(AND(B233&lt;=70,B233&gt;60),9*30+30+10*60+10*90+10*120+10*150+10*180+(B233-60)*210,IF(AND(B233&lt;=80,B233&gt;70),9*30+30+10*60+10*90+10*120+10*150+10*180+10*210+(B233-70)*240,IF(AND(B233&lt;=90,B233&gt;80),9*30+30+10*60+10*90+10*120+10*150+10*180+10*210+10*240+(B233-80)*270,IF(AND(B233&lt;=100,B233&gt;90),9*30+30+10*60+10*90+10*120+10*150+10*180+10*210+10*240+10*270+(B233-90)*300,IF(AND(B233&lt;=110,B233&gt;100),9*30+30+10*60+10*90+10*120+10*150+10*180+10*210+10*240+10*270+10*300+(B233-100)*330,IF(AND(B233&lt;=120,B233&gt;110),9*30+30+10*60+10*90+10*120+10*150+10*180+10*210+10*240+10*270+10*300+10*330+(B233-110)*360))))))))))))</f>
        <v>20520</v>
      </c>
      <c r="D233" s="38">
        <v>70</v>
      </c>
      <c r="E233" s="38">
        <v>50</v>
      </c>
      <c r="F233" s="95">
        <v>50</v>
      </c>
      <c r="G233" s="97">
        <f>人物成长表!$D233*人物成长表!$B233*10%+16+IF(AND(B233&lt;=10,B233&gt;0),(人物成长表!$B233-1)*转化表!$C$11,IF(AND(B233&lt;=20,B233&gt;10),9*转化表!$C$11+(B233-10)*转化表!$C$12,IF(AND(B233&lt;=30,B233&gt;20),9*转化表!$C$11+10*转化表!$C$12+(B233-20)*转化表!$C$13,IF(AND(B233&lt;=40,B233&gt;30),9*转化表!$C$11+10*转化表!$C$12+10*转化表!$C$13+(B233-30)*转化表!$C$14,IF(AND(B233&lt;=50,B233&gt;40),9*转化表!$C$11+10*转化表!$C$12+10*转化表!$C$13+10*转化表!$C$14+(B233-40)*转化表!$C$15,IF(AND(B233&lt;=60,B233&gt;50),9*转化表!$C$11+10*转化表!$C$12+10*转化表!$C$13+10*转化表!$C$14+10*转化表!$C$15+(B233-50)*转化表!$C$16,IF(AND(B233&lt;=70,B233&gt;60),9*转化表!$C$11+10*转化表!$C$12+10*转化表!$C$13+10*转化表!$C$14+10*转化表!$C$15+10*转化表!$C$16+(B233-60)*转化表!$C$17,IF(AND(B233&lt;=80,B233&gt;70),9*转化表!$C$11+10*转化表!$C$12+10*转化表!$C$13+10*转化表!$C$14+10*转化表!$C$15+10*转化表!$C$16+10*转化表!$C$17+(B233-70)*转化表!$C$18,IF(AND(B233&lt;=90,B233&gt;80),9*转化表!$C$11+10*转化表!$C$12+10*转化表!$C$13+10*转化表!$C$14+10*转化表!$C$15+10*转化表!$C$16+10*转化表!$C$17+10*转化表!$C$18+(B233-80)*转化表!$C$19,IF(AND(B233&lt;=100,B233&gt;90),9*转化表!$C$11+10*转化表!$C$12+10*转化表!$C$13+10*转化表!$C$14+10*转化表!$C$15+10*转化表!$C$16+10*转化表!$C$17+10*转化表!$C$18+10*转化表!$C$19+(B233-90)*转化表!$C$20,IF(AND(B233&lt;=110,B233&gt;100),9*转化表!$C$11+10*转化表!$C$12+10*转化表!$C$13+10*转化表!$C$14+10*转化表!$C$15+10*转化表!$C$16+10*转化表!$C$17+10*转化表!$C$18+10*转化表!$C$19+10*转化表!$C$20+(B233-100)*转化表!$C$21,IF(AND(B233&lt;=120,B233&gt;110),9*转化表!$C$11+10*转化表!$C$12+10*转化表!$C$13+10*转化表!$C$14+10*转化表!$C$15+10*转化表!$C$16+10*转化表!$C$17+10*转化表!$C$18+10*转化表!$C$19+10*转化表!$C$20+10*转化表!$C$21+(B233-110)*转化表!$C$22))))))))))))</f>
        <v>2959</v>
      </c>
      <c r="H233" s="97">
        <f>人物成长表!$D233*人物成长表!$B233*7%+11.1+IF(AND(B233&lt;=10,B233&gt;0),(人物成长表!$B233-1)*转化表!$D$11,IF(AND(B233&lt;=20,B233&gt;10),9*转化表!$D$11+(B233-10)*转化表!$D$12,IF(AND(B233&lt;=30,B233&gt;20),9*转化表!$D$11+10*转化表!$D$12+(B233-20)*转化表!$D$13,IF(AND(B233&lt;=40,B233&gt;30),9*转化表!$D$11+10*转化表!$D$12+10*转化表!$D$13+(B233-30)*转化表!$D$14,IF(AND(B233&lt;=50,B233&gt;40),9*转化表!$D$11+10*转化表!$D$12+10*转化表!$D$13+10*转化表!$D$14+(B233-40)*转化表!$D$15,IF(AND(B233&lt;=60,B233&gt;50),9*转化表!$D$11+10*转化表!$D$12+10*转化表!$D$13+10*转化表!$D$14+10*转化表!$D$15+(B233-50)*转化表!$D$16,IF(AND(B233&lt;=70,B233&gt;60),9*转化表!$D$11+10*转化表!$D$12+10*转化表!$D$13+10*转化表!$D$14+10*转化表!$D$15+10*转化表!$D$16+(B233-60)*转化表!$D$17,IF(AND(B233&lt;=80,B233&gt;70),9*转化表!$D$11+10*转化表!$D$12+10*转化表!$D$13+10*转化表!$D$14+10*转化表!$D$15+10*转化表!$D$16+10*转化表!$D$17+(B233-70)*转化表!$D$18,IF(AND(B233&lt;=90,B233&gt;80),9*转化表!$D$11+10*转化表!$D$12+10*转化表!$D$13+10*转化表!$D$14+10*转化表!$D$15+10*转化表!$D$16+10*转化表!$D$17+10*转化表!$D$18+(B233-80)*转化表!$D$19,IF(AND(B233&lt;=100,B233&gt;90),9*转化表!$D$11+10*转化表!$D$12+10*转化表!$D$13+10*转化表!$D$14+10*转化表!$D$15+10*转化表!$D$16+10*转化表!$D$17+10*转化表!$D$18+10*转化表!$D$19+(B233-90)*转化表!$D$20,IF(AND(B233&lt;=110,B233&gt;100),9*转化表!$D$11+10*转化表!$D$12+10*转化表!$D$13+10*转化表!$D$14+10*转化表!$D$15+10*转化表!$D$16+10*转化表!$D$17+10*转化表!$D$18+10*转化表!$D$19+10*转化表!$D$20+(B233-100)*转化表!$D$21,IF(AND(B233&lt;=120,B233&gt;110),9*转化表!$D$11+10*转化表!$D$12+10*转化表!$D$13+10*转化表!$D$14+10*转化表!$D$15+10*转化表!$D$16+10*转化表!$D$17+10*转化表!$D$18+10*转化表!$D$19+10*转化表!$D$20+10*转化表!$D$21+(B233-110)*转化表!$D$22))))))))))))</f>
        <v>803.00000000000011</v>
      </c>
      <c r="I233" s="98">
        <f>IF(E233&lt;=50,0,(E233-50)*人物成长表!$B233*10%+0.1+IF(AND(B233&lt;=10,B233&gt;0),(人物成长表!$B233-1)*转化表!$E$11,IF(AND(B233&lt;=20,B233&gt;10),9*转化表!$E$11+(B233-10)*转化表!$E$12,IF(AND(B233&lt;=30,B233&gt;20),9*转化表!$E$11+10*转化表!$E$12+(B233-20)*转化表!$E$13,IF(AND(B233&lt;=40,B233&gt;30),9*转化表!$E$11+10*转化表!$E$12+10*转化表!$E$13+(B233-30)*转化表!$E$14,IF(AND(B233&lt;=50,B233&gt;40),9*转化表!$E$11+10*转化表!$E$12+10*转化表!$E$13+10*转化表!$E$14+(B233-40)*转化表!$E$15,IF(AND(B233&lt;=60,B233&gt;50),9*转化表!$E$11+10*转化表!$E$12+10*转化表!$E$13+10*转化表!$E$14+10*转化表!$E$15+(B233-50)*转化表!$E$16,IF(AND(B233&lt;=70,B233&gt;60),9*转化表!$E$11+10*转化表!$E$12+10*转化表!$E$13+10*转化表!$E$14+10*转化表!$E$15+10*转化表!$E$16+(B233-60)*转化表!$E$17,IF(AND(B233&lt;=80,B233&gt;70),9*转化表!$E$11+10*转化表!$E$12+10*转化表!$E$13+10*转化表!$E$14+10*转化表!$E$15+10*转化表!$E$16+10*转化表!$E$17+(B233-70)*转化表!$E$18,IF(AND(B233&lt;=90,B233&gt;80),9*转化表!$E$11+10*转化表!$E$12+10*转化表!$E$13+10*转化表!$E$14+10*转化表!$E$15+10*转化表!$E$16+10*转化表!$E$17+10*转化表!$E$18+(B233-80)*转化表!$E$19,IF(AND(B233&lt;=100,B233&gt;90),9*转化表!$E$11+10*转化表!$E$12+10*转化表!$E$13+10*转化表!$E$14+10*转化表!$E$15+10*转化表!$E$16+10*转化表!$E$17+10*转化表!$E$18+10*转化表!$E$19+(B233-90)*转化表!$E$20,IF(AND(B233&lt;=110,B233&gt;100),9*转化表!$E$11+10*转化表!$E$12+10*转化表!$E$13+10*转化表!$E$14+10*转化表!$E$15+10*转化表!$E$16+10*转化表!$E$17+10*转化表!$E$18+10*转化表!$E$19+10*转化表!$E$20+(B233-100)*转化表!$E$21,IF(AND(B233&lt;=120,B233&gt;110),9*转化表!$E$11+10*转化表!$E$12+10*转化表!$E$13+10*转化表!$E$14+10*转化表!$E$15+10*转化表!$E$16+10*转化表!$E$17+10*转化表!$E$18+10*转化表!$E$19+10*转化表!$E$20+10*转化表!$E$21+(B233-110)*转化表!$E$22)))))))))))))</f>
        <v>0</v>
      </c>
      <c r="J233" s="98">
        <f>IF(E233&lt;=50,0,(E233-50)*人物成长表!$B233*7%+0.1+IF(AND(B233&lt;=10,B233&gt;0),(人物成长表!$B233-1)*转化表!$F$11,IF(AND(B233&lt;=20,B233&gt;10),9*转化表!$F$11+(B233-10)*转化表!$F$12,IF(AND(B233&lt;=30,B233&gt;20),9*转化表!$F$11+10*转化表!$F$12+(B233-20)*转化表!$F$13,IF(AND(B233&lt;=40,B233&gt;30),9*转化表!$F$11+10*转化表!$F$12+10*转化表!$F$13+(B233-30)*转化表!$F$14,IF(AND(B233&lt;=50,B233&gt;40),9*转化表!$F$11+10*转化表!$F$12+10*转化表!$F$13+10*转化表!$F$14+(B233-40)*转化表!$F$15,IF(AND(B233&lt;=60,B233&gt;50),9*转化表!$F$11+10*转化表!$F$12+10*转化表!$F$13+10*转化表!$F$14+10*转化表!$F$15+(B233-50)*转化表!$F$16,IF(AND(B233&lt;=70,B233&gt;60),9*转化表!$F$11+10*转化表!$F$12+10*转化表!$F$13+10*转化表!$F$14+10*转化表!$F$15+10*转化表!$F$16+(B233-60)*转化表!$F$17,IF(AND(B233&lt;=80,B233&gt;70),9*转化表!$F$11+10*转化表!$F$12+10*转化表!$F$13+10*转化表!$F$14+10*转化表!$F$15+10*转化表!$F$16+10*转化表!$F$17+(B233-70)*转化表!$F$18,IF(AND(B233&lt;=90,B233&gt;80),9*转化表!$F$11+10*转化表!$F$12+10*转化表!$F$13+10*转化表!$F$14+10*转化表!$F$15+10*转化表!$F$16+10*转化表!$F$17+10*转化表!$F$18+(B233-80)*转化表!$F$19,IF(AND(B233&lt;=100,B233&gt;90),9*转化表!$F$11+10*转化表!$F$12+10*转化表!$F$13+10*转化表!$F$14+10*转化表!$F$15+10*转化表!$F$16+10*转化表!$F$17+10*转化表!$F$18+10*转化表!$F$19+(B233-90)*转化表!$F$20,IF(AND(B233&lt;=110,B233&gt;100),9*转化表!$F$11+10*转化表!$F$12+10*转化表!$F$13+10*转化表!$F$14+10*转化表!$F$15+10*转化表!$F$16+10*转化表!$F$17+10*转化表!$F$18+10*转化表!$F$19+10*转化表!$F$20+(B233-100)*转化表!$F$21,IF(AND(B233&lt;=120,B233&gt;110),9*转化表!$F$11+10*转化表!$F$12+10*转化表!$F$13+10*转化表!$F$14+10*转化表!$F$15+10*转化表!$F$16+10*转化表!$F$17+10*转化表!$F$18+10*转化表!$F$19+10*转化表!$F$20+10*转化表!$F$21+(B233-110)*转化表!$F$22)))))))))))))</f>
        <v>0</v>
      </c>
      <c r="K233" s="98">
        <f>(F233-50)*B233*10%+1+IF(AND(B233&lt;=10,B233&gt;0),(人物成长表!$B233-1)*转化表!$G$11,IF(AND(B233&lt;=20,B233&gt;10),9*转化表!$G$11+(B233-10)*转化表!$G$12,IF(AND(B233&lt;=30,B233&gt;20),9*转化表!$G$11+10*转化表!$G$12+(B233-20)*转化表!$G$13,IF(AND(B233&lt;=40,B233&gt;30),9*转化表!$G$11+10*转化表!$G$12+10*转化表!$G$13+(B233-30)*转化表!$G$14,IF(AND(B233&lt;=50,B233&gt;40),9*转化表!$G$11+10*转化表!$G$12+10*转化表!$G$13+10*转化表!$G$14+(B233-40)*转化表!$G$15,IF(AND(B233&lt;=60,B233&gt;50),9*转化表!$G$11+10*转化表!$G$12+10*转化表!$G$13+10*转化表!$G$14+10*转化表!$G$15+(B233-50)*转化表!$G$16,IF(AND(B233&lt;=70,B233&gt;60),9*转化表!$G$11+10*转化表!$G$12+10*转化表!$G$13+10*转化表!$G$14+10*转化表!$G$15+10*转化表!$G$16+(B233-60)*转化表!$G$17,IF(AND(B233&lt;=80,B233&gt;70),9*转化表!$G$11+10*转化表!$G$12+10*转化表!$G$13+10*转化表!$G$14+10*转化表!$G$15+10*转化表!$G$16+10*转化表!$G$17+(B233-70)*转化表!$G$18,IF(AND(B233&lt;=90,B233&gt;80),9*转化表!$G$11+10*转化表!$G$12+10*转化表!$G$13+10*转化表!$G$14+10*转化表!$G$15+10*转化表!$G$16+10*转化表!$G$17+10*转化表!$G$18+(B233-80)*转化表!$G$19,IF(AND(B233&lt;=100,B233&gt;90),9*转化表!$G$11+10*转化表!$G$12+10*转化表!$G$13+10*转化表!$G$14+10*转化表!$G$15+10*转化表!$G$16+10*转化表!$G$17+10*转化表!$G$18+10*转化表!$G$19+(B233-90)*转化表!$G$20,IF(AND(B233&lt;=110,B233&gt;100),9*转化表!$G$11+10*转化表!$G$12+10*转化表!$G$13+10*转化表!$G$14+10*转化表!$G$15+10*转化表!$G$16+10*转化表!$G$17+10*转化表!$G$18+10*转化表!$G$19+10*转化表!$G$20+(B233-100)*转化表!$G$21,IF(AND(B233&lt;=120,B233&gt;110),9*转化表!$G$11+10*转化表!$G$12+10*转化表!$G$13+10*转化表!$G$14+10*转化表!$G$15+10*转化表!$G$16+10*转化表!$G$17+10*转化表!$G$18+10*转化表!$G$19+10*转化表!$G$20+10*转化表!$G$21+(B233-110)*转化表!$G$22))))))))))))</f>
        <v>722</v>
      </c>
      <c r="L233" s="98">
        <f>IF(F233&lt;=50,0,(F233-50)*7%*B233+IF(AND(B233&lt;=10,B233&gt;0),人物成长表!$B233*转化表!$H$11,IF(AND(B233&lt;=20,B233&gt;10),9*转化表!$H$11+(B233-10)*转化表!$H$12,IF(AND(B233&lt;=30,B233&gt;20),9*转化表!$H$11+10*转化表!$H$12+(B233-20)*转化表!$H$13,IF(AND(B233&lt;=40,B233&gt;30),9*转化表!$H$11+10*转化表!$H$12+10*转化表!$H$13+(B233-30)*转化表!$H$14,IF(AND(B233&lt;=50,B233&gt;40),9*转化表!$H$11+10*转化表!$H$12+10*转化表!$H$13+10*转化表!$H$14+(B233-40)*转化表!$H$15,IF(AND(B233&lt;=60,B233&gt;50),9*转化表!$H$11+10*转化表!$H$12+10*转化表!$H$13+10*转化表!$H$14+10*转化表!$H$15+(B233-50)*转化表!$H$16,IF(AND(B233&lt;=70,B233&gt;60),9*转化表!$H$11+10*转化表!$H$12+10*转化表!$H$13+10*转化表!$H$14+10*转化表!$H$15+10*转化表!$H$16+(B233-60)*转化表!$H$17,IF(AND(B233&lt;=80,B233&gt;70),9*转化表!$H$11+10*转化表!$H$12+10*转化表!$H$13+10*转化表!$H$14+10*转化表!$H$15+10*转化表!$H$16+10*转化表!$H$17+(B233-70)*转化表!$H$18,IF(AND(B233&lt;=90,B233&gt;80),9*转化表!$H$11+10*转化表!$H$12+10*转化表!$H$13+10*转化表!$H$14+10*转化表!$H$15+10*转化表!$H$16+10*转化表!$H$17+10*转化表!$H$18+(B233-80)*转化表!$H$19,IF(AND(B233&lt;=100,B233&gt;90),9*转化表!$H$11+10*转化表!$H$12+10*转化表!$H$13+10*转化表!$H$14+10*转化表!$H$15+10*转化表!$H$16+10*转化表!$H$17+10*转化表!$H$18+10*转化表!$H$19+(B233-90)*转化表!$H$20,IF(AND(B233&lt;=110,B233&gt;100),9*转化表!$H$11+10*转化表!$H$12+10*转化表!$H$13+10*转化表!$H$14+10*转化表!$H$15+10*转化表!$H$16+10*转化表!$H$17+10*转化表!$H$18+10*转化表!$H$19+10*转化表!$H$20+(B233-100)*转化表!$H$21,IF(AND(B233&lt;=120,B233&gt;110),9*转化表!$H$11+10*转化表!$H$12+10*转化表!$H$13+10*转化表!$H$14+10*转化表!$H$15+10*转化表!$H$16+10*转化表!$H$17+10*转化表!$H$18+10*转化表!$H$19+10*转化表!$H$20+10*转化表!$H$21+(B233-110)*转化表!$H$22)))))))))))))</f>
        <v>0</v>
      </c>
      <c r="M233" s="99">
        <v>0.1</v>
      </c>
      <c r="N233" s="95">
        <v>0</v>
      </c>
      <c r="O233" s="99">
        <v>0.15</v>
      </c>
      <c r="P233" s="95">
        <v>0</v>
      </c>
      <c r="Q233" s="95">
        <v>0</v>
      </c>
      <c r="R233" s="95">
        <v>0</v>
      </c>
      <c r="S233" s="95">
        <v>0</v>
      </c>
    </row>
    <row r="234" spans="1:19">
      <c r="A234" s="38" t="s">
        <v>187</v>
      </c>
      <c r="B234" s="95">
        <v>113</v>
      </c>
      <c r="C234" s="96">
        <f>IF(AND(B234&lt;=10,B234&gt;0),(人物成长表!$B234-1)*30+30,IF(AND(B234&lt;=20,B234&gt;10),9*30+30+(B234-10)*60,IF(AND(B234&lt;=30,B234&gt;20),9*30+30+10*60+(B234-20)*90,IF(AND(B234&lt;=40,B234&gt;30),9*30+30+10*60+10*90+(B234-30)*120,IF(AND(B234&lt;=50,B234&gt;40),9*30+30+10*60+10*90+10*120+(B234-40)*150,IF(AND(B234&lt;=60,B234&gt;50),9*30+30+10*60+10*90+10*120+10*150+(B234-50)*180,IF(AND(B234&lt;=70,B234&gt;60),9*30+30+10*60+10*90+10*120+10*150+10*180+(B234-60)*210,IF(AND(B234&lt;=80,B234&gt;70),9*30+30+10*60+10*90+10*120+10*150+10*180+10*210+(B234-70)*240,IF(AND(B234&lt;=90,B234&gt;80),9*30+30+10*60+10*90+10*120+10*150+10*180+10*210+10*240+(B234-80)*270,IF(AND(B234&lt;=100,B234&gt;90),9*30+30+10*60+10*90+10*120+10*150+10*180+10*210+10*240+10*270+(B234-90)*300,IF(AND(B234&lt;=110,B234&gt;100),9*30+30+10*60+10*90+10*120+10*150+10*180+10*210+10*240+10*270+10*300+(B234-100)*330,IF(AND(B234&lt;=120,B234&gt;110),9*30+30+10*60+10*90+10*120+10*150+10*180+10*210+10*240+10*270+10*300+10*330+(B234-110)*360))))))))))))</f>
        <v>20880</v>
      </c>
      <c r="D234" s="38">
        <v>70</v>
      </c>
      <c r="E234" s="38">
        <v>50</v>
      </c>
      <c r="F234" s="95">
        <v>50</v>
      </c>
      <c r="G234" s="97">
        <f>人物成长表!$D234*人物成长表!$B234*10%+16+IF(AND(B234&lt;=10,B234&gt;0),(人物成长表!$B234-1)*转化表!$C$11,IF(AND(B234&lt;=20,B234&gt;10),9*转化表!$C$11+(B234-10)*转化表!$C$12,IF(AND(B234&lt;=30,B234&gt;20),9*转化表!$C$11+10*转化表!$C$12+(B234-20)*转化表!$C$13,IF(AND(B234&lt;=40,B234&gt;30),9*转化表!$C$11+10*转化表!$C$12+10*转化表!$C$13+(B234-30)*转化表!$C$14,IF(AND(B234&lt;=50,B234&gt;40),9*转化表!$C$11+10*转化表!$C$12+10*转化表!$C$13+10*转化表!$C$14+(B234-40)*转化表!$C$15,IF(AND(B234&lt;=60,B234&gt;50),9*转化表!$C$11+10*转化表!$C$12+10*转化表!$C$13+10*转化表!$C$14+10*转化表!$C$15+(B234-50)*转化表!$C$16,IF(AND(B234&lt;=70,B234&gt;60),9*转化表!$C$11+10*转化表!$C$12+10*转化表!$C$13+10*转化表!$C$14+10*转化表!$C$15+10*转化表!$C$16+(B234-60)*转化表!$C$17,IF(AND(B234&lt;=80,B234&gt;70),9*转化表!$C$11+10*转化表!$C$12+10*转化表!$C$13+10*转化表!$C$14+10*转化表!$C$15+10*转化表!$C$16+10*转化表!$C$17+(B234-70)*转化表!$C$18,IF(AND(B234&lt;=90,B234&gt;80),9*转化表!$C$11+10*转化表!$C$12+10*转化表!$C$13+10*转化表!$C$14+10*转化表!$C$15+10*转化表!$C$16+10*转化表!$C$17+10*转化表!$C$18+(B234-80)*转化表!$C$19,IF(AND(B234&lt;=100,B234&gt;90),9*转化表!$C$11+10*转化表!$C$12+10*转化表!$C$13+10*转化表!$C$14+10*转化表!$C$15+10*转化表!$C$16+10*转化表!$C$17+10*转化表!$C$18+10*转化表!$C$19+(B234-90)*转化表!$C$20,IF(AND(B234&lt;=110,B234&gt;100),9*转化表!$C$11+10*转化表!$C$12+10*转化表!$C$13+10*转化表!$C$14+10*转化表!$C$15+10*转化表!$C$16+10*转化表!$C$17+10*转化表!$C$18+10*转化表!$C$19+10*转化表!$C$20+(B234-100)*转化表!$C$21,IF(AND(B234&lt;=120,B234&gt;110),9*转化表!$C$11+10*转化表!$C$12+10*转化表!$C$13+10*转化表!$C$14+10*转化表!$C$15+10*转化表!$C$16+10*转化表!$C$17+10*转化表!$C$18+10*转化表!$C$19+10*转化表!$C$20+10*转化表!$C$21+(B234-110)*转化表!$C$22))))))))))))</f>
        <v>3009</v>
      </c>
      <c r="H234" s="97">
        <f>人物成长表!$D234*人物成长表!$B234*7%+11.1+IF(AND(B234&lt;=10,B234&gt;0),(人物成长表!$B234-1)*转化表!$D$11,IF(AND(B234&lt;=20,B234&gt;10),9*转化表!$D$11+(B234-10)*转化表!$D$12,IF(AND(B234&lt;=30,B234&gt;20),9*转化表!$D$11+10*转化表!$D$12+(B234-20)*转化表!$D$13,IF(AND(B234&lt;=40,B234&gt;30),9*转化表!$D$11+10*转化表!$D$12+10*转化表!$D$13+(B234-30)*转化表!$D$14,IF(AND(B234&lt;=50,B234&gt;40),9*转化表!$D$11+10*转化表!$D$12+10*转化表!$D$13+10*转化表!$D$14+(B234-40)*转化表!$D$15,IF(AND(B234&lt;=60,B234&gt;50),9*转化表!$D$11+10*转化表!$D$12+10*转化表!$D$13+10*转化表!$D$14+10*转化表!$D$15+(B234-50)*转化表!$D$16,IF(AND(B234&lt;=70,B234&gt;60),9*转化表!$D$11+10*转化表!$D$12+10*转化表!$D$13+10*转化表!$D$14+10*转化表!$D$15+10*转化表!$D$16+(B234-60)*转化表!$D$17,IF(AND(B234&lt;=80,B234&gt;70),9*转化表!$D$11+10*转化表!$D$12+10*转化表!$D$13+10*转化表!$D$14+10*转化表!$D$15+10*转化表!$D$16+10*转化表!$D$17+(B234-70)*转化表!$D$18,IF(AND(B234&lt;=90,B234&gt;80),9*转化表!$D$11+10*转化表!$D$12+10*转化表!$D$13+10*转化表!$D$14+10*转化表!$D$15+10*转化表!$D$16+10*转化表!$D$17+10*转化表!$D$18+(B234-80)*转化表!$D$19,IF(AND(B234&lt;=100,B234&gt;90),9*转化表!$D$11+10*转化表!$D$12+10*转化表!$D$13+10*转化表!$D$14+10*转化表!$D$15+10*转化表!$D$16+10*转化表!$D$17+10*转化表!$D$18+10*转化表!$D$19+(B234-90)*转化表!$D$20,IF(AND(B234&lt;=110,B234&gt;100),9*转化表!$D$11+10*转化表!$D$12+10*转化表!$D$13+10*转化表!$D$14+10*转化表!$D$15+10*转化表!$D$16+10*转化表!$D$17+10*转化表!$D$18+10*转化表!$D$19+10*转化表!$D$20+(B234-100)*转化表!$D$21,IF(AND(B234&lt;=120,B234&gt;110),9*转化表!$D$11+10*转化表!$D$12+10*转化表!$D$13+10*转化表!$D$14+10*转化表!$D$15+10*转化表!$D$16+10*转化表!$D$17+10*转化表!$D$18+10*转化表!$D$19+10*转化表!$D$20+10*转化表!$D$21+(B234-110)*转化表!$D$22))))))))))))</f>
        <v>815</v>
      </c>
      <c r="I234" s="98">
        <f>IF(E234&lt;=50,0,(E234-50)*人物成长表!$B234*10%+0.1+IF(AND(B234&lt;=10,B234&gt;0),(人物成长表!$B234-1)*转化表!$E$11,IF(AND(B234&lt;=20,B234&gt;10),9*转化表!$E$11+(B234-10)*转化表!$E$12,IF(AND(B234&lt;=30,B234&gt;20),9*转化表!$E$11+10*转化表!$E$12+(B234-20)*转化表!$E$13,IF(AND(B234&lt;=40,B234&gt;30),9*转化表!$E$11+10*转化表!$E$12+10*转化表!$E$13+(B234-30)*转化表!$E$14,IF(AND(B234&lt;=50,B234&gt;40),9*转化表!$E$11+10*转化表!$E$12+10*转化表!$E$13+10*转化表!$E$14+(B234-40)*转化表!$E$15,IF(AND(B234&lt;=60,B234&gt;50),9*转化表!$E$11+10*转化表!$E$12+10*转化表!$E$13+10*转化表!$E$14+10*转化表!$E$15+(B234-50)*转化表!$E$16,IF(AND(B234&lt;=70,B234&gt;60),9*转化表!$E$11+10*转化表!$E$12+10*转化表!$E$13+10*转化表!$E$14+10*转化表!$E$15+10*转化表!$E$16+(B234-60)*转化表!$E$17,IF(AND(B234&lt;=80,B234&gt;70),9*转化表!$E$11+10*转化表!$E$12+10*转化表!$E$13+10*转化表!$E$14+10*转化表!$E$15+10*转化表!$E$16+10*转化表!$E$17+(B234-70)*转化表!$E$18,IF(AND(B234&lt;=90,B234&gt;80),9*转化表!$E$11+10*转化表!$E$12+10*转化表!$E$13+10*转化表!$E$14+10*转化表!$E$15+10*转化表!$E$16+10*转化表!$E$17+10*转化表!$E$18+(B234-80)*转化表!$E$19,IF(AND(B234&lt;=100,B234&gt;90),9*转化表!$E$11+10*转化表!$E$12+10*转化表!$E$13+10*转化表!$E$14+10*转化表!$E$15+10*转化表!$E$16+10*转化表!$E$17+10*转化表!$E$18+10*转化表!$E$19+(B234-90)*转化表!$E$20,IF(AND(B234&lt;=110,B234&gt;100),9*转化表!$E$11+10*转化表!$E$12+10*转化表!$E$13+10*转化表!$E$14+10*转化表!$E$15+10*转化表!$E$16+10*转化表!$E$17+10*转化表!$E$18+10*转化表!$E$19+10*转化表!$E$20+(B234-100)*转化表!$E$21,IF(AND(B234&lt;=120,B234&gt;110),9*转化表!$E$11+10*转化表!$E$12+10*转化表!$E$13+10*转化表!$E$14+10*转化表!$E$15+10*转化表!$E$16+10*转化表!$E$17+10*转化表!$E$18+10*转化表!$E$19+10*转化表!$E$20+10*转化表!$E$21+(B234-110)*转化表!$E$22)))))))))))))</f>
        <v>0</v>
      </c>
      <c r="J234" s="98">
        <f>IF(E234&lt;=50,0,(E234-50)*人物成长表!$B234*7%+0.1+IF(AND(B234&lt;=10,B234&gt;0),(人物成长表!$B234-1)*转化表!$F$11,IF(AND(B234&lt;=20,B234&gt;10),9*转化表!$F$11+(B234-10)*转化表!$F$12,IF(AND(B234&lt;=30,B234&gt;20),9*转化表!$F$11+10*转化表!$F$12+(B234-20)*转化表!$F$13,IF(AND(B234&lt;=40,B234&gt;30),9*转化表!$F$11+10*转化表!$F$12+10*转化表!$F$13+(B234-30)*转化表!$F$14,IF(AND(B234&lt;=50,B234&gt;40),9*转化表!$F$11+10*转化表!$F$12+10*转化表!$F$13+10*转化表!$F$14+(B234-40)*转化表!$F$15,IF(AND(B234&lt;=60,B234&gt;50),9*转化表!$F$11+10*转化表!$F$12+10*转化表!$F$13+10*转化表!$F$14+10*转化表!$F$15+(B234-50)*转化表!$F$16,IF(AND(B234&lt;=70,B234&gt;60),9*转化表!$F$11+10*转化表!$F$12+10*转化表!$F$13+10*转化表!$F$14+10*转化表!$F$15+10*转化表!$F$16+(B234-60)*转化表!$F$17,IF(AND(B234&lt;=80,B234&gt;70),9*转化表!$F$11+10*转化表!$F$12+10*转化表!$F$13+10*转化表!$F$14+10*转化表!$F$15+10*转化表!$F$16+10*转化表!$F$17+(B234-70)*转化表!$F$18,IF(AND(B234&lt;=90,B234&gt;80),9*转化表!$F$11+10*转化表!$F$12+10*转化表!$F$13+10*转化表!$F$14+10*转化表!$F$15+10*转化表!$F$16+10*转化表!$F$17+10*转化表!$F$18+(B234-80)*转化表!$F$19,IF(AND(B234&lt;=100,B234&gt;90),9*转化表!$F$11+10*转化表!$F$12+10*转化表!$F$13+10*转化表!$F$14+10*转化表!$F$15+10*转化表!$F$16+10*转化表!$F$17+10*转化表!$F$18+10*转化表!$F$19+(B234-90)*转化表!$F$20,IF(AND(B234&lt;=110,B234&gt;100),9*转化表!$F$11+10*转化表!$F$12+10*转化表!$F$13+10*转化表!$F$14+10*转化表!$F$15+10*转化表!$F$16+10*转化表!$F$17+10*转化表!$F$18+10*转化表!$F$19+10*转化表!$F$20+(B234-100)*转化表!$F$21,IF(AND(B234&lt;=120,B234&gt;110),9*转化表!$F$11+10*转化表!$F$12+10*转化表!$F$13+10*转化表!$F$14+10*转化表!$F$15+10*转化表!$F$16+10*转化表!$F$17+10*转化表!$F$18+10*转化表!$F$19+10*转化表!$F$20+10*转化表!$F$21+(B234-110)*转化表!$F$22)))))))))))))</f>
        <v>0</v>
      </c>
      <c r="K234" s="98">
        <f>(F234-50)*B234*10%+1+IF(AND(B234&lt;=10,B234&gt;0),(人物成长表!$B234-1)*转化表!$G$11,IF(AND(B234&lt;=20,B234&gt;10),9*转化表!$G$11+(B234-10)*转化表!$G$12,IF(AND(B234&lt;=30,B234&gt;20),9*转化表!$G$11+10*转化表!$G$12+(B234-20)*转化表!$G$13,IF(AND(B234&lt;=40,B234&gt;30),9*转化表!$G$11+10*转化表!$G$12+10*转化表!$G$13+(B234-30)*转化表!$G$14,IF(AND(B234&lt;=50,B234&gt;40),9*转化表!$G$11+10*转化表!$G$12+10*转化表!$G$13+10*转化表!$G$14+(B234-40)*转化表!$G$15,IF(AND(B234&lt;=60,B234&gt;50),9*转化表!$G$11+10*转化表!$G$12+10*转化表!$G$13+10*转化表!$G$14+10*转化表!$G$15+(B234-50)*转化表!$G$16,IF(AND(B234&lt;=70,B234&gt;60),9*转化表!$G$11+10*转化表!$G$12+10*转化表!$G$13+10*转化表!$G$14+10*转化表!$G$15+10*转化表!$G$16+(B234-60)*转化表!$G$17,IF(AND(B234&lt;=80,B234&gt;70),9*转化表!$G$11+10*转化表!$G$12+10*转化表!$G$13+10*转化表!$G$14+10*转化表!$G$15+10*转化表!$G$16+10*转化表!$G$17+(B234-70)*转化表!$G$18,IF(AND(B234&lt;=90,B234&gt;80),9*转化表!$G$11+10*转化表!$G$12+10*转化表!$G$13+10*转化表!$G$14+10*转化表!$G$15+10*转化表!$G$16+10*转化表!$G$17+10*转化表!$G$18+(B234-80)*转化表!$G$19,IF(AND(B234&lt;=100,B234&gt;90),9*转化表!$G$11+10*转化表!$G$12+10*转化表!$G$13+10*转化表!$G$14+10*转化表!$G$15+10*转化表!$G$16+10*转化表!$G$17+10*转化表!$G$18+10*转化表!$G$19+(B234-90)*转化表!$G$20,IF(AND(B234&lt;=110,B234&gt;100),9*转化表!$G$11+10*转化表!$G$12+10*转化表!$G$13+10*转化表!$G$14+10*转化表!$G$15+10*转化表!$G$16+10*转化表!$G$17+10*转化表!$G$18+10*转化表!$G$19+10*转化表!$G$20+(B234-100)*转化表!$G$21,IF(AND(B234&lt;=120,B234&gt;110),9*转化表!$G$11+10*转化表!$G$12+10*转化表!$G$13+10*转化表!$G$14+10*转化表!$G$15+10*转化表!$G$16+10*转化表!$G$17+10*转化表!$G$18+10*转化表!$G$19+10*转化表!$G$20+10*转化表!$G$21+(B234-110)*转化表!$G$22))))))))))))</f>
        <v>738</v>
      </c>
      <c r="L234" s="98">
        <f>IF(F234&lt;=50,0,(F234-50)*7%*B234+IF(AND(B234&lt;=10,B234&gt;0),人物成长表!$B234*转化表!$H$11,IF(AND(B234&lt;=20,B234&gt;10),9*转化表!$H$11+(B234-10)*转化表!$H$12,IF(AND(B234&lt;=30,B234&gt;20),9*转化表!$H$11+10*转化表!$H$12+(B234-20)*转化表!$H$13,IF(AND(B234&lt;=40,B234&gt;30),9*转化表!$H$11+10*转化表!$H$12+10*转化表!$H$13+(B234-30)*转化表!$H$14,IF(AND(B234&lt;=50,B234&gt;40),9*转化表!$H$11+10*转化表!$H$12+10*转化表!$H$13+10*转化表!$H$14+(B234-40)*转化表!$H$15,IF(AND(B234&lt;=60,B234&gt;50),9*转化表!$H$11+10*转化表!$H$12+10*转化表!$H$13+10*转化表!$H$14+10*转化表!$H$15+(B234-50)*转化表!$H$16,IF(AND(B234&lt;=70,B234&gt;60),9*转化表!$H$11+10*转化表!$H$12+10*转化表!$H$13+10*转化表!$H$14+10*转化表!$H$15+10*转化表!$H$16+(B234-60)*转化表!$H$17,IF(AND(B234&lt;=80,B234&gt;70),9*转化表!$H$11+10*转化表!$H$12+10*转化表!$H$13+10*转化表!$H$14+10*转化表!$H$15+10*转化表!$H$16+10*转化表!$H$17+(B234-70)*转化表!$H$18,IF(AND(B234&lt;=90,B234&gt;80),9*转化表!$H$11+10*转化表!$H$12+10*转化表!$H$13+10*转化表!$H$14+10*转化表!$H$15+10*转化表!$H$16+10*转化表!$H$17+10*转化表!$H$18+(B234-80)*转化表!$H$19,IF(AND(B234&lt;=100,B234&gt;90),9*转化表!$H$11+10*转化表!$H$12+10*转化表!$H$13+10*转化表!$H$14+10*转化表!$H$15+10*转化表!$H$16+10*转化表!$H$17+10*转化表!$H$18+10*转化表!$H$19+(B234-90)*转化表!$H$20,IF(AND(B234&lt;=110,B234&gt;100),9*转化表!$H$11+10*转化表!$H$12+10*转化表!$H$13+10*转化表!$H$14+10*转化表!$H$15+10*转化表!$H$16+10*转化表!$H$17+10*转化表!$H$18+10*转化表!$H$19+10*转化表!$H$20+(B234-100)*转化表!$H$21,IF(AND(B234&lt;=120,B234&gt;110),9*转化表!$H$11+10*转化表!$H$12+10*转化表!$H$13+10*转化表!$H$14+10*转化表!$H$15+10*转化表!$H$16+10*转化表!$H$17+10*转化表!$H$18+10*转化表!$H$19+10*转化表!$H$20+10*转化表!$H$21+(B234-110)*转化表!$H$22)))))))))))))</f>
        <v>0</v>
      </c>
      <c r="M234" s="99">
        <v>0.1</v>
      </c>
      <c r="N234" s="95">
        <v>0</v>
      </c>
      <c r="O234" s="99">
        <v>0.15</v>
      </c>
      <c r="P234" s="95">
        <v>0</v>
      </c>
      <c r="Q234" s="95">
        <v>0</v>
      </c>
      <c r="R234" s="95">
        <v>0</v>
      </c>
      <c r="S234" s="95">
        <v>0</v>
      </c>
    </row>
    <row r="235" spans="1:19">
      <c r="A235" s="38" t="s">
        <v>187</v>
      </c>
      <c r="B235" s="95">
        <v>114</v>
      </c>
      <c r="C235" s="96">
        <f>IF(AND(B235&lt;=10,B235&gt;0),(人物成长表!$B235-1)*30+30,IF(AND(B235&lt;=20,B235&gt;10),9*30+30+(B235-10)*60,IF(AND(B235&lt;=30,B235&gt;20),9*30+30+10*60+(B235-20)*90,IF(AND(B235&lt;=40,B235&gt;30),9*30+30+10*60+10*90+(B235-30)*120,IF(AND(B235&lt;=50,B235&gt;40),9*30+30+10*60+10*90+10*120+(B235-40)*150,IF(AND(B235&lt;=60,B235&gt;50),9*30+30+10*60+10*90+10*120+10*150+(B235-50)*180,IF(AND(B235&lt;=70,B235&gt;60),9*30+30+10*60+10*90+10*120+10*150+10*180+(B235-60)*210,IF(AND(B235&lt;=80,B235&gt;70),9*30+30+10*60+10*90+10*120+10*150+10*180+10*210+(B235-70)*240,IF(AND(B235&lt;=90,B235&gt;80),9*30+30+10*60+10*90+10*120+10*150+10*180+10*210+10*240+(B235-80)*270,IF(AND(B235&lt;=100,B235&gt;90),9*30+30+10*60+10*90+10*120+10*150+10*180+10*210+10*240+10*270+(B235-90)*300,IF(AND(B235&lt;=110,B235&gt;100),9*30+30+10*60+10*90+10*120+10*150+10*180+10*210+10*240+10*270+10*300+(B235-100)*330,IF(AND(B235&lt;=120,B235&gt;110),9*30+30+10*60+10*90+10*120+10*150+10*180+10*210+10*240+10*270+10*300+10*330+(B235-110)*360))))))))))))</f>
        <v>21240</v>
      </c>
      <c r="D235" s="38">
        <v>70</v>
      </c>
      <c r="E235" s="38">
        <v>50</v>
      </c>
      <c r="F235" s="95">
        <v>50</v>
      </c>
      <c r="G235" s="97">
        <f>人物成长表!$D235*人物成长表!$B235*10%+16+IF(AND(B235&lt;=10,B235&gt;0),(人物成长表!$B235-1)*转化表!$C$11,IF(AND(B235&lt;=20,B235&gt;10),9*转化表!$C$11+(B235-10)*转化表!$C$12,IF(AND(B235&lt;=30,B235&gt;20),9*转化表!$C$11+10*转化表!$C$12+(B235-20)*转化表!$C$13,IF(AND(B235&lt;=40,B235&gt;30),9*转化表!$C$11+10*转化表!$C$12+10*转化表!$C$13+(B235-30)*转化表!$C$14,IF(AND(B235&lt;=50,B235&gt;40),9*转化表!$C$11+10*转化表!$C$12+10*转化表!$C$13+10*转化表!$C$14+(B235-40)*转化表!$C$15,IF(AND(B235&lt;=60,B235&gt;50),9*转化表!$C$11+10*转化表!$C$12+10*转化表!$C$13+10*转化表!$C$14+10*转化表!$C$15+(B235-50)*转化表!$C$16,IF(AND(B235&lt;=70,B235&gt;60),9*转化表!$C$11+10*转化表!$C$12+10*转化表!$C$13+10*转化表!$C$14+10*转化表!$C$15+10*转化表!$C$16+(B235-60)*转化表!$C$17,IF(AND(B235&lt;=80,B235&gt;70),9*转化表!$C$11+10*转化表!$C$12+10*转化表!$C$13+10*转化表!$C$14+10*转化表!$C$15+10*转化表!$C$16+10*转化表!$C$17+(B235-70)*转化表!$C$18,IF(AND(B235&lt;=90,B235&gt;80),9*转化表!$C$11+10*转化表!$C$12+10*转化表!$C$13+10*转化表!$C$14+10*转化表!$C$15+10*转化表!$C$16+10*转化表!$C$17+10*转化表!$C$18+(B235-80)*转化表!$C$19,IF(AND(B235&lt;=100,B235&gt;90),9*转化表!$C$11+10*转化表!$C$12+10*转化表!$C$13+10*转化表!$C$14+10*转化表!$C$15+10*转化表!$C$16+10*转化表!$C$17+10*转化表!$C$18+10*转化表!$C$19+(B235-90)*转化表!$C$20,IF(AND(B235&lt;=110,B235&gt;100),9*转化表!$C$11+10*转化表!$C$12+10*转化表!$C$13+10*转化表!$C$14+10*转化表!$C$15+10*转化表!$C$16+10*转化表!$C$17+10*转化表!$C$18+10*转化表!$C$19+10*转化表!$C$20+(B235-100)*转化表!$C$21,IF(AND(B235&lt;=120,B235&gt;110),9*转化表!$C$11+10*转化表!$C$12+10*转化表!$C$13+10*转化表!$C$14+10*转化表!$C$15+10*转化表!$C$16+10*转化表!$C$17+10*转化表!$C$18+10*转化表!$C$19+10*转化表!$C$20+10*转化表!$C$21+(B235-110)*转化表!$C$22))))))))))))</f>
        <v>3059</v>
      </c>
      <c r="H235" s="97">
        <f>人物成长表!$D235*人物成长表!$B235*7%+11.1+IF(AND(B235&lt;=10,B235&gt;0),(人物成长表!$B235-1)*转化表!$D$11,IF(AND(B235&lt;=20,B235&gt;10),9*转化表!$D$11+(B235-10)*转化表!$D$12,IF(AND(B235&lt;=30,B235&gt;20),9*转化表!$D$11+10*转化表!$D$12+(B235-20)*转化表!$D$13,IF(AND(B235&lt;=40,B235&gt;30),9*转化表!$D$11+10*转化表!$D$12+10*转化表!$D$13+(B235-30)*转化表!$D$14,IF(AND(B235&lt;=50,B235&gt;40),9*转化表!$D$11+10*转化表!$D$12+10*转化表!$D$13+10*转化表!$D$14+(B235-40)*转化表!$D$15,IF(AND(B235&lt;=60,B235&gt;50),9*转化表!$D$11+10*转化表!$D$12+10*转化表!$D$13+10*转化表!$D$14+10*转化表!$D$15+(B235-50)*转化表!$D$16,IF(AND(B235&lt;=70,B235&gt;60),9*转化表!$D$11+10*转化表!$D$12+10*转化表!$D$13+10*转化表!$D$14+10*转化表!$D$15+10*转化表!$D$16+(B235-60)*转化表!$D$17,IF(AND(B235&lt;=80,B235&gt;70),9*转化表!$D$11+10*转化表!$D$12+10*转化表!$D$13+10*转化表!$D$14+10*转化表!$D$15+10*转化表!$D$16+10*转化表!$D$17+(B235-70)*转化表!$D$18,IF(AND(B235&lt;=90,B235&gt;80),9*转化表!$D$11+10*转化表!$D$12+10*转化表!$D$13+10*转化表!$D$14+10*转化表!$D$15+10*转化表!$D$16+10*转化表!$D$17+10*转化表!$D$18+(B235-80)*转化表!$D$19,IF(AND(B235&lt;=100,B235&gt;90),9*转化表!$D$11+10*转化表!$D$12+10*转化表!$D$13+10*转化表!$D$14+10*转化表!$D$15+10*转化表!$D$16+10*转化表!$D$17+10*转化表!$D$18+10*转化表!$D$19+(B235-90)*转化表!$D$20,IF(AND(B235&lt;=110,B235&gt;100),9*转化表!$D$11+10*转化表!$D$12+10*转化表!$D$13+10*转化表!$D$14+10*转化表!$D$15+10*转化表!$D$16+10*转化表!$D$17+10*转化表!$D$18+10*转化表!$D$19+10*转化表!$D$20+(B235-100)*转化表!$D$21,IF(AND(B235&lt;=120,B235&gt;110),9*转化表!$D$11+10*转化表!$D$12+10*转化表!$D$13+10*转化表!$D$14+10*转化表!$D$15+10*转化表!$D$16+10*转化表!$D$17+10*转化表!$D$18+10*转化表!$D$19+10*转化表!$D$20+10*转化表!$D$21+(B235-110)*转化表!$D$22))))))))))))</f>
        <v>827</v>
      </c>
      <c r="I235" s="98">
        <f>IF(E235&lt;=50,0,(E235-50)*人物成长表!$B235*10%+0.1+IF(AND(B235&lt;=10,B235&gt;0),(人物成长表!$B235-1)*转化表!$E$11,IF(AND(B235&lt;=20,B235&gt;10),9*转化表!$E$11+(B235-10)*转化表!$E$12,IF(AND(B235&lt;=30,B235&gt;20),9*转化表!$E$11+10*转化表!$E$12+(B235-20)*转化表!$E$13,IF(AND(B235&lt;=40,B235&gt;30),9*转化表!$E$11+10*转化表!$E$12+10*转化表!$E$13+(B235-30)*转化表!$E$14,IF(AND(B235&lt;=50,B235&gt;40),9*转化表!$E$11+10*转化表!$E$12+10*转化表!$E$13+10*转化表!$E$14+(B235-40)*转化表!$E$15,IF(AND(B235&lt;=60,B235&gt;50),9*转化表!$E$11+10*转化表!$E$12+10*转化表!$E$13+10*转化表!$E$14+10*转化表!$E$15+(B235-50)*转化表!$E$16,IF(AND(B235&lt;=70,B235&gt;60),9*转化表!$E$11+10*转化表!$E$12+10*转化表!$E$13+10*转化表!$E$14+10*转化表!$E$15+10*转化表!$E$16+(B235-60)*转化表!$E$17,IF(AND(B235&lt;=80,B235&gt;70),9*转化表!$E$11+10*转化表!$E$12+10*转化表!$E$13+10*转化表!$E$14+10*转化表!$E$15+10*转化表!$E$16+10*转化表!$E$17+(B235-70)*转化表!$E$18,IF(AND(B235&lt;=90,B235&gt;80),9*转化表!$E$11+10*转化表!$E$12+10*转化表!$E$13+10*转化表!$E$14+10*转化表!$E$15+10*转化表!$E$16+10*转化表!$E$17+10*转化表!$E$18+(B235-80)*转化表!$E$19,IF(AND(B235&lt;=100,B235&gt;90),9*转化表!$E$11+10*转化表!$E$12+10*转化表!$E$13+10*转化表!$E$14+10*转化表!$E$15+10*转化表!$E$16+10*转化表!$E$17+10*转化表!$E$18+10*转化表!$E$19+(B235-90)*转化表!$E$20,IF(AND(B235&lt;=110,B235&gt;100),9*转化表!$E$11+10*转化表!$E$12+10*转化表!$E$13+10*转化表!$E$14+10*转化表!$E$15+10*转化表!$E$16+10*转化表!$E$17+10*转化表!$E$18+10*转化表!$E$19+10*转化表!$E$20+(B235-100)*转化表!$E$21,IF(AND(B235&lt;=120,B235&gt;110),9*转化表!$E$11+10*转化表!$E$12+10*转化表!$E$13+10*转化表!$E$14+10*转化表!$E$15+10*转化表!$E$16+10*转化表!$E$17+10*转化表!$E$18+10*转化表!$E$19+10*转化表!$E$20+10*转化表!$E$21+(B235-110)*转化表!$E$22)))))))))))))</f>
        <v>0</v>
      </c>
      <c r="J235" s="98">
        <f>IF(E235&lt;=50,0,(E235-50)*人物成长表!$B235*7%+0.1+IF(AND(B235&lt;=10,B235&gt;0),(人物成长表!$B235-1)*转化表!$F$11,IF(AND(B235&lt;=20,B235&gt;10),9*转化表!$F$11+(B235-10)*转化表!$F$12,IF(AND(B235&lt;=30,B235&gt;20),9*转化表!$F$11+10*转化表!$F$12+(B235-20)*转化表!$F$13,IF(AND(B235&lt;=40,B235&gt;30),9*转化表!$F$11+10*转化表!$F$12+10*转化表!$F$13+(B235-30)*转化表!$F$14,IF(AND(B235&lt;=50,B235&gt;40),9*转化表!$F$11+10*转化表!$F$12+10*转化表!$F$13+10*转化表!$F$14+(B235-40)*转化表!$F$15,IF(AND(B235&lt;=60,B235&gt;50),9*转化表!$F$11+10*转化表!$F$12+10*转化表!$F$13+10*转化表!$F$14+10*转化表!$F$15+(B235-50)*转化表!$F$16,IF(AND(B235&lt;=70,B235&gt;60),9*转化表!$F$11+10*转化表!$F$12+10*转化表!$F$13+10*转化表!$F$14+10*转化表!$F$15+10*转化表!$F$16+(B235-60)*转化表!$F$17,IF(AND(B235&lt;=80,B235&gt;70),9*转化表!$F$11+10*转化表!$F$12+10*转化表!$F$13+10*转化表!$F$14+10*转化表!$F$15+10*转化表!$F$16+10*转化表!$F$17+(B235-70)*转化表!$F$18,IF(AND(B235&lt;=90,B235&gt;80),9*转化表!$F$11+10*转化表!$F$12+10*转化表!$F$13+10*转化表!$F$14+10*转化表!$F$15+10*转化表!$F$16+10*转化表!$F$17+10*转化表!$F$18+(B235-80)*转化表!$F$19,IF(AND(B235&lt;=100,B235&gt;90),9*转化表!$F$11+10*转化表!$F$12+10*转化表!$F$13+10*转化表!$F$14+10*转化表!$F$15+10*转化表!$F$16+10*转化表!$F$17+10*转化表!$F$18+10*转化表!$F$19+(B235-90)*转化表!$F$20,IF(AND(B235&lt;=110,B235&gt;100),9*转化表!$F$11+10*转化表!$F$12+10*转化表!$F$13+10*转化表!$F$14+10*转化表!$F$15+10*转化表!$F$16+10*转化表!$F$17+10*转化表!$F$18+10*转化表!$F$19+10*转化表!$F$20+(B235-100)*转化表!$F$21,IF(AND(B235&lt;=120,B235&gt;110),9*转化表!$F$11+10*转化表!$F$12+10*转化表!$F$13+10*转化表!$F$14+10*转化表!$F$15+10*转化表!$F$16+10*转化表!$F$17+10*转化表!$F$18+10*转化表!$F$19+10*转化表!$F$20+10*转化表!$F$21+(B235-110)*转化表!$F$22)))))))))))))</f>
        <v>0</v>
      </c>
      <c r="K235" s="98">
        <f>(F235-50)*B235*10%+1+IF(AND(B235&lt;=10,B235&gt;0),(人物成长表!$B235-1)*转化表!$G$11,IF(AND(B235&lt;=20,B235&gt;10),9*转化表!$G$11+(B235-10)*转化表!$G$12,IF(AND(B235&lt;=30,B235&gt;20),9*转化表!$G$11+10*转化表!$G$12+(B235-20)*转化表!$G$13,IF(AND(B235&lt;=40,B235&gt;30),9*转化表!$G$11+10*转化表!$G$12+10*转化表!$G$13+(B235-30)*转化表!$G$14,IF(AND(B235&lt;=50,B235&gt;40),9*转化表!$G$11+10*转化表!$G$12+10*转化表!$G$13+10*转化表!$G$14+(B235-40)*转化表!$G$15,IF(AND(B235&lt;=60,B235&gt;50),9*转化表!$G$11+10*转化表!$G$12+10*转化表!$G$13+10*转化表!$G$14+10*转化表!$G$15+(B235-50)*转化表!$G$16,IF(AND(B235&lt;=70,B235&gt;60),9*转化表!$G$11+10*转化表!$G$12+10*转化表!$G$13+10*转化表!$G$14+10*转化表!$G$15+10*转化表!$G$16+(B235-60)*转化表!$G$17,IF(AND(B235&lt;=80,B235&gt;70),9*转化表!$G$11+10*转化表!$G$12+10*转化表!$G$13+10*转化表!$G$14+10*转化表!$G$15+10*转化表!$G$16+10*转化表!$G$17+(B235-70)*转化表!$G$18,IF(AND(B235&lt;=90,B235&gt;80),9*转化表!$G$11+10*转化表!$G$12+10*转化表!$G$13+10*转化表!$G$14+10*转化表!$G$15+10*转化表!$G$16+10*转化表!$G$17+10*转化表!$G$18+(B235-80)*转化表!$G$19,IF(AND(B235&lt;=100,B235&gt;90),9*转化表!$G$11+10*转化表!$G$12+10*转化表!$G$13+10*转化表!$G$14+10*转化表!$G$15+10*转化表!$G$16+10*转化表!$G$17+10*转化表!$G$18+10*转化表!$G$19+(B235-90)*转化表!$G$20,IF(AND(B235&lt;=110,B235&gt;100),9*转化表!$G$11+10*转化表!$G$12+10*转化表!$G$13+10*转化表!$G$14+10*转化表!$G$15+10*转化表!$G$16+10*转化表!$G$17+10*转化表!$G$18+10*转化表!$G$19+10*转化表!$G$20+(B235-100)*转化表!$G$21,IF(AND(B235&lt;=120,B235&gt;110),9*转化表!$G$11+10*转化表!$G$12+10*转化表!$G$13+10*转化表!$G$14+10*转化表!$G$15+10*转化表!$G$16+10*转化表!$G$17+10*转化表!$G$18+10*转化表!$G$19+10*转化表!$G$20+10*转化表!$G$21+(B235-110)*转化表!$G$22))))))))))))</f>
        <v>754</v>
      </c>
      <c r="L235" s="98">
        <f>IF(F235&lt;=50,0,(F235-50)*7%*B235+IF(AND(B235&lt;=10,B235&gt;0),人物成长表!$B235*转化表!$H$11,IF(AND(B235&lt;=20,B235&gt;10),9*转化表!$H$11+(B235-10)*转化表!$H$12,IF(AND(B235&lt;=30,B235&gt;20),9*转化表!$H$11+10*转化表!$H$12+(B235-20)*转化表!$H$13,IF(AND(B235&lt;=40,B235&gt;30),9*转化表!$H$11+10*转化表!$H$12+10*转化表!$H$13+(B235-30)*转化表!$H$14,IF(AND(B235&lt;=50,B235&gt;40),9*转化表!$H$11+10*转化表!$H$12+10*转化表!$H$13+10*转化表!$H$14+(B235-40)*转化表!$H$15,IF(AND(B235&lt;=60,B235&gt;50),9*转化表!$H$11+10*转化表!$H$12+10*转化表!$H$13+10*转化表!$H$14+10*转化表!$H$15+(B235-50)*转化表!$H$16,IF(AND(B235&lt;=70,B235&gt;60),9*转化表!$H$11+10*转化表!$H$12+10*转化表!$H$13+10*转化表!$H$14+10*转化表!$H$15+10*转化表!$H$16+(B235-60)*转化表!$H$17,IF(AND(B235&lt;=80,B235&gt;70),9*转化表!$H$11+10*转化表!$H$12+10*转化表!$H$13+10*转化表!$H$14+10*转化表!$H$15+10*转化表!$H$16+10*转化表!$H$17+(B235-70)*转化表!$H$18,IF(AND(B235&lt;=90,B235&gt;80),9*转化表!$H$11+10*转化表!$H$12+10*转化表!$H$13+10*转化表!$H$14+10*转化表!$H$15+10*转化表!$H$16+10*转化表!$H$17+10*转化表!$H$18+(B235-80)*转化表!$H$19,IF(AND(B235&lt;=100,B235&gt;90),9*转化表!$H$11+10*转化表!$H$12+10*转化表!$H$13+10*转化表!$H$14+10*转化表!$H$15+10*转化表!$H$16+10*转化表!$H$17+10*转化表!$H$18+10*转化表!$H$19+(B235-90)*转化表!$H$20,IF(AND(B235&lt;=110,B235&gt;100),9*转化表!$H$11+10*转化表!$H$12+10*转化表!$H$13+10*转化表!$H$14+10*转化表!$H$15+10*转化表!$H$16+10*转化表!$H$17+10*转化表!$H$18+10*转化表!$H$19+10*转化表!$H$20+(B235-100)*转化表!$H$21,IF(AND(B235&lt;=120,B235&gt;110),9*转化表!$H$11+10*转化表!$H$12+10*转化表!$H$13+10*转化表!$H$14+10*转化表!$H$15+10*转化表!$H$16+10*转化表!$H$17+10*转化表!$H$18+10*转化表!$H$19+10*转化表!$H$20+10*转化表!$H$21+(B235-110)*转化表!$H$22)))))))))))))</f>
        <v>0</v>
      </c>
      <c r="M235" s="99">
        <v>0.1</v>
      </c>
      <c r="N235" s="95">
        <v>0</v>
      </c>
      <c r="O235" s="99">
        <v>0.15</v>
      </c>
      <c r="P235" s="95">
        <v>0</v>
      </c>
      <c r="Q235" s="95">
        <v>0</v>
      </c>
      <c r="R235" s="95">
        <v>0</v>
      </c>
      <c r="S235" s="95">
        <v>0</v>
      </c>
    </row>
    <row r="236" spans="1:19">
      <c r="A236" s="38" t="s">
        <v>187</v>
      </c>
      <c r="B236" s="95">
        <v>115</v>
      </c>
      <c r="C236" s="96">
        <f>IF(AND(B236&lt;=10,B236&gt;0),(人物成长表!$B236-1)*30+30,IF(AND(B236&lt;=20,B236&gt;10),9*30+30+(B236-10)*60,IF(AND(B236&lt;=30,B236&gt;20),9*30+30+10*60+(B236-20)*90,IF(AND(B236&lt;=40,B236&gt;30),9*30+30+10*60+10*90+(B236-30)*120,IF(AND(B236&lt;=50,B236&gt;40),9*30+30+10*60+10*90+10*120+(B236-40)*150,IF(AND(B236&lt;=60,B236&gt;50),9*30+30+10*60+10*90+10*120+10*150+(B236-50)*180,IF(AND(B236&lt;=70,B236&gt;60),9*30+30+10*60+10*90+10*120+10*150+10*180+(B236-60)*210,IF(AND(B236&lt;=80,B236&gt;70),9*30+30+10*60+10*90+10*120+10*150+10*180+10*210+(B236-70)*240,IF(AND(B236&lt;=90,B236&gt;80),9*30+30+10*60+10*90+10*120+10*150+10*180+10*210+10*240+(B236-80)*270,IF(AND(B236&lt;=100,B236&gt;90),9*30+30+10*60+10*90+10*120+10*150+10*180+10*210+10*240+10*270+(B236-90)*300,IF(AND(B236&lt;=110,B236&gt;100),9*30+30+10*60+10*90+10*120+10*150+10*180+10*210+10*240+10*270+10*300+(B236-100)*330,IF(AND(B236&lt;=120,B236&gt;110),9*30+30+10*60+10*90+10*120+10*150+10*180+10*210+10*240+10*270+10*300+10*330+(B236-110)*360))))))))))))</f>
        <v>21600</v>
      </c>
      <c r="D236" s="38">
        <v>70</v>
      </c>
      <c r="E236" s="38">
        <v>50</v>
      </c>
      <c r="F236" s="95">
        <v>50</v>
      </c>
      <c r="G236" s="97">
        <f>人物成长表!$D236*人物成长表!$B236*10%+16+IF(AND(B236&lt;=10,B236&gt;0),(人物成长表!$B236-1)*转化表!$C$11,IF(AND(B236&lt;=20,B236&gt;10),9*转化表!$C$11+(B236-10)*转化表!$C$12,IF(AND(B236&lt;=30,B236&gt;20),9*转化表!$C$11+10*转化表!$C$12+(B236-20)*转化表!$C$13,IF(AND(B236&lt;=40,B236&gt;30),9*转化表!$C$11+10*转化表!$C$12+10*转化表!$C$13+(B236-30)*转化表!$C$14,IF(AND(B236&lt;=50,B236&gt;40),9*转化表!$C$11+10*转化表!$C$12+10*转化表!$C$13+10*转化表!$C$14+(B236-40)*转化表!$C$15,IF(AND(B236&lt;=60,B236&gt;50),9*转化表!$C$11+10*转化表!$C$12+10*转化表!$C$13+10*转化表!$C$14+10*转化表!$C$15+(B236-50)*转化表!$C$16,IF(AND(B236&lt;=70,B236&gt;60),9*转化表!$C$11+10*转化表!$C$12+10*转化表!$C$13+10*转化表!$C$14+10*转化表!$C$15+10*转化表!$C$16+(B236-60)*转化表!$C$17,IF(AND(B236&lt;=80,B236&gt;70),9*转化表!$C$11+10*转化表!$C$12+10*转化表!$C$13+10*转化表!$C$14+10*转化表!$C$15+10*转化表!$C$16+10*转化表!$C$17+(B236-70)*转化表!$C$18,IF(AND(B236&lt;=90,B236&gt;80),9*转化表!$C$11+10*转化表!$C$12+10*转化表!$C$13+10*转化表!$C$14+10*转化表!$C$15+10*转化表!$C$16+10*转化表!$C$17+10*转化表!$C$18+(B236-80)*转化表!$C$19,IF(AND(B236&lt;=100,B236&gt;90),9*转化表!$C$11+10*转化表!$C$12+10*转化表!$C$13+10*转化表!$C$14+10*转化表!$C$15+10*转化表!$C$16+10*转化表!$C$17+10*转化表!$C$18+10*转化表!$C$19+(B236-90)*转化表!$C$20,IF(AND(B236&lt;=110,B236&gt;100),9*转化表!$C$11+10*转化表!$C$12+10*转化表!$C$13+10*转化表!$C$14+10*转化表!$C$15+10*转化表!$C$16+10*转化表!$C$17+10*转化表!$C$18+10*转化表!$C$19+10*转化表!$C$20+(B236-100)*转化表!$C$21,IF(AND(B236&lt;=120,B236&gt;110),9*转化表!$C$11+10*转化表!$C$12+10*转化表!$C$13+10*转化表!$C$14+10*转化表!$C$15+10*转化表!$C$16+10*转化表!$C$17+10*转化表!$C$18+10*转化表!$C$19+10*转化表!$C$20+10*转化表!$C$21+(B236-110)*转化表!$C$22))))))))))))</f>
        <v>3109</v>
      </c>
      <c r="H236" s="97">
        <f>人物成长表!$D236*人物成长表!$B236*7%+11.1+IF(AND(B236&lt;=10,B236&gt;0),(人物成长表!$B236-1)*转化表!$D$11,IF(AND(B236&lt;=20,B236&gt;10),9*转化表!$D$11+(B236-10)*转化表!$D$12,IF(AND(B236&lt;=30,B236&gt;20),9*转化表!$D$11+10*转化表!$D$12+(B236-20)*转化表!$D$13,IF(AND(B236&lt;=40,B236&gt;30),9*转化表!$D$11+10*转化表!$D$12+10*转化表!$D$13+(B236-30)*转化表!$D$14,IF(AND(B236&lt;=50,B236&gt;40),9*转化表!$D$11+10*转化表!$D$12+10*转化表!$D$13+10*转化表!$D$14+(B236-40)*转化表!$D$15,IF(AND(B236&lt;=60,B236&gt;50),9*转化表!$D$11+10*转化表!$D$12+10*转化表!$D$13+10*转化表!$D$14+10*转化表!$D$15+(B236-50)*转化表!$D$16,IF(AND(B236&lt;=70,B236&gt;60),9*转化表!$D$11+10*转化表!$D$12+10*转化表!$D$13+10*转化表!$D$14+10*转化表!$D$15+10*转化表!$D$16+(B236-60)*转化表!$D$17,IF(AND(B236&lt;=80,B236&gt;70),9*转化表!$D$11+10*转化表!$D$12+10*转化表!$D$13+10*转化表!$D$14+10*转化表!$D$15+10*转化表!$D$16+10*转化表!$D$17+(B236-70)*转化表!$D$18,IF(AND(B236&lt;=90,B236&gt;80),9*转化表!$D$11+10*转化表!$D$12+10*转化表!$D$13+10*转化表!$D$14+10*转化表!$D$15+10*转化表!$D$16+10*转化表!$D$17+10*转化表!$D$18+(B236-80)*转化表!$D$19,IF(AND(B236&lt;=100,B236&gt;90),9*转化表!$D$11+10*转化表!$D$12+10*转化表!$D$13+10*转化表!$D$14+10*转化表!$D$15+10*转化表!$D$16+10*转化表!$D$17+10*转化表!$D$18+10*转化表!$D$19+(B236-90)*转化表!$D$20,IF(AND(B236&lt;=110,B236&gt;100),9*转化表!$D$11+10*转化表!$D$12+10*转化表!$D$13+10*转化表!$D$14+10*转化表!$D$15+10*转化表!$D$16+10*转化表!$D$17+10*转化表!$D$18+10*转化表!$D$19+10*转化表!$D$20+(B236-100)*转化表!$D$21,IF(AND(B236&lt;=120,B236&gt;110),9*转化表!$D$11+10*转化表!$D$12+10*转化表!$D$13+10*转化表!$D$14+10*转化表!$D$15+10*转化表!$D$16+10*转化表!$D$17+10*转化表!$D$18+10*转化表!$D$19+10*转化表!$D$20+10*转化表!$D$21+(B236-110)*转化表!$D$22))))))))))))</f>
        <v>839</v>
      </c>
      <c r="I236" s="98">
        <f>IF(E236&lt;=50,0,(E236-50)*人物成长表!$B236*10%+0.1+IF(AND(B236&lt;=10,B236&gt;0),(人物成长表!$B236-1)*转化表!$E$11,IF(AND(B236&lt;=20,B236&gt;10),9*转化表!$E$11+(B236-10)*转化表!$E$12,IF(AND(B236&lt;=30,B236&gt;20),9*转化表!$E$11+10*转化表!$E$12+(B236-20)*转化表!$E$13,IF(AND(B236&lt;=40,B236&gt;30),9*转化表!$E$11+10*转化表!$E$12+10*转化表!$E$13+(B236-30)*转化表!$E$14,IF(AND(B236&lt;=50,B236&gt;40),9*转化表!$E$11+10*转化表!$E$12+10*转化表!$E$13+10*转化表!$E$14+(B236-40)*转化表!$E$15,IF(AND(B236&lt;=60,B236&gt;50),9*转化表!$E$11+10*转化表!$E$12+10*转化表!$E$13+10*转化表!$E$14+10*转化表!$E$15+(B236-50)*转化表!$E$16,IF(AND(B236&lt;=70,B236&gt;60),9*转化表!$E$11+10*转化表!$E$12+10*转化表!$E$13+10*转化表!$E$14+10*转化表!$E$15+10*转化表!$E$16+(B236-60)*转化表!$E$17,IF(AND(B236&lt;=80,B236&gt;70),9*转化表!$E$11+10*转化表!$E$12+10*转化表!$E$13+10*转化表!$E$14+10*转化表!$E$15+10*转化表!$E$16+10*转化表!$E$17+(B236-70)*转化表!$E$18,IF(AND(B236&lt;=90,B236&gt;80),9*转化表!$E$11+10*转化表!$E$12+10*转化表!$E$13+10*转化表!$E$14+10*转化表!$E$15+10*转化表!$E$16+10*转化表!$E$17+10*转化表!$E$18+(B236-80)*转化表!$E$19,IF(AND(B236&lt;=100,B236&gt;90),9*转化表!$E$11+10*转化表!$E$12+10*转化表!$E$13+10*转化表!$E$14+10*转化表!$E$15+10*转化表!$E$16+10*转化表!$E$17+10*转化表!$E$18+10*转化表!$E$19+(B236-90)*转化表!$E$20,IF(AND(B236&lt;=110,B236&gt;100),9*转化表!$E$11+10*转化表!$E$12+10*转化表!$E$13+10*转化表!$E$14+10*转化表!$E$15+10*转化表!$E$16+10*转化表!$E$17+10*转化表!$E$18+10*转化表!$E$19+10*转化表!$E$20+(B236-100)*转化表!$E$21,IF(AND(B236&lt;=120,B236&gt;110),9*转化表!$E$11+10*转化表!$E$12+10*转化表!$E$13+10*转化表!$E$14+10*转化表!$E$15+10*转化表!$E$16+10*转化表!$E$17+10*转化表!$E$18+10*转化表!$E$19+10*转化表!$E$20+10*转化表!$E$21+(B236-110)*转化表!$E$22)))))))))))))</f>
        <v>0</v>
      </c>
      <c r="J236" s="98">
        <f>IF(E236&lt;=50,0,(E236-50)*人物成长表!$B236*7%+0.1+IF(AND(B236&lt;=10,B236&gt;0),(人物成长表!$B236-1)*转化表!$F$11,IF(AND(B236&lt;=20,B236&gt;10),9*转化表!$F$11+(B236-10)*转化表!$F$12,IF(AND(B236&lt;=30,B236&gt;20),9*转化表!$F$11+10*转化表!$F$12+(B236-20)*转化表!$F$13,IF(AND(B236&lt;=40,B236&gt;30),9*转化表!$F$11+10*转化表!$F$12+10*转化表!$F$13+(B236-30)*转化表!$F$14,IF(AND(B236&lt;=50,B236&gt;40),9*转化表!$F$11+10*转化表!$F$12+10*转化表!$F$13+10*转化表!$F$14+(B236-40)*转化表!$F$15,IF(AND(B236&lt;=60,B236&gt;50),9*转化表!$F$11+10*转化表!$F$12+10*转化表!$F$13+10*转化表!$F$14+10*转化表!$F$15+(B236-50)*转化表!$F$16,IF(AND(B236&lt;=70,B236&gt;60),9*转化表!$F$11+10*转化表!$F$12+10*转化表!$F$13+10*转化表!$F$14+10*转化表!$F$15+10*转化表!$F$16+(B236-60)*转化表!$F$17,IF(AND(B236&lt;=80,B236&gt;70),9*转化表!$F$11+10*转化表!$F$12+10*转化表!$F$13+10*转化表!$F$14+10*转化表!$F$15+10*转化表!$F$16+10*转化表!$F$17+(B236-70)*转化表!$F$18,IF(AND(B236&lt;=90,B236&gt;80),9*转化表!$F$11+10*转化表!$F$12+10*转化表!$F$13+10*转化表!$F$14+10*转化表!$F$15+10*转化表!$F$16+10*转化表!$F$17+10*转化表!$F$18+(B236-80)*转化表!$F$19,IF(AND(B236&lt;=100,B236&gt;90),9*转化表!$F$11+10*转化表!$F$12+10*转化表!$F$13+10*转化表!$F$14+10*转化表!$F$15+10*转化表!$F$16+10*转化表!$F$17+10*转化表!$F$18+10*转化表!$F$19+(B236-90)*转化表!$F$20,IF(AND(B236&lt;=110,B236&gt;100),9*转化表!$F$11+10*转化表!$F$12+10*转化表!$F$13+10*转化表!$F$14+10*转化表!$F$15+10*转化表!$F$16+10*转化表!$F$17+10*转化表!$F$18+10*转化表!$F$19+10*转化表!$F$20+(B236-100)*转化表!$F$21,IF(AND(B236&lt;=120,B236&gt;110),9*转化表!$F$11+10*转化表!$F$12+10*转化表!$F$13+10*转化表!$F$14+10*转化表!$F$15+10*转化表!$F$16+10*转化表!$F$17+10*转化表!$F$18+10*转化表!$F$19+10*转化表!$F$20+10*转化表!$F$21+(B236-110)*转化表!$F$22)))))))))))))</f>
        <v>0</v>
      </c>
      <c r="K236" s="98">
        <f>(F236-50)*B236*10%+1+IF(AND(B236&lt;=10,B236&gt;0),(人物成长表!$B236-1)*转化表!$G$11,IF(AND(B236&lt;=20,B236&gt;10),9*转化表!$G$11+(B236-10)*转化表!$G$12,IF(AND(B236&lt;=30,B236&gt;20),9*转化表!$G$11+10*转化表!$G$12+(B236-20)*转化表!$G$13,IF(AND(B236&lt;=40,B236&gt;30),9*转化表!$G$11+10*转化表!$G$12+10*转化表!$G$13+(B236-30)*转化表!$G$14,IF(AND(B236&lt;=50,B236&gt;40),9*转化表!$G$11+10*转化表!$G$12+10*转化表!$G$13+10*转化表!$G$14+(B236-40)*转化表!$G$15,IF(AND(B236&lt;=60,B236&gt;50),9*转化表!$G$11+10*转化表!$G$12+10*转化表!$G$13+10*转化表!$G$14+10*转化表!$G$15+(B236-50)*转化表!$G$16,IF(AND(B236&lt;=70,B236&gt;60),9*转化表!$G$11+10*转化表!$G$12+10*转化表!$G$13+10*转化表!$G$14+10*转化表!$G$15+10*转化表!$G$16+(B236-60)*转化表!$G$17,IF(AND(B236&lt;=80,B236&gt;70),9*转化表!$G$11+10*转化表!$G$12+10*转化表!$G$13+10*转化表!$G$14+10*转化表!$G$15+10*转化表!$G$16+10*转化表!$G$17+(B236-70)*转化表!$G$18,IF(AND(B236&lt;=90,B236&gt;80),9*转化表!$G$11+10*转化表!$G$12+10*转化表!$G$13+10*转化表!$G$14+10*转化表!$G$15+10*转化表!$G$16+10*转化表!$G$17+10*转化表!$G$18+(B236-80)*转化表!$G$19,IF(AND(B236&lt;=100,B236&gt;90),9*转化表!$G$11+10*转化表!$G$12+10*转化表!$G$13+10*转化表!$G$14+10*转化表!$G$15+10*转化表!$G$16+10*转化表!$G$17+10*转化表!$G$18+10*转化表!$G$19+(B236-90)*转化表!$G$20,IF(AND(B236&lt;=110,B236&gt;100),9*转化表!$G$11+10*转化表!$G$12+10*转化表!$G$13+10*转化表!$G$14+10*转化表!$G$15+10*转化表!$G$16+10*转化表!$G$17+10*转化表!$G$18+10*转化表!$G$19+10*转化表!$G$20+(B236-100)*转化表!$G$21,IF(AND(B236&lt;=120,B236&gt;110),9*转化表!$G$11+10*转化表!$G$12+10*转化表!$G$13+10*转化表!$G$14+10*转化表!$G$15+10*转化表!$G$16+10*转化表!$G$17+10*转化表!$G$18+10*转化表!$G$19+10*转化表!$G$20+10*转化表!$G$21+(B236-110)*转化表!$G$22))))))))))))</f>
        <v>770</v>
      </c>
      <c r="L236" s="98">
        <f>IF(F236&lt;=50,0,(F236-50)*7%*B236+IF(AND(B236&lt;=10,B236&gt;0),人物成长表!$B236*转化表!$H$11,IF(AND(B236&lt;=20,B236&gt;10),9*转化表!$H$11+(B236-10)*转化表!$H$12,IF(AND(B236&lt;=30,B236&gt;20),9*转化表!$H$11+10*转化表!$H$12+(B236-20)*转化表!$H$13,IF(AND(B236&lt;=40,B236&gt;30),9*转化表!$H$11+10*转化表!$H$12+10*转化表!$H$13+(B236-30)*转化表!$H$14,IF(AND(B236&lt;=50,B236&gt;40),9*转化表!$H$11+10*转化表!$H$12+10*转化表!$H$13+10*转化表!$H$14+(B236-40)*转化表!$H$15,IF(AND(B236&lt;=60,B236&gt;50),9*转化表!$H$11+10*转化表!$H$12+10*转化表!$H$13+10*转化表!$H$14+10*转化表!$H$15+(B236-50)*转化表!$H$16,IF(AND(B236&lt;=70,B236&gt;60),9*转化表!$H$11+10*转化表!$H$12+10*转化表!$H$13+10*转化表!$H$14+10*转化表!$H$15+10*转化表!$H$16+(B236-60)*转化表!$H$17,IF(AND(B236&lt;=80,B236&gt;70),9*转化表!$H$11+10*转化表!$H$12+10*转化表!$H$13+10*转化表!$H$14+10*转化表!$H$15+10*转化表!$H$16+10*转化表!$H$17+(B236-70)*转化表!$H$18,IF(AND(B236&lt;=90,B236&gt;80),9*转化表!$H$11+10*转化表!$H$12+10*转化表!$H$13+10*转化表!$H$14+10*转化表!$H$15+10*转化表!$H$16+10*转化表!$H$17+10*转化表!$H$18+(B236-80)*转化表!$H$19,IF(AND(B236&lt;=100,B236&gt;90),9*转化表!$H$11+10*转化表!$H$12+10*转化表!$H$13+10*转化表!$H$14+10*转化表!$H$15+10*转化表!$H$16+10*转化表!$H$17+10*转化表!$H$18+10*转化表!$H$19+(B236-90)*转化表!$H$20,IF(AND(B236&lt;=110,B236&gt;100),9*转化表!$H$11+10*转化表!$H$12+10*转化表!$H$13+10*转化表!$H$14+10*转化表!$H$15+10*转化表!$H$16+10*转化表!$H$17+10*转化表!$H$18+10*转化表!$H$19+10*转化表!$H$20+(B236-100)*转化表!$H$21,IF(AND(B236&lt;=120,B236&gt;110),9*转化表!$H$11+10*转化表!$H$12+10*转化表!$H$13+10*转化表!$H$14+10*转化表!$H$15+10*转化表!$H$16+10*转化表!$H$17+10*转化表!$H$18+10*转化表!$H$19+10*转化表!$H$20+10*转化表!$H$21+(B236-110)*转化表!$H$22)))))))))))))</f>
        <v>0</v>
      </c>
      <c r="M236" s="99">
        <v>0.1</v>
      </c>
      <c r="N236" s="95">
        <v>0</v>
      </c>
      <c r="O236" s="99">
        <v>0.15</v>
      </c>
      <c r="P236" s="95">
        <v>0</v>
      </c>
      <c r="Q236" s="95">
        <v>0</v>
      </c>
      <c r="R236" s="95">
        <v>0</v>
      </c>
      <c r="S236" s="95">
        <v>0</v>
      </c>
    </row>
    <row r="237" spans="1:19">
      <c r="A237" s="38" t="s">
        <v>187</v>
      </c>
      <c r="B237" s="95">
        <v>116</v>
      </c>
      <c r="C237" s="96">
        <f>IF(AND(B237&lt;=10,B237&gt;0),(人物成长表!$B237-1)*30+30,IF(AND(B237&lt;=20,B237&gt;10),9*30+30+(B237-10)*60,IF(AND(B237&lt;=30,B237&gt;20),9*30+30+10*60+(B237-20)*90,IF(AND(B237&lt;=40,B237&gt;30),9*30+30+10*60+10*90+(B237-30)*120,IF(AND(B237&lt;=50,B237&gt;40),9*30+30+10*60+10*90+10*120+(B237-40)*150,IF(AND(B237&lt;=60,B237&gt;50),9*30+30+10*60+10*90+10*120+10*150+(B237-50)*180,IF(AND(B237&lt;=70,B237&gt;60),9*30+30+10*60+10*90+10*120+10*150+10*180+(B237-60)*210,IF(AND(B237&lt;=80,B237&gt;70),9*30+30+10*60+10*90+10*120+10*150+10*180+10*210+(B237-70)*240,IF(AND(B237&lt;=90,B237&gt;80),9*30+30+10*60+10*90+10*120+10*150+10*180+10*210+10*240+(B237-80)*270,IF(AND(B237&lt;=100,B237&gt;90),9*30+30+10*60+10*90+10*120+10*150+10*180+10*210+10*240+10*270+(B237-90)*300,IF(AND(B237&lt;=110,B237&gt;100),9*30+30+10*60+10*90+10*120+10*150+10*180+10*210+10*240+10*270+10*300+(B237-100)*330,IF(AND(B237&lt;=120,B237&gt;110),9*30+30+10*60+10*90+10*120+10*150+10*180+10*210+10*240+10*270+10*300+10*330+(B237-110)*360))))))))))))</f>
        <v>21960</v>
      </c>
      <c r="D237" s="38">
        <v>70</v>
      </c>
      <c r="E237" s="38">
        <v>50</v>
      </c>
      <c r="F237" s="95">
        <v>50</v>
      </c>
      <c r="G237" s="97">
        <f>人物成长表!$D237*人物成长表!$B237*10%+16+IF(AND(B237&lt;=10,B237&gt;0),(人物成长表!$B237-1)*转化表!$C$11,IF(AND(B237&lt;=20,B237&gt;10),9*转化表!$C$11+(B237-10)*转化表!$C$12,IF(AND(B237&lt;=30,B237&gt;20),9*转化表!$C$11+10*转化表!$C$12+(B237-20)*转化表!$C$13,IF(AND(B237&lt;=40,B237&gt;30),9*转化表!$C$11+10*转化表!$C$12+10*转化表!$C$13+(B237-30)*转化表!$C$14,IF(AND(B237&lt;=50,B237&gt;40),9*转化表!$C$11+10*转化表!$C$12+10*转化表!$C$13+10*转化表!$C$14+(B237-40)*转化表!$C$15,IF(AND(B237&lt;=60,B237&gt;50),9*转化表!$C$11+10*转化表!$C$12+10*转化表!$C$13+10*转化表!$C$14+10*转化表!$C$15+(B237-50)*转化表!$C$16,IF(AND(B237&lt;=70,B237&gt;60),9*转化表!$C$11+10*转化表!$C$12+10*转化表!$C$13+10*转化表!$C$14+10*转化表!$C$15+10*转化表!$C$16+(B237-60)*转化表!$C$17,IF(AND(B237&lt;=80,B237&gt;70),9*转化表!$C$11+10*转化表!$C$12+10*转化表!$C$13+10*转化表!$C$14+10*转化表!$C$15+10*转化表!$C$16+10*转化表!$C$17+(B237-70)*转化表!$C$18,IF(AND(B237&lt;=90,B237&gt;80),9*转化表!$C$11+10*转化表!$C$12+10*转化表!$C$13+10*转化表!$C$14+10*转化表!$C$15+10*转化表!$C$16+10*转化表!$C$17+10*转化表!$C$18+(B237-80)*转化表!$C$19,IF(AND(B237&lt;=100,B237&gt;90),9*转化表!$C$11+10*转化表!$C$12+10*转化表!$C$13+10*转化表!$C$14+10*转化表!$C$15+10*转化表!$C$16+10*转化表!$C$17+10*转化表!$C$18+10*转化表!$C$19+(B237-90)*转化表!$C$20,IF(AND(B237&lt;=110,B237&gt;100),9*转化表!$C$11+10*转化表!$C$12+10*转化表!$C$13+10*转化表!$C$14+10*转化表!$C$15+10*转化表!$C$16+10*转化表!$C$17+10*转化表!$C$18+10*转化表!$C$19+10*转化表!$C$20+(B237-100)*转化表!$C$21,IF(AND(B237&lt;=120,B237&gt;110),9*转化表!$C$11+10*转化表!$C$12+10*转化表!$C$13+10*转化表!$C$14+10*转化表!$C$15+10*转化表!$C$16+10*转化表!$C$17+10*转化表!$C$18+10*转化表!$C$19+10*转化表!$C$20+10*转化表!$C$21+(B237-110)*转化表!$C$22))))))))))))</f>
        <v>3159</v>
      </c>
      <c r="H237" s="97">
        <f>人物成长表!$D237*人物成长表!$B237*7%+11.1+IF(AND(B237&lt;=10,B237&gt;0),(人物成长表!$B237-1)*转化表!$D$11,IF(AND(B237&lt;=20,B237&gt;10),9*转化表!$D$11+(B237-10)*转化表!$D$12,IF(AND(B237&lt;=30,B237&gt;20),9*转化表!$D$11+10*转化表!$D$12+(B237-20)*转化表!$D$13,IF(AND(B237&lt;=40,B237&gt;30),9*转化表!$D$11+10*转化表!$D$12+10*转化表!$D$13+(B237-30)*转化表!$D$14,IF(AND(B237&lt;=50,B237&gt;40),9*转化表!$D$11+10*转化表!$D$12+10*转化表!$D$13+10*转化表!$D$14+(B237-40)*转化表!$D$15,IF(AND(B237&lt;=60,B237&gt;50),9*转化表!$D$11+10*转化表!$D$12+10*转化表!$D$13+10*转化表!$D$14+10*转化表!$D$15+(B237-50)*转化表!$D$16,IF(AND(B237&lt;=70,B237&gt;60),9*转化表!$D$11+10*转化表!$D$12+10*转化表!$D$13+10*转化表!$D$14+10*转化表!$D$15+10*转化表!$D$16+(B237-60)*转化表!$D$17,IF(AND(B237&lt;=80,B237&gt;70),9*转化表!$D$11+10*转化表!$D$12+10*转化表!$D$13+10*转化表!$D$14+10*转化表!$D$15+10*转化表!$D$16+10*转化表!$D$17+(B237-70)*转化表!$D$18,IF(AND(B237&lt;=90,B237&gt;80),9*转化表!$D$11+10*转化表!$D$12+10*转化表!$D$13+10*转化表!$D$14+10*转化表!$D$15+10*转化表!$D$16+10*转化表!$D$17+10*转化表!$D$18+(B237-80)*转化表!$D$19,IF(AND(B237&lt;=100,B237&gt;90),9*转化表!$D$11+10*转化表!$D$12+10*转化表!$D$13+10*转化表!$D$14+10*转化表!$D$15+10*转化表!$D$16+10*转化表!$D$17+10*转化表!$D$18+10*转化表!$D$19+(B237-90)*转化表!$D$20,IF(AND(B237&lt;=110,B237&gt;100),9*转化表!$D$11+10*转化表!$D$12+10*转化表!$D$13+10*转化表!$D$14+10*转化表!$D$15+10*转化表!$D$16+10*转化表!$D$17+10*转化表!$D$18+10*转化表!$D$19+10*转化表!$D$20+(B237-100)*转化表!$D$21,IF(AND(B237&lt;=120,B237&gt;110),9*转化表!$D$11+10*转化表!$D$12+10*转化表!$D$13+10*转化表!$D$14+10*转化表!$D$15+10*转化表!$D$16+10*转化表!$D$17+10*转化表!$D$18+10*转化表!$D$19+10*转化表!$D$20+10*转化表!$D$21+(B237-110)*转化表!$D$22))))))))))))</f>
        <v>851.00000000000011</v>
      </c>
      <c r="I237" s="98">
        <f>IF(E237&lt;=50,0,(E237-50)*人物成长表!$B237*10%+0.1+IF(AND(B237&lt;=10,B237&gt;0),(人物成长表!$B237-1)*转化表!$E$11,IF(AND(B237&lt;=20,B237&gt;10),9*转化表!$E$11+(B237-10)*转化表!$E$12,IF(AND(B237&lt;=30,B237&gt;20),9*转化表!$E$11+10*转化表!$E$12+(B237-20)*转化表!$E$13,IF(AND(B237&lt;=40,B237&gt;30),9*转化表!$E$11+10*转化表!$E$12+10*转化表!$E$13+(B237-30)*转化表!$E$14,IF(AND(B237&lt;=50,B237&gt;40),9*转化表!$E$11+10*转化表!$E$12+10*转化表!$E$13+10*转化表!$E$14+(B237-40)*转化表!$E$15,IF(AND(B237&lt;=60,B237&gt;50),9*转化表!$E$11+10*转化表!$E$12+10*转化表!$E$13+10*转化表!$E$14+10*转化表!$E$15+(B237-50)*转化表!$E$16,IF(AND(B237&lt;=70,B237&gt;60),9*转化表!$E$11+10*转化表!$E$12+10*转化表!$E$13+10*转化表!$E$14+10*转化表!$E$15+10*转化表!$E$16+(B237-60)*转化表!$E$17,IF(AND(B237&lt;=80,B237&gt;70),9*转化表!$E$11+10*转化表!$E$12+10*转化表!$E$13+10*转化表!$E$14+10*转化表!$E$15+10*转化表!$E$16+10*转化表!$E$17+(B237-70)*转化表!$E$18,IF(AND(B237&lt;=90,B237&gt;80),9*转化表!$E$11+10*转化表!$E$12+10*转化表!$E$13+10*转化表!$E$14+10*转化表!$E$15+10*转化表!$E$16+10*转化表!$E$17+10*转化表!$E$18+(B237-80)*转化表!$E$19,IF(AND(B237&lt;=100,B237&gt;90),9*转化表!$E$11+10*转化表!$E$12+10*转化表!$E$13+10*转化表!$E$14+10*转化表!$E$15+10*转化表!$E$16+10*转化表!$E$17+10*转化表!$E$18+10*转化表!$E$19+(B237-90)*转化表!$E$20,IF(AND(B237&lt;=110,B237&gt;100),9*转化表!$E$11+10*转化表!$E$12+10*转化表!$E$13+10*转化表!$E$14+10*转化表!$E$15+10*转化表!$E$16+10*转化表!$E$17+10*转化表!$E$18+10*转化表!$E$19+10*转化表!$E$20+(B237-100)*转化表!$E$21,IF(AND(B237&lt;=120,B237&gt;110),9*转化表!$E$11+10*转化表!$E$12+10*转化表!$E$13+10*转化表!$E$14+10*转化表!$E$15+10*转化表!$E$16+10*转化表!$E$17+10*转化表!$E$18+10*转化表!$E$19+10*转化表!$E$20+10*转化表!$E$21+(B237-110)*转化表!$E$22)))))))))))))</f>
        <v>0</v>
      </c>
      <c r="J237" s="98">
        <f>IF(E237&lt;=50,0,(E237-50)*人物成长表!$B237*7%+0.1+IF(AND(B237&lt;=10,B237&gt;0),(人物成长表!$B237-1)*转化表!$F$11,IF(AND(B237&lt;=20,B237&gt;10),9*转化表!$F$11+(B237-10)*转化表!$F$12,IF(AND(B237&lt;=30,B237&gt;20),9*转化表!$F$11+10*转化表!$F$12+(B237-20)*转化表!$F$13,IF(AND(B237&lt;=40,B237&gt;30),9*转化表!$F$11+10*转化表!$F$12+10*转化表!$F$13+(B237-30)*转化表!$F$14,IF(AND(B237&lt;=50,B237&gt;40),9*转化表!$F$11+10*转化表!$F$12+10*转化表!$F$13+10*转化表!$F$14+(B237-40)*转化表!$F$15,IF(AND(B237&lt;=60,B237&gt;50),9*转化表!$F$11+10*转化表!$F$12+10*转化表!$F$13+10*转化表!$F$14+10*转化表!$F$15+(B237-50)*转化表!$F$16,IF(AND(B237&lt;=70,B237&gt;60),9*转化表!$F$11+10*转化表!$F$12+10*转化表!$F$13+10*转化表!$F$14+10*转化表!$F$15+10*转化表!$F$16+(B237-60)*转化表!$F$17,IF(AND(B237&lt;=80,B237&gt;70),9*转化表!$F$11+10*转化表!$F$12+10*转化表!$F$13+10*转化表!$F$14+10*转化表!$F$15+10*转化表!$F$16+10*转化表!$F$17+(B237-70)*转化表!$F$18,IF(AND(B237&lt;=90,B237&gt;80),9*转化表!$F$11+10*转化表!$F$12+10*转化表!$F$13+10*转化表!$F$14+10*转化表!$F$15+10*转化表!$F$16+10*转化表!$F$17+10*转化表!$F$18+(B237-80)*转化表!$F$19,IF(AND(B237&lt;=100,B237&gt;90),9*转化表!$F$11+10*转化表!$F$12+10*转化表!$F$13+10*转化表!$F$14+10*转化表!$F$15+10*转化表!$F$16+10*转化表!$F$17+10*转化表!$F$18+10*转化表!$F$19+(B237-90)*转化表!$F$20,IF(AND(B237&lt;=110,B237&gt;100),9*转化表!$F$11+10*转化表!$F$12+10*转化表!$F$13+10*转化表!$F$14+10*转化表!$F$15+10*转化表!$F$16+10*转化表!$F$17+10*转化表!$F$18+10*转化表!$F$19+10*转化表!$F$20+(B237-100)*转化表!$F$21,IF(AND(B237&lt;=120,B237&gt;110),9*转化表!$F$11+10*转化表!$F$12+10*转化表!$F$13+10*转化表!$F$14+10*转化表!$F$15+10*转化表!$F$16+10*转化表!$F$17+10*转化表!$F$18+10*转化表!$F$19+10*转化表!$F$20+10*转化表!$F$21+(B237-110)*转化表!$F$22)))))))))))))</f>
        <v>0</v>
      </c>
      <c r="K237" s="98">
        <f>(F237-50)*B237*10%+1+IF(AND(B237&lt;=10,B237&gt;0),(人物成长表!$B237-1)*转化表!$G$11,IF(AND(B237&lt;=20,B237&gt;10),9*转化表!$G$11+(B237-10)*转化表!$G$12,IF(AND(B237&lt;=30,B237&gt;20),9*转化表!$G$11+10*转化表!$G$12+(B237-20)*转化表!$G$13,IF(AND(B237&lt;=40,B237&gt;30),9*转化表!$G$11+10*转化表!$G$12+10*转化表!$G$13+(B237-30)*转化表!$G$14,IF(AND(B237&lt;=50,B237&gt;40),9*转化表!$G$11+10*转化表!$G$12+10*转化表!$G$13+10*转化表!$G$14+(B237-40)*转化表!$G$15,IF(AND(B237&lt;=60,B237&gt;50),9*转化表!$G$11+10*转化表!$G$12+10*转化表!$G$13+10*转化表!$G$14+10*转化表!$G$15+(B237-50)*转化表!$G$16,IF(AND(B237&lt;=70,B237&gt;60),9*转化表!$G$11+10*转化表!$G$12+10*转化表!$G$13+10*转化表!$G$14+10*转化表!$G$15+10*转化表!$G$16+(B237-60)*转化表!$G$17,IF(AND(B237&lt;=80,B237&gt;70),9*转化表!$G$11+10*转化表!$G$12+10*转化表!$G$13+10*转化表!$G$14+10*转化表!$G$15+10*转化表!$G$16+10*转化表!$G$17+(B237-70)*转化表!$G$18,IF(AND(B237&lt;=90,B237&gt;80),9*转化表!$G$11+10*转化表!$G$12+10*转化表!$G$13+10*转化表!$G$14+10*转化表!$G$15+10*转化表!$G$16+10*转化表!$G$17+10*转化表!$G$18+(B237-80)*转化表!$G$19,IF(AND(B237&lt;=100,B237&gt;90),9*转化表!$G$11+10*转化表!$G$12+10*转化表!$G$13+10*转化表!$G$14+10*转化表!$G$15+10*转化表!$G$16+10*转化表!$G$17+10*转化表!$G$18+10*转化表!$G$19+(B237-90)*转化表!$G$20,IF(AND(B237&lt;=110,B237&gt;100),9*转化表!$G$11+10*转化表!$G$12+10*转化表!$G$13+10*转化表!$G$14+10*转化表!$G$15+10*转化表!$G$16+10*转化表!$G$17+10*转化表!$G$18+10*转化表!$G$19+10*转化表!$G$20+(B237-100)*转化表!$G$21,IF(AND(B237&lt;=120,B237&gt;110),9*转化表!$G$11+10*转化表!$G$12+10*转化表!$G$13+10*转化表!$G$14+10*转化表!$G$15+10*转化表!$G$16+10*转化表!$G$17+10*转化表!$G$18+10*转化表!$G$19+10*转化表!$G$20+10*转化表!$G$21+(B237-110)*转化表!$G$22))))))))))))</f>
        <v>786</v>
      </c>
      <c r="L237" s="98">
        <f>IF(F237&lt;=50,0,(F237-50)*7%*B237+IF(AND(B237&lt;=10,B237&gt;0),人物成长表!$B237*转化表!$H$11,IF(AND(B237&lt;=20,B237&gt;10),9*转化表!$H$11+(B237-10)*转化表!$H$12,IF(AND(B237&lt;=30,B237&gt;20),9*转化表!$H$11+10*转化表!$H$12+(B237-20)*转化表!$H$13,IF(AND(B237&lt;=40,B237&gt;30),9*转化表!$H$11+10*转化表!$H$12+10*转化表!$H$13+(B237-30)*转化表!$H$14,IF(AND(B237&lt;=50,B237&gt;40),9*转化表!$H$11+10*转化表!$H$12+10*转化表!$H$13+10*转化表!$H$14+(B237-40)*转化表!$H$15,IF(AND(B237&lt;=60,B237&gt;50),9*转化表!$H$11+10*转化表!$H$12+10*转化表!$H$13+10*转化表!$H$14+10*转化表!$H$15+(B237-50)*转化表!$H$16,IF(AND(B237&lt;=70,B237&gt;60),9*转化表!$H$11+10*转化表!$H$12+10*转化表!$H$13+10*转化表!$H$14+10*转化表!$H$15+10*转化表!$H$16+(B237-60)*转化表!$H$17,IF(AND(B237&lt;=80,B237&gt;70),9*转化表!$H$11+10*转化表!$H$12+10*转化表!$H$13+10*转化表!$H$14+10*转化表!$H$15+10*转化表!$H$16+10*转化表!$H$17+(B237-70)*转化表!$H$18,IF(AND(B237&lt;=90,B237&gt;80),9*转化表!$H$11+10*转化表!$H$12+10*转化表!$H$13+10*转化表!$H$14+10*转化表!$H$15+10*转化表!$H$16+10*转化表!$H$17+10*转化表!$H$18+(B237-80)*转化表!$H$19,IF(AND(B237&lt;=100,B237&gt;90),9*转化表!$H$11+10*转化表!$H$12+10*转化表!$H$13+10*转化表!$H$14+10*转化表!$H$15+10*转化表!$H$16+10*转化表!$H$17+10*转化表!$H$18+10*转化表!$H$19+(B237-90)*转化表!$H$20,IF(AND(B237&lt;=110,B237&gt;100),9*转化表!$H$11+10*转化表!$H$12+10*转化表!$H$13+10*转化表!$H$14+10*转化表!$H$15+10*转化表!$H$16+10*转化表!$H$17+10*转化表!$H$18+10*转化表!$H$19+10*转化表!$H$20+(B237-100)*转化表!$H$21,IF(AND(B237&lt;=120,B237&gt;110),9*转化表!$H$11+10*转化表!$H$12+10*转化表!$H$13+10*转化表!$H$14+10*转化表!$H$15+10*转化表!$H$16+10*转化表!$H$17+10*转化表!$H$18+10*转化表!$H$19+10*转化表!$H$20+10*转化表!$H$21+(B237-110)*转化表!$H$22)))))))))))))</f>
        <v>0</v>
      </c>
      <c r="M237" s="99">
        <v>0.1</v>
      </c>
      <c r="N237" s="95">
        <v>0</v>
      </c>
      <c r="O237" s="99">
        <v>0.15</v>
      </c>
      <c r="P237" s="95">
        <v>0</v>
      </c>
      <c r="Q237" s="95">
        <v>0</v>
      </c>
      <c r="R237" s="95">
        <v>0</v>
      </c>
      <c r="S237" s="95">
        <v>0</v>
      </c>
    </row>
    <row r="238" spans="1:19">
      <c r="A238" s="38" t="s">
        <v>187</v>
      </c>
      <c r="B238" s="95">
        <v>117</v>
      </c>
      <c r="C238" s="96">
        <f>IF(AND(B238&lt;=10,B238&gt;0),(人物成长表!$B238-1)*30+30,IF(AND(B238&lt;=20,B238&gt;10),9*30+30+(B238-10)*60,IF(AND(B238&lt;=30,B238&gt;20),9*30+30+10*60+(B238-20)*90,IF(AND(B238&lt;=40,B238&gt;30),9*30+30+10*60+10*90+(B238-30)*120,IF(AND(B238&lt;=50,B238&gt;40),9*30+30+10*60+10*90+10*120+(B238-40)*150,IF(AND(B238&lt;=60,B238&gt;50),9*30+30+10*60+10*90+10*120+10*150+(B238-50)*180,IF(AND(B238&lt;=70,B238&gt;60),9*30+30+10*60+10*90+10*120+10*150+10*180+(B238-60)*210,IF(AND(B238&lt;=80,B238&gt;70),9*30+30+10*60+10*90+10*120+10*150+10*180+10*210+(B238-70)*240,IF(AND(B238&lt;=90,B238&gt;80),9*30+30+10*60+10*90+10*120+10*150+10*180+10*210+10*240+(B238-80)*270,IF(AND(B238&lt;=100,B238&gt;90),9*30+30+10*60+10*90+10*120+10*150+10*180+10*210+10*240+10*270+(B238-90)*300,IF(AND(B238&lt;=110,B238&gt;100),9*30+30+10*60+10*90+10*120+10*150+10*180+10*210+10*240+10*270+10*300+(B238-100)*330,IF(AND(B238&lt;=120,B238&gt;110),9*30+30+10*60+10*90+10*120+10*150+10*180+10*210+10*240+10*270+10*300+10*330+(B238-110)*360))))))))))))</f>
        <v>22320</v>
      </c>
      <c r="D238" s="38">
        <v>70</v>
      </c>
      <c r="E238" s="38">
        <v>50</v>
      </c>
      <c r="F238" s="95">
        <v>50</v>
      </c>
      <c r="G238" s="97">
        <f>人物成长表!$D238*人物成长表!$B238*10%+16+IF(AND(B238&lt;=10,B238&gt;0),(人物成长表!$B238-1)*转化表!$C$11,IF(AND(B238&lt;=20,B238&gt;10),9*转化表!$C$11+(B238-10)*转化表!$C$12,IF(AND(B238&lt;=30,B238&gt;20),9*转化表!$C$11+10*转化表!$C$12+(B238-20)*转化表!$C$13,IF(AND(B238&lt;=40,B238&gt;30),9*转化表!$C$11+10*转化表!$C$12+10*转化表!$C$13+(B238-30)*转化表!$C$14,IF(AND(B238&lt;=50,B238&gt;40),9*转化表!$C$11+10*转化表!$C$12+10*转化表!$C$13+10*转化表!$C$14+(B238-40)*转化表!$C$15,IF(AND(B238&lt;=60,B238&gt;50),9*转化表!$C$11+10*转化表!$C$12+10*转化表!$C$13+10*转化表!$C$14+10*转化表!$C$15+(B238-50)*转化表!$C$16,IF(AND(B238&lt;=70,B238&gt;60),9*转化表!$C$11+10*转化表!$C$12+10*转化表!$C$13+10*转化表!$C$14+10*转化表!$C$15+10*转化表!$C$16+(B238-60)*转化表!$C$17,IF(AND(B238&lt;=80,B238&gt;70),9*转化表!$C$11+10*转化表!$C$12+10*转化表!$C$13+10*转化表!$C$14+10*转化表!$C$15+10*转化表!$C$16+10*转化表!$C$17+(B238-70)*转化表!$C$18,IF(AND(B238&lt;=90,B238&gt;80),9*转化表!$C$11+10*转化表!$C$12+10*转化表!$C$13+10*转化表!$C$14+10*转化表!$C$15+10*转化表!$C$16+10*转化表!$C$17+10*转化表!$C$18+(B238-80)*转化表!$C$19,IF(AND(B238&lt;=100,B238&gt;90),9*转化表!$C$11+10*转化表!$C$12+10*转化表!$C$13+10*转化表!$C$14+10*转化表!$C$15+10*转化表!$C$16+10*转化表!$C$17+10*转化表!$C$18+10*转化表!$C$19+(B238-90)*转化表!$C$20,IF(AND(B238&lt;=110,B238&gt;100),9*转化表!$C$11+10*转化表!$C$12+10*转化表!$C$13+10*转化表!$C$14+10*转化表!$C$15+10*转化表!$C$16+10*转化表!$C$17+10*转化表!$C$18+10*转化表!$C$19+10*转化表!$C$20+(B238-100)*转化表!$C$21,IF(AND(B238&lt;=120,B238&gt;110),9*转化表!$C$11+10*转化表!$C$12+10*转化表!$C$13+10*转化表!$C$14+10*转化表!$C$15+10*转化表!$C$16+10*转化表!$C$17+10*转化表!$C$18+10*转化表!$C$19+10*转化表!$C$20+10*转化表!$C$21+(B238-110)*转化表!$C$22))))))))))))</f>
        <v>3209</v>
      </c>
      <c r="H238" s="97">
        <f>人物成长表!$D238*人物成长表!$B238*7%+11.1+IF(AND(B238&lt;=10,B238&gt;0),(人物成长表!$B238-1)*转化表!$D$11,IF(AND(B238&lt;=20,B238&gt;10),9*转化表!$D$11+(B238-10)*转化表!$D$12,IF(AND(B238&lt;=30,B238&gt;20),9*转化表!$D$11+10*转化表!$D$12+(B238-20)*转化表!$D$13,IF(AND(B238&lt;=40,B238&gt;30),9*转化表!$D$11+10*转化表!$D$12+10*转化表!$D$13+(B238-30)*转化表!$D$14,IF(AND(B238&lt;=50,B238&gt;40),9*转化表!$D$11+10*转化表!$D$12+10*转化表!$D$13+10*转化表!$D$14+(B238-40)*转化表!$D$15,IF(AND(B238&lt;=60,B238&gt;50),9*转化表!$D$11+10*转化表!$D$12+10*转化表!$D$13+10*转化表!$D$14+10*转化表!$D$15+(B238-50)*转化表!$D$16,IF(AND(B238&lt;=70,B238&gt;60),9*转化表!$D$11+10*转化表!$D$12+10*转化表!$D$13+10*转化表!$D$14+10*转化表!$D$15+10*转化表!$D$16+(B238-60)*转化表!$D$17,IF(AND(B238&lt;=80,B238&gt;70),9*转化表!$D$11+10*转化表!$D$12+10*转化表!$D$13+10*转化表!$D$14+10*转化表!$D$15+10*转化表!$D$16+10*转化表!$D$17+(B238-70)*转化表!$D$18,IF(AND(B238&lt;=90,B238&gt;80),9*转化表!$D$11+10*转化表!$D$12+10*转化表!$D$13+10*转化表!$D$14+10*转化表!$D$15+10*转化表!$D$16+10*转化表!$D$17+10*转化表!$D$18+(B238-80)*转化表!$D$19,IF(AND(B238&lt;=100,B238&gt;90),9*转化表!$D$11+10*转化表!$D$12+10*转化表!$D$13+10*转化表!$D$14+10*转化表!$D$15+10*转化表!$D$16+10*转化表!$D$17+10*转化表!$D$18+10*转化表!$D$19+(B238-90)*转化表!$D$20,IF(AND(B238&lt;=110,B238&gt;100),9*转化表!$D$11+10*转化表!$D$12+10*转化表!$D$13+10*转化表!$D$14+10*转化表!$D$15+10*转化表!$D$16+10*转化表!$D$17+10*转化表!$D$18+10*转化表!$D$19+10*转化表!$D$20+(B238-100)*转化表!$D$21,IF(AND(B238&lt;=120,B238&gt;110),9*转化表!$D$11+10*转化表!$D$12+10*转化表!$D$13+10*转化表!$D$14+10*转化表!$D$15+10*转化表!$D$16+10*转化表!$D$17+10*转化表!$D$18+10*转化表!$D$19+10*转化表!$D$20+10*转化表!$D$21+(B238-110)*转化表!$D$22))))))))))))</f>
        <v>863.00000000000011</v>
      </c>
      <c r="I238" s="98">
        <f>IF(E238&lt;=50,0,(E238-50)*人物成长表!$B238*10%+0.1+IF(AND(B238&lt;=10,B238&gt;0),(人物成长表!$B238-1)*转化表!$E$11,IF(AND(B238&lt;=20,B238&gt;10),9*转化表!$E$11+(B238-10)*转化表!$E$12,IF(AND(B238&lt;=30,B238&gt;20),9*转化表!$E$11+10*转化表!$E$12+(B238-20)*转化表!$E$13,IF(AND(B238&lt;=40,B238&gt;30),9*转化表!$E$11+10*转化表!$E$12+10*转化表!$E$13+(B238-30)*转化表!$E$14,IF(AND(B238&lt;=50,B238&gt;40),9*转化表!$E$11+10*转化表!$E$12+10*转化表!$E$13+10*转化表!$E$14+(B238-40)*转化表!$E$15,IF(AND(B238&lt;=60,B238&gt;50),9*转化表!$E$11+10*转化表!$E$12+10*转化表!$E$13+10*转化表!$E$14+10*转化表!$E$15+(B238-50)*转化表!$E$16,IF(AND(B238&lt;=70,B238&gt;60),9*转化表!$E$11+10*转化表!$E$12+10*转化表!$E$13+10*转化表!$E$14+10*转化表!$E$15+10*转化表!$E$16+(B238-60)*转化表!$E$17,IF(AND(B238&lt;=80,B238&gt;70),9*转化表!$E$11+10*转化表!$E$12+10*转化表!$E$13+10*转化表!$E$14+10*转化表!$E$15+10*转化表!$E$16+10*转化表!$E$17+(B238-70)*转化表!$E$18,IF(AND(B238&lt;=90,B238&gt;80),9*转化表!$E$11+10*转化表!$E$12+10*转化表!$E$13+10*转化表!$E$14+10*转化表!$E$15+10*转化表!$E$16+10*转化表!$E$17+10*转化表!$E$18+(B238-80)*转化表!$E$19,IF(AND(B238&lt;=100,B238&gt;90),9*转化表!$E$11+10*转化表!$E$12+10*转化表!$E$13+10*转化表!$E$14+10*转化表!$E$15+10*转化表!$E$16+10*转化表!$E$17+10*转化表!$E$18+10*转化表!$E$19+(B238-90)*转化表!$E$20,IF(AND(B238&lt;=110,B238&gt;100),9*转化表!$E$11+10*转化表!$E$12+10*转化表!$E$13+10*转化表!$E$14+10*转化表!$E$15+10*转化表!$E$16+10*转化表!$E$17+10*转化表!$E$18+10*转化表!$E$19+10*转化表!$E$20+(B238-100)*转化表!$E$21,IF(AND(B238&lt;=120,B238&gt;110),9*转化表!$E$11+10*转化表!$E$12+10*转化表!$E$13+10*转化表!$E$14+10*转化表!$E$15+10*转化表!$E$16+10*转化表!$E$17+10*转化表!$E$18+10*转化表!$E$19+10*转化表!$E$20+10*转化表!$E$21+(B238-110)*转化表!$E$22)))))))))))))</f>
        <v>0</v>
      </c>
      <c r="J238" s="98">
        <f>IF(E238&lt;=50,0,(E238-50)*人物成长表!$B238*7%+0.1+IF(AND(B238&lt;=10,B238&gt;0),(人物成长表!$B238-1)*转化表!$F$11,IF(AND(B238&lt;=20,B238&gt;10),9*转化表!$F$11+(B238-10)*转化表!$F$12,IF(AND(B238&lt;=30,B238&gt;20),9*转化表!$F$11+10*转化表!$F$12+(B238-20)*转化表!$F$13,IF(AND(B238&lt;=40,B238&gt;30),9*转化表!$F$11+10*转化表!$F$12+10*转化表!$F$13+(B238-30)*转化表!$F$14,IF(AND(B238&lt;=50,B238&gt;40),9*转化表!$F$11+10*转化表!$F$12+10*转化表!$F$13+10*转化表!$F$14+(B238-40)*转化表!$F$15,IF(AND(B238&lt;=60,B238&gt;50),9*转化表!$F$11+10*转化表!$F$12+10*转化表!$F$13+10*转化表!$F$14+10*转化表!$F$15+(B238-50)*转化表!$F$16,IF(AND(B238&lt;=70,B238&gt;60),9*转化表!$F$11+10*转化表!$F$12+10*转化表!$F$13+10*转化表!$F$14+10*转化表!$F$15+10*转化表!$F$16+(B238-60)*转化表!$F$17,IF(AND(B238&lt;=80,B238&gt;70),9*转化表!$F$11+10*转化表!$F$12+10*转化表!$F$13+10*转化表!$F$14+10*转化表!$F$15+10*转化表!$F$16+10*转化表!$F$17+(B238-70)*转化表!$F$18,IF(AND(B238&lt;=90,B238&gt;80),9*转化表!$F$11+10*转化表!$F$12+10*转化表!$F$13+10*转化表!$F$14+10*转化表!$F$15+10*转化表!$F$16+10*转化表!$F$17+10*转化表!$F$18+(B238-80)*转化表!$F$19,IF(AND(B238&lt;=100,B238&gt;90),9*转化表!$F$11+10*转化表!$F$12+10*转化表!$F$13+10*转化表!$F$14+10*转化表!$F$15+10*转化表!$F$16+10*转化表!$F$17+10*转化表!$F$18+10*转化表!$F$19+(B238-90)*转化表!$F$20,IF(AND(B238&lt;=110,B238&gt;100),9*转化表!$F$11+10*转化表!$F$12+10*转化表!$F$13+10*转化表!$F$14+10*转化表!$F$15+10*转化表!$F$16+10*转化表!$F$17+10*转化表!$F$18+10*转化表!$F$19+10*转化表!$F$20+(B238-100)*转化表!$F$21,IF(AND(B238&lt;=120,B238&gt;110),9*转化表!$F$11+10*转化表!$F$12+10*转化表!$F$13+10*转化表!$F$14+10*转化表!$F$15+10*转化表!$F$16+10*转化表!$F$17+10*转化表!$F$18+10*转化表!$F$19+10*转化表!$F$20+10*转化表!$F$21+(B238-110)*转化表!$F$22)))))))))))))</f>
        <v>0</v>
      </c>
      <c r="K238" s="98">
        <f>(F238-50)*B238*10%+1+IF(AND(B238&lt;=10,B238&gt;0),(人物成长表!$B238-1)*转化表!$G$11,IF(AND(B238&lt;=20,B238&gt;10),9*转化表!$G$11+(B238-10)*转化表!$G$12,IF(AND(B238&lt;=30,B238&gt;20),9*转化表!$G$11+10*转化表!$G$12+(B238-20)*转化表!$G$13,IF(AND(B238&lt;=40,B238&gt;30),9*转化表!$G$11+10*转化表!$G$12+10*转化表!$G$13+(B238-30)*转化表!$G$14,IF(AND(B238&lt;=50,B238&gt;40),9*转化表!$G$11+10*转化表!$G$12+10*转化表!$G$13+10*转化表!$G$14+(B238-40)*转化表!$G$15,IF(AND(B238&lt;=60,B238&gt;50),9*转化表!$G$11+10*转化表!$G$12+10*转化表!$G$13+10*转化表!$G$14+10*转化表!$G$15+(B238-50)*转化表!$G$16,IF(AND(B238&lt;=70,B238&gt;60),9*转化表!$G$11+10*转化表!$G$12+10*转化表!$G$13+10*转化表!$G$14+10*转化表!$G$15+10*转化表!$G$16+(B238-60)*转化表!$G$17,IF(AND(B238&lt;=80,B238&gt;70),9*转化表!$G$11+10*转化表!$G$12+10*转化表!$G$13+10*转化表!$G$14+10*转化表!$G$15+10*转化表!$G$16+10*转化表!$G$17+(B238-70)*转化表!$G$18,IF(AND(B238&lt;=90,B238&gt;80),9*转化表!$G$11+10*转化表!$G$12+10*转化表!$G$13+10*转化表!$G$14+10*转化表!$G$15+10*转化表!$G$16+10*转化表!$G$17+10*转化表!$G$18+(B238-80)*转化表!$G$19,IF(AND(B238&lt;=100,B238&gt;90),9*转化表!$G$11+10*转化表!$G$12+10*转化表!$G$13+10*转化表!$G$14+10*转化表!$G$15+10*转化表!$G$16+10*转化表!$G$17+10*转化表!$G$18+10*转化表!$G$19+(B238-90)*转化表!$G$20,IF(AND(B238&lt;=110,B238&gt;100),9*转化表!$G$11+10*转化表!$G$12+10*转化表!$G$13+10*转化表!$G$14+10*转化表!$G$15+10*转化表!$G$16+10*转化表!$G$17+10*转化表!$G$18+10*转化表!$G$19+10*转化表!$G$20+(B238-100)*转化表!$G$21,IF(AND(B238&lt;=120,B238&gt;110),9*转化表!$G$11+10*转化表!$G$12+10*转化表!$G$13+10*转化表!$G$14+10*转化表!$G$15+10*转化表!$G$16+10*转化表!$G$17+10*转化表!$G$18+10*转化表!$G$19+10*转化表!$G$20+10*转化表!$G$21+(B238-110)*转化表!$G$22))))))))))))</f>
        <v>802</v>
      </c>
      <c r="L238" s="98">
        <f>IF(F238&lt;=50,0,(F238-50)*7%*B238+IF(AND(B238&lt;=10,B238&gt;0),人物成长表!$B238*转化表!$H$11,IF(AND(B238&lt;=20,B238&gt;10),9*转化表!$H$11+(B238-10)*转化表!$H$12,IF(AND(B238&lt;=30,B238&gt;20),9*转化表!$H$11+10*转化表!$H$12+(B238-20)*转化表!$H$13,IF(AND(B238&lt;=40,B238&gt;30),9*转化表!$H$11+10*转化表!$H$12+10*转化表!$H$13+(B238-30)*转化表!$H$14,IF(AND(B238&lt;=50,B238&gt;40),9*转化表!$H$11+10*转化表!$H$12+10*转化表!$H$13+10*转化表!$H$14+(B238-40)*转化表!$H$15,IF(AND(B238&lt;=60,B238&gt;50),9*转化表!$H$11+10*转化表!$H$12+10*转化表!$H$13+10*转化表!$H$14+10*转化表!$H$15+(B238-50)*转化表!$H$16,IF(AND(B238&lt;=70,B238&gt;60),9*转化表!$H$11+10*转化表!$H$12+10*转化表!$H$13+10*转化表!$H$14+10*转化表!$H$15+10*转化表!$H$16+(B238-60)*转化表!$H$17,IF(AND(B238&lt;=80,B238&gt;70),9*转化表!$H$11+10*转化表!$H$12+10*转化表!$H$13+10*转化表!$H$14+10*转化表!$H$15+10*转化表!$H$16+10*转化表!$H$17+(B238-70)*转化表!$H$18,IF(AND(B238&lt;=90,B238&gt;80),9*转化表!$H$11+10*转化表!$H$12+10*转化表!$H$13+10*转化表!$H$14+10*转化表!$H$15+10*转化表!$H$16+10*转化表!$H$17+10*转化表!$H$18+(B238-80)*转化表!$H$19,IF(AND(B238&lt;=100,B238&gt;90),9*转化表!$H$11+10*转化表!$H$12+10*转化表!$H$13+10*转化表!$H$14+10*转化表!$H$15+10*转化表!$H$16+10*转化表!$H$17+10*转化表!$H$18+10*转化表!$H$19+(B238-90)*转化表!$H$20,IF(AND(B238&lt;=110,B238&gt;100),9*转化表!$H$11+10*转化表!$H$12+10*转化表!$H$13+10*转化表!$H$14+10*转化表!$H$15+10*转化表!$H$16+10*转化表!$H$17+10*转化表!$H$18+10*转化表!$H$19+10*转化表!$H$20+(B238-100)*转化表!$H$21,IF(AND(B238&lt;=120,B238&gt;110),9*转化表!$H$11+10*转化表!$H$12+10*转化表!$H$13+10*转化表!$H$14+10*转化表!$H$15+10*转化表!$H$16+10*转化表!$H$17+10*转化表!$H$18+10*转化表!$H$19+10*转化表!$H$20+10*转化表!$H$21+(B238-110)*转化表!$H$22)))))))))))))</f>
        <v>0</v>
      </c>
      <c r="M238" s="99">
        <v>0.1</v>
      </c>
      <c r="N238" s="95">
        <v>0</v>
      </c>
      <c r="O238" s="99">
        <v>0.15</v>
      </c>
      <c r="P238" s="95">
        <v>0</v>
      </c>
      <c r="Q238" s="95">
        <v>0</v>
      </c>
      <c r="R238" s="95">
        <v>0</v>
      </c>
      <c r="S238" s="95">
        <v>0</v>
      </c>
    </row>
    <row r="239" spans="1:19">
      <c r="A239" s="38" t="s">
        <v>187</v>
      </c>
      <c r="B239" s="95">
        <v>118</v>
      </c>
      <c r="C239" s="96">
        <f>IF(AND(B239&lt;=10,B239&gt;0),(人物成长表!$B239-1)*30+30,IF(AND(B239&lt;=20,B239&gt;10),9*30+30+(B239-10)*60,IF(AND(B239&lt;=30,B239&gt;20),9*30+30+10*60+(B239-20)*90,IF(AND(B239&lt;=40,B239&gt;30),9*30+30+10*60+10*90+(B239-30)*120,IF(AND(B239&lt;=50,B239&gt;40),9*30+30+10*60+10*90+10*120+(B239-40)*150,IF(AND(B239&lt;=60,B239&gt;50),9*30+30+10*60+10*90+10*120+10*150+(B239-50)*180,IF(AND(B239&lt;=70,B239&gt;60),9*30+30+10*60+10*90+10*120+10*150+10*180+(B239-60)*210,IF(AND(B239&lt;=80,B239&gt;70),9*30+30+10*60+10*90+10*120+10*150+10*180+10*210+(B239-70)*240,IF(AND(B239&lt;=90,B239&gt;80),9*30+30+10*60+10*90+10*120+10*150+10*180+10*210+10*240+(B239-80)*270,IF(AND(B239&lt;=100,B239&gt;90),9*30+30+10*60+10*90+10*120+10*150+10*180+10*210+10*240+10*270+(B239-90)*300,IF(AND(B239&lt;=110,B239&gt;100),9*30+30+10*60+10*90+10*120+10*150+10*180+10*210+10*240+10*270+10*300+(B239-100)*330,IF(AND(B239&lt;=120,B239&gt;110),9*30+30+10*60+10*90+10*120+10*150+10*180+10*210+10*240+10*270+10*300+10*330+(B239-110)*360))))))))))))</f>
        <v>22680</v>
      </c>
      <c r="D239" s="38">
        <v>70</v>
      </c>
      <c r="E239" s="38">
        <v>50</v>
      </c>
      <c r="F239" s="95">
        <v>50</v>
      </c>
      <c r="G239" s="97">
        <f>人物成长表!$D239*人物成长表!$B239*10%+16+IF(AND(B239&lt;=10,B239&gt;0),(人物成长表!$B239-1)*转化表!$C$11,IF(AND(B239&lt;=20,B239&gt;10),9*转化表!$C$11+(B239-10)*转化表!$C$12,IF(AND(B239&lt;=30,B239&gt;20),9*转化表!$C$11+10*转化表!$C$12+(B239-20)*转化表!$C$13,IF(AND(B239&lt;=40,B239&gt;30),9*转化表!$C$11+10*转化表!$C$12+10*转化表!$C$13+(B239-30)*转化表!$C$14,IF(AND(B239&lt;=50,B239&gt;40),9*转化表!$C$11+10*转化表!$C$12+10*转化表!$C$13+10*转化表!$C$14+(B239-40)*转化表!$C$15,IF(AND(B239&lt;=60,B239&gt;50),9*转化表!$C$11+10*转化表!$C$12+10*转化表!$C$13+10*转化表!$C$14+10*转化表!$C$15+(B239-50)*转化表!$C$16,IF(AND(B239&lt;=70,B239&gt;60),9*转化表!$C$11+10*转化表!$C$12+10*转化表!$C$13+10*转化表!$C$14+10*转化表!$C$15+10*转化表!$C$16+(B239-60)*转化表!$C$17,IF(AND(B239&lt;=80,B239&gt;70),9*转化表!$C$11+10*转化表!$C$12+10*转化表!$C$13+10*转化表!$C$14+10*转化表!$C$15+10*转化表!$C$16+10*转化表!$C$17+(B239-70)*转化表!$C$18,IF(AND(B239&lt;=90,B239&gt;80),9*转化表!$C$11+10*转化表!$C$12+10*转化表!$C$13+10*转化表!$C$14+10*转化表!$C$15+10*转化表!$C$16+10*转化表!$C$17+10*转化表!$C$18+(B239-80)*转化表!$C$19,IF(AND(B239&lt;=100,B239&gt;90),9*转化表!$C$11+10*转化表!$C$12+10*转化表!$C$13+10*转化表!$C$14+10*转化表!$C$15+10*转化表!$C$16+10*转化表!$C$17+10*转化表!$C$18+10*转化表!$C$19+(B239-90)*转化表!$C$20,IF(AND(B239&lt;=110,B239&gt;100),9*转化表!$C$11+10*转化表!$C$12+10*转化表!$C$13+10*转化表!$C$14+10*转化表!$C$15+10*转化表!$C$16+10*转化表!$C$17+10*转化表!$C$18+10*转化表!$C$19+10*转化表!$C$20+(B239-100)*转化表!$C$21,IF(AND(B239&lt;=120,B239&gt;110),9*转化表!$C$11+10*转化表!$C$12+10*转化表!$C$13+10*转化表!$C$14+10*转化表!$C$15+10*转化表!$C$16+10*转化表!$C$17+10*转化表!$C$18+10*转化表!$C$19+10*转化表!$C$20+10*转化表!$C$21+(B239-110)*转化表!$C$22))))))))))))</f>
        <v>3259</v>
      </c>
      <c r="H239" s="97">
        <f>人物成长表!$D239*人物成长表!$B239*7%+11.1+IF(AND(B239&lt;=10,B239&gt;0),(人物成长表!$B239-1)*转化表!$D$11,IF(AND(B239&lt;=20,B239&gt;10),9*转化表!$D$11+(B239-10)*转化表!$D$12,IF(AND(B239&lt;=30,B239&gt;20),9*转化表!$D$11+10*转化表!$D$12+(B239-20)*转化表!$D$13,IF(AND(B239&lt;=40,B239&gt;30),9*转化表!$D$11+10*转化表!$D$12+10*转化表!$D$13+(B239-30)*转化表!$D$14,IF(AND(B239&lt;=50,B239&gt;40),9*转化表!$D$11+10*转化表!$D$12+10*转化表!$D$13+10*转化表!$D$14+(B239-40)*转化表!$D$15,IF(AND(B239&lt;=60,B239&gt;50),9*转化表!$D$11+10*转化表!$D$12+10*转化表!$D$13+10*转化表!$D$14+10*转化表!$D$15+(B239-50)*转化表!$D$16,IF(AND(B239&lt;=70,B239&gt;60),9*转化表!$D$11+10*转化表!$D$12+10*转化表!$D$13+10*转化表!$D$14+10*转化表!$D$15+10*转化表!$D$16+(B239-60)*转化表!$D$17,IF(AND(B239&lt;=80,B239&gt;70),9*转化表!$D$11+10*转化表!$D$12+10*转化表!$D$13+10*转化表!$D$14+10*转化表!$D$15+10*转化表!$D$16+10*转化表!$D$17+(B239-70)*转化表!$D$18,IF(AND(B239&lt;=90,B239&gt;80),9*转化表!$D$11+10*转化表!$D$12+10*转化表!$D$13+10*转化表!$D$14+10*转化表!$D$15+10*转化表!$D$16+10*转化表!$D$17+10*转化表!$D$18+(B239-80)*转化表!$D$19,IF(AND(B239&lt;=100,B239&gt;90),9*转化表!$D$11+10*转化表!$D$12+10*转化表!$D$13+10*转化表!$D$14+10*转化表!$D$15+10*转化表!$D$16+10*转化表!$D$17+10*转化表!$D$18+10*转化表!$D$19+(B239-90)*转化表!$D$20,IF(AND(B239&lt;=110,B239&gt;100),9*转化表!$D$11+10*转化表!$D$12+10*转化表!$D$13+10*转化表!$D$14+10*转化表!$D$15+10*转化表!$D$16+10*转化表!$D$17+10*转化表!$D$18+10*转化表!$D$19+10*转化表!$D$20+(B239-100)*转化表!$D$21,IF(AND(B239&lt;=120,B239&gt;110),9*转化表!$D$11+10*转化表!$D$12+10*转化表!$D$13+10*转化表!$D$14+10*转化表!$D$15+10*转化表!$D$16+10*转化表!$D$17+10*转化表!$D$18+10*转化表!$D$19+10*转化表!$D$20+10*转化表!$D$21+(B239-110)*转化表!$D$22))))))))))))</f>
        <v>875</v>
      </c>
      <c r="I239" s="98">
        <f>IF(E239&lt;=50,0,(E239-50)*人物成长表!$B239*10%+0.1+IF(AND(B239&lt;=10,B239&gt;0),(人物成长表!$B239-1)*转化表!$E$11,IF(AND(B239&lt;=20,B239&gt;10),9*转化表!$E$11+(B239-10)*转化表!$E$12,IF(AND(B239&lt;=30,B239&gt;20),9*转化表!$E$11+10*转化表!$E$12+(B239-20)*转化表!$E$13,IF(AND(B239&lt;=40,B239&gt;30),9*转化表!$E$11+10*转化表!$E$12+10*转化表!$E$13+(B239-30)*转化表!$E$14,IF(AND(B239&lt;=50,B239&gt;40),9*转化表!$E$11+10*转化表!$E$12+10*转化表!$E$13+10*转化表!$E$14+(B239-40)*转化表!$E$15,IF(AND(B239&lt;=60,B239&gt;50),9*转化表!$E$11+10*转化表!$E$12+10*转化表!$E$13+10*转化表!$E$14+10*转化表!$E$15+(B239-50)*转化表!$E$16,IF(AND(B239&lt;=70,B239&gt;60),9*转化表!$E$11+10*转化表!$E$12+10*转化表!$E$13+10*转化表!$E$14+10*转化表!$E$15+10*转化表!$E$16+(B239-60)*转化表!$E$17,IF(AND(B239&lt;=80,B239&gt;70),9*转化表!$E$11+10*转化表!$E$12+10*转化表!$E$13+10*转化表!$E$14+10*转化表!$E$15+10*转化表!$E$16+10*转化表!$E$17+(B239-70)*转化表!$E$18,IF(AND(B239&lt;=90,B239&gt;80),9*转化表!$E$11+10*转化表!$E$12+10*转化表!$E$13+10*转化表!$E$14+10*转化表!$E$15+10*转化表!$E$16+10*转化表!$E$17+10*转化表!$E$18+(B239-80)*转化表!$E$19,IF(AND(B239&lt;=100,B239&gt;90),9*转化表!$E$11+10*转化表!$E$12+10*转化表!$E$13+10*转化表!$E$14+10*转化表!$E$15+10*转化表!$E$16+10*转化表!$E$17+10*转化表!$E$18+10*转化表!$E$19+(B239-90)*转化表!$E$20,IF(AND(B239&lt;=110,B239&gt;100),9*转化表!$E$11+10*转化表!$E$12+10*转化表!$E$13+10*转化表!$E$14+10*转化表!$E$15+10*转化表!$E$16+10*转化表!$E$17+10*转化表!$E$18+10*转化表!$E$19+10*转化表!$E$20+(B239-100)*转化表!$E$21,IF(AND(B239&lt;=120,B239&gt;110),9*转化表!$E$11+10*转化表!$E$12+10*转化表!$E$13+10*转化表!$E$14+10*转化表!$E$15+10*转化表!$E$16+10*转化表!$E$17+10*转化表!$E$18+10*转化表!$E$19+10*转化表!$E$20+10*转化表!$E$21+(B239-110)*转化表!$E$22)))))))))))))</f>
        <v>0</v>
      </c>
      <c r="J239" s="98">
        <f>IF(E239&lt;=50,0,(E239-50)*人物成长表!$B239*7%+0.1+IF(AND(B239&lt;=10,B239&gt;0),(人物成长表!$B239-1)*转化表!$F$11,IF(AND(B239&lt;=20,B239&gt;10),9*转化表!$F$11+(B239-10)*转化表!$F$12,IF(AND(B239&lt;=30,B239&gt;20),9*转化表!$F$11+10*转化表!$F$12+(B239-20)*转化表!$F$13,IF(AND(B239&lt;=40,B239&gt;30),9*转化表!$F$11+10*转化表!$F$12+10*转化表!$F$13+(B239-30)*转化表!$F$14,IF(AND(B239&lt;=50,B239&gt;40),9*转化表!$F$11+10*转化表!$F$12+10*转化表!$F$13+10*转化表!$F$14+(B239-40)*转化表!$F$15,IF(AND(B239&lt;=60,B239&gt;50),9*转化表!$F$11+10*转化表!$F$12+10*转化表!$F$13+10*转化表!$F$14+10*转化表!$F$15+(B239-50)*转化表!$F$16,IF(AND(B239&lt;=70,B239&gt;60),9*转化表!$F$11+10*转化表!$F$12+10*转化表!$F$13+10*转化表!$F$14+10*转化表!$F$15+10*转化表!$F$16+(B239-60)*转化表!$F$17,IF(AND(B239&lt;=80,B239&gt;70),9*转化表!$F$11+10*转化表!$F$12+10*转化表!$F$13+10*转化表!$F$14+10*转化表!$F$15+10*转化表!$F$16+10*转化表!$F$17+(B239-70)*转化表!$F$18,IF(AND(B239&lt;=90,B239&gt;80),9*转化表!$F$11+10*转化表!$F$12+10*转化表!$F$13+10*转化表!$F$14+10*转化表!$F$15+10*转化表!$F$16+10*转化表!$F$17+10*转化表!$F$18+(B239-80)*转化表!$F$19,IF(AND(B239&lt;=100,B239&gt;90),9*转化表!$F$11+10*转化表!$F$12+10*转化表!$F$13+10*转化表!$F$14+10*转化表!$F$15+10*转化表!$F$16+10*转化表!$F$17+10*转化表!$F$18+10*转化表!$F$19+(B239-90)*转化表!$F$20,IF(AND(B239&lt;=110,B239&gt;100),9*转化表!$F$11+10*转化表!$F$12+10*转化表!$F$13+10*转化表!$F$14+10*转化表!$F$15+10*转化表!$F$16+10*转化表!$F$17+10*转化表!$F$18+10*转化表!$F$19+10*转化表!$F$20+(B239-100)*转化表!$F$21,IF(AND(B239&lt;=120,B239&gt;110),9*转化表!$F$11+10*转化表!$F$12+10*转化表!$F$13+10*转化表!$F$14+10*转化表!$F$15+10*转化表!$F$16+10*转化表!$F$17+10*转化表!$F$18+10*转化表!$F$19+10*转化表!$F$20+10*转化表!$F$21+(B239-110)*转化表!$F$22)))))))))))))</f>
        <v>0</v>
      </c>
      <c r="K239" s="98">
        <f>(F239-50)*B239*10%+1+IF(AND(B239&lt;=10,B239&gt;0),(人物成长表!$B239-1)*转化表!$G$11,IF(AND(B239&lt;=20,B239&gt;10),9*转化表!$G$11+(B239-10)*转化表!$G$12,IF(AND(B239&lt;=30,B239&gt;20),9*转化表!$G$11+10*转化表!$G$12+(B239-20)*转化表!$G$13,IF(AND(B239&lt;=40,B239&gt;30),9*转化表!$G$11+10*转化表!$G$12+10*转化表!$G$13+(B239-30)*转化表!$G$14,IF(AND(B239&lt;=50,B239&gt;40),9*转化表!$G$11+10*转化表!$G$12+10*转化表!$G$13+10*转化表!$G$14+(B239-40)*转化表!$G$15,IF(AND(B239&lt;=60,B239&gt;50),9*转化表!$G$11+10*转化表!$G$12+10*转化表!$G$13+10*转化表!$G$14+10*转化表!$G$15+(B239-50)*转化表!$G$16,IF(AND(B239&lt;=70,B239&gt;60),9*转化表!$G$11+10*转化表!$G$12+10*转化表!$G$13+10*转化表!$G$14+10*转化表!$G$15+10*转化表!$G$16+(B239-60)*转化表!$G$17,IF(AND(B239&lt;=80,B239&gt;70),9*转化表!$G$11+10*转化表!$G$12+10*转化表!$G$13+10*转化表!$G$14+10*转化表!$G$15+10*转化表!$G$16+10*转化表!$G$17+(B239-70)*转化表!$G$18,IF(AND(B239&lt;=90,B239&gt;80),9*转化表!$G$11+10*转化表!$G$12+10*转化表!$G$13+10*转化表!$G$14+10*转化表!$G$15+10*转化表!$G$16+10*转化表!$G$17+10*转化表!$G$18+(B239-80)*转化表!$G$19,IF(AND(B239&lt;=100,B239&gt;90),9*转化表!$G$11+10*转化表!$G$12+10*转化表!$G$13+10*转化表!$G$14+10*转化表!$G$15+10*转化表!$G$16+10*转化表!$G$17+10*转化表!$G$18+10*转化表!$G$19+(B239-90)*转化表!$G$20,IF(AND(B239&lt;=110,B239&gt;100),9*转化表!$G$11+10*转化表!$G$12+10*转化表!$G$13+10*转化表!$G$14+10*转化表!$G$15+10*转化表!$G$16+10*转化表!$G$17+10*转化表!$G$18+10*转化表!$G$19+10*转化表!$G$20+(B239-100)*转化表!$G$21,IF(AND(B239&lt;=120,B239&gt;110),9*转化表!$G$11+10*转化表!$G$12+10*转化表!$G$13+10*转化表!$G$14+10*转化表!$G$15+10*转化表!$G$16+10*转化表!$G$17+10*转化表!$G$18+10*转化表!$G$19+10*转化表!$G$20+10*转化表!$G$21+(B239-110)*转化表!$G$22))))))))))))</f>
        <v>818</v>
      </c>
      <c r="L239" s="98">
        <f>IF(F239&lt;=50,0,(F239-50)*7%*B239+IF(AND(B239&lt;=10,B239&gt;0),人物成长表!$B239*转化表!$H$11,IF(AND(B239&lt;=20,B239&gt;10),9*转化表!$H$11+(B239-10)*转化表!$H$12,IF(AND(B239&lt;=30,B239&gt;20),9*转化表!$H$11+10*转化表!$H$12+(B239-20)*转化表!$H$13,IF(AND(B239&lt;=40,B239&gt;30),9*转化表!$H$11+10*转化表!$H$12+10*转化表!$H$13+(B239-30)*转化表!$H$14,IF(AND(B239&lt;=50,B239&gt;40),9*转化表!$H$11+10*转化表!$H$12+10*转化表!$H$13+10*转化表!$H$14+(B239-40)*转化表!$H$15,IF(AND(B239&lt;=60,B239&gt;50),9*转化表!$H$11+10*转化表!$H$12+10*转化表!$H$13+10*转化表!$H$14+10*转化表!$H$15+(B239-50)*转化表!$H$16,IF(AND(B239&lt;=70,B239&gt;60),9*转化表!$H$11+10*转化表!$H$12+10*转化表!$H$13+10*转化表!$H$14+10*转化表!$H$15+10*转化表!$H$16+(B239-60)*转化表!$H$17,IF(AND(B239&lt;=80,B239&gt;70),9*转化表!$H$11+10*转化表!$H$12+10*转化表!$H$13+10*转化表!$H$14+10*转化表!$H$15+10*转化表!$H$16+10*转化表!$H$17+(B239-70)*转化表!$H$18,IF(AND(B239&lt;=90,B239&gt;80),9*转化表!$H$11+10*转化表!$H$12+10*转化表!$H$13+10*转化表!$H$14+10*转化表!$H$15+10*转化表!$H$16+10*转化表!$H$17+10*转化表!$H$18+(B239-80)*转化表!$H$19,IF(AND(B239&lt;=100,B239&gt;90),9*转化表!$H$11+10*转化表!$H$12+10*转化表!$H$13+10*转化表!$H$14+10*转化表!$H$15+10*转化表!$H$16+10*转化表!$H$17+10*转化表!$H$18+10*转化表!$H$19+(B239-90)*转化表!$H$20,IF(AND(B239&lt;=110,B239&gt;100),9*转化表!$H$11+10*转化表!$H$12+10*转化表!$H$13+10*转化表!$H$14+10*转化表!$H$15+10*转化表!$H$16+10*转化表!$H$17+10*转化表!$H$18+10*转化表!$H$19+10*转化表!$H$20+(B239-100)*转化表!$H$21,IF(AND(B239&lt;=120,B239&gt;110),9*转化表!$H$11+10*转化表!$H$12+10*转化表!$H$13+10*转化表!$H$14+10*转化表!$H$15+10*转化表!$H$16+10*转化表!$H$17+10*转化表!$H$18+10*转化表!$H$19+10*转化表!$H$20+10*转化表!$H$21+(B239-110)*转化表!$H$22)))))))))))))</f>
        <v>0</v>
      </c>
      <c r="M239" s="99">
        <v>0.1</v>
      </c>
      <c r="N239" s="95">
        <v>0</v>
      </c>
      <c r="O239" s="99">
        <v>0.15</v>
      </c>
      <c r="P239" s="95">
        <v>0</v>
      </c>
      <c r="Q239" s="95">
        <v>0</v>
      </c>
      <c r="R239" s="95">
        <v>0</v>
      </c>
      <c r="S239" s="95">
        <v>0</v>
      </c>
    </row>
    <row r="240" spans="1:19">
      <c r="A240" s="38" t="s">
        <v>187</v>
      </c>
      <c r="B240" s="95">
        <v>119</v>
      </c>
      <c r="C240" s="96">
        <f>IF(AND(B240&lt;=10,B240&gt;0),(人物成长表!$B240-1)*30+30,IF(AND(B240&lt;=20,B240&gt;10),9*30+30+(B240-10)*60,IF(AND(B240&lt;=30,B240&gt;20),9*30+30+10*60+(B240-20)*90,IF(AND(B240&lt;=40,B240&gt;30),9*30+30+10*60+10*90+(B240-30)*120,IF(AND(B240&lt;=50,B240&gt;40),9*30+30+10*60+10*90+10*120+(B240-40)*150,IF(AND(B240&lt;=60,B240&gt;50),9*30+30+10*60+10*90+10*120+10*150+(B240-50)*180,IF(AND(B240&lt;=70,B240&gt;60),9*30+30+10*60+10*90+10*120+10*150+10*180+(B240-60)*210,IF(AND(B240&lt;=80,B240&gt;70),9*30+30+10*60+10*90+10*120+10*150+10*180+10*210+(B240-70)*240,IF(AND(B240&lt;=90,B240&gt;80),9*30+30+10*60+10*90+10*120+10*150+10*180+10*210+10*240+(B240-80)*270,IF(AND(B240&lt;=100,B240&gt;90),9*30+30+10*60+10*90+10*120+10*150+10*180+10*210+10*240+10*270+(B240-90)*300,IF(AND(B240&lt;=110,B240&gt;100),9*30+30+10*60+10*90+10*120+10*150+10*180+10*210+10*240+10*270+10*300+(B240-100)*330,IF(AND(B240&lt;=120,B240&gt;110),9*30+30+10*60+10*90+10*120+10*150+10*180+10*210+10*240+10*270+10*300+10*330+(B240-110)*360))))))))))))</f>
        <v>23040</v>
      </c>
      <c r="D240" s="38">
        <v>70</v>
      </c>
      <c r="E240" s="38">
        <v>50</v>
      </c>
      <c r="F240" s="95">
        <v>50</v>
      </c>
      <c r="G240" s="97">
        <f>人物成长表!$D240*人物成长表!$B240*10%+16+IF(AND(B240&lt;=10,B240&gt;0),(人物成长表!$B240-1)*转化表!$C$11,IF(AND(B240&lt;=20,B240&gt;10),9*转化表!$C$11+(B240-10)*转化表!$C$12,IF(AND(B240&lt;=30,B240&gt;20),9*转化表!$C$11+10*转化表!$C$12+(B240-20)*转化表!$C$13,IF(AND(B240&lt;=40,B240&gt;30),9*转化表!$C$11+10*转化表!$C$12+10*转化表!$C$13+(B240-30)*转化表!$C$14,IF(AND(B240&lt;=50,B240&gt;40),9*转化表!$C$11+10*转化表!$C$12+10*转化表!$C$13+10*转化表!$C$14+(B240-40)*转化表!$C$15,IF(AND(B240&lt;=60,B240&gt;50),9*转化表!$C$11+10*转化表!$C$12+10*转化表!$C$13+10*转化表!$C$14+10*转化表!$C$15+(B240-50)*转化表!$C$16,IF(AND(B240&lt;=70,B240&gt;60),9*转化表!$C$11+10*转化表!$C$12+10*转化表!$C$13+10*转化表!$C$14+10*转化表!$C$15+10*转化表!$C$16+(B240-60)*转化表!$C$17,IF(AND(B240&lt;=80,B240&gt;70),9*转化表!$C$11+10*转化表!$C$12+10*转化表!$C$13+10*转化表!$C$14+10*转化表!$C$15+10*转化表!$C$16+10*转化表!$C$17+(B240-70)*转化表!$C$18,IF(AND(B240&lt;=90,B240&gt;80),9*转化表!$C$11+10*转化表!$C$12+10*转化表!$C$13+10*转化表!$C$14+10*转化表!$C$15+10*转化表!$C$16+10*转化表!$C$17+10*转化表!$C$18+(B240-80)*转化表!$C$19,IF(AND(B240&lt;=100,B240&gt;90),9*转化表!$C$11+10*转化表!$C$12+10*转化表!$C$13+10*转化表!$C$14+10*转化表!$C$15+10*转化表!$C$16+10*转化表!$C$17+10*转化表!$C$18+10*转化表!$C$19+(B240-90)*转化表!$C$20,IF(AND(B240&lt;=110,B240&gt;100),9*转化表!$C$11+10*转化表!$C$12+10*转化表!$C$13+10*转化表!$C$14+10*转化表!$C$15+10*转化表!$C$16+10*转化表!$C$17+10*转化表!$C$18+10*转化表!$C$19+10*转化表!$C$20+(B240-100)*转化表!$C$21,IF(AND(B240&lt;=120,B240&gt;110),9*转化表!$C$11+10*转化表!$C$12+10*转化表!$C$13+10*转化表!$C$14+10*转化表!$C$15+10*转化表!$C$16+10*转化表!$C$17+10*转化表!$C$18+10*转化表!$C$19+10*转化表!$C$20+10*转化表!$C$21+(B240-110)*转化表!$C$22))))))))))))</f>
        <v>3309</v>
      </c>
      <c r="H240" s="97">
        <f>人物成长表!$D240*人物成长表!$B240*7%+11.1+IF(AND(B240&lt;=10,B240&gt;0),(人物成长表!$B240-1)*转化表!$D$11,IF(AND(B240&lt;=20,B240&gt;10),9*转化表!$D$11+(B240-10)*转化表!$D$12,IF(AND(B240&lt;=30,B240&gt;20),9*转化表!$D$11+10*转化表!$D$12+(B240-20)*转化表!$D$13,IF(AND(B240&lt;=40,B240&gt;30),9*转化表!$D$11+10*转化表!$D$12+10*转化表!$D$13+(B240-30)*转化表!$D$14,IF(AND(B240&lt;=50,B240&gt;40),9*转化表!$D$11+10*转化表!$D$12+10*转化表!$D$13+10*转化表!$D$14+(B240-40)*转化表!$D$15,IF(AND(B240&lt;=60,B240&gt;50),9*转化表!$D$11+10*转化表!$D$12+10*转化表!$D$13+10*转化表!$D$14+10*转化表!$D$15+(B240-50)*转化表!$D$16,IF(AND(B240&lt;=70,B240&gt;60),9*转化表!$D$11+10*转化表!$D$12+10*转化表!$D$13+10*转化表!$D$14+10*转化表!$D$15+10*转化表!$D$16+(B240-60)*转化表!$D$17,IF(AND(B240&lt;=80,B240&gt;70),9*转化表!$D$11+10*转化表!$D$12+10*转化表!$D$13+10*转化表!$D$14+10*转化表!$D$15+10*转化表!$D$16+10*转化表!$D$17+(B240-70)*转化表!$D$18,IF(AND(B240&lt;=90,B240&gt;80),9*转化表!$D$11+10*转化表!$D$12+10*转化表!$D$13+10*转化表!$D$14+10*转化表!$D$15+10*转化表!$D$16+10*转化表!$D$17+10*转化表!$D$18+(B240-80)*转化表!$D$19,IF(AND(B240&lt;=100,B240&gt;90),9*转化表!$D$11+10*转化表!$D$12+10*转化表!$D$13+10*转化表!$D$14+10*转化表!$D$15+10*转化表!$D$16+10*转化表!$D$17+10*转化表!$D$18+10*转化表!$D$19+(B240-90)*转化表!$D$20,IF(AND(B240&lt;=110,B240&gt;100),9*转化表!$D$11+10*转化表!$D$12+10*转化表!$D$13+10*转化表!$D$14+10*转化表!$D$15+10*转化表!$D$16+10*转化表!$D$17+10*转化表!$D$18+10*转化表!$D$19+10*转化表!$D$20+(B240-100)*转化表!$D$21,IF(AND(B240&lt;=120,B240&gt;110),9*转化表!$D$11+10*转化表!$D$12+10*转化表!$D$13+10*转化表!$D$14+10*转化表!$D$15+10*转化表!$D$16+10*转化表!$D$17+10*转化表!$D$18+10*转化表!$D$19+10*转化表!$D$20+10*转化表!$D$21+(B240-110)*转化表!$D$22))))))))))))</f>
        <v>887</v>
      </c>
      <c r="I240" s="98">
        <f>IF(E240&lt;=50,0,(E240-50)*人物成长表!$B240*10%+0.1+IF(AND(B240&lt;=10,B240&gt;0),(人物成长表!$B240-1)*转化表!$E$11,IF(AND(B240&lt;=20,B240&gt;10),9*转化表!$E$11+(B240-10)*转化表!$E$12,IF(AND(B240&lt;=30,B240&gt;20),9*转化表!$E$11+10*转化表!$E$12+(B240-20)*转化表!$E$13,IF(AND(B240&lt;=40,B240&gt;30),9*转化表!$E$11+10*转化表!$E$12+10*转化表!$E$13+(B240-30)*转化表!$E$14,IF(AND(B240&lt;=50,B240&gt;40),9*转化表!$E$11+10*转化表!$E$12+10*转化表!$E$13+10*转化表!$E$14+(B240-40)*转化表!$E$15,IF(AND(B240&lt;=60,B240&gt;50),9*转化表!$E$11+10*转化表!$E$12+10*转化表!$E$13+10*转化表!$E$14+10*转化表!$E$15+(B240-50)*转化表!$E$16,IF(AND(B240&lt;=70,B240&gt;60),9*转化表!$E$11+10*转化表!$E$12+10*转化表!$E$13+10*转化表!$E$14+10*转化表!$E$15+10*转化表!$E$16+(B240-60)*转化表!$E$17,IF(AND(B240&lt;=80,B240&gt;70),9*转化表!$E$11+10*转化表!$E$12+10*转化表!$E$13+10*转化表!$E$14+10*转化表!$E$15+10*转化表!$E$16+10*转化表!$E$17+(B240-70)*转化表!$E$18,IF(AND(B240&lt;=90,B240&gt;80),9*转化表!$E$11+10*转化表!$E$12+10*转化表!$E$13+10*转化表!$E$14+10*转化表!$E$15+10*转化表!$E$16+10*转化表!$E$17+10*转化表!$E$18+(B240-80)*转化表!$E$19,IF(AND(B240&lt;=100,B240&gt;90),9*转化表!$E$11+10*转化表!$E$12+10*转化表!$E$13+10*转化表!$E$14+10*转化表!$E$15+10*转化表!$E$16+10*转化表!$E$17+10*转化表!$E$18+10*转化表!$E$19+(B240-90)*转化表!$E$20,IF(AND(B240&lt;=110,B240&gt;100),9*转化表!$E$11+10*转化表!$E$12+10*转化表!$E$13+10*转化表!$E$14+10*转化表!$E$15+10*转化表!$E$16+10*转化表!$E$17+10*转化表!$E$18+10*转化表!$E$19+10*转化表!$E$20+(B240-100)*转化表!$E$21,IF(AND(B240&lt;=120,B240&gt;110),9*转化表!$E$11+10*转化表!$E$12+10*转化表!$E$13+10*转化表!$E$14+10*转化表!$E$15+10*转化表!$E$16+10*转化表!$E$17+10*转化表!$E$18+10*转化表!$E$19+10*转化表!$E$20+10*转化表!$E$21+(B240-110)*转化表!$E$22)))))))))))))</f>
        <v>0</v>
      </c>
      <c r="J240" s="98">
        <f>IF(E240&lt;=50,0,(E240-50)*人物成长表!$B240*7%+0.1+IF(AND(B240&lt;=10,B240&gt;0),(人物成长表!$B240-1)*转化表!$F$11,IF(AND(B240&lt;=20,B240&gt;10),9*转化表!$F$11+(B240-10)*转化表!$F$12,IF(AND(B240&lt;=30,B240&gt;20),9*转化表!$F$11+10*转化表!$F$12+(B240-20)*转化表!$F$13,IF(AND(B240&lt;=40,B240&gt;30),9*转化表!$F$11+10*转化表!$F$12+10*转化表!$F$13+(B240-30)*转化表!$F$14,IF(AND(B240&lt;=50,B240&gt;40),9*转化表!$F$11+10*转化表!$F$12+10*转化表!$F$13+10*转化表!$F$14+(B240-40)*转化表!$F$15,IF(AND(B240&lt;=60,B240&gt;50),9*转化表!$F$11+10*转化表!$F$12+10*转化表!$F$13+10*转化表!$F$14+10*转化表!$F$15+(B240-50)*转化表!$F$16,IF(AND(B240&lt;=70,B240&gt;60),9*转化表!$F$11+10*转化表!$F$12+10*转化表!$F$13+10*转化表!$F$14+10*转化表!$F$15+10*转化表!$F$16+(B240-60)*转化表!$F$17,IF(AND(B240&lt;=80,B240&gt;70),9*转化表!$F$11+10*转化表!$F$12+10*转化表!$F$13+10*转化表!$F$14+10*转化表!$F$15+10*转化表!$F$16+10*转化表!$F$17+(B240-70)*转化表!$F$18,IF(AND(B240&lt;=90,B240&gt;80),9*转化表!$F$11+10*转化表!$F$12+10*转化表!$F$13+10*转化表!$F$14+10*转化表!$F$15+10*转化表!$F$16+10*转化表!$F$17+10*转化表!$F$18+(B240-80)*转化表!$F$19,IF(AND(B240&lt;=100,B240&gt;90),9*转化表!$F$11+10*转化表!$F$12+10*转化表!$F$13+10*转化表!$F$14+10*转化表!$F$15+10*转化表!$F$16+10*转化表!$F$17+10*转化表!$F$18+10*转化表!$F$19+(B240-90)*转化表!$F$20,IF(AND(B240&lt;=110,B240&gt;100),9*转化表!$F$11+10*转化表!$F$12+10*转化表!$F$13+10*转化表!$F$14+10*转化表!$F$15+10*转化表!$F$16+10*转化表!$F$17+10*转化表!$F$18+10*转化表!$F$19+10*转化表!$F$20+(B240-100)*转化表!$F$21,IF(AND(B240&lt;=120,B240&gt;110),9*转化表!$F$11+10*转化表!$F$12+10*转化表!$F$13+10*转化表!$F$14+10*转化表!$F$15+10*转化表!$F$16+10*转化表!$F$17+10*转化表!$F$18+10*转化表!$F$19+10*转化表!$F$20+10*转化表!$F$21+(B240-110)*转化表!$F$22)))))))))))))</f>
        <v>0</v>
      </c>
      <c r="K240" s="98">
        <f>(F240-50)*B240*10%+1+IF(AND(B240&lt;=10,B240&gt;0),(人物成长表!$B240-1)*转化表!$G$11,IF(AND(B240&lt;=20,B240&gt;10),9*转化表!$G$11+(B240-10)*转化表!$G$12,IF(AND(B240&lt;=30,B240&gt;20),9*转化表!$G$11+10*转化表!$G$12+(B240-20)*转化表!$G$13,IF(AND(B240&lt;=40,B240&gt;30),9*转化表!$G$11+10*转化表!$G$12+10*转化表!$G$13+(B240-30)*转化表!$G$14,IF(AND(B240&lt;=50,B240&gt;40),9*转化表!$G$11+10*转化表!$G$12+10*转化表!$G$13+10*转化表!$G$14+(B240-40)*转化表!$G$15,IF(AND(B240&lt;=60,B240&gt;50),9*转化表!$G$11+10*转化表!$G$12+10*转化表!$G$13+10*转化表!$G$14+10*转化表!$G$15+(B240-50)*转化表!$G$16,IF(AND(B240&lt;=70,B240&gt;60),9*转化表!$G$11+10*转化表!$G$12+10*转化表!$G$13+10*转化表!$G$14+10*转化表!$G$15+10*转化表!$G$16+(B240-60)*转化表!$G$17,IF(AND(B240&lt;=80,B240&gt;70),9*转化表!$G$11+10*转化表!$G$12+10*转化表!$G$13+10*转化表!$G$14+10*转化表!$G$15+10*转化表!$G$16+10*转化表!$G$17+(B240-70)*转化表!$G$18,IF(AND(B240&lt;=90,B240&gt;80),9*转化表!$G$11+10*转化表!$G$12+10*转化表!$G$13+10*转化表!$G$14+10*转化表!$G$15+10*转化表!$G$16+10*转化表!$G$17+10*转化表!$G$18+(B240-80)*转化表!$G$19,IF(AND(B240&lt;=100,B240&gt;90),9*转化表!$G$11+10*转化表!$G$12+10*转化表!$G$13+10*转化表!$G$14+10*转化表!$G$15+10*转化表!$G$16+10*转化表!$G$17+10*转化表!$G$18+10*转化表!$G$19+(B240-90)*转化表!$G$20,IF(AND(B240&lt;=110,B240&gt;100),9*转化表!$G$11+10*转化表!$G$12+10*转化表!$G$13+10*转化表!$G$14+10*转化表!$G$15+10*转化表!$G$16+10*转化表!$G$17+10*转化表!$G$18+10*转化表!$G$19+10*转化表!$G$20+(B240-100)*转化表!$G$21,IF(AND(B240&lt;=120,B240&gt;110),9*转化表!$G$11+10*转化表!$G$12+10*转化表!$G$13+10*转化表!$G$14+10*转化表!$G$15+10*转化表!$G$16+10*转化表!$G$17+10*转化表!$G$18+10*转化表!$G$19+10*转化表!$G$20+10*转化表!$G$21+(B240-110)*转化表!$G$22))))))))))))</f>
        <v>834</v>
      </c>
      <c r="L240" s="98">
        <f>IF(F240&lt;=50,0,(F240-50)*7%*B240+IF(AND(B240&lt;=10,B240&gt;0),人物成长表!$B240*转化表!$H$11,IF(AND(B240&lt;=20,B240&gt;10),9*转化表!$H$11+(B240-10)*转化表!$H$12,IF(AND(B240&lt;=30,B240&gt;20),9*转化表!$H$11+10*转化表!$H$12+(B240-20)*转化表!$H$13,IF(AND(B240&lt;=40,B240&gt;30),9*转化表!$H$11+10*转化表!$H$12+10*转化表!$H$13+(B240-30)*转化表!$H$14,IF(AND(B240&lt;=50,B240&gt;40),9*转化表!$H$11+10*转化表!$H$12+10*转化表!$H$13+10*转化表!$H$14+(B240-40)*转化表!$H$15,IF(AND(B240&lt;=60,B240&gt;50),9*转化表!$H$11+10*转化表!$H$12+10*转化表!$H$13+10*转化表!$H$14+10*转化表!$H$15+(B240-50)*转化表!$H$16,IF(AND(B240&lt;=70,B240&gt;60),9*转化表!$H$11+10*转化表!$H$12+10*转化表!$H$13+10*转化表!$H$14+10*转化表!$H$15+10*转化表!$H$16+(B240-60)*转化表!$H$17,IF(AND(B240&lt;=80,B240&gt;70),9*转化表!$H$11+10*转化表!$H$12+10*转化表!$H$13+10*转化表!$H$14+10*转化表!$H$15+10*转化表!$H$16+10*转化表!$H$17+(B240-70)*转化表!$H$18,IF(AND(B240&lt;=90,B240&gt;80),9*转化表!$H$11+10*转化表!$H$12+10*转化表!$H$13+10*转化表!$H$14+10*转化表!$H$15+10*转化表!$H$16+10*转化表!$H$17+10*转化表!$H$18+(B240-80)*转化表!$H$19,IF(AND(B240&lt;=100,B240&gt;90),9*转化表!$H$11+10*转化表!$H$12+10*转化表!$H$13+10*转化表!$H$14+10*转化表!$H$15+10*转化表!$H$16+10*转化表!$H$17+10*转化表!$H$18+10*转化表!$H$19+(B240-90)*转化表!$H$20,IF(AND(B240&lt;=110,B240&gt;100),9*转化表!$H$11+10*转化表!$H$12+10*转化表!$H$13+10*转化表!$H$14+10*转化表!$H$15+10*转化表!$H$16+10*转化表!$H$17+10*转化表!$H$18+10*转化表!$H$19+10*转化表!$H$20+(B240-100)*转化表!$H$21,IF(AND(B240&lt;=120,B240&gt;110),9*转化表!$H$11+10*转化表!$H$12+10*转化表!$H$13+10*转化表!$H$14+10*转化表!$H$15+10*转化表!$H$16+10*转化表!$H$17+10*转化表!$H$18+10*转化表!$H$19+10*转化表!$H$20+10*转化表!$H$21+(B240-110)*转化表!$H$22)))))))))))))</f>
        <v>0</v>
      </c>
      <c r="M240" s="99">
        <v>0.1</v>
      </c>
      <c r="N240" s="95">
        <v>0</v>
      </c>
      <c r="O240" s="99">
        <v>0.15</v>
      </c>
      <c r="P240" s="95">
        <v>0</v>
      </c>
      <c r="Q240" s="95">
        <v>0</v>
      </c>
      <c r="R240" s="95">
        <v>0</v>
      </c>
      <c r="S240" s="95">
        <v>0</v>
      </c>
    </row>
    <row r="241" spans="1:19">
      <c r="A241" s="38" t="s">
        <v>187</v>
      </c>
      <c r="B241" s="95">
        <v>120</v>
      </c>
      <c r="C241" s="96">
        <f>IF(AND(B241&lt;=10,B241&gt;0),(人物成长表!$B241-1)*30+30,IF(AND(B241&lt;=20,B241&gt;10),9*30+30+(B241-10)*60,IF(AND(B241&lt;=30,B241&gt;20),9*30+30+10*60+(B241-20)*90,IF(AND(B241&lt;=40,B241&gt;30),9*30+30+10*60+10*90+(B241-30)*120,IF(AND(B241&lt;=50,B241&gt;40),9*30+30+10*60+10*90+10*120+(B241-40)*150,IF(AND(B241&lt;=60,B241&gt;50),9*30+30+10*60+10*90+10*120+10*150+(B241-50)*180,IF(AND(B241&lt;=70,B241&gt;60),9*30+30+10*60+10*90+10*120+10*150+10*180+(B241-60)*210,IF(AND(B241&lt;=80,B241&gt;70),9*30+30+10*60+10*90+10*120+10*150+10*180+10*210+(B241-70)*240,IF(AND(B241&lt;=90,B241&gt;80),9*30+30+10*60+10*90+10*120+10*150+10*180+10*210+10*240+(B241-80)*270,IF(AND(B241&lt;=100,B241&gt;90),9*30+30+10*60+10*90+10*120+10*150+10*180+10*210+10*240+10*270+(B241-90)*300,IF(AND(B241&lt;=110,B241&gt;100),9*30+30+10*60+10*90+10*120+10*150+10*180+10*210+10*240+10*270+10*300+(B241-100)*330,IF(AND(B241&lt;=120,B241&gt;110),9*30+30+10*60+10*90+10*120+10*150+10*180+10*210+10*240+10*270+10*300+10*330+(B241-110)*360))))))))))))</f>
        <v>23400</v>
      </c>
      <c r="D241" s="38">
        <v>70</v>
      </c>
      <c r="E241" s="38">
        <v>50</v>
      </c>
      <c r="F241" s="95">
        <v>50</v>
      </c>
      <c r="G241" s="97">
        <f>人物成长表!$D241*人物成长表!$B241*10%+16+IF(AND(B241&lt;=10,B241&gt;0),(人物成长表!$B241-1)*转化表!$C$11,IF(AND(B241&lt;=20,B241&gt;10),9*转化表!$C$11+(B241-10)*转化表!$C$12,IF(AND(B241&lt;=30,B241&gt;20),9*转化表!$C$11+10*转化表!$C$12+(B241-20)*转化表!$C$13,IF(AND(B241&lt;=40,B241&gt;30),9*转化表!$C$11+10*转化表!$C$12+10*转化表!$C$13+(B241-30)*转化表!$C$14,IF(AND(B241&lt;=50,B241&gt;40),9*转化表!$C$11+10*转化表!$C$12+10*转化表!$C$13+10*转化表!$C$14+(B241-40)*转化表!$C$15,IF(AND(B241&lt;=60,B241&gt;50),9*转化表!$C$11+10*转化表!$C$12+10*转化表!$C$13+10*转化表!$C$14+10*转化表!$C$15+(B241-50)*转化表!$C$16,IF(AND(B241&lt;=70,B241&gt;60),9*转化表!$C$11+10*转化表!$C$12+10*转化表!$C$13+10*转化表!$C$14+10*转化表!$C$15+10*转化表!$C$16+(B241-60)*转化表!$C$17,IF(AND(B241&lt;=80,B241&gt;70),9*转化表!$C$11+10*转化表!$C$12+10*转化表!$C$13+10*转化表!$C$14+10*转化表!$C$15+10*转化表!$C$16+10*转化表!$C$17+(B241-70)*转化表!$C$18,IF(AND(B241&lt;=90,B241&gt;80),9*转化表!$C$11+10*转化表!$C$12+10*转化表!$C$13+10*转化表!$C$14+10*转化表!$C$15+10*转化表!$C$16+10*转化表!$C$17+10*转化表!$C$18+(B241-80)*转化表!$C$19,IF(AND(B241&lt;=100,B241&gt;90),9*转化表!$C$11+10*转化表!$C$12+10*转化表!$C$13+10*转化表!$C$14+10*转化表!$C$15+10*转化表!$C$16+10*转化表!$C$17+10*转化表!$C$18+10*转化表!$C$19+(B241-90)*转化表!$C$20,IF(AND(B241&lt;=110,B241&gt;100),9*转化表!$C$11+10*转化表!$C$12+10*转化表!$C$13+10*转化表!$C$14+10*转化表!$C$15+10*转化表!$C$16+10*转化表!$C$17+10*转化表!$C$18+10*转化表!$C$19+10*转化表!$C$20+(B241-100)*转化表!$C$21,IF(AND(B241&lt;=120,B241&gt;110),9*转化表!$C$11+10*转化表!$C$12+10*转化表!$C$13+10*转化表!$C$14+10*转化表!$C$15+10*转化表!$C$16+10*转化表!$C$17+10*转化表!$C$18+10*转化表!$C$19+10*转化表!$C$20+10*转化表!$C$21+(B241-110)*转化表!$C$22))))))))))))</f>
        <v>3359</v>
      </c>
      <c r="H241" s="97">
        <f>人物成长表!$D241*人物成长表!$B241*7%+11.1+IF(AND(B241&lt;=10,B241&gt;0),(人物成长表!$B241-1)*转化表!$D$11,IF(AND(B241&lt;=20,B241&gt;10),9*转化表!$D$11+(B241-10)*转化表!$D$12,IF(AND(B241&lt;=30,B241&gt;20),9*转化表!$D$11+10*转化表!$D$12+(B241-20)*转化表!$D$13,IF(AND(B241&lt;=40,B241&gt;30),9*转化表!$D$11+10*转化表!$D$12+10*转化表!$D$13+(B241-30)*转化表!$D$14,IF(AND(B241&lt;=50,B241&gt;40),9*转化表!$D$11+10*转化表!$D$12+10*转化表!$D$13+10*转化表!$D$14+(B241-40)*转化表!$D$15,IF(AND(B241&lt;=60,B241&gt;50),9*转化表!$D$11+10*转化表!$D$12+10*转化表!$D$13+10*转化表!$D$14+10*转化表!$D$15+(B241-50)*转化表!$D$16,IF(AND(B241&lt;=70,B241&gt;60),9*转化表!$D$11+10*转化表!$D$12+10*转化表!$D$13+10*转化表!$D$14+10*转化表!$D$15+10*转化表!$D$16+(B241-60)*转化表!$D$17,IF(AND(B241&lt;=80,B241&gt;70),9*转化表!$D$11+10*转化表!$D$12+10*转化表!$D$13+10*转化表!$D$14+10*转化表!$D$15+10*转化表!$D$16+10*转化表!$D$17+(B241-70)*转化表!$D$18,IF(AND(B241&lt;=90,B241&gt;80),9*转化表!$D$11+10*转化表!$D$12+10*转化表!$D$13+10*转化表!$D$14+10*转化表!$D$15+10*转化表!$D$16+10*转化表!$D$17+10*转化表!$D$18+(B241-80)*转化表!$D$19,IF(AND(B241&lt;=100,B241&gt;90),9*转化表!$D$11+10*转化表!$D$12+10*转化表!$D$13+10*转化表!$D$14+10*转化表!$D$15+10*转化表!$D$16+10*转化表!$D$17+10*转化表!$D$18+10*转化表!$D$19+(B241-90)*转化表!$D$20,IF(AND(B241&lt;=110,B241&gt;100),9*转化表!$D$11+10*转化表!$D$12+10*转化表!$D$13+10*转化表!$D$14+10*转化表!$D$15+10*转化表!$D$16+10*转化表!$D$17+10*转化表!$D$18+10*转化表!$D$19+10*转化表!$D$20+(B241-100)*转化表!$D$21,IF(AND(B241&lt;=120,B241&gt;110),9*转化表!$D$11+10*转化表!$D$12+10*转化表!$D$13+10*转化表!$D$14+10*转化表!$D$15+10*转化表!$D$16+10*转化表!$D$17+10*转化表!$D$18+10*转化表!$D$19+10*转化表!$D$20+10*转化表!$D$21+(B241-110)*转化表!$D$22))))))))))))</f>
        <v>899</v>
      </c>
      <c r="I241" s="98">
        <f>IF(E241&lt;=50,0,(E241-50)*人物成长表!$B241*10%+0.1+IF(AND(B241&lt;=10,B241&gt;0),(人物成长表!$B241-1)*转化表!$E$11,IF(AND(B241&lt;=20,B241&gt;10),9*转化表!$E$11+(B241-10)*转化表!$E$12,IF(AND(B241&lt;=30,B241&gt;20),9*转化表!$E$11+10*转化表!$E$12+(B241-20)*转化表!$E$13,IF(AND(B241&lt;=40,B241&gt;30),9*转化表!$E$11+10*转化表!$E$12+10*转化表!$E$13+(B241-30)*转化表!$E$14,IF(AND(B241&lt;=50,B241&gt;40),9*转化表!$E$11+10*转化表!$E$12+10*转化表!$E$13+10*转化表!$E$14+(B241-40)*转化表!$E$15,IF(AND(B241&lt;=60,B241&gt;50),9*转化表!$E$11+10*转化表!$E$12+10*转化表!$E$13+10*转化表!$E$14+10*转化表!$E$15+(B241-50)*转化表!$E$16,IF(AND(B241&lt;=70,B241&gt;60),9*转化表!$E$11+10*转化表!$E$12+10*转化表!$E$13+10*转化表!$E$14+10*转化表!$E$15+10*转化表!$E$16+(B241-60)*转化表!$E$17,IF(AND(B241&lt;=80,B241&gt;70),9*转化表!$E$11+10*转化表!$E$12+10*转化表!$E$13+10*转化表!$E$14+10*转化表!$E$15+10*转化表!$E$16+10*转化表!$E$17+(B241-70)*转化表!$E$18,IF(AND(B241&lt;=90,B241&gt;80),9*转化表!$E$11+10*转化表!$E$12+10*转化表!$E$13+10*转化表!$E$14+10*转化表!$E$15+10*转化表!$E$16+10*转化表!$E$17+10*转化表!$E$18+(B241-80)*转化表!$E$19,IF(AND(B241&lt;=100,B241&gt;90),9*转化表!$E$11+10*转化表!$E$12+10*转化表!$E$13+10*转化表!$E$14+10*转化表!$E$15+10*转化表!$E$16+10*转化表!$E$17+10*转化表!$E$18+10*转化表!$E$19+(B241-90)*转化表!$E$20,IF(AND(B241&lt;=110,B241&gt;100),9*转化表!$E$11+10*转化表!$E$12+10*转化表!$E$13+10*转化表!$E$14+10*转化表!$E$15+10*转化表!$E$16+10*转化表!$E$17+10*转化表!$E$18+10*转化表!$E$19+10*转化表!$E$20+(B241-100)*转化表!$E$21,IF(AND(B241&lt;=120,B241&gt;110),9*转化表!$E$11+10*转化表!$E$12+10*转化表!$E$13+10*转化表!$E$14+10*转化表!$E$15+10*转化表!$E$16+10*转化表!$E$17+10*转化表!$E$18+10*转化表!$E$19+10*转化表!$E$20+10*转化表!$E$21+(B241-110)*转化表!$E$22)))))))))))))</f>
        <v>0</v>
      </c>
      <c r="J241" s="98">
        <f>IF(E241&lt;=50,0,(E241-50)*人物成长表!$B241*7%+0.1+IF(AND(B241&lt;=10,B241&gt;0),(人物成长表!$B241-1)*转化表!$F$11,IF(AND(B241&lt;=20,B241&gt;10),9*转化表!$F$11+(B241-10)*转化表!$F$12,IF(AND(B241&lt;=30,B241&gt;20),9*转化表!$F$11+10*转化表!$F$12+(B241-20)*转化表!$F$13,IF(AND(B241&lt;=40,B241&gt;30),9*转化表!$F$11+10*转化表!$F$12+10*转化表!$F$13+(B241-30)*转化表!$F$14,IF(AND(B241&lt;=50,B241&gt;40),9*转化表!$F$11+10*转化表!$F$12+10*转化表!$F$13+10*转化表!$F$14+(B241-40)*转化表!$F$15,IF(AND(B241&lt;=60,B241&gt;50),9*转化表!$F$11+10*转化表!$F$12+10*转化表!$F$13+10*转化表!$F$14+10*转化表!$F$15+(B241-50)*转化表!$F$16,IF(AND(B241&lt;=70,B241&gt;60),9*转化表!$F$11+10*转化表!$F$12+10*转化表!$F$13+10*转化表!$F$14+10*转化表!$F$15+10*转化表!$F$16+(B241-60)*转化表!$F$17,IF(AND(B241&lt;=80,B241&gt;70),9*转化表!$F$11+10*转化表!$F$12+10*转化表!$F$13+10*转化表!$F$14+10*转化表!$F$15+10*转化表!$F$16+10*转化表!$F$17+(B241-70)*转化表!$F$18,IF(AND(B241&lt;=90,B241&gt;80),9*转化表!$F$11+10*转化表!$F$12+10*转化表!$F$13+10*转化表!$F$14+10*转化表!$F$15+10*转化表!$F$16+10*转化表!$F$17+10*转化表!$F$18+(B241-80)*转化表!$F$19,IF(AND(B241&lt;=100,B241&gt;90),9*转化表!$F$11+10*转化表!$F$12+10*转化表!$F$13+10*转化表!$F$14+10*转化表!$F$15+10*转化表!$F$16+10*转化表!$F$17+10*转化表!$F$18+10*转化表!$F$19+(B241-90)*转化表!$F$20,IF(AND(B241&lt;=110,B241&gt;100),9*转化表!$F$11+10*转化表!$F$12+10*转化表!$F$13+10*转化表!$F$14+10*转化表!$F$15+10*转化表!$F$16+10*转化表!$F$17+10*转化表!$F$18+10*转化表!$F$19+10*转化表!$F$20+(B241-100)*转化表!$F$21,IF(AND(B241&lt;=120,B241&gt;110),9*转化表!$F$11+10*转化表!$F$12+10*转化表!$F$13+10*转化表!$F$14+10*转化表!$F$15+10*转化表!$F$16+10*转化表!$F$17+10*转化表!$F$18+10*转化表!$F$19+10*转化表!$F$20+10*转化表!$F$21+(B241-110)*转化表!$F$22)))))))))))))</f>
        <v>0</v>
      </c>
      <c r="K241" s="98">
        <f>(F241-50)*B241*10%+1+IF(AND(B241&lt;=10,B241&gt;0),(人物成长表!$B241-1)*转化表!$G$11,IF(AND(B241&lt;=20,B241&gt;10),9*转化表!$G$11+(B241-10)*转化表!$G$12,IF(AND(B241&lt;=30,B241&gt;20),9*转化表!$G$11+10*转化表!$G$12+(B241-20)*转化表!$G$13,IF(AND(B241&lt;=40,B241&gt;30),9*转化表!$G$11+10*转化表!$G$12+10*转化表!$G$13+(B241-30)*转化表!$G$14,IF(AND(B241&lt;=50,B241&gt;40),9*转化表!$G$11+10*转化表!$G$12+10*转化表!$G$13+10*转化表!$G$14+(B241-40)*转化表!$G$15,IF(AND(B241&lt;=60,B241&gt;50),9*转化表!$G$11+10*转化表!$G$12+10*转化表!$G$13+10*转化表!$G$14+10*转化表!$G$15+(B241-50)*转化表!$G$16,IF(AND(B241&lt;=70,B241&gt;60),9*转化表!$G$11+10*转化表!$G$12+10*转化表!$G$13+10*转化表!$G$14+10*转化表!$G$15+10*转化表!$G$16+(B241-60)*转化表!$G$17,IF(AND(B241&lt;=80,B241&gt;70),9*转化表!$G$11+10*转化表!$G$12+10*转化表!$G$13+10*转化表!$G$14+10*转化表!$G$15+10*转化表!$G$16+10*转化表!$G$17+(B241-70)*转化表!$G$18,IF(AND(B241&lt;=90,B241&gt;80),9*转化表!$G$11+10*转化表!$G$12+10*转化表!$G$13+10*转化表!$G$14+10*转化表!$G$15+10*转化表!$G$16+10*转化表!$G$17+10*转化表!$G$18+(B241-80)*转化表!$G$19,IF(AND(B241&lt;=100,B241&gt;90),9*转化表!$G$11+10*转化表!$G$12+10*转化表!$G$13+10*转化表!$G$14+10*转化表!$G$15+10*转化表!$G$16+10*转化表!$G$17+10*转化表!$G$18+10*转化表!$G$19+(B241-90)*转化表!$G$20,IF(AND(B241&lt;=110,B241&gt;100),9*转化表!$G$11+10*转化表!$G$12+10*转化表!$G$13+10*转化表!$G$14+10*转化表!$G$15+10*转化表!$G$16+10*转化表!$G$17+10*转化表!$G$18+10*转化表!$G$19+10*转化表!$G$20+(B241-100)*转化表!$G$21,IF(AND(B241&lt;=120,B241&gt;110),9*转化表!$G$11+10*转化表!$G$12+10*转化表!$G$13+10*转化表!$G$14+10*转化表!$G$15+10*转化表!$G$16+10*转化表!$G$17+10*转化表!$G$18+10*转化表!$G$19+10*转化表!$G$20+10*转化表!$G$21+(B241-110)*转化表!$G$22))))))))))))</f>
        <v>850</v>
      </c>
      <c r="L241" s="98">
        <f>IF(F241&lt;=50,0,(F241-50)*7%*B241+IF(AND(B241&lt;=10,B241&gt;0),人物成长表!$B241*转化表!$H$11,IF(AND(B241&lt;=20,B241&gt;10),9*转化表!$H$11+(B241-10)*转化表!$H$12,IF(AND(B241&lt;=30,B241&gt;20),9*转化表!$H$11+10*转化表!$H$12+(B241-20)*转化表!$H$13,IF(AND(B241&lt;=40,B241&gt;30),9*转化表!$H$11+10*转化表!$H$12+10*转化表!$H$13+(B241-30)*转化表!$H$14,IF(AND(B241&lt;=50,B241&gt;40),9*转化表!$H$11+10*转化表!$H$12+10*转化表!$H$13+10*转化表!$H$14+(B241-40)*转化表!$H$15,IF(AND(B241&lt;=60,B241&gt;50),9*转化表!$H$11+10*转化表!$H$12+10*转化表!$H$13+10*转化表!$H$14+10*转化表!$H$15+(B241-50)*转化表!$H$16,IF(AND(B241&lt;=70,B241&gt;60),9*转化表!$H$11+10*转化表!$H$12+10*转化表!$H$13+10*转化表!$H$14+10*转化表!$H$15+10*转化表!$H$16+(B241-60)*转化表!$H$17,IF(AND(B241&lt;=80,B241&gt;70),9*转化表!$H$11+10*转化表!$H$12+10*转化表!$H$13+10*转化表!$H$14+10*转化表!$H$15+10*转化表!$H$16+10*转化表!$H$17+(B241-70)*转化表!$H$18,IF(AND(B241&lt;=90,B241&gt;80),9*转化表!$H$11+10*转化表!$H$12+10*转化表!$H$13+10*转化表!$H$14+10*转化表!$H$15+10*转化表!$H$16+10*转化表!$H$17+10*转化表!$H$18+(B241-80)*转化表!$H$19,IF(AND(B241&lt;=100,B241&gt;90),9*转化表!$H$11+10*转化表!$H$12+10*转化表!$H$13+10*转化表!$H$14+10*转化表!$H$15+10*转化表!$H$16+10*转化表!$H$17+10*转化表!$H$18+10*转化表!$H$19+(B241-90)*转化表!$H$20,IF(AND(B241&lt;=110,B241&gt;100),9*转化表!$H$11+10*转化表!$H$12+10*转化表!$H$13+10*转化表!$H$14+10*转化表!$H$15+10*转化表!$H$16+10*转化表!$H$17+10*转化表!$H$18+10*转化表!$H$19+10*转化表!$H$20+(B241-100)*转化表!$H$21,IF(AND(B241&lt;=120,B241&gt;110),9*转化表!$H$11+10*转化表!$H$12+10*转化表!$H$13+10*转化表!$H$14+10*转化表!$H$15+10*转化表!$H$16+10*转化表!$H$17+10*转化表!$H$18+10*转化表!$H$19+10*转化表!$H$20+10*转化表!$H$21+(B241-110)*转化表!$H$22)))))))))))))</f>
        <v>0</v>
      </c>
      <c r="M241" s="99">
        <v>0.1</v>
      </c>
      <c r="N241" s="95">
        <v>0</v>
      </c>
      <c r="O241" s="99">
        <v>0.15</v>
      </c>
      <c r="P241" s="95">
        <v>0</v>
      </c>
      <c r="Q241" s="95">
        <v>0</v>
      </c>
      <c r="R241" s="95">
        <v>0</v>
      </c>
      <c r="S241" s="95">
        <v>0</v>
      </c>
    </row>
    <row r="242" spans="1:19">
      <c r="A242" s="42" t="s">
        <v>465</v>
      </c>
      <c r="B242" s="100">
        <v>1</v>
      </c>
      <c r="C242" s="101">
        <f>IF(AND(B242&lt;=10,B242&gt;0),(人物成长表!$B242-1)*16+50,IF(AND(B242&lt;=20,B242&gt;10),9*16+50+(B242-10)*32,IF(AND(B242&lt;=30,B242&gt;20),9*16+50+10*32+(B242-20)*48,IF(AND(B242&lt;=40,B242&gt;30),9*16+50+10*32+10*48+(B242-30)*64,IF(AND(B242&lt;=50,B242&gt;40),9*16+50+10*32+10*48+10*64+(B242-40)*80,IF(AND(B242&lt;=60,B242&gt;50),9*16+30+10*32+10*48+10*64+10*80+(B242-50)*96,IF(AND(B242&lt;=70,B242&gt;60),9*16+30+10*32+10*48+10*64+10*80+10*96+(B242-60)*112,IF(AND(B242&lt;=80,B242&gt;70),9*16+30+10*32+10*48+10*64+10*80+10*96+10*112+(B242-70)*128,IF(AND(B242&lt;=90,B242&gt;80),9*16+30+10*32+10*48+10*64+10*80+10*96+10*112+10*128+(B242-80)*144,IF(AND(B242&lt;=100,B242&gt;90),9*16+30+10*32+10*48+10*64+10*80+10*96+10*112+10*128+10*144+(B242-90)*160,IF(AND(B242&lt;=110,B242&gt;100),9*16+30+10*32+10*48+10*64+10*80+10*96+10*112+10*128+10*144+10*160+(B242-100)*176,IF(AND(B242&lt;=120,B242&gt;110),9*16+30+10*32+10*48+10*64+10*80+10*96+10*112+10*128+10*144+10*160+10*176+(B242-110)*192))))))))))))</f>
        <v>50</v>
      </c>
      <c r="D242" s="42">
        <v>60</v>
      </c>
      <c r="E242" s="42">
        <v>60</v>
      </c>
      <c r="F242" s="100">
        <v>60</v>
      </c>
      <c r="G242" s="102">
        <f>人物成长表!$D242*人物成长表!$B242*10%+7+IF(AND(B242&lt;=10,B242&gt;0),(人物成长表!$B242-1)*转化表!$C$37,IF(AND(B242&lt;=20,B242&gt;10),9*转化表!$C$37+(B242-10)*转化表!$C$38,IF(AND(B242&lt;=30,B242&gt;20),9*转化表!$C$37+10*转化表!$C$38+(B242-20)*转化表!$C$39,IF(AND(B242&lt;=40,B242&gt;30),9*转化表!$C$37+10*转化表!$C$38+10*转化表!$C$39+(B242-30)*转化表!$C$40,IF(AND(B242&lt;=50,B242&gt;40),9*转化表!$C$37+10*转化表!$C$38+10*转化表!$C$39+10*转化表!$C$40+(B242-40)*转化表!$C$41,IF(AND(B242&lt;=60,B242&gt;50),9*转化表!$C$37+10*转化表!$C$38+10*转化表!$C$39+10*转化表!$C$40+10*转化表!$C$41+(B242-50)*转化表!$C$42,IF(AND(B242&lt;=70,B242&gt;60),9*转化表!$C$37+10*转化表!$C$38+10*转化表!$C$39+10*转化表!$C$40+10*转化表!$C$41+10*转化表!$C$42+(B242-60)*转化表!$C$43,IF(AND(B242&lt;=80,B242&gt;70),9*转化表!$C$37+10*转化表!$C$38+10*转化表!$C$39+10*转化表!$C$40+10*转化表!$C$41+10*转化表!$C$42+10*转化表!$C$43+(B242-70)*转化表!$C$44,IF(AND(B242&lt;=90,B242&gt;80),9*转化表!$C$37+10*转化表!$C$38+10*转化表!$C$39+10*转化表!$C$40+10*转化表!$C$41+10*转化表!$C$42+10*转化表!$C$43+10*转化表!$C$44+(B242-80)*转化表!$C$45,IF(AND(B242&lt;=100,B242&gt;90),9*转化表!$C$37+10*转化表!$C$38+10*转化表!$C$39+10*转化表!$C$40+10*转化表!$C$41+10*转化表!$C$42+10*转化表!$C$43+10*转化表!$C$44+10*转化表!$C$45+(B242-90)*转化表!$C$46,IF(AND(B242&lt;=110,B242&gt;100),9*转化表!$C$37+10*转化表!$C$38+10*转化表!$C$39+10*转化表!$C$40+10*转化表!$C$41+10*转化表!$C$42+10*转化表!$C$43+10*转化表!$C$44+10*转化表!$C$45+10*转化表!$C$46+(B242-100)*转化表!$C$47,IF(AND(B242&lt;=120,B242&gt;110),9*转化表!$C$37+10*转化表!$C$38+10*转化表!$C$39+10*转化表!$C$40+10*转化表!$C$41+10*转化表!$C$42+10*转化表!$C$43+10*转化表!$C$44+10*转化表!$C$45+10*转化表!$C$46+10*转化表!$C$47+(B242-110)*转化表!$C$48))))))))))))</f>
        <v>13</v>
      </c>
      <c r="H242" s="102">
        <f>人物成长表!$D242*人物成长表!$B242*7%+4.8+IF(AND(B242&lt;=10,B242&gt;0),(人物成长表!$B242-1)*转化表!$D$37,IF(AND(B242&lt;=20,B242&gt;10),9*转化表!$D$37+(B242-10)*转化表!$D$38,IF(AND(B242&lt;=30,B242&gt;20),9*转化表!$D$37+10*转化表!$D$38+(B242-20)*转化表!$D$39,IF(AND(B242&lt;=40,B242&gt;30),9*转化表!$D$37+10*转化表!$D$38+10*转化表!$D$39+(B242-30)*转化表!$D$40,IF(AND(B242&lt;=50,B242&gt;40),9*转化表!$D$37+10*转化表!$D$38+10*转化表!$D$39+10*转化表!$D$40+(B242-40)*转化表!$D$41,IF(AND(B242&lt;=60,B242&gt;50),9*转化表!$D$37+10*转化表!$D$38+10*转化表!$D$39+10*转化表!$D$40+10*转化表!$D$41+(B242-50)*转化表!$D$42,IF(AND(B242&lt;=70,B242&gt;60),9*转化表!$D$37+10*转化表!$D$38+10*转化表!$D$39+10*转化表!$D$40+10*转化表!$D$41+10*转化表!$D$42+(B242-60)*转化表!$D$43,IF(AND(B242&lt;=80,B242&gt;70),9*转化表!$D$37+10*转化表!$D$38+10*转化表!$D$39+10*转化表!$D$40+10*转化表!$D$41+10*转化表!$D$42+10*转化表!$D$43+(B242-70)*转化表!$D$44,IF(AND(B242&lt;=90,B242&gt;80),9*转化表!$D$37+10*转化表!$D$38+10*转化表!$D$39+10*转化表!$D$40+10*转化表!$D$41+10*转化表!$D$42+10*转化表!$D$43+10*转化表!$D$44+(B242-80)*转化表!$D$45,IF(AND(B242&lt;=100,B242&gt;90),9*转化表!$D$37+10*转化表!$D$38+10*转化表!$D$39+10*转化表!$D$40+10*转化表!$D$41+10*转化表!$D$42+10*转化表!$D$43+10*转化表!$D$44+10*转化表!$D$45+(B242-90)*转化表!$D$46,IF(AND(B242&lt;=110,B242&gt;100),9*转化表!$D$37+10*转化表!$D$38+10*转化表!$D$39+10*转化表!$D$40+10*转化表!$D$41+10*转化表!$D$42+10*转化表!$D$43+10*转化表!$D$44+10*转化表!$D$45+10*转化表!$D$46+(B242-100)*转化表!$D$47,IF(AND(B242&lt;=120,B242&gt;110),9*转化表!$D$37+10*转化表!$D$38+10*转化表!$D$39+10*转化表!$D$40+10*转化表!$D$41+10*转化表!$D$42+10*转化表!$D$43+10*转化表!$D$44+10*转化表!$D$45+10*转化表!$D$46+10*转化表!$D$47+(B242-110)*转化表!$D$48))))))))))))</f>
        <v>9</v>
      </c>
      <c r="I242" s="103">
        <f>IF(E242&lt;=50,0,(E242-50)*人物成长表!$B242*10%+0.1+IF(AND(B242&lt;=10,B242&gt;0),(人物成长表!$B242-1)*转化表!$E$37,IF(AND(B242&lt;=20,B242&gt;10),9*转化表!$E$37+(B242-10)*转化表!$E$38,IF(AND(B242&lt;=30,B242&gt;20),9*转化表!$E$37+10*转化表!$E$38+(B242-20)*转化表!$E$39,IF(AND(B242&lt;=40,B242&gt;30),9*转化表!$E$37+10*转化表!$E$38+10*转化表!$E$39+(B242-30)*转化表!$E$40,IF(AND(B242&lt;=50,B242&gt;40),9*转化表!$E$37+10*转化表!$E$38+10*转化表!$E$39+10*转化表!$E$40+(B242-40)*转化表!$E$41,IF(AND(B242&lt;=60,B242&gt;50),9*转化表!$E$37+10*转化表!$E$38+10*转化表!$E$39+10*转化表!$E$40+10*转化表!$E$41+(B242-50)*转化表!$E$42,IF(AND(B242&lt;=70,B242&gt;60),9*转化表!$E$37+10*转化表!$E$38+10*转化表!$E$39+10*转化表!$E$40+10*转化表!$E$41+10*转化表!$E$42+(B242-60)*转化表!$E$43,IF(AND(B242&lt;=80,B242&gt;70),9*转化表!$E$37+10*转化表!$E$38+10*转化表!$E$39+10*转化表!$E$40+10*转化表!$E$41+10*转化表!$E$42+10*转化表!$E$43+(B242-70)*转化表!$E$44,IF(AND(B242&lt;=90,B242&gt;80),9*转化表!$E$37+10*转化表!$E$38+10*转化表!$E$39+10*转化表!$E$40+10*转化表!$E$41+10*转化表!$E$42+10*转化表!$E$43+10*转化表!$E$44+(B242-80)*转化表!$E$45,IF(AND(B242&lt;=100,B242&gt;90),9*转化表!$E$37+10*转化表!$E$38+10*转化表!$E$39+10*转化表!$E$40+10*转化表!$E$41+10*转化表!$E$42+10*转化表!$E$43+10*转化表!$E$44+10*转化表!$E$45+(B242-90)*转化表!$E$46,IF(AND(B242&lt;=110,B242&gt;100),9*转化表!$E$37+10*转化表!$E$38+10*转化表!$E$39+10*转化表!$E$40+10*转化表!$E$41+10*转化表!$E$42+10*转化表!$E$43+10*转化表!$E$44+10*转化表!$E$45+10*转化表!$E$46+(B242-100)*转化表!$E$47,IF(AND(B242&lt;=120,B242&gt;110),9*转化表!$E$37+10*转化表!$E$38+10*转化表!$E$39+10*转化表!$E$40+10*转化表!$E$41+10*转化表!$E$42+10*转化表!$E$43+10*转化表!$E$44+10*转化表!$E$45+10*转化表!$E$46+10*转化表!$E$47+(B242-110)*转化表!$E$48)))))))))))))</f>
        <v>1.1000000000000001</v>
      </c>
      <c r="J242" s="103">
        <f>IF(E242&lt;=50,0,(E242-50)*B242*7%+0.1+IF(AND(B242&lt;=10,B242&gt;0),(人物成长表!$B242-1)*转化表!$F$37,IF(AND(B242&lt;=20,B242&gt;10),9*转化表!$F$37+(B242-10)*转化表!$F$38,IF(AND(B242&lt;=30,B242&gt;20),9*转化表!$F$37+10*转化表!$F$38+(B242-20)*转化表!$F$39,IF(AND(B242&lt;=40,B242&gt;30),9*转化表!$F$37+10*转化表!$F$38+10*转化表!$F$39+(B242-30)*转化表!$F$40,IF(AND(B242&lt;=50,B242&gt;40),9*转化表!$F$37+10*转化表!$F$38+10*转化表!$F$39+10*转化表!$F$40+(B242-40)*转化表!$F$41,IF(AND(B242&lt;=60,B242&gt;50),9*转化表!$F$37+10*转化表!$F$38+10*转化表!$F$39+10*转化表!$F$40+10*转化表!$F$41+(B242-50)*转化表!$F$42,IF(AND(B242&lt;=70,B242&gt;60),9*转化表!$F$37+10*转化表!$F$38+10*转化表!$F$39+10*转化表!$F$40+10*转化表!$F$41+10*转化表!$F$42+(B242-60)*转化表!$F$43,IF(AND(B242&lt;=80,B242&gt;70),9*转化表!$F$37+10*转化表!$F$38+10*转化表!$F$39+10*转化表!$F$40+10*转化表!$F$41+10*转化表!$F$42+10*转化表!$F$43+(B242-70)*转化表!$F$44,IF(AND(B242&lt;=90,B242&gt;80),9*转化表!$F$37+10*转化表!$F$38+10*转化表!$F$39+10*转化表!$F$40+10*转化表!$F$41+10*转化表!$F$42+10*转化表!$F$43+10*转化表!$F$44+(B242-80)*转化表!$F$45,IF(AND(B242&lt;=100,B242&gt;90),9*转化表!$F$37+10*转化表!$F$38+10*转化表!$F$39+10*转化表!$F$40+10*转化表!$F$41+10*转化表!$F$42+10*转化表!$F$43+10*转化表!$F$44+10*转化表!$F$45+(B242-90)*转化表!$F$46,IF(AND(B242&lt;=110,B242&gt;100),9*转化表!$F$37+10*转化表!$F$38+10*转化表!$F$39+10*转化表!$F$40+10*转化表!$F$41+10*转化表!$F$42+10*转化表!$F$43+10*转化表!$F$44+10*转化表!$F$45+10*转化表!$F$46+(B242-100)*转化表!$F$47,IF(AND(B242&lt;=120,B242&gt;110),9*转化表!$F$37+10*转化表!$F$38+10*转化表!$F$39+10*转化表!$F$40+10*转化表!$F$41+10*转化表!$F$42+10*转化表!$F$43+10*转化表!$F$44+10*转化表!$F$45+10*转化表!$F$46+10*转化表!$F$47+(B242-110)*转化表!$F$48)))))))))))))</f>
        <v>0.8</v>
      </c>
      <c r="K242" s="103">
        <f>(F242-50)*人物成长表!$B242*10%+1+IF(AND(B242&lt;=10,B242&gt;0),(人物成长表!$B242-1)*转化表!$G$37,IF(AND(B242&lt;=20,B242&gt;10),9*转化表!$G$37+(B242-10)*转化表!$G$38,IF(AND(B242&lt;=30,B242&gt;20),9*转化表!$G$37+10*转化表!$G$38+(B242-20)*转化表!$G$39,IF(AND(B242&lt;=40,B242&gt;30),9*转化表!$G$37+10*转化表!$G$38+10*转化表!$G$39+(B242-30)*转化表!$G$40,IF(AND(B242&lt;=50,B242&gt;40),9*转化表!$G$37+10*转化表!$G$38+10*转化表!$G$39+10*转化表!$G$40+(B242-40)*转化表!$G$41,IF(AND(B242&lt;=60,B242&gt;50),9*转化表!$G$37+10*转化表!$G$38+10*转化表!$G$39+10*转化表!$G$40+10*转化表!$G$41+(B242-50)*转化表!$G$42,IF(AND(B242&lt;=70,B242&gt;60),9*转化表!$G$37+10*转化表!$G$38+10*转化表!$G$39+10*转化表!$G$40+10*转化表!$G$41+10*转化表!$G$42+(B242-60)*转化表!$G$43,IF(AND(B242&lt;=80,B242&gt;70),9*转化表!$G$37+10*转化表!$G$38+10*转化表!$G$39+10*转化表!$G$40+10*转化表!$G$41+10*转化表!$G$42+10*转化表!$G$43+(B242-70)*转化表!$G$44,IF(AND(B242&lt;=90,B242&gt;80),9*转化表!$G$37+10*转化表!$G$38+10*转化表!$G$39+10*转化表!$G$40+10*转化表!$G$41+10*转化表!$G$42+10*转化表!$G$43+10*转化表!$G$44+(B242-80)*转化表!$G$45,IF(AND(B242&lt;=100,B242&gt;90),9*转化表!$G$37+10*转化表!$G$38+10*转化表!$G$39+10*转化表!$G$40+10*转化表!$G$41+10*转化表!$G$42+10*转化表!$G$43+10*转化表!$G$44+10*转化表!$G$45+(B242-90)*转化表!$G$46,IF(AND(B242&lt;=110,B242&gt;100),9*转化表!$G$37+10*转化表!$G$38+10*转化表!$G$39+10*转化表!$G$40+10*转化表!$G$41+10*转化表!$G$42+10*转化表!$G$43+10*转化表!$G$44+10*转化表!$G$45+10*转化表!$G$46+(B242-100)*转化表!$G$47,IF(AND(B242&lt;=120,B242&gt;110),9*转化表!$G$37+10*转化表!$G$38+10*转化表!$G$39+10*转化表!$G$40+10*转化表!$G$41+10*转化表!$G$42+10*转化表!$G$43+10*转化表!$G$44+10*转化表!$G$45+10*转化表!$G$46+10*转化表!$G$47+(B242-110)*转化表!$G$48))))))))))))</f>
        <v>2</v>
      </c>
      <c r="L242" s="103">
        <f>IF(F242&lt;=50,0,(F242-50)*人物成长表!$B242*7%+IF(AND(B242&lt;=10,B242&gt;0),人物成长表!$B242*转化表!$H$37,IF(AND(B242&lt;=20,B242&gt;10),9*转化表!$H$37+(B242-10)*转化表!$H$38,IF(AND(B242&lt;=30,B242&gt;20),9*转化表!$H$37+10*转化表!$H$38+(B242-20)*转化表!$H$39,IF(AND(B242&lt;=40,B242&gt;30),9*转化表!$H$37+10*转化表!$H$38+10*转化表!$H$39+(B242-30)*转化表!$H$40,IF(AND(B242&lt;=50,B242&gt;40),9*转化表!$H$37+10*转化表!$H$38+10*转化表!$H$39+10*转化表!$H$40+(B242-40)*转化表!$H$41,IF(AND(B242&lt;=60,B242&gt;50),9*转化表!$H$37+10*转化表!$H$38+10*转化表!$H$39+10*转化表!$H$40+10*转化表!$H$41+(B242-50)*转化表!$H$42,IF(AND(B242&lt;=70,B242&gt;60),9*转化表!$H$37+10*转化表!$H$38+10*转化表!$H$39+10*转化表!$H$40+10*转化表!$H$41+10*转化表!$H$42+(B242-60)*转化表!$H$43,IF(AND(B242&lt;=80,B242&gt;70),9*转化表!$H$37+10*转化表!$H$38+10*转化表!$H$39+10*转化表!$H$40+10*转化表!$H$41+10*转化表!$H$42+10*转化表!$H$43+(B242-70)*转化表!$H$44,IF(AND(B242&lt;=90,B242&gt;80),9*转化表!$H$37+10*转化表!$H$38+10*转化表!$H$39+10*转化表!$H$40+10*转化表!$H$41+10*转化表!$H$42+10*转化表!$H$43+10*转化表!$H$44+(B242-80)*转化表!$H$45,IF(AND(B242&lt;=100,B242&gt;90),9*转化表!$H$37+10*转化表!$H$38+10*转化表!$H$39+10*转化表!$H$40+10*转化表!$H$41+10*转化表!$H$42+10*转化表!$H$43+10*转化表!$H$44+10*转化表!$H$45+(B242-90)*转化表!$H$46,IF(AND(B242&lt;=110,B242&gt;100),9*转化表!$H$37+10*转化表!$H$38+10*转化表!$H$39+10*转化表!$H$40+10*转化表!$H$41+10*转化表!$H$42+10*转化表!$H$43+10*转化表!$H$44+10*转化表!$H$45+10*转化表!$H$46+(B242-100)*转化表!$H$47,IF(AND(B242&lt;=120,B242&gt;110),9*转化表!$H$37+10*转化表!$H$38+10*转化表!$H$39+10*转化表!$H$40+10*转化表!$H$41+10*转化表!$H$42+10*转化表!$H$43+10*转化表!$H$44+10*转化表!$H$45+10*转化表!$H$46+10*转化表!$H$47+(B242-110)*转化表!$H$48)))))))))))))</f>
        <v>0.71000000000000008</v>
      </c>
      <c r="M242" s="104">
        <v>0.15</v>
      </c>
      <c r="N242" s="100">
        <v>0</v>
      </c>
      <c r="O242" s="104">
        <v>0.15</v>
      </c>
      <c r="P242" s="104">
        <v>0.15</v>
      </c>
      <c r="Q242" s="100">
        <v>0</v>
      </c>
      <c r="R242" s="100">
        <v>0</v>
      </c>
      <c r="S242" s="100">
        <v>0</v>
      </c>
    </row>
    <row r="243" spans="1:19">
      <c r="A243" s="42" t="s">
        <v>465</v>
      </c>
      <c r="B243" s="100">
        <v>2</v>
      </c>
      <c r="C243" s="101">
        <f>IF(AND(B243&lt;=10,B243&gt;0),(人物成长表!$B243-1)*16+50,IF(AND(B243&lt;=20,B243&gt;10),9*16+50+(B243-10)*32,IF(AND(B243&lt;=30,B243&gt;20),9*16+50+10*32+(B243-20)*48,IF(AND(B243&lt;=40,B243&gt;30),9*16+50+10*32+10*48+(B243-30)*64,IF(AND(B243&lt;=50,B243&gt;40),9*16+50+10*32+10*48+10*64+(B243-40)*80,IF(AND(B243&lt;=60,B243&gt;50),9*16+30+10*32+10*48+10*64+10*80+(B243-50)*96,IF(AND(B243&lt;=70,B243&gt;60),9*16+30+10*32+10*48+10*64+10*80+10*96+(B243-60)*112,IF(AND(B243&lt;=80,B243&gt;70),9*16+30+10*32+10*48+10*64+10*80+10*96+10*112+(B243-70)*128,IF(AND(B243&lt;=90,B243&gt;80),9*16+30+10*32+10*48+10*64+10*80+10*96+10*112+10*128+(B243-80)*144,IF(AND(B243&lt;=100,B243&gt;90),9*16+30+10*32+10*48+10*64+10*80+10*96+10*112+10*128+10*144+(B243-90)*160,IF(AND(B243&lt;=110,B243&gt;100),9*16+30+10*32+10*48+10*64+10*80+10*96+10*112+10*128+10*144+10*160+(B243-100)*176,IF(AND(B243&lt;=120,B243&gt;110),9*16+30+10*32+10*48+10*64+10*80+10*96+10*112+10*128+10*144+10*160+10*176+(B243-110)*192))))))))))))</f>
        <v>66</v>
      </c>
      <c r="D243" s="42">
        <v>60</v>
      </c>
      <c r="E243" s="42">
        <v>60</v>
      </c>
      <c r="F243" s="100">
        <v>60</v>
      </c>
      <c r="G243" s="102">
        <f>人物成长表!$D243*人物成长表!$B243*10%+7+IF(AND(B243&lt;=10,B243&gt;0),(人物成长表!$B243-1)*转化表!$C$37,IF(AND(B243&lt;=20,B243&gt;10),9*转化表!$C$37+(B243-10)*转化表!$C$38,IF(AND(B243&lt;=30,B243&gt;20),9*转化表!$C$37+10*转化表!$C$38+(B243-20)*转化表!$C$39,IF(AND(B243&lt;=40,B243&gt;30),9*转化表!$C$37+10*转化表!$C$38+10*转化表!$C$39+(B243-30)*转化表!$C$40,IF(AND(B243&lt;=50,B243&gt;40),9*转化表!$C$37+10*转化表!$C$38+10*转化表!$C$39+10*转化表!$C$40+(B243-40)*转化表!$C$41,IF(AND(B243&lt;=60,B243&gt;50),9*转化表!$C$37+10*转化表!$C$38+10*转化表!$C$39+10*转化表!$C$40+10*转化表!$C$41+(B243-50)*转化表!$C$42,IF(AND(B243&lt;=70,B243&gt;60),9*转化表!$C$37+10*转化表!$C$38+10*转化表!$C$39+10*转化表!$C$40+10*转化表!$C$41+10*转化表!$C$42+(B243-60)*转化表!$C$43,IF(AND(B243&lt;=80,B243&gt;70),9*转化表!$C$37+10*转化表!$C$38+10*转化表!$C$39+10*转化表!$C$40+10*转化表!$C$41+10*转化表!$C$42+10*转化表!$C$43+(B243-70)*转化表!$C$44,IF(AND(B243&lt;=90,B243&gt;80),9*转化表!$C$37+10*转化表!$C$38+10*转化表!$C$39+10*转化表!$C$40+10*转化表!$C$41+10*转化表!$C$42+10*转化表!$C$43+10*转化表!$C$44+(B243-80)*转化表!$C$45,IF(AND(B243&lt;=100,B243&gt;90),9*转化表!$C$37+10*转化表!$C$38+10*转化表!$C$39+10*转化表!$C$40+10*转化表!$C$41+10*转化表!$C$42+10*转化表!$C$43+10*转化表!$C$44+10*转化表!$C$45+(B243-90)*转化表!$C$46,IF(AND(B243&lt;=110,B243&gt;100),9*转化表!$C$37+10*转化表!$C$38+10*转化表!$C$39+10*转化表!$C$40+10*转化表!$C$41+10*转化表!$C$42+10*转化表!$C$43+10*转化表!$C$44+10*转化表!$C$45+10*转化表!$C$46+(B243-100)*转化表!$C$47,IF(AND(B243&lt;=120,B243&gt;110),9*转化表!$C$37+10*转化表!$C$38+10*转化表!$C$39+10*转化表!$C$40+10*转化表!$C$41+10*转化表!$C$42+10*转化表!$C$43+10*转化表!$C$44+10*转化表!$C$45+10*转化表!$C$46+10*转化表!$C$47+(B243-110)*转化表!$C$48))))))))))))</f>
        <v>17</v>
      </c>
      <c r="H243" s="102">
        <f>人物成长表!$D243*人物成长表!$B243*7%+4.8+IF(AND(B243&lt;=10,B243&gt;0),(人物成长表!$B243-1)*转化表!$D$37,IF(AND(B243&lt;=20,B243&gt;10),9*转化表!$D$37+(B243-10)*转化表!$D$38,IF(AND(B243&lt;=30,B243&gt;20),9*转化表!$D$37+10*转化表!$D$38+(B243-20)*转化表!$D$39,IF(AND(B243&lt;=40,B243&gt;30),9*转化表!$D$37+10*转化表!$D$38+10*转化表!$D$39+(B243-30)*转化表!$D$40,IF(AND(B243&lt;=50,B243&gt;40),9*转化表!$D$37+10*转化表!$D$38+10*转化表!$D$39+10*转化表!$D$40+(B243-40)*转化表!$D$41,IF(AND(B243&lt;=60,B243&gt;50),9*转化表!$D$37+10*转化表!$D$38+10*转化表!$D$39+10*转化表!$D$40+10*转化表!$D$41+(B243-50)*转化表!$D$42,IF(AND(B243&lt;=70,B243&gt;60),9*转化表!$D$37+10*转化表!$D$38+10*转化表!$D$39+10*转化表!$D$40+10*转化表!$D$41+10*转化表!$D$42+(B243-60)*转化表!$D$43,IF(AND(B243&lt;=80,B243&gt;70),9*转化表!$D$37+10*转化表!$D$38+10*转化表!$D$39+10*转化表!$D$40+10*转化表!$D$41+10*转化表!$D$42+10*转化表!$D$43+(B243-70)*转化表!$D$44,IF(AND(B243&lt;=90,B243&gt;80),9*转化表!$D$37+10*转化表!$D$38+10*转化表!$D$39+10*转化表!$D$40+10*转化表!$D$41+10*转化表!$D$42+10*转化表!$D$43+10*转化表!$D$44+(B243-80)*转化表!$D$45,IF(AND(B243&lt;=100,B243&gt;90),9*转化表!$D$37+10*转化表!$D$38+10*转化表!$D$39+10*转化表!$D$40+10*转化表!$D$41+10*转化表!$D$42+10*转化表!$D$43+10*转化表!$D$44+10*转化表!$D$45+(B243-90)*转化表!$D$46,IF(AND(B243&lt;=110,B243&gt;100),9*转化表!$D$37+10*转化表!$D$38+10*转化表!$D$39+10*转化表!$D$40+10*转化表!$D$41+10*转化表!$D$42+10*转化表!$D$43+10*转化表!$D$44+10*转化表!$D$45+10*转化表!$D$46+(B243-100)*转化表!$D$47,IF(AND(B243&lt;=120,B243&gt;110),9*转化表!$D$37+10*转化表!$D$38+10*转化表!$D$39+10*转化表!$D$40+10*转化表!$D$41+10*转化表!$D$42+10*转化表!$D$43+10*转化表!$D$44+10*转化表!$D$45+10*转化表!$D$46+10*转化表!$D$47+(B243-110)*转化表!$D$48))))))))))))</f>
        <v>10</v>
      </c>
      <c r="I243" s="103">
        <f>IF(E243&lt;=50,0,(E243-50)*人物成长表!$B243*10%+0.1+IF(AND(B243&lt;=10,B243&gt;0),(人物成长表!$B243-1)*转化表!$E$37,IF(AND(B243&lt;=20,B243&gt;10),9*转化表!$E$37+(B243-10)*转化表!$E$38,IF(AND(B243&lt;=30,B243&gt;20),9*转化表!$E$37+10*转化表!$E$38+(B243-20)*转化表!$E$39,IF(AND(B243&lt;=40,B243&gt;30),9*转化表!$E$37+10*转化表!$E$38+10*转化表!$E$39+(B243-30)*转化表!$E$40,IF(AND(B243&lt;=50,B243&gt;40),9*转化表!$E$37+10*转化表!$E$38+10*转化表!$E$39+10*转化表!$E$40+(B243-40)*转化表!$E$41,IF(AND(B243&lt;=60,B243&gt;50),9*转化表!$E$37+10*转化表!$E$38+10*转化表!$E$39+10*转化表!$E$40+10*转化表!$E$41+(B243-50)*转化表!$E$42,IF(AND(B243&lt;=70,B243&gt;60),9*转化表!$E$37+10*转化表!$E$38+10*转化表!$E$39+10*转化表!$E$40+10*转化表!$E$41+10*转化表!$E$42+(B243-60)*转化表!$E$43,IF(AND(B243&lt;=80,B243&gt;70),9*转化表!$E$37+10*转化表!$E$38+10*转化表!$E$39+10*转化表!$E$40+10*转化表!$E$41+10*转化表!$E$42+10*转化表!$E$43+(B243-70)*转化表!$E$44,IF(AND(B243&lt;=90,B243&gt;80),9*转化表!$E$37+10*转化表!$E$38+10*转化表!$E$39+10*转化表!$E$40+10*转化表!$E$41+10*转化表!$E$42+10*转化表!$E$43+10*转化表!$E$44+(B243-80)*转化表!$E$45,IF(AND(B243&lt;=100,B243&gt;90),9*转化表!$E$37+10*转化表!$E$38+10*转化表!$E$39+10*转化表!$E$40+10*转化表!$E$41+10*转化表!$E$42+10*转化表!$E$43+10*转化表!$E$44+10*转化表!$E$45+(B243-90)*转化表!$E$46,IF(AND(B243&lt;=110,B243&gt;100),9*转化表!$E$37+10*转化表!$E$38+10*转化表!$E$39+10*转化表!$E$40+10*转化表!$E$41+10*转化表!$E$42+10*转化表!$E$43+10*转化表!$E$44+10*转化表!$E$45+10*转化表!$E$46+(B243-100)*转化表!$E$47,IF(AND(B243&lt;=120,B243&gt;110),9*转化表!$E$37+10*转化表!$E$38+10*转化表!$E$39+10*转化表!$E$40+10*转化表!$E$41+10*转化表!$E$42+10*转化表!$E$43+10*转化表!$E$44+10*转化表!$E$45+10*转化表!$E$46+10*转化表!$E$47+(B243-110)*转化表!$E$48)))))))))))))</f>
        <v>2.13</v>
      </c>
      <c r="J243" s="103">
        <f>IF(E243&lt;=50,0,(E243-50)*B243*7%+0.1+IF(AND(B243&lt;=10,B243&gt;0),(人物成长表!$B243-1)*转化表!$F$37,IF(AND(B243&lt;=20,B243&gt;10),9*转化表!$F$37+(B243-10)*转化表!$F$38,IF(AND(B243&lt;=30,B243&gt;20),9*转化表!$F$37+10*转化表!$F$38+(B243-20)*转化表!$F$39,IF(AND(B243&lt;=40,B243&gt;30),9*转化表!$F$37+10*转化表!$F$38+10*转化表!$F$39+(B243-30)*转化表!$F$40,IF(AND(B243&lt;=50,B243&gt;40),9*转化表!$F$37+10*转化表!$F$38+10*转化表!$F$39+10*转化表!$F$40+(B243-40)*转化表!$F$41,IF(AND(B243&lt;=60,B243&gt;50),9*转化表!$F$37+10*转化表!$F$38+10*转化表!$F$39+10*转化表!$F$40+10*转化表!$F$41+(B243-50)*转化表!$F$42,IF(AND(B243&lt;=70,B243&gt;60),9*转化表!$F$37+10*转化表!$F$38+10*转化表!$F$39+10*转化表!$F$40+10*转化表!$F$41+10*转化表!$F$42+(B243-60)*转化表!$F$43,IF(AND(B243&lt;=80,B243&gt;70),9*转化表!$F$37+10*转化表!$F$38+10*转化表!$F$39+10*转化表!$F$40+10*转化表!$F$41+10*转化表!$F$42+10*转化表!$F$43+(B243-70)*转化表!$F$44,IF(AND(B243&lt;=90,B243&gt;80),9*转化表!$F$37+10*转化表!$F$38+10*转化表!$F$39+10*转化表!$F$40+10*转化表!$F$41+10*转化表!$F$42+10*转化表!$F$43+10*转化表!$F$44+(B243-80)*转化表!$F$45,IF(AND(B243&lt;=100,B243&gt;90),9*转化表!$F$37+10*转化表!$F$38+10*转化表!$F$39+10*转化表!$F$40+10*转化表!$F$41+10*转化表!$F$42+10*转化表!$F$43+10*转化表!$F$44+10*转化表!$F$45+(B243-90)*转化表!$F$46,IF(AND(B243&lt;=110,B243&gt;100),9*转化表!$F$37+10*转化表!$F$38+10*转化表!$F$39+10*转化表!$F$40+10*转化表!$F$41+10*转化表!$F$42+10*转化表!$F$43+10*转化表!$F$44+10*转化表!$F$45+10*转化表!$F$46+(B243-100)*转化表!$F$47,IF(AND(B243&lt;=120,B243&gt;110),9*转化表!$F$37+10*转化表!$F$38+10*转化表!$F$39+10*转化表!$F$40+10*转化表!$F$41+10*转化表!$F$42+10*转化表!$F$43+10*转化表!$F$44+10*转化表!$F$45+10*转化表!$F$46+10*转化表!$F$47+(B243-110)*转化表!$F$48)))))))))))))</f>
        <v>1.5200000000000002</v>
      </c>
      <c r="K243" s="103">
        <f>(F243-50)*人物成长表!$B243*10%+1+IF(AND(B243&lt;=10,B243&gt;0),(人物成长表!$B243-1)*转化表!$G$37,IF(AND(B243&lt;=20,B243&gt;10),9*转化表!$G$37+(B243-10)*转化表!$G$38,IF(AND(B243&lt;=30,B243&gt;20),9*转化表!$G$37+10*转化表!$G$38+(B243-20)*转化表!$G$39,IF(AND(B243&lt;=40,B243&gt;30),9*转化表!$G$37+10*转化表!$G$38+10*转化表!$G$39+(B243-30)*转化表!$G$40,IF(AND(B243&lt;=50,B243&gt;40),9*转化表!$G$37+10*转化表!$G$38+10*转化表!$G$39+10*转化表!$G$40+(B243-40)*转化表!$G$41,IF(AND(B243&lt;=60,B243&gt;50),9*转化表!$G$37+10*转化表!$G$38+10*转化表!$G$39+10*转化表!$G$40+10*转化表!$G$41+(B243-50)*转化表!$G$42,IF(AND(B243&lt;=70,B243&gt;60),9*转化表!$G$37+10*转化表!$G$38+10*转化表!$G$39+10*转化表!$G$40+10*转化表!$G$41+10*转化表!$G$42+(B243-60)*转化表!$G$43,IF(AND(B243&lt;=80,B243&gt;70),9*转化表!$G$37+10*转化表!$G$38+10*转化表!$G$39+10*转化表!$G$40+10*转化表!$G$41+10*转化表!$G$42+10*转化表!$G$43+(B243-70)*转化表!$G$44,IF(AND(B243&lt;=90,B243&gt;80),9*转化表!$G$37+10*转化表!$G$38+10*转化表!$G$39+10*转化表!$G$40+10*转化表!$G$41+10*转化表!$G$42+10*转化表!$G$43+10*转化表!$G$44+(B243-80)*转化表!$G$45,IF(AND(B243&lt;=100,B243&gt;90),9*转化表!$G$37+10*转化表!$G$38+10*转化表!$G$39+10*转化表!$G$40+10*转化表!$G$41+10*转化表!$G$42+10*转化表!$G$43+10*转化表!$G$44+10*转化表!$G$45+(B243-90)*转化表!$G$46,IF(AND(B243&lt;=110,B243&gt;100),9*转化表!$G$37+10*转化表!$G$38+10*转化表!$G$39+10*转化表!$G$40+10*转化表!$G$41+10*转化表!$G$42+10*转化表!$G$43+10*转化表!$G$44+10*转化表!$G$45+10*转化表!$G$46+(B243-100)*转化表!$G$47,IF(AND(B243&lt;=120,B243&gt;110),9*转化表!$G$37+10*转化表!$G$38+10*转化表!$G$39+10*转化表!$G$40+10*转化表!$G$41+10*转化表!$G$42+10*转化表!$G$43+10*转化表!$G$44+10*转化表!$G$45+10*转化表!$G$46+10*转化表!$G$47+(B243-110)*转化表!$G$48))))))))))))</f>
        <v>4</v>
      </c>
      <c r="L243" s="103">
        <f>IF(F243&lt;=50,0,(F243-50)*人物成长表!$B243*7%+IF(AND(B243&lt;=10,B243&gt;0),人物成长表!$B243*转化表!$H$37,IF(AND(B243&lt;=20,B243&gt;10),9*转化表!$H$37+(B243-10)*转化表!$H$38,IF(AND(B243&lt;=30,B243&gt;20),9*转化表!$H$37+10*转化表!$H$38+(B243-20)*转化表!$H$39,IF(AND(B243&lt;=40,B243&gt;30),9*转化表!$H$37+10*转化表!$H$38+10*转化表!$H$39+(B243-30)*转化表!$H$40,IF(AND(B243&lt;=50,B243&gt;40),9*转化表!$H$37+10*转化表!$H$38+10*转化表!$H$39+10*转化表!$H$40+(B243-40)*转化表!$H$41,IF(AND(B243&lt;=60,B243&gt;50),9*转化表!$H$37+10*转化表!$H$38+10*转化表!$H$39+10*转化表!$H$40+10*转化表!$H$41+(B243-50)*转化表!$H$42,IF(AND(B243&lt;=70,B243&gt;60),9*转化表!$H$37+10*转化表!$H$38+10*转化表!$H$39+10*转化表!$H$40+10*转化表!$H$41+10*转化表!$H$42+(B243-60)*转化表!$H$43,IF(AND(B243&lt;=80,B243&gt;70),9*转化表!$H$37+10*转化表!$H$38+10*转化表!$H$39+10*转化表!$H$40+10*转化表!$H$41+10*转化表!$H$42+10*转化表!$H$43+(B243-70)*转化表!$H$44,IF(AND(B243&lt;=90,B243&gt;80),9*转化表!$H$37+10*转化表!$H$38+10*转化表!$H$39+10*转化表!$H$40+10*转化表!$H$41+10*转化表!$H$42+10*转化表!$H$43+10*转化表!$H$44+(B243-80)*转化表!$H$45,IF(AND(B243&lt;=100,B243&gt;90),9*转化表!$H$37+10*转化表!$H$38+10*转化表!$H$39+10*转化表!$H$40+10*转化表!$H$41+10*转化表!$H$42+10*转化表!$H$43+10*转化表!$H$44+10*转化表!$H$45+(B243-90)*转化表!$H$46,IF(AND(B243&lt;=110,B243&gt;100),9*转化表!$H$37+10*转化表!$H$38+10*转化表!$H$39+10*转化表!$H$40+10*转化表!$H$41+10*转化表!$H$42+10*转化表!$H$43+10*转化表!$H$44+10*转化表!$H$45+10*转化表!$H$46+(B243-100)*转化表!$H$47,IF(AND(B243&lt;=120,B243&gt;110),9*转化表!$H$37+10*转化表!$H$38+10*转化表!$H$39+10*转化表!$H$40+10*转化表!$H$41+10*转化表!$H$42+10*转化表!$H$43+10*转化表!$H$44+10*转化表!$H$45+10*转化表!$H$46+10*转化表!$H$47+(B243-110)*转化表!$H$48)))))))))))))</f>
        <v>1.4200000000000002</v>
      </c>
      <c r="M243" s="104">
        <v>0.15</v>
      </c>
      <c r="N243" s="100">
        <v>0</v>
      </c>
      <c r="O243" s="104">
        <v>0.15</v>
      </c>
      <c r="P243" s="104">
        <v>0.15</v>
      </c>
      <c r="Q243" s="100">
        <v>0</v>
      </c>
      <c r="R243" s="100">
        <v>0</v>
      </c>
      <c r="S243" s="100">
        <v>0</v>
      </c>
    </row>
    <row r="244" spans="1:19">
      <c r="A244" s="42" t="s">
        <v>465</v>
      </c>
      <c r="B244" s="100">
        <v>3</v>
      </c>
      <c r="C244" s="101">
        <f>IF(AND(B244&lt;=10,B244&gt;0),(人物成长表!$B244-1)*16+50,IF(AND(B244&lt;=20,B244&gt;10),9*16+50+(B244-10)*32,IF(AND(B244&lt;=30,B244&gt;20),9*16+50+10*32+(B244-20)*48,IF(AND(B244&lt;=40,B244&gt;30),9*16+50+10*32+10*48+(B244-30)*64,IF(AND(B244&lt;=50,B244&gt;40),9*16+50+10*32+10*48+10*64+(B244-40)*80,IF(AND(B244&lt;=60,B244&gt;50),9*16+30+10*32+10*48+10*64+10*80+(B244-50)*96,IF(AND(B244&lt;=70,B244&gt;60),9*16+30+10*32+10*48+10*64+10*80+10*96+(B244-60)*112,IF(AND(B244&lt;=80,B244&gt;70),9*16+30+10*32+10*48+10*64+10*80+10*96+10*112+(B244-70)*128,IF(AND(B244&lt;=90,B244&gt;80),9*16+30+10*32+10*48+10*64+10*80+10*96+10*112+10*128+(B244-80)*144,IF(AND(B244&lt;=100,B244&gt;90),9*16+30+10*32+10*48+10*64+10*80+10*96+10*112+10*128+10*144+(B244-90)*160,IF(AND(B244&lt;=110,B244&gt;100),9*16+30+10*32+10*48+10*64+10*80+10*96+10*112+10*128+10*144+10*160+(B244-100)*176,IF(AND(B244&lt;=120,B244&gt;110),9*16+30+10*32+10*48+10*64+10*80+10*96+10*112+10*128+10*144+10*160+10*176+(B244-110)*192))))))))))))</f>
        <v>82</v>
      </c>
      <c r="D244" s="42">
        <v>60</v>
      </c>
      <c r="E244" s="42">
        <v>60</v>
      </c>
      <c r="F244" s="100">
        <v>60</v>
      </c>
      <c r="G244" s="102">
        <f>人物成长表!$D244*人物成长表!$B244*10%+7+IF(AND(B244&lt;=10,B244&gt;0),(人物成长表!$B244-1)*转化表!$C$37,IF(AND(B244&lt;=20,B244&gt;10),9*转化表!$C$37+(B244-10)*转化表!$C$38,IF(AND(B244&lt;=30,B244&gt;20),9*转化表!$C$37+10*转化表!$C$38+(B244-20)*转化表!$C$39,IF(AND(B244&lt;=40,B244&gt;30),9*转化表!$C$37+10*转化表!$C$38+10*转化表!$C$39+(B244-30)*转化表!$C$40,IF(AND(B244&lt;=50,B244&gt;40),9*转化表!$C$37+10*转化表!$C$38+10*转化表!$C$39+10*转化表!$C$40+(B244-40)*转化表!$C$41,IF(AND(B244&lt;=60,B244&gt;50),9*转化表!$C$37+10*转化表!$C$38+10*转化表!$C$39+10*转化表!$C$40+10*转化表!$C$41+(B244-50)*转化表!$C$42,IF(AND(B244&lt;=70,B244&gt;60),9*转化表!$C$37+10*转化表!$C$38+10*转化表!$C$39+10*转化表!$C$40+10*转化表!$C$41+10*转化表!$C$42+(B244-60)*转化表!$C$43,IF(AND(B244&lt;=80,B244&gt;70),9*转化表!$C$37+10*转化表!$C$38+10*转化表!$C$39+10*转化表!$C$40+10*转化表!$C$41+10*转化表!$C$42+10*转化表!$C$43+(B244-70)*转化表!$C$44,IF(AND(B244&lt;=90,B244&gt;80),9*转化表!$C$37+10*转化表!$C$38+10*转化表!$C$39+10*转化表!$C$40+10*转化表!$C$41+10*转化表!$C$42+10*转化表!$C$43+10*转化表!$C$44+(B244-80)*转化表!$C$45,IF(AND(B244&lt;=100,B244&gt;90),9*转化表!$C$37+10*转化表!$C$38+10*转化表!$C$39+10*转化表!$C$40+10*转化表!$C$41+10*转化表!$C$42+10*转化表!$C$43+10*转化表!$C$44+10*转化表!$C$45+(B244-90)*转化表!$C$46,IF(AND(B244&lt;=110,B244&gt;100),9*转化表!$C$37+10*转化表!$C$38+10*转化表!$C$39+10*转化表!$C$40+10*转化表!$C$41+10*转化表!$C$42+10*转化表!$C$43+10*转化表!$C$44+10*转化表!$C$45+10*转化表!$C$46+(B244-100)*转化表!$C$47,IF(AND(B244&lt;=120,B244&gt;110),9*转化表!$C$37+10*转化表!$C$38+10*转化表!$C$39+10*转化表!$C$40+10*转化表!$C$41+10*转化表!$C$42+10*转化表!$C$43+10*转化表!$C$44+10*转化表!$C$45+10*转化表!$C$46+10*转化表!$C$47+(B244-110)*转化表!$C$48))))))))))))</f>
        <v>21</v>
      </c>
      <c r="H244" s="102">
        <f>人物成长表!$D244*人物成长表!$B244*7%+4.8+IF(AND(B244&lt;=10,B244&gt;0),(人物成长表!$B244-1)*转化表!$D$37,IF(AND(B244&lt;=20,B244&gt;10),9*转化表!$D$37+(B244-10)*转化表!$D$38,IF(AND(B244&lt;=30,B244&gt;20),9*转化表!$D$37+10*转化表!$D$38+(B244-20)*转化表!$D$39,IF(AND(B244&lt;=40,B244&gt;30),9*转化表!$D$37+10*转化表!$D$38+10*转化表!$D$39+(B244-30)*转化表!$D$40,IF(AND(B244&lt;=50,B244&gt;40),9*转化表!$D$37+10*转化表!$D$38+10*转化表!$D$39+10*转化表!$D$40+(B244-40)*转化表!$D$41,IF(AND(B244&lt;=60,B244&gt;50),9*转化表!$D$37+10*转化表!$D$38+10*转化表!$D$39+10*转化表!$D$40+10*转化表!$D$41+(B244-50)*转化表!$D$42,IF(AND(B244&lt;=70,B244&gt;60),9*转化表!$D$37+10*转化表!$D$38+10*转化表!$D$39+10*转化表!$D$40+10*转化表!$D$41+10*转化表!$D$42+(B244-60)*转化表!$D$43,IF(AND(B244&lt;=80,B244&gt;70),9*转化表!$D$37+10*转化表!$D$38+10*转化表!$D$39+10*转化表!$D$40+10*转化表!$D$41+10*转化表!$D$42+10*转化表!$D$43+(B244-70)*转化表!$D$44,IF(AND(B244&lt;=90,B244&gt;80),9*转化表!$D$37+10*转化表!$D$38+10*转化表!$D$39+10*转化表!$D$40+10*转化表!$D$41+10*转化表!$D$42+10*转化表!$D$43+10*转化表!$D$44+(B244-80)*转化表!$D$45,IF(AND(B244&lt;=100,B244&gt;90),9*转化表!$D$37+10*转化表!$D$38+10*转化表!$D$39+10*转化表!$D$40+10*转化表!$D$41+10*转化表!$D$42+10*转化表!$D$43+10*转化表!$D$44+10*转化表!$D$45+(B244-90)*转化表!$D$46,IF(AND(B244&lt;=110,B244&gt;100),9*转化表!$D$37+10*转化表!$D$38+10*转化表!$D$39+10*转化表!$D$40+10*转化表!$D$41+10*转化表!$D$42+10*转化表!$D$43+10*转化表!$D$44+10*转化表!$D$45+10*转化表!$D$46+(B244-100)*转化表!$D$47,IF(AND(B244&lt;=120,B244&gt;110),9*转化表!$D$37+10*转化表!$D$38+10*转化表!$D$39+10*转化表!$D$40+10*转化表!$D$41+10*转化表!$D$42+10*转化表!$D$43+10*转化表!$D$44+10*转化表!$D$45+10*转化表!$D$46+10*转化表!$D$47+(B244-110)*转化表!$D$48))))))))))))</f>
        <v>11.000000000000002</v>
      </c>
      <c r="I244" s="103">
        <f>IF(E244&lt;=50,0,(E244-50)*人物成长表!$B244*10%+0.1+IF(AND(B244&lt;=10,B244&gt;0),(人物成长表!$B244-1)*转化表!$E$37,IF(AND(B244&lt;=20,B244&gt;10),9*转化表!$E$37+(B244-10)*转化表!$E$38,IF(AND(B244&lt;=30,B244&gt;20),9*转化表!$E$37+10*转化表!$E$38+(B244-20)*转化表!$E$39,IF(AND(B244&lt;=40,B244&gt;30),9*转化表!$E$37+10*转化表!$E$38+10*转化表!$E$39+(B244-30)*转化表!$E$40,IF(AND(B244&lt;=50,B244&gt;40),9*转化表!$E$37+10*转化表!$E$38+10*转化表!$E$39+10*转化表!$E$40+(B244-40)*转化表!$E$41,IF(AND(B244&lt;=60,B244&gt;50),9*转化表!$E$37+10*转化表!$E$38+10*转化表!$E$39+10*转化表!$E$40+10*转化表!$E$41+(B244-50)*转化表!$E$42,IF(AND(B244&lt;=70,B244&gt;60),9*转化表!$E$37+10*转化表!$E$38+10*转化表!$E$39+10*转化表!$E$40+10*转化表!$E$41+10*转化表!$E$42+(B244-60)*转化表!$E$43,IF(AND(B244&lt;=80,B244&gt;70),9*转化表!$E$37+10*转化表!$E$38+10*转化表!$E$39+10*转化表!$E$40+10*转化表!$E$41+10*转化表!$E$42+10*转化表!$E$43+(B244-70)*转化表!$E$44,IF(AND(B244&lt;=90,B244&gt;80),9*转化表!$E$37+10*转化表!$E$38+10*转化表!$E$39+10*转化表!$E$40+10*转化表!$E$41+10*转化表!$E$42+10*转化表!$E$43+10*转化表!$E$44+(B244-80)*转化表!$E$45,IF(AND(B244&lt;=100,B244&gt;90),9*转化表!$E$37+10*转化表!$E$38+10*转化表!$E$39+10*转化表!$E$40+10*转化表!$E$41+10*转化表!$E$42+10*转化表!$E$43+10*转化表!$E$44+10*转化表!$E$45+(B244-90)*转化表!$E$46,IF(AND(B244&lt;=110,B244&gt;100),9*转化表!$E$37+10*转化表!$E$38+10*转化表!$E$39+10*转化表!$E$40+10*转化表!$E$41+10*转化表!$E$42+10*转化表!$E$43+10*转化表!$E$44+10*转化表!$E$45+10*转化表!$E$46+(B244-100)*转化表!$E$47,IF(AND(B244&lt;=120,B244&gt;110),9*转化表!$E$37+10*转化表!$E$38+10*转化表!$E$39+10*转化表!$E$40+10*转化表!$E$41+10*转化表!$E$42+10*转化表!$E$43+10*转化表!$E$44+10*转化表!$E$45+10*转化表!$E$46+10*转化表!$E$47+(B244-110)*转化表!$E$48)))))))))))))</f>
        <v>3.16</v>
      </c>
      <c r="J244" s="103">
        <f>IF(E244&lt;=50,0,(E244-50)*B244*7%+0.1+IF(AND(B244&lt;=10,B244&gt;0),(人物成长表!$B244-1)*转化表!$F$37,IF(AND(B244&lt;=20,B244&gt;10),9*转化表!$F$37+(B244-10)*转化表!$F$38,IF(AND(B244&lt;=30,B244&gt;20),9*转化表!$F$37+10*转化表!$F$38+(B244-20)*转化表!$F$39,IF(AND(B244&lt;=40,B244&gt;30),9*转化表!$F$37+10*转化表!$F$38+10*转化表!$F$39+(B244-30)*转化表!$F$40,IF(AND(B244&lt;=50,B244&gt;40),9*转化表!$F$37+10*转化表!$F$38+10*转化表!$F$39+10*转化表!$F$40+(B244-40)*转化表!$F$41,IF(AND(B244&lt;=60,B244&gt;50),9*转化表!$F$37+10*转化表!$F$38+10*转化表!$F$39+10*转化表!$F$40+10*转化表!$F$41+(B244-50)*转化表!$F$42,IF(AND(B244&lt;=70,B244&gt;60),9*转化表!$F$37+10*转化表!$F$38+10*转化表!$F$39+10*转化表!$F$40+10*转化表!$F$41+10*转化表!$F$42+(B244-60)*转化表!$F$43,IF(AND(B244&lt;=80,B244&gt;70),9*转化表!$F$37+10*转化表!$F$38+10*转化表!$F$39+10*转化表!$F$40+10*转化表!$F$41+10*转化表!$F$42+10*转化表!$F$43+(B244-70)*转化表!$F$44,IF(AND(B244&lt;=90,B244&gt;80),9*转化表!$F$37+10*转化表!$F$38+10*转化表!$F$39+10*转化表!$F$40+10*转化表!$F$41+10*转化表!$F$42+10*转化表!$F$43+10*转化表!$F$44+(B244-80)*转化表!$F$45,IF(AND(B244&lt;=100,B244&gt;90),9*转化表!$F$37+10*转化表!$F$38+10*转化表!$F$39+10*转化表!$F$40+10*转化表!$F$41+10*转化表!$F$42+10*转化表!$F$43+10*转化表!$F$44+10*转化表!$F$45+(B244-90)*转化表!$F$46,IF(AND(B244&lt;=110,B244&gt;100),9*转化表!$F$37+10*转化表!$F$38+10*转化表!$F$39+10*转化表!$F$40+10*转化表!$F$41+10*转化表!$F$42+10*转化表!$F$43+10*转化表!$F$44+10*转化表!$F$45+10*转化表!$F$46+(B244-100)*转化表!$F$47,IF(AND(B244&lt;=120,B244&gt;110),9*转化表!$F$37+10*转化表!$F$38+10*转化表!$F$39+10*转化表!$F$40+10*转化表!$F$41+10*转化表!$F$42+10*转化表!$F$43+10*转化表!$F$44+10*转化表!$F$45+10*转化表!$F$46+10*转化表!$F$47+(B244-110)*转化表!$F$48)))))))))))))</f>
        <v>2.2400000000000002</v>
      </c>
      <c r="K244" s="103">
        <f>(F244-50)*人物成长表!$B244*10%+1+IF(AND(B244&lt;=10,B244&gt;0),(人物成长表!$B244-1)*转化表!$G$37,IF(AND(B244&lt;=20,B244&gt;10),9*转化表!$G$37+(B244-10)*转化表!$G$38,IF(AND(B244&lt;=30,B244&gt;20),9*转化表!$G$37+10*转化表!$G$38+(B244-20)*转化表!$G$39,IF(AND(B244&lt;=40,B244&gt;30),9*转化表!$G$37+10*转化表!$G$38+10*转化表!$G$39+(B244-30)*转化表!$G$40,IF(AND(B244&lt;=50,B244&gt;40),9*转化表!$G$37+10*转化表!$G$38+10*转化表!$G$39+10*转化表!$G$40+(B244-40)*转化表!$G$41,IF(AND(B244&lt;=60,B244&gt;50),9*转化表!$G$37+10*转化表!$G$38+10*转化表!$G$39+10*转化表!$G$40+10*转化表!$G$41+(B244-50)*转化表!$G$42,IF(AND(B244&lt;=70,B244&gt;60),9*转化表!$G$37+10*转化表!$G$38+10*转化表!$G$39+10*转化表!$G$40+10*转化表!$G$41+10*转化表!$G$42+(B244-60)*转化表!$G$43,IF(AND(B244&lt;=80,B244&gt;70),9*转化表!$G$37+10*转化表!$G$38+10*转化表!$G$39+10*转化表!$G$40+10*转化表!$G$41+10*转化表!$G$42+10*转化表!$G$43+(B244-70)*转化表!$G$44,IF(AND(B244&lt;=90,B244&gt;80),9*转化表!$G$37+10*转化表!$G$38+10*转化表!$G$39+10*转化表!$G$40+10*转化表!$G$41+10*转化表!$G$42+10*转化表!$G$43+10*转化表!$G$44+(B244-80)*转化表!$G$45,IF(AND(B244&lt;=100,B244&gt;90),9*转化表!$G$37+10*转化表!$G$38+10*转化表!$G$39+10*转化表!$G$40+10*转化表!$G$41+10*转化表!$G$42+10*转化表!$G$43+10*转化表!$G$44+10*转化表!$G$45+(B244-90)*转化表!$G$46,IF(AND(B244&lt;=110,B244&gt;100),9*转化表!$G$37+10*转化表!$G$38+10*转化表!$G$39+10*转化表!$G$40+10*转化表!$G$41+10*转化表!$G$42+10*转化表!$G$43+10*转化表!$G$44+10*转化表!$G$45+10*转化表!$G$46+(B244-100)*转化表!$G$47,IF(AND(B244&lt;=120,B244&gt;110),9*转化表!$G$37+10*转化表!$G$38+10*转化表!$G$39+10*转化表!$G$40+10*转化表!$G$41+10*转化表!$G$42+10*转化表!$G$43+10*转化表!$G$44+10*转化表!$G$45+10*转化表!$G$46+10*转化表!$G$47+(B244-110)*转化表!$G$48))))))))))))</f>
        <v>6</v>
      </c>
      <c r="L244" s="103">
        <f>IF(F244&lt;=50,0,(F244-50)*人物成长表!$B244*7%+IF(AND(B244&lt;=10,B244&gt;0),人物成长表!$B244*转化表!$H$37,IF(AND(B244&lt;=20,B244&gt;10),9*转化表!$H$37+(B244-10)*转化表!$H$38,IF(AND(B244&lt;=30,B244&gt;20),9*转化表!$H$37+10*转化表!$H$38+(B244-20)*转化表!$H$39,IF(AND(B244&lt;=40,B244&gt;30),9*转化表!$H$37+10*转化表!$H$38+10*转化表!$H$39+(B244-30)*转化表!$H$40,IF(AND(B244&lt;=50,B244&gt;40),9*转化表!$H$37+10*转化表!$H$38+10*转化表!$H$39+10*转化表!$H$40+(B244-40)*转化表!$H$41,IF(AND(B244&lt;=60,B244&gt;50),9*转化表!$H$37+10*转化表!$H$38+10*转化表!$H$39+10*转化表!$H$40+10*转化表!$H$41+(B244-50)*转化表!$H$42,IF(AND(B244&lt;=70,B244&gt;60),9*转化表!$H$37+10*转化表!$H$38+10*转化表!$H$39+10*转化表!$H$40+10*转化表!$H$41+10*转化表!$H$42+(B244-60)*转化表!$H$43,IF(AND(B244&lt;=80,B244&gt;70),9*转化表!$H$37+10*转化表!$H$38+10*转化表!$H$39+10*转化表!$H$40+10*转化表!$H$41+10*转化表!$H$42+10*转化表!$H$43+(B244-70)*转化表!$H$44,IF(AND(B244&lt;=90,B244&gt;80),9*转化表!$H$37+10*转化表!$H$38+10*转化表!$H$39+10*转化表!$H$40+10*转化表!$H$41+10*转化表!$H$42+10*转化表!$H$43+10*转化表!$H$44+(B244-80)*转化表!$H$45,IF(AND(B244&lt;=100,B244&gt;90),9*转化表!$H$37+10*转化表!$H$38+10*转化表!$H$39+10*转化表!$H$40+10*转化表!$H$41+10*转化表!$H$42+10*转化表!$H$43+10*转化表!$H$44+10*转化表!$H$45+(B244-90)*转化表!$H$46,IF(AND(B244&lt;=110,B244&gt;100),9*转化表!$H$37+10*转化表!$H$38+10*转化表!$H$39+10*转化表!$H$40+10*转化表!$H$41+10*转化表!$H$42+10*转化表!$H$43+10*转化表!$H$44+10*转化表!$H$45+10*转化表!$H$46+(B244-100)*转化表!$H$47,IF(AND(B244&lt;=120,B244&gt;110),9*转化表!$H$37+10*转化表!$H$38+10*转化表!$H$39+10*转化表!$H$40+10*转化表!$H$41+10*转化表!$H$42+10*转化表!$H$43+10*转化表!$H$44+10*转化表!$H$45+10*转化表!$H$46+10*转化表!$H$47+(B244-110)*转化表!$H$48)))))))))))))</f>
        <v>2.13</v>
      </c>
      <c r="M244" s="104">
        <v>0.15</v>
      </c>
      <c r="N244" s="100">
        <v>0</v>
      </c>
      <c r="O244" s="104">
        <v>0.15</v>
      </c>
      <c r="P244" s="104">
        <v>0.15</v>
      </c>
      <c r="Q244" s="100">
        <v>0</v>
      </c>
      <c r="R244" s="100">
        <v>0</v>
      </c>
      <c r="S244" s="100">
        <v>0</v>
      </c>
    </row>
    <row r="245" spans="1:19">
      <c r="A245" s="42" t="s">
        <v>465</v>
      </c>
      <c r="B245" s="100">
        <v>4</v>
      </c>
      <c r="C245" s="101">
        <f>IF(AND(B245&lt;=10,B245&gt;0),(人物成长表!$B245-1)*16+50,IF(AND(B245&lt;=20,B245&gt;10),9*16+50+(B245-10)*32,IF(AND(B245&lt;=30,B245&gt;20),9*16+50+10*32+(B245-20)*48,IF(AND(B245&lt;=40,B245&gt;30),9*16+50+10*32+10*48+(B245-30)*64,IF(AND(B245&lt;=50,B245&gt;40),9*16+50+10*32+10*48+10*64+(B245-40)*80,IF(AND(B245&lt;=60,B245&gt;50),9*16+30+10*32+10*48+10*64+10*80+(B245-50)*96,IF(AND(B245&lt;=70,B245&gt;60),9*16+30+10*32+10*48+10*64+10*80+10*96+(B245-60)*112,IF(AND(B245&lt;=80,B245&gt;70),9*16+30+10*32+10*48+10*64+10*80+10*96+10*112+(B245-70)*128,IF(AND(B245&lt;=90,B245&gt;80),9*16+30+10*32+10*48+10*64+10*80+10*96+10*112+10*128+(B245-80)*144,IF(AND(B245&lt;=100,B245&gt;90),9*16+30+10*32+10*48+10*64+10*80+10*96+10*112+10*128+10*144+(B245-90)*160,IF(AND(B245&lt;=110,B245&gt;100),9*16+30+10*32+10*48+10*64+10*80+10*96+10*112+10*128+10*144+10*160+(B245-100)*176,IF(AND(B245&lt;=120,B245&gt;110),9*16+30+10*32+10*48+10*64+10*80+10*96+10*112+10*128+10*144+10*160+10*176+(B245-110)*192))))))))))))</f>
        <v>98</v>
      </c>
      <c r="D245" s="42">
        <v>60</v>
      </c>
      <c r="E245" s="42">
        <v>60</v>
      </c>
      <c r="F245" s="100">
        <v>60</v>
      </c>
      <c r="G245" s="102">
        <f>人物成长表!$D245*人物成长表!$B245*10%+7+IF(AND(B245&lt;=10,B245&gt;0),(人物成长表!$B245-1)*转化表!$C$37,IF(AND(B245&lt;=20,B245&gt;10),9*转化表!$C$37+(B245-10)*转化表!$C$38,IF(AND(B245&lt;=30,B245&gt;20),9*转化表!$C$37+10*转化表!$C$38+(B245-20)*转化表!$C$39,IF(AND(B245&lt;=40,B245&gt;30),9*转化表!$C$37+10*转化表!$C$38+10*转化表!$C$39+(B245-30)*转化表!$C$40,IF(AND(B245&lt;=50,B245&gt;40),9*转化表!$C$37+10*转化表!$C$38+10*转化表!$C$39+10*转化表!$C$40+(B245-40)*转化表!$C$41,IF(AND(B245&lt;=60,B245&gt;50),9*转化表!$C$37+10*转化表!$C$38+10*转化表!$C$39+10*转化表!$C$40+10*转化表!$C$41+(B245-50)*转化表!$C$42,IF(AND(B245&lt;=70,B245&gt;60),9*转化表!$C$37+10*转化表!$C$38+10*转化表!$C$39+10*转化表!$C$40+10*转化表!$C$41+10*转化表!$C$42+(B245-60)*转化表!$C$43,IF(AND(B245&lt;=80,B245&gt;70),9*转化表!$C$37+10*转化表!$C$38+10*转化表!$C$39+10*转化表!$C$40+10*转化表!$C$41+10*转化表!$C$42+10*转化表!$C$43+(B245-70)*转化表!$C$44,IF(AND(B245&lt;=90,B245&gt;80),9*转化表!$C$37+10*转化表!$C$38+10*转化表!$C$39+10*转化表!$C$40+10*转化表!$C$41+10*转化表!$C$42+10*转化表!$C$43+10*转化表!$C$44+(B245-80)*转化表!$C$45,IF(AND(B245&lt;=100,B245&gt;90),9*转化表!$C$37+10*转化表!$C$38+10*转化表!$C$39+10*转化表!$C$40+10*转化表!$C$41+10*转化表!$C$42+10*转化表!$C$43+10*转化表!$C$44+10*转化表!$C$45+(B245-90)*转化表!$C$46,IF(AND(B245&lt;=110,B245&gt;100),9*转化表!$C$37+10*转化表!$C$38+10*转化表!$C$39+10*转化表!$C$40+10*转化表!$C$41+10*转化表!$C$42+10*转化表!$C$43+10*转化表!$C$44+10*转化表!$C$45+10*转化表!$C$46+(B245-100)*转化表!$C$47,IF(AND(B245&lt;=120,B245&gt;110),9*转化表!$C$37+10*转化表!$C$38+10*转化表!$C$39+10*转化表!$C$40+10*转化表!$C$41+10*转化表!$C$42+10*转化表!$C$43+10*转化表!$C$44+10*转化表!$C$45+10*转化表!$C$46+10*转化表!$C$47+(B245-110)*转化表!$C$48))))))))))))</f>
        <v>25</v>
      </c>
      <c r="H245" s="102">
        <f>人物成长表!$D245*人物成长表!$B245*7%+4.8+IF(AND(B245&lt;=10,B245&gt;0),(人物成长表!$B245-1)*转化表!$D$37,IF(AND(B245&lt;=20,B245&gt;10),9*转化表!$D$37+(B245-10)*转化表!$D$38,IF(AND(B245&lt;=30,B245&gt;20),9*转化表!$D$37+10*转化表!$D$38+(B245-20)*转化表!$D$39,IF(AND(B245&lt;=40,B245&gt;30),9*转化表!$D$37+10*转化表!$D$38+10*转化表!$D$39+(B245-30)*转化表!$D$40,IF(AND(B245&lt;=50,B245&gt;40),9*转化表!$D$37+10*转化表!$D$38+10*转化表!$D$39+10*转化表!$D$40+(B245-40)*转化表!$D$41,IF(AND(B245&lt;=60,B245&gt;50),9*转化表!$D$37+10*转化表!$D$38+10*转化表!$D$39+10*转化表!$D$40+10*转化表!$D$41+(B245-50)*转化表!$D$42,IF(AND(B245&lt;=70,B245&gt;60),9*转化表!$D$37+10*转化表!$D$38+10*转化表!$D$39+10*转化表!$D$40+10*转化表!$D$41+10*转化表!$D$42+(B245-60)*转化表!$D$43,IF(AND(B245&lt;=80,B245&gt;70),9*转化表!$D$37+10*转化表!$D$38+10*转化表!$D$39+10*转化表!$D$40+10*转化表!$D$41+10*转化表!$D$42+10*转化表!$D$43+(B245-70)*转化表!$D$44,IF(AND(B245&lt;=90,B245&gt;80),9*转化表!$D$37+10*转化表!$D$38+10*转化表!$D$39+10*转化表!$D$40+10*转化表!$D$41+10*转化表!$D$42+10*转化表!$D$43+10*转化表!$D$44+(B245-80)*转化表!$D$45,IF(AND(B245&lt;=100,B245&gt;90),9*转化表!$D$37+10*转化表!$D$38+10*转化表!$D$39+10*转化表!$D$40+10*转化表!$D$41+10*转化表!$D$42+10*转化表!$D$43+10*转化表!$D$44+10*转化表!$D$45+(B245-90)*转化表!$D$46,IF(AND(B245&lt;=110,B245&gt;100),9*转化表!$D$37+10*转化表!$D$38+10*转化表!$D$39+10*转化表!$D$40+10*转化表!$D$41+10*转化表!$D$42+10*转化表!$D$43+10*转化表!$D$44+10*转化表!$D$45+10*转化表!$D$46+(B245-100)*转化表!$D$47,IF(AND(B245&lt;=120,B245&gt;110),9*转化表!$D$37+10*转化表!$D$38+10*转化表!$D$39+10*转化表!$D$40+10*转化表!$D$41+10*转化表!$D$42+10*转化表!$D$43+10*转化表!$D$44+10*转化表!$D$45+10*转化表!$D$46+10*转化表!$D$47+(B245-110)*转化表!$D$48))))))))))))</f>
        <v>12</v>
      </c>
      <c r="I245" s="103">
        <f>IF(E245&lt;=50,0,(E245-50)*人物成长表!$B245*10%+0.1+IF(AND(B245&lt;=10,B245&gt;0),(人物成长表!$B245-1)*转化表!$E$37,IF(AND(B245&lt;=20,B245&gt;10),9*转化表!$E$37+(B245-10)*转化表!$E$38,IF(AND(B245&lt;=30,B245&gt;20),9*转化表!$E$37+10*转化表!$E$38+(B245-20)*转化表!$E$39,IF(AND(B245&lt;=40,B245&gt;30),9*转化表!$E$37+10*转化表!$E$38+10*转化表!$E$39+(B245-30)*转化表!$E$40,IF(AND(B245&lt;=50,B245&gt;40),9*转化表!$E$37+10*转化表!$E$38+10*转化表!$E$39+10*转化表!$E$40+(B245-40)*转化表!$E$41,IF(AND(B245&lt;=60,B245&gt;50),9*转化表!$E$37+10*转化表!$E$38+10*转化表!$E$39+10*转化表!$E$40+10*转化表!$E$41+(B245-50)*转化表!$E$42,IF(AND(B245&lt;=70,B245&gt;60),9*转化表!$E$37+10*转化表!$E$38+10*转化表!$E$39+10*转化表!$E$40+10*转化表!$E$41+10*转化表!$E$42+(B245-60)*转化表!$E$43,IF(AND(B245&lt;=80,B245&gt;70),9*转化表!$E$37+10*转化表!$E$38+10*转化表!$E$39+10*转化表!$E$40+10*转化表!$E$41+10*转化表!$E$42+10*转化表!$E$43+(B245-70)*转化表!$E$44,IF(AND(B245&lt;=90,B245&gt;80),9*转化表!$E$37+10*转化表!$E$38+10*转化表!$E$39+10*转化表!$E$40+10*转化表!$E$41+10*转化表!$E$42+10*转化表!$E$43+10*转化表!$E$44+(B245-80)*转化表!$E$45,IF(AND(B245&lt;=100,B245&gt;90),9*转化表!$E$37+10*转化表!$E$38+10*转化表!$E$39+10*转化表!$E$40+10*转化表!$E$41+10*转化表!$E$42+10*转化表!$E$43+10*转化表!$E$44+10*转化表!$E$45+(B245-90)*转化表!$E$46,IF(AND(B245&lt;=110,B245&gt;100),9*转化表!$E$37+10*转化表!$E$38+10*转化表!$E$39+10*转化表!$E$40+10*转化表!$E$41+10*转化表!$E$42+10*转化表!$E$43+10*转化表!$E$44+10*转化表!$E$45+10*转化表!$E$46+(B245-100)*转化表!$E$47,IF(AND(B245&lt;=120,B245&gt;110),9*转化表!$E$37+10*转化表!$E$38+10*转化表!$E$39+10*转化表!$E$40+10*转化表!$E$41+10*转化表!$E$42+10*转化表!$E$43+10*转化表!$E$44+10*转化表!$E$45+10*转化表!$E$46+10*转化表!$E$47+(B245-110)*转化表!$E$48)))))))))))))</f>
        <v>4.1899999999999995</v>
      </c>
      <c r="J245" s="103">
        <f>IF(E245&lt;=50,0,(E245-50)*B245*7%+0.1+IF(AND(B245&lt;=10,B245&gt;0),(人物成长表!$B245-1)*转化表!$F$37,IF(AND(B245&lt;=20,B245&gt;10),9*转化表!$F$37+(B245-10)*转化表!$F$38,IF(AND(B245&lt;=30,B245&gt;20),9*转化表!$F$37+10*转化表!$F$38+(B245-20)*转化表!$F$39,IF(AND(B245&lt;=40,B245&gt;30),9*转化表!$F$37+10*转化表!$F$38+10*转化表!$F$39+(B245-30)*转化表!$F$40,IF(AND(B245&lt;=50,B245&gt;40),9*转化表!$F$37+10*转化表!$F$38+10*转化表!$F$39+10*转化表!$F$40+(B245-40)*转化表!$F$41,IF(AND(B245&lt;=60,B245&gt;50),9*转化表!$F$37+10*转化表!$F$38+10*转化表!$F$39+10*转化表!$F$40+10*转化表!$F$41+(B245-50)*转化表!$F$42,IF(AND(B245&lt;=70,B245&gt;60),9*转化表!$F$37+10*转化表!$F$38+10*转化表!$F$39+10*转化表!$F$40+10*转化表!$F$41+10*转化表!$F$42+(B245-60)*转化表!$F$43,IF(AND(B245&lt;=80,B245&gt;70),9*转化表!$F$37+10*转化表!$F$38+10*转化表!$F$39+10*转化表!$F$40+10*转化表!$F$41+10*转化表!$F$42+10*转化表!$F$43+(B245-70)*转化表!$F$44,IF(AND(B245&lt;=90,B245&gt;80),9*转化表!$F$37+10*转化表!$F$38+10*转化表!$F$39+10*转化表!$F$40+10*转化表!$F$41+10*转化表!$F$42+10*转化表!$F$43+10*转化表!$F$44+(B245-80)*转化表!$F$45,IF(AND(B245&lt;=100,B245&gt;90),9*转化表!$F$37+10*转化表!$F$38+10*转化表!$F$39+10*转化表!$F$40+10*转化表!$F$41+10*转化表!$F$42+10*转化表!$F$43+10*转化表!$F$44+10*转化表!$F$45+(B245-90)*转化表!$F$46,IF(AND(B245&lt;=110,B245&gt;100),9*转化表!$F$37+10*转化表!$F$38+10*转化表!$F$39+10*转化表!$F$40+10*转化表!$F$41+10*转化表!$F$42+10*转化表!$F$43+10*转化表!$F$44+10*转化表!$F$45+10*转化表!$F$46+(B245-100)*转化表!$F$47,IF(AND(B245&lt;=120,B245&gt;110),9*转化表!$F$37+10*转化表!$F$38+10*转化表!$F$39+10*转化表!$F$40+10*转化表!$F$41+10*转化表!$F$42+10*转化表!$F$43+10*转化表!$F$44+10*转化表!$F$45+10*转化表!$F$46+10*转化表!$F$47+(B245-110)*转化表!$F$48)))))))))))))</f>
        <v>2.9600000000000004</v>
      </c>
      <c r="K245" s="103">
        <f>(F245-50)*人物成长表!$B245*10%+1+IF(AND(B245&lt;=10,B245&gt;0),(人物成长表!$B245-1)*转化表!$G$37,IF(AND(B245&lt;=20,B245&gt;10),9*转化表!$G$37+(B245-10)*转化表!$G$38,IF(AND(B245&lt;=30,B245&gt;20),9*转化表!$G$37+10*转化表!$G$38+(B245-20)*转化表!$G$39,IF(AND(B245&lt;=40,B245&gt;30),9*转化表!$G$37+10*转化表!$G$38+10*转化表!$G$39+(B245-30)*转化表!$G$40,IF(AND(B245&lt;=50,B245&gt;40),9*转化表!$G$37+10*转化表!$G$38+10*转化表!$G$39+10*转化表!$G$40+(B245-40)*转化表!$G$41,IF(AND(B245&lt;=60,B245&gt;50),9*转化表!$G$37+10*转化表!$G$38+10*转化表!$G$39+10*转化表!$G$40+10*转化表!$G$41+(B245-50)*转化表!$G$42,IF(AND(B245&lt;=70,B245&gt;60),9*转化表!$G$37+10*转化表!$G$38+10*转化表!$G$39+10*转化表!$G$40+10*转化表!$G$41+10*转化表!$G$42+(B245-60)*转化表!$G$43,IF(AND(B245&lt;=80,B245&gt;70),9*转化表!$G$37+10*转化表!$G$38+10*转化表!$G$39+10*转化表!$G$40+10*转化表!$G$41+10*转化表!$G$42+10*转化表!$G$43+(B245-70)*转化表!$G$44,IF(AND(B245&lt;=90,B245&gt;80),9*转化表!$G$37+10*转化表!$G$38+10*转化表!$G$39+10*转化表!$G$40+10*转化表!$G$41+10*转化表!$G$42+10*转化表!$G$43+10*转化表!$G$44+(B245-80)*转化表!$G$45,IF(AND(B245&lt;=100,B245&gt;90),9*转化表!$G$37+10*转化表!$G$38+10*转化表!$G$39+10*转化表!$G$40+10*转化表!$G$41+10*转化表!$G$42+10*转化表!$G$43+10*转化表!$G$44+10*转化表!$G$45+(B245-90)*转化表!$G$46,IF(AND(B245&lt;=110,B245&gt;100),9*转化表!$G$37+10*转化表!$G$38+10*转化表!$G$39+10*转化表!$G$40+10*转化表!$G$41+10*转化表!$G$42+10*转化表!$G$43+10*转化表!$G$44+10*转化表!$G$45+10*转化表!$G$46+(B245-100)*转化表!$G$47,IF(AND(B245&lt;=120,B245&gt;110),9*转化表!$G$37+10*转化表!$G$38+10*转化表!$G$39+10*转化表!$G$40+10*转化表!$G$41+10*转化表!$G$42+10*转化表!$G$43+10*转化表!$G$44+10*转化表!$G$45+10*转化表!$G$46+10*转化表!$G$47+(B245-110)*转化表!$G$48))))))))))))</f>
        <v>8</v>
      </c>
      <c r="L245" s="103">
        <f>IF(F245&lt;=50,0,(F245-50)*人物成长表!$B245*7%+IF(AND(B245&lt;=10,B245&gt;0),人物成长表!$B245*转化表!$H$37,IF(AND(B245&lt;=20,B245&gt;10),9*转化表!$H$37+(B245-10)*转化表!$H$38,IF(AND(B245&lt;=30,B245&gt;20),9*转化表!$H$37+10*转化表!$H$38+(B245-20)*转化表!$H$39,IF(AND(B245&lt;=40,B245&gt;30),9*转化表!$H$37+10*转化表!$H$38+10*转化表!$H$39+(B245-30)*转化表!$H$40,IF(AND(B245&lt;=50,B245&gt;40),9*转化表!$H$37+10*转化表!$H$38+10*转化表!$H$39+10*转化表!$H$40+(B245-40)*转化表!$H$41,IF(AND(B245&lt;=60,B245&gt;50),9*转化表!$H$37+10*转化表!$H$38+10*转化表!$H$39+10*转化表!$H$40+10*转化表!$H$41+(B245-50)*转化表!$H$42,IF(AND(B245&lt;=70,B245&gt;60),9*转化表!$H$37+10*转化表!$H$38+10*转化表!$H$39+10*转化表!$H$40+10*转化表!$H$41+10*转化表!$H$42+(B245-60)*转化表!$H$43,IF(AND(B245&lt;=80,B245&gt;70),9*转化表!$H$37+10*转化表!$H$38+10*转化表!$H$39+10*转化表!$H$40+10*转化表!$H$41+10*转化表!$H$42+10*转化表!$H$43+(B245-70)*转化表!$H$44,IF(AND(B245&lt;=90,B245&gt;80),9*转化表!$H$37+10*转化表!$H$38+10*转化表!$H$39+10*转化表!$H$40+10*转化表!$H$41+10*转化表!$H$42+10*转化表!$H$43+10*转化表!$H$44+(B245-80)*转化表!$H$45,IF(AND(B245&lt;=100,B245&gt;90),9*转化表!$H$37+10*转化表!$H$38+10*转化表!$H$39+10*转化表!$H$40+10*转化表!$H$41+10*转化表!$H$42+10*转化表!$H$43+10*转化表!$H$44+10*转化表!$H$45+(B245-90)*转化表!$H$46,IF(AND(B245&lt;=110,B245&gt;100),9*转化表!$H$37+10*转化表!$H$38+10*转化表!$H$39+10*转化表!$H$40+10*转化表!$H$41+10*转化表!$H$42+10*转化表!$H$43+10*转化表!$H$44+10*转化表!$H$45+10*转化表!$H$46+(B245-100)*转化表!$H$47,IF(AND(B245&lt;=120,B245&gt;110),9*转化表!$H$37+10*转化表!$H$38+10*转化表!$H$39+10*转化表!$H$40+10*转化表!$H$41+10*转化表!$H$42+10*转化表!$H$43+10*转化表!$H$44+10*转化表!$H$45+10*转化表!$H$46+10*转化表!$H$47+(B245-110)*转化表!$H$48)))))))))))))</f>
        <v>2.8400000000000003</v>
      </c>
      <c r="M245" s="104">
        <v>0.15</v>
      </c>
      <c r="N245" s="100">
        <v>0</v>
      </c>
      <c r="O245" s="104">
        <v>0.15</v>
      </c>
      <c r="P245" s="104">
        <v>0.15</v>
      </c>
      <c r="Q245" s="100">
        <v>0</v>
      </c>
      <c r="R245" s="100">
        <v>0</v>
      </c>
      <c r="S245" s="100">
        <v>0</v>
      </c>
    </row>
    <row r="246" spans="1:19">
      <c r="A246" s="42" t="s">
        <v>465</v>
      </c>
      <c r="B246" s="100">
        <v>5</v>
      </c>
      <c r="C246" s="101">
        <f>IF(AND(B246&lt;=10,B246&gt;0),(人物成长表!$B246-1)*16+50,IF(AND(B246&lt;=20,B246&gt;10),9*16+50+(B246-10)*32,IF(AND(B246&lt;=30,B246&gt;20),9*16+50+10*32+(B246-20)*48,IF(AND(B246&lt;=40,B246&gt;30),9*16+50+10*32+10*48+(B246-30)*64,IF(AND(B246&lt;=50,B246&gt;40),9*16+50+10*32+10*48+10*64+(B246-40)*80,IF(AND(B246&lt;=60,B246&gt;50),9*16+30+10*32+10*48+10*64+10*80+(B246-50)*96,IF(AND(B246&lt;=70,B246&gt;60),9*16+30+10*32+10*48+10*64+10*80+10*96+(B246-60)*112,IF(AND(B246&lt;=80,B246&gt;70),9*16+30+10*32+10*48+10*64+10*80+10*96+10*112+(B246-70)*128,IF(AND(B246&lt;=90,B246&gt;80),9*16+30+10*32+10*48+10*64+10*80+10*96+10*112+10*128+(B246-80)*144,IF(AND(B246&lt;=100,B246&gt;90),9*16+30+10*32+10*48+10*64+10*80+10*96+10*112+10*128+10*144+(B246-90)*160,IF(AND(B246&lt;=110,B246&gt;100),9*16+30+10*32+10*48+10*64+10*80+10*96+10*112+10*128+10*144+10*160+(B246-100)*176,IF(AND(B246&lt;=120,B246&gt;110),9*16+30+10*32+10*48+10*64+10*80+10*96+10*112+10*128+10*144+10*160+10*176+(B246-110)*192))))))))))))</f>
        <v>114</v>
      </c>
      <c r="D246" s="42">
        <v>60</v>
      </c>
      <c r="E246" s="42">
        <v>60</v>
      </c>
      <c r="F246" s="100">
        <v>60</v>
      </c>
      <c r="G246" s="102">
        <f>人物成长表!$D246*人物成长表!$B246*10%+7+IF(AND(B246&lt;=10,B246&gt;0),(人物成长表!$B246-1)*转化表!$C$37,IF(AND(B246&lt;=20,B246&gt;10),9*转化表!$C$37+(B246-10)*转化表!$C$38,IF(AND(B246&lt;=30,B246&gt;20),9*转化表!$C$37+10*转化表!$C$38+(B246-20)*转化表!$C$39,IF(AND(B246&lt;=40,B246&gt;30),9*转化表!$C$37+10*转化表!$C$38+10*转化表!$C$39+(B246-30)*转化表!$C$40,IF(AND(B246&lt;=50,B246&gt;40),9*转化表!$C$37+10*转化表!$C$38+10*转化表!$C$39+10*转化表!$C$40+(B246-40)*转化表!$C$41,IF(AND(B246&lt;=60,B246&gt;50),9*转化表!$C$37+10*转化表!$C$38+10*转化表!$C$39+10*转化表!$C$40+10*转化表!$C$41+(B246-50)*转化表!$C$42,IF(AND(B246&lt;=70,B246&gt;60),9*转化表!$C$37+10*转化表!$C$38+10*转化表!$C$39+10*转化表!$C$40+10*转化表!$C$41+10*转化表!$C$42+(B246-60)*转化表!$C$43,IF(AND(B246&lt;=80,B246&gt;70),9*转化表!$C$37+10*转化表!$C$38+10*转化表!$C$39+10*转化表!$C$40+10*转化表!$C$41+10*转化表!$C$42+10*转化表!$C$43+(B246-70)*转化表!$C$44,IF(AND(B246&lt;=90,B246&gt;80),9*转化表!$C$37+10*转化表!$C$38+10*转化表!$C$39+10*转化表!$C$40+10*转化表!$C$41+10*转化表!$C$42+10*转化表!$C$43+10*转化表!$C$44+(B246-80)*转化表!$C$45,IF(AND(B246&lt;=100,B246&gt;90),9*转化表!$C$37+10*转化表!$C$38+10*转化表!$C$39+10*转化表!$C$40+10*转化表!$C$41+10*转化表!$C$42+10*转化表!$C$43+10*转化表!$C$44+10*转化表!$C$45+(B246-90)*转化表!$C$46,IF(AND(B246&lt;=110,B246&gt;100),9*转化表!$C$37+10*转化表!$C$38+10*转化表!$C$39+10*转化表!$C$40+10*转化表!$C$41+10*转化表!$C$42+10*转化表!$C$43+10*转化表!$C$44+10*转化表!$C$45+10*转化表!$C$46+(B246-100)*转化表!$C$47,IF(AND(B246&lt;=120,B246&gt;110),9*转化表!$C$37+10*转化表!$C$38+10*转化表!$C$39+10*转化表!$C$40+10*转化表!$C$41+10*转化表!$C$42+10*转化表!$C$43+10*转化表!$C$44+10*转化表!$C$45+10*转化表!$C$46+10*转化表!$C$47+(B246-110)*转化表!$C$48))))))))))))</f>
        <v>29</v>
      </c>
      <c r="H246" s="102">
        <f>人物成长表!$D246*人物成长表!$B246*7%+4.8+IF(AND(B246&lt;=10,B246&gt;0),(人物成长表!$B246-1)*转化表!$D$37,IF(AND(B246&lt;=20,B246&gt;10),9*转化表!$D$37+(B246-10)*转化表!$D$38,IF(AND(B246&lt;=30,B246&gt;20),9*转化表!$D$37+10*转化表!$D$38+(B246-20)*转化表!$D$39,IF(AND(B246&lt;=40,B246&gt;30),9*转化表!$D$37+10*转化表!$D$38+10*转化表!$D$39+(B246-30)*转化表!$D$40,IF(AND(B246&lt;=50,B246&gt;40),9*转化表!$D$37+10*转化表!$D$38+10*转化表!$D$39+10*转化表!$D$40+(B246-40)*转化表!$D$41,IF(AND(B246&lt;=60,B246&gt;50),9*转化表!$D$37+10*转化表!$D$38+10*转化表!$D$39+10*转化表!$D$40+10*转化表!$D$41+(B246-50)*转化表!$D$42,IF(AND(B246&lt;=70,B246&gt;60),9*转化表!$D$37+10*转化表!$D$38+10*转化表!$D$39+10*转化表!$D$40+10*转化表!$D$41+10*转化表!$D$42+(B246-60)*转化表!$D$43,IF(AND(B246&lt;=80,B246&gt;70),9*转化表!$D$37+10*转化表!$D$38+10*转化表!$D$39+10*转化表!$D$40+10*转化表!$D$41+10*转化表!$D$42+10*转化表!$D$43+(B246-70)*转化表!$D$44,IF(AND(B246&lt;=90,B246&gt;80),9*转化表!$D$37+10*转化表!$D$38+10*转化表!$D$39+10*转化表!$D$40+10*转化表!$D$41+10*转化表!$D$42+10*转化表!$D$43+10*转化表!$D$44+(B246-80)*转化表!$D$45,IF(AND(B246&lt;=100,B246&gt;90),9*转化表!$D$37+10*转化表!$D$38+10*转化表!$D$39+10*转化表!$D$40+10*转化表!$D$41+10*转化表!$D$42+10*转化表!$D$43+10*转化表!$D$44+10*转化表!$D$45+(B246-90)*转化表!$D$46,IF(AND(B246&lt;=110,B246&gt;100),9*转化表!$D$37+10*转化表!$D$38+10*转化表!$D$39+10*转化表!$D$40+10*转化表!$D$41+10*转化表!$D$42+10*转化表!$D$43+10*转化表!$D$44+10*转化表!$D$45+10*转化表!$D$46+(B246-100)*转化表!$D$47,IF(AND(B246&lt;=120,B246&gt;110),9*转化表!$D$37+10*转化表!$D$38+10*转化表!$D$39+10*转化表!$D$40+10*转化表!$D$41+10*转化表!$D$42+10*转化表!$D$43+10*转化表!$D$44+10*转化表!$D$45+10*转化表!$D$46+10*转化表!$D$47+(B246-110)*转化表!$D$48))))))))))))</f>
        <v>13.000000000000004</v>
      </c>
      <c r="I246" s="103">
        <f>IF(E246&lt;=50,0,(E246-50)*人物成长表!$B246*10%+0.1+IF(AND(B246&lt;=10,B246&gt;0),(人物成长表!$B246-1)*转化表!$E$37,IF(AND(B246&lt;=20,B246&gt;10),9*转化表!$E$37+(B246-10)*转化表!$E$38,IF(AND(B246&lt;=30,B246&gt;20),9*转化表!$E$37+10*转化表!$E$38+(B246-20)*转化表!$E$39,IF(AND(B246&lt;=40,B246&gt;30),9*转化表!$E$37+10*转化表!$E$38+10*转化表!$E$39+(B246-30)*转化表!$E$40,IF(AND(B246&lt;=50,B246&gt;40),9*转化表!$E$37+10*转化表!$E$38+10*转化表!$E$39+10*转化表!$E$40+(B246-40)*转化表!$E$41,IF(AND(B246&lt;=60,B246&gt;50),9*转化表!$E$37+10*转化表!$E$38+10*转化表!$E$39+10*转化表!$E$40+10*转化表!$E$41+(B246-50)*转化表!$E$42,IF(AND(B246&lt;=70,B246&gt;60),9*转化表!$E$37+10*转化表!$E$38+10*转化表!$E$39+10*转化表!$E$40+10*转化表!$E$41+10*转化表!$E$42+(B246-60)*转化表!$E$43,IF(AND(B246&lt;=80,B246&gt;70),9*转化表!$E$37+10*转化表!$E$38+10*转化表!$E$39+10*转化表!$E$40+10*转化表!$E$41+10*转化表!$E$42+10*转化表!$E$43+(B246-70)*转化表!$E$44,IF(AND(B246&lt;=90,B246&gt;80),9*转化表!$E$37+10*转化表!$E$38+10*转化表!$E$39+10*转化表!$E$40+10*转化表!$E$41+10*转化表!$E$42+10*转化表!$E$43+10*转化表!$E$44+(B246-80)*转化表!$E$45,IF(AND(B246&lt;=100,B246&gt;90),9*转化表!$E$37+10*转化表!$E$38+10*转化表!$E$39+10*转化表!$E$40+10*转化表!$E$41+10*转化表!$E$42+10*转化表!$E$43+10*转化表!$E$44+10*转化表!$E$45+(B246-90)*转化表!$E$46,IF(AND(B246&lt;=110,B246&gt;100),9*转化表!$E$37+10*转化表!$E$38+10*转化表!$E$39+10*转化表!$E$40+10*转化表!$E$41+10*转化表!$E$42+10*转化表!$E$43+10*转化表!$E$44+10*转化表!$E$45+10*转化表!$E$46+(B246-100)*转化表!$E$47,IF(AND(B246&lt;=120,B246&gt;110),9*转化表!$E$37+10*转化表!$E$38+10*转化表!$E$39+10*转化表!$E$40+10*转化表!$E$41+10*转化表!$E$42+10*转化表!$E$43+10*转化表!$E$44+10*转化表!$E$45+10*转化表!$E$46+10*转化表!$E$47+(B246-110)*转化表!$E$48)))))))))))))</f>
        <v>5.22</v>
      </c>
      <c r="J246" s="103">
        <f>IF(E246&lt;=50,0,(E246-50)*B246*7%+0.1+IF(AND(B246&lt;=10,B246&gt;0),(人物成长表!$B246-1)*转化表!$F$37,IF(AND(B246&lt;=20,B246&gt;10),9*转化表!$F$37+(B246-10)*转化表!$F$38,IF(AND(B246&lt;=30,B246&gt;20),9*转化表!$F$37+10*转化表!$F$38+(B246-20)*转化表!$F$39,IF(AND(B246&lt;=40,B246&gt;30),9*转化表!$F$37+10*转化表!$F$38+10*转化表!$F$39+(B246-30)*转化表!$F$40,IF(AND(B246&lt;=50,B246&gt;40),9*转化表!$F$37+10*转化表!$F$38+10*转化表!$F$39+10*转化表!$F$40+(B246-40)*转化表!$F$41,IF(AND(B246&lt;=60,B246&gt;50),9*转化表!$F$37+10*转化表!$F$38+10*转化表!$F$39+10*转化表!$F$40+10*转化表!$F$41+(B246-50)*转化表!$F$42,IF(AND(B246&lt;=70,B246&gt;60),9*转化表!$F$37+10*转化表!$F$38+10*转化表!$F$39+10*转化表!$F$40+10*转化表!$F$41+10*转化表!$F$42+(B246-60)*转化表!$F$43,IF(AND(B246&lt;=80,B246&gt;70),9*转化表!$F$37+10*转化表!$F$38+10*转化表!$F$39+10*转化表!$F$40+10*转化表!$F$41+10*转化表!$F$42+10*转化表!$F$43+(B246-70)*转化表!$F$44,IF(AND(B246&lt;=90,B246&gt;80),9*转化表!$F$37+10*转化表!$F$38+10*转化表!$F$39+10*转化表!$F$40+10*转化表!$F$41+10*转化表!$F$42+10*转化表!$F$43+10*转化表!$F$44+(B246-80)*转化表!$F$45,IF(AND(B246&lt;=100,B246&gt;90),9*转化表!$F$37+10*转化表!$F$38+10*转化表!$F$39+10*转化表!$F$40+10*转化表!$F$41+10*转化表!$F$42+10*转化表!$F$43+10*转化表!$F$44+10*转化表!$F$45+(B246-90)*转化表!$F$46,IF(AND(B246&lt;=110,B246&gt;100),9*转化表!$F$37+10*转化表!$F$38+10*转化表!$F$39+10*转化表!$F$40+10*转化表!$F$41+10*转化表!$F$42+10*转化表!$F$43+10*转化表!$F$44+10*转化表!$F$45+10*转化表!$F$46+(B246-100)*转化表!$F$47,IF(AND(B246&lt;=120,B246&gt;110),9*转化表!$F$37+10*转化表!$F$38+10*转化表!$F$39+10*转化表!$F$40+10*转化表!$F$41+10*转化表!$F$42+10*转化表!$F$43+10*转化表!$F$44+10*转化表!$F$45+10*转化表!$F$46+10*转化表!$F$47+(B246-110)*转化表!$F$48)))))))))))))</f>
        <v>3.6800000000000006</v>
      </c>
      <c r="K246" s="103">
        <f>(F246-50)*人物成长表!$B246*10%+1+IF(AND(B246&lt;=10,B246&gt;0),(人物成长表!$B246-1)*转化表!$G$37,IF(AND(B246&lt;=20,B246&gt;10),9*转化表!$G$37+(B246-10)*转化表!$G$38,IF(AND(B246&lt;=30,B246&gt;20),9*转化表!$G$37+10*转化表!$G$38+(B246-20)*转化表!$G$39,IF(AND(B246&lt;=40,B246&gt;30),9*转化表!$G$37+10*转化表!$G$38+10*转化表!$G$39+(B246-30)*转化表!$G$40,IF(AND(B246&lt;=50,B246&gt;40),9*转化表!$G$37+10*转化表!$G$38+10*转化表!$G$39+10*转化表!$G$40+(B246-40)*转化表!$G$41,IF(AND(B246&lt;=60,B246&gt;50),9*转化表!$G$37+10*转化表!$G$38+10*转化表!$G$39+10*转化表!$G$40+10*转化表!$G$41+(B246-50)*转化表!$G$42,IF(AND(B246&lt;=70,B246&gt;60),9*转化表!$G$37+10*转化表!$G$38+10*转化表!$G$39+10*转化表!$G$40+10*转化表!$G$41+10*转化表!$G$42+(B246-60)*转化表!$G$43,IF(AND(B246&lt;=80,B246&gt;70),9*转化表!$G$37+10*转化表!$G$38+10*转化表!$G$39+10*转化表!$G$40+10*转化表!$G$41+10*转化表!$G$42+10*转化表!$G$43+(B246-70)*转化表!$G$44,IF(AND(B246&lt;=90,B246&gt;80),9*转化表!$G$37+10*转化表!$G$38+10*转化表!$G$39+10*转化表!$G$40+10*转化表!$G$41+10*转化表!$G$42+10*转化表!$G$43+10*转化表!$G$44+(B246-80)*转化表!$G$45,IF(AND(B246&lt;=100,B246&gt;90),9*转化表!$G$37+10*转化表!$G$38+10*转化表!$G$39+10*转化表!$G$40+10*转化表!$G$41+10*转化表!$G$42+10*转化表!$G$43+10*转化表!$G$44+10*转化表!$G$45+(B246-90)*转化表!$G$46,IF(AND(B246&lt;=110,B246&gt;100),9*转化表!$G$37+10*转化表!$G$38+10*转化表!$G$39+10*转化表!$G$40+10*转化表!$G$41+10*转化表!$G$42+10*转化表!$G$43+10*转化表!$G$44+10*转化表!$G$45+10*转化表!$G$46+(B246-100)*转化表!$G$47,IF(AND(B246&lt;=120,B246&gt;110),9*转化表!$G$37+10*转化表!$G$38+10*转化表!$G$39+10*转化表!$G$40+10*转化表!$G$41+10*转化表!$G$42+10*转化表!$G$43+10*转化表!$G$44+10*转化表!$G$45+10*转化表!$G$46+10*转化表!$G$47+(B246-110)*转化表!$G$48))))))))))))</f>
        <v>10</v>
      </c>
      <c r="L246" s="103">
        <f>IF(F246&lt;=50,0,(F246-50)*人物成长表!$B246*7%+IF(AND(B246&lt;=10,B246&gt;0),人物成长表!$B246*转化表!$H$37,IF(AND(B246&lt;=20,B246&gt;10),9*转化表!$H$37+(B246-10)*转化表!$H$38,IF(AND(B246&lt;=30,B246&gt;20),9*转化表!$H$37+10*转化表!$H$38+(B246-20)*转化表!$H$39,IF(AND(B246&lt;=40,B246&gt;30),9*转化表!$H$37+10*转化表!$H$38+10*转化表!$H$39+(B246-30)*转化表!$H$40,IF(AND(B246&lt;=50,B246&gt;40),9*转化表!$H$37+10*转化表!$H$38+10*转化表!$H$39+10*转化表!$H$40+(B246-40)*转化表!$H$41,IF(AND(B246&lt;=60,B246&gt;50),9*转化表!$H$37+10*转化表!$H$38+10*转化表!$H$39+10*转化表!$H$40+10*转化表!$H$41+(B246-50)*转化表!$H$42,IF(AND(B246&lt;=70,B246&gt;60),9*转化表!$H$37+10*转化表!$H$38+10*转化表!$H$39+10*转化表!$H$40+10*转化表!$H$41+10*转化表!$H$42+(B246-60)*转化表!$H$43,IF(AND(B246&lt;=80,B246&gt;70),9*转化表!$H$37+10*转化表!$H$38+10*转化表!$H$39+10*转化表!$H$40+10*转化表!$H$41+10*转化表!$H$42+10*转化表!$H$43+(B246-70)*转化表!$H$44,IF(AND(B246&lt;=90,B246&gt;80),9*转化表!$H$37+10*转化表!$H$38+10*转化表!$H$39+10*转化表!$H$40+10*转化表!$H$41+10*转化表!$H$42+10*转化表!$H$43+10*转化表!$H$44+(B246-80)*转化表!$H$45,IF(AND(B246&lt;=100,B246&gt;90),9*转化表!$H$37+10*转化表!$H$38+10*转化表!$H$39+10*转化表!$H$40+10*转化表!$H$41+10*转化表!$H$42+10*转化表!$H$43+10*转化表!$H$44+10*转化表!$H$45+(B246-90)*转化表!$H$46,IF(AND(B246&lt;=110,B246&gt;100),9*转化表!$H$37+10*转化表!$H$38+10*转化表!$H$39+10*转化表!$H$40+10*转化表!$H$41+10*转化表!$H$42+10*转化表!$H$43+10*转化表!$H$44+10*转化表!$H$45+10*转化表!$H$46+(B246-100)*转化表!$H$47,IF(AND(B246&lt;=120,B246&gt;110),9*转化表!$H$37+10*转化表!$H$38+10*转化表!$H$39+10*转化表!$H$40+10*转化表!$H$41+10*转化表!$H$42+10*转化表!$H$43+10*转化表!$H$44+10*转化表!$H$45+10*转化表!$H$46+10*转化表!$H$47+(B246-110)*转化表!$H$48)))))))))))))</f>
        <v>3.5500000000000003</v>
      </c>
      <c r="M246" s="104">
        <v>0.15</v>
      </c>
      <c r="N246" s="100">
        <v>0</v>
      </c>
      <c r="O246" s="104">
        <v>0.15</v>
      </c>
      <c r="P246" s="104">
        <v>0.15</v>
      </c>
      <c r="Q246" s="100">
        <v>0</v>
      </c>
      <c r="R246" s="100">
        <v>0</v>
      </c>
      <c r="S246" s="100">
        <v>0</v>
      </c>
    </row>
    <row r="247" spans="1:19">
      <c r="A247" s="42" t="s">
        <v>465</v>
      </c>
      <c r="B247" s="100">
        <v>6</v>
      </c>
      <c r="C247" s="101">
        <f>IF(AND(B247&lt;=10,B247&gt;0),(人物成长表!$B247-1)*16+50,IF(AND(B247&lt;=20,B247&gt;10),9*16+50+(B247-10)*32,IF(AND(B247&lt;=30,B247&gt;20),9*16+50+10*32+(B247-20)*48,IF(AND(B247&lt;=40,B247&gt;30),9*16+50+10*32+10*48+(B247-30)*64,IF(AND(B247&lt;=50,B247&gt;40),9*16+50+10*32+10*48+10*64+(B247-40)*80,IF(AND(B247&lt;=60,B247&gt;50),9*16+30+10*32+10*48+10*64+10*80+(B247-50)*96,IF(AND(B247&lt;=70,B247&gt;60),9*16+30+10*32+10*48+10*64+10*80+10*96+(B247-60)*112,IF(AND(B247&lt;=80,B247&gt;70),9*16+30+10*32+10*48+10*64+10*80+10*96+10*112+(B247-70)*128,IF(AND(B247&lt;=90,B247&gt;80),9*16+30+10*32+10*48+10*64+10*80+10*96+10*112+10*128+(B247-80)*144,IF(AND(B247&lt;=100,B247&gt;90),9*16+30+10*32+10*48+10*64+10*80+10*96+10*112+10*128+10*144+(B247-90)*160,IF(AND(B247&lt;=110,B247&gt;100),9*16+30+10*32+10*48+10*64+10*80+10*96+10*112+10*128+10*144+10*160+(B247-100)*176,IF(AND(B247&lt;=120,B247&gt;110),9*16+30+10*32+10*48+10*64+10*80+10*96+10*112+10*128+10*144+10*160+10*176+(B247-110)*192))))))))))))</f>
        <v>130</v>
      </c>
      <c r="D247" s="42">
        <v>60</v>
      </c>
      <c r="E247" s="42">
        <v>60</v>
      </c>
      <c r="F247" s="100">
        <v>60</v>
      </c>
      <c r="G247" s="102">
        <f>人物成长表!$D247*人物成长表!$B247*10%+7+IF(AND(B247&lt;=10,B247&gt;0),(人物成长表!$B247-1)*转化表!$C$37,IF(AND(B247&lt;=20,B247&gt;10),9*转化表!$C$37+(B247-10)*转化表!$C$38,IF(AND(B247&lt;=30,B247&gt;20),9*转化表!$C$37+10*转化表!$C$38+(B247-20)*转化表!$C$39,IF(AND(B247&lt;=40,B247&gt;30),9*转化表!$C$37+10*转化表!$C$38+10*转化表!$C$39+(B247-30)*转化表!$C$40,IF(AND(B247&lt;=50,B247&gt;40),9*转化表!$C$37+10*转化表!$C$38+10*转化表!$C$39+10*转化表!$C$40+(B247-40)*转化表!$C$41,IF(AND(B247&lt;=60,B247&gt;50),9*转化表!$C$37+10*转化表!$C$38+10*转化表!$C$39+10*转化表!$C$40+10*转化表!$C$41+(B247-50)*转化表!$C$42,IF(AND(B247&lt;=70,B247&gt;60),9*转化表!$C$37+10*转化表!$C$38+10*转化表!$C$39+10*转化表!$C$40+10*转化表!$C$41+10*转化表!$C$42+(B247-60)*转化表!$C$43,IF(AND(B247&lt;=80,B247&gt;70),9*转化表!$C$37+10*转化表!$C$38+10*转化表!$C$39+10*转化表!$C$40+10*转化表!$C$41+10*转化表!$C$42+10*转化表!$C$43+(B247-70)*转化表!$C$44,IF(AND(B247&lt;=90,B247&gt;80),9*转化表!$C$37+10*转化表!$C$38+10*转化表!$C$39+10*转化表!$C$40+10*转化表!$C$41+10*转化表!$C$42+10*转化表!$C$43+10*转化表!$C$44+(B247-80)*转化表!$C$45,IF(AND(B247&lt;=100,B247&gt;90),9*转化表!$C$37+10*转化表!$C$38+10*转化表!$C$39+10*转化表!$C$40+10*转化表!$C$41+10*转化表!$C$42+10*转化表!$C$43+10*转化表!$C$44+10*转化表!$C$45+(B247-90)*转化表!$C$46,IF(AND(B247&lt;=110,B247&gt;100),9*转化表!$C$37+10*转化表!$C$38+10*转化表!$C$39+10*转化表!$C$40+10*转化表!$C$41+10*转化表!$C$42+10*转化表!$C$43+10*转化表!$C$44+10*转化表!$C$45+10*转化表!$C$46+(B247-100)*转化表!$C$47,IF(AND(B247&lt;=120,B247&gt;110),9*转化表!$C$37+10*转化表!$C$38+10*转化表!$C$39+10*转化表!$C$40+10*转化表!$C$41+10*转化表!$C$42+10*转化表!$C$43+10*转化表!$C$44+10*转化表!$C$45+10*转化表!$C$46+10*转化表!$C$47+(B247-110)*转化表!$C$48))))))))))))</f>
        <v>33</v>
      </c>
      <c r="H247" s="102">
        <f>人物成长表!$D247*人物成长表!$B247*7%+4.8+IF(AND(B247&lt;=10,B247&gt;0),(人物成长表!$B247-1)*转化表!$D$37,IF(AND(B247&lt;=20,B247&gt;10),9*转化表!$D$37+(B247-10)*转化表!$D$38,IF(AND(B247&lt;=30,B247&gt;20),9*转化表!$D$37+10*转化表!$D$38+(B247-20)*转化表!$D$39,IF(AND(B247&lt;=40,B247&gt;30),9*转化表!$D$37+10*转化表!$D$38+10*转化表!$D$39+(B247-30)*转化表!$D$40,IF(AND(B247&lt;=50,B247&gt;40),9*转化表!$D$37+10*转化表!$D$38+10*转化表!$D$39+10*转化表!$D$40+(B247-40)*转化表!$D$41,IF(AND(B247&lt;=60,B247&gt;50),9*转化表!$D$37+10*转化表!$D$38+10*转化表!$D$39+10*转化表!$D$40+10*转化表!$D$41+(B247-50)*转化表!$D$42,IF(AND(B247&lt;=70,B247&gt;60),9*转化表!$D$37+10*转化表!$D$38+10*转化表!$D$39+10*转化表!$D$40+10*转化表!$D$41+10*转化表!$D$42+(B247-60)*转化表!$D$43,IF(AND(B247&lt;=80,B247&gt;70),9*转化表!$D$37+10*转化表!$D$38+10*转化表!$D$39+10*转化表!$D$40+10*转化表!$D$41+10*转化表!$D$42+10*转化表!$D$43+(B247-70)*转化表!$D$44,IF(AND(B247&lt;=90,B247&gt;80),9*转化表!$D$37+10*转化表!$D$38+10*转化表!$D$39+10*转化表!$D$40+10*转化表!$D$41+10*转化表!$D$42+10*转化表!$D$43+10*转化表!$D$44+(B247-80)*转化表!$D$45,IF(AND(B247&lt;=100,B247&gt;90),9*转化表!$D$37+10*转化表!$D$38+10*转化表!$D$39+10*转化表!$D$40+10*转化表!$D$41+10*转化表!$D$42+10*转化表!$D$43+10*转化表!$D$44+10*转化表!$D$45+(B247-90)*转化表!$D$46,IF(AND(B247&lt;=110,B247&gt;100),9*转化表!$D$37+10*转化表!$D$38+10*转化表!$D$39+10*转化表!$D$40+10*转化表!$D$41+10*转化表!$D$42+10*转化表!$D$43+10*转化表!$D$44+10*转化表!$D$45+10*转化表!$D$46+(B247-100)*转化表!$D$47,IF(AND(B247&lt;=120,B247&gt;110),9*转化表!$D$37+10*转化表!$D$38+10*转化表!$D$39+10*转化表!$D$40+10*转化表!$D$41+10*转化表!$D$42+10*转化表!$D$43+10*转化表!$D$44+10*转化表!$D$45+10*转化表!$D$46+10*转化表!$D$47+(B247-110)*转化表!$D$48))))))))))))</f>
        <v>14.000000000000004</v>
      </c>
      <c r="I247" s="103">
        <f>IF(E247&lt;=50,0,(E247-50)*人物成长表!$B247*10%+0.1+IF(AND(B247&lt;=10,B247&gt;0),(人物成长表!$B247-1)*转化表!$E$37,IF(AND(B247&lt;=20,B247&gt;10),9*转化表!$E$37+(B247-10)*转化表!$E$38,IF(AND(B247&lt;=30,B247&gt;20),9*转化表!$E$37+10*转化表!$E$38+(B247-20)*转化表!$E$39,IF(AND(B247&lt;=40,B247&gt;30),9*转化表!$E$37+10*转化表!$E$38+10*转化表!$E$39+(B247-30)*转化表!$E$40,IF(AND(B247&lt;=50,B247&gt;40),9*转化表!$E$37+10*转化表!$E$38+10*转化表!$E$39+10*转化表!$E$40+(B247-40)*转化表!$E$41,IF(AND(B247&lt;=60,B247&gt;50),9*转化表!$E$37+10*转化表!$E$38+10*转化表!$E$39+10*转化表!$E$40+10*转化表!$E$41+(B247-50)*转化表!$E$42,IF(AND(B247&lt;=70,B247&gt;60),9*转化表!$E$37+10*转化表!$E$38+10*转化表!$E$39+10*转化表!$E$40+10*转化表!$E$41+10*转化表!$E$42+(B247-60)*转化表!$E$43,IF(AND(B247&lt;=80,B247&gt;70),9*转化表!$E$37+10*转化表!$E$38+10*转化表!$E$39+10*转化表!$E$40+10*转化表!$E$41+10*转化表!$E$42+10*转化表!$E$43+(B247-70)*转化表!$E$44,IF(AND(B247&lt;=90,B247&gt;80),9*转化表!$E$37+10*转化表!$E$38+10*转化表!$E$39+10*转化表!$E$40+10*转化表!$E$41+10*转化表!$E$42+10*转化表!$E$43+10*转化表!$E$44+(B247-80)*转化表!$E$45,IF(AND(B247&lt;=100,B247&gt;90),9*转化表!$E$37+10*转化表!$E$38+10*转化表!$E$39+10*转化表!$E$40+10*转化表!$E$41+10*转化表!$E$42+10*转化表!$E$43+10*转化表!$E$44+10*转化表!$E$45+(B247-90)*转化表!$E$46,IF(AND(B247&lt;=110,B247&gt;100),9*转化表!$E$37+10*转化表!$E$38+10*转化表!$E$39+10*转化表!$E$40+10*转化表!$E$41+10*转化表!$E$42+10*转化表!$E$43+10*转化表!$E$44+10*转化表!$E$45+10*转化表!$E$46+(B247-100)*转化表!$E$47,IF(AND(B247&lt;=120,B247&gt;110),9*转化表!$E$37+10*转化表!$E$38+10*转化表!$E$39+10*转化表!$E$40+10*转化表!$E$41+10*转化表!$E$42+10*转化表!$E$43+10*转化表!$E$44+10*转化表!$E$45+10*转化表!$E$46+10*转化表!$E$47+(B247-110)*转化表!$E$48)))))))))))))</f>
        <v>6.25</v>
      </c>
      <c r="J247" s="103">
        <f>IF(E247&lt;=50,0,(E247-50)*B247*7%+0.1+IF(AND(B247&lt;=10,B247&gt;0),(人物成长表!$B247-1)*转化表!$F$37,IF(AND(B247&lt;=20,B247&gt;10),9*转化表!$F$37+(B247-10)*转化表!$F$38,IF(AND(B247&lt;=30,B247&gt;20),9*转化表!$F$37+10*转化表!$F$38+(B247-20)*转化表!$F$39,IF(AND(B247&lt;=40,B247&gt;30),9*转化表!$F$37+10*转化表!$F$38+10*转化表!$F$39+(B247-30)*转化表!$F$40,IF(AND(B247&lt;=50,B247&gt;40),9*转化表!$F$37+10*转化表!$F$38+10*转化表!$F$39+10*转化表!$F$40+(B247-40)*转化表!$F$41,IF(AND(B247&lt;=60,B247&gt;50),9*转化表!$F$37+10*转化表!$F$38+10*转化表!$F$39+10*转化表!$F$40+10*转化表!$F$41+(B247-50)*转化表!$F$42,IF(AND(B247&lt;=70,B247&gt;60),9*转化表!$F$37+10*转化表!$F$38+10*转化表!$F$39+10*转化表!$F$40+10*转化表!$F$41+10*转化表!$F$42+(B247-60)*转化表!$F$43,IF(AND(B247&lt;=80,B247&gt;70),9*转化表!$F$37+10*转化表!$F$38+10*转化表!$F$39+10*转化表!$F$40+10*转化表!$F$41+10*转化表!$F$42+10*转化表!$F$43+(B247-70)*转化表!$F$44,IF(AND(B247&lt;=90,B247&gt;80),9*转化表!$F$37+10*转化表!$F$38+10*转化表!$F$39+10*转化表!$F$40+10*转化表!$F$41+10*转化表!$F$42+10*转化表!$F$43+10*转化表!$F$44+(B247-80)*转化表!$F$45,IF(AND(B247&lt;=100,B247&gt;90),9*转化表!$F$37+10*转化表!$F$38+10*转化表!$F$39+10*转化表!$F$40+10*转化表!$F$41+10*转化表!$F$42+10*转化表!$F$43+10*转化表!$F$44+10*转化表!$F$45+(B247-90)*转化表!$F$46,IF(AND(B247&lt;=110,B247&gt;100),9*转化表!$F$37+10*转化表!$F$38+10*转化表!$F$39+10*转化表!$F$40+10*转化表!$F$41+10*转化表!$F$42+10*转化表!$F$43+10*转化表!$F$44+10*转化表!$F$45+10*转化表!$F$46+(B247-100)*转化表!$F$47,IF(AND(B247&lt;=120,B247&gt;110),9*转化表!$F$37+10*转化表!$F$38+10*转化表!$F$39+10*转化表!$F$40+10*转化表!$F$41+10*转化表!$F$42+10*转化表!$F$43+10*转化表!$F$44+10*转化表!$F$45+10*转化表!$F$46+10*转化表!$F$47+(B247-110)*转化表!$F$48)))))))))))))</f>
        <v>4.3999999999999995</v>
      </c>
      <c r="K247" s="103">
        <f>(F247-50)*人物成长表!$B247*10%+1+IF(AND(B247&lt;=10,B247&gt;0),(人物成长表!$B247-1)*转化表!$G$37,IF(AND(B247&lt;=20,B247&gt;10),9*转化表!$G$37+(B247-10)*转化表!$G$38,IF(AND(B247&lt;=30,B247&gt;20),9*转化表!$G$37+10*转化表!$G$38+(B247-20)*转化表!$G$39,IF(AND(B247&lt;=40,B247&gt;30),9*转化表!$G$37+10*转化表!$G$38+10*转化表!$G$39+(B247-30)*转化表!$G$40,IF(AND(B247&lt;=50,B247&gt;40),9*转化表!$G$37+10*转化表!$G$38+10*转化表!$G$39+10*转化表!$G$40+(B247-40)*转化表!$G$41,IF(AND(B247&lt;=60,B247&gt;50),9*转化表!$G$37+10*转化表!$G$38+10*转化表!$G$39+10*转化表!$G$40+10*转化表!$G$41+(B247-50)*转化表!$G$42,IF(AND(B247&lt;=70,B247&gt;60),9*转化表!$G$37+10*转化表!$G$38+10*转化表!$G$39+10*转化表!$G$40+10*转化表!$G$41+10*转化表!$G$42+(B247-60)*转化表!$G$43,IF(AND(B247&lt;=80,B247&gt;70),9*转化表!$G$37+10*转化表!$G$38+10*转化表!$G$39+10*转化表!$G$40+10*转化表!$G$41+10*转化表!$G$42+10*转化表!$G$43+(B247-70)*转化表!$G$44,IF(AND(B247&lt;=90,B247&gt;80),9*转化表!$G$37+10*转化表!$G$38+10*转化表!$G$39+10*转化表!$G$40+10*转化表!$G$41+10*转化表!$G$42+10*转化表!$G$43+10*转化表!$G$44+(B247-80)*转化表!$G$45,IF(AND(B247&lt;=100,B247&gt;90),9*转化表!$G$37+10*转化表!$G$38+10*转化表!$G$39+10*转化表!$G$40+10*转化表!$G$41+10*转化表!$G$42+10*转化表!$G$43+10*转化表!$G$44+10*转化表!$G$45+(B247-90)*转化表!$G$46,IF(AND(B247&lt;=110,B247&gt;100),9*转化表!$G$37+10*转化表!$G$38+10*转化表!$G$39+10*转化表!$G$40+10*转化表!$G$41+10*转化表!$G$42+10*转化表!$G$43+10*转化表!$G$44+10*转化表!$G$45+10*转化表!$G$46+(B247-100)*转化表!$G$47,IF(AND(B247&lt;=120,B247&gt;110),9*转化表!$G$37+10*转化表!$G$38+10*转化表!$G$39+10*转化表!$G$40+10*转化表!$G$41+10*转化表!$G$42+10*转化表!$G$43+10*转化表!$G$44+10*转化表!$G$45+10*转化表!$G$46+10*转化表!$G$47+(B247-110)*转化表!$G$48))))))))))))</f>
        <v>12</v>
      </c>
      <c r="L247" s="103">
        <f>IF(F247&lt;=50,0,(F247-50)*人物成长表!$B247*7%+IF(AND(B247&lt;=10,B247&gt;0),人物成长表!$B247*转化表!$H$37,IF(AND(B247&lt;=20,B247&gt;10),9*转化表!$H$37+(B247-10)*转化表!$H$38,IF(AND(B247&lt;=30,B247&gt;20),9*转化表!$H$37+10*转化表!$H$38+(B247-20)*转化表!$H$39,IF(AND(B247&lt;=40,B247&gt;30),9*转化表!$H$37+10*转化表!$H$38+10*转化表!$H$39+(B247-30)*转化表!$H$40,IF(AND(B247&lt;=50,B247&gt;40),9*转化表!$H$37+10*转化表!$H$38+10*转化表!$H$39+10*转化表!$H$40+(B247-40)*转化表!$H$41,IF(AND(B247&lt;=60,B247&gt;50),9*转化表!$H$37+10*转化表!$H$38+10*转化表!$H$39+10*转化表!$H$40+10*转化表!$H$41+(B247-50)*转化表!$H$42,IF(AND(B247&lt;=70,B247&gt;60),9*转化表!$H$37+10*转化表!$H$38+10*转化表!$H$39+10*转化表!$H$40+10*转化表!$H$41+10*转化表!$H$42+(B247-60)*转化表!$H$43,IF(AND(B247&lt;=80,B247&gt;70),9*转化表!$H$37+10*转化表!$H$38+10*转化表!$H$39+10*转化表!$H$40+10*转化表!$H$41+10*转化表!$H$42+10*转化表!$H$43+(B247-70)*转化表!$H$44,IF(AND(B247&lt;=90,B247&gt;80),9*转化表!$H$37+10*转化表!$H$38+10*转化表!$H$39+10*转化表!$H$40+10*转化表!$H$41+10*转化表!$H$42+10*转化表!$H$43+10*转化表!$H$44+(B247-80)*转化表!$H$45,IF(AND(B247&lt;=100,B247&gt;90),9*转化表!$H$37+10*转化表!$H$38+10*转化表!$H$39+10*转化表!$H$40+10*转化表!$H$41+10*转化表!$H$42+10*转化表!$H$43+10*转化表!$H$44+10*转化表!$H$45+(B247-90)*转化表!$H$46,IF(AND(B247&lt;=110,B247&gt;100),9*转化表!$H$37+10*转化表!$H$38+10*转化表!$H$39+10*转化表!$H$40+10*转化表!$H$41+10*转化表!$H$42+10*转化表!$H$43+10*转化表!$H$44+10*转化表!$H$45+10*转化表!$H$46+(B247-100)*转化表!$H$47,IF(AND(B247&lt;=120,B247&gt;110),9*转化表!$H$37+10*转化表!$H$38+10*转化表!$H$39+10*转化表!$H$40+10*转化表!$H$41+10*转化表!$H$42+10*转化表!$H$43+10*转化表!$H$44+10*转化表!$H$45+10*转化表!$H$46+10*转化表!$H$47+(B247-110)*转化表!$H$48)))))))))))))</f>
        <v>4.26</v>
      </c>
      <c r="M247" s="104">
        <v>0.15</v>
      </c>
      <c r="N247" s="100">
        <v>0</v>
      </c>
      <c r="O247" s="104">
        <v>0.15</v>
      </c>
      <c r="P247" s="104">
        <v>0.15</v>
      </c>
      <c r="Q247" s="100">
        <v>0</v>
      </c>
      <c r="R247" s="100">
        <v>0</v>
      </c>
      <c r="S247" s="100">
        <v>0</v>
      </c>
    </row>
    <row r="248" spans="1:19">
      <c r="A248" s="42" t="s">
        <v>465</v>
      </c>
      <c r="B248" s="100">
        <v>7</v>
      </c>
      <c r="C248" s="101">
        <f>IF(AND(B248&lt;=10,B248&gt;0),(人物成长表!$B248-1)*16+50,IF(AND(B248&lt;=20,B248&gt;10),9*16+50+(B248-10)*32,IF(AND(B248&lt;=30,B248&gt;20),9*16+50+10*32+(B248-20)*48,IF(AND(B248&lt;=40,B248&gt;30),9*16+50+10*32+10*48+(B248-30)*64,IF(AND(B248&lt;=50,B248&gt;40),9*16+50+10*32+10*48+10*64+(B248-40)*80,IF(AND(B248&lt;=60,B248&gt;50),9*16+30+10*32+10*48+10*64+10*80+(B248-50)*96,IF(AND(B248&lt;=70,B248&gt;60),9*16+30+10*32+10*48+10*64+10*80+10*96+(B248-60)*112,IF(AND(B248&lt;=80,B248&gt;70),9*16+30+10*32+10*48+10*64+10*80+10*96+10*112+(B248-70)*128,IF(AND(B248&lt;=90,B248&gt;80),9*16+30+10*32+10*48+10*64+10*80+10*96+10*112+10*128+(B248-80)*144,IF(AND(B248&lt;=100,B248&gt;90),9*16+30+10*32+10*48+10*64+10*80+10*96+10*112+10*128+10*144+(B248-90)*160,IF(AND(B248&lt;=110,B248&gt;100),9*16+30+10*32+10*48+10*64+10*80+10*96+10*112+10*128+10*144+10*160+(B248-100)*176,IF(AND(B248&lt;=120,B248&gt;110),9*16+30+10*32+10*48+10*64+10*80+10*96+10*112+10*128+10*144+10*160+10*176+(B248-110)*192))))))))))))</f>
        <v>146</v>
      </c>
      <c r="D248" s="42">
        <v>60</v>
      </c>
      <c r="E248" s="42">
        <v>60</v>
      </c>
      <c r="F248" s="100">
        <v>60</v>
      </c>
      <c r="G248" s="102">
        <f>人物成长表!$D248*人物成长表!$B248*10%+7+IF(AND(B248&lt;=10,B248&gt;0),(人物成长表!$B248-1)*转化表!$C$37,IF(AND(B248&lt;=20,B248&gt;10),9*转化表!$C$37+(B248-10)*转化表!$C$38,IF(AND(B248&lt;=30,B248&gt;20),9*转化表!$C$37+10*转化表!$C$38+(B248-20)*转化表!$C$39,IF(AND(B248&lt;=40,B248&gt;30),9*转化表!$C$37+10*转化表!$C$38+10*转化表!$C$39+(B248-30)*转化表!$C$40,IF(AND(B248&lt;=50,B248&gt;40),9*转化表!$C$37+10*转化表!$C$38+10*转化表!$C$39+10*转化表!$C$40+(B248-40)*转化表!$C$41,IF(AND(B248&lt;=60,B248&gt;50),9*转化表!$C$37+10*转化表!$C$38+10*转化表!$C$39+10*转化表!$C$40+10*转化表!$C$41+(B248-50)*转化表!$C$42,IF(AND(B248&lt;=70,B248&gt;60),9*转化表!$C$37+10*转化表!$C$38+10*转化表!$C$39+10*转化表!$C$40+10*转化表!$C$41+10*转化表!$C$42+(B248-60)*转化表!$C$43,IF(AND(B248&lt;=80,B248&gt;70),9*转化表!$C$37+10*转化表!$C$38+10*转化表!$C$39+10*转化表!$C$40+10*转化表!$C$41+10*转化表!$C$42+10*转化表!$C$43+(B248-70)*转化表!$C$44,IF(AND(B248&lt;=90,B248&gt;80),9*转化表!$C$37+10*转化表!$C$38+10*转化表!$C$39+10*转化表!$C$40+10*转化表!$C$41+10*转化表!$C$42+10*转化表!$C$43+10*转化表!$C$44+(B248-80)*转化表!$C$45,IF(AND(B248&lt;=100,B248&gt;90),9*转化表!$C$37+10*转化表!$C$38+10*转化表!$C$39+10*转化表!$C$40+10*转化表!$C$41+10*转化表!$C$42+10*转化表!$C$43+10*转化表!$C$44+10*转化表!$C$45+(B248-90)*转化表!$C$46,IF(AND(B248&lt;=110,B248&gt;100),9*转化表!$C$37+10*转化表!$C$38+10*转化表!$C$39+10*转化表!$C$40+10*转化表!$C$41+10*转化表!$C$42+10*转化表!$C$43+10*转化表!$C$44+10*转化表!$C$45+10*转化表!$C$46+(B248-100)*转化表!$C$47,IF(AND(B248&lt;=120,B248&gt;110),9*转化表!$C$37+10*转化表!$C$38+10*转化表!$C$39+10*转化表!$C$40+10*转化表!$C$41+10*转化表!$C$42+10*转化表!$C$43+10*转化表!$C$44+10*转化表!$C$45+10*转化表!$C$46+10*转化表!$C$47+(B248-110)*转化表!$C$48))))))))))))</f>
        <v>37</v>
      </c>
      <c r="H248" s="102">
        <f>人物成长表!$D248*人物成长表!$B248*7%+4.8+IF(AND(B248&lt;=10,B248&gt;0),(人物成长表!$B248-1)*转化表!$D$37,IF(AND(B248&lt;=20,B248&gt;10),9*转化表!$D$37+(B248-10)*转化表!$D$38,IF(AND(B248&lt;=30,B248&gt;20),9*转化表!$D$37+10*转化表!$D$38+(B248-20)*转化表!$D$39,IF(AND(B248&lt;=40,B248&gt;30),9*转化表!$D$37+10*转化表!$D$38+10*转化表!$D$39+(B248-30)*转化表!$D$40,IF(AND(B248&lt;=50,B248&gt;40),9*转化表!$D$37+10*转化表!$D$38+10*转化表!$D$39+10*转化表!$D$40+(B248-40)*转化表!$D$41,IF(AND(B248&lt;=60,B248&gt;50),9*转化表!$D$37+10*转化表!$D$38+10*转化表!$D$39+10*转化表!$D$40+10*转化表!$D$41+(B248-50)*转化表!$D$42,IF(AND(B248&lt;=70,B248&gt;60),9*转化表!$D$37+10*转化表!$D$38+10*转化表!$D$39+10*转化表!$D$40+10*转化表!$D$41+10*转化表!$D$42+(B248-60)*转化表!$D$43,IF(AND(B248&lt;=80,B248&gt;70),9*转化表!$D$37+10*转化表!$D$38+10*转化表!$D$39+10*转化表!$D$40+10*转化表!$D$41+10*转化表!$D$42+10*转化表!$D$43+(B248-70)*转化表!$D$44,IF(AND(B248&lt;=90,B248&gt;80),9*转化表!$D$37+10*转化表!$D$38+10*转化表!$D$39+10*转化表!$D$40+10*转化表!$D$41+10*转化表!$D$42+10*转化表!$D$43+10*转化表!$D$44+(B248-80)*转化表!$D$45,IF(AND(B248&lt;=100,B248&gt;90),9*转化表!$D$37+10*转化表!$D$38+10*转化表!$D$39+10*转化表!$D$40+10*转化表!$D$41+10*转化表!$D$42+10*转化表!$D$43+10*转化表!$D$44+10*转化表!$D$45+(B248-90)*转化表!$D$46,IF(AND(B248&lt;=110,B248&gt;100),9*转化表!$D$37+10*转化表!$D$38+10*转化表!$D$39+10*转化表!$D$40+10*转化表!$D$41+10*转化表!$D$42+10*转化表!$D$43+10*转化表!$D$44+10*转化表!$D$45+10*转化表!$D$46+(B248-100)*转化表!$D$47,IF(AND(B248&lt;=120,B248&gt;110),9*转化表!$D$37+10*转化表!$D$38+10*转化表!$D$39+10*转化表!$D$40+10*转化表!$D$41+10*转化表!$D$42+10*转化表!$D$43+10*转化表!$D$44+10*转化表!$D$45+10*转化表!$D$46+10*转化表!$D$47+(B248-110)*转化表!$D$48))))))))))))</f>
        <v>15</v>
      </c>
      <c r="I248" s="103">
        <f>IF(E248&lt;=50,0,(E248-50)*人物成长表!$B248*10%+0.1+IF(AND(B248&lt;=10,B248&gt;0),(人物成长表!$B248-1)*转化表!$E$37,IF(AND(B248&lt;=20,B248&gt;10),9*转化表!$E$37+(B248-10)*转化表!$E$38,IF(AND(B248&lt;=30,B248&gt;20),9*转化表!$E$37+10*转化表!$E$38+(B248-20)*转化表!$E$39,IF(AND(B248&lt;=40,B248&gt;30),9*转化表!$E$37+10*转化表!$E$38+10*转化表!$E$39+(B248-30)*转化表!$E$40,IF(AND(B248&lt;=50,B248&gt;40),9*转化表!$E$37+10*转化表!$E$38+10*转化表!$E$39+10*转化表!$E$40+(B248-40)*转化表!$E$41,IF(AND(B248&lt;=60,B248&gt;50),9*转化表!$E$37+10*转化表!$E$38+10*转化表!$E$39+10*转化表!$E$40+10*转化表!$E$41+(B248-50)*转化表!$E$42,IF(AND(B248&lt;=70,B248&gt;60),9*转化表!$E$37+10*转化表!$E$38+10*转化表!$E$39+10*转化表!$E$40+10*转化表!$E$41+10*转化表!$E$42+(B248-60)*转化表!$E$43,IF(AND(B248&lt;=80,B248&gt;70),9*转化表!$E$37+10*转化表!$E$38+10*转化表!$E$39+10*转化表!$E$40+10*转化表!$E$41+10*转化表!$E$42+10*转化表!$E$43+(B248-70)*转化表!$E$44,IF(AND(B248&lt;=90,B248&gt;80),9*转化表!$E$37+10*转化表!$E$38+10*转化表!$E$39+10*转化表!$E$40+10*转化表!$E$41+10*转化表!$E$42+10*转化表!$E$43+10*转化表!$E$44+(B248-80)*转化表!$E$45,IF(AND(B248&lt;=100,B248&gt;90),9*转化表!$E$37+10*转化表!$E$38+10*转化表!$E$39+10*转化表!$E$40+10*转化表!$E$41+10*转化表!$E$42+10*转化表!$E$43+10*转化表!$E$44+10*转化表!$E$45+(B248-90)*转化表!$E$46,IF(AND(B248&lt;=110,B248&gt;100),9*转化表!$E$37+10*转化表!$E$38+10*转化表!$E$39+10*转化表!$E$40+10*转化表!$E$41+10*转化表!$E$42+10*转化表!$E$43+10*转化表!$E$44+10*转化表!$E$45+10*转化表!$E$46+(B248-100)*转化表!$E$47,IF(AND(B248&lt;=120,B248&gt;110),9*转化表!$E$37+10*转化表!$E$38+10*转化表!$E$39+10*转化表!$E$40+10*转化表!$E$41+10*转化表!$E$42+10*转化表!$E$43+10*转化表!$E$44+10*转化表!$E$45+10*转化表!$E$46+10*转化表!$E$47+(B248-110)*转化表!$E$48)))))))))))))</f>
        <v>7.2799999999999994</v>
      </c>
      <c r="J248" s="103">
        <f>IF(E248&lt;=50,0,(E248-50)*B248*7%+0.1+IF(AND(B248&lt;=10,B248&gt;0),(人物成长表!$B248-1)*转化表!$F$37,IF(AND(B248&lt;=20,B248&gt;10),9*转化表!$F$37+(B248-10)*转化表!$F$38,IF(AND(B248&lt;=30,B248&gt;20),9*转化表!$F$37+10*转化表!$F$38+(B248-20)*转化表!$F$39,IF(AND(B248&lt;=40,B248&gt;30),9*转化表!$F$37+10*转化表!$F$38+10*转化表!$F$39+(B248-30)*转化表!$F$40,IF(AND(B248&lt;=50,B248&gt;40),9*转化表!$F$37+10*转化表!$F$38+10*转化表!$F$39+10*转化表!$F$40+(B248-40)*转化表!$F$41,IF(AND(B248&lt;=60,B248&gt;50),9*转化表!$F$37+10*转化表!$F$38+10*转化表!$F$39+10*转化表!$F$40+10*转化表!$F$41+(B248-50)*转化表!$F$42,IF(AND(B248&lt;=70,B248&gt;60),9*转化表!$F$37+10*转化表!$F$38+10*转化表!$F$39+10*转化表!$F$40+10*转化表!$F$41+10*转化表!$F$42+(B248-60)*转化表!$F$43,IF(AND(B248&lt;=80,B248&gt;70),9*转化表!$F$37+10*转化表!$F$38+10*转化表!$F$39+10*转化表!$F$40+10*转化表!$F$41+10*转化表!$F$42+10*转化表!$F$43+(B248-70)*转化表!$F$44,IF(AND(B248&lt;=90,B248&gt;80),9*转化表!$F$37+10*转化表!$F$38+10*转化表!$F$39+10*转化表!$F$40+10*转化表!$F$41+10*转化表!$F$42+10*转化表!$F$43+10*转化表!$F$44+(B248-80)*转化表!$F$45,IF(AND(B248&lt;=100,B248&gt;90),9*转化表!$F$37+10*转化表!$F$38+10*转化表!$F$39+10*转化表!$F$40+10*转化表!$F$41+10*转化表!$F$42+10*转化表!$F$43+10*转化表!$F$44+10*转化表!$F$45+(B248-90)*转化表!$F$46,IF(AND(B248&lt;=110,B248&gt;100),9*转化表!$F$37+10*转化表!$F$38+10*转化表!$F$39+10*转化表!$F$40+10*转化表!$F$41+10*转化表!$F$42+10*转化表!$F$43+10*转化表!$F$44+10*转化表!$F$45+10*转化表!$F$46+(B248-100)*转化表!$F$47,IF(AND(B248&lt;=120,B248&gt;110),9*转化表!$F$37+10*转化表!$F$38+10*转化表!$F$39+10*转化表!$F$40+10*转化表!$F$41+10*转化表!$F$42+10*转化表!$F$43+10*转化表!$F$44+10*转化表!$F$45+10*转化表!$F$46+10*转化表!$F$47+(B248-110)*转化表!$F$48)))))))))))))</f>
        <v>5.12</v>
      </c>
      <c r="K248" s="103">
        <f>(F248-50)*人物成长表!$B248*10%+1+IF(AND(B248&lt;=10,B248&gt;0),(人物成长表!$B248-1)*转化表!$G$37,IF(AND(B248&lt;=20,B248&gt;10),9*转化表!$G$37+(B248-10)*转化表!$G$38,IF(AND(B248&lt;=30,B248&gt;20),9*转化表!$G$37+10*转化表!$G$38+(B248-20)*转化表!$G$39,IF(AND(B248&lt;=40,B248&gt;30),9*转化表!$G$37+10*转化表!$G$38+10*转化表!$G$39+(B248-30)*转化表!$G$40,IF(AND(B248&lt;=50,B248&gt;40),9*转化表!$G$37+10*转化表!$G$38+10*转化表!$G$39+10*转化表!$G$40+(B248-40)*转化表!$G$41,IF(AND(B248&lt;=60,B248&gt;50),9*转化表!$G$37+10*转化表!$G$38+10*转化表!$G$39+10*转化表!$G$40+10*转化表!$G$41+(B248-50)*转化表!$G$42,IF(AND(B248&lt;=70,B248&gt;60),9*转化表!$G$37+10*转化表!$G$38+10*转化表!$G$39+10*转化表!$G$40+10*转化表!$G$41+10*转化表!$G$42+(B248-60)*转化表!$G$43,IF(AND(B248&lt;=80,B248&gt;70),9*转化表!$G$37+10*转化表!$G$38+10*转化表!$G$39+10*转化表!$G$40+10*转化表!$G$41+10*转化表!$G$42+10*转化表!$G$43+(B248-70)*转化表!$G$44,IF(AND(B248&lt;=90,B248&gt;80),9*转化表!$G$37+10*转化表!$G$38+10*转化表!$G$39+10*转化表!$G$40+10*转化表!$G$41+10*转化表!$G$42+10*转化表!$G$43+10*转化表!$G$44+(B248-80)*转化表!$G$45,IF(AND(B248&lt;=100,B248&gt;90),9*转化表!$G$37+10*转化表!$G$38+10*转化表!$G$39+10*转化表!$G$40+10*转化表!$G$41+10*转化表!$G$42+10*转化表!$G$43+10*转化表!$G$44+10*转化表!$G$45+(B248-90)*转化表!$G$46,IF(AND(B248&lt;=110,B248&gt;100),9*转化表!$G$37+10*转化表!$G$38+10*转化表!$G$39+10*转化表!$G$40+10*转化表!$G$41+10*转化表!$G$42+10*转化表!$G$43+10*转化表!$G$44+10*转化表!$G$45+10*转化表!$G$46+(B248-100)*转化表!$G$47,IF(AND(B248&lt;=120,B248&gt;110),9*转化表!$G$37+10*转化表!$G$38+10*转化表!$G$39+10*转化表!$G$40+10*转化表!$G$41+10*转化表!$G$42+10*转化表!$G$43+10*转化表!$G$44+10*转化表!$G$45+10*转化表!$G$46+10*转化表!$G$47+(B248-110)*转化表!$G$48))))))))))))</f>
        <v>14</v>
      </c>
      <c r="L248" s="103">
        <f>IF(F248&lt;=50,0,(F248-50)*人物成长表!$B248*7%+IF(AND(B248&lt;=10,B248&gt;0),人物成长表!$B248*转化表!$H$37,IF(AND(B248&lt;=20,B248&gt;10),9*转化表!$H$37+(B248-10)*转化表!$H$38,IF(AND(B248&lt;=30,B248&gt;20),9*转化表!$H$37+10*转化表!$H$38+(B248-20)*转化表!$H$39,IF(AND(B248&lt;=40,B248&gt;30),9*转化表!$H$37+10*转化表!$H$38+10*转化表!$H$39+(B248-30)*转化表!$H$40,IF(AND(B248&lt;=50,B248&gt;40),9*转化表!$H$37+10*转化表!$H$38+10*转化表!$H$39+10*转化表!$H$40+(B248-40)*转化表!$H$41,IF(AND(B248&lt;=60,B248&gt;50),9*转化表!$H$37+10*转化表!$H$38+10*转化表!$H$39+10*转化表!$H$40+10*转化表!$H$41+(B248-50)*转化表!$H$42,IF(AND(B248&lt;=70,B248&gt;60),9*转化表!$H$37+10*转化表!$H$38+10*转化表!$H$39+10*转化表!$H$40+10*转化表!$H$41+10*转化表!$H$42+(B248-60)*转化表!$H$43,IF(AND(B248&lt;=80,B248&gt;70),9*转化表!$H$37+10*转化表!$H$38+10*转化表!$H$39+10*转化表!$H$40+10*转化表!$H$41+10*转化表!$H$42+10*转化表!$H$43+(B248-70)*转化表!$H$44,IF(AND(B248&lt;=90,B248&gt;80),9*转化表!$H$37+10*转化表!$H$38+10*转化表!$H$39+10*转化表!$H$40+10*转化表!$H$41+10*转化表!$H$42+10*转化表!$H$43+10*转化表!$H$44+(B248-80)*转化表!$H$45,IF(AND(B248&lt;=100,B248&gt;90),9*转化表!$H$37+10*转化表!$H$38+10*转化表!$H$39+10*转化表!$H$40+10*转化表!$H$41+10*转化表!$H$42+10*转化表!$H$43+10*转化表!$H$44+10*转化表!$H$45+(B248-90)*转化表!$H$46,IF(AND(B248&lt;=110,B248&gt;100),9*转化表!$H$37+10*转化表!$H$38+10*转化表!$H$39+10*转化表!$H$40+10*转化表!$H$41+10*转化表!$H$42+10*转化表!$H$43+10*转化表!$H$44+10*转化表!$H$45+10*转化表!$H$46+(B248-100)*转化表!$H$47,IF(AND(B248&lt;=120,B248&gt;110),9*转化表!$H$37+10*转化表!$H$38+10*转化表!$H$39+10*转化表!$H$40+10*转化表!$H$41+10*转化表!$H$42+10*转化表!$H$43+10*转化表!$H$44+10*转化表!$H$45+10*转化表!$H$46+10*转化表!$H$47+(B248-110)*转化表!$H$48)))))))))))))</f>
        <v>4.9700000000000006</v>
      </c>
      <c r="M248" s="104">
        <v>0.15</v>
      </c>
      <c r="N248" s="100">
        <v>0</v>
      </c>
      <c r="O248" s="104">
        <v>0.15</v>
      </c>
      <c r="P248" s="104">
        <v>0.15</v>
      </c>
      <c r="Q248" s="100">
        <v>0</v>
      </c>
      <c r="R248" s="100">
        <v>0</v>
      </c>
      <c r="S248" s="100">
        <v>0</v>
      </c>
    </row>
    <row r="249" spans="1:19">
      <c r="A249" s="42" t="s">
        <v>465</v>
      </c>
      <c r="B249" s="100">
        <v>8</v>
      </c>
      <c r="C249" s="101">
        <f>IF(AND(B249&lt;=10,B249&gt;0),(人物成长表!$B249-1)*16+50,IF(AND(B249&lt;=20,B249&gt;10),9*16+50+(B249-10)*32,IF(AND(B249&lt;=30,B249&gt;20),9*16+50+10*32+(B249-20)*48,IF(AND(B249&lt;=40,B249&gt;30),9*16+50+10*32+10*48+(B249-30)*64,IF(AND(B249&lt;=50,B249&gt;40),9*16+50+10*32+10*48+10*64+(B249-40)*80,IF(AND(B249&lt;=60,B249&gt;50),9*16+30+10*32+10*48+10*64+10*80+(B249-50)*96,IF(AND(B249&lt;=70,B249&gt;60),9*16+30+10*32+10*48+10*64+10*80+10*96+(B249-60)*112,IF(AND(B249&lt;=80,B249&gt;70),9*16+30+10*32+10*48+10*64+10*80+10*96+10*112+(B249-70)*128,IF(AND(B249&lt;=90,B249&gt;80),9*16+30+10*32+10*48+10*64+10*80+10*96+10*112+10*128+(B249-80)*144,IF(AND(B249&lt;=100,B249&gt;90),9*16+30+10*32+10*48+10*64+10*80+10*96+10*112+10*128+10*144+(B249-90)*160,IF(AND(B249&lt;=110,B249&gt;100),9*16+30+10*32+10*48+10*64+10*80+10*96+10*112+10*128+10*144+10*160+(B249-100)*176,IF(AND(B249&lt;=120,B249&gt;110),9*16+30+10*32+10*48+10*64+10*80+10*96+10*112+10*128+10*144+10*160+10*176+(B249-110)*192))))))))))))</f>
        <v>162</v>
      </c>
      <c r="D249" s="42">
        <v>60</v>
      </c>
      <c r="E249" s="42">
        <v>60</v>
      </c>
      <c r="F249" s="100">
        <v>60</v>
      </c>
      <c r="G249" s="102">
        <f>人物成长表!$D249*人物成长表!$B249*10%+7+IF(AND(B249&lt;=10,B249&gt;0),(人物成长表!$B249-1)*转化表!$C$37,IF(AND(B249&lt;=20,B249&gt;10),9*转化表!$C$37+(B249-10)*转化表!$C$38,IF(AND(B249&lt;=30,B249&gt;20),9*转化表!$C$37+10*转化表!$C$38+(B249-20)*转化表!$C$39,IF(AND(B249&lt;=40,B249&gt;30),9*转化表!$C$37+10*转化表!$C$38+10*转化表!$C$39+(B249-30)*转化表!$C$40,IF(AND(B249&lt;=50,B249&gt;40),9*转化表!$C$37+10*转化表!$C$38+10*转化表!$C$39+10*转化表!$C$40+(B249-40)*转化表!$C$41,IF(AND(B249&lt;=60,B249&gt;50),9*转化表!$C$37+10*转化表!$C$38+10*转化表!$C$39+10*转化表!$C$40+10*转化表!$C$41+(B249-50)*转化表!$C$42,IF(AND(B249&lt;=70,B249&gt;60),9*转化表!$C$37+10*转化表!$C$38+10*转化表!$C$39+10*转化表!$C$40+10*转化表!$C$41+10*转化表!$C$42+(B249-60)*转化表!$C$43,IF(AND(B249&lt;=80,B249&gt;70),9*转化表!$C$37+10*转化表!$C$38+10*转化表!$C$39+10*转化表!$C$40+10*转化表!$C$41+10*转化表!$C$42+10*转化表!$C$43+(B249-70)*转化表!$C$44,IF(AND(B249&lt;=90,B249&gt;80),9*转化表!$C$37+10*转化表!$C$38+10*转化表!$C$39+10*转化表!$C$40+10*转化表!$C$41+10*转化表!$C$42+10*转化表!$C$43+10*转化表!$C$44+(B249-80)*转化表!$C$45,IF(AND(B249&lt;=100,B249&gt;90),9*转化表!$C$37+10*转化表!$C$38+10*转化表!$C$39+10*转化表!$C$40+10*转化表!$C$41+10*转化表!$C$42+10*转化表!$C$43+10*转化表!$C$44+10*转化表!$C$45+(B249-90)*转化表!$C$46,IF(AND(B249&lt;=110,B249&gt;100),9*转化表!$C$37+10*转化表!$C$38+10*转化表!$C$39+10*转化表!$C$40+10*转化表!$C$41+10*转化表!$C$42+10*转化表!$C$43+10*转化表!$C$44+10*转化表!$C$45+10*转化表!$C$46+(B249-100)*转化表!$C$47,IF(AND(B249&lt;=120,B249&gt;110),9*转化表!$C$37+10*转化表!$C$38+10*转化表!$C$39+10*转化表!$C$40+10*转化表!$C$41+10*转化表!$C$42+10*转化表!$C$43+10*转化表!$C$44+10*转化表!$C$45+10*转化表!$C$46+10*转化表!$C$47+(B249-110)*转化表!$C$48))))))))))))</f>
        <v>41</v>
      </c>
      <c r="H249" s="102">
        <f>人物成长表!$D249*人物成长表!$B249*7%+4.8+IF(AND(B249&lt;=10,B249&gt;0),(人物成长表!$B249-1)*转化表!$D$37,IF(AND(B249&lt;=20,B249&gt;10),9*转化表!$D$37+(B249-10)*转化表!$D$38,IF(AND(B249&lt;=30,B249&gt;20),9*转化表!$D$37+10*转化表!$D$38+(B249-20)*转化表!$D$39,IF(AND(B249&lt;=40,B249&gt;30),9*转化表!$D$37+10*转化表!$D$38+10*转化表!$D$39+(B249-30)*转化表!$D$40,IF(AND(B249&lt;=50,B249&gt;40),9*转化表!$D$37+10*转化表!$D$38+10*转化表!$D$39+10*转化表!$D$40+(B249-40)*转化表!$D$41,IF(AND(B249&lt;=60,B249&gt;50),9*转化表!$D$37+10*转化表!$D$38+10*转化表!$D$39+10*转化表!$D$40+10*转化表!$D$41+(B249-50)*转化表!$D$42,IF(AND(B249&lt;=70,B249&gt;60),9*转化表!$D$37+10*转化表!$D$38+10*转化表!$D$39+10*转化表!$D$40+10*转化表!$D$41+10*转化表!$D$42+(B249-60)*转化表!$D$43,IF(AND(B249&lt;=80,B249&gt;70),9*转化表!$D$37+10*转化表!$D$38+10*转化表!$D$39+10*转化表!$D$40+10*转化表!$D$41+10*转化表!$D$42+10*转化表!$D$43+(B249-70)*转化表!$D$44,IF(AND(B249&lt;=90,B249&gt;80),9*转化表!$D$37+10*转化表!$D$38+10*转化表!$D$39+10*转化表!$D$40+10*转化表!$D$41+10*转化表!$D$42+10*转化表!$D$43+10*转化表!$D$44+(B249-80)*转化表!$D$45,IF(AND(B249&lt;=100,B249&gt;90),9*转化表!$D$37+10*转化表!$D$38+10*转化表!$D$39+10*转化表!$D$40+10*转化表!$D$41+10*转化表!$D$42+10*转化表!$D$43+10*转化表!$D$44+10*转化表!$D$45+(B249-90)*转化表!$D$46,IF(AND(B249&lt;=110,B249&gt;100),9*转化表!$D$37+10*转化表!$D$38+10*转化表!$D$39+10*转化表!$D$40+10*转化表!$D$41+10*转化表!$D$42+10*转化表!$D$43+10*转化表!$D$44+10*转化表!$D$45+10*转化表!$D$46+(B249-100)*转化表!$D$47,IF(AND(B249&lt;=120,B249&gt;110),9*转化表!$D$37+10*转化表!$D$38+10*转化表!$D$39+10*转化表!$D$40+10*转化表!$D$41+10*转化表!$D$42+10*转化表!$D$43+10*转化表!$D$44+10*转化表!$D$45+10*转化表!$D$46+10*转化表!$D$47+(B249-110)*转化表!$D$48))))))))))))</f>
        <v>15.999999999999996</v>
      </c>
      <c r="I249" s="103">
        <f>IF(E249&lt;=50,0,(E249-50)*人物成长表!$B249*10%+0.1+IF(AND(B249&lt;=10,B249&gt;0),(人物成长表!$B249-1)*转化表!$E$37,IF(AND(B249&lt;=20,B249&gt;10),9*转化表!$E$37+(B249-10)*转化表!$E$38,IF(AND(B249&lt;=30,B249&gt;20),9*转化表!$E$37+10*转化表!$E$38+(B249-20)*转化表!$E$39,IF(AND(B249&lt;=40,B249&gt;30),9*转化表!$E$37+10*转化表!$E$38+10*转化表!$E$39+(B249-30)*转化表!$E$40,IF(AND(B249&lt;=50,B249&gt;40),9*转化表!$E$37+10*转化表!$E$38+10*转化表!$E$39+10*转化表!$E$40+(B249-40)*转化表!$E$41,IF(AND(B249&lt;=60,B249&gt;50),9*转化表!$E$37+10*转化表!$E$38+10*转化表!$E$39+10*转化表!$E$40+10*转化表!$E$41+(B249-50)*转化表!$E$42,IF(AND(B249&lt;=70,B249&gt;60),9*转化表!$E$37+10*转化表!$E$38+10*转化表!$E$39+10*转化表!$E$40+10*转化表!$E$41+10*转化表!$E$42+(B249-60)*转化表!$E$43,IF(AND(B249&lt;=80,B249&gt;70),9*转化表!$E$37+10*转化表!$E$38+10*转化表!$E$39+10*转化表!$E$40+10*转化表!$E$41+10*转化表!$E$42+10*转化表!$E$43+(B249-70)*转化表!$E$44,IF(AND(B249&lt;=90,B249&gt;80),9*转化表!$E$37+10*转化表!$E$38+10*转化表!$E$39+10*转化表!$E$40+10*转化表!$E$41+10*转化表!$E$42+10*转化表!$E$43+10*转化表!$E$44+(B249-80)*转化表!$E$45,IF(AND(B249&lt;=100,B249&gt;90),9*转化表!$E$37+10*转化表!$E$38+10*转化表!$E$39+10*转化表!$E$40+10*转化表!$E$41+10*转化表!$E$42+10*转化表!$E$43+10*转化表!$E$44+10*转化表!$E$45+(B249-90)*转化表!$E$46,IF(AND(B249&lt;=110,B249&gt;100),9*转化表!$E$37+10*转化表!$E$38+10*转化表!$E$39+10*转化表!$E$40+10*转化表!$E$41+10*转化表!$E$42+10*转化表!$E$43+10*转化表!$E$44+10*转化表!$E$45+10*转化表!$E$46+(B249-100)*转化表!$E$47,IF(AND(B249&lt;=120,B249&gt;110),9*转化表!$E$37+10*转化表!$E$38+10*转化表!$E$39+10*转化表!$E$40+10*转化表!$E$41+10*转化表!$E$42+10*转化表!$E$43+10*转化表!$E$44+10*转化表!$E$45+10*转化表!$E$46+10*转化表!$E$47+(B249-110)*转化表!$E$48)))))))))))))</f>
        <v>8.31</v>
      </c>
      <c r="J249" s="103">
        <f>IF(E249&lt;=50,0,(E249-50)*B249*7%+0.1+IF(AND(B249&lt;=10,B249&gt;0),(人物成长表!$B249-1)*转化表!$F$37,IF(AND(B249&lt;=20,B249&gt;10),9*转化表!$F$37+(B249-10)*转化表!$F$38,IF(AND(B249&lt;=30,B249&gt;20),9*转化表!$F$37+10*转化表!$F$38+(B249-20)*转化表!$F$39,IF(AND(B249&lt;=40,B249&gt;30),9*转化表!$F$37+10*转化表!$F$38+10*转化表!$F$39+(B249-30)*转化表!$F$40,IF(AND(B249&lt;=50,B249&gt;40),9*转化表!$F$37+10*转化表!$F$38+10*转化表!$F$39+10*转化表!$F$40+(B249-40)*转化表!$F$41,IF(AND(B249&lt;=60,B249&gt;50),9*转化表!$F$37+10*转化表!$F$38+10*转化表!$F$39+10*转化表!$F$40+10*转化表!$F$41+(B249-50)*转化表!$F$42,IF(AND(B249&lt;=70,B249&gt;60),9*转化表!$F$37+10*转化表!$F$38+10*转化表!$F$39+10*转化表!$F$40+10*转化表!$F$41+10*转化表!$F$42+(B249-60)*转化表!$F$43,IF(AND(B249&lt;=80,B249&gt;70),9*转化表!$F$37+10*转化表!$F$38+10*转化表!$F$39+10*转化表!$F$40+10*转化表!$F$41+10*转化表!$F$42+10*转化表!$F$43+(B249-70)*转化表!$F$44,IF(AND(B249&lt;=90,B249&gt;80),9*转化表!$F$37+10*转化表!$F$38+10*转化表!$F$39+10*转化表!$F$40+10*转化表!$F$41+10*转化表!$F$42+10*转化表!$F$43+10*转化表!$F$44+(B249-80)*转化表!$F$45,IF(AND(B249&lt;=100,B249&gt;90),9*转化表!$F$37+10*转化表!$F$38+10*转化表!$F$39+10*转化表!$F$40+10*转化表!$F$41+10*转化表!$F$42+10*转化表!$F$43+10*转化表!$F$44+10*转化表!$F$45+(B249-90)*转化表!$F$46,IF(AND(B249&lt;=110,B249&gt;100),9*转化表!$F$37+10*转化表!$F$38+10*转化表!$F$39+10*转化表!$F$40+10*转化表!$F$41+10*转化表!$F$42+10*转化表!$F$43+10*转化表!$F$44+10*转化表!$F$45+10*转化表!$F$46+(B249-100)*转化表!$F$47,IF(AND(B249&lt;=120,B249&gt;110),9*转化表!$F$37+10*转化表!$F$38+10*转化表!$F$39+10*转化表!$F$40+10*转化表!$F$41+10*转化表!$F$42+10*转化表!$F$43+10*转化表!$F$44+10*转化表!$F$45+10*转化表!$F$46+10*转化表!$F$47+(B249-110)*转化表!$F$48)))))))))))))</f>
        <v>5.84</v>
      </c>
      <c r="K249" s="103">
        <f>(F249-50)*人物成长表!$B249*10%+1+IF(AND(B249&lt;=10,B249&gt;0),(人物成长表!$B249-1)*转化表!$G$37,IF(AND(B249&lt;=20,B249&gt;10),9*转化表!$G$37+(B249-10)*转化表!$G$38,IF(AND(B249&lt;=30,B249&gt;20),9*转化表!$G$37+10*转化表!$G$38+(B249-20)*转化表!$G$39,IF(AND(B249&lt;=40,B249&gt;30),9*转化表!$G$37+10*转化表!$G$38+10*转化表!$G$39+(B249-30)*转化表!$G$40,IF(AND(B249&lt;=50,B249&gt;40),9*转化表!$G$37+10*转化表!$G$38+10*转化表!$G$39+10*转化表!$G$40+(B249-40)*转化表!$G$41,IF(AND(B249&lt;=60,B249&gt;50),9*转化表!$G$37+10*转化表!$G$38+10*转化表!$G$39+10*转化表!$G$40+10*转化表!$G$41+(B249-50)*转化表!$G$42,IF(AND(B249&lt;=70,B249&gt;60),9*转化表!$G$37+10*转化表!$G$38+10*转化表!$G$39+10*转化表!$G$40+10*转化表!$G$41+10*转化表!$G$42+(B249-60)*转化表!$G$43,IF(AND(B249&lt;=80,B249&gt;70),9*转化表!$G$37+10*转化表!$G$38+10*转化表!$G$39+10*转化表!$G$40+10*转化表!$G$41+10*转化表!$G$42+10*转化表!$G$43+(B249-70)*转化表!$G$44,IF(AND(B249&lt;=90,B249&gt;80),9*转化表!$G$37+10*转化表!$G$38+10*转化表!$G$39+10*转化表!$G$40+10*转化表!$G$41+10*转化表!$G$42+10*转化表!$G$43+10*转化表!$G$44+(B249-80)*转化表!$G$45,IF(AND(B249&lt;=100,B249&gt;90),9*转化表!$G$37+10*转化表!$G$38+10*转化表!$G$39+10*转化表!$G$40+10*转化表!$G$41+10*转化表!$G$42+10*转化表!$G$43+10*转化表!$G$44+10*转化表!$G$45+(B249-90)*转化表!$G$46,IF(AND(B249&lt;=110,B249&gt;100),9*转化表!$G$37+10*转化表!$G$38+10*转化表!$G$39+10*转化表!$G$40+10*转化表!$G$41+10*转化表!$G$42+10*转化表!$G$43+10*转化表!$G$44+10*转化表!$G$45+10*转化表!$G$46+(B249-100)*转化表!$G$47,IF(AND(B249&lt;=120,B249&gt;110),9*转化表!$G$37+10*转化表!$G$38+10*转化表!$G$39+10*转化表!$G$40+10*转化表!$G$41+10*转化表!$G$42+10*转化表!$G$43+10*转化表!$G$44+10*转化表!$G$45+10*转化表!$G$46+10*转化表!$G$47+(B249-110)*转化表!$G$48))))))))))))</f>
        <v>16</v>
      </c>
      <c r="L249" s="103">
        <f>IF(F249&lt;=50,0,(F249-50)*人物成长表!$B249*7%+IF(AND(B249&lt;=10,B249&gt;0),人物成长表!$B249*转化表!$H$37,IF(AND(B249&lt;=20,B249&gt;10),9*转化表!$H$37+(B249-10)*转化表!$H$38,IF(AND(B249&lt;=30,B249&gt;20),9*转化表!$H$37+10*转化表!$H$38+(B249-20)*转化表!$H$39,IF(AND(B249&lt;=40,B249&gt;30),9*转化表!$H$37+10*转化表!$H$38+10*转化表!$H$39+(B249-30)*转化表!$H$40,IF(AND(B249&lt;=50,B249&gt;40),9*转化表!$H$37+10*转化表!$H$38+10*转化表!$H$39+10*转化表!$H$40+(B249-40)*转化表!$H$41,IF(AND(B249&lt;=60,B249&gt;50),9*转化表!$H$37+10*转化表!$H$38+10*转化表!$H$39+10*转化表!$H$40+10*转化表!$H$41+(B249-50)*转化表!$H$42,IF(AND(B249&lt;=70,B249&gt;60),9*转化表!$H$37+10*转化表!$H$38+10*转化表!$H$39+10*转化表!$H$40+10*转化表!$H$41+10*转化表!$H$42+(B249-60)*转化表!$H$43,IF(AND(B249&lt;=80,B249&gt;70),9*转化表!$H$37+10*转化表!$H$38+10*转化表!$H$39+10*转化表!$H$40+10*转化表!$H$41+10*转化表!$H$42+10*转化表!$H$43+(B249-70)*转化表!$H$44,IF(AND(B249&lt;=90,B249&gt;80),9*转化表!$H$37+10*转化表!$H$38+10*转化表!$H$39+10*转化表!$H$40+10*转化表!$H$41+10*转化表!$H$42+10*转化表!$H$43+10*转化表!$H$44+(B249-80)*转化表!$H$45,IF(AND(B249&lt;=100,B249&gt;90),9*转化表!$H$37+10*转化表!$H$38+10*转化表!$H$39+10*转化表!$H$40+10*转化表!$H$41+10*转化表!$H$42+10*转化表!$H$43+10*转化表!$H$44+10*转化表!$H$45+(B249-90)*转化表!$H$46,IF(AND(B249&lt;=110,B249&gt;100),9*转化表!$H$37+10*转化表!$H$38+10*转化表!$H$39+10*转化表!$H$40+10*转化表!$H$41+10*转化表!$H$42+10*转化表!$H$43+10*转化表!$H$44+10*转化表!$H$45+10*转化表!$H$46+(B249-100)*转化表!$H$47,IF(AND(B249&lt;=120,B249&gt;110),9*转化表!$H$37+10*转化表!$H$38+10*转化表!$H$39+10*转化表!$H$40+10*转化表!$H$41+10*转化表!$H$42+10*转化表!$H$43+10*转化表!$H$44+10*转化表!$H$45+10*转化表!$H$46+10*转化表!$H$47+(B249-110)*转化表!$H$48)))))))))))))</f>
        <v>5.6800000000000006</v>
      </c>
      <c r="M249" s="104">
        <v>0.15</v>
      </c>
      <c r="N249" s="100">
        <v>0</v>
      </c>
      <c r="O249" s="104">
        <v>0.15</v>
      </c>
      <c r="P249" s="104">
        <v>0.15</v>
      </c>
      <c r="Q249" s="100">
        <v>0</v>
      </c>
      <c r="R249" s="100">
        <v>0</v>
      </c>
      <c r="S249" s="100">
        <v>0</v>
      </c>
    </row>
    <row r="250" spans="1:19">
      <c r="A250" s="42" t="s">
        <v>465</v>
      </c>
      <c r="B250" s="100">
        <v>9</v>
      </c>
      <c r="C250" s="101">
        <f>IF(AND(B250&lt;=10,B250&gt;0),(人物成长表!$B250-1)*16+50,IF(AND(B250&lt;=20,B250&gt;10),9*16+50+(B250-10)*32,IF(AND(B250&lt;=30,B250&gt;20),9*16+50+10*32+(B250-20)*48,IF(AND(B250&lt;=40,B250&gt;30),9*16+50+10*32+10*48+(B250-30)*64,IF(AND(B250&lt;=50,B250&gt;40),9*16+50+10*32+10*48+10*64+(B250-40)*80,IF(AND(B250&lt;=60,B250&gt;50),9*16+30+10*32+10*48+10*64+10*80+(B250-50)*96,IF(AND(B250&lt;=70,B250&gt;60),9*16+30+10*32+10*48+10*64+10*80+10*96+(B250-60)*112,IF(AND(B250&lt;=80,B250&gt;70),9*16+30+10*32+10*48+10*64+10*80+10*96+10*112+(B250-70)*128,IF(AND(B250&lt;=90,B250&gt;80),9*16+30+10*32+10*48+10*64+10*80+10*96+10*112+10*128+(B250-80)*144,IF(AND(B250&lt;=100,B250&gt;90),9*16+30+10*32+10*48+10*64+10*80+10*96+10*112+10*128+10*144+(B250-90)*160,IF(AND(B250&lt;=110,B250&gt;100),9*16+30+10*32+10*48+10*64+10*80+10*96+10*112+10*128+10*144+10*160+(B250-100)*176,IF(AND(B250&lt;=120,B250&gt;110),9*16+30+10*32+10*48+10*64+10*80+10*96+10*112+10*128+10*144+10*160+10*176+(B250-110)*192))))))))))))</f>
        <v>178</v>
      </c>
      <c r="D250" s="42">
        <v>60</v>
      </c>
      <c r="E250" s="42">
        <v>60</v>
      </c>
      <c r="F250" s="100">
        <v>60</v>
      </c>
      <c r="G250" s="102">
        <f>人物成长表!$D250*人物成长表!$B250*10%+7+IF(AND(B250&lt;=10,B250&gt;0),(人物成长表!$B250-1)*转化表!$C$37,IF(AND(B250&lt;=20,B250&gt;10),9*转化表!$C$37+(B250-10)*转化表!$C$38,IF(AND(B250&lt;=30,B250&gt;20),9*转化表!$C$37+10*转化表!$C$38+(B250-20)*转化表!$C$39,IF(AND(B250&lt;=40,B250&gt;30),9*转化表!$C$37+10*转化表!$C$38+10*转化表!$C$39+(B250-30)*转化表!$C$40,IF(AND(B250&lt;=50,B250&gt;40),9*转化表!$C$37+10*转化表!$C$38+10*转化表!$C$39+10*转化表!$C$40+(B250-40)*转化表!$C$41,IF(AND(B250&lt;=60,B250&gt;50),9*转化表!$C$37+10*转化表!$C$38+10*转化表!$C$39+10*转化表!$C$40+10*转化表!$C$41+(B250-50)*转化表!$C$42,IF(AND(B250&lt;=70,B250&gt;60),9*转化表!$C$37+10*转化表!$C$38+10*转化表!$C$39+10*转化表!$C$40+10*转化表!$C$41+10*转化表!$C$42+(B250-60)*转化表!$C$43,IF(AND(B250&lt;=80,B250&gt;70),9*转化表!$C$37+10*转化表!$C$38+10*转化表!$C$39+10*转化表!$C$40+10*转化表!$C$41+10*转化表!$C$42+10*转化表!$C$43+(B250-70)*转化表!$C$44,IF(AND(B250&lt;=90,B250&gt;80),9*转化表!$C$37+10*转化表!$C$38+10*转化表!$C$39+10*转化表!$C$40+10*转化表!$C$41+10*转化表!$C$42+10*转化表!$C$43+10*转化表!$C$44+(B250-80)*转化表!$C$45,IF(AND(B250&lt;=100,B250&gt;90),9*转化表!$C$37+10*转化表!$C$38+10*转化表!$C$39+10*转化表!$C$40+10*转化表!$C$41+10*转化表!$C$42+10*转化表!$C$43+10*转化表!$C$44+10*转化表!$C$45+(B250-90)*转化表!$C$46,IF(AND(B250&lt;=110,B250&gt;100),9*转化表!$C$37+10*转化表!$C$38+10*转化表!$C$39+10*转化表!$C$40+10*转化表!$C$41+10*转化表!$C$42+10*转化表!$C$43+10*转化表!$C$44+10*转化表!$C$45+10*转化表!$C$46+(B250-100)*转化表!$C$47,IF(AND(B250&lt;=120,B250&gt;110),9*转化表!$C$37+10*转化表!$C$38+10*转化表!$C$39+10*转化表!$C$40+10*转化表!$C$41+10*转化表!$C$42+10*转化表!$C$43+10*转化表!$C$44+10*转化表!$C$45+10*转化表!$C$46+10*转化表!$C$47+(B250-110)*转化表!$C$48))))))))))))</f>
        <v>45</v>
      </c>
      <c r="H250" s="102">
        <f>人物成长表!$D250*人物成长表!$B250*7%+4.8+IF(AND(B250&lt;=10,B250&gt;0),(人物成长表!$B250-1)*转化表!$D$37,IF(AND(B250&lt;=20,B250&gt;10),9*转化表!$D$37+(B250-10)*转化表!$D$38,IF(AND(B250&lt;=30,B250&gt;20),9*转化表!$D$37+10*转化表!$D$38+(B250-20)*转化表!$D$39,IF(AND(B250&lt;=40,B250&gt;30),9*转化表!$D$37+10*转化表!$D$38+10*转化表!$D$39+(B250-30)*转化表!$D$40,IF(AND(B250&lt;=50,B250&gt;40),9*转化表!$D$37+10*转化表!$D$38+10*转化表!$D$39+10*转化表!$D$40+(B250-40)*转化表!$D$41,IF(AND(B250&lt;=60,B250&gt;50),9*转化表!$D$37+10*转化表!$D$38+10*转化表!$D$39+10*转化表!$D$40+10*转化表!$D$41+(B250-50)*转化表!$D$42,IF(AND(B250&lt;=70,B250&gt;60),9*转化表!$D$37+10*转化表!$D$38+10*转化表!$D$39+10*转化表!$D$40+10*转化表!$D$41+10*转化表!$D$42+(B250-60)*转化表!$D$43,IF(AND(B250&lt;=80,B250&gt;70),9*转化表!$D$37+10*转化表!$D$38+10*转化表!$D$39+10*转化表!$D$40+10*转化表!$D$41+10*转化表!$D$42+10*转化表!$D$43+(B250-70)*转化表!$D$44,IF(AND(B250&lt;=90,B250&gt;80),9*转化表!$D$37+10*转化表!$D$38+10*转化表!$D$39+10*转化表!$D$40+10*转化表!$D$41+10*转化表!$D$42+10*转化表!$D$43+10*转化表!$D$44+(B250-80)*转化表!$D$45,IF(AND(B250&lt;=100,B250&gt;90),9*转化表!$D$37+10*转化表!$D$38+10*转化表!$D$39+10*转化表!$D$40+10*转化表!$D$41+10*转化表!$D$42+10*转化表!$D$43+10*转化表!$D$44+10*转化表!$D$45+(B250-90)*转化表!$D$46,IF(AND(B250&lt;=110,B250&gt;100),9*转化表!$D$37+10*转化表!$D$38+10*转化表!$D$39+10*转化表!$D$40+10*转化表!$D$41+10*转化表!$D$42+10*转化表!$D$43+10*转化表!$D$44+10*转化表!$D$45+10*转化表!$D$46+(B250-100)*转化表!$D$47,IF(AND(B250&lt;=120,B250&gt;110),9*转化表!$D$37+10*转化表!$D$38+10*转化表!$D$39+10*转化表!$D$40+10*转化表!$D$41+10*转化表!$D$42+10*转化表!$D$43+10*转化表!$D$44+10*转化表!$D$45+10*转化表!$D$46+10*转化表!$D$47+(B250-110)*转化表!$D$48))))))))))))</f>
        <v>17</v>
      </c>
      <c r="I250" s="103">
        <f>IF(E250&lt;=50,0,(E250-50)*人物成长表!$B250*10%+0.1+IF(AND(B250&lt;=10,B250&gt;0),(人物成长表!$B250-1)*转化表!$E$37,IF(AND(B250&lt;=20,B250&gt;10),9*转化表!$E$37+(B250-10)*转化表!$E$38,IF(AND(B250&lt;=30,B250&gt;20),9*转化表!$E$37+10*转化表!$E$38+(B250-20)*转化表!$E$39,IF(AND(B250&lt;=40,B250&gt;30),9*转化表!$E$37+10*转化表!$E$38+10*转化表!$E$39+(B250-30)*转化表!$E$40,IF(AND(B250&lt;=50,B250&gt;40),9*转化表!$E$37+10*转化表!$E$38+10*转化表!$E$39+10*转化表!$E$40+(B250-40)*转化表!$E$41,IF(AND(B250&lt;=60,B250&gt;50),9*转化表!$E$37+10*转化表!$E$38+10*转化表!$E$39+10*转化表!$E$40+10*转化表!$E$41+(B250-50)*转化表!$E$42,IF(AND(B250&lt;=70,B250&gt;60),9*转化表!$E$37+10*转化表!$E$38+10*转化表!$E$39+10*转化表!$E$40+10*转化表!$E$41+10*转化表!$E$42+(B250-60)*转化表!$E$43,IF(AND(B250&lt;=80,B250&gt;70),9*转化表!$E$37+10*转化表!$E$38+10*转化表!$E$39+10*转化表!$E$40+10*转化表!$E$41+10*转化表!$E$42+10*转化表!$E$43+(B250-70)*转化表!$E$44,IF(AND(B250&lt;=90,B250&gt;80),9*转化表!$E$37+10*转化表!$E$38+10*转化表!$E$39+10*转化表!$E$40+10*转化表!$E$41+10*转化表!$E$42+10*转化表!$E$43+10*转化表!$E$44+(B250-80)*转化表!$E$45,IF(AND(B250&lt;=100,B250&gt;90),9*转化表!$E$37+10*转化表!$E$38+10*转化表!$E$39+10*转化表!$E$40+10*转化表!$E$41+10*转化表!$E$42+10*转化表!$E$43+10*转化表!$E$44+10*转化表!$E$45+(B250-90)*转化表!$E$46,IF(AND(B250&lt;=110,B250&gt;100),9*转化表!$E$37+10*转化表!$E$38+10*转化表!$E$39+10*转化表!$E$40+10*转化表!$E$41+10*转化表!$E$42+10*转化表!$E$43+10*转化表!$E$44+10*转化表!$E$45+10*转化表!$E$46+(B250-100)*转化表!$E$47,IF(AND(B250&lt;=120,B250&gt;110),9*转化表!$E$37+10*转化表!$E$38+10*转化表!$E$39+10*转化表!$E$40+10*转化表!$E$41+10*转化表!$E$42+10*转化表!$E$43+10*转化表!$E$44+10*转化表!$E$45+10*转化表!$E$46+10*转化表!$E$47+(B250-110)*转化表!$E$48)))))))))))))</f>
        <v>9.34</v>
      </c>
      <c r="J250" s="103">
        <f>IF(E250&lt;=50,0,(E250-50)*B250*7%+0.1+IF(AND(B250&lt;=10,B250&gt;0),(人物成长表!$B250-1)*转化表!$F$37,IF(AND(B250&lt;=20,B250&gt;10),9*转化表!$F$37+(B250-10)*转化表!$F$38,IF(AND(B250&lt;=30,B250&gt;20),9*转化表!$F$37+10*转化表!$F$38+(B250-20)*转化表!$F$39,IF(AND(B250&lt;=40,B250&gt;30),9*转化表!$F$37+10*转化表!$F$38+10*转化表!$F$39+(B250-30)*转化表!$F$40,IF(AND(B250&lt;=50,B250&gt;40),9*转化表!$F$37+10*转化表!$F$38+10*转化表!$F$39+10*转化表!$F$40+(B250-40)*转化表!$F$41,IF(AND(B250&lt;=60,B250&gt;50),9*转化表!$F$37+10*转化表!$F$38+10*转化表!$F$39+10*转化表!$F$40+10*转化表!$F$41+(B250-50)*转化表!$F$42,IF(AND(B250&lt;=70,B250&gt;60),9*转化表!$F$37+10*转化表!$F$38+10*转化表!$F$39+10*转化表!$F$40+10*转化表!$F$41+10*转化表!$F$42+(B250-60)*转化表!$F$43,IF(AND(B250&lt;=80,B250&gt;70),9*转化表!$F$37+10*转化表!$F$38+10*转化表!$F$39+10*转化表!$F$40+10*转化表!$F$41+10*转化表!$F$42+10*转化表!$F$43+(B250-70)*转化表!$F$44,IF(AND(B250&lt;=90,B250&gt;80),9*转化表!$F$37+10*转化表!$F$38+10*转化表!$F$39+10*转化表!$F$40+10*转化表!$F$41+10*转化表!$F$42+10*转化表!$F$43+10*转化表!$F$44+(B250-80)*转化表!$F$45,IF(AND(B250&lt;=100,B250&gt;90),9*转化表!$F$37+10*转化表!$F$38+10*转化表!$F$39+10*转化表!$F$40+10*转化表!$F$41+10*转化表!$F$42+10*转化表!$F$43+10*转化表!$F$44+10*转化表!$F$45+(B250-90)*转化表!$F$46,IF(AND(B250&lt;=110,B250&gt;100),9*转化表!$F$37+10*转化表!$F$38+10*转化表!$F$39+10*转化表!$F$40+10*转化表!$F$41+10*转化表!$F$42+10*转化表!$F$43+10*转化表!$F$44+10*转化表!$F$45+10*转化表!$F$46+(B250-100)*转化表!$F$47,IF(AND(B250&lt;=120,B250&gt;110),9*转化表!$F$37+10*转化表!$F$38+10*转化表!$F$39+10*转化表!$F$40+10*转化表!$F$41+10*转化表!$F$42+10*转化表!$F$43+10*转化表!$F$44+10*转化表!$F$45+10*转化表!$F$46+10*转化表!$F$47+(B250-110)*转化表!$F$48)))))))))))))</f>
        <v>6.5600000000000005</v>
      </c>
      <c r="K250" s="103">
        <f>(F250-50)*人物成长表!$B250*10%+1+IF(AND(B250&lt;=10,B250&gt;0),(人物成长表!$B250-1)*转化表!$G$37,IF(AND(B250&lt;=20,B250&gt;10),9*转化表!$G$37+(B250-10)*转化表!$G$38,IF(AND(B250&lt;=30,B250&gt;20),9*转化表!$G$37+10*转化表!$G$38+(B250-20)*转化表!$G$39,IF(AND(B250&lt;=40,B250&gt;30),9*转化表!$G$37+10*转化表!$G$38+10*转化表!$G$39+(B250-30)*转化表!$G$40,IF(AND(B250&lt;=50,B250&gt;40),9*转化表!$G$37+10*转化表!$G$38+10*转化表!$G$39+10*转化表!$G$40+(B250-40)*转化表!$G$41,IF(AND(B250&lt;=60,B250&gt;50),9*转化表!$G$37+10*转化表!$G$38+10*转化表!$G$39+10*转化表!$G$40+10*转化表!$G$41+(B250-50)*转化表!$G$42,IF(AND(B250&lt;=70,B250&gt;60),9*转化表!$G$37+10*转化表!$G$38+10*转化表!$G$39+10*转化表!$G$40+10*转化表!$G$41+10*转化表!$G$42+(B250-60)*转化表!$G$43,IF(AND(B250&lt;=80,B250&gt;70),9*转化表!$G$37+10*转化表!$G$38+10*转化表!$G$39+10*转化表!$G$40+10*转化表!$G$41+10*转化表!$G$42+10*转化表!$G$43+(B250-70)*转化表!$G$44,IF(AND(B250&lt;=90,B250&gt;80),9*转化表!$G$37+10*转化表!$G$38+10*转化表!$G$39+10*转化表!$G$40+10*转化表!$G$41+10*转化表!$G$42+10*转化表!$G$43+10*转化表!$G$44+(B250-80)*转化表!$G$45,IF(AND(B250&lt;=100,B250&gt;90),9*转化表!$G$37+10*转化表!$G$38+10*转化表!$G$39+10*转化表!$G$40+10*转化表!$G$41+10*转化表!$G$42+10*转化表!$G$43+10*转化表!$G$44+10*转化表!$G$45+(B250-90)*转化表!$G$46,IF(AND(B250&lt;=110,B250&gt;100),9*转化表!$G$37+10*转化表!$G$38+10*转化表!$G$39+10*转化表!$G$40+10*转化表!$G$41+10*转化表!$G$42+10*转化表!$G$43+10*转化表!$G$44+10*转化表!$G$45+10*转化表!$G$46+(B250-100)*转化表!$G$47,IF(AND(B250&lt;=120,B250&gt;110),9*转化表!$G$37+10*转化表!$G$38+10*转化表!$G$39+10*转化表!$G$40+10*转化表!$G$41+10*转化表!$G$42+10*转化表!$G$43+10*转化表!$G$44+10*转化表!$G$45+10*转化表!$G$46+10*转化表!$G$47+(B250-110)*转化表!$G$48))))))))))))</f>
        <v>18</v>
      </c>
      <c r="L250" s="103">
        <f>IF(F250&lt;=50,0,(F250-50)*人物成长表!$B250*7%+IF(AND(B250&lt;=10,B250&gt;0),人物成长表!$B250*转化表!$H$37,IF(AND(B250&lt;=20,B250&gt;10),9*转化表!$H$37+(B250-10)*转化表!$H$38,IF(AND(B250&lt;=30,B250&gt;20),9*转化表!$H$37+10*转化表!$H$38+(B250-20)*转化表!$H$39,IF(AND(B250&lt;=40,B250&gt;30),9*转化表!$H$37+10*转化表!$H$38+10*转化表!$H$39+(B250-30)*转化表!$H$40,IF(AND(B250&lt;=50,B250&gt;40),9*转化表!$H$37+10*转化表!$H$38+10*转化表!$H$39+10*转化表!$H$40+(B250-40)*转化表!$H$41,IF(AND(B250&lt;=60,B250&gt;50),9*转化表!$H$37+10*转化表!$H$38+10*转化表!$H$39+10*转化表!$H$40+10*转化表!$H$41+(B250-50)*转化表!$H$42,IF(AND(B250&lt;=70,B250&gt;60),9*转化表!$H$37+10*转化表!$H$38+10*转化表!$H$39+10*转化表!$H$40+10*转化表!$H$41+10*转化表!$H$42+(B250-60)*转化表!$H$43,IF(AND(B250&lt;=80,B250&gt;70),9*转化表!$H$37+10*转化表!$H$38+10*转化表!$H$39+10*转化表!$H$40+10*转化表!$H$41+10*转化表!$H$42+10*转化表!$H$43+(B250-70)*转化表!$H$44,IF(AND(B250&lt;=90,B250&gt;80),9*转化表!$H$37+10*转化表!$H$38+10*转化表!$H$39+10*转化表!$H$40+10*转化表!$H$41+10*转化表!$H$42+10*转化表!$H$43+10*转化表!$H$44+(B250-80)*转化表!$H$45,IF(AND(B250&lt;=100,B250&gt;90),9*转化表!$H$37+10*转化表!$H$38+10*转化表!$H$39+10*转化表!$H$40+10*转化表!$H$41+10*转化表!$H$42+10*转化表!$H$43+10*转化表!$H$44+10*转化表!$H$45+(B250-90)*转化表!$H$46,IF(AND(B250&lt;=110,B250&gt;100),9*转化表!$H$37+10*转化表!$H$38+10*转化表!$H$39+10*转化表!$H$40+10*转化表!$H$41+10*转化表!$H$42+10*转化表!$H$43+10*转化表!$H$44+10*转化表!$H$45+10*转化表!$H$46+(B250-100)*转化表!$H$47,IF(AND(B250&lt;=120,B250&gt;110),9*转化表!$H$37+10*转化表!$H$38+10*转化表!$H$39+10*转化表!$H$40+10*转化表!$H$41+10*转化表!$H$42+10*转化表!$H$43+10*转化表!$H$44+10*转化表!$H$45+10*转化表!$H$46+10*转化表!$H$47+(B250-110)*转化表!$H$48)))))))))))))</f>
        <v>6.3900000000000006</v>
      </c>
      <c r="M250" s="104">
        <v>0.15</v>
      </c>
      <c r="N250" s="100">
        <v>0</v>
      </c>
      <c r="O250" s="104">
        <v>0.15</v>
      </c>
      <c r="P250" s="104">
        <v>0.15</v>
      </c>
      <c r="Q250" s="100">
        <v>0</v>
      </c>
      <c r="R250" s="100">
        <v>0</v>
      </c>
      <c r="S250" s="100">
        <v>0</v>
      </c>
    </row>
    <row r="251" spans="1:19">
      <c r="A251" s="42" t="s">
        <v>465</v>
      </c>
      <c r="B251" s="100">
        <v>10</v>
      </c>
      <c r="C251" s="101">
        <f>IF(AND(B251&lt;=10,B251&gt;0),(人物成长表!$B251-1)*16+50,IF(AND(B251&lt;=20,B251&gt;10),9*16+50+(B251-10)*32,IF(AND(B251&lt;=30,B251&gt;20),9*16+50+10*32+(B251-20)*48,IF(AND(B251&lt;=40,B251&gt;30),9*16+50+10*32+10*48+(B251-30)*64,IF(AND(B251&lt;=50,B251&gt;40),9*16+50+10*32+10*48+10*64+(B251-40)*80,IF(AND(B251&lt;=60,B251&gt;50),9*16+30+10*32+10*48+10*64+10*80+(B251-50)*96,IF(AND(B251&lt;=70,B251&gt;60),9*16+30+10*32+10*48+10*64+10*80+10*96+(B251-60)*112,IF(AND(B251&lt;=80,B251&gt;70),9*16+30+10*32+10*48+10*64+10*80+10*96+10*112+(B251-70)*128,IF(AND(B251&lt;=90,B251&gt;80),9*16+30+10*32+10*48+10*64+10*80+10*96+10*112+10*128+(B251-80)*144,IF(AND(B251&lt;=100,B251&gt;90),9*16+30+10*32+10*48+10*64+10*80+10*96+10*112+10*128+10*144+(B251-90)*160,IF(AND(B251&lt;=110,B251&gt;100),9*16+30+10*32+10*48+10*64+10*80+10*96+10*112+10*128+10*144+10*160+(B251-100)*176,IF(AND(B251&lt;=120,B251&gt;110),9*16+30+10*32+10*48+10*64+10*80+10*96+10*112+10*128+10*144+10*160+10*176+(B251-110)*192))))))))))))</f>
        <v>194</v>
      </c>
      <c r="D251" s="42">
        <v>60</v>
      </c>
      <c r="E251" s="42">
        <v>60</v>
      </c>
      <c r="F251" s="100">
        <v>60</v>
      </c>
      <c r="G251" s="102">
        <f>人物成长表!$D251*人物成长表!$B251*10%+7+IF(AND(B251&lt;=10,B251&gt;0),(人物成长表!$B251-1)*转化表!$C$37,IF(AND(B251&lt;=20,B251&gt;10),9*转化表!$C$37+(B251-10)*转化表!$C$38,IF(AND(B251&lt;=30,B251&gt;20),9*转化表!$C$37+10*转化表!$C$38+(B251-20)*转化表!$C$39,IF(AND(B251&lt;=40,B251&gt;30),9*转化表!$C$37+10*转化表!$C$38+10*转化表!$C$39+(B251-30)*转化表!$C$40,IF(AND(B251&lt;=50,B251&gt;40),9*转化表!$C$37+10*转化表!$C$38+10*转化表!$C$39+10*转化表!$C$40+(B251-40)*转化表!$C$41,IF(AND(B251&lt;=60,B251&gt;50),9*转化表!$C$37+10*转化表!$C$38+10*转化表!$C$39+10*转化表!$C$40+10*转化表!$C$41+(B251-50)*转化表!$C$42,IF(AND(B251&lt;=70,B251&gt;60),9*转化表!$C$37+10*转化表!$C$38+10*转化表!$C$39+10*转化表!$C$40+10*转化表!$C$41+10*转化表!$C$42+(B251-60)*转化表!$C$43,IF(AND(B251&lt;=80,B251&gt;70),9*转化表!$C$37+10*转化表!$C$38+10*转化表!$C$39+10*转化表!$C$40+10*转化表!$C$41+10*转化表!$C$42+10*转化表!$C$43+(B251-70)*转化表!$C$44,IF(AND(B251&lt;=90,B251&gt;80),9*转化表!$C$37+10*转化表!$C$38+10*转化表!$C$39+10*转化表!$C$40+10*转化表!$C$41+10*转化表!$C$42+10*转化表!$C$43+10*转化表!$C$44+(B251-80)*转化表!$C$45,IF(AND(B251&lt;=100,B251&gt;90),9*转化表!$C$37+10*转化表!$C$38+10*转化表!$C$39+10*转化表!$C$40+10*转化表!$C$41+10*转化表!$C$42+10*转化表!$C$43+10*转化表!$C$44+10*转化表!$C$45+(B251-90)*转化表!$C$46,IF(AND(B251&lt;=110,B251&gt;100),9*转化表!$C$37+10*转化表!$C$38+10*转化表!$C$39+10*转化表!$C$40+10*转化表!$C$41+10*转化表!$C$42+10*转化表!$C$43+10*转化表!$C$44+10*转化表!$C$45+10*转化表!$C$46+(B251-100)*转化表!$C$47,IF(AND(B251&lt;=120,B251&gt;110),9*转化表!$C$37+10*转化表!$C$38+10*转化表!$C$39+10*转化表!$C$40+10*转化表!$C$41+10*转化表!$C$42+10*转化表!$C$43+10*转化表!$C$44+10*转化表!$C$45+10*转化表!$C$46+10*转化表!$C$47+(B251-110)*转化表!$C$48))))))))))))</f>
        <v>49</v>
      </c>
      <c r="H251" s="102">
        <f>人物成长表!$D251*人物成长表!$B251*7%+4.8+IF(AND(B251&lt;=10,B251&gt;0),(人物成长表!$B251-1)*转化表!$D$37,IF(AND(B251&lt;=20,B251&gt;10),9*转化表!$D$37+(B251-10)*转化表!$D$38,IF(AND(B251&lt;=30,B251&gt;20),9*转化表!$D$37+10*转化表!$D$38+(B251-20)*转化表!$D$39,IF(AND(B251&lt;=40,B251&gt;30),9*转化表!$D$37+10*转化表!$D$38+10*转化表!$D$39+(B251-30)*转化表!$D$40,IF(AND(B251&lt;=50,B251&gt;40),9*转化表!$D$37+10*转化表!$D$38+10*转化表!$D$39+10*转化表!$D$40+(B251-40)*转化表!$D$41,IF(AND(B251&lt;=60,B251&gt;50),9*转化表!$D$37+10*转化表!$D$38+10*转化表!$D$39+10*转化表!$D$40+10*转化表!$D$41+(B251-50)*转化表!$D$42,IF(AND(B251&lt;=70,B251&gt;60),9*转化表!$D$37+10*转化表!$D$38+10*转化表!$D$39+10*转化表!$D$40+10*转化表!$D$41+10*转化表!$D$42+(B251-60)*转化表!$D$43,IF(AND(B251&lt;=80,B251&gt;70),9*转化表!$D$37+10*转化表!$D$38+10*转化表!$D$39+10*转化表!$D$40+10*转化表!$D$41+10*转化表!$D$42+10*转化表!$D$43+(B251-70)*转化表!$D$44,IF(AND(B251&lt;=90,B251&gt;80),9*转化表!$D$37+10*转化表!$D$38+10*转化表!$D$39+10*转化表!$D$40+10*转化表!$D$41+10*转化表!$D$42+10*转化表!$D$43+10*转化表!$D$44+(B251-80)*转化表!$D$45,IF(AND(B251&lt;=100,B251&gt;90),9*转化表!$D$37+10*转化表!$D$38+10*转化表!$D$39+10*转化表!$D$40+10*转化表!$D$41+10*转化表!$D$42+10*转化表!$D$43+10*转化表!$D$44+10*转化表!$D$45+(B251-90)*转化表!$D$46,IF(AND(B251&lt;=110,B251&gt;100),9*转化表!$D$37+10*转化表!$D$38+10*转化表!$D$39+10*转化表!$D$40+10*转化表!$D$41+10*转化表!$D$42+10*转化表!$D$43+10*转化表!$D$44+10*转化表!$D$45+10*转化表!$D$46+(B251-100)*转化表!$D$47,IF(AND(B251&lt;=120,B251&gt;110),9*转化表!$D$37+10*转化表!$D$38+10*转化表!$D$39+10*转化表!$D$40+10*转化表!$D$41+10*转化表!$D$42+10*转化表!$D$43+10*转化表!$D$44+10*转化表!$D$45+10*转化表!$D$46+10*转化表!$D$47+(B251-110)*转化表!$D$48))))))))))))</f>
        <v>18.000000000000004</v>
      </c>
      <c r="I251" s="103">
        <f>IF(E251&lt;=50,0,(E251-50)*人物成长表!$B251*10%+0.1+IF(AND(B251&lt;=10,B251&gt;0),(人物成长表!$B251-1)*转化表!$E$37,IF(AND(B251&lt;=20,B251&gt;10),9*转化表!$E$37+(B251-10)*转化表!$E$38,IF(AND(B251&lt;=30,B251&gt;20),9*转化表!$E$37+10*转化表!$E$38+(B251-20)*转化表!$E$39,IF(AND(B251&lt;=40,B251&gt;30),9*转化表!$E$37+10*转化表!$E$38+10*转化表!$E$39+(B251-30)*转化表!$E$40,IF(AND(B251&lt;=50,B251&gt;40),9*转化表!$E$37+10*转化表!$E$38+10*转化表!$E$39+10*转化表!$E$40+(B251-40)*转化表!$E$41,IF(AND(B251&lt;=60,B251&gt;50),9*转化表!$E$37+10*转化表!$E$38+10*转化表!$E$39+10*转化表!$E$40+10*转化表!$E$41+(B251-50)*转化表!$E$42,IF(AND(B251&lt;=70,B251&gt;60),9*转化表!$E$37+10*转化表!$E$38+10*转化表!$E$39+10*转化表!$E$40+10*转化表!$E$41+10*转化表!$E$42+(B251-60)*转化表!$E$43,IF(AND(B251&lt;=80,B251&gt;70),9*转化表!$E$37+10*转化表!$E$38+10*转化表!$E$39+10*转化表!$E$40+10*转化表!$E$41+10*转化表!$E$42+10*转化表!$E$43+(B251-70)*转化表!$E$44,IF(AND(B251&lt;=90,B251&gt;80),9*转化表!$E$37+10*转化表!$E$38+10*转化表!$E$39+10*转化表!$E$40+10*转化表!$E$41+10*转化表!$E$42+10*转化表!$E$43+10*转化表!$E$44+(B251-80)*转化表!$E$45,IF(AND(B251&lt;=100,B251&gt;90),9*转化表!$E$37+10*转化表!$E$38+10*转化表!$E$39+10*转化表!$E$40+10*转化表!$E$41+10*转化表!$E$42+10*转化表!$E$43+10*转化表!$E$44+10*转化表!$E$45+(B251-90)*转化表!$E$46,IF(AND(B251&lt;=110,B251&gt;100),9*转化表!$E$37+10*转化表!$E$38+10*转化表!$E$39+10*转化表!$E$40+10*转化表!$E$41+10*转化表!$E$42+10*转化表!$E$43+10*转化表!$E$44+10*转化表!$E$45+10*转化表!$E$46+(B251-100)*转化表!$E$47,IF(AND(B251&lt;=120,B251&gt;110),9*转化表!$E$37+10*转化表!$E$38+10*转化表!$E$39+10*转化表!$E$40+10*转化表!$E$41+10*转化表!$E$42+10*转化表!$E$43+10*转化表!$E$44+10*转化表!$E$45+10*转化表!$E$46+10*转化表!$E$47+(B251-110)*转化表!$E$48)))))))))))))</f>
        <v>10.37</v>
      </c>
      <c r="J251" s="103">
        <f>IF(E251&lt;=50,0,(E251-50)*B251*7%+0.1+IF(AND(B251&lt;=10,B251&gt;0),(人物成长表!$B251-1)*转化表!$F$37,IF(AND(B251&lt;=20,B251&gt;10),9*转化表!$F$37+(B251-10)*转化表!$F$38,IF(AND(B251&lt;=30,B251&gt;20),9*转化表!$F$37+10*转化表!$F$38+(B251-20)*转化表!$F$39,IF(AND(B251&lt;=40,B251&gt;30),9*转化表!$F$37+10*转化表!$F$38+10*转化表!$F$39+(B251-30)*转化表!$F$40,IF(AND(B251&lt;=50,B251&gt;40),9*转化表!$F$37+10*转化表!$F$38+10*转化表!$F$39+10*转化表!$F$40+(B251-40)*转化表!$F$41,IF(AND(B251&lt;=60,B251&gt;50),9*转化表!$F$37+10*转化表!$F$38+10*转化表!$F$39+10*转化表!$F$40+10*转化表!$F$41+(B251-50)*转化表!$F$42,IF(AND(B251&lt;=70,B251&gt;60),9*转化表!$F$37+10*转化表!$F$38+10*转化表!$F$39+10*转化表!$F$40+10*转化表!$F$41+10*转化表!$F$42+(B251-60)*转化表!$F$43,IF(AND(B251&lt;=80,B251&gt;70),9*转化表!$F$37+10*转化表!$F$38+10*转化表!$F$39+10*转化表!$F$40+10*转化表!$F$41+10*转化表!$F$42+10*转化表!$F$43+(B251-70)*转化表!$F$44,IF(AND(B251&lt;=90,B251&gt;80),9*转化表!$F$37+10*转化表!$F$38+10*转化表!$F$39+10*转化表!$F$40+10*转化表!$F$41+10*转化表!$F$42+10*转化表!$F$43+10*转化表!$F$44+(B251-80)*转化表!$F$45,IF(AND(B251&lt;=100,B251&gt;90),9*转化表!$F$37+10*转化表!$F$38+10*转化表!$F$39+10*转化表!$F$40+10*转化表!$F$41+10*转化表!$F$42+10*转化表!$F$43+10*转化表!$F$44+10*转化表!$F$45+(B251-90)*转化表!$F$46,IF(AND(B251&lt;=110,B251&gt;100),9*转化表!$F$37+10*转化表!$F$38+10*转化表!$F$39+10*转化表!$F$40+10*转化表!$F$41+10*转化表!$F$42+10*转化表!$F$43+10*转化表!$F$44+10*转化表!$F$45+10*转化表!$F$46+(B251-100)*转化表!$F$47,IF(AND(B251&lt;=120,B251&gt;110),9*转化表!$F$37+10*转化表!$F$38+10*转化表!$F$39+10*转化表!$F$40+10*转化表!$F$41+10*转化表!$F$42+10*转化表!$F$43+10*转化表!$F$44+10*转化表!$F$45+10*转化表!$F$46+10*转化表!$F$47+(B251-110)*转化表!$F$48)))))))))))))</f>
        <v>7.28</v>
      </c>
      <c r="K251" s="103">
        <f>(F251-50)*人物成长表!$B251*10%+1+IF(AND(B251&lt;=10,B251&gt;0),(人物成长表!$B251-1)*转化表!$G$37,IF(AND(B251&lt;=20,B251&gt;10),9*转化表!$G$37+(B251-10)*转化表!$G$38,IF(AND(B251&lt;=30,B251&gt;20),9*转化表!$G$37+10*转化表!$G$38+(B251-20)*转化表!$G$39,IF(AND(B251&lt;=40,B251&gt;30),9*转化表!$G$37+10*转化表!$G$38+10*转化表!$G$39+(B251-30)*转化表!$G$40,IF(AND(B251&lt;=50,B251&gt;40),9*转化表!$G$37+10*转化表!$G$38+10*转化表!$G$39+10*转化表!$G$40+(B251-40)*转化表!$G$41,IF(AND(B251&lt;=60,B251&gt;50),9*转化表!$G$37+10*转化表!$G$38+10*转化表!$G$39+10*转化表!$G$40+10*转化表!$G$41+(B251-50)*转化表!$G$42,IF(AND(B251&lt;=70,B251&gt;60),9*转化表!$G$37+10*转化表!$G$38+10*转化表!$G$39+10*转化表!$G$40+10*转化表!$G$41+10*转化表!$G$42+(B251-60)*转化表!$G$43,IF(AND(B251&lt;=80,B251&gt;70),9*转化表!$G$37+10*转化表!$G$38+10*转化表!$G$39+10*转化表!$G$40+10*转化表!$G$41+10*转化表!$G$42+10*转化表!$G$43+(B251-70)*转化表!$G$44,IF(AND(B251&lt;=90,B251&gt;80),9*转化表!$G$37+10*转化表!$G$38+10*转化表!$G$39+10*转化表!$G$40+10*转化表!$G$41+10*转化表!$G$42+10*转化表!$G$43+10*转化表!$G$44+(B251-80)*转化表!$G$45,IF(AND(B251&lt;=100,B251&gt;90),9*转化表!$G$37+10*转化表!$G$38+10*转化表!$G$39+10*转化表!$G$40+10*转化表!$G$41+10*转化表!$G$42+10*转化表!$G$43+10*转化表!$G$44+10*转化表!$G$45+(B251-90)*转化表!$G$46,IF(AND(B251&lt;=110,B251&gt;100),9*转化表!$G$37+10*转化表!$G$38+10*转化表!$G$39+10*转化表!$G$40+10*转化表!$G$41+10*转化表!$G$42+10*转化表!$G$43+10*转化表!$G$44+10*转化表!$G$45+10*转化表!$G$46+(B251-100)*转化表!$G$47,IF(AND(B251&lt;=120,B251&gt;110),9*转化表!$G$37+10*转化表!$G$38+10*转化表!$G$39+10*转化表!$G$40+10*转化表!$G$41+10*转化表!$G$42+10*转化表!$G$43+10*转化表!$G$44+10*转化表!$G$45+10*转化表!$G$46+10*转化表!$G$47+(B251-110)*转化表!$G$48))))))))))))</f>
        <v>20</v>
      </c>
      <c r="L251" s="103">
        <f>IF(F251&lt;=50,0,(F251-50)*人物成长表!$B251*7%+IF(AND(B251&lt;=10,B251&gt;0),人物成长表!$B251*转化表!$H$37,IF(AND(B251&lt;=20,B251&gt;10),9*转化表!$H$37+(B251-10)*转化表!$H$38,IF(AND(B251&lt;=30,B251&gt;20),9*转化表!$H$37+10*转化表!$H$38+(B251-20)*转化表!$H$39,IF(AND(B251&lt;=40,B251&gt;30),9*转化表!$H$37+10*转化表!$H$38+10*转化表!$H$39+(B251-30)*转化表!$H$40,IF(AND(B251&lt;=50,B251&gt;40),9*转化表!$H$37+10*转化表!$H$38+10*转化表!$H$39+10*转化表!$H$40+(B251-40)*转化表!$H$41,IF(AND(B251&lt;=60,B251&gt;50),9*转化表!$H$37+10*转化表!$H$38+10*转化表!$H$39+10*转化表!$H$40+10*转化表!$H$41+(B251-50)*转化表!$H$42,IF(AND(B251&lt;=70,B251&gt;60),9*转化表!$H$37+10*转化表!$H$38+10*转化表!$H$39+10*转化表!$H$40+10*转化表!$H$41+10*转化表!$H$42+(B251-60)*转化表!$H$43,IF(AND(B251&lt;=80,B251&gt;70),9*转化表!$H$37+10*转化表!$H$38+10*转化表!$H$39+10*转化表!$H$40+10*转化表!$H$41+10*转化表!$H$42+10*转化表!$H$43+(B251-70)*转化表!$H$44,IF(AND(B251&lt;=90,B251&gt;80),9*转化表!$H$37+10*转化表!$H$38+10*转化表!$H$39+10*转化表!$H$40+10*转化表!$H$41+10*转化表!$H$42+10*转化表!$H$43+10*转化表!$H$44+(B251-80)*转化表!$H$45,IF(AND(B251&lt;=100,B251&gt;90),9*转化表!$H$37+10*转化表!$H$38+10*转化表!$H$39+10*转化表!$H$40+10*转化表!$H$41+10*转化表!$H$42+10*转化表!$H$43+10*转化表!$H$44+10*转化表!$H$45+(B251-90)*转化表!$H$46,IF(AND(B251&lt;=110,B251&gt;100),9*转化表!$H$37+10*转化表!$H$38+10*转化表!$H$39+10*转化表!$H$40+10*转化表!$H$41+10*转化表!$H$42+10*转化表!$H$43+10*转化表!$H$44+10*转化表!$H$45+10*转化表!$H$46+(B251-100)*转化表!$H$47,IF(AND(B251&lt;=120,B251&gt;110),9*转化表!$H$37+10*转化表!$H$38+10*转化表!$H$39+10*转化表!$H$40+10*转化表!$H$41+10*转化表!$H$42+10*转化表!$H$43+10*转化表!$H$44+10*转化表!$H$45+10*转化表!$H$46+10*转化表!$H$47+(B251-110)*转化表!$H$48)))))))))))))</f>
        <v>7.1000000000000005</v>
      </c>
      <c r="M251" s="104">
        <v>0.15</v>
      </c>
      <c r="N251" s="100">
        <v>0</v>
      </c>
      <c r="O251" s="104">
        <v>0.15</v>
      </c>
      <c r="P251" s="104">
        <v>0.15</v>
      </c>
      <c r="Q251" s="100">
        <v>0</v>
      </c>
      <c r="R251" s="100">
        <v>0</v>
      </c>
      <c r="S251" s="100">
        <v>0</v>
      </c>
    </row>
    <row r="252" spans="1:19">
      <c r="A252" s="42" t="s">
        <v>465</v>
      </c>
      <c r="B252" s="100">
        <v>11</v>
      </c>
      <c r="C252" s="101">
        <f>IF(AND(B252&lt;=10,B252&gt;0),(人物成长表!$B252-1)*16+50,IF(AND(B252&lt;=20,B252&gt;10),9*16+50+(B252-10)*32,IF(AND(B252&lt;=30,B252&gt;20),9*16+50+10*32+(B252-20)*48,IF(AND(B252&lt;=40,B252&gt;30),9*16+50+10*32+10*48+(B252-30)*64,IF(AND(B252&lt;=50,B252&gt;40),9*16+50+10*32+10*48+10*64+(B252-40)*80,IF(AND(B252&lt;=60,B252&gt;50),9*16+30+10*32+10*48+10*64+10*80+(B252-50)*96,IF(AND(B252&lt;=70,B252&gt;60),9*16+30+10*32+10*48+10*64+10*80+10*96+(B252-60)*112,IF(AND(B252&lt;=80,B252&gt;70),9*16+30+10*32+10*48+10*64+10*80+10*96+10*112+(B252-70)*128,IF(AND(B252&lt;=90,B252&gt;80),9*16+30+10*32+10*48+10*64+10*80+10*96+10*112+10*128+(B252-80)*144,IF(AND(B252&lt;=100,B252&gt;90),9*16+30+10*32+10*48+10*64+10*80+10*96+10*112+10*128+10*144+(B252-90)*160,IF(AND(B252&lt;=110,B252&gt;100),9*16+30+10*32+10*48+10*64+10*80+10*96+10*112+10*128+10*144+10*160+(B252-100)*176,IF(AND(B252&lt;=120,B252&gt;110),9*16+30+10*32+10*48+10*64+10*80+10*96+10*112+10*128+10*144+10*160+10*176+(B252-110)*192))))))))))))</f>
        <v>226</v>
      </c>
      <c r="D252" s="42">
        <v>60</v>
      </c>
      <c r="E252" s="42">
        <v>60</v>
      </c>
      <c r="F252" s="100">
        <v>60</v>
      </c>
      <c r="G252" s="102">
        <f>人物成长表!$D252*人物成长表!$B252*10%+7+IF(AND(B252&lt;=10,B252&gt;0),(人物成长表!$B252-1)*转化表!$C$37,IF(AND(B252&lt;=20,B252&gt;10),9*转化表!$C$37+(B252-10)*转化表!$C$38,IF(AND(B252&lt;=30,B252&gt;20),9*转化表!$C$37+10*转化表!$C$38+(B252-20)*转化表!$C$39,IF(AND(B252&lt;=40,B252&gt;30),9*转化表!$C$37+10*转化表!$C$38+10*转化表!$C$39+(B252-30)*转化表!$C$40,IF(AND(B252&lt;=50,B252&gt;40),9*转化表!$C$37+10*转化表!$C$38+10*转化表!$C$39+10*转化表!$C$40+(B252-40)*转化表!$C$41,IF(AND(B252&lt;=60,B252&gt;50),9*转化表!$C$37+10*转化表!$C$38+10*转化表!$C$39+10*转化表!$C$40+10*转化表!$C$41+(B252-50)*转化表!$C$42,IF(AND(B252&lt;=70,B252&gt;60),9*转化表!$C$37+10*转化表!$C$38+10*转化表!$C$39+10*转化表!$C$40+10*转化表!$C$41+10*转化表!$C$42+(B252-60)*转化表!$C$43,IF(AND(B252&lt;=80,B252&gt;70),9*转化表!$C$37+10*转化表!$C$38+10*转化表!$C$39+10*转化表!$C$40+10*转化表!$C$41+10*转化表!$C$42+10*转化表!$C$43+(B252-70)*转化表!$C$44,IF(AND(B252&lt;=90,B252&gt;80),9*转化表!$C$37+10*转化表!$C$38+10*转化表!$C$39+10*转化表!$C$40+10*转化表!$C$41+10*转化表!$C$42+10*转化表!$C$43+10*转化表!$C$44+(B252-80)*转化表!$C$45,IF(AND(B252&lt;=100,B252&gt;90),9*转化表!$C$37+10*转化表!$C$38+10*转化表!$C$39+10*转化表!$C$40+10*转化表!$C$41+10*转化表!$C$42+10*转化表!$C$43+10*转化表!$C$44+10*转化表!$C$45+(B252-90)*转化表!$C$46,IF(AND(B252&lt;=110,B252&gt;100),9*转化表!$C$37+10*转化表!$C$38+10*转化表!$C$39+10*转化表!$C$40+10*转化表!$C$41+10*转化表!$C$42+10*转化表!$C$43+10*转化表!$C$44+10*转化表!$C$45+10*转化表!$C$46+(B252-100)*转化表!$C$47,IF(AND(B252&lt;=120,B252&gt;110),9*转化表!$C$37+10*转化表!$C$38+10*转化表!$C$39+10*转化表!$C$40+10*转化表!$C$41+10*转化表!$C$42+10*转化表!$C$43+10*转化表!$C$44+10*转化表!$C$45+10*转化表!$C$46+10*转化表!$C$47+(B252-110)*转化表!$C$48))))))))))))</f>
        <v>58</v>
      </c>
      <c r="H252" s="102">
        <f>人物成长表!$D252*人物成长表!$B252*7%+4.8+IF(AND(B252&lt;=10,B252&gt;0),(人物成长表!$B252-1)*转化表!$D$37,IF(AND(B252&lt;=20,B252&gt;10),9*转化表!$D$37+(B252-10)*转化表!$D$38,IF(AND(B252&lt;=30,B252&gt;20),9*转化表!$D$37+10*转化表!$D$38+(B252-20)*转化表!$D$39,IF(AND(B252&lt;=40,B252&gt;30),9*转化表!$D$37+10*转化表!$D$38+10*转化表!$D$39+(B252-30)*转化表!$D$40,IF(AND(B252&lt;=50,B252&gt;40),9*转化表!$D$37+10*转化表!$D$38+10*转化表!$D$39+10*转化表!$D$40+(B252-40)*转化表!$D$41,IF(AND(B252&lt;=60,B252&gt;50),9*转化表!$D$37+10*转化表!$D$38+10*转化表!$D$39+10*转化表!$D$40+10*转化表!$D$41+(B252-50)*转化表!$D$42,IF(AND(B252&lt;=70,B252&gt;60),9*转化表!$D$37+10*转化表!$D$38+10*转化表!$D$39+10*转化表!$D$40+10*转化表!$D$41+10*转化表!$D$42+(B252-60)*转化表!$D$43,IF(AND(B252&lt;=80,B252&gt;70),9*转化表!$D$37+10*转化表!$D$38+10*转化表!$D$39+10*转化表!$D$40+10*转化表!$D$41+10*转化表!$D$42+10*转化表!$D$43+(B252-70)*转化表!$D$44,IF(AND(B252&lt;=90,B252&gt;80),9*转化表!$D$37+10*转化表!$D$38+10*转化表!$D$39+10*转化表!$D$40+10*转化表!$D$41+10*转化表!$D$42+10*转化表!$D$43+10*转化表!$D$44+(B252-80)*转化表!$D$45,IF(AND(B252&lt;=100,B252&gt;90),9*转化表!$D$37+10*转化表!$D$38+10*转化表!$D$39+10*转化表!$D$40+10*转化表!$D$41+10*转化表!$D$42+10*转化表!$D$43+10*转化表!$D$44+10*转化表!$D$45+(B252-90)*转化表!$D$46,IF(AND(B252&lt;=110,B252&gt;100),9*转化表!$D$37+10*转化表!$D$38+10*转化表!$D$39+10*转化表!$D$40+10*转化表!$D$41+10*转化表!$D$42+10*转化表!$D$43+10*转化表!$D$44+10*转化表!$D$45+10*转化表!$D$46+(B252-100)*转化表!$D$47,IF(AND(B252&lt;=120,B252&gt;110),9*转化表!$D$37+10*转化表!$D$38+10*转化表!$D$39+10*转化表!$D$40+10*转化表!$D$41+10*转化表!$D$42+10*转化表!$D$43+10*转化表!$D$44+10*转化表!$D$45+10*转化表!$D$46+10*转化表!$D$47+(B252-110)*转化表!$D$48))))))))))))</f>
        <v>21</v>
      </c>
      <c r="I252" s="103">
        <f>IF(E252&lt;=50,0,(E252-50)*人物成长表!$B252*10%+0.1+IF(AND(B252&lt;=10,B252&gt;0),(人物成长表!$B252-1)*转化表!$E$37,IF(AND(B252&lt;=20,B252&gt;10),9*转化表!$E$37+(B252-10)*转化表!$E$38,IF(AND(B252&lt;=30,B252&gt;20),9*转化表!$E$37+10*转化表!$E$38+(B252-20)*转化表!$E$39,IF(AND(B252&lt;=40,B252&gt;30),9*转化表!$E$37+10*转化表!$E$38+10*转化表!$E$39+(B252-30)*转化表!$E$40,IF(AND(B252&lt;=50,B252&gt;40),9*转化表!$E$37+10*转化表!$E$38+10*转化表!$E$39+10*转化表!$E$40+(B252-40)*转化表!$E$41,IF(AND(B252&lt;=60,B252&gt;50),9*转化表!$E$37+10*转化表!$E$38+10*转化表!$E$39+10*转化表!$E$40+10*转化表!$E$41+(B252-50)*转化表!$E$42,IF(AND(B252&lt;=70,B252&gt;60),9*转化表!$E$37+10*转化表!$E$38+10*转化表!$E$39+10*转化表!$E$40+10*转化表!$E$41+10*转化表!$E$42+(B252-60)*转化表!$E$43,IF(AND(B252&lt;=80,B252&gt;70),9*转化表!$E$37+10*转化表!$E$38+10*转化表!$E$39+10*转化表!$E$40+10*转化表!$E$41+10*转化表!$E$42+10*转化表!$E$43+(B252-70)*转化表!$E$44,IF(AND(B252&lt;=90,B252&gt;80),9*转化表!$E$37+10*转化表!$E$38+10*转化表!$E$39+10*转化表!$E$40+10*转化表!$E$41+10*转化表!$E$42+10*转化表!$E$43+10*转化表!$E$44+(B252-80)*转化表!$E$45,IF(AND(B252&lt;=100,B252&gt;90),9*转化表!$E$37+10*转化表!$E$38+10*转化表!$E$39+10*转化表!$E$40+10*转化表!$E$41+10*转化表!$E$42+10*转化表!$E$43+10*转化表!$E$44+10*转化表!$E$45+(B252-90)*转化表!$E$46,IF(AND(B252&lt;=110,B252&gt;100),9*转化表!$E$37+10*转化表!$E$38+10*转化表!$E$39+10*转化表!$E$40+10*转化表!$E$41+10*转化表!$E$42+10*转化表!$E$43+10*转化表!$E$44+10*转化表!$E$45+10*转化表!$E$46+(B252-100)*转化表!$E$47,IF(AND(B252&lt;=120,B252&gt;110),9*转化表!$E$37+10*转化表!$E$38+10*转化表!$E$39+10*转化表!$E$40+10*转化表!$E$41+10*转化表!$E$42+10*转化表!$E$43+10*转化表!$E$44+10*转化表!$E$45+10*转化表!$E$46+10*转化表!$E$47+(B252-110)*转化表!$E$48)))))))))))))</f>
        <v>11.39</v>
      </c>
      <c r="J252" s="103">
        <f>IF(E252&lt;=50,0,(E252-50)*B252*7%+0.1+IF(AND(B252&lt;=10,B252&gt;0),(人物成长表!$B252-1)*转化表!$F$37,IF(AND(B252&lt;=20,B252&gt;10),9*转化表!$F$37+(B252-10)*转化表!$F$38,IF(AND(B252&lt;=30,B252&gt;20),9*转化表!$F$37+10*转化表!$F$38+(B252-20)*转化表!$F$39,IF(AND(B252&lt;=40,B252&gt;30),9*转化表!$F$37+10*转化表!$F$38+10*转化表!$F$39+(B252-30)*转化表!$F$40,IF(AND(B252&lt;=50,B252&gt;40),9*转化表!$F$37+10*转化表!$F$38+10*转化表!$F$39+10*转化表!$F$40+(B252-40)*转化表!$F$41,IF(AND(B252&lt;=60,B252&gt;50),9*转化表!$F$37+10*转化表!$F$38+10*转化表!$F$39+10*转化表!$F$40+10*转化表!$F$41+(B252-50)*转化表!$F$42,IF(AND(B252&lt;=70,B252&gt;60),9*转化表!$F$37+10*转化表!$F$38+10*转化表!$F$39+10*转化表!$F$40+10*转化表!$F$41+10*转化表!$F$42+(B252-60)*转化表!$F$43,IF(AND(B252&lt;=80,B252&gt;70),9*转化表!$F$37+10*转化表!$F$38+10*转化表!$F$39+10*转化表!$F$40+10*转化表!$F$41+10*转化表!$F$42+10*转化表!$F$43+(B252-70)*转化表!$F$44,IF(AND(B252&lt;=90,B252&gt;80),9*转化表!$F$37+10*转化表!$F$38+10*转化表!$F$39+10*转化表!$F$40+10*转化表!$F$41+10*转化表!$F$42+10*转化表!$F$43+10*转化表!$F$44+(B252-80)*转化表!$F$45,IF(AND(B252&lt;=100,B252&gt;90),9*转化表!$F$37+10*转化表!$F$38+10*转化表!$F$39+10*转化表!$F$40+10*转化表!$F$41+10*转化表!$F$42+10*转化表!$F$43+10*转化表!$F$44+10*转化表!$F$45+(B252-90)*转化表!$F$46,IF(AND(B252&lt;=110,B252&gt;100),9*转化表!$F$37+10*转化表!$F$38+10*转化表!$F$39+10*转化表!$F$40+10*转化表!$F$41+10*转化表!$F$42+10*转化表!$F$43+10*转化表!$F$44+10*转化表!$F$45+10*转化表!$F$46+(B252-100)*转化表!$F$47,IF(AND(B252&lt;=120,B252&gt;110),9*转化表!$F$37+10*转化表!$F$38+10*转化表!$F$39+10*转化表!$F$40+10*转化表!$F$41+10*转化表!$F$42+10*转化表!$F$43+10*转化表!$F$44+10*转化表!$F$45+10*转化表!$F$46+10*转化表!$F$47+(B252-110)*转化表!$F$48)))))))))))))</f>
        <v>7.9900000000000011</v>
      </c>
      <c r="K252" s="103">
        <f>(F252-50)*人物成长表!$B252*10%+1+IF(AND(B252&lt;=10,B252&gt;0),(人物成长表!$B252-1)*转化表!$G$37,IF(AND(B252&lt;=20,B252&gt;10),9*转化表!$G$37+(B252-10)*转化表!$G$38,IF(AND(B252&lt;=30,B252&gt;20),9*转化表!$G$37+10*转化表!$G$38+(B252-20)*转化表!$G$39,IF(AND(B252&lt;=40,B252&gt;30),9*转化表!$G$37+10*转化表!$G$38+10*转化表!$G$39+(B252-30)*转化表!$G$40,IF(AND(B252&lt;=50,B252&gt;40),9*转化表!$G$37+10*转化表!$G$38+10*转化表!$G$39+10*转化表!$G$40+(B252-40)*转化表!$G$41,IF(AND(B252&lt;=60,B252&gt;50),9*转化表!$G$37+10*转化表!$G$38+10*转化表!$G$39+10*转化表!$G$40+10*转化表!$G$41+(B252-50)*转化表!$G$42,IF(AND(B252&lt;=70,B252&gt;60),9*转化表!$G$37+10*转化表!$G$38+10*转化表!$G$39+10*转化表!$G$40+10*转化表!$G$41+10*转化表!$G$42+(B252-60)*转化表!$G$43,IF(AND(B252&lt;=80,B252&gt;70),9*转化表!$G$37+10*转化表!$G$38+10*转化表!$G$39+10*转化表!$G$40+10*转化表!$G$41+10*转化表!$G$42+10*转化表!$G$43+(B252-70)*转化表!$G$44,IF(AND(B252&lt;=90,B252&gt;80),9*转化表!$G$37+10*转化表!$G$38+10*转化表!$G$39+10*转化表!$G$40+10*转化表!$G$41+10*转化表!$G$42+10*转化表!$G$43+10*转化表!$G$44+(B252-80)*转化表!$G$45,IF(AND(B252&lt;=100,B252&gt;90),9*转化表!$G$37+10*转化表!$G$38+10*转化表!$G$39+10*转化表!$G$40+10*转化表!$G$41+10*转化表!$G$42+10*转化表!$G$43+10*转化表!$G$44+10*转化表!$G$45+(B252-90)*转化表!$G$46,IF(AND(B252&lt;=110,B252&gt;100),9*转化表!$G$37+10*转化表!$G$38+10*转化表!$G$39+10*转化表!$G$40+10*转化表!$G$41+10*转化表!$G$42+10*转化表!$G$43+10*转化表!$G$44+10*转化表!$G$45+10*转化表!$G$46+(B252-100)*转化表!$G$47,IF(AND(B252&lt;=120,B252&gt;110),9*转化表!$G$37+10*转化表!$G$38+10*转化表!$G$39+10*转化表!$G$40+10*转化表!$G$41+10*转化表!$G$42+10*转化表!$G$43+10*转化表!$G$44+10*转化表!$G$45+10*转化表!$G$46+10*转化表!$G$47+(B252-110)*转化表!$G$48))))))))))))</f>
        <v>23</v>
      </c>
      <c r="L252" s="103">
        <f>IF(F252&lt;=50,0,(F252-50)*人物成长表!$B252*7%+IF(AND(B252&lt;=10,B252&gt;0),人物成长表!$B252*转化表!$H$37,IF(AND(B252&lt;=20,B252&gt;10),9*转化表!$H$37+(B252-10)*转化表!$H$38,IF(AND(B252&lt;=30,B252&gt;20),9*转化表!$H$37+10*转化表!$H$38+(B252-20)*转化表!$H$39,IF(AND(B252&lt;=40,B252&gt;30),9*转化表!$H$37+10*转化表!$H$38+10*转化表!$H$39+(B252-30)*转化表!$H$40,IF(AND(B252&lt;=50,B252&gt;40),9*转化表!$H$37+10*转化表!$H$38+10*转化表!$H$39+10*转化表!$H$40+(B252-40)*转化表!$H$41,IF(AND(B252&lt;=60,B252&gt;50),9*转化表!$H$37+10*转化表!$H$38+10*转化表!$H$39+10*转化表!$H$40+10*转化表!$H$41+(B252-50)*转化表!$H$42,IF(AND(B252&lt;=70,B252&gt;60),9*转化表!$H$37+10*转化表!$H$38+10*转化表!$H$39+10*转化表!$H$40+10*转化表!$H$41+10*转化表!$H$42+(B252-60)*转化表!$H$43,IF(AND(B252&lt;=80,B252&gt;70),9*转化表!$H$37+10*转化表!$H$38+10*转化表!$H$39+10*转化表!$H$40+10*转化表!$H$41+10*转化表!$H$42+10*转化表!$H$43+(B252-70)*转化表!$H$44,IF(AND(B252&lt;=90,B252&gt;80),9*转化表!$H$37+10*转化表!$H$38+10*转化表!$H$39+10*转化表!$H$40+10*转化表!$H$41+10*转化表!$H$42+10*转化表!$H$43+10*转化表!$H$44+(B252-80)*转化表!$H$45,IF(AND(B252&lt;=100,B252&gt;90),9*转化表!$H$37+10*转化表!$H$38+10*转化表!$H$39+10*转化表!$H$40+10*转化表!$H$41+10*转化表!$H$42+10*转化表!$H$43+10*转化表!$H$44+10*转化表!$H$45+(B252-90)*转化表!$H$46,IF(AND(B252&lt;=110,B252&gt;100),9*转化表!$H$37+10*转化表!$H$38+10*转化表!$H$39+10*转化表!$H$40+10*转化表!$H$41+10*转化表!$H$42+10*转化表!$H$43+10*转化表!$H$44+10*转化表!$H$45+10*转化表!$H$46+(B252-100)*转化表!$H$47,IF(AND(B252&lt;=120,B252&gt;110),9*转化表!$H$37+10*转化表!$H$38+10*转化表!$H$39+10*转化表!$H$40+10*转化表!$H$41+10*转化表!$H$42+10*转化表!$H$43+10*转化表!$H$44+10*转化表!$H$45+10*转化表!$H$46+10*转化表!$H$47+(B252-110)*转化表!$H$48)))))))))))))</f>
        <v>7.8100000000000014</v>
      </c>
      <c r="M252" s="104">
        <v>0.15</v>
      </c>
      <c r="N252" s="100">
        <v>0</v>
      </c>
      <c r="O252" s="104">
        <v>0.15</v>
      </c>
      <c r="P252" s="104">
        <v>0.15</v>
      </c>
      <c r="Q252" s="100">
        <v>0</v>
      </c>
      <c r="R252" s="100">
        <v>0</v>
      </c>
      <c r="S252" s="100">
        <v>0</v>
      </c>
    </row>
    <row r="253" spans="1:19">
      <c r="A253" s="42" t="s">
        <v>465</v>
      </c>
      <c r="B253" s="100">
        <v>12</v>
      </c>
      <c r="C253" s="101">
        <f>IF(AND(B253&lt;=10,B253&gt;0),(人物成长表!$B253-1)*16+50,IF(AND(B253&lt;=20,B253&gt;10),9*16+50+(B253-10)*32,IF(AND(B253&lt;=30,B253&gt;20),9*16+50+10*32+(B253-20)*48,IF(AND(B253&lt;=40,B253&gt;30),9*16+50+10*32+10*48+(B253-30)*64,IF(AND(B253&lt;=50,B253&gt;40),9*16+50+10*32+10*48+10*64+(B253-40)*80,IF(AND(B253&lt;=60,B253&gt;50),9*16+30+10*32+10*48+10*64+10*80+(B253-50)*96,IF(AND(B253&lt;=70,B253&gt;60),9*16+30+10*32+10*48+10*64+10*80+10*96+(B253-60)*112,IF(AND(B253&lt;=80,B253&gt;70),9*16+30+10*32+10*48+10*64+10*80+10*96+10*112+(B253-70)*128,IF(AND(B253&lt;=90,B253&gt;80),9*16+30+10*32+10*48+10*64+10*80+10*96+10*112+10*128+(B253-80)*144,IF(AND(B253&lt;=100,B253&gt;90),9*16+30+10*32+10*48+10*64+10*80+10*96+10*112+10*128+10*144+(B253-90)*160,IF(AND(B253&lt;=110,B253&gt;100),9*16+30+10*32+10*48+10*64+10*80+10*96+10*112+10*128+10*144+10*160+(B253-100)*176,IF(AND(B253&lt;=120,B253&gt;110),9*16+30+10*32+10*48+10*64+10*80+10*96+10*112+10*128+10*144+10*160+10*176+(B253-110)*192))))))))))))</f>
        <v>258</v>
      </c>
      <c r="D253" s="42">
        <v>60</v>
      </c>
      <c r="E253" s="42">
        <v>60</v>
      </c>
      <c r="F253" s="100">
        <v>60</v>
      </c>
      <c r="G253" s="102">
        <f>人物成长表!$D253*人物成长表!$B253*10%+7+IF(AND(B253&lt;=10,B253&gt;0),(人物成长表!$B253-1)*转化表!$C$37,IF(AND(B253&lt;=20,B253&gt;10),9*转化表!$C$37+(B253-10)*转化表!$C$38,IF(AND(B253&lt;=30,B253&gt;20),9*转化表!$C$37+10*转化表!$C$38+(B253-20)*转化表!$C$39,IF(AND(B253&lt;=40,B253&gt;30),9*转化表!$C$37+10*转化表!$C$38+10*转化表!$C$39+(B253-30)*转化表!$C$40,IF(AND(B253&lt;=50,B253&gt;40),9*转化表!$C$37+10*转化表!$C$38+10*转化表!$C$39+10*转化表!$C$40+(B253-40)*转化表!$C$41,IF(AND(B253&lt;=60,B253&gt;50),9*转化表!$C$37+10*转化表!$C$38+10*转化表!$C$39+10*转化表!$C$40+10*转化表!$C$41+(B253-50)*转化表!$C$42,IF(AND(B253&lt;=70,B253&gt;60),9*转化表!$C$37+10*转化表!$C$38+10*转化表!$C$39+10*转化表!$C$40+10*转化表!$C$41+10*转化表!$C$42+(B253-60)*转化表!$C$43,IF(AND(B253&lt;=80,B253&gt;70),9*转化表!$C$37+10*转化表!$C$38+10*转化表!$C$39+10*转化表!$C$40+10*转化表!$C$41+10*转化表!$C$42+10*转化表!$C$43+(B253-70)*转化表!$C$44,IF(AND(B253&lt;=90,B253&gt;80),9*转化表!$C$37+10*转化表!$C$38+10*转化表!$C$39+10*转化表!$C$40+10*转化表!$C$41+10*转化表!$C$42+10*转化表!$C$43+10*转化表!$C$44+(B253-80)*转化表!$C$45,IF(AND(B253&lt;=100,B253&gt;90),9*转化表!$C$37+10*转化表!$C$38+10*转化表!$C$39+10*转化表!$C$40+10*转化表!$C$41+10*转化表!$C$42+10*转化表!$C$43+10*转化表!$C$44+10*转化表!$C$45+(B253-90)*转化表!$C$46,IF(AND(B253&lt;=110,B253&gt;100),9*转化表!$C$37+10*转化表!$C$38+10*转化表!$C$39+10*转化表!$C$40+10*转化表!$C$41+10*转化表!$C$42+10*转化表!$C$43+10*转化表!$C$44+10*转化表!$C$45+10*转化表!$C$46+(B253-100)*转化表!$C$47,IF(AND(B253&lt;=120,B253&gt;110),9*转化表!$C$37+10*转化表!$C$38+10*转化表!$C$39+10*转化表!$C$40+10*转化表!$C$41+10*转化表!$C$42+10*转化表!$C$43+10*转化表!$C$44+10*转化表!$C$45+10*转化表!$C$46+10*转化表!$C$47+(B253-110)*转化表!$C$48))))))))))))</f>
        <v>67</v>
      </c>
      <c r="H253" s="102">
        <f>人物成长表!$D253*人物成长表!$B253*7%+4.8+IF(AND(B253&lt;=10,B253&gt;0),(人物成长表!$B253-1)*转化表!$D$37,IF(AND(B253&lt;=20,B253&gt;10),9*转化表!$D$37+(B253-10)*转化表!$D$38,IF(AND(B253&lt;=30,B253&gt;20),9*转化表!$D$37+10*转化表!$D$38+(B253-20)*转化表!$D$39,IF(AND(B253&lt;=40,B253&gt;30),9*转化表!$D$37+10*转化表!$D$38+10*转化表!$D$39+(B253-30)*转化表!$D$40,IF(AND(B253&lt;=50,B253&gt;40),9*转化表!$D$37+10*转化表!$D$38+10*转化表!$D$39+10*转化表!$D$40+(B253-40)*转化表!$D$41,IF(AND(B253&lt;=60,B253&gt;50),9*转化表!$D$37+10*转化表!$D$38+10*转化表!$D$39+10*转化表!$D$40+10*转化表!$D$41+(B253-50)*转化表!$D$42,IF(AND(B253&lt;=70,B253&gt;60),9*转化表!$D$37+10*转化表!$D$38+10*转化表!$D$39+10*转化表!$D$40+10*转化表!$D$41+10*转化表!$D$42+(B253-60)*转化表!$D$43,IF(AND(B253&lt;=80,B253&gt;70),9*转化表!$D$37+10*转化表!$D$38+10*转化表!$D$39+10*转化表!$D$40+10*转化表!$D$41+10*转化表!$D$42+10*转化表!$D$43+(B253-70)*转化表!$D$44,IF(AND(B253&lt;=90,B253&gt;80),9*转化表!$D$37+10*转化表!$D$38+10*转化表!$D$39+10*转化表!$D$40+10*转化表!$D$41+10*转化表!$D$42+10*转化表!$D$43+10*转化表!$D$44+(B253-80)*转化表!$D$45,IF(AND(B253&lt;=100,B253&gt;90),9*转化表!$D$37+10*转化表!$D$38+10*转化表!$D$39+10*转化表!$D$40+10*转化表!$D$41+10*转化表!$D$42+10*转化表!$D$43+10*转化表!$D$44+10*转化表!$D$45+(B253-90)*转化表!$D$46,IF(AND(B253&lt;=110,B253&gt;100),9*转化表!$D$37+10*转化表!$D$38+10*转化表!$D$39+10*转化表!$D$40+10*转化表!$D$41+10*转化表!$D$42+10*转化表!$D$43+10*转化表!$D$44+10*转化表!$D$45+10*转化表!$D$46+(B253-100)*转化表!$D$47,IF(AND(B253&lt;=120,B253&gt;110),9*转化表!$D$37+10*转化表!$D$38+10*转化表!$D$39+10*转化表!$D$40+10*转化表!$D$41+10*转化表!$D$42+10*转化表!$D$43+10*转化表!$D$44+10*转化表!$D$45+10*转化表!$D$46+10*转化表!$D$47+(B253-110)*转化表!$D$48))))))))))))</f>
        <v>24.000000000000004</v>
      </c>
      <c r="I253" s="103">
        <f>IF(E253&lt;=50,0,(E253-50)*人物成长表!$B253*10%+0.1+IF(AND(B253&lt;=10,B253&gt;0),(人物成长表!$B253-1)*转化表!$E$37,IF(AND(B253&lt;=20,B253&gt;10),9*转化表!$E$37+(B253-10)*转化表!$E$38,IF(AND(B253&lt;=30,B253&gt;20),9*转化表!$E$37+10*转化表!$E$38+(B253-20)*转化表!$E$39,IF(AND(B253&lt;=40,B253&gt;30),9*转化表!$E$37+10*转化表!$E$38+10*转化表!$E$39+(B253-30)*转化表!$E$40,IF(AND(B253&lt;=50,B253&gt;40),9*转化表!$E$37+10*转化表!$E$38+10*转化表!$E$39+10*转化表!$E$40+(B253-40)*转化表!$E$41,IF(AND(B253&lt;=60,B253&gt;50),9*转化表!$E$37+10*转化表!$E$38+10*转化表!$E$39+10*转化表!$E$40+10*转化表!$E$41+(B253-50)*转化表!$E$42,IF(AND(B253&lt;=70,B253&gt;60),9*转化表!$E$37+10*转化表!$E$38+10*转化表!$E$39+10*转化表!$E$40+10*转化表!$E$41+10*转化表!$E$42+(B253-60)*转化表!$E$43,IF(AND(B253&lt;=80,B253&gt;70),9*转化表!$E$37+10*转化表!$E$38+10*转化表!$E$39+10*转化表!$E$40+10*转化表!$E$41+10*转化表!$E$42+10*转化表!$E$43+(B253-70)*转化表!$E$44,IF(AND(B253&lt;=90,B253&gt;80),9*转化表!$E$37+10*转化表!$E$38+10*转化表!$E$39+10*转化表!$E$40+10*转化表!$E$41+10*转化表!$E$42+10*转化表!$E$43+10*转化表!$E$44+(B253-80)*转化表!$E$45,IF(AND(B253&lt;=100,B253&gt;90),9*转化表!$E$37+10*转化表!$E$38+10*转化表!$E$39+10*转化表!$E$40+10*转化表!$E$41+10*转化表!$E$42+10*转化表!$E$43+10*转化表!$E$44+10*转化表!$E$45+(B253-90)*转化表!$E$46,IF(AND(B253&lt;=110,B253&gt;100),9*转化表!$E$37+10*转化表!$E$38+10*转化表!$E$39+10*转化表!$E$40+10*转化表!$E$41+10*转化表!$E$42+10*转化表!$E$43+10*转化表!$E$44+10*转化表!$E$45+10*转化表!$E$46+(B253-100)*转化表!$E$47,IF(AND(B253&lt;=120,B253&gt;110),9*转化表!$E$37+10*转化表!$E$38+10*转化表!$E$39+10*转化表!$E$40+10*转化表!$E$41+10*转化表!$E$42+10*转化表!$E$43+10*转化表!$E$44+10*转化表!$E$45+10*转化表!$E$46+10*转化表!$E$47+(B253-110)*转化表!$E$48)))))))))))))</f>
        <v>12.41</v>
      </c>
      <c r="J253" s="103">
        <f>IF(E253&lt;=50,0,(E253-50)*B253*7%+0.1+IF(AND(B253&lt;=10,B253&gt;0),(人物成长表!$B253-1)*转化表!$F$37,IF(AND(B253&lt;=20,B253&gt;10),9*转化表!$F$37+(B253-10)*转化表!$F$38,IF(AND(B253&lt;=30,B253&gt;20),9*转化表!$F$37+10*转化表!$F$38+(B253-20)*转化表!$F$39,IF(AND(B253&lt;=40,B253&gt;30),9*转化表!$F$37+10*转化表!$F$38+10*转化表!$F$39+(B253-30)*转化表!$F$40,IF(AND(B253&lt;=50,B253&gt;40),9*转化表!$F$37+10*转化表!$F$38+10*转化表!$F$39+10*转化表!$F$40+(B253-40)*转化表!$F$41,IF(AND(B253&lt;=60,B253&gt;50),9*转化表!$F$37+10*转化表!$F$38+10*转化表!$F$39+10*转化表!$F$40+10*转化表!$F$41+(B253-50)*转化表!$F$42,IF(AND(B253&lt;=70,B253&gt;60),9*转化表!$F$37+10*转化表!$F$38+10*转化表!$F$39+10*转化表!$F$40+10*转化表!$F$41+10*转化表!$F$42+(B253-60)*转化表!$F$43,IF(AND(B253&lt;=80,B253&gt;70),9*转化表!$F$37+10*转化表!$F$38+10*转化表!$F$39+10*转化表!$F$40+10*转化表!$F$41+10*转化表!$F$42+10*转化表!$F$43+(B253-70)*转化表!$F$44,IF(AND(B253&lt;=90,B253&gt;80),9*转化表!$F$37+10*转化表!$F$38+10*转化表!$F$39+10*转化表!$F$40+10*转化表!$F$41+10*转化表!$F$42+10*转化表!$F$43+10*转化表!$F$44+(B253-80)*转化表!$F$45,IF(AND(B253&lt;=100,B253&gt;90),9*转化表!$F$37+10*转化表!$F$38+10*转化表!$F$39+10*转化表!$F$40+10*转化表!$F$41+10*转化表!$F$42+10*转化表!$F$43+10*转化表!$F$44+10*转化表!$F$45+(B253-90)*转化表!$F$46,IF(AND(B253&lt;=110,B253&gt;100),9*转化表!$F$37+10*转化表!$F$38+10*转化表!$F$39+10*转化表!$F$40+10*转化表!$F$41+10*转化表!$F$42+10*转化表!$F$43+10*转化表!$F$44+10*转化表!$F$45+10*转化表!$F$46+(B253-100)*转化表!$F$47,IF(AND(B253&lt;=120,B253&gt;110),9*转化表!$F$37+10*转化表!$F$38+10*转化表!$F$39+10*转化表!$F$40+10*转化表!$F$41+10*转化表!$F$42+10*转化表!$F$43+10*转化表!$F$44+10*转化表!$F$45+10*转化表!$F$46+10*转化表!$F$47+(B253-110)*转化表!$F$48)))))))))))))</f>
        <v>8.6999999999999993</v>
      </c>
      <c r="K253" s="103">
        <f>(F253-50)*人物成长表!$B253*10%+1+IF(AND(B253&lt;=10,B253&gt;0),(人物成长表!$B253-1)*转化表!$G$37,IF(AND(B253&lt;=20,B253&gt;10),9*转化表!$G$37+(B253-10)*转化表!$G$38,IF(AND(B253&lt;=30,B253&gt;20),9*转化表!$G$37+10*转化表!$G$38+(B253-20)*转化表!$G$39,IF(AND(B253&lt;=40,B253&gt;30),9*转化表!$G$37+10*转化表!$G$38+10*转化表!$G$39+(B253-30)*转化表!$G$40,IF(AND(B253&lt;=50,B253&gt;40),9*转化表!$G$37+10*转化表!$G$38+10*转化表!$G$39+10*转化表!$G$40+(B253-40)*转化表!$G$41,IF(AND(B253&lt;=60,B253&gt;50),9*转化表!$G$37+10*转化表!$G$38+10*转化表!$G$39+10*转化表!$G$40+10*转化表!$G$41+(B253-50)*转化表!$G$42,IF(AND(B253&lt;=70,B253&gt;60),9*转化表!$G$37+10*转化表!$G$38+10*转化表!$G$39+10*转化表!$G$40+10*转化表!$G$41+10*转化表!$G$42+(B253-60)*转化表!$G$43,IF(AND(B253&lt;=80,B253&gt;70),9*转化表!$G$37+10*转化表!$G$38+10*转化表!$G$39+10*转化表!$G$40+10*转化表!$G$41+10*转化表!$G$42+10*转化表!$G$43+(B253-70)*转化表!$G$44,IF(AND(B253&lt;=90,B253&gt;80),9*转化表!$G$37+10*转化表!$G$38+10*转化表!$G$39+10*转化表!$G$40+10*转化表!$G$41+10*转化表!$G$42+10*转化表!$G$43+10*转化表!$G$44+(B253-80)*转化表!$G$45,IF(AND(B253&lt;=100,B253&gt;90),9*转化表!$G$37+10*转化表!$G$38+10*转化表!$G$39+10*转化表!$G$40+10*转化表!$G$41+10*转化表!$G$42+10*转化表!$G$43+10*转化表!$G$44+10*转化表!$G$45+(B253-90)*转化表!$G$46,IF(AND(B253&lt;=110,B253&gt;100),9*转化表!$G$37+10*转化表!$G$38+10*转化表!$G$39+10*转化表!$G$40+10*转化表!$G$41+10*转化表!$G$42+10*转化表!$G$43+10*转化表!$G$44+10*转化表!$G$45+10*转化表!$G$46+(B253-100)*转化表!$G$47,IF(AND(B253&lt;=120,B253&gt;110),9*转化表!$G$37+10*转化表!$G$38+10*转化表!$G$39+10*转化表!$G$40+10*转化表!$G$41+10*转化表!$G$42+10*转化表!$G$43+10*转化表!$G$44+10*转化表!$G$45+10*转化表!$G$46+10*转化表!$G$47+(B253-110)*转化表!$G$48))))))))))))</f>
        <v>26</v>
      </c>
      <c r="L253" s="103">
        <f>IF(F253&lt;=50,0,(F253-50)*人物成长表!$B253*7%+IF(AND(B253&lt;=10,B253&gt;0),人物成长表!$B253*转化表!$H$37,IF(AND(B253&lt;=20,B253&gt;10),9*转化表!$H$37+(B253-10)*转化表!$H$38,IF(AND(B253&lt;=30,B253&gt;20),9*转化表!$H$37+10*转化表!$H$38+(B253-20)*转化表!$H$39,IF(AND(B253&lt;=40,B253&gt;30),9*转化表!$H$37+10*转化表!$H$38+10*转化表!$H$39+(B253-30)*转化表!$H$40,IF(AND(B253&lt;=50,B253&gt;40),9*转化表!$H$37+10*转化表!$H$38+10*转化表!$H$39+10*转化表!$H$40+(B253-40)*转化表!$H$41,IF(AND(B253&lt;=60,B253&gt;50),9*转化表!$H$37+10*转化表!$H$38+10*转化表!$H$39+10*转化表!$H$40+10*转化表!$H$41+(B253-50)*转化表!$H$42,IF(AND(B253&lt;=70,B253&gt;60),9*转化表!$H$37+10*转化表!$H$38+10*转化表!$H$39+10*转化表!$H$40+10*转化表!$H$41+10*转化表!$H$42+(B253-60)*转化表!$H$43,IF(AND(B253&lt;=80,B253&gt;70),9*转化表!$H$37+10*转化表!$H$38+10*转化表!$H$39+10*转化表!$H$40+10*转化表!$H$41+10*转化表!$H$42+10*转化表!$H$43+(B253-70)*转化表!$H$44,IF(AND(B253&lt;=90,B253&gt;80),9*转化表!$H$37+10*转化表!$H$38+10*转化表!$H$39+10*转化表!$H$40+10*转化表!$H$41+10*转化表!$H$42+10*转化表!$H$43+10*转化表!$H$44+(B253-80)*转化表!$H$45,IF(AND(B253&lt;=100,B253&gt;90),9*转化表!$H$37+10*转化表!$H$38+10*转化表!$H$39+10*转化表!$H$40+10*转化表!$H$41+10*转化表!$H$42+10*转化表!$H$43+10*转化表!$H$44+10*转化表!$H$45+(B253-90)*转化表!$H$46,IF(AND(B253&lt;=110,B253&gt;100),9*转化表!$H$37+10*转化表!$H$38+10*转化表!$H$39+10*转化表!$H$40+10*转化表!$H$41+10*转化表!$H$42+10*转化表!$H$43+10*转化表!$H$44+10*转化表!$H$45+10*转化表!$H$46+(B253-100)*转化表!$H$47,IF(AND(B253&lt;=120,B253&gt;110),9*转化表!$H$37+10*转化表!$H$38+10*转化表!$H$39+10*转化表!$H$40+10*转化表!$H$41+10*转化表!$H$42+10*转化表!$H$43+10*转化表!$H$44+10*转化表!$H$45+10*转化表!$H$46+10*转化表!$H$47+(B253-110)*转化表!$H$48)))))))))))))</f>
        <v>8.5300000000000011</v>
      </c>
      <c r="M253" s="104">
        <v>0.15</v>
      </c>
      <c r="N253" s="100">
        <v>0</v>
      </c>
      <c r="O253" s="104">
        <v>0.15</v>
      </c>
      <c r="P253" s="104">
        <v>0.15</v>
      </c>
      <c r="Q253" s="100">
        <v>0</v>
      </c>
      <c r="R253" s="100">
        <v>0</v>
      </c>
      <c r="S253" s="100">
        <v>0</v>
      </c>
    </row>
    <row r="254" spans="1:19">
      <c r="A254" s="42" t="s">
        <v>465</v>
      </c>
      <c r="B254" s="100">
        <v>13</v>
      </c>
      <c r="C254" s="101">
        <f>IF(AND(B254&lt;=10,B254&gt;0),(人物成长表!$B254-1)*16+50,IF(AND(B254&lt;=20,B254&gt;10),9*16+50+(B254-10)*32,IF(AND(B254&lt;=30,B254&gt;20),9*16+50+10*32+(B254-20)*48,IF(AND(B254&lt;=40,B254&gt;30),9*16+50+10*32+10*48+(B254-30)*64,IF(AND(B254&lt;=50,B254&gt;40),9*16+50+10*32+10*48+10*64+(B254-40)*80,IF(AND(B254&lt;=60,B254&gt;50),9*16+30+10*32+10*48+10*64+10*80+(B254-50)*96,IF(AND(B254&lt;=70,B254&gt;60),9*16+30+10*32+10*48+10*64+10*80+10*96+(B254-60)*112,IF(AND(B254&lt;=80,B254&gt;70),9*16+30+10*32+10*48+10*64+10*80+10*96+10*112+(B254-70)*128,IF(AND(B254&lt;=90,B254&gt;80),9*16+30+10*32+10*48+10*64+10*80+10*96+10*112+10*128+(B254-80)*144,IF(AND(B254&lt;=100,B254&gt;90),9*16+30+10*32+10*48+10*64+10*80+10*96+10*112+10*128+10*144+(B254-90)*160,IF(AND(B254&lt;=110,B254&gt;100),9*16+30+10*32+10*48+10*64+10*80+10*96+10*112+10*128+10*144+10*160+(B254-100)*176,IF(AND(B254&lt;=120,B254&gt;110),9*16+30+10*32+10*48+10*64+10*80+10*96+10*112+10*128+10*144+10*160+10*176+(B254-110)*192))))))))))))</f>
        <v>290</v>
      </c>
      <c r="D254" s="42">
        <v>60</v>
      </c>
      <c r="E254" s="42">
        <v>60</v>
      </c>
      <c r="F254" s="100">
        <v>60</v>
      </c>
      <c r="G254" s="102">
        <f>人物成长表!$D254*人物成长表!$B254*10%+7+IF(AND(B254&lt;=10,B254&gt;0),(人物成长表!$B254-1)*转化表!$C$37,IF(AND(B254&lt;=20,B254&gt;10),9*转化表!$C$37+(B254-10)*转化表!$C$38,IF(AND(B254&lt;=30,B254&gt;20),9*转化表!$C$37+10*转化表!$C$38+(B254-20)*转化表!$C$39,IF(AND(B254&lt;=40,B254&gt;30),9*转化表!$C$37+10*转化表!$C$38+10*转化表!$C$39+(B254-30)*转化表!$C$40,IF(AND(B254&lt;=50,B254&gt;40),9*转化表!$C$37+10*转化表!$C$38+10*转化表!$C$39+10*转化表!$C$40+(B254-40)*转化表!$C$41,IF(AND(B254&lt;=60,B254&gt;50),9*转化表!$C$37+10*转化表!$C$38+10*转化表!$C$39+10*转化表!$C$40+10*转化表!$C$41+(B254-50)*转化表!$C$42,IF(AND(B254&lt;=70,B254&gt;60),9*转化表!$C$37+10*转化表!$C$38+10*转化表!$C$39+10*转化表!$C$40+10*转化表!$C$41+10*转化表!$C$42+(B254-60)*转化表!$C$43,IF(AND(B254&lt;=80,B254&gt;70),9*转化表!$C$37+10*转化表!$C$38+10*转化表!$C$39+10*转化表!$C$40+10*转化表!$C$41+10*转化表!$C$42+10*转化表!$C$43+(B254-70)*转化表!$C$44,IF(AND(B254&lt;=90,B254&gt;80),9*转化表!$C$37+10*转化表!$C$38+10*转化表!$C$39+10*转化表!$C$40+10*转化表!$C$41+10*转化表!$C$42+10*转化表!$C$43+10*转化表!$C$44+(B254-80)*转化表!$C$45,IF(AND(B254&lt;=100,B254&gt;90),9*转化表!$C$37+10*转化表!$C$38+10*转化表!$C$39+10*转化表!$C$40+10*转化表!$C$41+10*转化表!$C$42+10*转化表!$C$43+10*转化表!$C$44+10*转化表!$C$45+(B254-90)*转化表!$C$46,IF(AND(B254&lt;=110,B254&gt;100),9*转化表!$C$37+10*转化表!$C$38+10*转化表!$C$39+10*转化表!$C$40+10*转化表!$C$41+10*转化表!$C$42+10*转化表!$C$43+10*转化表!$C$44+10*转化表!$C$45+10*转化表!$C$46+(B254-100)*转化表!$C$47,IF(AND(B254&lt;=120,B254&gt;110),9*转化表!$C$37+10*转化表!$C$38+10*转化表!$C$39+10*转化表!$C$40+10*转化表!$C$41+10*转化表!$C$42+10*转化表!$C$43+10*转化表!$C$44+10*转化表!$C$45+10*转化表!$C$46+10*转化表!$C$47+(B254-110)*转化表!$C$48))))))))))))</f>
        <v>76</v>
      </c>
      <c r="H254" s="102">
        <f>人物成长表!$D254*人物成长表!$B254*7%+4.8+IF(AND(B254&lt;=10,B254&gt;0),(人物成长表!$B254-1)*转化表!$D$37,IF(AND(B254&lt;=20,B254&gt;10),9*转化表!$D$37+(B254-10)*转化表!$D$38,IF(AND(B254&lt;=30,B254&gt;20),9*转化表!$D$37+10*转化表!$D$38+(B254-20)*转化表!$D$39,IF(AND(B254&lt;=40,B254&gt;30),9*转化表!$D$37+10*转化表!$D$38+10*转化表!$D$39+(B254-30)*转化表!$D$40,IF(AND(B254&lt;=50,B254&gt;40),9*转化表!$D$37+10*转化表!$D$38+10*转化表!$D$39+10*转化表!$D$40+(B254-40)*转化表!$D$41,IF(AND(B254&lt;=60,B254&gt;50),9*转化表!$D$37+10*转化表!$D$38+10*转化表!$D$39+10*转化表!$D$40+10*转化表!$D$41+(B254-50)*转化表!$D$42,IF(AND(B254&lt;=70,B254&gt;60),9*转化表!$D$37+10*转化表!$D$38+10*转化表!$D$39+10*转化表!$D$40+10*转化表!$D$41+10*转化表!$D$42+(B254-60)*转化表!$D$43,IF(AND(B254&lt;=80,B254&gt;70),9*转化表!$D$37+10*转化表!$D$38+10*转化表!$D$39+10*转化表!$D$40+10*转化表!$D$41+10*转化表!$D$42+10*转化表!$D$43+(B254-70)*转化表!$D$44,IF(AND(B254&lt;=90,B254&gt;80),9*转化表!$D$37+10*转化表!$D$38+10*转化表!$D$39+10*转化表!$D$40+10*转化表!$D$41+10*转化表!$D$42+10*转化表!$D$43+10*转化表!$D$44+(B254-80)*转化表!$D$45,IF(AND(B254&lt;=100,B254&gt;90),9*转化表!$D$37+10*转化表!$D$38+10*转化表!$D$39+10*转化表!$D$40+10*转化表!$D$41+10*转化表!$D$42+10*转化表!$D$43+10*转化表!$D$44+10*转化表!$D$45+(B254-90)*转化表!$D$46,IF(AND(B254&lt;=110,B254&gt;100),9*转化表!$D$37+10*转化表!$D$38+10*转化表!$D$39+10*转化表!$D$40+10*转化表!$D$41+10*转化表!$D$42+10*转化表!$D$43+10*转化表!$D$44+10*转化表!$D$45+10*转化表!$D$46+(B254-100)*转化表!$D$47,IF(AND(B254&lt;=120,B254&gt;110),9*转化表!$D$37+10*转化表!$D$38+10*转化表!$D$39+10*转化表!$D$40+10*转化表!$D$41+10*转化表!$D$42+10*转化表!$D$43+10*转化表!$D$44+10*转化表!$D$45+10*转化表!$D$46+10*转化表!$D$47+(B254-110)*转化表!$D$48))))))))))))</f>
        <v>27.000000000000007</v>
      </c>
      <c r="I254" s="103">
        <f>IF(E254&lt;=50,0,(E254-50)*人物成长表!$B254*10%+0.1+IF(AND(B254&lt;=10,B254&gt;0),(人物成长表!$B254-1)*转化表!$E$37,IF(AND(B254&lt;=20,B254&gt;10),9*转化表!$E$37+(B254-10)*转化表!$E$38,IF(AND(B254&lt;=30,B254&gt;20),9*转化表!$E$37+10*转化表!$E$38+(B254-20)*转化表!$E$39,IF(AND(B254&lt;=40,B254&gt;30),9*转化表!$E$37+10*转化表!$E$38+10*转化表!$E$39+(B254-30)*转化表!$E$40,IF(AND(B254&lt;=50,B254&gt;40),9*转化表!$E$37+10*转化表!$E$38+10*转化表!$E$39+10*转化表!$E$40+(B254-40)*转化表!$E$41,IF(AND(B254&lt;=60,B254&gt;50),9*转化表!$E$37+10*转化表!$E$38+10*转化表!$E$39+10*转化表!$E$40+10*转化表!$E$41+(B254-50)*转化表!$E$42,IF(AND(B254&lt;=70,B254&gt;60),9*转化表!$E$37+10*转化表!$E$38+10*转化表!$E$39+10*转化表!$E$40+10*转化表!$E$41+10*转化表!$E$42+(B254-60)*转化表!$E$43,IF(AND(B254&lt;=80,B254&gt;70),9*转化表!$E$37+10*转化表!$E$38+10*转化表!$E$39+10*转化表!$E$40+10*转化表!$E$41+10*转化表!$E$42+10*转化表!$E$43+(B254-70)*转化表!$E$44,IF(AND(B254&lt;=90,B254&gt;80),9*转化表!$E$37+10*转化表!$E$38+10*转化表!$E$39+10*转化表!$E$40+10*转化表!$E$41+10*转化表!$E$42+10*转化表!$E$43+10*转化表!$E$44+(B254-80)*转化表!$E$45,IF(AND(B254&lt;=100,B254&gt;90),9*转化表!$E$37+10*转化表!$E$38+10*转化表!$E$39+10*转化表!$E$40+10*转化表!$E$41+10*转化表!$E$42+10*转化表!$E$43+10*转化表!$E$44+10*转化表!$E$45+(B254-90)*转化表!$E$46,IF(AND(B254&lt;=110,B254&gt;100),9*转化表!$E$37+10*转化表!$E$38+10*转化表!$E$39+10*转化表!$E$40+10*转化表!$E$41+10*转化表!$E$42+10*转化表!$E$43+10*转化表!$E$44+10*转化表!$E$45+10*转化表!$E$46+(B254-100)*转化表!$E$47,IF(AND(B254&lt;=120,B254&gt;110),9*转化表!$E$37+10*转化表!$E$38+10*转化表!$E$39+10*转化表!$E$40+10*转化表!$E$41+10*转化表!$E$42+10*转化表!$E$43+10*转化表!$E$44+10*转化表!$E$45+10*转化表!$E$46+10*转化表!$E$47+(B254-110)*转化表!$E$48)))))))))))))</f>
        <v>13.43</v>
      </c>
      <c r="J254" s="103">
        <f>IF(E254&lt;=50,0,(E254-50)*B254*7%+0.1+IF(AND(B254&lt;=10,B254&gt;0),(人物成长表!$B254-1)*转化表!$F$37,IF(AND(B254&lt;=20,B254&gt;10),9*转化表!$F$37+(B254-10)*转化表!$F$38,IF(AND(B254&lt;=30,B254&gt;20),9*转化表!$F$37+10*转化表!$F$38+(B254-20)*转化表!$F$39,IF(AND(B254&lt;=40,B254&gt;30),9*转化表!$F$37+10*转化表!$F$38+10*转化表!$F$39+(B254-30)*转化表!$F$40,IF(AND(B254&lt;=50,B254&gt;40),9*转化表!$F$37+10*转化表!$F$38+10*转化表!$F$39+10*转化表!$F$40+(B254-40)*转化表!$F$41,IF(AND(B254&lt;=60,B254&gt;50),9*转化表!$F$37+10*转化表!$F$38+10*转化表!$F$39+10*转化表!$F$40+10*转化表!$F$41+(B254-50)*转化表!$F$42,IF(AND(B254&lt;=70,B254&gt;60),9*转化表!$F$37+10*转化表!$F$38+10*转化表!$F$39+10*转化表!$F$40+10*转化表!$F$41+10*转化表!$F$42+(B254-60)*转化表!$F$43,IF(AND(B254&lt;=80,B254&gt;70),9*转化表!$F$37+10*转化表!$F$38+10*转化表!$F$39+10*转化表!$F$40+10*转化表!$F$41+10*转化表!$F$42+10*转化表!$F$43+(B254-70)*转化表!$F$44,IF(AND(B254&lt;=90,B254&gt;80),9*转化表!$F$37+10*转化表!$F$38+10*转化表!$F$39+10*转化表!$F$40+10*转化表!$F$41+10*转化表!$F$42+10*转化表!$F$43+10*转化表!$F$44+(B254-80)*转化表!$F$45,IF(AND(B254&lt;=100,B254&gt;90),9*转化表!$F$37+10*转化表!$F$38+10*转化表!$F$39+10*转化表!$F$40+10*转化表!$F$41+10*转化表!$F$42+10*转化表!$F$43+10*转化表!$F$44+10*转化表!$F$45+(B254-90)*转化表!$F$46,IF(AND(B254&lt;=110,B254&gt;100),9*转化表!$F$37+10*转化表!$F$38+10*转化表!$F$39+10*转化表!$F$40+10*转化表!$F$41+10*转化表!$F$42+10*转化表!$F$43+10*转化表!$F$44+10*转化表!$F$45+10*转化表!$F$46+(B254-100)*转化表!$F$47,IF(AND(B254&lt;=120,B254&gt;110),9*转化表!$F$37+10*转化表!$F$38+10*转化表!$F$39+10*转化表!$F$40+10*转化表!$F$41+10*转化表!$F$42+10*转化表!$F$43+10*转化表!$F$44+10*转化表!$F$45+10*转化表!$F$46+10*转化表!$F$47+(B254-110)*转化表!$F$48)))))))))))))</f>
        <v>9.4100000000000019</v>
      </c>
      <c r="K254" s="103">
        <f>(F254-50)*人物成长表!$B254*10%+1+IF(AND(B254&lt;=10,B254&gt;0),(人物成长表!$B254-1)*转化表!$G$37,IF(AND(B254&lt;=20,B254&gt;10),9*转化表!$G$37+(B254-10)*转化表!$G$38,IF(AND(B254&lt;=30,B254&gt;20),9*转化表!$G$37+10*转化表!$G$38+(B254-20)*转化表!$G$39,IF(AND(B254&lt;=40,B254&gt;30),9*转化表!$G$37+10*转化表!$G$38+10*转化表!$G$39+(B254-30)*转化表!$G$40,IF(AND(B254&lt;=50,B254&gt;40),9*转化表!$G$37+10*转化表!$G$38+10*转化表!$G$39+10*转化表!$G$40+(B254-40)*转化表!$G$41,IF(AND(B254&lt;=60,B254&gt;50),9*转化表!$G$37+10*转化表!$G$38+10*转化表!$G$39+10*转化表!$G$40+10*转化表!$G$41+(B254-50)*转化表!$G$42,IF(AND(B254&lt;=70,B254&gt;60),9*转化表!$G$37+10*转化表!$G$38+10*转化表!$G$39+10*转化表!$G$40+10*转化表!$G$41+10*转化表!$G$42+(B254-60)*转化表!$G$43,IF(AND(B254&lt;=80,B254&gt;70),9*转化表!$G$37+10*转化表!$G$38+10*转化表!$G$39+10*转化表!$G$40+10*转化表!$G$41+10*转化表!$G$42+10*转化表!$G$43+(B254-70)*转化表!$G$44,IF(AND(B254&lt;=90,B254&gt;80),9*转化表!$G$37+10*转化表!$G$38+10*转化表!$G$39+10*转化表!$G$40+10*转化表!$G$41+10*转化表!$G$42+10*转化表!$G$43+10*转化表!$G$44+(B254-80)*转化表!$G$45,IF(AND(B254&lt;=100,B254&gt;90),9*转化表!$G$37+10*转化表!$G$38+10*转化表!$G$39+10*转化表!$G$40+10*转化表!$G$41+10*转化表!$G$42+10*转化表!$G$43+10*转化表!$G$44+10*转化表!$G$45+(B254-90)*转化表!$G$46,IF(AND(B254&lt;=110,B254&gt;100),9*转化表!$G$37+10*转化表!$G$38+10*转化表!$G$39+10*转化表!$G$40+10*转化表!$G$41+10*转化表!$G$42+10*转化表!$G$43+10*转化表!$G$44+10*转化表!$G$45+10*转化表!$G$46+(B254-100)*转化表!$G$47,IF(AND(B254&lt;=120,B254&gt;110),9*转化表!$G$37+10*转化表!$G$38+10*转化表!$G$39+10*转化表!$G$40+10*转化表!$G$41+10*转化表!$G$42+10*转化表!$G$43+10*转化表!$G$44+10*转化表!$G$45+10*转化表!$G$46+10*转化表!$G$47+(B254-110)*转化表!$G$48))))))))))))</f>
        <v>29</v>
      </c>
      <c r="L254" s="103">
        <f>IF(F254&lt;=50,0,(F254-50)*人物成长表!$B254*7%+IF(AND(B254&lt;=10,B254&gt;0),人物成长表!$B254*转化表!$H$37,IF(AND(B254&lt;=20,B254&gt;10),9*转化表!$H$37+(B254-10)*转化表!$H$38,IF(AND(B254&lt;=30,B254&gt;20),9*转化表!$H$37+10*转化表!$H$38+(B254-20)*转化表!$H$39,IF(AND(B254&lt;=40,B254&gt;30),9*转化表!$H$37+10*转化表!$H$38+10*转化表!$H$39+(B254-30)*转化表!$H$40,IF(AND(B254&lt;=50,B254&gt;40),9*转化表!$H$37+10*转化表!$H$38+10*转化表!$H$39+10*转化表!$H$40+(B254-40)*转化表!$H$41,IF(AND(B254&lt;=60,B254&gt;50),9*转化表!$H$37+10*转化表!$H$38+10*转化表!$H$39+10*转化表!$H$40+10*转化表!$H$41+(B254-50)*转化表!$H$42,IF(AND(B254&lt;=70,B254&gt;60),9*转化表!$H$37+10*转化表!$H$38+10*转化表!$H$39+10*转化表!$H$40+10*转化表!$H$41+10*转化表!$H$42+(B254-60)*转化表!$H$43,IF(AND(B254&lt;=80,B254&gt;70),9*转化表!$H$37+10*转化表!$H$38+10*转化表!$H$39+10*转化表!$H$40+10*转化表!$H$41+10*转化表!$H$42+10*转化表!$H$43+(B254-70)*转化表!$H$44,IF(AND(B254&lt;=90,B254&gt;80),9*转化表!$H$37+10*转化表!$H$38+10*转化表!$H$39+10*转化表!$H$40+10*转化表!$H$41+10*转化表!$H$42+10*转化表!$H$43+10*转化表!$H$44+(B254-80)*转化表!$H$45,IF(AND(B254&lt;=100,B254&gt;90),9*转化表!$H$37+10*转化表!$H$38+10*转化表!$H$39+10*转化表!$H$40+10*转化表!$H$41+10*转化表!$H$42+10*转化表!$H$43+10*转化表!$H$44+10*转化表!$H$45+(B254-90)*转化表!$H$46,IF(AND(B254&lt;=110,B254&gt;100),9*转化表!$H$37+10*转化表!$H$38+10*转化表!$H$39+10*转化表!$H$40+10*转化表!$H$41+10*转化表!$H$42+10*转化表!$H$43+10*转化表!$H$44+10*转化表!$H$45+10*转化表!$H$46+(B254-100)*转化表!$H$47,IF(AND(B254&lt;=120,B254&gt;110),9*转化表!$H$37+10*转化表!$H$38+10*转化表!$H$39+10*转化表!$H$40+10*转化表!$H$41+10*转化表!$H$42+10*转化表!$H$43+10*转化表!$H$44+10*转化表!$H$45+10*转化表!$H$46+10*转化表!$H$47+(B254-110)*转化表!$H$48)))))))))))))</f>
        <v>9.2500000000000018</v>
      </c>
      <c r="M254" s="104">
        <v>0.15</v>
      </c>
      <c r="N254" s="100">
        <v>0</v>
      </c>
      <c r="O254" s="104">
        <v>0.15</v>
      </c>
      <c r="P254" s="104">
        <v>0.15</v>
      </c>
      <c r="Q254" s="100">
        <v>0</v>
      </c>
      <c r="R254" s="100">
        <v>0</v>
      </c>
      <c r="S254" s="100">
        <v>0</v>
      </c>
    </row>
    <row r="255" spans="1:19">
      <c r="A255" s="42" t="s">
        <v>465</v>
      </c>
      <c r="B255" s="100">
        <v>14</v>
      </c>
      <c r="C255" s="101">
        <f>IF(AND(B255&lt;=10,B255&gt;0),(人物成长表!$B255-1)*16+50,IF(AND(B255&lt;=20,B255&gt;10),9*16+50+(B255-10)*32,IF(AND(B255&lt;=30,B255&gt;20),9*16+50+10*32+(B255-20)*48,IF(AND(B255&lt;=40,B255&gt;30),9*16+50+10*32+10*48+(B255-30)*64,IF(AND(B255&lt;=50,B255&gt;40),9*16+50+10*32+10*48+10*64+(B255-40)*80,IF(AND(B255&lt;=60,B255&gt;50),9*16+30+10*32+10*48+10*64+10*80+(B255-50)*96,IF(AND(B255&lt;=70,B255&gt;60),9*16+30+10*32+10*48+10*64+10*80+10*96+(B255-60)*112,IF(AND(B255&lt;=80,B255&gt;70),9*16+30+10*32+10*48+10*64+10*80+10*96+10*112+(B255-70)*128,IF(AND(B255&lt;=90,B255&gt;80),9*16+30+10*32+10*48+10*64+10*80+10*96+10*112+10*128+(B255-80)*144,IF(AND(B255&lt;=100,B255&gt;90),9*16+30+10*32+10*48+10*64+10*80+10*96+10*112+10*128+10*144+(B255-90)*160,IF(AND(B255&lt;=110,B255&gt;100),9*16+30+10*32+10*48+10*64+10*80+10*96+10*112+10*128+10*144+10*160+(B255-100)*176,IF(AND(B255&lt;=120,B255&gt;110),9*16+30+10*32+10*48+10*64+10*80+10*96+10*112+10*128+10*144+10*160+10*176+(B255-110)*192))))))))))))</f>
        <v>322</v>
      </c>
      <c r="D255" s="42">
        <v>60</v>
      </c>
      <c r="E255" s="42">
        <v>60</v>
      </c>
      <c r="F255" s="100">
        <v>60</v>
      </c>
      <c r="G255" s="102">
        <f>人物成长表!$D255*人物成长表!$B255*10%+7+IF(AND(B255&lt;=10,B255&gt;0),(人物成长表!$B255-1)*转化表!$C$37,IF(AND(B255&lt;=20,B255&gt;10),9*转化表!$C$37+(B255-10)*转化表!$C$38,IF(AND(B255&lt;=30,B255&gt;20),9*转化表!$C$37+10*转化表!$C$38+(B255-20)*转化表!$C$39,IF(AND(B255&lt;=40,B255&gt;30),9*转化表!$C$37+10*转化表!$C$38+10*转化表!$C$39+(B255-30)*转化表!$C$40,IF(AND(B255&lt;=50,B255&gt;40),9*转化表!$C$37+10*转化表!$C$38+10*转化表!$C$39+10*转化表!$C$40+(B255-40)*转化表!$C$41,IF(AND(B255&lt;=60,B255&gt;50),9*转化表!$C$37+10*转化表!$C$38+10*转化表!$C$39+10*转化表!$C$40+10*转化表!$C$41+(B255-50)*转化表!$C$42,IF(AND(B255&lt;=70,B255&gt;60),9*转化表!$C$37+10*转化表!$C$38+10*转化表!$C$39+10*转化表!$C$40+10*转化表!$C$41+10*转化表!$C$42+(B255-60)*转化表!$C$43,IF(AND(B255&lt;=80,B255&gt;70),9*转化表!$C$37+10*转化表!$C$38+10*转化表!$C$39+10*转化表!$C$40+10*转化表!$C$41+10*转化表!$C$42+10*转化表!$C$43+(B255-70)*转化表!$C$44,IF(AND(B255&lt;=90,B255&gt;80),9*转化表!$C$37+10*转化表!$C$38+10*转化表!$C$39+10*转化表!$C$40+10*转化表!$C$41+10*转化表!$C$42+10*转化表!$C$43+10*转化表!$C$44+(B255-80)*转化表!$C$45,IF(AND(B255&lt;=100,B255&gt;90),9*转化表!$C$37+10*转化表!$C$38+10*转化表!$C$39+10*转化表!$C$40+10*转化表!$C$41+10*转化表!$C$42+10*转化表!$C$43+10*转化表!$C$44+10*转化表!$C$45+(B255-90)*转化表!$C$46,IF(AND(B255&lt;=110,B255&gt;100),9*转化表!$C$37+10*转化表!$C$38+10*转化表!$C$39+10*转化表!$C$40+10*转化表!$C$41+10*转化表!$C$42+10*转化表!$C$43+10*转化表!$C$44+10*转化表!$C$45+10*转化表!$C$46+(B255-100)*转化表!$C$47,IF(AND(B255&lt;=120,B255&gt;110),9*转化表!$C$37+10*转化表!$C$38+10*转化表!$C$39+10*转化表!$C$40+10*转化表!$C$41+10*转化表!$C$42+10*转化表!$C$43+10*转化表!$C$44+10*转化表!$C$45+10*转化表!$C$46+10*转化表!$C$47+(B255-110)*转化表!$C$48))))))))))))</f>
        <v>85</v>
      </c>
      <c r="H255" s="102">
        <f>人物成长表!$D255*人物成长表!$B255*7%+4.8+IF(AND(B255&lt;=10,B255&gt;0),(人物成长表!$B255-1)*转化表!$D$37,IF(AND(B255&lt;=20,B255&gt;10),9*转化表!$D$37+(B255-10)*转化表!$D$38,IF(AND(B255&lt;=30,B255&gt;20),9*转化表!$D$37+10*转化表!$D$38+(B255-20)*转化表!$D$39,IF(AND(B255&lt;=40,B255&gt;30),9*转化表!$D$37+10*转化表!$D$38+10*转化表!$D$39+(B255-30)*转化表!$D$40,IF(AND(B255&lt;=50,B255&gt;40),9*转化表!$D$37+10*转化表!$D$38+10*转化表!$D$39+10*转化表!$D$40+(B255-40)*转化表!$D$41,IF(AND(B255&lt;=60,B255&gt;50),9*转化表!$D$37+10*转化表!$D$38+10*转化表!$D$39+10*转化表!$D$40+10*转化表!$D$41+(B255-50)*转化表!$D$42,IF(AND(B255&lt;=70,B255&gt;60),9*转化表!$D$37+10*转化表!$D$38+10*转化表!$D$39+10*转化表!$D$40+10*转化表!$D$41+10*转化表!$D$42+(B255-60)*转化表!$D$43,IF(AND(B255&lt;=80,B255&gt;70),9*转化表!$D$37+10*转化表!$D$38+10*转化表!$D$39+10*转化表!$D$40+10*转化表!$D$41+10*转化表!$D$42+10*转化表!$D$43+(B255-70)*转化表!$D$44,IF(AND(B255&lt;=90,B255&gt;80),9*转化表!$D$37+10*转化表!$D$38+10*转化表!$D$39+10*转化表!$D$40+10*转化表!$D$41+10*转化表!$D$42+10*转化表!$D$43+10*转化表!$D$44+(B255-80)*转化表!$D$45,IF(AND(B255&lt;=100,B255&gt;90),9*转化表!$D$37+10*转化表!$D$38+10*转化表!$D$39+10*转化表!$D$40+10*转化表!$D$41+10*转化表!$D$42+10*转化表!$D$43+10*转化表!$D$44+10*转化表!$D$45+(B255-90)*转化表!$D$46,IF(AND(B255&lt;=110,B255&gt;100),9*转化表!$D$37+10*转化表!$D$38+10*转化表!$D$39+10*转化表!$D$40+10*转化表!$D$41+10*转化表!$D$42+10*转化表!$D$43+10*转化表!$D$44+10*转化表!$D$45+10*转化表!$D$46+(B255-100)*转化表!$D$47,IF(AND(B255&lt;=120,B255&gt;110),9*转化表!$D$37+10*转化表!$D$38+10*转化表!$D$39+10*转化表!$D$40+10*转化表!$D$41+10*转化表!$D$42+10*转化表!$D$43+10*转化表!$D$44+10*转化表!$D$45+10*转化表!$D$46+10*转化表!$D$47+(B255-110)*转化表!$D$48))))))))))))</f>
        <v>30</v>
      </c>
      <c r="I255" s="103">
        <f>IF(E255&lt;=50,0,(E255-50)*人物成长表!$B255*10%+0.1+IF(AND(B255&lt;=10,B255&gt;0),(人物成长表!$B255-1)*转化表!$E$37,IF(AND(B255&lt;=20,B255&gt;10),9*转化表!$E$37+(B255-10)*转化表!$E$38,IF(AND(B255&lt;=30,B255&gt;20),9*转化表!$E$37+10*转化表!$E$38+(B255-20)*转化表!$E$39,IF(AND(B255&lt;=40,B255&gt;30),9*转化表!$E$37+10*转化表!$E$38+10*转化表!$E$39+(B255-30)*转化表!$E$40,IF(AND(B255&lt;=50,B255&gt;40),9*转化表!$E$37+10*转化表!$E$38+10*转化表!$E$39+10*转化表!$E$40+(B255-40)*转化表!$E$41,IF(AND(B255&lt;=60,B255&gt;50),9*转化表!$E$37+10*转化表!$E$38+10*转化表!$E$39+10*转化表!$E$40+10*转化表!$E$41+(B255-50)*转化表!$E$42,IF(AND(B255&lt;=70,B255&gt;60),9*转化表!$E$37+10*转化表!$E$38+10*转化表!$E$39+10*转化表!$E$40+10*转化表!$E$41+10*转化表!$E$42+(B255-60)*转化表!$E$43,IF(AND(B255&lt;=80,B255&gt;70),9*转化表!$E$37+10*转化表!$E$38+10*转化表!$E$39+10*转化表!$E$40+10*转化表!$E$41+10*转化表!$E$42+10*转化表!$E$43+(B255-70)*转化表!$E$44,IF(AND(B255&lt;=90,B255&gt;80),9*转化表!$E$37+10*转化表!$E$38+10*转化表!$E$39+10*转化表!$E$40+10*转化表!$E$41+10*转化表!$E$42+10*转化表!$E$43+10*转化表!$E$44+(B255-80)*转化表!$E$45,IF(AND(B255&lt;=100,B255&gt;90),9*转化表!$E$37+10*转化表!$E$38+10*转化表!$E$39+10*转化表!$E$40+10*转化表!$E$41+10*转化表!$E$42+10*转化表!$E$43+10*转化表!$E$44+10*转化表!$E$45+(B255-90)*转化表!$E$46,IF(AND(B255&lt;=110,B255&gt;100),9*转化表!$E$37+10*转化表!$E$38+10*转化表!$E$39+10*转化表!$E$40+10*转化表!$E$41+10*转化表!$E$42+10*转化表!$E$43+10*转化表!$E$44+10*转化表!$E$45+10*转化表!$E$46+(B255-100)*转化表!$E$47,IF(AND(B255&lt;=120,B255&gt;110),9*转化表!$E$37+10*转化表!$E$38+10*转化表!$E$39+10*转化表!$E$40+10*转化表!$E$41+10*转化表!$E$42+10*转化表!$E$43+10*转化表!$E$44+10*转化表!$E$45+10*转化表!$E$46+10*转化表!$E$47+(B255-110)*转化表!$E$48)))))))))))))</f>
        <v>14.45</v>
      </c>
      <c r="J255" s="103">
        <f>IF(E255&lt;=50,0,(E255-50)*B255*7%+0.1+IF(AND(B255&lt;=10,B255&gt;0),(人物成长表!$B255-1)*转化表!$F$37,IF(AND(B255&lt;=20,B255&gt;10),9*转化表!$F$37+(B255-10)*转化表!$F$38,IF(AND(B255&lt;=30,B255&gt;20),9*转化表!$F$37+10*转化表!$F$38+(B255-20)*转化表!$F$39,IF(AND(B255&lt;=40,B255&gt;30),9*转化表!$F$37+10*转化表!$F$38+10*转化表!$F$39+(B255-30)*转化表!$F$40,IF(AND(B255&lt;=50,B255&gt;40),9*转化表!$F$37+10*转化表!$F$38+10*转化表!$F$39+10*转化表!$F$40+(B255-40)*转化表!$F$41,IF(AND(B255&lt;=60,B255&gt;50),9*转化表!$F$37+10*转化表!$F$38+10*转化表!$F$39+10*转化表!$F$40+10*转化表!$F$41+(B255-50)*转化表!$F$42,IF(AND(B255&lt;=70,B255&gt;60),9*转化表!$F$37+10*转化表!$F$38+10*转化表!$F$39+10*转化表!$F$40+10*转化表!$F$41+10*转化表!$F$42+(B255-60)*转化表!$F$43,IF(AND(B255&lt;=80,B255&gt;70),9*转化表!$F$37+10*转化表!$F$38+10*转化表!$F$39+10*转化表!$F$40+10*转化表!$F$41+10*转化表!$F$42+10*转化表!$F$43+(B255-70)*转化表!$F$44,IF(AND(B255&lt;=90,B255&gt;80),9*转化表!$F$37+10*转化表!$F$38+10*转化表!$F$39+10*转化表!$F$40+10*转化表!$F$41+10*转化表!$F$42+10*转化表!$F$43+10*转化表!$F$44+(B255-80)*转化表!$F$45,IF(AND(B255&lt;=100,B255&gt;90),9*转化表!$F$37+10*转化表!$F$38+10*转化表!$F$39+10*转化表!$F$40+10*转化表!$F$41+10*转化表!$F$42+10*转化表!$F$43+10*转化表!$F$44+10*转化表!$F$45+(B255-90)*转化表!$F$46,IF(AND(B255&lt;=110,B255&gt;100),9*转化表!$F$37+10*转化表!$F$38+10*转化表!$F$39+10*转化表!$F$40+10*转化表!$F$41+10*转化表!$F$42+10*转化表!$F$43+10*转化表!$F$44+10*转化表!$F$45+10*转化表!$F$46+(B255-100)*转化表!$F$47,IF(AND(B255&lt;=120,B255&gt;110),9*转化表!$F$37+10*转化表!$F$38+10*转化表!$F$39+10*转化表!$F$40+10*转化表!$F$41+10*转化表!$F$42+10*转化表!$F$43+10*转化表!$F$44+10*转化表!$F$45+10*转化表!$F$46+10*转化表!$F$47+(B255-110)*转化表!$F$48)))))))))))))</f>
        <v>10.120000000000001</v>
      </c>
      <c r="K255" s="103">
        <f>(F255-50)*人物成长表!$B255*10%+1+IF(AND(B255&lt;=10,B255&gt;0),(人物成长表!$B255-1)*转化表!$G$37,IF(AND(B255&lt;=20,B255&gt;10),9*转化表!$G$37+(B255-10)*转化表!$G$38,IF(AND(B255&lt;=30,B255&gt;20),9*转化表!$G$37+10*转化表!$G$38+(B255-20)*转化表!$G$39,IF(AND(B255&lt;=40,B255&gt;30),9*转化表!$G$37+10*转化表!$G$38+10*转化表!$G$39+(B255-30)*转化表!$G$40,IF(AND(B255&lt;=50,B255&gt;40),9*转化表!$G$37+10*转化表!$G$38+10*转化表!$G$39+10*转化表!$G$40+(B255-40)*转化表!$G$41,IF(AND(B255&lt;=60,B255&gt;50),9*转化表!$G$37+10*转化表!$G$38+10*转化表!$G$39+10*转化表!$G$40+10*转化表!$G$41+(B255-50)*转化表!$G$42,IF(AND(B255&lt;=70,B255&gt;60),9*转化表!$G$37+10*转化表!$G$38+10*转化表!$G$39+10*转化表!$G$40+10*转化表!$G$41+10*转化表!$G$42+(B255-60)*转化表!$G$43,IF(AND(B255&lt;=80,B255&gt;70),9*转化表!$G$37+10*转化表!$G$38+10*转化表!$G$39+10*转化表!$G$40+10*转化表!$G$41+10*转化表!$G$42+10*转化表!$G$43+(B255-70)*转化表!$G$44,IF(AND(B255&lt;=90,B255&gt;80),9*转化表!$G$37+10*转化表!$G$38+10*转化表!$G$39+10*转化表!$G$40+10*转化表!$G$41+10*转化表!$G$42+10*转化表!$G$43+10*转化表!$G$44+(B255-80)*转化表!$G$45,IF(AND(B255&lt;=100,B255&gt;90),9*转化表!$G$37+10*转化表!$G$38+10*转化表!$G$39+10*转化表!$G$40+10*转化表!$G$41+10*转化表!$G$42+10*转化表!$G$43+10*转化表!$G$44+10*转化表!$G$45+(B255-90)*转化表!$G$46,IF(AND(B255&lt;=110,B255&gt;100),9*转化表!$G$37+10*转化表!$G$38+10*转化表!$G$39+10*转化表!$G$40+10*转化表!$G$41+10*转化表!$G$42+10*转化表!$G$43+10*转化表!$G$44+10*转化表!$G$45+10*转化表!$G$46+(B255-100)*转化表!$G$47,IF(AND(B255&lt;=120,B255&gt;110),9*转化表!$G$37+10*转化表!$G$38+10*转化表!$G$39+10*转化表!$G$40+10*转化表!$G$41+10*转化表!$G$42+10*转化表!$G$43+10*转化表!$G$44+10*转化表!$G$45+10*转化表!$G$46+10*转化表!$G$47+(B255-110)*转化表!$G$48))))))))))))</f>
        <v>32</v>
      </c>
      <c r="L255" s="103">
        <f>IF(F255&lt;=50,0,(F255-50)*人物成长表!$B255*7%+IF(AND(B255&lt;=10,B255&gt;0),人物成长表!$B255*转化表!$H$37,IF(AND(B255&lt;=20,B255&gt;10),9*转化表!$H$37+(B255-10)*转化表!$H$38,IF(AND(B255&lt;=30,B255&gt;20),9*转化表!$H$37+10*转化表!$H$38+(B255-20)*转化表!$H$39,IF(AND(B255&lt;=40,B255&gt;30),9*转化表!$H$37+10*转化表!$H$38+10*转化表!$H$39+(B255-30)*转化表!$H$40,IF(AND(B255&lt;=50,B255&gt;40),9*转化表!$H$37+10*转化表!$H$38+10*转化表!$H$39+10*转化表!$H$40+(B255-40)*转化表!$H$41,IF(AND(B255&lt;=60,B255&gt;50),9*转化表!$H$37+10*转化表!$H$38+10*转化表!$H$39+10*转化表!$H$40+10*转化表!$H$41+(B255-50)*转化表!$H$42,IF(AND(B255&lt;=70,B255&gt;60),9*转化表!$H$37+10*转化表!$H$38+10*转化表!$H$39+10*转化表!$H$40+10*转化表!$H$41+10*转化表!$H$42+(B255-60)*转化表!$H$43,IF(AND(B255&lt;=80,B255&gt;70),9*转化表!$H$37+10*转化表!$H$38+10*转化表!$H$39+10*转化表!$H$40+10*转化表!$H$41+10*转化表!$H$42+10*转化表!$H$43+(B255-70)*转化表!$H$44,IF(AND(B255&lt;=90,B255&gt;80),9*转化表!$H$37+10*转化表!$H$38+10*转化表!$H$39+10*转化表!$H$40+10*转化表!$H$41+10*转化表!$H$42+10*转化表!$H$43+10*转化表!$H$44+(B255-80)*转化表!$H$45,IF(AND(B255&lt;=100,B255&gt;90),9*转化表!$H$37+10*转化表!$H$38+10*转化表!$H$39+10*转化表!$H$40+10*转化表!$H$41+10*转化表!$H$42+10*转化表!$H$43+10*转化表!$H$44+10*转化表!$H$45+(B255-90)*转化表!$H$46,IF(AND(B255&lt;=110,B255&gt;100),9*转化表!$H$37+10*转化表!$H$38+10*转化表!$H$39+10*转化表!$H$40+10*转化表!$H$41+10*转化表!$H$42+10*转化表!$H$43+10*转化表!$H$44+10*转化表!$H$45+10*转化表!$H$46+(B255-100)*转化表!$H$47,IF(AND(B255&lt;=120,B255&gt;110),9*转化表!$H$37+10*转化表!$H$38+10*转化表!$H$39+10*转化表!$H$40+10*转化表!$H$41+10*转化表!$H$42+10*转化表!$H$43+10*转化表!$H$44+10*转化表!$H$45+10*转化表!$H$46+10*转化表!$H$47+(B255-110)*转化表!$H$48)))))))))))))</f>
        <v>9.9700000000000006</v>
      </c>
      <c r="M255" s="104">
        <v>0.15</v>
      </c>
      <c r="N255" s="100">
        <v>0</v>
      </c>
      <c r="O255" s="104">
        <v>0.15</v>
      </c>
      <c r="P255" s="104">
        <v>0.15</v>
      </c>
      <c r="Q255" s="100">
        <v>0</v>
      </c>
      <c r="R255" s="100">
        <v>0</v>
      </c>
      <c r="S255" s="100">
        <v>0</v>
      </c>
    </row>
    <row r="256" spans="1:19">
      <c r="A256" s="42" t="s">
        <v>465</v>
      </c>
      <c r="B256" s="100">
        <v>15</v>
      </c>
      <c r="C256" s="101">
        <f>IF(AND(B256&lt;=10,B256&gt;0),(人物成长表!$B256-1)*16+50,IF(AND(B256&lt;=20,B256&gt;10),9*16+50+(B256-10)*32,IF(AND(B256&lt;=30,B256&gt;20),9*16+50+10*32+(B256-20)*48,IF(AND(B256&lt;=40,B256&gt;30),9*16+50+10*32+10*48+(B256-30)*64,IF(AND(B256&lt;=50,B256&gt;40),9*16+50+10*32+10*48+10*64+(B256-40)*80,IF(AND(B256&lt;=60,B256&gt;50),9*16+30+10*32+10*48+10*64+10*80+(B256-50)*96,IF(AND(B256&lt;=70,B256&gt;60),9*16+30+10*32+10*48+10*64+10*80+10*96+(B256-60)*112,IF(AND(B256&lt;=80,B256&gt;70),9*16+30+10*32+10*48+10*64+10*80+10*96+10*112+(B256-70)*128,IF(AND(B256&lt;=90,B256&gt;80),9*16+30+10*32+10*48+10*64+10*80+10*96+10*112+10*128+(B256-80)*144,IF(AND(B256&lt;=100,B256&gt;90),9*16+30+10*32+10*48+10*64+10*80+10*96+10*112+10*128+10*144+(B256-90)*160,IF(AND(B256&lt;=110,B256&gt;100),9*16+30+10*32+10*48+10*64+10*80+10*96+10*112+10*128+10*144+10*160+(B256-100)*176,IF(AND(B256&lt;=120,B256&gt;110),9*16+30+10*32+10*48+10*64+10*80+10*96+10*112+10*128+10*144+10*160+10*176+(B256-110)*192))))))))))))</f>
        <v>354</v>
      </c>
      <c r="D256" s="42">
        <v>60</v>
      </c>
      <c r="E256" s="42">
        <v>60</v>
      </c>
      <c r="F256" s="100">
        <v>60</v>
      </c>
      <c r="G256" s="102">
        <f>人物成长表!$D256*人物成长表!$B256*10%+7+IF(AND(B256&lt;=10,B256&gt;0),(人物成长表!$B256-1)*转化表!$C$37,IF(AND(B256&lt;=20,B256&gt;10),9*转化表!$C$37+(B256-10)*转化表!$C$38,IF(AND(B256&lt;=30,B256&gt;20),9*转化表!$C$37+10*转化表!$C$38+(B256-20)*转化表!$C$39,IF(AND(B256&lt;=40,B256&gt;30),9*转化表!$C$37+10*转化表!$C$38+10*转化表!$C$39+(B256-30)*转化表!$C$40,IF(AND(B256&lt;=50,B256&gt;40),9*转化表!$C$37+10*转化表!$C$38+10*转化表!$C$39+10*转化表!$C$40+(B256-40)*转化表!$C$41,IF(AND(B256&lt;=60,B256&gt;50),9*转化表!$C$37+10*转化表!$C$38+10*转化表!$C$39+10*转化表!$C$40+10*转化表!$C$41+(B256-50)*转化表!$C$42,IF(AND(B256&lt;=70,B256&gt;60),9*转化表!$C$37+10*转化表!$C$38+10*转化表!$C$39+10*转化表!$C$40+10*转化表!$C$41+10*转化表!$C$42+(B256-60)*转化表!$C$43,IF(AND(B256&lt;=80,B256&gt;70),9*转化表!$C$37+10*转化表!$C$38+10*转化表!$C$39+10*转化表!$C$40+10*转化表!$C$41+10*转化表!$C$42+10*转化表!$C$43+(B256-70)*转化表!$C$44,IF(AND(B256&lt;=90,B256&gt;80),9*转化表!$C$37+10*转化表!$C$38+10*转化表!$C$39+10*转化表!$C$40+10*转化表!$C$41+10*转化表!$C$42+10*转化表!$C$43+10*转化表!$C$44+(B256-80)*转化表!$C$45,IF(AND(B256&lt;=100,B256&gt;90),9*转化表!$C$37+10*转化表!$C$38+10*转化表!$C$39+10*转化表!$C$40+10*转化表!$C$41+10*转化表!$C$42+10*转化表!$C$43+10*转化表!$C$44+10*转化表!$C$45+(B256-90)*转化表!$C$46,IF(AND(B256&lt;=110,B256&gt;100),9*转化表!$C$37+10*转化表!$C$38+10*转化表!$C$39+10*转化表!$C$40+10*转化表!$C$41+10*转化表!$C$42+10*转化表!$C$43+10*转化表!$C$44+10*转化表!$C$45+10*转化表!$C$46+(B256-100)*转化表!$C$47,IF(AND(B256&lt;=120,B256&gt;110),9*转化表!$C$37+10*转化表!$C$38+10*转化表!$C$39+10*转化表!$C$40+10*转化表!$C$41+10*转化表!$C$42+10*转化表!$C$43+10*转化表!$C$44+10*转化表!$C$45+10*转化表!$C$46+10*转化表!$C$47+(B256-110)*转化表!$C$48))))))))))))</f>
        <v>94</v>
      </c>
      <c r="H256" s="102">
        <f>人物成长表!$D256*人物成长表!$B256*7%+4.8+IF(AND(B256&lt;=10,B256&gt;0),(人物成长表!$B256-1)*转化表!$D$37,IF(AND(B256&lt;=20,B256&gt;10),9*转化表!$D$37+(B256-10)*转化表!$D$38,IF(AND(B256&lt;=30,B256&gt;20),9*转化表!$D$37+10*转化表!$D$38+(B256-20)*转化表!$D$39,IF(AND(B256&lt;=40,B256&gt;30),9*转化表!$D$37+10*转化表!$D$38+10*转化表!$D$39+(B256-30)*转化表!$D$40,IF(AND(B256&lt;=50,B256&gt;40),9*转化表!$D$37+10*转化表!$D$38+10*转化表!$D$39+10*转化表!$D$40+(B256-40)*转化表!$D$41,IF(AND(B256&lt;=60,B256&gt;50),9*转化表!$D$37+10*转化表!$D$38+10*转化表!$D$39+10*转化表!$D$40+10*转化表!$D$41+(B256-50)*转化表!$D$42,IF(AND(B256&lt;=70,B256&gt;60),9*转化表!$D$37+10*转化表!$D$38+10*转化表!$D$39+10*转化表!$D$40+10*转化表!$D$41+10*转化表!$D$42+(B256-60)*转化表!$D$43,IF(AND(B256&lt;=80,B256&gt;70),9*转化表!$D$37+10*转化表!$D$38+10*转化表!$D$39+10*转化表!$D$40+10*转化表!$D$41+10*转化表!$D$42+10*转化表!$D$43+(B256-70)*转化表!$D$44,IF(AND(B256&lt;=90,B256&gt;80),9*转化表!$D$37+10*转化表!$D$38+10*转化表!$D$39+10*转化表!$D$40+10*转化表!$D$41+10*转化表!$D$42+10*转化表!$D$43+10*转化表!$D$44+(B256-80)*转化表!$D$45,IF(AND(B256&lt;=100,B256&gt;90),9*转化表!$D$37+10*转化表!$D$38+10*转化表!$D$39+10*转化表!$D$40+10*转化表!$D$41+10*转化表!$D$42+10*转化表!$D$43+10*转化表!$D$44+10*转化表!$D$45+(B256-90)*转化表!$D$46,IF(AND(B256&lt;=110,B256&gt;100),9*转化表!$D$37+10*转化表!$D$38+10*转化表!$D$39+10*转化表!$D$40+10*转化表!$D$41+10*转化表!$D$42+10*转化表!$D$43+10*转化表!$D$44+10*转化表!$D$45+10*转化表!$D$46+(B256-100)*转化表!$D$47,IF(AND(B256&lt;=120,B256&gt;110),9*转化表!$D$37+10*转化表!$D$38+10*转化表!$D$39+10*转化表!$D$40+10*转化表!$D$41+10*转化表!$D$42+10*转化表!$D$43+10*转化表!$D$44+10*转化表!$D$45+10*转化表!$D$46+10*转化表!$D$47+(B256-110)*转化表!$D$48))))))))))))</f>
        <v>33.000000000000014</v>
      </c>
      <c r="I256" s="103">
        <f>IF(E256&lt;=50,0,(E256-50)*人物成长表!$B256*10%+0.1+IF(AND(B256&lt;=10,B256&gt;0),(人物成长表!$B256-1)*转化表!$E$37,IF(AND(B256&lt;=20,B256&gt;10),9*转化表!$E$37+(B256-10)*转化表!$E$38,IF(AND(B256&lt;=30,B256&gt;20),9*转化表!$E$37+10*转化表!$E$38+(B256-20)*转化表!$E$39,IF(AND(B256&lt;=40,B256&gt;30),9*转化表!$E$37+10*转化表!$E$38+10*转化表!$E$39+(B256-30)*转化表!$E$40,IF(AND(B256&lt;=50,B256&gt;40),9*转化表!$E$37+10*转化表!$E$38+10*转化表!$E$39+10*转化表!$E$40+(B256-40)*转化表!$E$41,IF(AND(B256&lt;=60,B256&gt;50),9*转化表!$E$37+10*转化表!$E$38+10*转化表!$E$39+10*转化表!$E$40+10*转化表!$E$41+(B256-50)*转化表!$E$42,IF(AND(B256&lt;=70,B256&gt;60),9*转化表!$E$37+10*转化表!$E$38+10*转化表!$E$39+10*转化表!$E$40+10*转化表!$E$41+10*转化表!$E$42+(B256-60)*转化表!$E$43,IF(AND(B256&lt;=80,B256&gt;70),9*转化表!$E$37+10*转化表!$E$38+10*转化表!$E$39+10*转化表!$E$40+10*转化表!$E$41+10*转化表!$E$42+10*转化表!$E$43+(B256-70)*转化表!$E$44,IF(AND(B256&lt;=90,B256&gt;80),9*转化表!$E$37+10*转化表!$E$38+10*转化表!$E$39+10*转化表!$E$40+10*转化表!$E$41+10*转化表!$E$42+10*转化表!$E$43+10*转化表!$E$44+(B256-80)*转化表!$E$45,IF(AND(B256&lt;=100,B256&gt;90),9*转化表!$E$37+10*转化表!$E$38+10*转化表!$E$39+10*转化表!$E$40+10*转化表!$E$41+10*转化表!$E$42+10*转化表!$E$43+10*转化表!$E$44+10*转化表!$E$45+(B256-90)*转化表!$E$46,IF(AND(B256&lt;=110,B256&gt;100),9*转化表!$E$37+10*转化表!$E$38+10*转化表!$E$39+10*转化表!$E$40+10*转化表!$E$41+10*转化表!$E$42+10*转化表!$E$43+10*转化表!$E$44+10*转化表!$E$45+10*转化表!$E$46+(B256-100)*转化表!$E$47,IF(AND(B256&lt;=120,B256&gt;110),9*转化表!$E$37+10*转化表!$E$38+10*转化表!$E$39+10*转化表!$E$40+10*转化表!$E$41+10*转化表!$E$42+10*转化表!$E$43+10*转化表!$E$44+10*转化表!$E$45+10*转化表!$E$46+10*转化表!$E$47+(B256-110)*转化表!$E$48)))))))))))))</f>
        <v>15.469999999999999</v>
      </c>
      <c r="J256" s="103">
        <f>IF(E256&lt;=50,0,(E256-50)*B256*7%+0.1+IF(AND(B256&lt;=10,B256&gt;0),(人物成长表!$B256-1)*转化表!$F$37,IF(AND(B256&lt;=20,B256&gt;10),9*转化表!$F$37+(B256-10)*转化表!$F$38,IF(AND(B256&lt;=30,B256&gt;20),9*转化表!$F$37+10*转化表!$F$38+(B256-20)*转化表!$F$39,IF(AND(B256&lt;=40,B256&gt;30),9*转化表!$F$37+10*转化表!$F$38+10*转化表!$F$39+(B256-30)*转化表!$F$40,IF(AND(B256&lt;=50,B256&gt;40),9*转化表!$F$37+10*转化表!$F$38+10*转化表!$F$39+10*转化表!$F$40+(B256-40)*转化表!$F$41,IF(AND(B256&lt;=60,B256&gt;50),9*转化表!$F$37+10*转化表!$F$38+10*转化表!$F$39+10*转化表!$F$40+10*转化表!$F$41+(B256-50)*转化表!$F$42,IF(AND(B256&lt;=70,B256&gt;60),9*转化表!$F$37+10*转化表!$F$38+10*转化表!$F$39+10*转化表!$F$40+10*转化表!$F$41+10*转化表!$F$42+(B256-60)*转化表!$F$43,IF(AND(B256&lt;=80,B256&gt;70),9*转化表!$F$37+10*转化表!$F$38+10*转化表!$F$39+10*转化表!$F$40+10*转化表!$F$41+10*转化表!$F$42+10*转化表!$F$43+(B256-70)*转化表!$F$44,IF(AND(B256&lt;=90,B256&gt;80),9*转化表!$F$37+10*转化表!$F$38+10*转化表!$F$39+10*转化表!$F$40+10*转化表!$F$41+10*转化表!$F$42+10*转化表!$F$43+10*转化表!$F$44+(B256-80)*转化表!$F$45,IF(AND(B256&lt;=100,B256&gt;90),9*转化表!$F$37+10*转化表!$F$38+10*转化表!$F$39+10*转化表!$F$40+10*转化表!$F$41+10*转化表!$F$42+10*转化表!$F$43+10*转化表!$F$44+10*转化表!$F$45+(B256-90)*转化表!$F$46,IF(AND(B256&lt;=110,B256&gt;100),9*转化表!$F$37+10*转化表!$F$38+10*转化表!$F$39+10*转化表!$F$40+10*转化表!$F$41+10*转化表!$F$42+10*转化表!$F$43+10*转化表!$F$44+10*转化表!$F$45+10*转化表!$F$46+(B256-100)*转化表!$F$47,IF(AND(B256&lt;=120,B256&gt;110),9*转化表!$F$37+10*转化表!$F$38+10*转化表!$F$39+10*转化表!$F$40+10*转化表!$F$41+10*转化表!$F$42+10*转化表!$F$43+10*转化表!$F$44+10*转化表!$F$45+10*转化表!$F$46+10*转化表!$F$47+(B256-110)*转化表!$F$48)))))))))))))</f>
        <v>10.830000000000002</v>
      </c>
      <c r="K256" s="103">
        <f>(F256-50)*人物成长表!$B256*10%+1+IF(AND(B256&lt;=10,B256&gt;0),(人物成长表!$B256-1)*转化表!$G$37,IF(AND(B256&lt;=20,B256&gt;10),9*转化表!$G$37+(B256-10)*转化表!$G$38,IF(AND(B256&lt;=30,B256&gt;20),9*转化表!$G$37+10*转化表!$G$38+(B256-20)*转化表!$G$39,IF(AND(B256&lt;=40,B256&gt;30),9*转化表!$G$37+10*转化表!$G$38+10*转化表!$G$39+(B256-30)*转化表!$G$40,IF(AND(B256&lt;=50,B256&gt;40),9*转化表!$G$37+10*转化表!$G$38+10*转化表!$G$39+10*转化表!$G$40+(B256-40)*转化表!$G$41,IF(AND(B256&lt;=60,B256&gt;50),9*转化表!$G$37+10*转化表!$G$38+10*转化表!$G$39+10*转化表!$G$40+10*转化表!$G$41+(B256-50)*转化表!$G$42,IF(AND(B256&lt;=70,B256&gt;60),9*转化表!$G$37+10*转化表!$G$38+10*转化表!$G$39+10*转化表!$G$40+10*转化表!$G$41+10*转化表!$G$42+(B256-60)*转化表!$G$43,IF(AND(B256&lt;=80,B256&gt;70),9*转化表!$G$37+10*转化表!$G$38+10*转化表!$G$39+10*转化表!$G$40+10*转化表!$G$41+10*转化表!$G$42+10*转化表!$G$43+(B256-70)*转化表!$G$44,IF(AND(B256&lt;=90,B256&gt;80),9*转化表!$G$37+10*转化表!$G$38+10*转化表!$G$39+10*转化表!$G$40+10*转化表!$G$41+10*转化表!$G$42+10*转化表!$G$43+10*转化表!$G$44+(B256-80)*转化表!$G$45,IF(AND(B256&lt;=100,B256&gt;90),9*转化表!$G$37+10*转化表!$G$38+10*转化表!$G$39+10*转化表!$G$40+10*转化表!$G$41+10*转化表!$G$42+10*转化表!$G$43+10*转化表!$G$44+10*转化表!$G$45+(B256-90)*转化表!$G$46,IF(AND(B256&lt;=110,B256&gt;100),9*转化表!$G$37+10*转化表!$G$38+10*转化表!$G$39+10*转化表!$G$40+10*转化表!$G$41+10*转化表!$G$42+10*转化表!$G$43+10*转化表!$G$44+10*转化表!$G$45+10*转化表!$G$46+(B256-100)*转化表!$G$47,IF(AND(B256&lt;=120,B256&gt;110),9*转化表!$G$37+10*转化表!$G$38+10*转化表!$G$39+10*转化表!$G$40+10*转化表!$G$41+10*转化表!$G$42+10*转化表!$G$43+10*转化表!$G$44+10*转化表!$G$45+10*转化表!$G$46+10*转化表!$G$47+(B256-110)*转化表!$G$48))))))))))))</f>
        <v>35</v>
      </c>
      <c r="L256" s="103">
        <f>IF(F256&lt;=50,0,(F256-50)*人物成长表!$B256*7%+IF(AND(B256&lt;=10,B256&gt;0),人物成长表!$B256*转化表!$H$37,IF(AND(B256&lt;=20,B256&gt;10),9*转化表!$H$37+(B256-10)*转化表!$H$38,IF(AND(B256&lt;=30,B256&gt;20),9*转化表!$H$37+10*转化表!$H$38+(B256-20)*转化表!$H$39,IF(AND(B256&lt;=40,B256&gt;30),9*转化表!$H$37+10*转化表!$H$38+10*转化表!$H$39+(B256-30)*转化表!$H$40,IF(AND(B256&lt;=50,B256&gt;40),9*转化表!$H$37+10*转化表!$H$38+10*转化表!$H$39+10*转化表!$H$40+(B256-40)*转化表!$H$41,IF(AND(B256&lt;=60,B256&gt;50),9*转化表!$H$37+10*转化表!$H$38+10*转化表!$H$39+10*转化表!$H$40+10*转化表!$H$41+(B256-50)*转化表!$H$42,IF(AND(B256&lt;=70,B256&gt;60),9*转化表!$H$37+10*转化表!$H$38+10*转化表!$H$39+10*转化表!$H$40+10*转化表!$H$41+10*转化表!$H$42+(B256-60)*转化表!$H$43,IF(AND(B256&lt;=80,B256&gt;70),9*转化表!$H$37+10*转化表!$H$38+10*转化表!$H$39+10*转化表!$H$40+10*转化表!$H$41+10*转化表!$H$42+10*转化表!$H$43+(B256-70)*转化表!$H$44,IF(AND(B256&lt;=90,B256&gt;80),9*转化表!$H$37+10*转化表!$H$38+10*转化表!$H$39+10*转化表!$H$40+10*转化表!$H$41+10*转化表!$H$42+10*转化表!$H$43+10*转化表!$H$44+(B256-80)*转化表!$H$45,IF(AND(B256&lt;=100,B256&gt;90),9*转化表!$H$37+10*转化表!$H$38+10*转化表!$H$39+10*转化表!$H$40+10*转化表!$H$41+10*转化表!$H$42+10*转化表!$H$43+10*转化表!$H$44+10*转化表!$H$45+(B256-90)*转化表!$H$46,IF(AND(B256&lt;=110,B256&gt;100),9*转化表!$H$37+10*转化表!$H$38+10*转化表!$H$39+10*转化表!$H$40+10*转化表!$H$41+10*转化表!$H$42+10*转化表!$H$43+10*转化表!$H$44+10*转化表!$H$45+10*转化表!$H$46+(B256-100)*转化表!$H$47,IF(AND(B256&lt;=120,B256&gt;110),9*转化表!$H$37+10*转化表!$H$38+10*转化表!$H$39+10*转化表!$H$40+10*转化表!$H$41+10*转化表!$H$42+10*转化表!$H$43+10*转化表!$H$44+10*转化表!$H$45+10*转化表!$H$46+10*转化表!$H$47+(B256-110)*转化表!$H$48)))))))))))))</f>
        <v>10.690000000000001</v>
      </c>
      <c r="M256" s="104">
        <v>0.15</v>
      </c>
      <c r="N256" s="100">
        <v>0</v>
      </c>
      <c r="O256" s="104">
        <v>0.15</v>
      </c>
      <c r="P256" s="104">
        <v>0.15</v>
      </c>
      <c r="Q256" s="100">
        <v>0</v>
      </c>
      <c r="R256" s="100">
        <v>0</v>
      </c>
      <c r="S256" s="100">
        <v>0</v>
      </c>
    </row>
    <row r="257" spans="1:19">
      <c r="A257" s="42" t="s">
        <v>465</v>
      </c>
      <c r="B257" s="100">
        <v>16</v>
      </c>
      <c r="C257" s="101">
        <f>IF(AND(B257&lt;=10,B257&gt;0),(人物成长表!$B257-1)*16+50,IF(AND(B257&lt;=20,B257&gt;10),9*16+50+(B257-10)*32,IF(AND(B257&lt;=30,B257&gt;20),9*16+50+10*32+(B257-20)*48,IF(AND(B257&lt;=40,B257&gt;30),9*16+50+10*32+10*48+(B257-30)*64,IF(AND(B257&lt;=50,B257&gt;40),9*16+50+10*32+10*48+10*64+(B257-40)*80,IF(AND(B257&lt;=60,B257&gt;50),9*16+30+10*32+10*48+10*64+10*80+(B257-50)*96,IF(AND(B257&lt;=70,B257&gt;60),9*16+30+10*32+10*48+10*64+10*80+10*96+(B257-60)*112,IF(AND(B257&lt;=80,B257&gt;70),9*16+30+10*32+10*48+10*64+10*80+10*96+10*112+(B257-70)*128,IF(AND(B257&lt;=90,B257&gt;80),9*16+30+10*32+10*48+10*64+10*80+10*96+10*112+10*128+(B257-80)*144,IF(AND(B257&lt;=100,B257&gt;90),9*16+30+10*32+10*48+10*64+10*80+10*96+10*112+10*128+10*144+(B257-90)*160,IF(AND(B257&lt;=110,B257&gt;100),9*16+30+10*32+10*48+10*64+10*80+10*96+10*112+10*128+10*144+10*160+(B257-100)*176,IF(AND(B257&lt;=120,B257&gt;110),9*16+30+10*32+10*48+10*64+10*80+10*96+10*112+10*128+10*144+10*160+10*176+(B257-110)*192))))))))))))</f>
        <v>386</v>
      </c>
      <c r="D257" s="42">
        <v>60</v>
      </c>
      <c r="E257" s="42">
        <v>60</v>
      </c>
      <c r="F257" s="100">
        <v>60</v>
      </c>
      <c r="G257" s="102">
        <f>人物成长表!$D257*人物成长表!$B257*10%+7+IF(AND(B257&lt;=10,B257&gt;0),(人物成长表!$B257-1)*转化表!$C$37,IF(AND(B257&lt;=20,B257&gt;10),9*转化表!$C$37+(B257-10)*转化表!$C$38,IF(AND(B257&lt;=30,B257&gt;20),9*转化表!$C$37+10*转化表!$C$38+(B257-20)*转化表!$C$39,IF(AND(B257&lt;=40,B257&gt;30),9*转化表!$C$37+10*转化表!$C$38+10*转化表!$C$39+(B257-30)*转化表!$C$40,IF(AND(B257&lt;=50,B257&gt;40),9*转化表!$C$37+10*转化表!$C$38+10*转化表!$C$39+10*转化表!$C$40+(B257-40)*转化表!$C$41,IF(AND(B257&lt;=60,B257&gt;50),9*转化表!$C$37+10*转化表!$C$38+10*转化表!$C$39+10*转化表!$C$40+10*转化表!$C$41+(B257-50)*转化表!$C$42,IF(AND(B257&lt;=70,B257&gt;60),9*转化表!$C$37+10*转化表!$C$38+10*转化表!$C$39+10*转化表!$C$40+10*转化表!$C$41+10*转化表!$C$42+(B257-60)*转化表!$C$43,IF(AND(B257&lt;=80,B257&gt;70),9*转化表!$C$37+10*转化表!$C$38+10*转化表!$C$39+10*转化表!$C$40+10*转化表!$C$41+10*转化表!$C$42+10*转化表!$C$43+(B257-70)*转化表!$C$44,IF(AND(B257&lt;=90,B257&gt;80),9*转化表!$C$37+10*转化表!$C$38+10*转化表!$C$39+10*转化表!$C$40+10*转化表!$C$41+10*转化表!$C$42+10*转化表!$C$43+10*转化表!$C$44+(B257-80)*转化表!$C$45,IF(AND(B257&lt;=100,B257&gt;90),9*转化表!$C$37+10*转化表!$C$38+10*转化表!$C$39+10*转化表!$C$40+10*转化表!$C$41+10*转化表!$C$42+10*转化表!$C$43+10*转化表!$C$44+10*转化表!$C$45+(B257-90)*转化表!$C$46,IF(AND(B257&lt;=110,B257&gt;100),9*转化表!$C$37+10*转化表!$C$38+10*转化表!$C$39+10*转化表!$C$40+10*转化表!$C$41+10*转化表!$C$42+10*转化表!$C$43+10*转化表!$C$44+10*转化表!$C$45+10*转化表!$C$46+(B257-100)*转化表!$C$47,IF(AND(B257&lt;=120,B257&gt;110),9*转化表!$C$37+10*转化表!$C$38+10*转化表!$C$39+10*转化表!$C$40+10*转化表!$C$41+10*转化表!$C$42+10*转化表!$C$43+10*转化表!$C$44+10*转化表!$C$45+10*转化表!$C$46+10*转化表!$C$47+(B257-110)*转化表!$C$48))))))))))))</f>
        <v>103</v>
      </c>
      <c r="H257" s="102">
        <f>人物成长表!$D257*人物成长表!$B257*7%+4.8+IF(AND(B257&lt;=10,B257&gt;0),(人物成长表!$B257-1)*转化表!$D$37,IF(AND(B257&lt;=20,B257&gt;10),9*转化表!$D$37+(B257-10)*转化表!$D$38,IF(AND(B257&lt;=30,B257&gt;20),9*转化表!$D$37+10*转化表!$D$38+(B257-20)*转化表!$D$39,IF(AND(B257&lt;=40,B257&gt;30),9*转化表!$D$37+10*转化表!$D$38+10*转化表!$D$39+(B257-30)*转化表!$D$40,IF(AND(B257&lt;=50,B257&gt;40),9*转化表!$D$37+10*转化表!$D$38+10*转化表!$D$39+10*转化表!$D$40+(B257-40)*转化表!$D$41,IF(AND(B257&lt;=60,B257&gt;50),9*转化表!$D$37+10*转化表!$D$38+10*转化表!$D$39+10*转化表!$D$40+10*转化表!$D$41+(B257-50)*转化表!$D$42,IF(AND(B257&lt;=70,B257&gt;60),9*转化表!$D$37+10*转化表!$D$38+10*转化表!$D$39+10*转化表!$D$40+10*转化表!$D$41+10*转化表!$D$42+(B257-60)*转化表!$D$43,IF(AND(B257&lt;=80,B257&gt;70),9*转化表!$D$37+10*转化表!$D$38+10*转化表!$D$39+10*转化表!$D$40+10*转化表!$D$41+10*转化表!$D$42+10*转化表!$D$43+(B257-70)*转化表!$D$44,IF(AND(B257&lt;=90,B257&gt;80),9*转化表!$D$37+10*转化表!$D$38+10*转化表!$D$39+10*转化表!$D$40+10*转化表!$D$41+10*转化表!$D$42+10*转化表!$D$43+10*转化表!$D$44+(B257-80)*转化表!$D$45,IF(AND(B257&lt;=100,B257&gt;90),9*转化表!$D$37+10*转化表!$D$38+10*转化表!$D$39+10*转化表!$D$40+10*转化表!$D$41+10*转化表!$D$42+10*转化表!$D$43+10*转化表!$D$44+10*转化表!$D$45+(B257-90)*转化表!$D$46,IF(AND(B257&lt;=110,B257&gt;100),9*转化表!$D$37+10*转化表!$D$38+10*转化表!$D$39+10*转化表!$D$40+10*转化表!$D$41+10*转化表!$D$42+10*转化表!$D$43+10*转化表!$D$44+10*转化表!$D$45+10*转化表!$D$46+(B257-100)*转化表!$D$47,IF(AND(B257&lt;=120,B257&gt;110),9*转化表!$D$37+10*转化表!$D$38+10*转化表!$D$39+10*转化表!$D$40+10*转化表!$D$41+10*转化表!$D$42+10*转化表!$D$43+10*转化表!$D$44+10*转化表!$D$45+10*转化表!$D$46+10*转化表!$D$47+(B257-110)*转化表!$D$48))))))))))))</f>
        <v>36</v>
      </c>
      <c r="I257" s="103">
        <f>IF(E257&lt;=50,0,(E257-50)*人物成长表!$B257*10%+0.1+IF(AND(B257&lt;=10,B257&gt;0),(人物成长表!$B257-1)*转化表!$E$37,IF(AND(B257&lt;=20,B257&gt;10),9*转化表!$E$37+(B257-10)*转化表!$E$38,IF(AND(B257&lt;=30,B257&gt;20),9*转化表!$E$37+10*转化表!$E$38+(B257-20)*转化表!$E$39,IF(AND(B257&lt;=40,B257&gt;30),9*转化表!$E$37+10*转化表!$E$38+10*转化表!$E$39+(B257-30)*转化表!$E$40,IF(AND(B257&lt;=50,B257&gt;40),9*转化表!$E$37+10*转化表!$E$38+10*转化表!$E$39+10*转化表!$E$40+(B257-40)*转化表!$E$41,IF(AND(B257&lt;=60,B257&gt;50),9*转化表!$E$37+10*转化表!$E$38+10*转化表!$E$39+10*转化表!$E$40+10*转化表!$E$41+(B257-50)*转化表!$E$42,IF(AND(B257&lt;=70,B257&gt;60),9*转化表!$E$37+10*转化表!$E$38+10*转化表!$E$39+10*转化表!$E$40+10*转化表!$E$41+10*转化表!$E$42+(B257-60)*转化表!$E$43,IF(AND(B257&lt;=80,B257&gt;70),9*转化表!$E$37+10*转化表!$E$38+10*转化表!$E$39+10*转化表!$E$40+10*转化表!$E$41+10*转化表!$E$42+10*转化表!$E$43+(B257-70)*转化表!$E$44,IF(AND(B257&lt;=90,B257&gt;80),9*转化表!$E$37+10*转化表!$E$38+10*转化表!$E$39+10*转化表!$E$40+10*转化表!$E$41+10*转化表!$E$42+10*转化表!$E$43+10*转化表!$E$44+(B257-80)*转化表!$E$45,IF(AND(B257&lt;=100,B257&gt;90),9*转化表!$E$37+10*转化表!$E$38+10*转化表!$E$39+10*转化表!$E$40+10*转化表!$E$41+10*转化表!$E$42+10*转化表!$E$43+10*转化表!$E$44+10*转化表!$E$45+(B257-90)*转化表!$E$46,IF(AND(B257&lt;=110,B257&gt;100),9*转化表!$E$37+10*转化表!$E$38+10*转化表!$E$39+10*转化表!$E$40+10*转化表!$E$41+10*转化表!$E$42+10*转化表!$E$43+10*转化表!$E$44+10*转化表!$E$45+10*转化表!$E$46+(B257-100)*转化表!$E$47,IF(AND(B257&lt;=120,B257&gt;110),9*转化表!$E$37+10*转化表!$E$38+10*转化表!$E$39+10*转化表!$E$40+10*转化表!$E$41+10*转化表!$E$42+10*转化表!$E$43+10*转化表!$E$44+10*转化表!$E$45+10*转化表!$E$46+10*转化表!$E$47+(B257-110)*转化表!$E$48)))))))))))))</f>
        <v>16.490000000000002</v>
      </c>
      <c r="J257" s="103">
        <f>IF(E257&lt;=50,0,(E257-50)*B257*7%+0.1+IF(AND(B257&lt;=10,B257&gt;0),(人物成长表!$B257-1)*转化表!$F$37,IF(AND(B257&lt;=20,B257&gt;10),9*转化表!$F$37+(B257-10)*转化表!$F$38,IF(AND(B257&lt;=30,B257&gt;20),9*转化表!$F$37+10*转化表!$F$38+(B257-20)*转化表!$F$39,IF(AND(B257&lt;=40,B257&gt;30),9*转化表!$F$37+10*转化表!$F$38+10*转化表!$F$39+(B257-30)*转化表!$F$40,IF(AND(B257&lt;=50,B257&gt;40),9*转化表!$F$37+10*转化表!$F$38+10*转化表!$F$39+10*转化表!$F$40+(B257-40)*转化表!$F$41,IF(AND(B257&lt;=60,B257&gt;50),9*转化表!$F$37+10*转化表!$F$38+10*转化表!$F$39+10*转化表!$F$40+10*转化表!$F$41+(B257-50)*转化表!$F$42,IF(AND(B257&lt;=70,B257&gt;60),9*转化表!$F$37+10*转化表!$F$38+10*转化表!$F$39+10*转化表!$F$40+10*转化表!$F$41+10*转化表!$F$42+(B257-60)*转化表!$F$43,IF(AND(B257&lt;=80,B257&gt;70),9*转化表!$F$37+10*转化表!$F$38+10*转化表!$F$39+10*转化表!$F$40+10*转化表!$F$41+10*转化表!$F$42+10*转化表!$F$43+(B257-70)*转化表!$F$44,IF(AND(B257&lt;=90,B257&gt;80),9*转化表!$F$37+10*转化表!$F$38+10*转化表!$F$39+10*转化表!$F$40+10*转化表!$F$41+10*转化表!$F$42+10*转化表!$F$43+10*转化表!$F$44+(B257-80)*转化表!$F$45,IF(AND(B257&lt;=100,B257&gt;90),9*转化表!$F$37+10*转化表!$F$38+10*转化表!$F$39+10*转化表!$F$40+10*转化表!$F$41+10*转化表!$F$42+10*转化表!$F$43+10*转化表!$F$44+10*转化表!$F$45+(B257-90)*转化表!$F$46,IF(AND(B257&lt;=110,B257&gt;100),9*转化表!$F$37+10*转化表!$F$38+10*转化表!$F$39+10*转化表!$F$40+10*转化表!$F$41+10*转化表!$F$42+10*转化表!$F$43+10*转化表!$F$44+10*转化表!$F$45+10*转化表!$F$46+(B257-100)*转化表!$F$47,IF(AND(B257&lt;=120,B257&gt;110),9*转化表!$F$37+10*转化表!$F$38+10*转化表!$F$39+10*转化表!$F$40+10*转化表!$F$41+10*转化表!$F$42+10*转化表!$F$43+10*转化表!$F$44+10*转化表!$F$45+10*转化表!$F$46+10*转化表!$F$47+(B257-110)*转化表!$F$48)))))))))))))</f>
        <v>11.540000000000001</v>
      </c>
      <c r="K257" s="103">
        <f>(F257-50)*人物成长表!$B257*10%+1+IF(AND(B257&lt;=10,B257&gt;0),(人物成长表!$B257-1)*转化表!$G$37,IF(AND(B257&lt;=20,B257&gt;10),9*转化表!$G$37+(B257-10)*转化表!$G$38,IF(AND(B257&lt;=30,B257&gt;20),9*转化表!$G$37+10*转化表!$G$38+(B257-20)*转化表!$G$39,IF(AND(B257&lt;=40,B257&gt;30),9*转化表!$G$37+10*转化表!$G$38+10*转化表!$G$39+(B257-30)*转化表!$G$40,IF(AND(B257&lt;=50,B257&gt;40),9*转化表!$G$37+10*转化表!$G$38+10*转化表!$G$39+10*转化表!$G$40+(B257-40)*转化表!$G$41,IF(AND(B257&lt;=60,B257&gt;50),9*转化表!$G$37+10*转化表!$G$38+10*转化表!$G$39+10*转化表!$G$40+10*转化表!$G$41+(B257-50)*转化表!$G$42,IF(AND(B257&lt;=70,B257&gt;60),9*转化表!$G$37+10*转化表!$G$38+10*转化表!$G$39+10*转化表!$G$40+10*转化表!$G$41+10*转化表!$G$42+(B257-60)*转化表!$G$43,IF(AND(B257&lt;=80,B257&gt;70),9*转化表!$G$37+10*转化表!$G$38+10*转化表!$G$39+10*转化表!$G$40+10*转化表!$G$41+10*转化表!$G$42+10*转化表!$G$43+(B257-70)*转化表!$G$44,IF(AND(B257&lt;=90,B257&gt;80),9*转化表!$G$37+10*转化表!$G$38+10*转化表!$G$39+10*转化表!$G$40+10*转化表!$G$41+10*转化表!$G$42+10*转化表!$G$43+10*转化表!$G$44+(B257-80)*转化表!$G$45,IF(AND(B257&lt;=100,B257&gt;90),9*转化表!$G$37+10*转化表!$G$38+10*转化表!$G$39+10*转化表!$G$40+10*转化表!$G$41+10*转化表!$G$42+10*转化表!$G$43+10*转化表!$G$44+10*转化表!$G$45+(B257-90)*转化表!$G$46,IF(AND(B257&lt;=110,B257&gt;100),9*转化表!$G$37+10*转化表!$G$38+10*转化表!$G$39+10*转化表!$G$40+10*转化表!$G$41+10*转化表!$G$42+10*转化表!$G$43+10*转化表!$G$44+10*转化表!$G$45+10*转化表!$G$46+(B257-100)*转化表!$G$47,IF(AND(B257&lt;=120,B257&gt;110),9*转化表!$G$37+10*转化表!$G$38+10*转化表!$G$39+10*转化表!$G$40+10*转化表!$G$41+10*转化表!$G$42+10*转化表!$G$43+10*转化表!$G$44+10*转化表!$G$45+10*转化表!$G$46+10*转化表!$G$47+(B257-110)*转化表!$G$48))))))))))))</f>
        <v>38</v>
      </c>
      <c r="L257" s="103">
        <f>IF(F257&lt;=50,0,(F257-50)*人物成长表!$B257*7%+IF(AND(B257&lt;=10,B257&gt;0),人物成长表!$B257*转化表!$H$37,IF(AND(B257&lt;=20,B257&gt;10),9*转化表!$H$37+(B257-10)*转化表!$H$38,IF(AND(B257&lt;=30,B257&gt;20),9*转化表!$H$37+10*转化表!$H$38+(B257-20)*转化表!$H$39,IF(AND(B257&lt;=40,B257&gt;30),9*转化表!$H$37+10*转化表!$H$38+10*转化表!$H$39+(B257-30)*转化表!$H$40,IF(AND(B257&lt;=50,B257&gt;40),9*转化表!$H$37+10*转化表!$H$38+10*转化表!$H$39+10*转化表!$H$40+(B257-40)*转化表!$H$41,IF(AND(B257&lt;=60,B257&gt;50),9*转化表!$H$37+10*转化表!$H$38+10*转化表!$H$39+10*转化表!$H$40+10*转化表!$H$41+(B257-50)*转化表!$H$42,IF(AND(B257&lt;=70,B257&gt;60),9*转化表!$H$37+10*转化表!$H$38+10*转化表!$H$39+10*转化表!$H$40+10*转化表!$H$41+10*转化表!$H$42+(B257-60)*转化表!$H$43,IF(AND(B257&lt;=80,B257&gt;70),9*转化表!$H$37+10*转化表!$H$38+10*转化表!$H$39+10*转化表!$H$40+10*转化表!$H$41+10*转化表!$H$42+10*转化表!$H$43+(B257-70)*转化表!$H$44,IF(AND(B257&lt;=90,B257&gt;80),9*转化表!$H$37+10*转化表!$H$38+10*转化表!$H$39+10*转化表!$H$40+10*转化表!$H$41+10*转化表!$H$42+10*转化表!$H$43+10*转化表!$H$44+(B257-80)*转化表!$H$45,IF(AND(B257&lt;=100,B257&gt;90),9*转化表!$H$37+10*转化表!$H$38+10*转化表!$H$39+10*转化表!$H$40+10*转化表!$H$41+10*转化表!$H$42+10*转化表!$H$43+10*转化表!$H$44+10*转化表!$H$45+(B257-90)*转化表!$H$46,IF(AND(B257&lt;=110,B257&gt;100),9*转化表!$H$37+10*转化表!$H$38+10*转化表!$H$39+10*转化表!$H$40+10*转化表!$H$41+10*转化表!$H$42+10*转化表!$H$43+10*转化表!$H$44+10*转化表!$H$45+10*转化表!$H$46+(B257-100)*转化表!$H$47,IF(AND(B257&lt;=120,B257&gt;110),9*转化表!$H$37+10*转化表!$H$38+10*转化表!$H$39+10*转化表!$H$40+10*转化表!$H$41+10*转化表!$H$42+10*转化表!$H$43+10*转化表!$H$44+10*转化表!$H$45+10*转化表!$H$46+10*转化表!$H$47+(B257-110)*转化表!$H$48)))))))))))))</f>
        <v>11.410000000000002</v>
      </c>
      <c r="M257" s="104">
        <v>0.15</v>
      </c>
      <c r="N257" s="100">
        <v>0</v>
      </c>
      <c r="O257" s="104">
        <v>0.15</v>
      </c>
      <c r="P257" s="104">
        <v>0.15</v>
      </c>
      <c r="Q257" s="100">
        <v>0</v>
      </c>
      <c r="R257" s="100">
        <v>0</v>
      </c>
      <c r="S257" s="100">
        <v>0</v>
      </c>
    </row>
    <row r="258" spans="1:19">
      <c r="A258" s="42" t="s">
        <v>465</v>
      </c>
      <c r="B258" s="100">
        <v>17</v>
      </c>
      <c r="C258" s="101">
        <f>IF(AND(B258&lt;=10,B258&gt;0),(人物成长表!$B258-1)*16+50,IF(AND(B258&lt;=20,B258&gt;10),9*16+50+(B258-10)*32,IF(AND(B258&lt;=30,B258&gt;20),9*16+50+10*32+(B258-20)*48,IF(AND(B258&lt;=40,B258&gt;30),9*16+50+10*32+10*48+(B258-30)*64,IF(AND(B258&lt;=50,B258&gt;40),9*16+50+10*32+10*48+10*64+(B258-40)*80,IF(AND(B258&lt;=60,B258&gt;50),9*16+30+10*32+10*48+10*64+10*80+(B258-50)*96,IF(AND(B258&lt;=70,B258&gt;60),9*16+30+10*32+10*48+10*64+10*80+10*96+(B258-60)*112,IF(AND(B258&lt;=80,B258&gt;70),9*16+30+10*32+10*48+10*64+10*80+10*96+10*112+(B258-70)*128,IF(AND(B258&lt;=90,B258&gt;80),9*16+30+10*32+10*48+10*64+10*80+10*96+10*112+10*128+(B258-80)*144,IF(AND(B258&lt;=100,B258&gt;90),9*16+30+10*32+10*48+10*64+10*80+10*96+10*112+10*128+10*144+(B258-90)*160,IF(AND(B258&lt;=110,B258&gt;100),9*16+30+10*32+10*48+10*64+10*80+10*96+10*112+10*128+10*144+10*160+(B258-100)*176,IF(AND(B258&lt;=120,B258&gt;110),9*16+30+10*32+10*48+10*64+10*80+10*96+10*112+10*128+10*144+10*160+10*176+(B258-110)*192))))))))))))</f>
        <v>418</v>
      </c>
      <c r="D258" s="42">
        <v>60</v>
      </c>
      <c r="E258" s="42">
        <v>60</v>
      </c>
      <c r="F258" s="100">
        <v>60</v>
      </c>
      <c r="G258" s="102">
        <f>人物成长表!$D258*人物成长表!$B258*10%+7+IF(AND(B258&lt;=10,B258&gt;0),(人物成长表!$B258-1)*转化表!$C$37,IF(AND(B258&lt;=20,B258&gt;10),9*转化表!$C$37+(B258-10)*转化表!$C$38,IF(AND(B258&lt;=30,B258&gt;20),9*转化表!$C$37+10*转化表!$C$38+(B258-20)*转化表!$C$39,IF(AND(B258&lt;=40,B258&gt;30),9*转化表!$C$37+10*转化表!$C$38+10*转化表!$C$39+(B258-30)*转化表!$C$40,IF(AND(B258&lt;=50,B258&gt;40),9*转化表!$C$37+10*转化表!$C$38+10*转化表!$C$39+10*转化表!$C$40+(B258-40)*转化表!$C$41,IF(AND(B258&lt;=60,B258&gt;50),9*转化表!$C$37+10*转化表!$C$38+10*转化表!$C$39+10*转化表!$C$40+10*转化表!$C$41+(B258-50)*转化表!$C$42,IF(AND(B258&lt;=70,B258&gt;60),9*转化表!$C$37+10*转化表!$C$38+10*转化表!$C$39+10*转化表!$C$40+10*转化表!$C$41+10*转化表!$C$42+(B258-60)*转化表!$C$43,IF(AND(B258&lt;=80,B258&gt;70),9*转化表!$C$37+10*转化表!$C$38+10*转化表!$C$39+10*转化表!$C$40+10*转化表!$C$41+10*转化表!$C$42+10*转化表!$C$43+(B258-70)*转化表!$C$44,IF(AND(B258&lt;=90,B258&gt;80),9*转化表!$C$37+10*转化表!$C$38+10*转化表!$C$39+10*转化表!$C$40+10*转化表!$C$41+10*转化表!$C$42+10*转化表!$C$43+10*转化表!$C$44+(B258-80)*转化表!$C$45,IF(AND(B258&lt;=100,B258&gt;90),9*转化表!$C$37+10*转化表!$C$38+10*转化表!$C$39+10*转化表!$C$40+10*转化表!$C$41+10*转化表!$C$42+10*转化表!$C$43+10*转化表!$C$44+10*转化表!$C$45+(B258-90)*转化表!$C$46,IF(AND(B258&lt;=110,B258&gt;100),9*转化表!$C$37+10*转化表!$C$38+10*转化表!$C$39+10*转化表!$C$40+10*转化表!$C$41+10*转化表!$C$42+10*转化表!$C$43+10*转化表!$C$44+10*转化表!$C$45+10*转化表!$C$46+(B258-100)*转化表!$C$47,IF(AND(B258&lt;=120,B258&gt;110),9*转化表!$C$37+10*转化表!$C$38+10*转化表!$C$39+10*转化表!$C$40+10*转化表!$C$41+10*转化表!$C$42+10*转化表!$C$43+10*转化表!$C$44+10*转化表!$C$45+10*转化表!$C$46+10*转化表!$C$47+(B258-110)*转化表!$C$48))))))))))))</f>
        <v>112</v>
      </c>
      <c r="H258" s="102">
        <f>人物成长表!$D258*人物成长表!$B258*7%+4.8+IF(AND(B258&lt;=10,B258&gt;0),(人物成长表!$B258-1)*转化表!$D$37,IF(AND(B258&lt;=20,B258&gt;10),9*转化表!$D$37+(B258-10)*转化表!$D$38,IF(AND(B258&lt;=30,B258&gt;20),9*转化表!$D$37+10*转化表!$D$38+(B258-20)*转化表!$D$39,IF(AND(B258&lt;=40,B258&gt;30),9*转化表!$D$37+10*转化表!$D$38+10*转化表!$D$39+(B258-30)*转化表!$D$40,IF(AND(B258&lt;=50,B258&gt;40),9*转化表!$D$37+10*转化表!$D$38+10*转化表!$D$39+10*转化表!$D$40+(B258-40)*转化表!$D$41,IF(AND(B258&lt;=60,B258&gt;50),9*转化表!$D$37+10*转化表!$D$38+10*转化表!$D$39+10*转化表!$D$40+10*转化表!$D$41+(B258-50)*转化表!$D$42,IF(AND(B258&lt;=70,B258&gt;60),9*转化表!$D$37+10*转化表!$D$38+10*转化表!$D$39+10*转化表!$D$40+10*转化表!$D$41+10*转化表!$D$42+(B258-60)*转化表!$D$43,IF(AND(B258&lt;=80,B258&gt;70),9*转化表!$D$37+10*转化表!$D$38+10*转化表!$D$39+10*转化表!$D$40+10*转化表!$D$41+10*转化表!$D$42+10*转化表!$D$43+(B258-70)*转化表!$D$44,IF(AND(B258&lt;=90,B258&gt;80),9*转化表!$D$37+10*转化表!$D$38+10*转化表!$D$39+10*转化表!$D$40+10*转化表!$D$41+10*转化表!$D$42+10*转化表!$D$43+10*转化表!$D$44+(B258-80)*转化表!$D$45,IF(AND(B258&lt;=100,B258&gt;90),9*转化表!$D$37+10*转化表!$D$38+10*转化表!$D$39+10*转化表!$D$40+10*转化表!$D$41+10*转化表!$D$42+10*转化表!$D$43+10*转化表!$D$44+10*转化表!$D$45+(B258-90)*转化表!$D$46,IF(AND(B258&lt;=110,B258&gt;100),9*转化表!$D$37+10*转化表!$D$38+10*转化表!$D$39+10*转化表!$D$40+10*转化表!$D$41+10*转化表!$D$42+10*转化表!$D$43+10*转化表!$D$44+10*转化表!$D$45+10*转化表!$D$46+(B258-100)*转化表!$D$47,IF(AND(B258&lt;=120,B258&gt;110),9*转化表!$D$37+10*转化表!$D$38+10*转化表!$D$39+10*转化表!$D$40+10*转化表!$D$41+10*转化表!$D$42+10*转化表!$D$43+10*转化表!$D$44+10*转化表!$D$45+10*转化表!$D$46+10*转化表!$D$47+(B258-110)*转化表!$D$48))))))))))))</f>
        <v>39</v>
      </c>
      <c r="I258" s="103">
        <f>IF(E258&lt;=50,0,(E258-50)*人物成长表!$B258*10%+0.1+IF(AND(B258&lt;=10,B258&gt;0),(人物成长表!$B258-1)*转化表!$E$37,IF(AND(B258&lt;=20,B258&gt;10),9*转化表!$E$37+(B258-10)*转化表!$E$38,IF(AND(B258&lt;=30,B258&gt;20),9*转化表!$E$37+10*转化表!$E$38+(B258-20)*转化表!$E$39,IF(AND(B258&lt;=40,B258&gt;30),9*转化表!$E$37+10*转化表!$E$38+10*转化表!$E$39+(B258-30)*转化表!$E$40,IF(AND(B258&lt;=50,B258&gt;40),9*转化表!$E$37+10*转化表!$E$38+10*转化表!$E$39+10*转化表!$E$40+(B258-40)*转化表!$E$41,IF(AND(B258&lt;=60,B258&gt;50),9*转化表!$E$37+10*转化表!$E$38+10*转化表!$E$39+10*转化表!$E$40+10*转化表!$E$41+(B258-50)*转化表!$E$42,IF(AND(B258&lt;=70,B258&gt;60),9*转化表!$E$37+10*转化表!$E$38+10*转化表!$E$39+10*转化表!$E$40+10*转化表!$E$41+10*转化表!$E$42+(B258-60)*转化表!$E$43,IF(AND(B258&lt;=80,B258&gt;70),9*转化表!$E$37+10*转化表!$E$38+10*转化表!$E$39+10*转化表!$E$40+10*转化表!$E$41+10*转化表!$E$42+10*转化表!$E$43+(B258-70)*转化表!$E$44,IF(AND(B258&lt;=90,B258&gt;80),9*转化表!$E$37+10*转化表!$E$38+10*转化表!$E$39+10*转化表!$E$40+10*转化表!$E$41+10*转化表!$E$42+10*转化表!$E$43+10*转化表!$E$44+(B258-80)*转化表!$E$45,IF(AND(B258&lt;=100,B258&gt;90),9*转化表!$E$37+10*转化表!$E$38+10*转化表!$E$39+10*转化表!$E$40+10*转化表!$E$41+10*转化表!$E$42+10*转化表!$E$43+10*转化表!$E$44+10*转化表!$E$45+(B258-90)*转化表!$E$46,IF(AND(B258&lt;=110,B258&gt;100),9*转化表!$E$37+10*转化表!$E$38+10*转化表!$E$39+10*转化表!$E$40+10*转化表!$E$41+10*转化表!$E$42+10*转化表!$E$43+10*转化表!$E$44+10*转化表!$E$45+10*转化表!$E$46+(B258-100)*转化表!$E$47,IF(AND(B258&lt;=120,B258&gt;110),9*转化表!$E$37+10*转化表!$E$38+10*转化表!$E$39+10*转化表!$E$40+10*转化表!$E$41+10*转化表!$E$42+10*转化表!$E$43+10*转化表!$E$44+10*转化表!$E$45+10*转化表!$E$46+10*转化表!$E$47+(B258-110)*转化表!$E$48)))))))))))))</f>
        <v>17.510000000000002</v>
      </c>
      <c r="J258" s="103">
        <f>IF(E258&lt;=50,0,(E258-50)*B258*7%+0.1+IF(AND(B258&lt;=10,B258&gt;0),(人物成长表!$B258-1)*转化表!$F$37,IF(AND(B258&lt;=20,B258&gt;10),9*转化表!$F$37+(B258-10)*转化表!$F$38,IF(AND(B258&lt;=30,B258&gt;20),9*转化表!$F$37+10*转化表!$F$38+(B258-20)*转化表!$F$39,IF(AND(B258&lt;=40,B258&gt;30),9*转化表!$F$37+10*转化表!$F$38+10*转化表!$F$39+(B258-30)*转化表!$F$40,IF(AND(B258&lt;=50,B258&gt;40),9*转化表!$F$37+10*转化表!$F$38+10*转化表!$F$39+10*转化表!$F$40+(B258-40)*转化表!$F$41,IF(AND(B258&lt;=60,B258&gt;50),9*转化表!$F$37+10*转化表!$F$38+10*转化表!$F$39+10*转化表!$F$40+10*转化表!$F$41+(B258-50)*转化表!$F$42,IF(AND(B258&lt;=70,B258&gt;60),9*转化表!$F$37+10*转化表!$F$38+10*转化表!$F$39+10*转化表!$F$40+10*转化表!$F$41+10*转化表!$F$42+(B258-60)*转化表!$F$43,IF(AND(B258&lt;=80,B258&gt;70),9*转化表!$F$37+10*转化表!$F$38+10*转化表!$F$39+10*转化表!$F$40+10*转化表!$F$41+10*转化表!$F$42+10*转化表!$F$43+(B258-70)*转化表!$F$44,IF(AND(B258&lt;=90,B258&gt;80),9*转化表!$F$37+10*转化表!$F$38+10*转化表!$F$39+10*转化表!$F$40+10*转化表!$F$41+10*转化表!$F$42+10*转化表!$F$43+10*转化表!$F$44+(B258-80)*转化表!$F$45,IF(AND(B258&lt;=100,B258&gt;90),9*转化表!$F$37+10*转化表!$F$38+10*转化表!$F$39+10*转化表!$F$40+10*转化表!$F$41+10*转化表!$F$42+10*转化表!$F$43+10*转化表!$F$44+10*转化表!$F$45+(B258-90)*转化表!$F$46,IF(AND(B258&lt;=110,B258&gt;100),9*转化表!$F$37+10*转化表!$F$38+10*转化表!$F$39+10*转化表!$F$40+10*转化表!$F$41+10*转化表!$F$42+10*转化表!$F$43+10*转化表!$F$44+10*转化表!$F$45+10*转化表!$F$46+(B258-100)*转化表!$F$47,IF(AND(B258&lt;=120,B258&gt;110),9*转化表!$F$37+10*转化表!$F$38+10*转化表!$F$39+10*转化表!$F$40+10*转化表!$F$41+10*转化表!$F$42+10*转化表!$F$43+10*转化表!$F$44+10*转化表!$F$45+10*转化表!$F$46+10*转化表!$F$47+(B258-110)*转化表!$F$48)))))))))))))</f>
        <v>12.25</v>
      </c>
      <c r="K258" s="103">
        <f>(F258-50)*人物成长表!$B258*10%+1+IF(AND(B258&lt;=10,B258&gt;0),(人物成长表!$B258-1)*转化表!$G$37,IF(AND(B258&lt;=20,B258&gt;10),9*转化表!$G$37+(B258-10)*转化表!$G$38,IF(AND(B258&lt;=30,B258&gt;20),9*转化表!$G$37+10*转化表!$G$38+(B258-20)*转化表!$G$39,IF(AND(B258&lt;=40,B258&gt;30),9*转化表!$G$37+10*转化表!$G$38+10*转化表!$G$39+(B258-30)*转化表!$G$40,IF(AND(B258&lt;=50,B258&gt;40),9*转化表!$G$37+10*转化表!$G$38+10*转化表!$G$39+10*转化表!$G$40+(B258-40)*转化表!$G$41,IF(AND(B258&lt;=60,B258&gt;50),9*转化表!$G$37+10*转化表!$G$38+10*转化表!$G$39+10*转化表!$G$40+10*转化表!$G$41+(B258-50)*转化表!$G$42,IF(AND(B258&lt;=70,B258&gt;60),9*转化表!$G$37+10*转化表!$G$38+10*转化表!$G$39+10*转化表!$G$40+10*转化表!$G$41+10*转化表!$G$42+(B258-60)*转化表!$G$43,IF(AND(B258&lt;=80,B258&gt;70),9*转化表!$G$37+10*转化表!$G$38+10*转化表!$G$39+10*转化表!$G$40+10*转化表!$G$41+10*转化表!$G$42+10*转化表!$G$43+(B258-70)*转化表!$G$44,IF(AND(B258&lt;=90,B258&gt;80),9*转化表!$G$37+10*转化表!$G$38+10*转化表!$G$39+10*转化表!$G$40+10*转化表!$G$41+10*转化表!$G$42+10*转化表!$G$43+10*转化表!$G$44+(B258-80)*转化表!$G$45,IF(AND(B258&lt;=100,B258&gt;90),9*转化表!$G$37+10*转化表!$G$38+10*转化表!$G$39+10*转化表!$G$40+10*转化表!$G$41+10*转化表!$G$42+10*转化表!$G$43+10*转化表!$G$44+10*转化表!$G$45+(B258-90)*转化表!$G$46,IF(AND(B258&lt;=110,B258&gt;100),9*转化表!$G$37+10*转化表!$G$38+10*转化表!$G$39+10*转化表!$G$40+10*转化表!$G$41+10*转化表!$G$42+10*转化表!$G$43+10*转化表!$G$44+10*转化表!$G$45+10*转化表!$G$46+(B258-100)*转化表!$G$47,IF(AND(B258&lt;=120,B258&gt;110),9*转化表!$G$37+10*转化表!$G$38+10*转化表!$G$39+10*转化表!$G$40+10*转化表!$G$41+10*转化表!$G$42+10*转化表!$G$43+10*转化表!$G$44+10*转化表!$G$45+10*转化表!$G$46+10*转化表!$G$47+(B258-110)*转化表!$G$48))))))))))))</f>
        <v>41</v>
      </c>
      <c r="L258" s="103">
        <f>IF(F258&lt;=50,0,(F258-50)*人物成长表!$B258*7%+IF(AND(B258&lt;=10,B258&gt;0),人物成长表!$B258*转化表!$H$37,IF(AND(B258&lt;=20,B258&gt;10),9*转化表!$H$37+(B258-10)*转化表!$H$38,IF(AND(B258&lt;=30,B258&gt;20),9*转化表!$H$37+10*转化表!$H$38+(B258-20)*转化表!$H$39,IF(AND(B258&lt;=40,B258&gt;30),9*转化表!$H$37+10*转化表!$H$38+10*转化表!$H$39+(B258-30)*转化表!$H$40,IF(AND(B258&lt;=50,B258&gt;40),9*转化表!$H$37+10*转化表!$H$38+10*转化表!$H$39+10*转化表!$H$40+(B258-40)*转化表!$H$41,IF(AND(B258&lt;=60,B258&gt;50),9*转化表!$H$37+10*转化表!$H$38+10*转化表!$H$39+10*转化表!$H$40+10*转化表!$H$41+(B258-50)*转化表!$H$42,IF(AND(B258&lt;=70,B258&gt;60),9*转化表!$H$37+10*转化表!$H$38+10*转化表!$H$39+10*转化表!$H$40+10*转化表!$H$41+10*转化表!$H$42+(B258-60)*转化表!$H$43,IF(AND(B258&lt;=80,B258&gt;70),9*转化表!$H$37+10*转化表!$H$38+10*转化表!$H$39+10*转化表!$H$40+10*转化表!$H$41+10*转化表!$H$42+10*转化表!$H$43+(B258-70)*转化表!$H$44,IF(AND(B258&lt;=90,B258&gt;80),9*转化表!$H$37+10*转化表!$H$38+10*转化表!$H$39+10*转化表!$H$40+10*转化表!$H$41+10*转化表!$H$42+10*转化表!$H$43+10*转化表!$H$44+(B258-80)*转化表!$H$45,IF(AND(B258&lt;=100,B258&gt;90),9*转化表!$H$37+10*转化表!$H$38+10*转化表!$H$39+10*转化表!$H$40+10*转化表!$H$41+10*转化表!$H$42+10*转化表!$H$43+10*转化表!$H$44+10*转化表!$H$45+(B258-90)*转化表!$H$46,IF(AND(B258&lt;=110,B258&gt;100),9*转化表!$H$37+10*转化表!$H$38+10*转化表!$H$39+10*转化表!$H$40+10*转化表!$H$41+10*转化表!$H$42+10*转化表!$H$43+10*转化表!$H$44+10*转化表!$H$45+10*转化表!$H$46+(B258-100)*转化表!$H$47,IF(AND(B258&lt;=120,B258&gt;110),9*转化表!$H$37+10*转化表!$H$38+10*转化表!$H$39+10*转化表!$H$40+10*转化表!$H$41+10*转化表!$H$42+10*转化表!$H$43+10*转化表!$H$44+10*转化表!$H$45+10*转化表!$H$46+10*转化表!$H$47+(B258-110)*转化表!$H$48)))))))))))))</f>
        <v>12.13</v>
      </c>
      <c r="M258" s="104">
        <v>0.15</v>
      </c>
      <c r="N258" s="100">
        <v>0</v>
      </c>
      <c r="O258" s="104">
        <v>0.15</v>
      </c>
      <c r="P258" s="104">
        <v>0.15</v>
      </c>
      <c r="Q258" s="100">
        <v>0</v>
      </c>
      <c r="R258" s="100">
        <v>0</v>
      </c>
      <c r="S258" s="100">
        <v>0</v>
      </c>
    </row>
    <row r="259" spans="1:19">
      <c r="A259" s="42" t="s">
        <v>465</v>
      </c>
      <c r="B259" s="100">
        <v>18</v>
      </c>
      <c r="C259" s="101">
        <f>IF(AND(B259&lt;=10,B259&gt;0),(人物成长表!$B259-1)*16+50,IF(AND(B259&lt;=20,B259&gt;10),9*16+50+(B259-10)*32,IF(AND(B259&lt;=30,B259&gt;20),9*16+50+10*32+(B259-20)*48,IF(AND(B259&lt;=40,B259&gt;30),9*16+50+10*32+10*48+(B259-30)*64,IF(AND(B259&lt;=50,B259&gt;40),9*16+50+10*32+10*48+10*64+(B259-40)*80,IF(AND(B259&lt;=60,B259&gt;50),9*16+30+10*32+10*48+10*64+10*80+(B259-50)*96,IF(AND(B259&lt;=70,B259&gt;60),9*16+30+10*32+10*48+10*64+10*80+10*96+(B259-60)*112,IF(AND(B259&lt;=80,B259&gt;70),9*16+30+10*32+10*48+10*64+10*80+10*96+10*112+(B259-70)*128,IF(AND(B259&lt;=90,B259&gt;80),9*16+30+10*32+10*48+10*64+10*80+10*96+10*112+10*128+(B259-80)*144,IF(AND(B259&lt;=100,B259&gt;90),9*16+30+10*32+10*48+10*64+10*80+10*96+10*112+10*128+10*144+(B259-90)*160,IF(AND(B259&lt;=110,B259&gt;100),9*16+30+10*32+10*48+10*64+10*80+10*96+10*112+10*128+10*144+10*160+(B259-100)*176,IF(AND(B259&lt;=120,B259&gt;110),9*16+30+10*32+10*48+10*64+10*80+10*96+10*112+10*128+10*144+10*160+10*176+(B259-110)*192))))))))))))</f>
        <v>450</v>
      </c>
      <c r="D259" s="42">
        <v>60</v>
      </c>
      <c r="E259" s="42">
        <v>60</v>
      </c>
      <c r="F259" s="100">
        <v>60</v>
      </c>
      <c r="G259" s="102">
        <f>人物成长表!$D259*人物成长表!$B259*10%+7+IF(AND(B259&lt;=10,B259&gt;0),(人物成长表!$B259-1)*转化表!$C$37,IF(AND(B259&lt;=20,B259&gt;10),9*转化表!$C$37+(B259-10)*转化表!$C$38,IF(AND(B259&lt;=30,B259&gt;20),9*转化表!$C$37+10*转化表!$C$38+(B259-20)*转化表!$C$39,IF(AND(B259&lt;=40,B259&gt;30),9*转化表!$C$37+10*转化表!$C$38+10*转化表!$C$39+(B259-30)*转化表!$C$40,IF(AND(B259&lt;=50,B259&gt;40),9*转化表!$C$37+10*转化表!$C$38+10*转化表!$C$39+10*转化表!$C$40+(B259-40)*转化表!$C$41,IF(AND(B259&lt;=60,B259&gt;50),9*转化表!$C$37+10*转化表!$C$38+10*转化表!$C$39+10*转化表!$C$40+10*转化表!$C$41+(B259-50)*转化表!$C$42,IF(AND(B259&lt;=70,B259&gt;60),9*转化表!$C$37+10*转化表!$C$38+10*转化表!$C$39+10*转化表!$C$40+10*转化表!$C$41+10*转化表!$C$42+(B259-60)*转化表!$C$43,IF(AND(B259&lt;=80,B259&gt;70),9*转化表!$C$37+10*转化表!$C$38+10*转化表!$C$39+10*转化表!$C$40+10*转化表!$C$41+10*转化表!$C$42+10*转化表!$C$43+(B259-70)*转化表!$C$44,IF(AND(B259&lt;=90,B259&gt;80),9*转化表!$C$37+10*转化表!$C$38+10*转化表!$C$39+10*转化表!$C$40+10*转化表!$C$41+10*转化表!$C$42+10*转化表!$C$43+10*转化表!$C$44+(B259-80)*转化表!$C$45,IF(AND(B259&lt;=100,B259&gt;90),9*转化表!$C$37+10*转化表!$C$38+10*转化表!$C$39+10*转化表!$C$40+10*转化表!$C$41+10*转化表!$C$42+10*转化表!$C$43+10*转化表!$C$44+10*转化表!$C$45+(B259-90)*转化表!$C$46,IF(AND(B259&lt;=110,B259&gt;100),9*转化表!$C$37+10*转化表!$C$38+10*转化表!$C$39+10*转化表!$C$40+10*转化表!$C$41+10*转化表!$C$42+10*转化表!$C$43+10*转化表!$C$44+10*转化表!$C$45+10*转化表!$C$46+(B259-100)*转化表!$C$47,IF(AND(B259&lt;=120,B259&gt;110),9*转化表!$C$37+10*转化表!$C$38+10*转化表!$C$39+10*转化表!$C$40+10*转化表!$C$41+10*转化表!$C$42+10*转化表!$C$43+10*转化表!$C$44+10*转化表!$C$45+10*转化表!$C$46+10*转化表!$C$47+(B259-110)*转化表!$C$48))))))))))))</f>
        <v>121</v>
      </c>
      <c r="H259" s="102">
        <f>人物成长表!$D259*人物成长表!$B259*7%+4.8+IF(AND(B259&lt;=10,B259&gt;0),(人物成长表!$B259-1)*转化表!$D$37,IF(AND(B259&lt;=20,B259&gt;10),9*转化表!$D$37+(B259-10)*转化表!$D$38,IF(AND(B259&lt;=30,B259&gt;20),9*转化表!$D$37+10*转化表!$D$38+(B259-20)*转化表!$D$39,IF(AND(B259&lt;=40,B259&gt;30),9*转化表!$D$37+10*转化表!$D$38+10*转化表!$D$39+(B259-30)*转化表!$D$40,IF(AND(B259&lt;=50,B259&gt;40),9*转化表!$D$37+10*转化表!$D$38+10*转化表!$D$39+10*转化表!$D$40+(B259-40)*转化表!$D$41,IF(AND(B259&lt;=60,B259&gt;50),9*转化表!$D$37+10*转化表!$D$38+10*转化表!$D$39+10*转化表!$D$40+10*转化表!$D$41+(B259-50)*转化表!$D$42,IF(AND(B259&lt;=70,B259&gt;60),9*转化表!$D$37+10*转化表!$D$38+10*转化表!$D$39+10*转化表!$D$40+10*转化表!$D$41+10*转化表!$D$42+(B259-60)*转化表!$D$43,IF(AND(B259&lt;=80,B259&gt;70),9*转化表!$D$37+10*转化表!$D$38+10*转化表!$D$39+10*转化表!$D$40+10*转化表!$D$41+10*转化表!$D$42+10*转化表!$D$43+(B259-70)*转化表!$D$44,IF(AND(B259&lt;=90,B259&gt;80),9*转化表!$D$37+10*转化表!$D$38+10*转化表!$D$39+10*转化表!$D$40+10*转化表!$D$41+10*转化表!$D$42+10*转化表!$D$43+10*转化表!$D$44+(B259-80)*转化表!$D$45,IF(AND(B259&lt;=100,B259&gt;90),9*转化表!$D$37+10*转化表!$D$38+10*转化表!$D$39+10*转化表!$D$40+10*转化表!$D$41+10*转化表!$D$42+10*转化表!$D$43+10*转化表!$D$44+10*转化表!$D$45+(B259-90)*转化表!$D$46,IF(AND(B259&lt;=110,B259&gt;100),9*转化表!$D$37+10*转化表!$D$38+10*转化表!$D$39+10*转化表!$D$40+10*转化表!$D$41+10*转化表!$D$42+10*转化表!$D$43+10*转化表!$D$44+10*转化表!$D$45+10*转化表!$D$46+(B259-100)*转化表!$D$47,IF(AND(B259&lt;=120,B259&gt;110),9*转化表!$D$37+10*转化表!$D$38+10*转化表!$D$39+10*转化表!$D$40+10*转化表!$D$41+10*转化表!$D$42+10*转化表!$D$43+10*转化表!$D$44+10*转化表!$D$45+10*转化表!$D$46+10*转化表!$D$47+(B259-110)*转化表!$D$48))))))))))))</f>
        <v>42.000000000000007</v>
      </c>
      <c r="I259" s="103">
        <f>IF(E259&lt;=50,0,(E259-50)*人物成长表!$B259*10%+0.1+IF(AND(B259&lt;=10,B259&gt;0),(人物成长表!$B259-1)*转化表!$E$37,IF(AND(B259&lt;=20,B259&gt;10),9*转化表!$E$37+(B259-10)*转化表!$E$38,IF(AND(B259&lt;=30,B259&gt;20),9*转化表!$E$37+10*转化表!$E$38+(B259-20)*转化表!$E$39,IF(AND(B259&lt;=40,B259&gt;30),9*转化表!$E$37+10*转化表!$E$38+10*转化表!$E$39+(B259-30)*转化表!$E$40,IF(AND(B259&lt;=50,B259&gt;40),9*转化表!$E$37+10*转化表!$E$38+10*转化表!$E$39+10*转化表!$E$40+(B259-40)*转化表!$E$41,IF(AND(B259&lt;=60,B259&gt;50),9*转化表!$E$37+10*转化表!$E$38+10*转化表!$E$39+10*转化表!$E$40+10*转化表!$E$41+(B259-50)*转化表!$E$42,IF(AND(B259&lt;=70,B259&gt;60),9*转化表!$E$37+10*转化表!$E$38+10*转化表!$E$39+10*转化表!$E$40+10*转化表!$E$41+10*转化表!$E$42+(B259-60)*转化表!$E$43,IF(AND(B259&lt;=80,B259&gt;70),9*转化表!$E$37+10*转化表!$E$38+10*转化表!$E$39+10*转化表!$E$40+10*转化表!$E$41+10*转化表!$E$42+10*转化表!$E$43+(B259-70)*转化表!$E$44,IF(AND(B259&lt;=90,B259&gt;80),9*转化表!$E$37+10*转化表!$E$38+10*转化表!$E$39+10*转化表!$E$40+10*转化表!$E$41+10*转化表!$E$42+10*转化表!$E$43+10*转化表!$E$44+(B259-80)*转化表!$E$45,IF(AND(B259&lt;=100,B259&gt;90),9*转化表!$E$37+10*转化表!$E$38+10*转化表!$E$39+10*转化表!$E$40+10*转化表!$E$41+10*转化表!$E$42+10*转化表!$E$43+10*转化表!$E$44+10*转化表!$E$45+(B259-90)*转化表!$E$46,IF(AND(B259&lt;=110,B259&gt;100),9*转化表!$E$37+10*转化表!$E$38+10*转化表!$E$39+10*转化表!$E$40+10*转化表!$E$41+10*转化表!$E$42+10*转化表!$E$43+10*转化表!$E$44+10*转化表!$E$45+10*转化表!$E$46+(B259-100)*转化表!$E$47,IF(AND(B259&lt;=120,B259&gt;110),9*转化表!$E$37+10*转化表!$E$38+10*转化表!$E$39+10*转化表!$E$40+10*转化表!$E$41+10*转化表!$E$42+10*转化表!$E$43+10*转化表!$E$44+10*转化表!$E$45+10*转化表!$E$46+10*转化表!$E$47+(B259-110)*转化表!$E$48)))))))))))))</f>
        <v>18.53</v>
      </c>
      <c r="J259" s="103">
        <f>IF(E259&lt;=50,0,(E259-50)*B259*7%+0.1+IF(AND(B259&lt;=10,B259&gt;0),(人物成长表!$B259-1)*转化表!$F$37,IF(AND(B259&lt;=20,B259&gt;10),9*转化表!$F$37+(B259-10)*转化表!$F$38,IF(AND(B259&lt;=30,B259&gt;20),9*转化表!$F$37+10*转化表!$F$38+(B259-20)*转化表!$F$39,IF(AND(B259&lt;=40,B259&gt;30),9*转化表!$F$37+10*转化表!$F$38+10*转化表!$F$39+(B259-30)*转化表!$F$40,IF(AND(B259&lt;=50,B259&gt;40),9*转化表!$F$37+10*转化表!$F$38+10*转化表!$F$39+10*转化表!$F$40+(B259-40)*转化表!$F$41,IF(AND(B259&lt;=60,B259&gt;50),9*转化表!$F$37+10*转化表!$F$38+10*转化表!$F$39+10*转化表!$F$40+10*转化表!$F$41+(B259-50)*转化表!$F$42,IF(AND(B259&lt;=70,B259&gt;60),9*转化表!$F$37+10*转化表!$F$38+10*转化表!$F$39+10*转化表!$F$40+10*转化表!$F$41+10*转化表!$F$42+(B259-60)*转化表!$F$43,IF(AND(B259&lt;=80,B259&gt;70),9*转化表!$F$37+10*转化表!$F$38+10*转化表!$F$39+10*转化表!$F$40+10*转化表!$F$41+10*转化表!$F$42+10*转化表!$F$43+(B259-70)*转化表!$F$44,IF(AND(B259&lt;=90,B259&gt;80),9*转化表!$F$37+10*转化表!$F$38+10*转化表!$F$39+10*转化表!$F$40+10*转化表!$F$41+10*转化表!$F$42+10*转化表!$F$43+10*转化表!$F$44+(B259-80)*转化表!$F$45,IF(AND(B259&lt;=100,B259&gt;90),9*转化表!$F$37+10*转化表!$F$38+10*转化表!$F$39+10*转化表!$F$40+10*转化表!$F$41+10*转化表!$F$42+10*转化表!$F$43+10*转化表!$F$44+10*转化表!$F$45+(B259-90)*转化表!$F$46,IF(AND(B259&lt;=110,B259&gt;100),9*转化表!$F$37+10*转化表!$F$38+10*转化表!$F$39+10*转化表!$F$40+10*转化表!$F$41+10*转化表!$F$42+10*转化表!$F$43+10*转化表!$F$44+10*转化表!$F$45+10*转化表!$F$46+(B259-100)*转化表!$F$47,IF(AND(B259&lt;=120,B259&gt;110),9*转化表!$F$37+10*转化表!$F$38+10*转化表!$F$39+10*转化表!$F$40+10*转化表!$F$41+10*转化表!$F$42+10*转化表!$F$43+10*转化表!$F$44+10*转化表!$F$45+10*转化表!$F$46+10*转化表!$F$47+(B259-110)*转化表!$F$48)))))))))))))</f>
        <v>12.96</v>
      </c>
      <c r="K259" s="103">
        <f>(F259-50)*人物成长表!$B259*10%+1+IF(AND(B259&lt;=10,B259&gt;0),(人物成长表!$B259-1)*转化表!$G$37,IF(AND(B259&lt;=20,B259&gt;10),9*转化表!$G$37+(B259-10)*转化表!$G$38,IF(AND(B259&lt;=30,B259&gt;20),9*转化表!$G$37+10*转化表!$G$38+(B259-20)*转化表!$G$39,IF(AND(B259&lt;=40,B259&gt;30),9*转化表!$G$37+10*转化表!$G$38+10*转化表!$G$39+(B259-30)*转化表!$G$40,IF(AND(B259&lt;=50,B259&gt;40),9*转化表!$G$37+10*转化表!$G$38+10*转化表!$G$39+10*转化表!$G$40+(B259-40)*转化表!$G$41,IF(AND(B259&lt;=60,B259&gt;50),9*转化表!$G$37+10*转化表!$G$38+10*转化表!$G$39+10*转化表!$G$40+10*转化表!$G$41+(B259-50)*转化表!$G$42,IF(AND(B259&lt;=70,B259&gt;60),9*转化表!$G$37+10*转化表!$G$38+10*转化表!$G$39+10*转化表!$G$40+10*转化表!$G$41+10*转化表!$G$42+(B259-60)*转化表!$G$43,IF(AND(B259&lt;=80,B259&gt;70),9*转化表!$G$37+10*转化表!$G$38+10*转化表!$G$39+10*转化表!$G$40+10*转化表!$G$41+10*转化表!$G$42+10*转化表!$G$43+(B259-70)*转化表!$G$44,IF(AND(B259&lt;=90,B259&gt;80),9*转化表!$G$37+10*转化表!$G$38+10*转化表!$G$39+10*转化表!$G$40+10*转化表!$G$41+10*转化表!$G$42+10*转化表!$G$43+10*转化表!$G$44+(B259-80)*转化表!$G$45,IF(AND(B259&lt;=100,B259&gt;90),9*转化表!$G$37+10*转化表!$G$38+10*转化表!$G$39+10*转化表!$G$40+10*转化表!$G$41+10*转化表!$G$42+10*转化表!$G$43+10*转化表!$G$44+10*转化表!$G$45+(B259-90)*转化表!$G$46,IF(AND(B259&lt;=110,B259&gt;100),9*转化表!$G$37+10*转化表!$G$38+10*转化表!$G$39+10*转化表!$G$40+10*转化表!$G$41+10*转化表!$G$42+10*转化表!$G$43+10*转化表!$G$44+10*转化表!$G$45+10*转化表!$G$46+(B259-100)*转化表!$G$47,IF(AND(B259&lt;=120,B259&gt;110),9*转化表!$G$37+10*转化表!$G$38+10*转化表!$G$39+10*转化表!$G$40+10*转化表!$G$41+10*转化表!$G$42+10*转化表!$G$43+10*转化表!$G$44+10*转化表!$G$45+10*转化表!$G$46+10*转化表!$G$47+(B259-110)*转化表!$G$48))))))))))))</f>
        <v>44</v>
      </c>
      <c r="L259" s="103">
        <f>IF(F259&lt;=50,0,(F259-50)*人物成长表!$B259*7%+IF(AND(B259&lt;=10,B259&gt;0),人物成长表!$B259*转化表!$H$37,IF(AND(B259&lt;=20,B259&gt;10),9*转化表!$H$37+(B259-10)*转化表!$H$38,IF(AND(B259&lt;=30,B259&gt;20),9*转化表!$H$37+10*转化表!$H$38+(B259-20)*转化表!$H$39,IF(AND(B259&lt;=40,B259&gt;30),9*转化表!$H$37+10*转化表!$H$38+10*转化表!$H$39+(B259-30)*转化表!$H$40,IF(AND(B259&lt;=50,B259&gt;40),9*转化表!$H$37+10*转化表!$H$38+10*转化表!$H$39+10*转化表!$H$40+(B259-40)*转化表!$H$41,IF(AND(B259&lt;=60,B259&gt;50),9*转化表!$H$37+10*转化表!$H$38+10*转化表!$H$39+10*转化表!$H$40+10*转化表!$H$41+(B259-50)*转化表!$H$42,IF(AND(B259&lt;=70,B259&gt;60),9*转化表!$H$37+10*转化表!$H$38+10*转化表!$H$39+10*转化表!$H$40+10*转化表!$H$41+10*转化表!$H$42+(B259-60)*转化表!$H$43,IF(AND(B259&lt;=80,B259&gt;70),9*转化表!$H$37+10*转化表!$H$38+10*转化表!$H$39+10*转化表!$H$40+10*转化表!$H$41+10*转化表!$H$42+10*转化表!$H$43+(B259-70)*转化表!$H$44,IF(AND(B259&lt;=90,B259&gt;80),9*转化表!$H$37+10*转化表!$H$38+10*转化表!$H$39+10*转化表!$H$40+10*转化表!$H$41+10*转化表!$H$42+10*转化表!$H$43+10*转化表!$H$44+(B259-80)*转化表!$H$45,IF(AND(B259&lt;=100,B259&gt;90),9*转化表!$H$37+10*转化表!$H$38+10*转化表!$H$39+10*转化表!$H$40+10*转化表!$H$41+10*转化表!$H$42+10*转化表!$H$43+10*转化表!$H$44+10*转化表!$H$45+(B259-90)*转化表!$H$46,IF(AND(B259&lt;=110,B259&gt;100),9*转化表!$H$37+10*转化表!$H$38+10*转化表!$H$39+10*转化表!$H$40+10*转化表!$H$41+10*转化表!$H$42+10*转化表!$H$43+10*转化表!$H$44+10*转化表!$H$45+10*转化表!$H$46+(B259-100)*转化表!$H$47,IF(AND(B259&lt;=120,B259&gt;110),9*转化表!$H$37+10*转化表!$H$38+10*转化表!$H$39+10*转化表!$H$40+10*转化表!$H$41+10*转化表!$H$42+10*转化表!$H$43+10*转化表!$H$44+10*转化表!$H$45+10*转化表!$H$46+10*转化表!$H$47+(B259-110)*转化表!$H$48)))))))))))))</f>
        <v>12.850000000000001</v>
      </c>
      <c r="M259" s="104">
        <v>0.15</v>
      </c>
      <c r="N259" s="100">
        <v>0</v>
      </c>
      <c r="O259" s="104">
        <v>0.15</v>
      </c>
      <c r="P259" s="104">
        <v>0.15</v>
      </c>
      <c r="Q259" s="100">
        <v>0</v>
      </c>
      <c r="R259" s="100">
        <v>0</v>
      </c>
      <c r="S259" s="100">
        <v>0</v>
      </c>
    </row>
    <row r="260" spans="1:19">
      <c r="A260" s="42" t="s">
        <v>465</v>
      </c>
      <c r="B260" s="100">
        <v>19</v>
      </c>
      <c r="C260" s="101">
        <f>IF(AND(B260&lt;=10,B260&gt;0),(人物成长表!$B260-1)*16+50,IF(AND(B260&lt;=20,B260&gt;10),9*16+50+(B260-10)*32,IF(AND(B260&lt;=30,B260&gt;20),9*16+50+10*32+(B260-20)*48,IF(AND(B260&lt;=40,B260&gt;30),9*16+50+10*32+10*48+(B260-30)*64,IF(AND(B260&lt;=50,B260&gt;40),9*16+50+10*32+10*48+10*64+(B260-40)*80,IF(AND(B260&lt;=60,B260&gt;50),9*16+30+10*32+10*48+10*64+10*80+(B260-50)*96,IF(AND(B260&lt;=70,B260&gt;60),9*16+30+10*32+10*48+10*64+10*80+10*96+(B260-60)*112,IF(AND(B260&lt;=80,B260&gt;70),9*16+30+10*32+10*48+10*64+10*80+10*96+10*112+(B260-70)*128,IF(AND(B260&lt;=90,B260&gt;80),9*16+30+10*32+10*48+10*64+10*80+10*96+10*112+10*128+(B260-80)*144,IF(AND(B260&lt;=100,B260&gt;90),9*16+30+10*32+10*48+10*64+10*80+10*96+10*112+10*128+10*144+(B260-90)*160,IF(AND(B260&lt;=110,B260&gt;100),9*16+30+10*32+10*48+10*64+10*80+10*96+10*112+10*128+10*144+10*160+(B260-100)*176,IF(AND(B260&lt;=120,B260&gt;110),9*16+30+10*32+10*48+10*64+10*80+10*96+10*112+10*128+10*144+10*160+10*176+(B260-110)*192))))))))))))</f>
        <v>482</v>
      </c>
      <c r="D260" s="42">
        <v>60</v>
      </c>
      <c r="E260" s="42">
        <v>60</v>
      </c>
      <c r="F260" s="100">
        <v>60</v>
      </c>
      <c r="G260" s="102">
        <f>人物成长表!$D260*人物成长表!$B260*10%+7+IF(AND(B260&lt;=10,B260&gt;0),(人物成长表!$B260-1)*转化表!$C$37,IF(AND(B260&lt;=20,B260&gt;10),9*转化表!$C$37+(B260-10)*转化表!$C$38,IF(AND(B260&lt;=30,B260&gt;20),9*转化表!$C$37+10*转化表!$C$38+(B260-20)*转化表!$C$39,IF(AND(B260&lt;=40,B260&gt;30),9*转化表!$C$37+10*转化表!$C$38+10*转化表!$C$39+(B260-30)*转化表!$C$40,IF(AND(B260&lt;=50,B260&gt;40),9*转化表!$C$37+10*转化表!$C$38+10*转化表!$C$39+10*转化表!$C$40+(B260-40)*转化表!$C$41,IF(AND(B260&lt;=60,B260&gt;50),9*转化表!$C$37+10*转化表!$C$38+10*转化表!$C$39+10*转化表!$C$40+10*转化表!$C$41+(B260-50)*转化表!$C$42,IF(AND(B260&lt;=70,B260&gt;60),9*转化表!$C$37+10*转化表!$C$38+10*转化表!$C$39+10*转化表!$C$40+10*转化表!$C$41+10*转化表!$C$42+(B260-60)*转化表!$C$43,IF(AND(B260&lt;=80,B260&gt;70),9*转化表!$C$37+10*转化表!$C$38+10*转化表!$C$39+10*转化表!$C$40+10*转化表!$C$41+10*转化表!$C$42+10*转化表!$C$43+(B260-70)*转化表!$C$44,IF(AND(B260&lt;=90,B260&gt;80),9*转化表!$C$37+10*转化表!$C$38+10*转化表!$C$39+10*转化表!$C$40+10*转化表!$C$41+10*转化表!$C$42+10*转化表!$C$43+10*转化表!$C$44+(B260-80)*转化表!$C$45,IF(AND(B260&lt;=100,B260&gt;90),9*转化表!$C$37+10*转化表!$C$38+10*转化表!$C$39+10*转化表!$C$40+10*转化表!$C$41+10*转化表!$C$42+10*转化表!$C$43+10*转化表!$C$44+10*转化表!$C$45+(B260-90)*转化表!$C$46,IF(AND(B260&lt;=110,B260&gt;100),9*转化表!$C$37+10*转化表!$C$38+10*转化表!$C$39+10*转化表!$C$40+10*转化表!$C$41+10*转化表!$C$42+10*转化表!$C$43+10*转化表!$C$44+10*转化表!$C$45+10*转化表!$C$46+(B260-100)*转化表!$C$47,IF(AND(B260&lt;=120,B260&gt;110),9*转化表!$C$37+10*转化表!$C$38+10*转化表!$C$39+10*转化表!$C$40+10*转化表!$C$41+10*转化表!$C$42+10*转化表!$C$43+10*转化表!$C$44+10*转化表!$C$45+10*转化表!$C$46+10*转化表!$C$47+(B260-110)*转化表!$C$48))))))))))))</f>
        <v>130</v>
      </c>
      <c r="H260" s="102">
        <f>人物成长表!$D260*人物成长表!$B260*7%+4.8+IF(AND(B260&lt;=10,B260&gt;0),(人物成长表!$B260-1)*转化表!$D$37,IF(AND(B260&lt;=20,B260&gt;10),9*转化表!$D$37+(B260-10)*转化表!$D$38,IF(AND(B260&lt;=30,B260&gt;20),9*转化表!$D$37+10*转化表!$D$38+(B260-20)*转化表!$D$39,IF(AND(B260&lt;=40,B260&gt;30),9*转化表!$D$37+10*转化表!$D$38+10*转化表!$D$39+(B260-30)*转化表!$D$40,IF(AND(B260&lt;=50,B260&gt;40),9*转化表!$D$37+10*转化表!$D$38+10*转化表!$D$39+10*转化表!$D$40+(B260-40)*转化表!$D$41,IF(AND(B260&lt;=60,B260&gt;50),9*转化表!$D$37+10*转化表!$D$38+10*转化表!$D$39+10*转化表!$D$40+10*转化表!$D$41+(B260-50)*转化表!$D$42,IF(AND(B260&lt;=70,B260&gt;60),9*转化表!$D$37+10*转化表!$D$38+10*转化表!$D$39+10*转化表!$D$40+10*转化表!$D$41+10*转化表!$D$42+(B260-60)*转化表!$D$43,IF(AND(B260&lt;=80,B260&gt;70),9*转化表!$D$37+10*转化表!$D$38+10*转化表!$D$39+10*转化表!$D$40+10*转化表!$D$41+10*转化表!$D$42+10*转化表!$D$43+(B260-70)*转化表!$D$44,IF(AND(B260&lt;=90,B260&gt;80),9*转化表!$D$37+10*转化表!$D$38+10*转化表!$D$39+10*转化表!$D$40+10*转化表!$D$41+10*转化表!$D$42+10*转化表!$D$43+10*转化表!$D$44+(B260-80)*转化表!$D$45,IF(AND(B260&lt;=100,B260&gt;90),9*转化表!$D$37+10*转化表!$D$38+10*转化表!$D$39+10*转化表!$D$40+10*转化表!$D$41+10*转化表!$D$42+10*转化表!$D$43+10*转化表!$D$44+10*转化表!$D$45+(B260-90)*转化表!$D$46,IF(AND(B260&lt;=110,B260&gt;100),9*转化表!$D$37+10*转化表!$D$38+10*转化表!$D$39+10*转化表!$D$40+10*转化表!$D$41+10*转化表!$D$42+10*转化表!$D$43+10*转化表!$D$44+10*转化表!$D$45+10*转化表!$D$46+(B260-100)*转化表!$D$47,IF(AND(B260&lt;=120,B260&gt;110),9*转化表!$D$37+10*转化表!$D$38+10*转化表!$D$39+10*转化表!$D$40+10*转化表!$D$41+10*转化表!$D$42+10*转化表!$D$43+10*转化表!$D$44+10*转化表!$D$45+10*转化表!$D$46+10*转化表!$D$47+(B260-110)*转化表!$D$48))))))))))))</f>
        <v>45.000000000000007</v>
      </c>
      <c r="I260" s="103">
        <f>IF(E260&lt;=50,0,(E260-50)*人物成长表!$B260*10%+0.1+IF(AND(B260&lt;=10,B260&gt;0),(人物成长表!$B260-1)*转化表!$E$37,IF(AND(B260&lt;=20,B260&gt;10),9*转化表!$E$37+(B260-10)*转化表!$E$38,IF(AND(B260&lt;=30,B260&gt;20),9*转化表!$E$37+10*转化表!$E$38+(B260-20)*转化表!$E$39,IF(AND(B260&lt;=40,B260&gt;30),9*转化表!$E$37+10*转化表!$E$38+10*转化表!$E$39+(B260-30)*转化表!$E$40,IF(AND(B260&lt;=50,B260&gt;40),9*转化表!$E$37+10*转化表!$E$38+10*转化表!$E$39+10*转化表!$E$40+(B260-40)*转化表!$E$41,IF(AND(B260&lt;=60,B260&gt;50),9*转化表!$E$37+10*转化表!$E$38+10*转化表!$E$39+10*转化表!$E$40+10*转化表!$E$41+(B260-50)*转化表!$E$42,IF(AND(B260&lt;=70,B260&gt;60),9*转化表!$E$37+10*转化表!$E$38+10*转化表!$E$39+10*转化表!$E$40+10*转化表!$E$41+10*转化表!$E$42+(B260-60)*转化表!$E$43,IF(AND(B260&lt;=80,B260&gt;70),9*转化表!$E$37+10*转化表!$E$38+10*转化表!$E$39+10*转化表!$E$40+10*转化表!$E$41+10*转化表!$E$42+10*转化表!$E$43+(B260-70)*转化表!$E$44,IF(AND(B260&lt;=90,B260&gt;80),9*转化表!$E$37+10*转化表!$E$38+10*转化表!$E$39+10*转化表!$E$40+10*转化表!$E$41+10*转化表!$E$42+10*转化表!$E$43+10*转化表!$E$44+(B260-80)*转化表!$E$45,IF(AND(B260&lt;=100,B260&gt;90),9*转化表!$E$37+10*转化表!$E$38+10*转化表!$E$39+10*转化表!$E$40+10*转化表!$E$41+10*转化表!$E$42+10*转化表!$E$43+10*转化表!$E$44+10*转化表!$E$45+(B260-90)*转化表!$E$46,IF(AND(B260&lt;=110,B260&gt;100),9*转化表!$E$37+10*转化表!$E$38+10*转化表!$E$39+10*转化表!$E$40+10*转化表!$E$41+10*转化表!$E$42+10*转化表!$E$43+10*转化表!$E$44+10*转化表!$E$45+10*转化表!$E$46+(B260-100)*转化表!$E$47,IF(AND(B260&lt;=120,B260&gt;110),9*转化表!$E$37+10*转化表!$E$38+10*转化表!$E$39+10*转化表!$E$40+10*转化表!$E$41+10*转化表!$E$42+10*转化表!$E$43+10*转化表!$E$44+10*转化表!$E$45+10*转化表!$E$46+10*转化表!$E$47+(B260-110)*转化表!$E$48)))))))))))))</f>
        <v>19.55</v>
      </c>
      <c r="J260" s="103">
        <f>IF(E260&lt;=50,0,(E260-50)*B260*7%+0.1+IF(AND(B260&lt;=10,B260&gt;0),(人物成长表!$B260-1)*转化表!$F$37,IF(AND(B260&lt;=20,B260&gt;10),9*转化表!$F$37+(B260-10)*转化表!$F$38,IF(AND(B260&lt;=30,B260&gt;20),9*转化表!$F$37+10*转化表!$F$38+(B260-20)*转化表!$F$39,IF(AND(B260&lt;=40,B260&gt;30),9*转化表!$F$37+10*转化表!$F$38+10*转化表!$F$39+(B260-30)*转化表!$F$40,IF(AND(B260&lt;=50,B260&gt;40),9*转化表!$F$37+10*转化表!$F$38+10*转化表!$F$39+10*转化表!$F$40+(B260-40)*转化表!$F$41,IF(AND(B260&lt;=60,B260&gt;50),9*转化表!$F$37+10*转化表!$F$38+10*转化表!$F$39+10*转化表!$F$40+10*转化表!$F$41+(B260-50)*转化表!$F$42,IF(AND(B260&lt;=70,B260&gt;60),9*转化表!$F$37+10*转化表!$F$38+10*转化表!$F$39+10*转化表!$F$40+10*转化表!$F$41+10*转化表!$F$42+(B260-60)*转化表!$F$43,IF(AND(B260&lt;=80,B260&gt;70),9*转化表!$F$37+10*转化表!$F$38+10*转化表!$F$39+10*转化表!$F$40+10*转化表!$F$41+10*转化表!$F$42+10*转化表!$F$43+(B260-70)*转化表!$F$44,IF(AND(B260&lt;=90,B260&gt;80),9*转化表!$F$37+10*转化表!$F$38+10*转化表!$F$39+10*转化表!$F$40+10*转化表!$F$41+10*转化表!$F$42+10*转化表!$F$43+10*转化表!$F$44+(B260-80)*转化表!$F$45,IF(AND(B260&lt;=100,B260&gt;90),9*转化表!$F$37+10*转化表!$F$38+10*转化表!$F$39+10*转化表!$F$40+10*转化表!$F$41+10*转化表!$F$42+10*转化表!$F$43+10*转化表!$F$44+10*转化表!$F$45+(B260-90)*转化表!$F$46,IF(AND(B260&lt;=110,B260&gt;100),9*转化表!$F$37+10*转化表!$F$38+10*转化表!$F$39+10*转化表!$F$40+10*转化表!$F$41+10*转化表!$F$42+10*转化表!$F$43+10*转化表!$F$44+10*转化表!$F$45+10*转化表!$F$46+(B260-100)*转化表!$F$47,IF(AND(B260&lt;=120,B260&gt;110),9*转化表!$F$37+10*转化表!$F$38+10*转化表!$F$39+10*转化表!$F$40+10*转化表!$F$41+10*转化表!$F$42+10*转化表!$F$43+10*转化表!$F$44+10*转化表!$F$45+10*转化表!$F$46+10*转化表!$F$47+(B260-110)*转化表!$F$48)))))))))))))</f>
        <v>13.67</v>
      </c>
      <c r="K260" s="103">
        <f>(F260-50)*人物成长表!$B260*10%+1+IF(AND(B260&lt;=10,B260&gt;0),(人物成长表!$B260-1)*转化表!$G$37,IF(AND(B260&lt;=20,B260&gt;10),9*转化表!$G$37+(B260-10)*转化表!$G$38,IF(AND(B260&lt;=30,B260&gt;20),9*转化表!$G$37+10*转化表!$G$38+(B260-20)*转化表!$G$39,IF(AND(B260&lt;=40,B260&gt;30),9*转化表!$G$37+10*转化表!$G$38+10*转化表!$G$39+(B260-30)*转化表!$G$40,IF(AND(B260&lt;=50,B260&gt;40),9*转化表!$G$37+10*转化表!$G$38+10*转化表!$G$39+10*转化表!$G$40+(B260-40)*转化表!$G$41,IF(AND(B260&lt;=60,B260&gt;50),9*转化表!$G$37+10*转化表!$G$38+10*转化表!$G$39+10*转化表!$G$40+10*转化表!$G$41+(B260-50)*转化表!$G$42,IF(AND(B260&lt;=70,B260&gt;60),9*转化表!$G$37+10*转化表!$G$38+10*转化表!$G$39+10*转化表!$G$40+10*转化表!$G$41+10*转化表!$G$42+(B260-60)*转化表!$G$43,IF(AND(B260&lt;=80,B260&gt;70),9*转化表!$G$37+10*转化表!$G$38+10*转化表!$G$39+10*转化表!$G$40+10*转化表!$G$41+10*转化表!$G$42+10*转化表!$G$43+(B260-70)*转化表!$G$44,IF(AND(B260&lt;=90,B260&gt;80),9*转化表!$G$37+10*转化表!$G$38+10*转化表!$G$39+10*转化表!$G$40+10*转化表!$G$41+10*转化表!$G$42+10*转化表!$G$43+10*转化表!$G$44+(B260-80)*转化表!$G$45,IF(AND(B260&lt;=100,B260&gt;90),9*转化表!$G$37+10*转化表!$G$38+10*转化表!$G$39+10*转化表!$G$40+10*转化表!$G$41+10*转化表!$G$42+10*转化表!$G$43+10*转化表!$G$44+10*转化表!$G$45+(B260-90)*转化表!$G$46,IF(AND(B260&lt;=110,B260&gt;100),9*转化表!$G$37+10*转化表!$G$38+10*转化表!$G$39+10*转化表!$G$40+10*转化表!$G$41+10*转化表!$G$42+10*转化表!$G$43+10*转化表!$G$44+10*转化表!$G$45+10*转化表!$G$46+(B260-100)*转化表!$G$47,IF(AND(B260&lt;=120,B260&gt;110),9*转化表!$G$37+10*转化表!$G$38+10*转化表!$G$39+10*转化表!$G$40+10*转化表!$G$41+10*转化表!$G$42+10*转化表!$G$43+10*转化表!$G$44+10*转化表!$G$45+10*转化表!$G$46+10*转化表!$G$47+(B260-110)*转化表!$G$48))))))))))))</f>
        <v>47</v>
      </c>
      <c r="L260" s="103">
        <f>IF(F260&lt;=50,0,(F260-50)*人物成长表!$B260*7%+IF(AND(B260&lt;=10,B260&gt;0),人物成长表!$B260*转化表!$H$37,IF(AND(B260&lt;=20,B260&gt;10),9*转化表!$H$37+(B260-10)*转化表!$H$38,IF(AND(B260&lt;=30,B260&gt;20),9*转化表!$H$37+10*转化表!$H$38+(B260-20)*转化表!$H$39,IF(AND(B260&lt;=40,B260&gt;30),9*转化表!$H$37+10*转化表!$H$38+10*转化表!$H$39+(B260-30)*转化表!$H$40,IF(AND(B260&lt;=50,B260&gt;40),9*转化表!$H$37+10*转化表!$H$38+10*转化表!$H$39+10*转化表!$H$40+(B260-40)*转化表!$H$41,IF(AND(B260&lt;=60,B260&gt;50),9*转化表!$H$37+10*转化表!$H$38+10*转化表!$H$39+10*转化表!$H$40+10*转化表!$H$41+(B260-50)*转化表!$H$42,IF(AND(B260&lt;=70,B260&gt;60),9*转化表!$H$37+10*转化表!$H$38+10*转化表!$H$39+10*转化表!$H$40+10*转化表!$H$41+10*转化表!$H$42+(B260-60)*转化表!$H$43,IF(AND(B260&lt;=80,B260&gt;70),9*转化表!$H$37+10*转化表!$H$38+10*转化表!$H$39+10*转化表!$H$40+10*转化表!$H$41+10*转化表!$H$42+10*转化表!$H$43+(B260-70)*转化表!$H$44,IF(AND(B260&lt;=90,B260&gt;80),9*转化表!$H$37+10*转化表!$H$38+10*转化表!$H$39+10*转化表!$H$40+10*转化表!$H$41+10*转化表!$H$42+10*转化表!$H$43+10*转化表!$H$44+(B260-80)*转化表!$H$45,IF(AND(B260&lt;=100,B260&gt;90),9*转化表!$H$37+10*转化表!$H$38+10*转化表!$H$39+10*转化表!$H$40+10*转化表!$H$41+10*转化表!$H$42+10*转化表!$H$43+10*转化表!$H$44+10*转化表!$H$45+(B260-90)*转化表!$H$46,IF(AND(B260&lt;=110,B260&gt;100),9*转化表!$H$37+10*转化表!$H$38+10*转化表!$H$39+10*转化表!$H$40+10*转化表!$H$41+10*转化表!$H$42+10*转化表!$H$43+10*转化表!$H$44+10*转化表!$H$45+10*转化表!$H$46+(B260-100)*转化表!$H$47,IF(AND(B260&lt;=120,B260&gt;110),9*转化表!$H$37+10*转化表!$H$38+10*转化表!$H$39+10*转化表!$H$40+10*转化表!$H$41+10*转化表!$H$42+10*转化表!$H$43+10*转化表!$H$44+10*转化表!$H$45+10*转化表!$H$46+10*转化表!$H$47+(B260-110)*转化表!$H$48)))))))))))))</f>
        <v>13.57</v>
      </c>
      <c r="M260" s="104">
        <v>0.15</v>
      </c>
      <c r="N260" s="100">
        <v>0</v>
      </c>
      <c r="O260" s="104">
        <v>0.15</v>
      </c>
      <c r="P260" s="104">
        <v>0.15</v>
      </c>
      <c r="Q260" s="100">
        <v>0</v>
      </c>
      <c r="R260" s="100">
        <v>0</v>
      </c>
      <c r="S260" s="100">
        <v>0</v>
      </c>
    </row>
    <row r="261" spans="1:19">
      <c r="A261" s="42" t="s">
        <v>465</v>
      </c>
      <c r="B261" s="100">
        <v>20</v>
      </c>
      <c r="C261" s="101">
        <f>IF(AND(B261&lt;=10,B261&gt;0),(人物成长表!$B261-1)*16+50,IF(AND(B261&lt;=20,B261&gt;10),9*16+50+(B261-10)*32,IF(AND(B261&lt;=30,B261&gt;20),9*16+50+10*32+(B261-20)*48,IF(AND(B261&lt;=40,B261&gt;30),9*16+50+10*32+10*48+(B261-30)*64,IF(AND(B261&lt;=50,B261&gt;40),9*16+50+10*32+10*48+10*64+(B261-40)*80,IF(AND(B261&lt;=60,B261&gt;50),9*16+30+10*32+10*48+10*64+10*80+(B261-50)*96,IF(AND(B261&lt;=70,B261&gt;60),9*16+30+10*32+10*48+10*64+10*80+10*96+(B261-60)*112,IF(AND(B261&lt;=80,B261&gt;70),9*16+30+10*32+10*48+10*64+10*80+10*96+10*112+(B261-70)*128,IF(AND(B261&lt;=90,B261&gt;80),9*16+30+10*32+10*48+10*64+10*80+10*96+10*112+10*128+(B261-80)*144,IF(AND(B261&lt;=100,B261&gt;90),9*16+30+10*32+10*48+10*64+10*80+10*96+10*112+10*128+10*144+(B261-90)*160,IF(AND(B261&lt;=110,B261&gt;100),9*16+30+10*32+10*48+10*64+10*80+10*96+10*112+10*128+10*144+10*160+(B261-100)*176,IF(AND(B261&lt;=120,B261&gt;110),9*16+30+10*32+10*48+10*64+10*80+10*96+10*112+10*128+10*144+10*160+10*176+(B261-110)*192))))))))))))</f>
        <v>514</v>
      </c>
      <c r="D261" s="42">
        <v>60</v>
      </c>
      <c r="E261" s="42">
        <v>60</v>
      </c>
      <c r="F261" s="100">
        <v>60</v>
      </c>
      <c r="G261" s="102">
        <f>人物成长表!$D261*人物成长表!$B261*10%+7+IF(AND(B261&lt;=10,B261&gt;0),(人物成长表!$B261-1)*转化表!$C$37,IF(AND(B261&lt;=20,B261&gt;10),9*转化表!$C$37+(B261-10)*转化表!$C$38,IF(AND(B261&lt;=30,B261&gt;20),9*转化表!$C$37+10*转化表!$C$38+(B261-20)*转化表!$C$39,IF(AND(B261&lt;=40,B261&gt;30),9*转化表!$C$37+10*转化表!$C$38+10*转化表!$C$39+(B261-30)*转化表!$C$40,IF(AND(B261&lt;=50,B261&gt;40),9*转化表!$C$37+10*转化表!$C$38+10*转化表!$C$39+10*转化表!$C$40+(B261-40)*转化表!$C$41,IF(AND(B261&lt;=60,B261&gt;50),9*转化表!$C$37+10*转化表!$C$38+10*转化表!$C$39+10*转化表!$C$40+10*转化表!$C$41+(B261-50)*转化表!$C$42,IF(AND(B261&lt;=70,B261&gt;60),9*转化表!$C$37+10*转化表!$C$38+10*转化表!$C$39+10*转化表!$C$40+10*转化表!$C$41+10*转化表!$C$42+(B261-60)*转化表!$C$43,IF(AND(B261&lt;=80,B261&gt;70),9*转化表!$C$37+10*转化表!$C$38+10*转化表!$C$39+10*转化表!$C$40+10*转化表!$C$41+10*转化表!$C$42+10*转化表!$C$43+(B261-70)*转化表!$C$44,IF(AND(B261&lt;=90,B261&gt;80),9*转化表!$C$37+10*转化表!$C$38+10*转化表!$C$39+10*转化表!$C$40+10*转化表!$C$41+10*转化表!$C$42+10*转化表!$C$43+10*转化表!$C$44+(B261-80)*转化表!$C$45,IF(AND(B261&lt;=100,B261&gt;90),9*转化表!$C$37+10*转化表!$C$38+10*转化表!$C$39+10*转化表!$C$40+10*转化表!$C$41+10*转化表!$C$42+10*转化表!$C$43+10*转化表!$C$44+10*转化表!$C$45+(B261-90)*转化表!$C$46,IF(AND(B261&lt;=110,B261&gt;100),9*转化表!$C$37+10*转化表!$C$38+10*转化表!$C$39+10*转化表!$C$40+10*转化表!$C$41+10*转化表!$C$42+10*转化表!$C$43+10*转化表!$C$44+10*转化表!$C$45+10*转化表!$C$46+(B261-100)*转化表!$C$47,IF(AND(B261&lt;=120,B261&gt;110),9*转化表!$C$37+10*转化表!$C$38+10*转化表!$C$39+10*转化表!$C$40+10*转化表!$C$41+10*转化表!$C$42+10*转化表!$C$43+10*转化表!$C$44+10*转化表!$C$45+10*转化表!$C$46+10*转化表!$C$47+(B261-110)*转化表!$C$48))))))))))))</f>
        <v>139</v>
      </c>
      <c r="H261" s="102">
        <f>人物成长表!$D261*人物成长表!$B261*7%+4.8+IF(AND(B261&lt;=10,B261&gt;0),(人物成长表!$B261-1)*转化表!$D$37,IF(AND(B261&lt;=20,B261&gt;10),9*转化表!$D$37+(B261-10)*转化表!$D$38,IF(AND(B261&lt;=30,B261&gt;20),9*转化表!$D$37+10*转化表!$D$38+(B261-20)*转化表!$D$39,IF(AND(B261&lt;=40,B261&gt;30),9*转化表!$D$37+10*转化表!$D$38+10*转化表!$D$39+(B261-30)*转化表!$D$40,IF(AND(B261&lt;=50,B261&gt;40),9*转化表!$D$37+10*转化表!$D$38+10*转化表!$D$39+10*转化表!$D$40+(B261-40)*转化表!$D$41,IF(AND(B261&lt;=60,B261&gt;50),9*转化表!$D$37+10*转化表!$D$38+10*转化表!$D$39+10*转化表!$D$40+10*转化表!$D$41+(B261-50)*转化表!$D$42,IF(AND(B261&lt;=70,B261&gt;60),9*转化表!$D$37+10*转化表!$D$38+10*转化表!$D$39+10*转化表!$D$40+10*转化表!$D$41+10*转化表!$D$42+(B261-60)*转化表!$D$43,IF(AND(B261&lt;=80,B261&gt;70),9*转化表!$D$37+10*转化表!$D$38+10*转化表!$D$39+10*转化表!$D$40+10*转化表!$D$41+10*转化表!$D$42+10*转化表!$D$43+(B261-70)*转化表!$D$44,IF(AND(B261&lt;=90,B261&gt;80),9*转化表!$D$37+10*转化表!$D$38+10*转化表!$D$39+10*转化表!$D$40+10*转化表!$D$41+10*转化表!$D$42+10*转化表!$D$43+10*转化表!$D$44+(B261-80)*转化表!$D$45,IF(AND(B261&lt;=100,B261&gt;90),9*转化表!$D$37+10*转化表!$D$38+10*转化表!$D$39+10*转化表!$D$40+10*转化表!$D$41+10*转化表!$D$42+10*转化表!$D$43+10*转化表!$D$44+10*转化表!$D$45+(B261-90)*转化表!$D$46,IF(AND(B261&lt;=110,B261&gt;100),9*转化表!$D$37+10*转化表!$D$38+10*转化表!$D$39+10*转化表!$D$40+10*转化表!$D$41+10*转化表!$D$42+10*转化表!$D$43+10*转化表!$D$44+10*转化表!$D$45+10*转化表!$D$46+(B261-100)*转化表!$D$47,IF(AND(B261&lt;=120,B261&gt;110),9*转化表!$D$37+10*转化表!$D$38+10*转化表!$D$39+10*转化表!$D$40+10*转化表!$D$41+10*转化表!$D$42+10*转化表!$D$43+10*转化表!$D$44+10*转化表!$D$45+10*转化表!$D$46+10*转化表!$D$47+(B261-110)*转化表!$D$48))))))))))))</f>
        <v>48.000000000000014</v>
      </c>
      <c r="I261" s="103">
        <f>IF(E261&lt;=50,0,(E261-50)*人物成长表!$B261*10%+0.1+IF(AND(B261&lt;=10,B261&gt;0),(人物成长表!$B261-1)*转化表!$E$37,IF(AND(B261&lt;=20,B261&gt;10),9*转化表!$E$37+(B261-10)*转化表!$E$38,IF(AND(B261&lt;=30,B261&gt;20),9*转化表!$E$37+10*转化表!$E$38+(B261-20)*转化表!$E$39,IF(AND(B261&lt;=40,B261&gt;30),9*转化表!$E$37+10*转化表!$E$38+10*转化表!$E$39+(B261-30)*转化表!$E$40,IF(AND(B261&lt;=50,B261&gt;40),9*转化表!$E$37+10*转化表!$E$38+10*转化表!$E$39+10*转化表!$E$40+(B261-40)*转化表!$E$41,IF(AND(B261&lt;=60,B261&gt;50),9*转化表!$E$37+10*转化表!$E$38+10*转化表!$E$39+10*转化表!$E$40+10*转化表!$E$41+(B261-50)*转化表!$E$42,IF(AND(B261&lt;=70,B261&gt;60),9*转化表!$E$37+10*转化表!$E$38+10*转化表!$E$39+10*转化表!$E$40+10*转化表!$E$41+10*转化表!$E$42+(B261-60)*转化表!$E$43,IF(AND(B261&lt;=80,B261&gt;70),9*转化表!$E$37+10*转化表!$E$38+10*转化表!$E$39+10*转化表!$E$40+10*转化表!$E$41+10*转化表!$E$42+10*转化表!$E$43+(B261-70)*转化表!$E$44,IF(AND(B261&lt;=90,B261&gt;80),9*转化表!$E$37+10*转化表!$E$38+10*转化表!$E$39+10*转化表!$E$40+10*转化表!$E$41+10*转化表!$E$42+10*转化表!$E$43+10*转化表!$E$44+(B261-80)*转化表!$E$45,IF(AND(B261&lt;=100,B261&gt;90),9*转化表!$E$37+10*转化表!$E$38+10*转化表!$E$39+10*转化表!$E$40+10*转化表!$E$41+10*转化表!$E$42+10*转化表!$E$43+10*转化表!$E$44+10*转化表!$E$45+(B261-90)*转化表!$E$46,IF(AND(B261&lt;=110,B261&gt;100),9*转化表!$E$37+10*转化表!$E$38+10*转化表!$E$39+10*转化表!$E$40+10*转化表!$E$41+10*转化表!$E$42+10*转化表!$E$43+10*转化表!$E$44+10*转化表!$E$45+10*转化表!$E$46+(B261-100)*转化表!$E$47,IF(AND(B261&lt;=120,B261&gt;110),9*转化表!$E$37+10*转化表!$E$38+10*转化表!$E$39+10*转化表!$E$40+10*转化表!$E$41+10*转化表!$E$42+10*转化表!$E$43+10*转化表!$E$44+10*转化表!$E$45+10*转化表!$E$46+10*转化表!$E$47+(B261-110)*转化表!$E$48)))))))))))))</f>
        <v>20.57</v>
      </c>
      <c r="J261" s="103">
        <f>IF(E261&lt;=50,0,(E261-50)*B261*7%+0.1+IF(AND(B261&lt;=10,B261&gt;0),(人物成长表!$B261-1)*转化表!$F$37,IF(AND(B261&lt;=20,B261&gt;10),9*转化表!$F$37+(B261-10)*转化表!$F$38,IF(AND(B261&lt;=30,B261&gt;20),9*转化表!$F$37+10*转化表!$F$38+(B261-20)*转化表!$F$39,IF(AND(B261&lt;=40,B261&gt;30),9*转化表!$F$37+10*转化表!$F$38+10*转化表!$F$39+(B261-30)*转化表!$F$40,IF(AND(B261&lt;=50,B261&gt;40),9*转化表!$F$37+10*转化表!$F$38+10*转化表!$F$39+10*转化表!$F$40+(B261-40)*转化表!$F$41,IF(AND(B261&lt;=60,B261&gt;50),9*转化表!$F$37+10*转化表!$F$38+10*转化表!$F$39+10*转化表!$F$40+10*转化表!$F$41+(B261-50)*转化表!$F$42,IF(AND(B261&lt;=70,B261&gt;60),9*转化表!$F$37+10*转化表!$F$38+10*转化表!$F$39+10*转化表!$F$40+10*转化表!$F$41+10*转化表!$F$42+(B261-60)*转化表!$F$43,IF(AND(B261&lt;=80,B261&gt;70),9*转化表!$F$37+10*转化表!$F$38+10*转化表!$F$39+10*转化表!$F$40+10*转化表!$F$41+10*转化表!$F$42+10*转化表!$F$43+(B261-70)*转化表!$F$44,IF(AND(B261&lt;=90,B261&gt;80),9*转化表!$F$37+10*转化表!$F$38+10*转化表!$F$39+10*转化表!$F$40+10*转化表!$F$41+10*转化表!$F$42+10*转化表!$F$43+10*转化表!$F$44+(B261-80)*转化表!$F$45,IF(AND(B261&lt;=100,B261&gt;90),9*转化表!$F$37+10*转化表!$F$38+10*转化表!$F$39+10*转化表!$F$40+10*转化表!$F$41+10*转化表!$F$42+10*转化表!$F$43+10*转化表!$F$44+10*转化表!$F$45+(B261-90)*转化表!$F$46,IF(AND(B261&lt;=110,B261&gt;100),9*转化表!$F$37+10*转化表!$F$38+10*转化表!$F$39+10*转化表!$F$40+10*转化表!$F$41+10*转化表!$F$42+10*转化表!$F$43+10*转化表!$F$44+10*转化表!$F$45+10*转化表!$F$46+(B261-100)*转化表!$F$47,IF(AND(B261&lt;=120,B261&gt;110),9*转化表!$F$37+10*转化表!$F$38+10*转化表!$F$39+10*转化表!$F$40+10*转化表!$F$41+10*转化表!$F$42+10*转化表!$F$43+10*转化表!$F$44+10*转化表!$F$45+10*转化表!$F$46+10*转化表!$F$47+(B261-110)*转化表!$F$48)))))))))))))</f>
        <v>14.38</v>
      </c>
      <c r="K261" s="103">
        <f>(F261-50)*人物成长表!$B261*10%+1+IF(AND(B261&lt;=10,B261&gt;0),(人物成长表!$B261-1)*转化表!$G$37,IF(AND(B261&lt;=20,B261&gt;10),9*转化表!$G$37+(B261-10)*转化表!$G$38,IF(AND(B261&lt;=30,B261&gt;20),9*转化表!$G$37+10*转化表!$G$38+(B261-20)*转化表!$G$39,IF(AND(B261&lt;=40,B261&gt;30),9*转化表!$G$37+10*转化表!$G$38+10*转化表!$G$39+(B261-30)*转化表!$G$40,IF(AND(B261&lt;=50,B261&gt;40),9*转化表!$G$37+10*转化表!$G$38+10*转化表!$G$39+10*转化表!$G$40+(B261-40)*转化表!$G$41,IF(AND(B261&lt;=60,B261&gt;50),9*转化表!$G$37+10*转化表!$G$38+10*转化表!$G$39+10*转化表!$G$40+10*转化表!$G$41+(B261-50)*转化表!$G$42,IF(AND(B261&lt;=70,B261&gt;60),9*转化表!$G$37+10*转化表!$G$38+10*转化表!$G$39+10*转化表!$G$40+10*转化表!$G$41+10*转化表!$G$42+(B261-60)*转化表!$G$43,IF(AND(B261&lt;=80,B261&gt;70),9*转化表!$G$37+10*转化表!$G$38+10*转化表!$G$39+10*转化表!$G$40+10*转化表!$G$41+10*转化表!$G$42+10*转化表!$G$43+(B261-70)*转化表!$G$44,IF(AND(B261&lt;=90,B261&gt;80),9*转化表!$G$37+10*转化表!$G$38+10*转化表!$G$39+10*转化表!$G$40+10*转化表!$G$41+10*转化表!$G$42+10*转化表!$G$43+10*转化表!$G$44+(B261-80)*转化表!$G$45,IF(AND(B261&lt;=100,B261&gt;90),9*转化表!$G$37+10*转化表!$G$38+10*转化表!$G$39+10*转化表!$G$40+10*转化表!$G$41+10*转化表!$G$42+10*转化表!$G$43+10*转化表!$G$44+10*转化表!$G$45+(B261-90)*转化表!$G$46,IF(AND(B261&lt;=110,B261&gt;100),9*转化表!$G$37+10*转化表!$G$38+10*转化表!$G$39+10*转化表!$G$40+10*转化表!$G$41+10*转化表!$G$42+10*转化表!$G$43+10*转化表!$G$44+10*转化表!$G$45+10*转化表!$G$46+(B261-100)*转化表!$G$47,IF(AND(B261&lt;=120,B261&gt;110),9*转化表!$G$37+10*转化表!$G$38+10*转化表!$G$39+10*转化表!$G$40+10*转化表!$G$41+10*转化表!$G$42+10*转化表!$G$43+10*转化表!$G$44+10*转化表!$G$45+10*转化表!$G$46+10*转化表!$G$47+(B261-110)*转化表!$G$48))))))))))))</f>
        <v>50</v>
      </c>
      <c r="L261" s="103">
        <f>IF(F261&lt;=50,0,(F261-50)*人物成长表!$B261*7%+IF(AND(B261&lt;=10,B261&gt;0),人物成长表!$B261*转化表!$H$37,IF(AND(B261&lt;=20,B261&gt;10),9*转化表!$H$37+(B261-10)*转化表!$H$38,IF(AND(B261&lt;=30,B261&gt;20),9*转化表!$H$37+10*转化表!$H$38+(B261-20)*转化表!$H$39,IF(AND(B261&lt;=40,B261&gt;30),9*转化表!$H$37+10*转化表!$H$38+10*转化表!$H$39+(B261-30)*转化表!$H$40,IF(AND(B261&lt;=50,B261&gt;40),9*转化表!$H$37+10*转化表!$H$38+10*转化表!$H$39+10*转化表!$H$40+(B261-40)*转化表!$H$41,IF(AND(B261&lt;=60,B261&gt;50),9*转化表!$H$37+10*转化表!$H$38+10*转化表!$H$39+10*转化表!$H$40+10*转化表!$H$41+(B261-50)*转化表!$H$42,IF(AND(B261&lt;=70,B261&gt;60),9*转化表!$H$37+10*转化表!$H$38+10*转化表!$H$39+10*转化表!$H$40+10*转化表!$H$41+10*转化表!$H$42+(B261-60)*转化表!$H$43,IF(AND(B261&lt;=80,B261&gt;70),9*转化表!$H$37+10*转化表!$H$38+10*转化表!$H$39+10*转化表!$H$40+10*转化表!$H$41+10*转化表!$H$42+10*转化表!$H$43+(B261-70)*转化表!$H$44,IF(AND(B261&lt;=90,B261&gt;80),9*转化表!$H$37+10*转化表!$H$38+10*转化表!$H$39+10*转化表!$H$40+10*转化表!$H$41+10*转化表!$H$42+10*转化表!$H$43+10*转化表!$H$44+(B261-80)*转化表!$H$45,IF(AND(B261&lt;=100,B261&gt;90),9*转化表!$H$37+10*转化表!$H$38+10*转化表!$H$39+10*转化表!$H$40+10*转化表!$H$41+10*转化表!$H$42+10*转化表!$H$43+10*转化表!$H$44+10*转化表!$H$45+(B261-90)*转化表!$H$46,IF(AND(B261&lt;=110,B261&gt;100),9*转化表!$H$37+10*转化表!$H$38+10*转化表!$H$39+10*转化表!$H$40+10*转化表!$H$41+10*转化表!$H$42+10*转化表!$H$43+10*转化表!$H$44+10*转化表!$H$45+10*转化表!$H$46+(B261-100)*转化表!$H$47,IF(AND(B261&lt;=120,B261&gt;110),9*转化表!$H$37+10*转化表!$H$38+10*转化表!$H$39+10*转化表!$H$40+10*转化表!$H$41+10*转化表!$H$42+10*转化表!$H$43+10*转化表!$H$44+10*转化表!$H$45+10*转化表!$H$46+10*转化表!$H$47+(B261-110)*转化表!$H$48)))))))))))))</f>
        <v>14.290000000000003</v>
      </c>
      <c r="M261" s="104">
        <v>0.15</v>
      </c>
      <c r="N261" s="100">
        <v>0</v>
      </c>
      <c r="O261" s="104">
        <v>0.15</v>
      </c>
      <c r="P261" s="104">
        <v>0.15</v>
      </c>
      <c r="Q261" s="100">
        <v>0</v>
      </c>
      <c r="R261" s="100">
        <v>0</v>
      </c>
      <c r="S261" s="100">
        <v>0</v>
      </c>
    </row>
    <row r="262" spans="1:19">
      <c r="A262" s="42" t="s">
        <v>465</v>
      </c>
      <c r="B262" s="100">
        <v>21</v>
      </c>
      <c r="C262" s="101">
        <f>IF(AND(B262&lt;=10,B262&gt;0),(人物成长表!$B262-1)*16+50,IF(AND(B262&lt;=20,B262&gt;10),9*16+50+(B262-10)*32,IF(AND(B262&lt;=30,B262&gt;20),9*16+50+10*32+(B262-20)*48,IF(AND(B262&lt;=40,B262&gt;30),9*16+50+10*32+10*48+(B262-30)*64,IF(AND(B262&lt;=50,B262&gt;40),9*16+50+10*32+10*48+10*64+(B262-40)*80,IF(AND(B262&lt;=60,B262&gt;50),9*16+30+10*32+10*48+10*64+10*80+(B262-50)*96,IF(AND(B262&lt;=70,B262&gt;60),9*16+30+10*32+10*48+10*64+10*80+10*96+(B262-60)*112,IF(AND(B262&lt;=80,B262&gt;70),9*16+30+10*32+10*48+10*64+10*80+10*96+10*112+(B262-70)*128,IF(AND(B262&lt;=90,B262&gt;80),9*16+30+10*32+10*48+10*64+10*80+10*96+10*112+10*128+(B262-80)*144,IF(AND(B262&lt;=100,B262&gt;90),9*16+30+10*32+10*48+10*64+10*80+10*96+10*112+10*128+10*144+(B262-90)*160,IF(AND(B262&lt;=110,B262&gt;100),9*16+30+10*32+10*48+10*64+10*80+10*96+10*112+10*128+10*144+10*160+(B262-100)*176,IF(AND(B262&lt;=120,B262&gt;110),9*16+30+10*32+10*48+10*64+10*80+10*96+10*112+10*128+10*144+10*160+10*176+(B262-110)*192))))))))))))</f>
        <v>562</v>
      </c>
      <c r="D262" s="42">
        <v>60</v>
      </c>
      <c r="E262" s="42">
        <v>60</v>
      </c>
      <c r="F262" s="100">
        <v>60</v>
      </c>
      <c r="G262" s="102">
        <f>人物成长表!$D262*人物成长表!$B262*10%+7+IF(AND(B262&lt;=10,B262&gt;0),(人物成长表!$B262-1)*转化表!$C$37,IF(AND(B262&lt;=20,B262&gt;10),9*转化表!$C$37+(B262-10)*转化表!$C$38,IF(AND(B262&lt;=30,B262&gt;20),9*转化表!$C$37+10*转化表!$C$38+(B262-20)*转化表!$C$39,IF(AND(B262&lt;=40,B262&gt;30),9*转化表!$C$37+10*转化表!$C$38+10*转化表!$C$39+(B262-30)*转化表!$C$40,IF(AND(B262&lt;=50,B262&gt;40),9*转化表!$C$37+10*转化表!$C$38+10*转化表!$C$39+10*转化表!$C$40+(B262-40)*转化表!$C$41,IF(AND(B262&lt;=60,B262&gt;50),9*转化表!$C$37+10*转化表!$C$38+10*转化表!$C$39+10*转化表!$C$40+10*转化表!$C$41+(B262-50)*转化表!$C$42,IF(AND(B262&lt;=70,B262&gt;60),9*转化表!$C$37+10*转化表!$C$38+10*转化表!$C$39+10*转化表!$C$40+10*转化表!$C$41+10*转化表!$C$42+(B262-60)*转化表!$C$43,IF(AND(B262&lt;=80,B262&gt;70),9*转化表!$C$37+10*转化表!$C$38+10*转化表!$C$39+10*转化表!$C$40+10*转化表!$C$41+10*转化表!$C$42+10*转化表!$C$43+(B262-70)*转化表!$C$44,IF(AND(B262&lt;=90,B262&gt;80),9*转化表!$C$37+10*转化表!$C$38+10*转化表!$C$39+10*转化表!$C$40+10*转化表!$C$41+10*转化表!$C$42+10*转化表!$C$43+10*转化表!$C$44+(B262-80)*转化表!$C$45,IF(AND(B262&lt;=100,B262&gt;90),9*转化表!$C$37+10*转化表!$C$38+10*转化表!$C$39+10*转化表!$C$40+10*转化表!$C$41+10*转化表!$C$42+10*转化表!$C$43+10*转化表!$C$44+10*转化表!$C$45+(B262-90)*转化表!$C$46,IF(AND(B262&lt;=110,B262&gt;100),9*转化表!$C$37+10*转化表!$C$38+10*转化表!$C$39+10*转化表!$C$40+10*转化表!$C$41+10*转化表!$C$42+10*转化表!$C$43+10*转化表!$C$44+10*转化表!$C$45+10*转化表!$C$46+(B262-100)*转化表!$C$47,IF(AND(B262&lt;=120,B262&gt;110),9*转化表!$C$37+10*转化表!$C$38+10*转化表!$C$39+10*转化表!$C$40+10*转化表!$C$41+10*转化表!$C$42+10*转化表!$C$43+10*转化表!$C$44+10*转化表!$C$45+10*转化表!$C$46+10*转化表!$C$47+(B262-110)*转化表!$C$48))))))))))))</f>
        <v>152</v>
      </c>
      <c r="H262" s="102">
        <f>人物成长表!$D262*人物成长表!$B262*7%+4.8+IF(AND(B262&lt;=10,B262&gt;0),(人物成长表!$B262-1)*转化表!$D$37,IF(AND(B262&lt;=20,B262&gt;10),9*转化表!$D$37+(B262-10)*转化表!$D$38,IF(AND(B262&lt;=30,B262&gt;20),9*转化表!$D$37+10*转化表!$D$38+(B262-20)*转化表!$D$39,IF(AND(B262&lt;=40,B262&gt;30),9*转化表!$D$37+10*转化表!$D$38+10*转化表!$D$39+(B262-30)*转化表!$D$40,IF(AND(B262&lt;=50,B262&gt;40),9*转化表!$D$37+10*转化表!$D$38+10*转化表!$D$39+10*转化表!$D$40+(B262-40)*转化表!$D$41,IF(AND(B262&lt;=60,B262&gt;50),9*转化表!$D$37+10*转化表!$D$38+10*转化表!$D$39+10*转化表!$D$40+10*转化表!$D$41+(B262-50)*转化表!$D$42,IF(AND(B262&lt;=70,B262&gt;60),9*转化表!$D$37+10*转化表!$D$38+10*转化表!$D$39+10*转化表!$D$40+10*转化表!$D$41+10*转化表!$D$42+(B262-60)*转化表!$D$43,IF(AND(B262&lt;=80,B262&gt;70),9*转化表!$D$37+10*转化表!$D$38+10*转化表!$D$39+10*转化表!$D$40+10*转化表!$D$41+10*转化表!$D$42+10*转化表!$D$43+(B262-70)*转化表!$D$44,IF(AND(B262&lt;=90,B262&gt;80),9*转化表!$D$37+10*转化表!$D$38+10*转化表!$D$39+10*转化表!$D$40+10*转化表!$D$41+10*转化表!$D$42+10*转化表!$D$43+10*转化表!$D$44+(B262-80)*转化表!$D$45,IF(AND(B262&lt;=100,B262&gt;90),9*转化表!$D$37+10*转化表!$D$38+10*转化表!$D$39+10*转化表!$D$40+10*转化表!$D$41+10*转化表!$D$42+10*转化表!$D$43+10*转化表!$D$44+10*转化表!$D$45+(B262-90)*转化表!$D$46,IF(AND(B262&lt;=110,B262&gt;100),9*转化表!$D$37+10*转化表!$D$38+10*转化表!$D$39+10*转化表!$D$40+10*转化表!$D$41+10*转化表!$D$42+10*转化表!$D$43+10*转化表!$D$44+10*转化表!$D$45+10*转化表!$D$46+(B262-100)*转化表!$D$47,IF(AND(B262&lt;=120,B262&gt;110),9*转化表!$D$37+10*转化表!$D$38+10*转化表!$D$39+10*转化表!$D$40+10*转化表!$D$41+10*转化表!$D$42+10*转化表!$D$43+10*转化表!$D$44+10*转化表!$D$45+10*转化表!$D$46+10*转化表!$D$47+(B262-110)*转化表!$D$48))))))))))))</f>
        <v>51.5</v>
      </c>
      <c r="I262" s="103">
        <f>IF(E262&lt;=50,0,(E262-50)*人物成长表!$B262*10%+0.1+IF(AND(B262&lt;=10,B262&gt;0),(人物成长表!$B262-1)*转化表!$E$37,IF(AND(B262&lt;=20,B262&gt;10),9*转化表!$E$37+(B262-10)*转化表!$E$38,IF(AND(B262&lt;=30,B262&gt;20),9*转化表!$E$37+10*转化表!$E$38+(B262-20)*转化表!$E$39,IF(AND(B262&lt;=40,B262&gt;30),9*转化表!$E$37+10*转化表!$E$38+10*转化表!$E$39+(B262-30)*转化表!$E$40,IF(AND(B262&lt;=50,B262&gt;40),9*转化表!$E$37+10*转化表!$E$38+10*转化表!$E$39+10*转化表!$E$40+(B262-40)*转化表!$E$41,IF(AND(B262&lt;=60,B262&gt;50),9*转化表!$E$37+10*转化表!$E$38+10*转化表!$E$39+10*转化表!$E$40+10*转化表!$E$41+(B262-50)*转化表!$E$42,IF(AND(B262&lt;=70,B262&gt;60),9*转化表!$E$37+10*转化表!$E$38+10*转化表!$E$39+10*转化表!$E$40+10*转化表!$E$41+10*转化表!$E$42+(B262-60)*转化表!$E$43,IF(AND(B262&lt;=80,B262&gt;70),9*转化表!$E$37+10*转化表!$E$38+10*转化表!$E$39+10*转化表!$E$40+10*转化表!$E$41+10*转化表!$E$42+10*转化表!$E$43+(B262-70)*转化表!$E$44,IF(AND(B262&lt;=90,B262&gt;80),9*转化表!$E$37+10*转化表!$E$38+10*转化表!$E$39+10*转化表!$E$40+10*转化表!$E$41+10*转化表!$E$42+10*转化表!$E$43+10*转化表!$E$44+(B262-80)*转化表!$E$45,IF(AND(B262&lt;=100,B262&gt;90),9*转化表!$E$37+10*转化表!$E$38+10*转化表!$E$39+10*转化表!$E$40+10*转化表!$E$41+10*转化表!$E$42+10*转化表!$E$43+10*转化表!$E$44+10*转化表!$E$45+(B262-90)*转化表!$E$46,IF(AND(B262&lt;=110,B262&gt;100),9*转化表!$E$37+10*转化表!$E$38+10*转化表!$E$39+10*转化表!$E$40+10*转化表!$E$41+10*转化表!$E$42+10*转化表!$E$43+10*转化表!$E$44+10*转化表!$E$45+10*转化表!$E$46+(B262-100)*转化表!$E$47,IF(AND(B262&lt;=120,B262&gt;110),9*转化表!$E$37+10*转化表!$E$38+10*转化表!$E$39+10*转化表!$E$40+10*转化表!$E$41+10*转化表!$E$42+10*转化表!$E$43+10*转化表!$E$44+10*转化表!$E$45+10*转化表!$E$46+10*转化表!$E$47+(B262-110)*转化表!$E$48)))))))))))))</f>
        <v>21.580000000000002</v>
      </c>
      <c r="J262" s="103">
        <f>IF(E262&lt;=50,0,(E262-50)*B262*7%+0.1+IF(AND(B262&lt;=10,B262&gt;0),(人物成长表!$B262-1)*转化表!$F$37,IF(AND(B262&lt;=20,B262&gt;10),9*转化表!$F$37+(B262-10)*转化表!$F$38,IF(AND(B262&lt;=30,B262&gt;20),9*转化表!$F$37+10*转化表!$F$38+(B262-20)*转化表!$F$39,IF(AND(B262&lt;=40,B262&gt;30),9*转化表!$F$37+10*转化表!$F$38+10*转化表!$F$39+(B262-30)*转化表!$F$40,IF(AND(B262&lt;=50,B262&gt;40),9*转化表!$F$37+10*转化表!$F$38+10*转化表!$F$39+10*转化表!$F$40+(B262-40)*转化表!$F$41,IF(AND(B262&lt;=60,B262&gt;50),9*转化表!$F$37+10*转化表!$F$38+10*转化表!$F$39+10*转化表!$F$40+10*转化表!$F$41+(B262-50)*转化表!$F$42,IF(AND(B262&lt;=70,B262&gt;60),9*转化表!$F$37+10*转化表!$F$38+10*转化表!$F$39+10*转化表!$F$40+10*转化表!$F$41+10*转化表!$F$42+(B262-60)*转化表!$F$43,IF(AND(B262&lt;=80,B262&gt;70),9*转化表!$F$37+10*转化表!$F$38+10*转化表!$F$39+10*转化表!$F$40+10*转化表!$F$41+10*转化表!$F$42+10*转化表!$F$43+(B262-70)*转化表!$F$44,IF(AND(B262&lt;=90,B262&gt;80),9*转化表!$F$37+10*转化表!$F$38+10*转化表!$F$39+10*转化表!$F$40+10*转化表!$F$41+10*转化表!$F$42+10*转化表!$F$43+10*转化表!$F$44+(B262-80)*转化表!$F$45,IF(AND(B262&lt;=100,B262&gt;90),9*转化表!$F$37+10*转化表!$F$38+10*转化表!$F$39+10*转化表!$F$40+10*转化表!$F$41+10*转化表!$F$42+10*转化表!$F$43+10*转化表!$F$44+10*转化表!$F$45+(B262-90)*转化表!$F$46,IF(AND(B262&lt;=110,B262&gt;100),9*转化表!$F$37+10*转化表!$F$38+10*转化表!$F$39+10*转化表!$F$40+10*转化表!$F$41+10*转化表!$F$42+10*转化表!$F$43+10*转化表!$F$44+10*转化表!$F$45+10*转化表!$F$46+(B262-100)*转化表!$F$47,IF(AND(B262&lt;=120,B262&gt;110),9*转化表!$F$37+10*转化表!$F$38+10*转化表!$F$39+10*转化表!$F$40+10*转化表!$F$41+10*转化表!$F$42+10*转化表!$F$43+10*转化表!$F$44+10*转化表!$F$45+10*转化表!$F$46+10*转化表!$F$47+(B262-110)*转化表!$F$48)))))))))))))</f>
        <v>15.085000000000001</v>
      </c>
      <c r="K262" s="103">
        <f>(F262-50)*人物成长表!$B262*10%+1+IF(AND(B262&lt;=10,B262&gt;0),(人物成长表!$B262-1)*转化表!$G$37,IF(AND(B262&lt;=20,B262&gt;10),9*转化表!$G$37+(B262-10)*转化表!$G$38,IF(AND(B262&lt;=30,B262&gt;20),9*转化表!$G$37+10*转化表!$G$38+(B262-20)*转化表!$G$39,IF(AND(B262&lt;=40,B262&gt;30),9*转化表!$G$37+10*转化表!$G$38+10*转化表!$G$39+(B262-30)*转化表!$G$40,IF(AND(B262&lt;=50,B262&gt;40),9*转化表!$G$37+10*转化表!$G$38+10*转化表!$G$39+10*转化表!$G$40+(B262-40)*转化表!$G$41,IF(AND(B262&lt;=60,B262&gt;50),9*转化表!$G$37+10*转化表!$G$38+10*转化表!$G$39+10*转化表!$G$40+10*转化表!$G$41+(B262-50)*转化表!$G$42,IF(AND(B262&lt;=70,B262&gt;60),9*转化表!$G$37+10*转化表!$G$38+10*转化表!$G$39+10*转化表!$G$40+10*转化表!$G$41+10*转化表!$G$42+(B262-60)*转化表!$G$43,IF(AND(B262&lt;=80,B262&gt;70),9*转化表!$G$37+10*转化表!$G$38+10*转化表!$G$39+10*转化表!$G$40+10*转化表!$G$41+10*转化表!$G$42+10*转化表!$G$43+(B262-70)*转化表!$G$44,IF(AND(B262&lt;=90,B262&gt;80),9*转化表!$G$37+10*转化表!$G$38+10*转化表!$G$39+10*转化表!$G$40+10*转化表!$G$41+10*转化表!$G$42+10*转化表!$G$43+10*转化表!$G$44+(B262-80)*转化表!$G$45,IF(AND(B262&lt;=100,B262&gt;90),9*转化表!$G$37+10*转化表!$G$38+10*转化表!$G$39+10*转化表!$G$40+10*转化表!$G$41+10*转化表!$G$42+10*转化表!$G$43+10*转化表!$G$44+10*转化表!$G$45+(B262-90)*转化表!$G$46,IF(AND(B262&lt;=110,B262&gt;100),9*转化表!$G$37+10*转化表!$G$38+10*转化表!$G$39+10*转化表!$G$40+10*转化表!$G$41+10*转化表!$G$42+10*转化表!$G$43+10*转化表!$G$44+10*转化表!$G$45+10*转化表!$G$46+(B262-100)*转化表!$G$47,IF(AND(B262&lt;=120,B262&gt;110),9*转化表!$G$37+10*转化表!$G$38+10*转化表!$G$39+10*转化表!$G$40+10*转化表!$G$41+10*转化表!$G$42+10*转化表!$G$43+10*转化表!$G$44+10*转化表!$G$45+10*转化表!$G$46+10*转化表!$G$47+(B262-110)*转化表!$G$48))))))))))))</f>
        <v>54</v>
      </c>
      <c r="L262" s="103">
        <f>IF(F262&lt;=50,0,(F262-50)*人物成长表!$B262*7%+IF(AND(B262&lt;=10,B262&gt;0),人物成长表!$B262*转化表!$H$37,IF(AND(B262&lt;=20,B262&gt;10),9*转化表!$H$37+(B262-10)*转化表!$H$38,IF(AND(B262&lt;=30,B262&gt;20),9*转化表!$H$37+10*转化表!$H$38+(B262-20)*转化表!$H$39,IF(AND(B262&lt;=40,B262&gt;30),9*转化表!$H$37+10*转化表!$H$38+10*转化表!$H$39+(B262-30)*转化表!$H$40,IF(AND(B262&lt;=50,B262&gt;40),9*转化表!$H$37+10*转化表!$H$38+10*转化表!$H$39+10*转化表!$H$40+(B262-40)*转化表!$H$41,IF(AND(B262&lt;=60,B262&gt;50),9*转化表!$H$37+10*转化表!$H$38+10*转化表!$H$39+10*转化表!$H$40+10*转化表!$H$41+(B262-50)*转化表!$H$42,IF(AND(B262&lt;=70,B262&gt;60),9*转化表!$H$37+10*转化表!$H$38+10*转化表!$H$39+10*转化表!$H$40+10*转化表!$H$41+10*转化表!$H$42+(B262-60)*转化表!$H$43,IF(AND(B262&lt;=80,B262&gt;70),9*转化表!$H$37+10*转化表!$H$38+10*转化表!$H$39+10*转化表!$H$40+10*转化表!$H$41+10*转化表!$H$42+10*转化表!$H$43+(B262-70)*转化表!$H$44,IF(AND(B262&lt;=90,B262&gt;80),9*转化表!$H$37+10*转化表!$H$38+10*转化表!$H$39+10*转化表!$H$40+10*转化表!$H$41+10*转化表!$H$42+10*转化表!$H$43+10*转化表!$H$44+(B262-80)*转化表!$H$45,IF(AND(B262&lt;=100,B262&gt;90),9*转化表!$H$37+10*转化表!$H$38+10*转化表!$H$39+10*转化表!$H$40+10*转化表!$H$41+10*转化表!$H$42+10*转化表!$H$43+10*转化表!$H$44+10*转化表!$H$45+(B262-90)*转化表!$H$46,IF(AND(B262&lt;=110,B262&gt;100),9*转化表!$H$37+10*转化表!$H$38+10*转化表!$H$39+10*转化表!$H$40+10*转化表!$H$41+10*转化表!$H$42+10*转化表!$H$43+10*转化表!$H$44+10*转化表!$H$45+10*转化表!$H$46+(B262-100)*转化表!$H$47,IF(AND(B262&lt;=120,B262&gt;110),9*转化表!$H$37+10*转化表!$H$38+10*转化表!$H$39+10*转化表!$H$40+10*转化表!$H$41+10*转化表!$H$42+10*转化表!$H$43+10*转化表!$H$44+10*转化表!$H$45+10*转化表!$H$46+10*转化表!$H$47+(B262-110)*转化表!$H$48)))))))))))))</f>
        <v>15.030000000000001</v>
      </c>
      <c r="M262" s="104">
        <v>0.15</v>
      </c>
      <c r="N262" s="100">
        <v>0</v>
      </c>
      <c r="O262" s="104">
        <v>0.15</v>
      </c>
      <c r="P262" s="104">
        <v>0.15</v>
      </c>
      <c r="Q262" s="100">
        <v>0</v>
      </c>
      <c r="R262" s="100">
        <v>0</v>
      </c>
      <c r="S262" s="100">
        <v>0</v>
      </c>
    </row>
    <row r="263" spans="1:19">
      <c r="A263" s="42" t="s">
        <v>465</v>
      </c>
      <c r="B263" s="100">
        <v>22</v>
      </c>
      <c r="C263" s="101">
        <f>IF(AND(B263&lt;=10,B263&gt;0),(人物成长表!$B263-1)*16+50,IF(AND(B263&lt;=20,B263&gt;10),9*16+50+(B263-10)*32,IF(AND(B263&lt;=30,B263&gt;20),9*16+50+10*32+(B263-20)*48,IF(AND(B263&lt;=40,B263&gt;30),9*16+50+10*32+10*48+(B263-30)*64,IF(AND(B263&lt;=50,B263&gt;40),9*16+50+10*32+10*48+10*64+(B263-40)*80,IF(AND(B263&lt;=60,B263&gt;50),9*16+30+10*32+10*48+10*64+10*80+(B263-50)*96,IF(AND(B263&lt;=70,B263&gt;60),9*16+30+10*32+10*48+10*64+10*80+10*96+(B263-60)*112,IF(AND(B263&lt;=80,B263&gt;70),9*16+30+10*32+10*48+10*64+10*80+10*96+10*112+(B263-70)*128,IF(AND(B263&lt;=90,B263&gt;80),9*16+30+10*32+10*48+10*64+10*80+10*96+10*112+10*128+(B263-80)*144,IF(AND(B263&lt;=100,B263&gt;90),9*16+30+10*32+10*48+10*64+10*80+10*96+10*112+10*128+10*144+(B263-90)*160,IF(AND(B263&lt;=110,B263&gt;100),9*16+30+10*32+10*48+10*64+10*80+10*96+10*112+10*128+10*144+10*160+(B263-100)*176,IF(AND(B263&lt;=120,B263&gt;110),9*16+30+10*32+10*48+10*64+10*80+10*96+10*112+10*128+10*144+10*160+10*176+(B263-110)*192))))))))))))</f>
        <v>610</v>
      </c>
      <c r="D263" s="42">
        <v>60</v>
      </c>
      <c r="E263" s="42">
        <v>60</v>
      </c>
      <c r="F263" s="100">
        <v>60</v>
      </c>
      <c r="G263" s="102">
        <f>人物成长表!$D263*人物成长表!$B263*10%+7+IF(AND(B263&lt;=10,B263&gt;0),(人物成长表!$B263-1)*转化表!$C$37,IF(AND(B263&lt;=20,B263&gt;10),9*转化表!$C$37+(B263-10)*转化表!$C$38,IF(AND(B263&lt;=30,B263&gt;20),9*转化表!$C$37+10*转化表!$C$38+(B263-20)*转化表!$C$39,IF(AND(B263&lt;=40,B263&gt;30),9*转化表!$C$37+10*转化表!$C$38+10*转化表!$C$39+(B263-30)*转化表!$C$40,IF(AND(B263&lt;=50,B263&gt;40),9*转化表!$C$37+10*转化表!$C$38+10*转化表!$C$39+10*转化表!$C$40+(B263-40)*转化表!$C$41,IF(AND(B263&lt;=60,B263&gt;50),9*转化表!$C$37+10*转化表!$C$38+10*转化表!$C$39+10*转化表!$C$40+10*转化表!$C$41+(B263-50)*转化表!$C$42,IF(AND(B263&lt;=70,B263&gt;60),9*转化表!$C$37+10*转化表!$C$38+10*转化表!$C$39+10*转化表!$C$40+10*转化表!$C$41+10*转化表!$C$42+(B263-60)*转化表!$C$43,IF(AND(B263&lt;=80,B263&gt;70),9*转化表!$C$37+10*转化表!$C$38+10*转化表!$C$39+10*转化表!$C$40+10*转化表!$C$41+10*转化表!$C$42+10*转化表!$C$43+(B263-70)*转化表!$C$44,IF(AND(B263&lt;=90,B263&gt;80),9*转化表!$C$37+10*转化表!$C$38+10*转化表!$C$39+10*转化表!$C$40+10*转化表!$C$41+10*转化表!$C$42+10*转化表!$C$43+10*转化表!$C$44+(B263-80)*转化表!$C$45,IF(AND(B263&lt;=100,B263&gt;90),9*转化表!$C$37+10*转化表!$C$38+10*转化表!$C$39+10*转化表!$C$40+10*转化表!$C$41+10*转化表!$C$42+10*转化表!$C$43+10*转化表!$C$44+10*转化表!$C$45+(B263-90)*转化表!$C$46,IF(AND(B263&lt;=110,B263&gt;100),9*转化表!$C$37+10*转化表!$C$38+10*转化表!$C$39+10*转化表!$C$40+10*转化表!$C$41+10*转化表!$C$42+10*转化表!$C$43+10*转化表!$C$44+10*转化表!$C$45+10*转化表!$C$46+(B263-100)*转化表!$C$47,IF(AND(B263&lt;=120,B263&gt;110),9*转化表!$C$37+10*转化表!$C$38+10*转化表!$C$39+10*转化表!$C$40+10*转化表!$C$41+10*转化表!$C$42+10*转化表!$C$43+10*转化表!$C$44+10*转化表!$C$45+10*转化表!$C$46+10*转化表!$C$47+(B263-110)*转化表!$C$48))))))))))))</f>
        <v>165</v>
      </c>
      <c r="H263" s="102">
        <f>人物成长表!$D263*人物成长表!$B263*7%+4.8+IF(AND(B263&lt;=10,B263&gt;0),(人物成长表!$B263-1)*转化表!$D$37,IF(AND(B263&lt;=20,B263&gt;10),9*转化表!$D$37+(B263-10)*转化表!$D$38,IF(AND(B263&lt;=30,B263&gt;20),9*转化表!$D$37+10*转化表!$D$38+(B263-20)*转化表!$D$39,IF(AND(B263&lt;=40,B263&gt;30),9*转化表!$D$37+10*转化表!$D$38+10*转化表!$D$39+(B263-30)*转化表!$D$40,IF(AND(B263&lt;=50,B263&gt;40),9*转化表!$D$37+10*转化表!$D$38+10*转化表!$D$39+10*转化表!$D$40+(B263-40)*转化表!$D$41,IF(AND(B263&lt;=60,B263&gt;50),9*转化表!$D$37+10*转化表!$D$38+10*转化表!$D$39+10*转化表!$D$40+10*转化表!$D$41+(B263-50)*转化表!$D$42,IF(AND(B263&lt;=70,B263&gt;60),9*转化表!$D$37+10*转化表!$D$38+10*转化表!$D$39+10*转化表!$D$40+10*转化表!$D$41+10*转化表!$D$42+(B263-60)*转化表!$D$43,IF(AND(B263&lt;=80,B263&gt;70),9*转化表!$D$37+10*转化表!$D$38+10*转化表!$D$39+10*转化表!$D$40+10*转化表!$D$41+10*转化表!$D$42+10*转化表!$D$43+(B263-70)*转化表!$D$44,IF(AND(B263&lt;=90,B263&gt;80),9*转化表!$D$37+10*转化表!$D$38+10*转化表!$D$39+10*转化表!$D$40+10*转化表!$D$41+10*转化表!$D$42+10*转化表!$D$43+10*转化表!$D$44+(B263-80)*转化表!$D$45,IF(AND(B263&lt;=100,B263&gt;90),9*转化表!$D$37+10*转化表!$D$38+10*转化表!$D$39+10*转化表!$D$40+10*转化表!$D$41+10*转化表!$D$42+10*转化表!$D$43+10*转化表!$D$44+10*转化表!$D$45+(B263-90)*转化表!$D$46,IF(AND(B263&lt;=110,B263&gt;100),9*转化表!$D$37+10*转化表!$D$38+10*转化表!$D$39+10*转化表!$D$40+10*转化表!$D$41+10*转化表!$D$42+10*转化表!$D$43+10*转化表!$D$44+10*转化表!$D$45+10*转化表!$D$46+(B263-100)*转化表!$D$47,IF(AND(B263&lt;=120,B263&gt;110),9*转化表!$D$37+10*转化表!$D$38+10*转化表!$D$39+10*转化表!$D$40+10*转化表!$D$41+10*转化表!$D$42+10*转化表!$D$43+10*转化表!$D$44+10*转化表!$D$45+10*转化表!$D$46+10*转化表!$D$47+(B263-110)*转化表!$D$48))))))))))))</f>
        <v>55.000000000000007</v>
      </c>
      <c r="I263" s="103">
        <f>IF(E263&lt;=50,0,(E263-50)*人物成长表!$B263*10%+0.1+IF(AND(B263&lt;=10,B263&gt;0),(人物成长表!$B263-1)*转化表!$E$37,IF(AND(B263&lt;=20,B263&gt;10),9*转化表!$E$37+(B263-10)*转化表!$E$38,IF(AND(B263&lt;=30,B263&gt;20),9*转化表!$E$37+10*转化表!$E$38+(B263-20)*转化表!$E$39,IF(AND(B263&lt;=40,B263&gt;30),9*转化表!$E$37+10*转化表!$E$38+10*转化表!$E$39+(B263-30)*转化表!$E$40,IF(AND(B263&lt;=50,B263&gt;40),9*转化表!$E$37+10*转化表!$E$38+10*转化表!$E$39+10*转化表!$E$40+(B263-40)*转化表!$E$41,IF(AND(B263&lt;=60,B263&gt;50),9*转化表!$E$37+10*转化表!$E$38+10*转化表!$E$39+10*转化表!$E$40+10*转化表!$E$41+(B263-50)*转化表!$E$42,IF(AND(B263&lt;=70,B263&gt;60),9*转化表!$E$37+10*转化表!$E$38+10*转化表!$E$39+10*转化表!$E$40+10*转化表!$E$41+10*转化表!$E$42+(B263-60)*转化表!$E$43,IF(AND(B263&lt;=80,B263&gt;70),9*转化表!$E$37+10*转化表!$E$38+10*转化表!$E$39+10*转化表!$E$40+10*转化表!$E$41+10*转化表!$E$42+10*转化表!$E$43+(B263-70)*转化表!$E$44,IF(AND(B263&lt;=90,B263&gt;80),9*转化表!$E$37+10*转化表!$E$38+10*转化表!$E$39+10*转化表!$E$40+10*转化表!$E$41+10*转化表!$E$42+10*转化表!$E$43+10*转化表!$E$44+(B263-80)*转化表!$E$45,IF(AND(B263&lt;=100,B263&gt;90),9*转化表!$E$37+10*转化表!$E$38+10*转化表!$E$39+10*转化表!$E$40+10*转化表!$E$41+10*转化表!$E$42+10*转化表!$E$43+10*转化表!$E$44+10*转化表!$E$45+(B263-90)*转化表!$E$46,IF(AND(B263&lt;=110,B263&gt;100),9*转化表!$E$37+10*转化表!$E$38+10*转化表!$E$39+10*转化表!$E$40+10*转化表!$E$41+10*转化表!$E$42+10*转化表!$E$43+10*转化表!$E$44+10*转化表!$E$45+10*转化表!$E$46+(B263-100)*转化表!$E$47,IF(AND(B263&lt;=120,B263&gt;110),9*转化表!$E$37+10*转化表!$E$38+10*转化表!$E$39+10*转化表!$E$40+10*转化表!$E$41+10*转化表!$E$42+10*转化表!$E$43+10*转化表!$E$44+10*转化表!$E$45+10*转化表!$E$46+10*转化表!$E$47+(B263-110)*转化表!$E$48)))))))))))))</f>
        <v>22.59</v>
      </c>
      <c r="J263" s="103">
        <f>IF(E263&lt;=50,0,(E263-50)*B263*7%+0.1+IF(AND(B263&lt;=10,B263&gt;0),(人物成长表!$B263-1)*转化表!$F$37,IF(AND(B263&lt;=20,B263&gt;10),9*转化表!$F$37+(B263-10)*转化表!$F$38,IF(AND(B263&lt;=30,B263&gt;20),9*转化表!$F$37+10*转化表!$F$38+(B263-20)*转化表!$F$39,IF(AND(B263&lt;=40,B263&gt;30),9*转化表!$F$37+10*转化表!$F$38+10*转化表!$F$39+(B263-30)*转化表!$F$40,IF(AND(B263&lt;=50,B263&gt;40),9*转化表!$F$37+10*转化表!$F$38+10*转化表!$F$39+10*转化表!$F$40+(B263-40)*转化表!$F$41,IF(AND(B263&lt;=60,B263&gt;50),9*转化表!$F$37+10*转化表!$F$38+10*转化表!$F$39+10*转化表!$F$40+10*转化表!$F$41+(B263-50)*转化表!$F$42,IF(AND(B263&lt;=70,B263&gt;60),9*转化表!$F$37+10*转化表!$F$38+10*转化表!$F$39+10*转化表!$F$40+10*转化表!$F$41+10*转化表!$F$42+(B263-60)*转化表!$F$43,IF(AND(B263&lt;=80,B263&gt;70),9*转化表!$F$37+10*转化表!$F$38+10*转化表!$F$39+10*转化表!$F$40+10*转化表!$F$41+10*转化表!$F$42+10*转化表!$F$43+(B263-70)*转化表!$F$44,IF(AND(B263&lt;=90,B263&gt;80),9*转化表!$F$37+10*转化表!$F$38+10*转化表!$F$39+10*转化表!$F$40+10*转化表!$F$41+10*转化表!$F$42+10*转化表!$F$43+10*转化表!$F$44+(B263-80)*转化表!$F$45,IF(AND(B263&lt;=100,B263&gt;90),9*转化表!$F$37+10*转化表!$F$38+10*转化表!$F$39+10*转化表!$F$40+10*转化表!$F$41+10*转化表!$F$42+10*转化表!$F$43+10*转化表!$F$44+10*转化表!$F$45+(B263-90)*转化表!$F$46,IF(AND(B263&lt;=110,B263&gt;100),9*转化表!$F$37+10*转化表!$F$38+10*转化表!$F$39+10*转化表!$F$40+10*转化表!$F$41+10*转化表!$F$42+10*转化表!$F$43+10*转化表!$F$44+10*转化表!$F$45+10*转化表!$F$46+(B263-100)*转化表!$F$47,IF(AND(B263&lt;=120,B263&gt;110),9*转化表!$F$37+10*转化表!$F$38+10*转化表!$F$39+10*转化表!$F$40+10*转化表!$F$41+10*转化表!$F$42+10*转化表!$F$43+10*转化表!$F$44+10*转化表!$F$45+10*转化表!$F$46+10*转化表!$F$47+(B263-110)*转化表!$F$48)))))))))))))</f>
        <v>15.790000000000003</v>
      </c>
      <c r="K263" s="103">
        <f>(F263-50)*人物成长表!$B263*10%+1+IF(AND(B263&lt;=10,B263&gt;0),(人物成长表!$B263-1)*转化表!$G$37,IF(AND(B263&lt;=20,B263&gt;10),9*转化表!$G$37+(B263-10)*转化表!$G$38,IF(AND(B263&lt;=30,B263&gt;20),9*转化表!$G$37+10*转化表!$G$38+(B263-20)*转化表!$G$39,IF(AND(B263&lt;=40,B263&gt;30),9*转化表!$G$37+10*转化表!$G$38+10*转化表!$G$39+(B263-30)*转化表!$G$40,IF(AND(B263&lt;=50,B263&gt;40),9*转化表!$G$37+10*转化表!$G$38+10*转化表!$G$39+10*转化表!$G$40+(B263-40)*转化表!$G$41,IF(AND(B263&lt;=60,B263&gt;50),9*转化表!$G$37+10*转化表!$G$38+10*转化表!$G$39+10*转化表!$G$40+10*转化表!$G$41+(B263-50)*转化表!$G$42,IF(AND(B263&lt;=70,B263&gt;60),9*转化表!$G$37+10*转化表!$G$38+10*转化表!$G$39+10*转化表!$G$40+10*转化表!$G$41+10*转化表!$G$42+(B263-60)*转化表!$G$43,IF(AND(B263&lt;=80,B263&gt;70),9*转化表!$G$37+10*转化表!$G$38+10*转化表!$G$39+10*转化表!$G$40+10*转化表!$G$41+10*转化表!$G$42+10*转化表!$G$43+(B263-70)*转化表!$G$44,IF(AND(B263&lt;=90,B263&gt;80),9*转化表!$G$37+10*转化表!$G$38+10*转化表!$G$39+10*转化表!$G$40+10*转化表!$G$41+10*转化表!$G$42+10*转化表!$G$43+10*转化表!$G$44+(B263-80)*转化表!$G$45,IF(AND(B263&lt;=100,B263&gt;90),9*转化表!$G$37+10*转化表!$G$38+10*转化表!$G$39+10*转化表!$G$40+10*转化表!$G$41+10*转化表!$G$42+10*转化表!$G$43+10*转化表!$G$44+10*转化表!$G$45+(B263-90)*转化表!$G$46,IF(AND(B263&lt;=110,B263&gt;100),9*转化表!$G$37+10*转化表!$G$38+10*转化表!$G$39+10*转化表!$G$40+10*转化表!$G$41+10*转化表!$G$42+10*转化表!$G$43+10*转化表!$G$44+10*转化表!$G$45+10*转化表!$G$46+(B263-100)*转化表!$G$47,IF(AND(B263&lt;=120,B263&gt;110),9*转化表!$G$37+10*转化表!$G$38+10*转化表!$G$39+10*转化表!$G$40+10*转化表!$G$41+10*转化表!$G$42+10*转化表!$G$43+10*转化表!$G$44+10*转化表!$G$45+10*转化表!$G$46+10*转化表!$G$47+(B263-110)*转化表!$G$48))))))))))))</f>
        <v>58</v>
      </c>
      <c r="L263" s="103">
        <f>IF(F263&lt;=50,0,(F263-50)*人物成长表!$B263*7%+IF(AND(B263&lt;=10,B263&gt;0),人物成长表!$B263*转化表!$H$37,IF(AND(B263&lt;=20,B263&gt;10),9*转化表!$H$37+(B263-10)*转化表!$H$38,IF(AND(B263&lt;=30,B263&gt;20),9*转化表!$H$37+10*转化表!$H$38+(B263-20)*转化表!$H$39,IF(AND(B263&lt;=40,B263&gt;30),9*转化表!$H$37+10*转化表!$H$38+10*转化表!$H$39+(B263-30)*转化表!$H$40,IF(AND(B263&lt;=50,B263&gt;40),9*转化表!$H$37+10*转化表!$H$38+10*转化表!$H$39+10*转化表!$H$40+(B263-40)*转化表!$H$41,IF(AND(B263&lt;=60,B263&gt;50),9*转化表!$H$37+10*转化表!$H$38+10*转化表!$H$39+10*转化表!$H$40+10*转化表!$H$41+(B263-50)*转化表!$H$42,IF(AND(B263&lt;=70,B263&gt;60),9*转化表!$H$37+10*转化表!$H$38+10*转化表!$H$39+10*转化表!$H$40+10*转化表!$H$41+10*转化表!$H$42+(B263-60)*转化表!$H$43,IF(AND(B263&lt;=80,B263&gt;70),9*转化表!$H$37+10*转化表!$H$38+10*转化表!$H$39+10*转化表!$H$40+10*转化表!$H$41+10*转化表!$H$42+10*转化表!$H$43+(B263-70)*转化表!$H$44,IF(AND(B263&lt;=90,B263&gt;80),9*转化表!$H$37+10*转化表!$H$38+10*转化表!$H$39+10*转化表!$H$40+10*转化表!$H$41+10*转化表!$H$42+10*转化表!$H$43+10*转化表!$H$44+(B263-80)*转化表!$H$45,IF(AND(B263&lt;=100,B263&gt;90),9*转化表!$H$37+10*转化表!$H$38+10*转化表!$H$39+10*转化表!$H$40+10*转化表!$H$41+10*转化表!$H$42+10*转化表!$H$43+10*转化表!$H$44+10*转化表!$H$45+(B263-90)*转化表!$H$46,IF(AND(B263&lt;=110,B263&gt;100),9*转化表!$H$37+10*转化表!$H$38+10*转化表!$H$39+10*转化表!$H$40+10*转化表!$H$41+10*转化表!$H$42+10*转化表!$H$43+10*转化表!$H$44+10*转化表!$H$45+10*转化表!$H$46+(B263-100)*转化表!$H$47,IF(AND(B263&lt;=120,B263&gt;110),9*转化表!$H$37+10*转化表!$H$38+10*转化表!$H$39+10*转化表!$H$40+10*转化表!$H$41+10*转化表!$H$42+10*转化表!$H$43+10*转化表!$H$44+10*转化表!$H$45+10*转化表!$H$46+10*转化表!$H$47+(B263-110)*转化表!$H$48)))))))))))))</f>
        <v>15.770000000000001</v>
      </c>
      <c r="M263" s="104">
        <v>0.15</v>
      </c>
      <c r="N263" s="100">
        <v>0</v>
      </c>
      <c r="O263" s="104">
        <v>0.15</v>
      </c>
      <c r="P263" s="104">
        <v>0.15</v>
      </c>
      <c r="Q263" s="100">
        <v>0</v>
      </c>
      <c r="R263" s="100">
        <v>0</v>
      </c>
      <c r="S263" s="100">
        <v>0</v>
      </c>
    </row>
    <row r="264" spans="1:19">
      <c r="A264" s="42" t="s">
        <v>465</v>
      </c>
      <c r="B264" s="100">
        <v>23</v>
      </c>
      <c r="C264" s="101">
        <f>IF(AND(B264&lt;=10,B264&gt;0),(人物成长表!$B264-1)*16+50,IF(AND(B264&lt;=20,B264&gt;10),9*16+50+(B264-10)*32,IF(AND(B264&lt;=30,B264&gt;20),9*16+50+10*32+(B264-20)*48,IF(AND(B264&lt;=40,B264&gt;30),9*16+50+10*32+10*48+(B264-30)*64,IF(AND(B264&lt;=50,B264&gt;40),9*16+50+10*32+10*48+10*64+(B264-40)*80,IF(AND(B264&lt;=60,B264&gt;50),9*16+30+10*32+10*48+10*64+10*80+(B264-50)*96,IF(AND(B264&lt;=70,B264&gt;60),9*16+30+10*32+10*48+10*64+10*80+10*96+(B264-60)*112,IF(AND(B264&lt;=80,B264&gt;70),9*16+30+10*32+10*48+10*64+10*80+10*96+10*112+(B264-70)*128,IF(AND(B264&lt;=90,B264&gt;80),9*16+30+10*32+10*48+10*64+10*80+10*96+10*112+10*128+(B264-80)*144,IF(AND(B264&lt;=100,B264&gt;90),9*16+30+10*32+10*48+10*64+10*80+10*96+10*112+10*128+10*144+(B264-90)*160,IF(AND(B264&lt;=110,B264&gt;100),9*16+30+10*32+10*48+10*64+10*80+10*96+10*112+10*128+10*144+10*160+(B264-100)*176,IF(AND(B264&lt;=120,B264&gt;110),9*16+30+10*32+10*48+10*64+10*80+10*96+10*112+10*128+10*144+10*160+10*176+(B264-110)*192))))))))))))</f>
        <v>658</v>
      </c>
      <c r="D264" s="42">
        <v>60</v>
      </c>
      <c r="E264" s="42">
        <v>60</v>
      </c>
      <c r="F264" s="100">
        <v>60</v>
      </c>
      <c r="G264" s="102">
        <f>人物成长表!$D264*人物成长表!$B264*10%+7+IF(AND(B264&lt;=10,B264&gt;0),(人物成长表!$B264-1)*转化表!$C$37,IF(AND(B264&lt;=20,B264&gt;10),9*转化表!$C$37+(B264-10)*转化表!$C$38,IF(AND(B264&lt;=30,B264&gt;20),9*转化表!$C$37+10*转化表!$C$38+(B264-20)*转化表!$C$39,IF(AND(B264&lt;=40,B264&gt;30),9*转化表!$C$37+10*转化表!$C$38+10*转化表!$C$39+(B264-30)*转化表!$C$40,IF(AND(B264&lt;=50,B264&gt;40),9*转化表!$C$37+10*转化表!$C$38+10*转化表!$C$39+10*转化表!$C$40+(B264-40)*转化表!$C$41,IF(AND(B264&lt;=60,B264&gt;50),9*转化表!$C$37+10*转化表!$C$38+10*转化表!$C$39+10*转化表!$C$40+10*转化表!$C$41+(B264-50)*转化表!$C$42,IF(AND(B264&lt;=70,B264&gt;60),9*转化表!$C$37+10*转化表!$C$38+10*转化表!$C$39+10*转化表!$C$40+10*转化表!$C$41+10*转化表!$C$42+(B264-60)*转化表!$C$43,IF(AND(B264&lt;=80,B264&gt;70),9*转化表!$C$37+10*转化表!$C$38+10*转化表!$C$39+10*转化表!$C$40+10*转化表!$C$41+10*转化表!$C$42+10*转化表!$C$43+(B264-70)*转化表!$C$44,IF(AND(B264&lt;=90,B264&gt;80),9*转化表!$C$37+10*转化表!$C$38+10*转化表!$C$39+10*转化表!$C$40+10*转化表!$C$41+10*转化表!$C$42+10*转化表!$C$43+10*转化表!$C$44+(B264-80)*转化表!$C$45,IF(AND(B264&lt;=100,B264&gt;90),9*转化表!$C$37+10*转化表!$C$38+10*转化表!$C$39+10*转化表!$C$40+10*转化表!$C$41+10*转化表!$C$42+10*转化表!$C$43+10*转化表!$C$44+10*转化表!$C$45+(B264-90)*转化表!$C$46,IF(AND(B264&lt;=110,B264&gt;100),9*转化表!$C$37+10*转化表!$C$38+10*转化表!$C$39+10*转化表!$C$40+10*转化表!$C$41+10*转化表!$C$42+10*转化表!$C$43+10*转化表!$C$44+10*转化表!$C$45+10*转化表!$C$46+(B264-100)*转化表!$C$47,IF(AND(B264&lt;=120,B264&gt;110),9*转化表!$C$37+10*转化表!$C$38+10*转化表!$C$39+10*转化表!$C$40+10*转化表!$C$41+10*转化表!$C$42+10*转化表!$C$43+10*转化表!$C$44+10*转化表!$C$45+10*转化表!$C$46+10*转化表!$C$47+(B264-110)*转化表!$C$48))))))))))))</f>
        <v>178</v>
      </c>
      <c r="H264" s="102">
        <f>人物成长表!$D264*人物成长表!$B264*7%+4.8+IF(AND(B264&lt;=10,B264&gt;0),(人物成长表!$B264-1)*转化表!$D$37,IF(AND(B264&lt;=20,B264&gt;10),9*转化表!$D$37+(B264-10)*转化表!$D$38,IF(AND(B264&lt;=30,B264&gt;20),9*转化表!$D$37+10*转化表!$D$38+(B264-20)*转化表!$D$39,IF(AND(B264&lt;=40,B264&gt;30),9*转化表!$D$37+10*转化表!$D$38+10*转化表!$D$39+(B264-30)*转化表!$D$40,IF(AND(B264&lt;=50,B264&gt;40),9*转化表!$D$37+10*转化表!$D$38+10*转化表!$D$39+10*转化表!$D$40+(B264-40)*转化表!$D$41,IF(AND(B264&lt;=60,B264&gt;50),9*转化表!$D$37+10*转化表!$D$38+10*转化表!$D$39+10*转化表!$D$40+10*转化表!$D$41+(B264-50)*转化表!$D$42,IF(AND(B264&lt;=70,B264&gt;60),9*转化表!$D$37+10*转化表!$D$38+10*转化表!$D$39+10*转化表!$D$40+10*转化表!$D$41+10*转化表!$D$42+(B264-60)*转化表!$D$43,IF(AND(B264&lt;=80,B264&gt;70),9*转化表!$D$37+10*转化表!$D$38+10*转化表!$D$39+10*转化表!$D$40+10*转化表!$D$41+10*转化表!$D$42+10*转化表!$D$43+(B264-70)*转化表!$D$44,IF(AND(B264&lt;=90,B264&gt;80),9*转化表!$D$37+10*转化表!$D$38+10*转化表!$D$39+10*转化表!$D$40+10*转化表!$D$41+10*转化表!$D$42+10*转化表!$D$43+10*转化表!$D$44+(B264-80)*转化表!$D$45,IF(AND(B264&lt;=100,B264&gt;90),9*转化表!$D$37+10*转化表!$D$38+10*转化表!$D$39+10*转化表!$D$40+10*转化表!$D$41+10*转化表!$D$42+10*转化表!$D$43+10*转化表!$D$44+10*转化表!$D$45+(B264-90)*转化表!$D$46,IF(AND(B264&lt;=110,B264&gt;100),9*转化表!$D$37+10*转化表!$D$38+10*转化表!$D$39+10*转化表!$D$40+10*转化表!$D$41+10*转化表!$D$42+10*转化表!$D$43+10*转化表!$D$44+10*转化表!$D$45+10*转化表!$D$46+(B264-100)*转化表!$D$47,IF(AND(B264&lt;=120,B264&gt;110),9*转化表!$D$37+10*转化表!$D$38+10*转化表!$D$39+10*转化表!$D$40+10*转化表!$D$41+10*转化表!$D$42+10*转化表!$D$43+10*转化表!$D$44+10*转化表!$D$45+10*转化表!$D$46+10*转化表!$D$47+(B264-110)*转化表!$D$48))))))))))))</f>
        <v>58.500000000000007</v>
      </c>
      <c r="I264" s="103">
        <f>IF(E264&lt;=50,0,(E264-50)*人物成长表!$B264*10%+0.1+IF(AND(B264&lt;=10,B264&gt;0),(人物成长表!$B264-1)*转化表!$E$37,IF(AND(B264&lt;=20,B264&gt;10),9*转化表!$E$37+(B264-10)*转化表!$E$38,IF(AND(B264&lt;=30,B264&gt;20),9*转化表!$E$37+10*转化表!$E$38+(B264-20)*转化表!$E$39,IF(AND(B264&lt;=40,B264&gt;30),9*转化表!$E$37+10*转化表!$E$38+10*转化表!$E$39+(B264-30)*转化表!$E$40,IF(AND(B264&lt;=50,B264&gt;40),9*转化表!$E$37+10*转化表!$E$38+10*转化表!$E$39+10*转化表!$E$40+(B264-40)*转化表!$E$41,IF(AND(B264&lt;=60,B264&gt;50),9*转化表!$E$37+10*转化表!$E$38+10*转化表!$E$39+10*转化表!$E$40+10*转化表!$E$41+(B264-50)*转化表!$E$42,IF(AND(B264&lt;=70,B264&gt;60),9*转化表!$E$37+10*转化表!$E$38+10*转化表!$E$39+10*转化表!$E$40+10*转化表!$E$41+10*转化表!$E$42+(B264-60)*转化表!$E$43,IF(AND(B264&lt;=80,B264&gt;70),9*转化表!$E$37+10*转化表!$E$38+10*转化表!$E$39+10*转化表!$E$40+10*转化表!$E$41+10*转化表!$E$42+10*转化表!$E$43+(B264-70)*转化表!$E$44,IF(AND(B264&lt;=90,B264&gt;80),9*转化表!$E$37+10*转化表!$E$38+10*转化表!$E$39+10*转化表!$E$40+10*转化表!$E$41+10*转化表!$E$42+10*转化表!$E$43+10*转化表!$E$44+(B264-80)*转化表!$E$45,IF(AND(B264&lt;=100,B264&gt;90),9*转化表!$E$37+10*转化表!$E$38+10*转化表!$E$39+10*转化表!$E$40+10*转化表!$E$41+10*转化表!$E$42+10*转化表!$E$43+10*转化表!$E$44+10*转化表!$E$45+(B264-90)*转化表!$E$46,IF(AND(B264&lt;=110,B264&gt;100),9*转化表!$E$37+10*转化表!$E$38+10*转化表!$E$39+10*转化表!$E$40+10*转化表!$E$41+10*转化表!$E$42+10*转化表!$E$43+10*转化表!$E$44+10*转化表!$E$45+10*转化表!$E$46+(B264-100)*转化表!$E$47,IF(AND(B264&lt;=120,B264&gt;110),9*转化表!$E$37+10*转化表!$E$38+10*转化表!$E$39+10*转化表!$E$40+10*转化表!$E$41+10*转化表!$E$42+10*转化表!$E$43+10*转化表!$E$44+10*转化表!$E$45+10*转化表!$E$46+10*转化表!$E$47+(B264-110)*转化表!$E$48)))))))))))))</f>
        <v>23.6</v>
      </c>
      <c r="J264" s="103">
        <f>IF(E264&lt;=50,0,(E264-50)*B264*7%+0.1+IF(AND(B264&lt;=10,B264&gt;0),(人物成长表!$B264-1)*转化表!$F$37,IF(AND(B264&lt;=20,B264&gt;10),9*转化表!$F$37+(B264-10)*转化表!$F$38,IF(AND(B264&lt;=30,B264&gt;20),9*转化表!$F$37+10*转化表!$F$38+(B264-20)*转化表!$F$39,IF(AND(B264&lt;=40,B264&gt;30),9*转化表!$F$37+10*转化表!$F$38+10*转化表!$F$39+(B264-30)*转化表!$F$40,IF(AND(B264&lt;=50,B264&gt;40),9*转化表!$F$37+10*转化表!$F$38+10*转化表!$F$39+10*转化表!$F$40+(B264-40)*转化表!$F$41,IF(AND(B264&lt;=60,B264&gt;50),9*转化表!$F$37+10*转化表!$F$38+10*转化表!$F$39+10*转化表!$F$40+10*转化表!$F$41+(B264-50)*转化表!$F$42,IF(AND(B264&lt;=70,B264&gt;60),9*转化表!$F$37+10*转化表!$F$38+10*转化表!$F$39+10*转化表!$F$40+10*转化表!$F$41+10*转化表!$F$42+(B264-60)*转化表!$F$43,IF(AND(B264&lt;=80,B264&gt;70),9*转化表!$F$37+10*转化表!$F$38+10*转化表!$F$39+10*转化表!$F$40+10*转化表!$F$41+10*转化表!$F$42+10*转化表!$F$43+(B264-70)*转化表!$F$44,IF(AND(B264&lt;=90,B264&gt;80),9*转化表!$F$37+10*转化表!$F$38+10*转化表!$F$39+10*转化表!$F$40+10*转化表!$F$41+10*转化表!$F$42+10*转化表!$F$43+10*转化表!$F$44+(B264-80)*转化表!$F$45,IF(AND(B264&lt;=100,B264&gt;90),9*转化表!$F$37+10*转化表!$F$38+10*转化表!$F$39+10*转化表!$F$40+10*转化表!$F$41+10*转化表!$F$42+10*转化表!$F$43+10*转化表!$F$44+10*转化表!$F$45+(B264-90)*转化表!$F$46,IF(AND(B264&lt;=110,B264&gt;100),9*转化表!$F$37+10*转化表!$F$38+10*转化表!$F$39+10*转化表!$F$40+10*转化表!$F$41+10*转化表!$F$42+10*转化表!$F$43+10*转化表!$F$44+10*转化表!$F$45+10*转化表!$F$46+(B264-100)*转化表!$F$47,IF(AND(B264&lt;=120,B264&gt;110),9*转化表!$F$37+10*转化表!$F$38+10*转化表!$F$39+10*转化表!$F$40+10*转化表!$F$41+10*转化表!$F$42+10*转化表!$F$43+10*转化表!$F$44+10*转化表!$F$45+10*转化表!$F$46+10*转化表!$F$47+(B264-110)*转化表!$F$48)))))))))))))</f>
        <v>16.495000000000005</v>
      </c>
      <c r="K264" s="103">
        <f>(F264-50)*人物成长表!$B264*10%+1+IF(AND(B264&lt;=10,B264&gt;0),(人物成长表!$B264-1)*转化表!$G$37,IF(AND(B264&lt;=20,B264&gt;10),9*转化表!$G$37+(B264-10)*转化表!$G$38,IF(AND(B264&lt;=30,B264&gt;20),9*转化表!$G$37+10*转化表!$G$38+(B264-20)*转化表!$G$39,IF(AND(B264&lt;=40,B264&gt;30),9*转化表!$G$37+10*转化表!$G$38+10*转化表!$G$39+(B264-30)*转化表!$G$40,IF(AND(B264&lt;=50,B264&gt;40),9*转化表!$G$37+10*转化表!$G$38+10*转化表!$G$39+10*转化表!$G$40+(B264-40)*转化表!$G$41,IF(AND(B264&lt;=60,B264&gt;50),9*转化表!$G$37+10*转化表!$G$38+10*转化表!$G$39+10*转化表!$G$40+10*转化表!$G$41+(B264-50)*转化表!$G$42,IF(AND(B264&lt;=70,B264&gt;60),9*转化表!$G$37+10*转化表!$G$38+10*转化表!$G$39+10*转化表!$G$40+10*转化表!$G$41+10*转化表!$G$42+(B264-60)*转化表!$G$43,IF(AND(B264&lt;=80,B264&gt;70),9*转化表!$G$37+10*转化表!$G$38+10*转化表!$G$39+10*转化表!$G$40+10*转化表!$G$41+10*转化表!$G$42+10*转化表!$G$43+(B264-70)*转化表!$G$44,IF(AND(B264&lt;=90,B264&gt;80),9*转化表!$G$37+10*转化表!$G$38+10*转化表!$G$39+10*转化表!$G$40+10*转化表!$G$41+10*转化表!$G$42+10*转化表!$G$43+10*转化表!$G$44+(B264-80)*转化表!$G$45,IF(AND(B264&lt;=100,B264&gt;90),9*转化表!$G$37+10*转化表!$G$38+10*转化表!$G$39+10*转化表!$G$40+10*转化表!$G$41+10*转化表!$G$42+10*转化表!$G$43+10*转化表!$G$44+10*转化表!$G$45+(B264-90)*转化表!$G$46,IF(AND(B264&lt;=110,B264&gt;100),9*转化表!$G$37+10*转化表!$G$38+10*转化表!$G$39+10*转化表!$G$40+10*转化表!$G$41+10*转化表!$G$42+10*转化表!$G$43+10*转化表!$G$44+10*转化表!$G$45+10*转化表!$G$46+(B264-100)*转化表!$G$47,IF(AND(B264&lt;=120,B264&gt;110),9*转化表!$G$37+10*转化表!$G$38+10*转化表!$G$39+10*转化表!$G$40+10*转化表!$G$41+10*转化表!$G$42+10*转化表!$G$43+10*转化表!$G$44+10*转化表!$G$45+10*转化表!$G$46+10*转化表!$G$47+(B264-110)*转化表!$G$48))))))))))))</f>
        <v>62</v>
      </c>
      <c r="L264" s="103">
        <f>IF(F264&lt;=50,0,(F264-50)*人物成长表!$B264*7%+IF(AND(B264&lt;=10,B264&gt;0),人物成长表!$B264*转化表!$H$37,IF(AND(B264&lt;=20,B264&gt;10),9*转化表!$H$37+(B264-10)*转化表!$H$38,IF(AND(B264&lt;=30,B264&gt;20),9*转化表!$H$37+10*转化表!$H$38+(B264-20)*转化表!$H$39,IF(AND(B264&lt;=40,B264&gt;30),9*转化表!$H$37+10*转化表!$H$38+10*转化表!$H$39+(B264-30)*转化表!$H$40,IF(AND(B264&lt;=50,B264&gt;40),9*转化表!$H$37+10*转化表!$H$38+10*转化表!$H$39+10*转化表!$H$40+(B264-40)*转化表!$H$41,IF(AND(B264&lt;=60,B264&gt;50),9*转化表!$H$37+10*转化表!$H$38+10*转化表!$H$39+10*转化表!$H$40+10*转化表!$H$41+(B264-50)*转化表!$H$42,IF(AND(B264&lt;=70,B264&gt;60),9*转化表!$H$37+10*转化表!$H$38+10*转化表!$H$39+10*转化表!$H$40+10*转化表!$H$41+10*转化表!$H$42+(B264-60)*转化表!$H$43,IF(AND(B264&lt;=80,B264&gt;70),9*转化表!$H$37+10*转化表!$H$38+10*转化表!$H$39+10*转化表!$H$40+10*转化表!$H$41+10*转化表!$H$42+10*转化表!$H$43+(B264-70)*转化表!$H$44,IF(AND(B264&lt;=90,B264&gt;80),9*转化表!$H$37+10*转化表!$H$38+10*转化表!$H$39+10*转化表!$H$40+10*转化表!$H$41+10*转化表!$H$42+10*转化表!$H$43+10*转化表!$H$44+(B264-80)*转化表!$H$45,IF(AND(B264&lt;=100,B264&gt;90),9*转化表!$H$37+10*转化表!$H$38+10*转化表!$H$39+10*转化表!$H$40+10*转化表!$H$41+10*转化表!$H$42+10*转化表!$H$43+10*转化表!$H$44+10*转化表!$H$45+(B264-90)*转化表!$H$46,IF(AND(B264&lt;=110,B264&gt;100),9*转化表!$H$37+10*转化表!$H$38+10*转化表!$H$39+10*转化表!$H$40+10*转化表!$H$41+10*转化表!$H$42+10*转化表!$H$43+10*转化表!$H$44+10*转化表!$H$45+10*转化表!$H$46+(B264-100)*转化表!$H$47,IF(AND(B264&lt;=120,B264&gt;110),9*转化表!$H$37+10*转化表!$H$38+10*转化表!$H$39+10*转化表!$H$40+10*转化表!$H$41+10*转化表!$H$42+10*转化表!$H$43+10*转化表!$H$44+10*转化表!$H$45+10*转化表!$H$46+10*转化表!$H$47+(B264-110)*转化表!$H$48)))))))))))))</f>
        <v>16.510000000000002</v>
      </c>
      <c r="M264" s="104">
        <v>0.15</v>
      </c>
      <c r="N264" s="100">
        <v>0</v>
      </c>
      <c r="O264" s="104">
        <v>0.15</v>
      </c>
      <c r="P264" s="104">
        <v>0.15</v>
      </c>
      <c r="Q264" s="100">
        <v>0</v>
      </c>
      <c r="R264" s="100">
        <v>0</v>
      </c>
      <c r="S264" s="100">
        <v>0</v>
      </c>
    </row>
    <row r="265" spans="1:19">
      <c r="A265" s="42" t="s">
        <v>465</v>
      </c>
      <c r="B265" s="100">
        <v>24</v>
      </c>
      <c r="C265" s="101">
        <f>IF(AND(B265&lt;=10,B265&gt;0),(人物成长表!$B265-1)*16+50,IF(AND(B265&lt;=20,B265&gt;10),9*16+50+(B265-10)*32,IF(AND(B265&lt;=30,B265&gt;20),9*16+50+10*32+(B265-20)*48,IF(AND(B265&lt;=40,B265&gt;30),9*16+50+10*32+10*48+(B265-30)*64,IF(AND(B265&lt;=50,B265&gt;40),9*16+50+10*32+10*48+10*64+(B265-40)*80,IF(AND(B265&lt;=60,B265&gt;50),9*16+30+10*32+10*48+10*64+10*80+(B265-50)*96,IF(AND(B265&lt;=70,B265&gt;60),9*16+30+10*32+10*48+10*64+10*80+10*96+(B265-60)*112,IF(AND(B265&lt;=80,B265&gt;70),9*16+30+10*32+10*48+10*64+10*80+10*96+10*112+(B265-70)*128,IF(AND(B265&lt;=90,B265&gt;80),9*16+30+10*32+10*48+10*64+10*80+10*96+10*112+10*128+(B265-80)*144,IF(AND(B265&lt;=100,B265&gt;90),9*16+30+10*32+10*48+10*64+10*80+10*96+10*112+10*128+10*144+(B265-90)*160,IF(AND(B265&lt;=110,B265&gt;100),9*16+30+10*32+10*48+10*64+10*80+10*96+10*112+10*128+10*144+10*160+(B265-100)*176,IF(AND(B265&lt;=120,B265&gt;110),9*16+30+10*32+10*48+10*64+10*80+10*96+10*112+10*128+10*144+10*160+10*176+(B265-110)*192))))))))))))</f>
        <v>706</v>
      </c>
      <c r="D265" s="42">
        <v>60</v>
      </c>
      <c r="E265" s="42">
        <v>60</v>
      </c>
      <c r="F265" s="100">
        <v>60</v>
      </c>
      <c r="G265" s="102">
        <f>人物成长表!$D265*人物成长表!$B265*10%+7+IF(AND(B265&lt;=10,B265&gt;0),(人物成长表!$B265-1)*转化表!$C$37,IF(AND(B265&lt;=20,B265&gt;10),9*转化表!$C$37+(B265-10)*转化表!$C$38,IF(AND(B265&lt;=30,B265&gt;20),9*转化表!$C$37+10*转化表!$C$38+(B265-20)*转化表!$C$39,IF(AND(B265&lt;=40,B265&gt;30),9*转化表!$C$37+10*转化表!$C$38+10*转化表!$C$39+(B265-30)*转化表!$C$40,IF(AND(B265&lt;=50,B265&gt;40),9*转化表!$C$37+10*转化表!$C$38+10*转化表!$C$39+10*转化表!$C$40+(B265-40)*转化表!$C$41,IF(AND(B265&lt;=60,B265&gt;50),9*转化表!$C$37+10*转化表!$C$38+10*转化表!$C$39+10*转化表!$C$40+10*转化表!$C$41+(B265-50)*转化表!$C$42,IF(AND(B265&lt;=70,B265&gt;60),9*转化表!$C$37+10*转化表!$C$38+10*转化表!$C$39+10*转化表!$C$40+10*转化表!$C$41+10*转化表!$C$42+(B265-60)*转化表!$C$43,IF(AND(B265&lt;=80,B265&gt;70),9*转化表!$C$37+10*转化表!$C$38+10*转化表!$C$39+10*转化表!$C$40+10*转化表!$C$41+10*转化表!$C$42+10*转化表!$C$43+(B265-70)*转化表!$C$44,IF(AND(B265&lt;=90,B265&gt;80),9*转化表!$C$37+10*转化表!$C$38+10*转化表!$C$39+10*转化表!$C$40+10*转化表!$C$41+10*转化表!$C$42+10*转化表!$C$43+10*转化表!$C$44+(B265-80)*转化表!$C$45,IF(AND(B265&lt;=100,B265&gt;90),9*转化表!$C$37+10*转化表!$C$38+10*转化表!$C$39+10*转化表!$C$40+10*转化表!$C$41+10*转化表!$C$42+10*转化表!$C$43+10*转化表!$C$44+10*转化表!$C$45+(B265-90)*转化表!$C$46,IF(AND(B265&lt;=110,B265&gt;100),9*转化表!$C$37+10*转化表!$C$38+10*转化表!$C$39+10*转化表!$C$40+10*转化表!$C$41+10*转化表!$C$42+10*转化表!$C$43+10*转化表!$C$44+10*转化表!$C$45+10*转化表!$C$46+(B265-100)*转化表!$C$47,IF(AND(B265&lt;=120,B265&gt;110),9*转化表!$C$37+10*转化表!$C$38+10*转化表!$C$39+10*转化表!$C$40+10*转化表!$C$41+10*转化表!$C$42+10*转化表!$C$43+10*转化表!$C$44+10*转化表!$C$45+10*转化表!$C$46+10*转化表!$C$47+(B265-110)*转化表!$C$48))))))))))))</f>
        <v>191</v>
      </c>
      <c r="H265" s="102">
        <f>人物成长表!$D265*人物成长表!$B265*7%+4.8+IF(AND(B265&lt;=10,B265&gt;0),(人物成长表!$B265-1)*转化表!$D$37,IF(AND(B265&lt;=20,B265&gt;10),9*转化表!$D$37+(B265-10)*转化表!$D$38,IF(AND(B265&lt;=30,B265&gt;20),9*转化表!$D$37+10*转化表!$D$38+(B265-20)*转化表!$D$39,IF(AND(B265&lt;=40,B265&gt;30),9*转化表!$D$37+10*转化表!$D$38+10*转化表!$D$39+(B265-30)*转化表!$D$40,IF(AND(B265&lt;=50,B265&gt;40),9*转化表!$D$37+10*转化表!$D$38+10*转化表!$D$39+10*转化表!$D$40+(B265-40)*转化表!$D$41,IF(AND(B265&lt;=60,B265&gt;50),9*转化表!$D$37+10*转化表!$D$38+10*转化表!$D$39+10*转化表!$D$40+10*转化表!$D$41+(B265-50)*转化表!$D$42,IF(AND(B265&lt;=70,B265&gt;60),9*转化表!$D$37+10*转化表!$D$38+10*转化表!$D$39+10*转化表!$D$40+10*转化表!$D$41+10*转化表!$D$42+(B265-60)*转化表!$D$43,IF(AND(B265&lt;=80,B265&gt;70),9*转化表!$D$37+10*转化表!$D$38+10*转化表!$D$39+10*转化表!$D$40+10*转化表!$D$41+10*转化表!$D$42+10*转化表!$D$43+(B265-70)*转化表!$D$44,IF(AND(B265&lt;=90,B265&gt;80),9*转化表!$D$37+10*转化表!$D$38+10*转化表!$D$39+10*转化表!$D$40+10*转化表!$D$41+10*转化表!$D$42+10*转化表!$D$43+10*转化表!$D$44+(B265-80)*转化表!$D$45,IF(AND(B265&lt;=100,B265&gt;90),9*转化表!$D$37+10*转化表!$D$38+10*转化表!$D$39+10*转化表!$D$40+10*转化表!$D$41+10*转化表!$D$42+10*转化表!$D$43+10*转化表!$D$44+10*转化表!$D$45+(B265-90)*转化表!$D$46,IF(AND(B265&lt;=110,B265&gt;100),9*转化表!$D$37+10*转化表!$D$38+10*转化表!$D$39+10*转化表!$D$40+10*转化表!$D$41+10*转化表!$D$42+10*转化表!$D$43+10*转化表!$D$44+10*转化表!$D$45+10*转化表!$D$46+(B265-100)*转化表!$D$47,IF(AND(B265&lt;=120,B265&gt;110),9*转化表!$D$37+10*转化表!$D$38+10*转化表!$D$39+10*转化表!$D$40+10*转化表!$D$41+10*转化表!$D$42+10*转化表!$D$43+10*转化表!$D$44+10*转化表!$D$45+10*转化表!$D$46+10*转化表!$D$47+(B265-110)*转化表!$D$48))))))))))))</f>
        <v>62.000000000000014</v>
      </c>
      <c r="I265" s="103">
        <f>IF(E265&lt;=50,0,(E265-50)*人物成长表!$B265*10%+0.1+IF(AND(B265&lt;=10,B265&gt;0),(人物成长表!$B265-1)*转化表!$E$37,IF(AND(B265&lt;=20,B265&gt;10),9*转化表!$E$37+(B265-10)*转化表!$E$38,IF(AND(B265&lt;=30,B265&gt;20),9*转化表!$E$37+10*转化表!$E$38+(B265-20)*转化表!$E$39,IF(AND(B265&lt;=40,B265&gt;30),9*转化表!$E$37+10*转化表!$E$38+10*转化表!$E$39+(B265-30)*转化表!$E$40,IF(AND(B265&lt;=50,B265&gt;40),9*转化表!$E$37+10*转化表!$E$38+10*转化表!$E$39+10*转化表!$E$40+(B265-40)*转化表!$E$41,IF(AND(B265&lt;=60,B265&gt;50),9*转化表!$E$37+10*转化表!$E$38+10*转化表!$E$39+10*转化表!$E$40+10*转化表!$E$41+(B265-50)*转化表!$E$42,IF(AND(B265&lt;=70,B265&gt;60),9*转化表!$E$37+10*转化表!$E$38+10*转化表!$E$39+10*转化表!$E$40+10*转化表!$E$41+10*转化表!$E$42+(B265-60)*转化表!$E$43,IF(AND(B265&lt;=80,B265&gt;70),9*转化表!$E$37+10*转化表!$E$38+10*转化表!$E$39+10*转化表!$E$40+10*转化表!$E$41+10*转化表!$E$42+10*转化表!$E$43+(B265-70)*转化表!$E$44,IF(AND(B265&lt;=90,B265&gt;80),9*转化表!$E$37+10*转化表!$E$38+10*转化表!$E$39+10*转化表!$E$40+10*转化表!$E$41+10*转化表!$E$42+10*转化表!$E$43+10*转化表!$E$44+(B265-80)*转化表!$E$45,IF(AND(B265&lt;=100,B265&gt;90),9*转化表!$E$37+10*转化表!$E$38+10*转化表!$E$39+10*转化表!$E$40+10*转化表!$E$41+10*转化表!$E$42+10*转化表!$E$43+10*转化表!$E$44+10*转化表!$E$45+(B265-90)*转化表!$E$46,IF(AND(B265&lt;=110,B265&gt;100),9*转化表!$E$37+10*转化表!$E$38+10*转化表!$E$39+10*转化表!$E$40+10*转化表!$E$41+10*转化表!$E$42+10*转化表!$E$43+10*转化表!$E$44+10*转化表!$E$45+10*转化表!$E$46+(B265-100)*转化表!$E$47,IF(AND(B265&lt;=120,B265&gt;110),9*转化表!$E$37+10*转化表!$E$38+10*转化表!$E$39+10*转化表!$E$40+10*转化表!$E$41+10*转化表!$E$42+10*转化表!$E$43+10*转化表!$E$44+10*转化表!$E$45+10*转化表!$E$46+10*转化表!$E$47+(B265-110)*转化表!$E$48)))))))))))))</f>
        <v>24.610000000000003</v>
      </c>
      <c r="J265" s="103">
        <f>IF(E265&lt;=50,0,(E265-50)*B265*7%+0.1+IF(AND(B265&lt;=10,B265&gt;0),(人物成长表!$B265-1)*转化表!$F$37,IF(AND(B265&lt;=20,B265&gt;10),9*转化表!$F$37+(B265-10)*转化表!$F$38,IF(AND(B265&lt;=30,B265&gt;20),9*转化表!$F$37+10*转化表!$F$38+(B265-20)*转化表!$F$39,IF(AND(B265&lt;=40,B265&gt;30),9*转化表!$F$37+10*转化表!$F$38+10*转化表!$F$39+(B265-30)*转化表!$F$40,IF(AND(B265&lt;=50,B265&gt;40),9*转化表!$F$37+10*转化表!$F$38+10*转化表!$F$39+10*转化表!$F$40+(B265-40)*转化表!$F$41,IF(AND(B265&lt;=60,B265&gt;50),9*转化表!$F$37+10*转化表!$F$38+10*转化表!$F$39+10*转化表!$F$40+10*转化表!$F$41+(B265-50)*转化表!$F$42,IF(AND(B265&lt;=70,B265&gt;60),9*转化表!$F$37+10*转化表!$F$38+10*转化表!$F$39+10*转化表!$F$40+10*转化表!$F$41+10*转化表!$F$42+(B265-60)*转化表!$F$43,IF(AND(B265&lt;=80,B265&gt;70),9*转化表!$F$37+10*转化表!$F$38+10*转化表!$F$39+10*转化表!$F$40+10*转化表!$F$41+10*转化表!$F$42+10*转化表!$F$43+(B265-70)*转化表!$F$44,IF(AND(B265&lt;=90,B265&gt;80),9*转化表!$F$37+10*转化表!$F$38+10*转化表!$F$39+10*转化表!$F$40+10*转化表!$F$41+10*转化表!$F$42+10*转化表!$F$43+10*转化表!$F$44+(B265-80)*转化表!$F$45,IF(AND(B265&lt;=100,B265&gt;90),9*转化表!$F$37+10*转化表!$F$38+10*转化表!$F$39+10*转化表!$F$40+10*转化表!$F$41+10*转化表!$F$42+10*转化表!$F$43+10*转化表!$F$44+10*转化表!$F$45+(B265-90)*转化表!$F$46,IF(AND(B265&lt;=110,B265&gt;100),9*转化表!$F$37+10*转化表!$F$38+10*转化表!$F$39+10*转化表!$F$40+10*转化表!$F$41+10*转化表!$F$42+10*转化表!$F$43+10*转化表!$F$44+10*转化表!$F$45+10*转化表!$F$46+(B265-100)*转化表!$F$47,IF(AND(B265&lt;=120,B265&gt;110),9*转化表!$F$37+10*转化表!$F$38+10*转化表!$F$39+10*转化表!$F$40+10*转化表!$F$41+10*转化表!$F$42+10*转化表!$F$43+10*转化表!$F$44+10*转化表!$F$45+10*转化表!$F$46+10*转化表!$F$47+(B265-110)*转化表!$F$48)))))))))))))</f>
        <v>17.200000000000003</v>
      </c>
      <c r="K265" s="103">
        <f>(F265-50)*人物成长表!$B265*10%+1+IF(AND(B265&lt;=10,B265&gt;0),(人物成长表!$B265-1)*转化表!$G$37,IF(AND(B265&lt;=20,B265&gt;10),9*转化表!$G$37+(B265-10)*转化表!$G$38,IF(AND(B265&lt;=30,B265&gt;20),9*转化表!$G$37+10*转化表!$G$38+(B265-20)*转化表!$G$39,IF(AND(B265&lt;=40,B265&gt;30),9*转化表!$G$37+10*转化表!$G$38+10*转化表!$G$39+(B265-30)*转化表!$G$40,IF(AND(B265&lt;=50,B265&gt;40),9*转化表!$G$37+10*转化表!$G$38+10*转化表!$G$39+10*转化表!$G$40+(B265-40)*转化表!$G$41,IF(AND(B265&lt;=60,B265&gt;50),9*转化表!$G$37+10*转化表!$G$38+10*转化表!$G$39+10*转化表!$G$40+10*转化表!$G$41+(B265-50)*转化表!$G$42,IF(AND(B265&lt;=70,B265&gt;60),9*转化表!$G$37+10*转化表!$G$38+10*转化表!$G$39+10*转化表!$G$40+10*转化表!$G$41+10*转化表!$G$42+(B265-60)*转化表!$G$43,IF(AND(B265&lt;=80,B265&gt;70),9*转化表!$G$37+10*转化表!$G$38+10*转化表!$G$39+10*转化表!$G$40+10*转化表!$G$41+10*转化表!$G$42+10*转化表!$G$43+(B265-70)*转化表!$G$44,IF(AND(B265&lt;=90,B265&gt;80),9*转化表!$G$37+10*转化表!$G$38+10*转化表!$G$39+10*转化表!$G$40+10*转化表!$G$41+10*转化表!$G$42+10*转化表!$G$43+10*转化表!$G$44+(B265-80)*转化表!$G$45,IF(AND(B265&lt;=100,B265&gt;90),9*转化表!$G$37+10*转化表!$G$38+10*转化表!$G$39+10*转化表!$G$40+10*转化表!$G$41+10*转化表!$G$42+10*转化表!$G$43+10*转化表!$G$44+10*转化表!$G$45+(B265-90)*转化表!$G$46,IF(AND(B265&lt;=110,B265&gt;100),9*转化表!$G$37+10*转化表!$G$38+10*转化表!$G$39+10*转化表!$G$40+10*转化表!$G$41+10*转化表!$G$42+10*转化表!$G$43+10*转化表!$G$44+10*转化表!$G$45+10*转化表!$G$46+(B265-100)*转化表!$G$47,IF(AND(B265&lt;=120,B265&gt;110),9*转化表!$G$37+10*转化表!$G$38+10*转化表!$G$39+10*转化表!$G$40+10*转化表!$G$41+10*转化表!$G$42+10*转化表!$G$43+10*转化表!$G$44+10*转化表!$G$45+10*转化表!$G$46+10*转化表!$G$47+(B265-110)*转化表!$G$48))))))))))))</f>
        <v>66</v>
      </c>
      <c r="L265" s="103">
        <f>IF(F265&lt;=50,0,(F265-50)*人物成长表!$B265*7%+IF(AND(B265&lt;=10,B265&gt;0),人物成长表!$B265*转化表!$H$37,IF(AND(B265&lt;=20,B265&gt;10),9*转化表!$H$37+(B265-10)*转化表!$H$38,IF(AND(B265&lt;=30,B265&gt;20),9*转化表!$H$37+10*转化表!$H$38+(B265-20)*转化表!$H$39,IF(AND(B265&lt;=40,B265&gt;30),9*转化表!$H$37+10*转化表!$H$38+10*转化表!$H$39+(B265-30)*转化表!$H$40,IF(AND(B265&lt;=50,B265&gt;40),9*转化表!$H$37+10*转化表!$H$38+10*转化表!$H$39+10*转化表!$H$40+(B265-40)*转化表!$H$41,IF(AND(B265&lt;=60,B265&gt;50),9*转化表!$H$37+10*转化表!$H$38+10*转化表!$H$39+10*转化表!$H$40+10*转化表!$H$41+(B265-50)*转化表!$H$42,IF(AND(B265&lt;=70,B265&gt;60),9*转化表!$H$37+10*转化表!$H$38+10*转化表!$H$39+10*转化表!$H$40+10*转化表!$H$41+10*转化表!$H$42+(B265-60)*转化表!$H$43,IF(AND(B265&lt;=80,B265&gt;70),9*转化表!$H$37+10*转化表!$H$38+10*转化表!$H$39+10*转化表!$H$40+10*转化表!$H$41+10*转化表!$H$42+10*转化表!$H$43+(B265-70)*转化表!$H$44,IF(AND(B265&lt;=90,B265&gt;80),9*转化表!$H$37+10*转化表!$H$38+10*转化表!$H$39+10*转化表!$H$40+10*转化表!$H$41+10*转化表!$H$42+10*转化表!$H$43+10*转化表!$H$44+(B265-80)*转化表!$H$45,IF(AND(B265&lt;=100,B265&gt;90),9*转化表!$H$37+10*转化表!$H$38+10*转化表!$H$39+10*转化表!$H$40+10*转化表!$H$41+10*转化表!$H$42+10*转化表!$H$43+10*转化表!$H$44+10*转化表!$H$45+(B265-90)*转化表!$H$46,IF(AND(B265&lt;=110,B265&gt;100),9*转化表!$H$37+10*转化表!$H$38+10*转化表!$H$39+10*转化表!$H$40+10*转化表!$H$41+10*转化表!$H$42+10*转化表!$H$43+10*转化表!$H$44+10*转化表!$H$45+10*转化表!$H$46+(B265-100)*转化表!$H$47,IF(AND(B265&lt;=120,B265&gt;110),9*转化表!$H$37+10*转化表!$H$38+10*转化表!$H$39+10*转化表!$H$40+10*转化表!$H$41+10*转化表!$H$42+10*转化表!$H$43+10*转化表!$H$44+10*转化表!$H$45+10*转化表!$H$46+10*转化表!$H$47+(B265-110)*转化表!$H$48)))))))))))))</f>
        <v>17.25</v>
      </c>
      <c r="M265" s="104">
        <v>0.15</v>
      </c>
      <c r="N265" s="100">
        <v>0</v>
      </c>
      <c r="O265" s="104">
        <v>0.15</v>
      </c>
      <c r="P265" s="104">
        <v>0.15</v>
      </c>
      <c r="Q265" s="100">
        <v>0</v>
      </c>
      <c r="R265" s="100">
        <v>0</v>
      </c>
      <c r="S265" s="100">
        <v>0</v>
      </c>
    </row>
    <row r="266" spans="1:19">
      <c r="A266" s="42" t="s">
        <v>465</v>
      </c>
      <c r="B266" s="100">
        <v>25</v>
      </c>
      <c r="C266" s="101">
        <f>IF(AND(B266&lt;=10,B266&gt;0),(人物成长表!$B266-1)*16+50,IF(AND(B266&lt;=20,B266&gt;10),9*16+50+(B266-10)*32,IF(AND(B266&lt;=30,B266&gt;20),9*16+50+10*32+(B266-20)*48,IF(AND(B266&lt;=40,B266&gt;30),9*16+50+10*32+10*48+(B266-30)*64,IF(AND(B266&lt;=50,B266&gt;40),9*16+50+10*32+10*48+10*64+(B266-40)*80,IF(AND(B266&lt;=60,B266&gt;50),9*16+30+10*32+10*48+10*64+10*80+(B266-50)*96,IF(AND(B266&lt;=70,B266&gt;60),9*16+30+10*32+10*48+10*64+10*80+10*96+(B266-60)*112,IF(AND(B266&lt;=80,B266&gt;70),9*16+30+10*32+10*48+10*64+10*80+10*96+10*112+(B266-70)*128,IF(AND(B266&lt;=90,B266&gt;80),9*16+30+10*32+10*48+10*64+10*80+10*96+10*112+10*128+(B266-80)*144,IF(AND(B266&lt;=100,B266&gt;90),9*16+30+10*32+10*48+10*64+10*80+10*96+10*112+10*128+10*144+(B266-90)*160,IF(AND(B266&lt;=110,B266&gt;100),9*16+30+10*32+10*48+10*64+10*80+10*96+10*112+10*128+10*144+10*160+(B266-100)*176,IF(AND(B266&lt;=120,B266&gt;110),9*16+30+10*32+10*48+10*64+10*80+10*96+10*112+10*128+10*144+10*160+10*176+(B266-110)*192))))))))))))</f>
        <v>754</v>
      </c>
      <c r="D266" s="42">
        <v>60</v>
      </c>
      <c r="E266" s="42">
        <v>60</v>
      </c>
      <c r="F266" s="100">
        <v>60</v>
      </c>
      <c r="G266" s="102">
        <f>人物成长表!$D266*人物成长表!$B266*10%+7+IF(AND(B266&lt;=10,B266&gt;0),(人物成长表!$B266-1)*转化表!$C$37,IF(AND(B266&lt;=20,B266&gt;10),9*转化表!$C$37+(B266-10)*转化表!$C$38,IF(AND(B266&lt;=30,B266&gt;20),9*转化表!$C$37+10*转化表!$C$38+(B266-20)*转化表!$C$39,IF(AND(B266&lt;=40,B266&gt;30),9*转化表!$C$37+10*转化表!$C$38+10*转化表!$C$39+(B266-30)*转化表!$C$40,IF(AND(B266&lt;=50,B266&gt;40),9*转化表!$C$37+10*转化表!$C$38+10*转化表!$C$39+10*转化表!$C$40+(B266-40)*转化表!$C$41,IF(AND(B266&lt;=60,B266&gt;50),9*转化表!$C$37+10*转化表!$C$38+10*转化表!$C$39+10*转化表!$C$40+10*转化表!$C$41+(B266-50)*转化表!$C$42,IF(AND(B266&lt;=70,B266&gt;60),9*转化表!$C$37+10*转化表!$C$38+10*转化表!$C$39+10*转化表!$C$40+10*转化表!$C$41+10*转化表!$C$42+(B266-60)*转化表!$C$43,IF(AND(B266&lt;=80,B266&gt;70),9*转化表!$C$37+10*转化表!$C$38+10*转化表!$C$39+10*转化表!$C$40+10*转化表!$C$41+10*转化表!$C$42+10*转化表!$C$43+(B266-70)*转化表!$C$44,IF(AND(B266&lt;=90,B266&gt;80),9*转化表!$C$37+10*转化表!$C$38+10*转化表!$C$39+10*转化表!$C$40+10*转化表!$C$41+10*转化表!$C$42+10*转化表!$C$43+10*转化表!$C$44+(B266-80)*转化表!$C$45,IF(AND(B266&lt;=100,B266&gt;90),9*转化表!$C$37+10*转化表!$C$38+10*转化表!$C$39+10*转化表!$C$40+10*转化表!$C$41+10*转化表!$C$42+10*转化表!$C$43+10*转化表!$C$44+10*转化表!$C$45+(B266-90)*转化表!$C$46,IF(AND(B266&lt;=110,B266&gt;100),9*转化表!$C$37+10*转化表!$C$38+10*转化表!$C$39+10*转化表!$C$40+10*转化表!$C$41+10*转化表!$C$42+10*转化表!$C$43+10*转化表!$C$44+10*转化表!$C$45+10*转化表!$C$46+(B266-100)*转化表!$C$47,IF(AND(B266&lt;=120,B266&gt;110),9*转化表!$C$37+10*转化表!$C$38+10*转化表!$C$39+10*转化表!$C$40+10*转化表!$C$41+10*转化表!$C$42+10*转化表!$C$43+10*转化表!$C$44+10*转化表!$C$45+10*转化表!$C$46+10*转化表!$C$47+(B266-110)*转化表!$C$48))))))))))))</f>
        <v>204</v>
      </c>
      <c r="H266" s="102">
        <f>人物成长表!$D266*人物成长表!$B266*7%+4.8+IF(AND(B266&lt;=10,B266&gt;0),(人物成长表!$B266-1)*转化表!$D$37,IF(AND(B266&lt;=20,B266&gt;10),9*转化表!$D$37+(B266-10)*转化表!$D$38,IF(AND(B266&lt;=30,B266&gt;20),9*转化表!$D$37+10*转化表!$D$38+(B266-20)*转化表!$D$39,IF(AND(B266&lt;=40,B266&gt;30),9*转化表!$D$37+10*转化表!$D$38+10*转化表!$D$39+(B266-30)*转化表!$D$40,IF(AND(B266&lt;=50,B266&gt;40),9*转化表!$D$37+10*转化表!$D$38+10*转化表!$D$39+10*转化表!$D$40+(B266-40)*转化表!$D$41,IF(AND(B266&lt;=60,B266&gt;50),9*转化表!$D$37+10*转化表!$D$38+10*转化表!$D$39+10*转化表!$D$40+10*转化表!$D$41+(B266-50)*转化表!$D$42,IF(AND(B266&lt;=70,B266&gt;60),9*转化表!$D$37+10*转化表!$D$38+10*转化表!$D$39+10*转化表!$D$40+10*转化表!$D$41+10*转化表!$D$42+(B266-60)*转化表!$D$43,IF(AND(B266&lt;=80,B266&gt;70),9*转化表!$D$37+10*转化表!$D$38+10*转化表!$D$39+10*转化表!$D$40+10*转化表!$D$41+10*转化表!$D$42+10*转化表!$D$43+(B266-70)*转化表!$D$44,IF(AND(B266&lt;=90,B266&gt;80),9*转化表!$D$37+10*转化表!$D$38+10*转化表!$D$39+10*转化表!$D$40+10*转化表!$D$41+10*转化表!$D$42+10*转化表!$D$43+10*转化表!$D$44+(B266-80)*转化表!$D$45,IF(AND(B266&lt;=100,B266&gt;90),9*转化表!$D$37+10*转化表!$D$38+10*转化表!$D$39+10*转化表!$D$40+10*转化表!$D$41+10*转化表!$D$42+10*转化表!$D$43+10*转化表!$D$44+10*转化表!$D$45+(B266-90)*转化表!$D$46,IF(AND(B266&lt;=110,B266&gt;100),9*转化表!$D$37+10*转化表!$D$38+10*转化表!$D$39+10*转化表!$D$40+10*转化表!$D$41+10*转化表!$D$42+10*转化表!$D$43+10*转化表!$D$44+10*转化表!$D$45+10*转化表!$D$46+(B266-100)*转化表!$D$47,IF(AND(B266&lt;=120,B266&gt;110),9*转化表!$D$37+10*转化表!$D$38+10*转化表!$D$39+10*转化表!$D$40+10*转化表!$D$41+10*转化表!$D$42+10*转化表!$D$43+10*转化表!$D$44+10*转化表!$D$45+10*转化表!$D$46+10*转化表!$D$47+(B266-110)*转化表!$D$48))))))))))))</f>
        <v>65.500000000000014</v>
      </c>
      <c r="I266" s="103">
        <f>IF(E266&lt;=50,0,(E266-50)*人物成长表!$B266*10%+0.1+IF(AND(B266&lt;=10,B266&gt;0),(人物成长表!$B266-1)*转化表!$E$37,IF(AND(B266&lt;=20,B266&gt;10),9*转化表!$E$37+(B266-10)*转化表!$E$38,IF(AND(B266&lt;=30,B266&gt;20),9*转化表!$E$37+10*转化表!$E$38+(B266-20)*转化表!$E$39,IF(AND(B266&lt;=40,B266&gt;30),9*转化表!$E$37+10*转化表!$E$38+10*转化表!$E$39+(B266-30)*转化表!$E$40,IF(AND(B266&lt;=50,B266&gt;40),9*转化表!$E$37+10*转化表!$E$38+10*转化表!$E$39+10*转化表!$E$40+(B266-40)*转化表!$E$41,IF(AND(B266&lt;=60,B266&gt;50),9*转化表!$E$37+10*转化表!$E$38+10*转化表!$E$39+10*转化表!$E$40+10*转化表!$E$41+(B266-50)*转化表!$E$42,IF(AND(B266&lt;=70,B266&gt;60),9*转化表!$E$37+10*转化表!$E$38+10*转化表!$E$39+10*转化表!$E$40+10*转化表!$E$41+10*转化表!$E$42+(B266-60)*转化表!$E$43,IF(AND(B266&lt;=80,B266&gt;70),9*转化表!$E$37+10*转化表!$E$38+10*转化表!$E$39+10*转化表!$E$40+10*转化表!$E$41+10*转化表!$E$42+10*转化表!$E$43+(B266-70)*转化表!$E$44,IF(AND(B266&lt;=90,B266&gt;80),9*转化表!$E$37+10*转化表!$E$38+10*转化表!$E$39+10*转化表!$E$40+10*转化表!$E$41+10*转化表!$E$42+10*转化表!$E$43+10*转化表!$E$44+(B266-80)*转化表!$E$45,IF(AND(B266&lt;=100,B266&gt;90),9*转化表!$E$37+10*转化表!$E$38+10*转化表!$E$39+10*转化表!$E$40+10*转化表!$E$41+10*转化表!$E$42+10*转化表!$E$43+10*转化表!$E$44+10*转化表!$E$45+(B266-90)*转化表!$E$46,IF(AND(B266&lt;=110,B266&gt;100),9*转化表!$E$37+10*转化表!$E$38+10*转化表!$E$39+10*转化表!$E$40+10*转化表!$E$41+10*转化表!$E$42+10*转化表!$E$43+10*转化表!$E$44+10*转化表!$E$45+10*转化表!$E$46+(B266-100)*转化表!$E$47,IF(AND(B266&lt;=120,B266&gt;110),9*转化表!$E$37+10*转化表!$E$38+10*转化表!$E$39+10*转化表!$E$40+10*转化表!$E$41+10*转化表!$E$42+10*转化表!$E$43+10*转化表!$E$44+10*转化表!$E$45+10*转化表!$E$46+10*转化表!$E$47+(B266-110)*转化表!$E$48)))))))))))))</f>
        <v>25.62</v>
      </c>
      <c r="J266" s="103">
        <f>IF(E266&lt;=50,0,(E266-50)*B266*7%+0.1+IF(AND(B266&lt;=10,B266&gt;0),(人物成长表!$B266-1)*转化表!$F$37,IF(AND(B266&lt;=20,B266&gt;10),9*转化表!$F$37+(B266-10)*转化表!$F$38,IF(AND(B266&lt;=30,B266&gt;20),9*转化表!$F$37+10*转化表!$F$38+(B266-20)*转化表!$F$39,IF(AND(B266&lt;=40,B266&gt;30),9*转化表!$F$37+10*转化表!$F$38+10*转化表!$F$39+(B266-30)*转化表!$F$40,IF(AND(B266&lt;=50,B266&gt;40),9*转化表!$F$37+10*转化表!$F$38+10*转化表!$F$39+10*转化表!$F$40+(B266-40)*转化表!$F$41,IF(AND(B266&lt;=60,B266&gt;50),9*转化表!$F$37+10*转化表!$F$38+10*转化表!$F$39+10*转化表!$F$40+10*转化表!$F$41+(B266-50)*转化表!$F$42,IF(AND(B266&lt;=70,B266&gt;60),9*转化表!$F$37+10*转化表!$F$38+10*转化表!$F$39+10*转化表!$F$40+10*转化表!$F$41+10*转化表!$F$42+(B266-60)*转化表!$F$43,IF(AND(B266&lt;=80,B266&gt;70),9*转化表!$F$37+10*转化表!$F$38+10*转化表!$F$39+10*转化表!$F$40+10*转化表!$F$41+10*转化表!$F$42+10*转化表!$F$43+(B266-70)*转化表!$F$44,IF(AND(B266&lt;=90,B266&gt;80),9*转化表!$F$37+10*转化表!$F$38+10*转化表!$F$39+10*转化表!$F$40+10*转化表!$F$41+10*转化表!$F$42+10*转化表!$F$43+10*转化表!$F$44+(B266-80)*转化表!$F$45,IF(AND(B266&lt;=100,B266&gt;90),9*转化表!$F$37+10*转化表!$F$38+10*转化表!$F$39+10*转化表!$F$40+10*转化表!$F$41+10*转化表!$F$42+10*转化表!$F$43+10*转化表!$F$44+10*转化表!$F$45+(B266-90)*转化表!$F$46,IF(AND(B266&lt;=110,B266&gt;100),9*转化表!$F$37+10*转化表!$F$38+10*转化表!$F$39+10*转化表!$F$40+10*转化表!$F$41+10*转化表!$F$42+10*转化表!$F$43+10*转化表!$F$44+10*转化表!$F$45+10*转化表!$F$46+(B266-100)*转化表!$F$47,IF(AND(B266&lt;=120,B266&gt;110),9*转化表!$F$37+10*转化表!$F$38+10*转化表!$F$39+10*转化表!$F$40+10*转化表!$F$41+10*转化表!$F$42+10*转化表!$F$43+10*转化表!$F$44+10*转化表!$F$45+10*转化表!$F$46+10*转化表!$F$47+(B266-110)*转化表!$F$48)))))))))))))</f>
        <v>17.905000000000001</v>
      </c>
      <c r="K266" s="103">
        <f>(F266-50)*人物成长表!$B266*10%+1+IF(AND(B266&lt;=10,B266&gt;0),(人物成长表!$B266-1)*转化表!$G$37,IF(AND(B266&lt;=20,B266&gt;10),9*转化表!$G$37+(B266-10)*转化表!$G$38,IF(AND(B266&lt;=30,B266&gt;20),9*转化表!$G$37+10*转化表!$G$38+(B266-20)*转化表!$G$39,IF(AND(B266&lt;=40,B266&gt;30),9*转化表!$G$37+10*转化表!$G$38+10*转化表!$G$39+(B266-30)*转化表!$G$40,IF(AND(B266&lt;=50,B266&gt;40),9*转化表!$G$37+10*转化表!$G$38+10*转化表!$G$39+10*转化表!$G$40+(B266-40)*转化表!$G$41,IF(AND(B266&lt;=60,B266&gt;50),9*转化表!$G$37+10*转化表!$G$38+10*转化表!$G$39+10*转化表!$G$40+10*转化表!$G$41+(B266-50)*转化表!$G$42,IF(AND(B266&lt;=70,B266&gt;60),9*转化表!$G$37+10*转化表!$G$38+10*转化表!$G$39+10*转化表!$G$40+10*转化表!$G$41+10*转化表!$G$42+(B266-60)*转化表!$G$43,IF(AND(B266&lt;=80,B266&gt;70),9*转化表!$G$37+10*转化表!$G$38+10*转化表!$G$39+10*转化表!$G$40+10*转化表!$G$41+10*转化表!$G$42+10*转化表!$G$43+(B266-70)*转化表!$G$44,IF(AND(B266&lt;=90,B266&gt;80),9*转化表!$G$37+10*转化表!$G$38+10*转化表!$G$39+10*转化表!$G$40+10*转化表!$G$41+10*转化表!$G$42+10*转化表!$G$43+10*转化表!$G$44+(B266-80)*转化表!$G$45,IF(AND(B266&lt;=100,B266&gt;90),9*转化表!$G$37+10*转化表!$G$38+10*转化表!$G$39+10*转化表!$G$40+10*转化表!$G$41+10*转化表!$G$42+10*转化表!$G$43+10*转化表!$G$44+10*转化表!$G$45+(B266-90)*转化表!$G$46,IF(AND(B266&lt;=110,B266&gt;100),9*转化表!$G$37+10*转化表!$G$38+10*转化表!$G$39+10*转化表!$G$40+10*转化表!$G$41+10*转化表!$G$42+10*转化表!$G$43+10*转化表!$G$44+10*转化表!$G$45+10*转化表!$G$46+(B266-100)*转化表!$G$47,IF(AND(B266&lt;=120,B266&gt;110),9*转化表!$G$37+10*转化表!$G$38+10*转化表!$G$39+10*转化表!$G$40+10*转化表!$G$41+10*转化表!$G$42+10*转化表!$G$43+10*转化表!$G$44+10*转化表!$G$45+10*转化表!$G$46+10*转化表!$G$47+(B266-110)*转化表!$G$48))))))))))))</f>
        <v>70</v>
      </c>
      <c r="L266" s="103">
        <f>IF(F266&lt;=50,0,(F266-50)*人物成长表!$B266*7%+IF(AND(B266&lt;=10,B266&gt;0),人物成长表!$B266*转化表!$H$37,IF(AND(B266&lt;=20,B266&gt;10),9*转化表!$H$37+(B266-10)*转化表!$H$38,IF(AND(B266&lt;=30,B266&gt;20),9*转化表!$H$37+10*转化表!$H$38+(B266-20)*转化表!$H$39,IF(AND(B266&lt;=40,B266&gt;30),9*转化表!$H$37+10*转化表!$H$38+10*转化表!$H$39+(B266-30)*转化表!$H$40,IF(AND(B266&lt;=50,B266&gt;40),9*转化表!$H$37+10*转化表!$H$38+10*转化表!$H$39+10*转化表!$H$40+(B266-40)*转化表!$H$41,IF(AND(B266&lt;=60,B266&gt;50),9*转化表!$H$37+10*转化表!$H$38+10*转化表!$H$39+10*转化表!$H$40+10*转化表!$H$41+(B266-50)*转化表!$H$42,IF(AND(B266&lt;=70,B266&gt;60),9*转化表!$H$37+10*转化表!$H$38+10*转化表!$H$39+10*转化表!$H$40+10*转化表!$H$41+10*转化表!$H$42+(B266-60)*转化表!$H$43,IF(AND(B266&lt;=80,B266&gt;70),9*转化表!$H$37+10*转化表!$H$38+10*转化表!$H$39+10*转化表!$H$40+10*转化表!$H$41+10*转化表!$H$42+10*转化表!$H$43+(B266-70)*转化表!$H$44,IF(AND(B266&lt;=90,B266&gt;80),9*转化表!$H$37+10*转化表!$H$38+10*转化表!$H$39+10*转化表!$H$40+10*转化表!$H$41+10*转化表!$H$42+10*转化表!$H$43+10*转化表!$H$44+(B266-80)*转化表!$H$45,IF(AND(B266&lt;=100,B266&gt;90),9*转化表!$H$37+10*转化表!$H$38+10*转化表!$H$39+10*转化表!$H$40+10*转化表!$H$41+10*转化表!$H$42+10*转化表!$H$43+10*转化表!$H$44+10*转化表!$H$45+(B266-90)*转化表!$H$46,IF(AND(B266&lt;=110,B266&gt;100),9*转化表!$H$37+10*转化表!$H$38+10*转化表!$H$39+10*转化表!$H$40+10*转化表!$H$41+10*转化表!$H$42+10*转化表!$H$43+10*转化表!$H$44+10*转化表!$H$45+10*转化表!$H$46+(B266-100)*转化表!$H$47,IF(AND(B266&lt;=120,B266&gt;110),9*转化表!$H$37+10*转化表!$H$38+10*转化表!$H$39+10*转化表!$H$40+10*转化表!$H$41+10*转化表!$H$42+10*转化表!$H$43+10*转化表!$H$44+10*转化表!$H$45+10*转化表!$H$46+10*转化表!$H$47+(B266-110)*转化表!$H$48)))))))))))))</f>
        <v>17.989999999999998</v>
      </c>
      <c r="M266" s="104">
        <v>0.15</v>
      </c>
      <c r="N266" s="100">
        <v>0</v>
      </c>
      <c r="O266" s="104">
        <v>0.15</v>
      </c>
      <c r="P266" s="104">
        <v>0.15</v>
      </c>
      <c r="Q266" s="100">
        <v>0</v>
      </c>
      <c r="R266" s="100">
        <v>0</v>
      </c>
      <c r="S266" s="100">
        <v>0</v>
      </c>
    </row>
    <row r="267" spans="1:19">
      <c r="A267" s="42" t="s">
        <v>465</v>
      </c>
      <c r="B267" s="100">
        <v>26</v>
      </c>
      <c r="C267" s="101">
        <f>IF(AND(B267&lt;=10,B267&gt;0),(人物成长表!$B267-1)*16+50,IF(AND(B267&lt;=20,B267&gt;10),9*16+50+(B267-10)*32,IF(AND(B267&lt;=30,B267&gt;20),9*16+50+10*32+(B267-20)*48,IF(AND(B267&lt;=40,B267&gt;30),9*16+50+10*32+10*48+(B267-30)*64,IF(AND(B267&lt;=50,B267&gt;40),9*16+50+10*32+10*48+10*64+(B267-40)*80,IF(AND(B267&lt;=60,B267&gt;50),9*16+30+10*32+10*48+10*64+10*80+(B267-50)*96,IF(AND(B267&lt;=70,B267&gt;60),9*16+30+10*32+10*48+10*64+10*80+10*96+(B267-60)*112,IF(AND(B267&lt;=80,B267&gt;70),9*16+30+10*32+10*48+10*64+10*80+10*96+10*112+(B267-70)*128,IF(AND(B267&lt;=90,B267&gt;80),9*16+30+10*32+10*48+10*64+10*80+10*96+10*112+10*128+(B267-80)*144,IF(AND(B267&lt;=100,B267&gt;90),9*16+30+10*32+10*48+10*64+10*80+10*96+10*112+10*128+10*144+(B267-90)*160,IF(AND(B267&lt;=110,B267&gt;100),9*16+30+10*32+10*48+10*64+10*80+10*96+10*112+10*128+10*144+10*160+(B267-100)*176,IF(AND(B267&lt;=120,B267&gt;110),9*16+30+10*32+10*48+10*64+10*80+10*96+10*112+10*128+10*144+10*160+10*176+(B267-110)*192))))))))))))</f>
        <v>802</v>
      </c>
      <c r="D267" s="42">
        <v>60</v>
      </c>
      <c r="E267" s="42">
        <v>60</v>
      </c>
      <c r="F267" s="100">
        <v>60</v>
      </c>
      <c r="G267" s="102">
        <f>人物成长表!$D267*人物成长表!$B267*10%+7+IF(AND(B267&lt;=10,B267&gt;0),(人物成长表!$B267-1)*转化表!$C$37,IF(AND(B267&lt;=20,B267&gt;10),9*转化表!$C$37+(B267-10)*转化表!$C$38,IF(AND(B267&lt;=30,B267&gt;20),9*转化表!$C$37+10*转化表!$C$38+(B267-20)*转化表!$C$39,IF(AND(B267&lt;=40,B267&gt;30),9*转化表!$C$37+10*转化表!$C$38+10*转化表!$C$39+(B267-30)*转化表!$C$40,IF(AND(B267&lt;=50,B267&gt;40),9*转化表!$C$37+10*转化表!$C$38+10*转化表!$C$39+10*转化表!$C$40+(B267-40)*转化表!$C$41,IF(AND(B267&lt;=60,B267&gt;50),9*转化表!$C$37+10*转化表!$C$38+10*转化表!$C$39+10*转化表!$C$40+10*转化表!$C$41+(B267-50)*转化表!$C$42,IF(AND(B267&lt;=70,B267&gt;60),9*转化表!$C$37+10*转化表!$C$38+10*转化表!$C$39+10*转化表!$C$40+10*转化表!$C$41+10*转化表!$C$42+(B267-60)*转化表!$C$43,IF(AND(B267&lt;=80,B267&gt;70),9*转化表!$C$37+10*转化表!$C$38+10*转化表!$C$39+10*转化表!$C$40+10*转化表!$C$41+10*转化表!$C$42+10*转化表!$C$43+(B267-70)*转化表!$C$44,IF(AND(B267&lt;=90,B267&gt;80),9*转化表!$C$37+10*转化表!$C$38+10*转化表!$C$39+10*转化表!$C$40+10*转化表!$C$41+10*转化表!$C$42+10*转化表!$C$43+10*转化表!$C$44+(B267-80)*转化表!$C$45,IF(AND(B267&lt;=100,B267&gt;90),9*转化表!$C$37+10*转化表!$C$38+10*转化表!$C$39+10*转化表!$C$40+10*转化表!$C$41+10*转化表!$C$42+10*转化表!$C$43+10*转化表!$C$44+10*转化表!$C$45+(B267-90)*转化表!$C$46,IF(AND(B267&lt;=110,B267&gt;100),9*转化表!$C$37+10*转化表!$C$38+10*转化表!$C$39+10*转化表!$C$40+10*转化表!$C$41+10*转化表!$C$42+10*转化表!$C$43+10*转化表!$C$44+10*转化表!$C$45+10*转化表!$C$46+(B267-100)*转化表!$C$47,IF(AND(B267&lt;=120,B267&gt;110),9*转化表!$C$37+10*转化表!$C$38+10*转化表!$C$39+10*转化表!$C$40+10*转化表!$C$41+10*转化表!$C$42+10*转化表!$C$43+10*转化表!$C$44+10*转化表!$C$45+10*转化表!$C$46+10*转化表!$C$47+(B267-110)*转化表!$C$48))))))))))))</f>
        <v>217</v>
      </c>
      <c r="H267" s="102">
        <f>人物成长表!$D267*人物成长表!$B267*7%+4.8+IF(AND(B267&lt;=10,B267&gt;0),(人物成长表!$B267-1)*转化表!$D$37,IF(AND(B267&lt;=20,B267&gt;10),9*转化表!$D$37+(B267-10)*转化表!$D$38,IF(AND(B267&lt;=30,B267&gt;20),9*转化表!$D$37+10*转化表!$D$38+(B267-20)*转化表!$D$39,IF(AND(B267&lt;=40,B267&gt;30),9*转化表!$D$37+10*转化表!$D$38+10*转化表!$D$39+(B267-30)*转化表!$D$40,IF(AND(B267&lt;=50,B267&gt;40),9*转化表!$D$37+10*转化表!$D$38+10*转化表!$D$39+10*转化表!$D$40+(B267-40)*转化表!$D$41,IF(AND(B267&lt;=60,B267&gt;50),9*转化表!$D$37+10*转化表!$D$38+10*转化表!$D$39+10*转化表!$D$40+10*转化表!$D$41+(B267-50)*转化表!$D$42,IF(AND(B267&lt;=70,B267&gt;60),9*转化表!$D$37+10*转化表!$D$38+10*转化表!$D$39+10*转化表!$D$40+10*转化表!$D$41+10*转化表!$D$42+(B267-60)*转化表!$D$43,IF(AND(B267&lt;=80,B267&gt;70),9*转化表!$D$37+10*转化表!$D$38+10*转化表!$D$39+10*转化表!$D$40+10*转化表!$D$41+10*转化表!$D$42+10*转化表!$D$43+(B267-70)*转化表!$D$44,IF(AND(B267&lt;=90,B267&gt;80),9*转化表!$D$37+10*转化表!$D$38+10*转化表!$D$39+10*转化表!$D$40+10*转化表!$D$41+10*转化表!$D$42+10*转化表!$D$43+10*转化表!$D$44+(B267-80)*转化表!$D$45,IF(AND(B267&lt;=100,B267&gt;90),9*转化表!$D$37+10*转化表!$D$38+10*转化表!$D$39+10*转化表!$D$40+10*转化表!$D$41+10*转化表!$D$42+10*转化表!$D$43+10*转化表!$D$44+10*转化表!$D$45+(B267-90)*转化表!$D$46,IF(AND(B267&lt;=110,B267&gt;100),9*转化表!$D$37+10*转化表!$D$38+10*转化表!$D$39+10*转化表!$D$40+10*转化表!$D$41+10*转化表!$D$42+10*转化表!$D$43+10*转化表!$D$44+10*转化表!$D$45+10*转化表!$D$46+(B267-100)*转化表!$D$47,IF(AND(B267&lt;=120,B267&gt;110),9*转化表!$D$37+10*转化表!$D$38+10*转化表!$D$39+10*转化表!$D$40+10*转化表!$D$41+10*转化表!$D$42+10*转化表!$D$43+10*转化表!$D$44+10*转化表!$D$45+10*转化表!$D$46+10*转化表!$D$47+(B267-110)*转化表!$D$48))))))))))))</f>
        <v>69.000000000000014</v>
      </c>
      <c r="I267" s="103">
        <f>IF(E267&lt;=50,0,(E267-50)*人物成长表!$B267*10%+0.1+IF(AND(B267&lt;=10,B267&gt;0),(人物成长表!$B267-1)*转化表!$E$37,IF(AND(B267&lt;=20,B267&gt;10),9*转化表!$E$37+(B267-10)*转化表!$E$38,IF(AND(B267&lt;=30,B267&gt;20),9*转化表!$E$37+10*转化表!$E$38+(B267-20)*转化表!$E$39,IF(AND(B267&lt;=40,B267&gt;30),9*转化表!$E$37+10*转化表!$E$38+10*转化表!$E$39+(B267-30)*转化表!$E$40,IF(AND(B267&lt;=50,B267&gt;40),9*转化表!$E$37+10*转化表!$E$38+10*转化表!$E$39+10*转化表!$E$40+(B267-40)*转化表!$E$41,IF(AND(B267&lt;=60,B267&gt;50),9*转化表!$E$37+10*转化表!$E$38+10*转化表!$E$39+10*转化表!$E$40+10*转化表!$E$41+(B267-50)*转化表!$E$42,IF(AND(B267&lt;=70,B267&gt;60),9*转化表!$E$37+10*转化表!$E$38+10*转化表!$E$39+10*转化表!$E$40+10*转化表!$E$41+10*转化表!$E$42+(B267-60)*转化表!$E$43,IF(AND(B267&lt;=80,B267&gt;70),9*转化表!$E$37+10*转化表!$E$38+10*转化表!$E$39+10*转化表!$E$40+10*转化表!$E$41+10*转化表!$E$42+10*转化表!$E$43+(B267-70)*转化表!$E$44,IF(AND(B267&lt;=90,B267&gt;80),9*转化表!$E$37+10*转化表!$E$38+10*转化表!$E$39+10*转化表!$E$40+10*转化表!$E$41+10*转化表!$E$42+10*转化表!$E$43+10*转化表!$E$44+(B267-80)*转化表!$E$45,IF(AND(B267&lt;=100,B267&gt;90),9*转化表!$E$37+10*转化表!$E$38+10*转化表!$E$39+10*转化表!$E$40+10*转化表!$E$41+10*转化表!$E$42+10*转化表!$E$43+10*转化表!$E$44+10*转化表!$E$45+(B267-90)*转化表!$E$46,IF(AND(B267&lt;=110,B267&gt;100),9*转化表!$E$37+10*转化表!$E$38+10*转化表!$E$39+10*转化表!$E$40+10*转化表!$E$41+10*转化表!$E$42+10*转化表!$E$43+10*转化表!$E$44+10*转化表!$E$45+10*转化表!$E$46+(B267-100)*转化表!$E$47,IF(AND(B267&lt;=120,B267&gt;110),9*转化表!$E$37+10*转化表!$E$38+10*转化表!$E$39+10*转化表!$E$40+10*转化表!$E$41+10*转化表!$E$42+10*转化表!$E$43+10*转化表!$E$44+10*转化表!$E$45+10*转化表!$E$46+10*转化表!$E$47+(B267-110)*转化表!$E$48)))))))))))))</f>
        <v>26.630000000000003</v>
      </c>
      <c r="J267" s="103">
        <f>IF(E267&lt;=50,0,(E267-50)*B267*7%+0.1+IF(AND(B267&lt;=10,B267&gt;0),(人物成长表!$B267-1)*转化表!$F$37,IF(AND(B267&lt;=20,B267&gt;10),9*转化表!$F$37+(B267-10)*转化表!$F$38,IF(AND(B267&lt;=30,B267&gt;20),9*转化表!$F$37+10*转化表!$F$38+(B267-20)*转化表!$F$39,IF(AND(B267&lt;=40,B267&gt;30),9*转化表!$F$37+10*转化表!$F$38+10*转化表!$F$39+(B267-30)*转化表!$F$40,IF(AND(B267&lt;=50,B267&gt;40),9*转化表!$F$37+10*转化表!$F$38+10*转化表!$F$39+10*转化表!$F$40+(B267-40)*转化表!$F$41,IF(AND(B267&lt;=60,B267&gt;50),9*转化表!$F$37+10*转化表!$F$38+10*转化表!$F$39+10*转化表!$F$40+10*转化表!$F$41+(B267-50)*转化表!$F$42,IF(AND(B267&lt;=70,B267&gt;60),9*转化表!$F$37+10*转化表!$F$38+10*转化表!$F$39+10*转化表!$F$40+10*转化表!$F$41+10*转化表!$F$42+(B267-60)*转化表!$F$43,IF(AND(B267&lt;=80,B267&gt;70),9*转化表!$F$37+10*转化表!$F$38+10*转化表!$F$39+10*转化表!$F$40+10*转化表!$F$41+10*转化表!$F$42+10*转化表!$F$43+(B267-70)*转化表!$F$44,IF(AND(B267&lt;=90,B267&gt;80),9*转化表!$F$37+10*转化表!$F$38+10*转化表!$F$39+10*转化表!$F$40+10*转化表!$F$41+10*转化表!$F$42+10*转化表!$F$43+10*转化表!$F$44+(B267-80)*转化表!$F$45,IF(AND(B267&lt;=100,B267&gt;90),9*转化表!$F$37+10*转化表!$F$38+10*转化表!$F$39+10*转化表!$F$40+10*转化表!$F$41+10*转化表!$F$42+10*转化表!$F$43+10*转化表!$F$44+10*转化表!$F$45+(B267-90)*转化表!$F$46,IF(AND(B267&lt;=110,B267&gt;100),9*转化表!$F$37+10*转化表!$F$38+10*转化表!$F$39+10*转化表!$F$40+10*转化表!$F$41+10*转化表!$F$42+10*转化表!$F$43+10*转化表!$F$44+10*转化表!$F$45+10*转化表!$F$46+(B267-100)*转化表!$F$47,IF(AND(B267&lt;=120,B267&gt;110),9*转化表!$F$37+10*转化表!$F$38+10*转化表!$F$39+10*转化表!$F$40+10*转化表!$F$41+10*转化表!$F$42+10*转化表!$F$43+10*转化表!$F$44+10*转化表!$F$45+10*转化表!$F$46+10*转化表!$F$47+(B267-110)*转化表!$F$48)))))))))))))</f>
        <v>18.610000000000003</v>
      </c>
      <c r="K267" s="103">
        <f>(F267-50)*人物成长表!$B267*10%+1+IF(AND(B267&lt;=10,B267&gt;0),(人物成长表!$B267-1)*转化表!$G$37,IF(AND(B267&lt;=20,B267&gt;10),9*转化表!$G$37+(B267-10)*转化表!$G$38,IF(AND(B267&lt;=30,B267&gt;20),9*转化表!$G$37+10*转化表!$G$38+(B267-20)*转化表!$G$39,IF(AND(B267&lt;=40,B267&gt;30),9*转化表!$G$37+10*转化表!$G$38+10*转化表!$G$39+(B267-30)*转化表!$G$40,IF(AND(B267&lt;=50,B267&gt;40),9*转化表!$G$37+10*转化表!$G$38+10*转化表!$G$39+10*转化表!$G$40+(B267-40)*转化表!$G$41,IF(AND(B267&lt;=60,B267&gt;50),9*转化表!$G$37+10*转化表!$G$38+10*转化表!$G$39+10*转化表!$G$40+10*转化表!$G$41+(B267-50)*转化表!$G$42,IF(AND(B267&lt;=70,B267&gt;60),9*转化表!$G$37+10*转化表!$G$38+10*转化表!$G$39+10*转化表!$G$40+10*转化表!$G$41+10*转化表!$G$42+(B267-60)*转化表!$G$43,IF(AND(B267&lt;=80,B267&gt;70),9*转化表!$G$37+10*转化表!$G$38+10*转化表!$G$39+10*转化表!$G$40+10*转化表!$G$41+10*转化表!$G$42+10*转化表!$G$43+(B267-70)*转化表!$G$44,IF(AND(B267&lt;=90,B267&gt;80),9*转化表!$G$37+10*转化表!$G$38+10*转化表!$G$39+10*转化表!$G$40+10*转化表!$G$41+10*转化表!$G$42+10*转化表!$G$43+10*转化表!$G$44+(B267-80)*转化表!$G$45,IF(AND(B267&lt;=100,B267&gt;90),9*转化表!$G$37+10*转化表!$G$38+10*转化表!$G$39+10*转化表!$G$40+10*转化表!$G$41+10*转化表!$G$42+10*转化表!$G$43+10*转化表!$G$44+10*转化表!$G$45+(B267-90)*转化表!$G$46,IF(AND(B267&lt;=110,B267&gt;100),9*转化表!$G$37+10*转化表!$G$38+10*转化表!$G$39+10*转化表!$G$40+10*转化表!$G$41+10*转化表!$G$42+10*转化表!$G$43+10*转化表!$G$44+10*转化表!$G$45+10*转化表!$G$46+(B267-100)*转化表!$G$47,IF(AND(B267&lt;=120,B267&gt;110),9*转化表!$G$37+10*转化表!$G$38+10*转化表!$G$39+10*转化表!$G$40+10*转化表!$G$41+10*转化表!$G$42+10*转化表!$G$43+10*转化表!$G$44+10*转化表!$G$45+10*转化表!$G$46+10*转化表!$G$47+(B267-110)*转化表!$G$48))))))))))))</f>
        <v>74</v>
      </c>
      <c r="L267" s="103">
        <f>IF(F267&lt;=50,0,(F267-50)*人物成长表!$B267*7%+IF(AND(B267&lt;=10,B267&gt;0),人物成长表!$B267*转化表!$H$37,IF(AND(B267&lt;=20,B267&gt;10),9*转化表!$H$37+(B267-10)*转化表!$H$38,IF(AND(B267&lt;=30,B267&gt;20),9*转化表!$H$37+10*转化表!$H$38+(B267-20)*转化表!$H$39,IF(AND(B267&lt;=40,B267&gt;30),9*转化表!$H$37+10*转化表!$H$38+10*转化表!$H$39+(B267-30)*转化表!$H$40,IF(AND(B267&lt;=50,B267&gt;40),9*转化表!$H$37+10*转化表!$H$38+10*转化表!$H$39+10*转化表!$H$40+(B267-40)*转化表!$H$41,IF(AND(B267&lt;=60,B267&gt;50),9*转化表!$H$37+10*转化表!$H$38+10*转化表!$H$39+10*转化表!$H$40+10*转化表!$H$41+(B267-50)*转化表!$H$42,IF(AND(B267&lt;=70,B267&gt;60),9*转化表!$H$37+10*转化表!$H$38+10*转化表!$H$39+10*转化表!$H$40+10*转化表!$H$41+10*转化表!$H$42+(B267-60)*转化表!$H$43,IF(AND(B267&lt;=80,B267&gt;70),9*转化表!$H$37+10*转化表!$H$38+10*转化表!$H$39+10*转化表!$H$40+10*转化表!$H$41+10*转化表!$H$42+10*转化表!$H$43+(B267-70)*转化表!$H$44,IF(AND(B267&lt;=90,B267&gt;80),9*转化表!$H$37+10*转化表!$H$38+10*转化表!$H$39+10*转化表!$H$40+10*转化表!$H$41+10*转化表!$H$42+10*转化表!$H$43+10*转化表!$H$44+(B267-80)*转化表!$H$45,IF(AND(B267&lt;=100,B267&gt;90),9*转化表!$H$37+10*转化表!$H$38+10*转化表!$H$39+10*转化表!$H$40+10*转化表!$H$41+10*转化表!$H$42+10*转化表!$H$43+10*转化表!$H$44+10*转化表!$H$45+(B267-90)*转化表!$H$46,IF(AND(B267&lt;=110,B267&gt;100),9*转化表!$H$37+10*转化表!$H$38+10*转化表!$H$39+10*转化表!$H$40+10*转化表!$H$41+10*转化表!$H$42+10*转化表!$H$43+10*转化表!$H$44+10*转化表!$H$45+10*转化表!$H$46+(B267-100)*转化表!$H$47,IF(AND(B267&lt;=120,B267&gt;110),9*转化表!$H$37+10*转化表!$H$38+10*转化表!$H$39+10*转化表!$H$40+10*转化表!$H$41+10*转化表!$H$42+10*转化表!$H$43+10*转化表!$H$44+10*转化表!$H$45+10*转化表!$H$46+10*转化表!$H$47+(B267-110)*转化表!$H$48)))))))))))))</f>
        <v>18.730000000000004</v>
      </c>
      <c r="M267" s="104">
        <v>0.15</v>
      </c>
      <c r="N267" s="100">
        <v>0</v>
      </c>
      <c r="O267" s="104">
        <v>0.15</v>
      </c>
      <c r="P267" s="104">
        <v>0.15</v>
      </c>
      <c r="Q267" s="100">
        <v>0</v>
      </c>
      <c r="R267" s="100">
        <v>0</v>
      </c>
      <c r="S267" s="100">
        <v>0</v>
      </c>
    </row>
    <row r="268" spans="1:19">
      <c r="A268" s="42" t="s">
        <v>465</v>
      </c>
      <c r="B268" s="100">
        <v>27</v>
      </c>
      <c r="C268" s="101">
        <f>IF(AND(B268&lt;=10,B268&gt;0),(人物成长表!$B268-1)*16+50,IF(AND(B268&lt;=20,B268&gt;10),9*16+50+(B268-10)*32,IF(AND(B268&lt;=30,B268&gt;20),9*16+50+10*32+(B268-20)*48,IF(AND(B268&lt;=40,B268&gt;30),9*16+50+10*32+10*48+(B268-30)*64,IF(AND(B268&lt;=50,B268&gt;40),9*16+50+10*32+10*48+10*64+(B268-40)*80,IF(AND(B268&lt;=60,B268&gt;50),9*16+30+10*32+10*48+10*64+10*80+(B268-50)*96,IF(AND(B268&lt;=70,B268&gt;60),9*16+30+10*32+10*48+10*64+10*80+10*96+(B268-60)*112,IF(AND(B268&lt;=80,B268&gt;70),9*16+30+10*32+10*48+10*64+10*80+10*96+10*112+(B268-70)*128,IF(AND(B268&lt;=90,B268&gt;80),9*16+30+10*32+10*48+10*64+10*80+10*96+10*112+10*128+(B268-80)*144,IF(AND(B268&lt;=100,B268&gt;90),9*16+30+10*32+10*48+10*64+10*80+10*96+10*112+10*128+10*144+(B268-90)*160,IF(AND(B268&lt;=110,B268&gt;100),9*16+30+10*32+10*48+10*64+10*80+10*96+10*112+10*128+10*144+10*160+(B268-100)*176,IF(AND(B268&lt;=120,B268&gt;110),9*16+30+10*32+10*48+10*64+10*80+10*96+10*112+10*128+10*144+10*160+10*176+(B268-110)*192))))))))))))</f>
        <v>850</v>
      </c>
      <c r="D268" s="42">
        <v>60</v>
      </c>
      <c r="E268" s="42">
        <v>60</v>
      </c>
      <c r="F268" s="100">
        <v>60</v>
      </c>
      <c r="G268" s="102">
        <f>人物成长表!$D268*人物成长表!$B268*10%+7+IF(AND(B268&lt;=10,B268&gt;0),(人物成长表!$B268-1)*转化表!$C$37,IF(AND(B268&lt;=20,B268&gt;10),9*转化表!$C$37+(B268-10)*转化表!$C$38,IF(AND(B268&lt;=30,B268&gt;20),9*转化表!$C$37+10*转化表!$C$38+(B268-20)*转化表!$C$39,IF(AND(B268&lt;=40,B268&gt;30),9*转化表!$C$37+10*转化表!$C$38+10*转化表!$C$39+(B268-30)*转化表!$C$40,IF(AND(B268&lt;=50,B268&gt;40),9*转化表!$C$37+10*转化表!$C$38+10*转化表!$C$39+10*转化表!$C$40+(B268-40)*转化表!$C$41,IF(AND(B268&lt;=60,B268&gt;50),9*转化表!$C$37+10*转化表!$C$38+10*转化表!$C$39+10*转化表!$C$40+10*转化表!$C$41+(B268-50)*转化表!$C$42,IF(AND(B268&lt;=70,B268&gt;60),9*转化表!$C$37+10*转化表!$C$38+10*转化表!$C$39+10*转化表!$C$40+10*转化表!$C$41+10*转化表!$C$42+(B268-60)*转化表!$C$43,IF(AND(B268&lt;=80,B268&gt;70),9*转化表!$C$37+10*转化表!$C$38+10*转化表!$C$39+10*转化表!$C$40+10*转化表!$C$41+10*转化表!$C$42+10*转化表!$C$43+(B268-70)*转化表!$C$44,IF(AND(B268&lt;=90,B268&gt;80),9*转化表!$C$37+10*转化表!$C$38+10*转化表!$C$39+10*转化表!$C$40+10*转化表!$C$41+10*转化表!$C$42+10*转化表!$C$43+10*转化表!$C$44+(B268-80)*转化表!$C$45,IF(AND(B268&lt;=100,B268&gt;90),9*转化表!$C$37+10*转化表!$C$38+10*转化表!$C$39+10*转化表!$C$40+10*转化表!$C$41+10*转化表!$C$42+10*转化表!$C$43+10*转化表!$C$44+10*转化表!$C$45+(B268-90)*转化表!$C$46,IF(AND(B268&lt;=110,B268&gt;100),9*转化表!$C$37+10*转化表!$C$38+10*转化表!$C$39+10*转化表!$C$40+10*转化表!$C$41+10*转化表!$C$42+10*转化表!$C$43+10*转化表!$C$44+10*转化表!$C$45+10*转化表!$C$46+(B268-100)*转化表!$C$47,IF(AND(B268&lt;=120,B268&gt;110),9*转化表!$C$37+10*转化表!$C$38+10*转化表!$C$39+10*转化表!$C$40+10*转化表!$C$41+10*转化表!$C$42+10*转化表!$C$43+10*转化表!$C$44+10*转化表!$C$45+10*转化表!$C$46+10*转化表!$C$47+(B268-110)*转化表!$C$48))))))))))))</f>
        <v>230</v>
      </c>
      <c r="H268" s="102">
        <f>人物成长表!$D268*人物成长表!$B268*7%+4.8+IF(AND(B268&lt;=10,B268&gt;0),(人物成长表!$B268-1)*转化表!$D$37,IF(AND(B268&lt;=20,B268&gt;10),9*转化表!$D$37+(B268-10)*转化表!$D$38,IF(AND(B268&lt;=30,B268&gt;20),9*转化表!$D$37+10*转化表!$D$38+(B268-20)*转化表!$D$39,IF(AND(B268&lt;=40,B268&gt;30),9*转化表!$D$37+10*转化表!$D$38+10*转化表!$D$39+(B268-30)*转化表!$D$40,IF(AND(B268&lt;=50,B268&gt;40),9*转化表!$D$37+10*转化表!$D$38+10*转化表!$D$39+10*转化表!$D$40+(B268-40)*转化表!$D$41,IF(AND(B268&lt;=60,B268&gt;50),9*转化表!$D$37+10*转化表!$D$38+10*转化表!$D$39+10*转化表!$D$40+10*转化表!$D$41+(B268-50)*转化表!$D$42,IF(AND(B268&lt;=70,B268&gt;60),9*转化表!$D$37+10*转化表!$D$38+10*转化表!$D$39+10*转化表!$D$40+10*转化表!$D$41+10*转化表!$D$42+(B268-60)*转化表!$D$43,IF(AND(B268&lt;=80,B268&gt;70),9*转化表!$D$37+10*转化表!$D$38+10*转化表!$D$39+10*转化表!$D$40+10*转化表!$D$41+10*转化表!$D$42+10*转化表!$D$43+(B268-70)*转化表!$D$44,IF(AND(B268&lt;=90,B268&gt;80),9*转化表!$D$37+10*转化表!$D$38+10*转化表!$D$39+10*转化表!$D$40+10*转化表!$D$41+10*转化表!$D$42+10*转化表!$D$43+10*转化表!$D$44+(B268-80)*转化表!$D$45,IF(AND(B268&lt;=100,B268&gt;90),9*转化表!$D$37+10*转化表!$D$38+10*转化表!$D$39+10*转化表!$D$40+10*转化表!$D$41+10*转化表!$D$42+10*转化表!$D$43+10*转化表!$D$44+10*转化表!$D$45+(B268-90)*转化表!$D$46,IF(AND(B268&lt;=110,B268&gt;100),9*转化表!$D$37+10*转化表!$D$38+10*转化表!$D$39+10*转化表!$D$40+10*转化表!$D$41+10*转化表!$D$42+10*转化表!$D$43+10*转化表!$D$44+10*转化表!$D$45+10*转化表!$D$46+(B268-100)*转化表!$D$47,IF(AND(B268&lt;=120,B268&gt;110),9*转化表!$D$37+10*转化表!$D$38+10*转化表!$D$39+10*转化表!$D$40+10*转化表!$D$41+10*转化表!$D$42+10*转化表!$D$43+10*转化表!$D$44+10*转化表!$D$45+10*转化表!$D$46+10*转化表!$D$47+(B268-110)*转化表!$D$48))))))))))))</f>
        <v>72.5</v>
      </c>
      <c r="I268" s="103">
        <f>IF(E268&lt;=50,0,(E268-50)*人物成长表!$B268*10%+0.1+IF(AND(B268&lt;=10,B268&gt;0),(人物成长表!$B268-1)*转化表!$E$37,IF(AND(B268&lt;=20,B268&gt;10),9*转化表!$E$37+(B268-10)*转化表!$E$38,IF(AND(B268&lt;=30,B268&gt;20),9*转化表!$E$37+10*转化表!$E$38+(B268-20)*转化表!$E$39,IF(AND(B268&lt;=40,B268&gt;30),9*转化表!$E$37+10*转化表!$E$38+10*转化表!$E$39+(B268-30)*转化表!$E$40,IF(AND(B268&lt;=50,B268&gt;40),9*转化表!$E$37+10*转化表!$E$38+10*转化表!$E$39+10*转化表!$E$40+(B268-40)*转化表!$E$41,IF(AND(B268&lt;=60,B268&gt;50),9*转化表!$E$37+10*转化表!$E$38+10*转化表!$E$39+10*转化表!$E$40+10*转化表!$E$41+(B268-50)*转化表!$E$42,IF(AND(B268&lt;=70,B268&gt;60),9*转化表!$E$37+10*转化表!$E$38+10*转化表!$E$39+10*转化表!$E$40+10*转化表!$E$41+10*转化表!$E$42+(B268-60)*转化表!$E$43,IF(AND(B268&lt;=80,B268&gt;70),9*转化表!$E$37+10*转化表!$E$38+10*转化表!$E$39+10*转化表!$E$40+10*转化表!$E$41+10*转化表!$E$42+10*转化表!$E$43+(B268-70)*转化表!$E$44,IF(AND(B268&lt;=90,B268&gt;80),9*转化表!$E$37+10*转化表!$E$38+10*转化表!$E$39+10*转化表!$E$40+10*转化表!$E$41+10*转化表!$E$42+10*转化表!$E$43+10*转化表!$E$44+(B268-80)*转化表!$E$45,IF(AND(B268&lt;=100,B268&gt;90),9*转化表!$E$37+10*转化表!$E$38+10*转化表!$E$39+10*转化表!$E$40+10*转化表!$E$41+10*转化表!$E$42+10*转化表!$E$43+10*转化表!$E$44+10*转化表!$E$45+(B268-90)*转化表!$E$46,IF(AND(B268&lt;=110,B268&gt;100),9*转化表!$E$37+10*转化表!$E$38+10*转化表!$E$39+10*转化表!$E$40+10*转化表!$E$41+10*转化表!$E$42+10*转化表!$E$43+10*转化表!$E$44+10*转化表!$E$45+10*转化表!$E$46+(B268-100)*转化表!$E$47,IF(AND(B268&lt;=120,B268&gt;110),9*转化表!$E$37+10*转化表!$E$38+10*转化表!$E$39+10*转化表!$E$40+10*转化表!$E$41+10*转化表!$E$42+10*转化表!$E$43+10*转化表!$E$44+10*转化表!$E$45+10*转化表!$E$46+10*转化表!$E$47+(B268-110)*转化表!$E$48)))))))))))))</f>
        <v>27.64</v>
      </c>
      <c r="J268" s="103">
        <f>IF(E268&lt;=50,0,(E268-50)*B268*7%+0.1+IF(AND(B268&lt;=10,B268&gt;0),(人物成长表!$B268-1)*转化表!$F$37,IF(AND(B268&lt;=20,B268&gt;10),9*转化表!$F$37+(B268-10)*转化表!$F$38,IF(AND(B268&lt;=30,B268&gt;20),9*转化表!$F$37+10*转化表!$F$38+(B268-20)*转化表!$F$39,IF(AND(B268&lt;=40,B268&gt;30),9*转化表!$F$37+10*转化表!$F$38+10*转化表!$F$39+(B268-30)*转化表!$F$40,IF(AND(B268&lt;=50,B268&gt;40),9*转化表!$F$37+10*转化表!$F$38+10*转化表!$F$39+10*转化表!$F$40+(B268-40)*转化表!$F$41,IF(AND(B268&lt;=60,B268&gt;50),9*转化表!$F$37+10*转化表!$F$38+10*转化表!$F$39+10*转化表!$F$40+10*转化表!$F$41+(B268-50)*转化表!$F$42,IF(AND(B268&lt;=70,B268&gt;60),9*转化表!$F$37+10*转化表!$F$38+10*转化表!$F$39+10*转化表!$F$40+10*转化表!$F$41+10*转化表!$F$42+(B268-60)*转化表!$F$43,IF(AND(B268&lt;=80,B268&gt;70),9*转化表!$F$37+10*转化表!$F$38+10*转化表!$F$39+10*转化表!$F$40+10*转化表!$F$41+10*转化表!$F$42+10*转化表!$F$43+(B268-70)*转化表!$F$44,IF(AND(B268&lt;=90,B268&gt;80),9*转化表!$F$37+10*转化表!$F$38+10*转化表!$F$39+10*转化表!$F$40+10*转化表!$F$41+10*转化表!$F$42+10*转化表!$F$43+10*转化表!$F$44+(B268-80)*转化表!$F$45,IF(AND(B268&lt;=100,B268&gt;90),9*转化表!$F$37+10*转化表!$F$38+10*转化表!$F$39+10*转化表!$F$40+10*转化表!$F$41+10*转化表!$F$42+10*转化表!$F$43+10*转化表!$F$44+10*转化表!$F$45+(B268-90)*转化表!$F$46,IF(AND(B268&lt;=110,B268&gt;100),9*转化表!$F$37+10*转化表!$F$38+10*转化表!$F$39+10*转化表!$F$40+10*转化表!$F$41+10*转化表!$F$42+10*转化表!$F$43+10*转化表!$F$44+10*转化表!$F$45+10*转化表!$F$46+(B268-100)*转化表!$F$47,IF(AND(B268&lt;=120,B268&gt;110),9*转化表!$F$37+10*转化表!$F$38+10*转化表!$F$39+10*转化表!$F$40+10*转化表!$F$41+10*转化表!$F$42+10*转化表!$F$43+10*转化表!$F$44+10*转化表!$F$45+10*转化表!$F$46+10*转化表!$F$47+(B268-110)*转化表!$F$48)))))))))))))</f>
        <v>19.315000000000005</v>
      </c>
      <c r="K268" s="103">
        <f>(F268-50)*人物成长表!$B268*10%+1+IF(AND(B268&lt;=10,B268&gt;0),(人物成长表!$B268-1)*转化表!$G$37,IF(AND(B268&lt;=20,B268&gt;10),9*转化表!$G$37+(B268-10)*转化表!$G$38,IF(AND(B268&lt;=30,B268&gt;20),9*转化表!$G$37+10*转化表!$G$38+(B268-20)*转化表!$G$39,IF(AND(B268&lt;=40,B268&gt;30),9*转化表!$G$37+10*转化表!$G$38+10*转化表!$G$39+(B268-30)*转化表!$G$40,IF(AND(B268&lt;=50,B268&gt;40),9*转化表!$G$37+10*转化表!$G$38+10*转化表!$G$39+10*转化表!$G$40+(B268-40)*转化表!$G$41,IF(AND(B268&lt;=60,B268&gt;50),9*转化表!$G$37+10*转化表!$G$38+10*转化表!$G$39+10*转化表!$G$40+10*转化表!$G$41+(B268-50)*转化表!$G$42,IF(AND(B268&lt;=70,B268&gt;60),9*转化表!$G$37+10*转化表!$G$38+10*转化表!$G$39+10*转化表!$G$40+10*转化表!$G$41+10*转化表!$G$42+(B268-60)*转化表!$G$43,IF(AND(B268&lt;=80,B268&gt;70),9*转化表!$G$37+10*转化表!$G$38+10*转化表!$G$39+10*转化表!$G$40+10*转化表!$G$41+10*转化表!$G$42+10*转化表!$G$43+(B268-70)*转化表!$G$44,IF(AND(B268&lt;=90,B268&gt;80),9*转化表!$G$37+10*转化表!$G$38+10*转化表!$G$39+10*转化表!$G$40+10*转化表!$G$41+10*转化表!$G$42+10*转化表!$G$43+10*转化表!$G$44+(B268-80)*转化表!$G$45,IF(AND(B268&lt;=100,B268&gt;90),9*转化表!$G$37+10*转化表!$G$38+10*转化表!$G$39+10*转化表!$G$40+10*转化表!$G$41+10*转化表!$G$42+10*转化表!$G$43+10*转化表!$G$44+10*转化表!$G$45+(B268-90)*转化表!$G$46,IF(AND(B268&lt;=110,B268&gt;100),9*转化表!$G$37+10*转化表!$G$38+10*转化表!$G$39+10*转化表!$G$40+10*转化表!$G$41+10*转化表!$G$42+10*转化表!$G$43+10*转化表!$G$44+10*转化表!$G$45+10*转化表!$G$46+(B268-100)*转化表!$G$47,IF(AND(B268&lt;=120,B268&gt;110),9*转化表!$G$37+10*转化表!$G$38+10*转化表!$G$39+10*转化表!$G$40+10*转化表!$G$41+10*转化表!$G$42+10*转化表!$G$43+10*转化表!$G$44+10*转化表!$G$45+10*转化表!$G$46+10*转化表!$G$47+(B268-110)*转化表!$G$48))))))))))))</f>
        <v>78</v>
      </c>
      <c r="L268" s="103">
        <f>IF(F268&lt;=50,0,(F268-50)*人物成长表!$B268*7%+IF(AND(B268&lt;=10,B268&gt;0),人物成长表!$B268*转化表!$H$37,IF(AND(B268&lt;=20,B268&gt;10),9*转化表!$H$37+(B268-10)*转化表!$H$38,IF(AND(B268&lt;=30,B268&gt;20),9*转化表!$H$37+10*转化表!$H$38+(B268-20)*转化表!$H$39,IF(AND(B268&lt;=40,B268&gt;30),9*转化表!$H$37+10*转化表!$H$38+10*转化表!$H$39+(B268-30)*转化表!$H$40,IF(AND(B268&lt;=50,B268&gt;40),9*转化表!$H$37+10*转化表!$H$38+10*转化表!$H$39+10*转化表!$H$40+(B268-40)*转化表!$H$41,IF(AND(B268&lt;=60,B268&gt;50),9*转化表!$H$37+10*转化表!$H$38+10*转化表!$H$39+10*转化表!$H$40+10*转化表!$H$41+(B268-50)*转化表!$H$42,IF(AND(B268&lt;=70,B268&gt;60),9*转化表!$H$37+10*转化表!$H$38+10*转化表!$H$39+10*转化表!$H$40+10*转化表!$H$41+10*转化表!$H$42+(B268-60)*转化表!$H$43,IF(AND(B268&lt;=80,B268&gt;70),9*转化表!$H$37+10*转化表!$H$38+10*转化表!$H$39+10*转化表!$H$40+10*转化表!$H$41+10*转化表!$H$42+10*转化表!$H$43+(B268-70)*转化表!$H$44,IF(AND(B268&lt;=90,B268&gt;80),9*转化表!$H$37+10*转化表!$H$38+10*转化表!$H$39+10*转化表!$H$40+10*转化表!$H$41+10*转化表!$H$42+10*转化表!$H$43+10*转化表!$H$44+(B268-80)*转化表!$H$45,IF(AND(B268&lt;=100,B268&gt;90),9*转化表!$H$37+10*转化表!$H$38+10*转化表!$H$39+10*转化表!$H$40+10*转化表!$H$41+10*转化表!$H$42+10*转化表!$H$43+10*转化表!$H$44+10*转化表!$H$45+(B268-90)*转化表!$H$46,IF(AND(B268&lt;=110,B268&gt;100),9*转化表!$H$37+10*转化表!$H$38+10*转化表!$H$39+10*转化表!$H$40+10*转化表!$H$41+10*转化表!$H$42+10*转化表!$H$43+10*转化表!$H$44+10*转化表!$H$45+10*转化表!$H$46+(B268-100)*转化表!$H$47,IF(AND(B268&lt;=120,B268&gt;110),9*转化表!$H$37+10*转化表!$H$38+10*转化表!$H$39+10*转化表!$H$40+10*转化表!$H$41+10*转化表!$H$42+10*转化表!$H$43+10*转化表!$H$44+10*转化表!$H$45+10*转化表!$H$46+10*转化表!$H$47+(B268-110)*转化表!$H$48)))))))))))))</f>
        <v>19.470000000000002</v>
      </c>
      <c r="M268" s="104">
        <v>0.15</v>
      </c>
      <c r="N268" s="100">
        <v>0</v>
      </c>
      <c r="O268" s="104">
        <v>0.15</v>
      </c>
      <c r="P268" s="104">
        <v>0.15</v>
      </c>
      <c r="Q268" s="100">
        <v>0</v>
      </c>
      <c r="R268" s="100">
        <v>0</v>
      </c>
      <c r="S268" s="100">
        <v>0</v>
      </c>
    </row>
    <row r="269" spans="1:19">
      <c r="A269" s="42" t="s">
        <v>465</v>
      </c>
      <c r="B269" s="100">
        <v>28</v>
      </c>
      <c r="C269" s="101">
        <f>IF(AND(B269&lt;=10,B269&gt;0),(人物成长表!$B269-1)*16+50,IF(AND(B269&lt;=20,B269&gt;10),9*16+50+(B269-10)*32,IF(AND(B269&lt;=30,B269&gt;20),9*16+50+10*32+(B269-20)*48,IF(AND(B269&lt;=40,B269&gt;30),9*16+50+10*32+10*48+(B269-30)*64,IF(AND(B269&lt;=50,B269&gt;40),9*16+50+10*32+10*48+10*64+(B269-40)*80,IF(AND(B269&lt;=60,B269&gt;50),9*16+30+10*32+10*48+10*64+10*80+(B269-50)*96,IF(AND(B269&lt;=70,B269&gt;60),9*16+30+10*32+10*48+10*64+10*80+10*96+(B269-60)*112,IF(AND(B269&lt;=80,B269&gt;70),9*16+30+10*32+10*48+10*64+10*80+10*96+10*112+(B269-70)*128,IF(AND(B269&lt;=90,B269&gt;80),9*16+30+10*32+10*48+10*64+10*80+10*96+10*112+10*128+(B269-80)*144,IF(AND(B269&lt;=100,B269&gt;90),9*16+30+10*32+10*48+10*64+10*80+10*96+10*112+10*128+10*144+(B269-90)*160,IF(AND(B269&lt;=110,B269&gt;100),9*16+30+10*32+10*48+10*64+10*80+10*96+10*112+10*128+10*144+10*160+(B269-100)*176,IF(AND(B269&lt;=120,B269&gt;110),9*16+30+10*32+10*48+10*64+10*80+10*96+10*112+10*128+10*144+10*160+10*176+(B269-110)*192))))))))))))</f>
        <v>898</v>
      </c>
      <c r="D269" s="42">
        <v>60</v>
      </c>
      <c r="E269" s="42">
        <v>60</v>
      </c>
      <c r="F269" s="100">
        <v>60</v>
      </c>
      <c r="G269" s="102">
        <f>人物成长表!$D269*人物成长表!$B269*10%+7+IF(AND(B269&lt;=10,B269&gt;0),(人物成长表!$B269-1)*转化表!$C$37,IF(AND(B269&lt;=20,B269&gt;10),9*转化表!$C$37+(B269-10)*转化表!$C$38,IF(AND(B269&lt;=30,B269&gt;20),9*转化表!$C$37+10*转化表!$C$38+(B269-20)*转化表!$C$39,IF(AND(B269&lt;=40,B269&gt;30),9*转化表!$C$37+10*转化表!$C$38+10*转化表!$C$39+(B269-30)*转化表!$C$40,IF(AND(B269&lt;=50,B269&gt;40),9*转化表!$C$37+10*转化表!$C$38+10*转化表!$C$39+10*转化表!$C$40+(B269-40)*转化表!$C$41,IF(AND(B269&lt;=60,B269&gt;50),9*转化表!$C$37+10*转化表!$C$38+10*转化表!$C$39+10*转化表!$C$40+10*转化表!$C$41+(B269-50)*转化表!$C$42,IF(AND(B269&lt;=70,B269&gt;60),9*转化表!$C$37+10*转化表!$C$38+10*转化表!$C$39+10*转化表!$C$40+10*转化表!$C$41+10*转化表!$C$42+(B269-60)*转化表!$C$43,IF(AND(B269&lt;=80,B269&gt;70),9*转化表!$C$37+10*转化表!$C$38+10*转化表!$C$39+10*转化表!$C$40+10*转化表!$C$41+10*转化表!$C$42+10*转化表!$C$43+(B269-70)*转化表!$C$44,IF(AND(B269&lt;=90,B269&gt;80),9*转化表!$C$37+10*转化表!$C$38+10*转化表!$C$39+10*转化表!$C$40+10*转化表!$C$41+10*转化表!$C$42+10*转化表!$C$43+10*转化表!$C$44+(B269-80)*转化表!$C$45,IF(AND(B269&lt;=100,B269&gt;90),9*转化表!$C$37+10*转化表!$C$38+10*转化表!$C$39+10*转化表!$C$40+10*转化表!$C$41+10*转化表!$C$42+10*转化表!$C$43+10*转化表!$C$44+10*转化表!$C$45+(B269-90)*转化表!$C$46,IF(AND(B269&lt;=110,B269&gt;100),9*转化表!$C$37+10*转化表!$C$38+10*转化表!$C$39+10*转化表!$C$40+10*转化表!$C$41+10*转化表!$C$42+10*转化表!$C$43+10*转化表!$C$44+10*转化表!$C$45+10*转化表!$C$46+(B269-100)*转化表!$C$47,IF(AND(B269&lt;=120,B269&gt;110),9*转化表!$C$37+10*转化表!$C$38+10*转化表!$C$39+10*转化表!$C$40+10*转化表!$C$41+10*转化表!$C$42+10*转化表!$C$43+10*转化表!$C$44+10*转化表!$C$45+10*转化表!$C$46+10*转化表!$C$47+(B269-110)*转化表!$C$48))))))))))))</f>
        <v>243</v>
      </c>
      <c r="H269" s="102">
        <f>人物成长表!$D269*人物成长表!$B269*7%+4.8+IF(AND(B269&lt;=10,B269&gt;0),(人物成长表!$B269-1)*转化表!$D$37,IF(AND(B269&lt;=20,B269&gt;10),9*转化表!$D$37+(B269-10)*转化表!$D$38,IF(AND(B269&lt;=30,B269&gt;20),9*转化表!$D$37+10*转化表!$D$38+(B269-20)*转化表!$D$39,IF(AND(B269&lt;=40,B269&gt;30),9*转化表!$D$37+10*转化表!$D$38+10*转化表!$D$39+(B269-30)*转化表!$D$40,IF(AND(B269&lt;=50,B269&gt;40),9*转化表!$D$37+10*转化表!$D$38+10*转化表!$D$39+10*转化表!$D$40+(B269-40)*转化表!$D$41,IF(AND(B269&lt;=60,B269&gt;50),9*转化表!$D$37+10*转化表!$D$38+10*转化表!$D$39+10*转化表!$D$40+10*转化表!$D$41+(B269-50)*转化表!$D$42,IF(AND(B269&lt;=70,B269&gt;60),9*转化表!$D$37+10*转化表!$D$38+10*转化表!$D$39+10*转化表!$D$40+10*转化表!$D$41+10*转化表!$D$42+(B269-60)*转化表!$D$43,IF(AND(B269&lt;=80,B269&gt;70),9*转化表!$D$37+10*转化表!$D$38+10*转化表!$D$39+10*转化表!$D$40+10*转化表!$D$41+10*转化表!$D$42+10*转化表!$D$43+(B269-70)*转化表!$D$44,IF(AND(B269&lt;=90,B269&gt;80),9*转化表!$D$37+10*转化表!$D$38+10*转化表!$D$39+10*转化表!$D$40+10*转化表!$D$41+10*转化表!$D$42+10*转化表!$D$43+10*转化表!$D$44+(B269-80)*转化表!$D$45,IF(AND(B269&lt;=100,B269&gt;90),9*转化表!$D$37+10*转化表!$D$38+10*转化表!$D$39+10*转化表!$D$40+10*转化表!$D$41+10*转化表!$D$42+10*转化表!$D$43+10*转化表!$D$44+10*转化表!$D$45+(B269-90)*转化表!$D$46,IF(AND(B269&lt;=110,B269&gt;100),9*转化表!$D$37+10*转化表!$D$38+10*转化表!$D$39+10*转化表!$D$40+10*转化表!$D$41+10*转化表!$D$42+10*转化表!$D$43+10*转化表!$D$44+10*转化表!$D$45+10*转化表!$D$46+(B269-100)*转化表!$D$47,IF(AND(B269&lt;=120,B269&gt;110),9*转化表!$D$37+10*转化表!$D$38+10*转化表!$D$39+10*转化表!$D$40+10*转化表!$D$41+10*转化表!$D$42+10*转化表!$D$43+10*转化表!$D$44+10*转化表!$D$45+10*转化表!$D$46+10*转化表!$D$47+(B269-110)*转化表!$D$48))))))))))))</f>
        <v>76</v>
      </c>
      <c r="I269" s="103">
        <f>IF(E269&lt;=50,0,(E269-50)*人物成长表!$B269*10%+0.1+IF(AND(B269&lt;=10,B269&gt;0),(人物成长表!$B269-1)*转化表!$E$37,IF(AND(B269&lt;=20,B269&gt;10),9*转化表!$E$37+(B269-10)*转化表!$E$38,IF(AND(B269&lt;=30,B269&gt;20),9*转化表!$E$37+10*转化表!$E$38+(B269-20)*转化表!$E$39,IF(AND(B269&lt;=40,B269&gt;30),9*转化表!$E$37+10*转化表!$E$38+10*转化表!$E$39+(B269-30)*转化表!$E$40,IF(AND(B269&lt;=50,B269&gt;40),9*转化表!$E$37+10*转化表!$E$38+10*转化表!$E$39+10*转化表!$E$40+(B269-40)*转化表!$E$41,IF(AND(B269&lt;=60,B269&gt;50),9*转化表!$E$37+10*转化表!$E$38+10*转化表!$E$39+10*转化表!$E$40+10*转化表!$E$41+(B269-50)*转化表!$E$42,IF(AND(B269&lt;=70,B269&gt;60),9*转化表!$E$37+10*转化表!$E$38+10*转化表!$E$39+10*转化表!$E$40+10*转化表!$E$41+10*转化表!$E$42+(B269-60)*转化表!$E$43,IF(AND(B269&lt;=80,B269&gt;70),9*转化表!$E$37+10*转化表!$E$38+10*转化表!$E$39+10*转化表!$E$40+10*转化表!$E$41+10*转化表!$E$42+10*转化表!$E$43+(B269-70)*转化表!$E$44,IF(AND(B269&lt;=90,B269&gt;80),9*转化表!$E$37+10*转化表!$E$38+10*转化表!$E$39+10*转化表!$E$40+10*转化表!$E$41+10*转化表!$E$42+10*转化表!$E$43+10*转化表!$E$44+(B269-80)*转化表!$E$45,IF(AND(B269&lt;=100,B269&gt;90),9*转化表!$E$37+10*转化表!$E$38+10*转化表!$E$39+10*转化表!$E$40+10*转化表!$E$41+10*转化表!$E$42+10*转化表!$E$43+10*转化表!$E$44+10*转化表!$E$45+(B269-90)*转化表!$E$46,IF(AND(B269&lt;=110,B269&gt;100),9*转化表!$E$37+10*转化表!$E$38+10*转化表!$E$39+10*转化表!$E$40+10*转化表!$E$41+10*转化表!$E$42+10*转化表!$E$43+10*转化表!$E$44+10*转化表!$E$45+10*转化表!$E$46+(B269-100)*转化表!$E$47,IF(AND(B269&lt;=120,B269&gt;110),9*转化表!$E$37+10*转化表!$E$38+10*转化表!$E$39+10*转化表!$E$40+10*转化表!$E$41+10*转化表!$E$42+10*转化表!$E$43+10*转化表!$E$44+10*转化表!$E$45+10*转化表!$E$46+10*转化表!$E$47+(B269-110)*转化表!$E$48)))))))))))))</f>
        <v>28.650000000000002</v>
      </c>
      <c r="J269" s="103">
        <f>IF(E269&lt;=50,0,(E269-50)*B269*7%+0.1+IF(AND(B269&lt;=10,B269&gt;0),(人物成长表!$B269-1)*转化表!$F$37,IF(AND(B269&lt;=20,B269&gt;10),9*转化表!$F$37+(B269-10)*转化表!$F$38,IF(AND(B269&lt;=30,B269&gt;20),9*转化表!$F$37+10*转化表!$F$38+(B269-20)*转化表!$F$39,IF(AND(B269&lt;=40,B269&gt;30),9*转化表!$F$37+10*转化表!$F$38+10*转化表!$F$39+(B269-30)*转化表!$F$40,IF(AND(B269&lt;=50,B269&gt;40),9*转化表!$F$37+10*转化表!$F$38+10*转化表!$F$39+10*转化表!$F$40+(B269-40)*转化表!$F$41,IF(AND(B269&lt;=60,B269&gt;50),9*转化表!$F$37+10*转化表!$F$38+10*转化表!$F$39+10*转化表!$F$40+10*转化表!$F$41+(B269-50)*转化表!$F$42,IF(AND(B269&lt;=70,B269&gt;60),9*转化表!$F$37+10*转化表!$F$38+10*转化表!$F$39+10*转化表!$F$40+10*转化表!$F$41+10*转化表!$F$42+(B269-60)*转化表!$F$43,IF(AND(B269&lt;=80,B269&gt;70),9*转化表!$F$37+10*转化表!$F$38+10*转化表!$F$39+10*转化表!$F$40+10*转化表!$F$41+10*转化表!$F$42+10*转化表!$F$43+(B269-70)*转化表!$F$44,IF(AND(B269&lt;=90,B269&gt;80),9*转化表!$F$37+10*转化表!$F$38+10*转化表!$F$39+10*转化表!$F$40+10*转化表!$F$41+10*转化表!$F$42+10*转化表!$F$43+10*转化表!$F$44+(B269-80)*转化表!$F$45,IF(AND(B269&lt;=100,B269&gt;90),9*转化表!$F$37+10*转化表!$F$38+10*转化表!$F$39+10*转化表!$F$40+10*转化表!$F$41+10*转化表!$F$42+10*转化表!$F$43+10*转化表!$F$44+10*转化表!$F$45+(B269-90)*转化表!$F$46,IF(AND(B269&lt;=110,B269&gt;100),9*转化表!$F$37+10*转化表!$F$38+10*转化表!$F$39+10*转化表!$F$40+10*转化表!$F$41+10*转化表!$F$42+10*转化表!$F$43+10*转化表!$F$44+10*转化表!$F$45+10*转化表!$F$46+(B269-100)*转化表!$F$47,IF(AND(B269&lt;=120,B269&gt;110),9*转化表!$F$37+10*转化表!$F$38+10*转化表!$F$39+10*转化表!$F$40+10*转化表!$F$41+10*转化表!$F$42+10*转化表!$F$43+10*转化表!$F$44+10*转化表!$F$45+10*转化表!$F$46+10*转化表!$F$47+(B269-110)*转化表!$F$48)))))))))))))</f>
        <v>20.020000000000003</v>
      </c>
      <c r="K269" s="103">
        <f>(F269-50)*人物成长表!$B269*10%+1+IF(AND(B269&lt;=10,B269&gt;0),(人物成长表!$B269-1)*转化表!$G$37,IF(AND(B269&lt;=20,B269&gt;10),9*转化表!$G$37+(B269-10)*转化表!$G$38,IF(AND(B269&lt;=30,B269&gt;20),9*转化表!$G$37+10*转化表!$G$38+(B269-20)*转化表!$G$39,IF(AND(B269&lt;=40,B269&gt;30),9*转化表!$G$37+10*转化表!$G$38+10*转化表!$G$39+(B269-30)*转化表!$G$40,IF(AND(B269&lt;=50,B269&gt;40),9*转化表!$G$37+10*转化表!$G$38+10*转化表!$G$39+10*转化表!$G$40+(B269-40)*转化表!$G$41,IF(AND(B269&lt;=60,B269&gt;50),9*转化表!$G$37+10*转化表!$G$38+10*转化表!$G$39+10*转化表!$G$40+10*转化表!$G$41+(B269-50)*转化表!$G$42,IF(AND(B269&lt;=70,B269&gt;60),9*转化表!$G$37+10*转化表!$G$38+10*转化表!$G$39+10*转化表!$G$40+10*转化表!$G$41+10*转化表!$G$42+(B269-60)*转化表!$G$43,IF(AND(B269&lt;=80,B269&gt;70),9*转化表!$G$37+10*转化表!$G$38+10*转化表!$G$39+10*转化表!$G$40+10*转化表!$G$41+10*转化表!$G$42+10*转化表!$G$43+(B269-70)*转化表!$G$44,IF(AND(B269&lt;=90,B269&gt;80),9*转化表!$G$37+10*转化表!$G$38+10*转化表!$G$39+10*转化表!$G$40+10*转化表!$G$41+10*转化表!$G$42+10*转化表!$G$43+10*转化表!$G$44+(B269-80)*转化表!$G$45,IF(AND(B269&lt;=100,B269&gt;90),9*转化表!$G$37+10*转化表!$G$38+10*转化表!$G$39+10*转化表!$G$40+10*转化表!$G$41+10*转化表!$G$42+10*转化表!$G$43+10*转化表!$G$44+10*转化表!$G$45+(B269-90)*转化表!$G$46,IF(AND(B269&lt;=110,B269&gt;100),9*转化表!$G$37+10*转化表!$G$38+10*转化表!$G$39+10*转化表!$G$40+10*转化表!$G$41+10*转化表!$G$42+10*转化表!$G$43+10*转化表!$G$44+10*转化表!$G$45+10*转化表!$G$46+(B269-100)*转化表!$G$47,IF(AND(B269&lt;=120,B269&gt;110),9*转化表!$G$37+10*转化表!$G$38+10*转化表!$G$39+10*转化表!$G$40+10*转化表!$G$41+10*转化表!$G$42+10*转化表!$G$43+10*转化表!$G$44+10*转化表!$G$45+10*转化表!$G$46+10*转化表!$G$47+(B269-110)*转化表!$G$48))))))))))))</f>
        <v>82</v>
      </c>
      <c r="L269" s="103">
        <f>IF(F269&lt;=50,0,(F269-50)*人物成长表!$B269*7%+IF(AND(B269&lt;=10,B269&gt;0),人物成长表!$B269*转化表!$H$37,IF(AND(B269&lt;=20,B269&gt;10),9*转化表!$H$37+(B269-10)*转化表!$H$38,IF(AND(B269&lt;=30,B269&gt;20),9*转化表!$H$37+10*转化表!$H$38+(B269-20)*转化表!$H$39,IF(AND(B269&lt;=40,B269&gt;30),9*转化表!$H$37+10*转化表!$H$38+10*转化表!$H$39+(B269-30)*转化表!$H$40,IF(AND(B269&lt;=50,B269&gt;40),9*转化表!$H$37+10*转化表!$H$38+10*转化表!$H$39+10*转化表!$H$40+(B269-40)*转化表!$H$41,IF(AND(B269&lt;=60,B269&gt;50),9*转化表!$H$37+10*转化表!$H$38+10*转化表!$H$39+10*转化表!$H$40+10*转化表!$H$41+(B269-50)*转化表!$H$42,IF(AND(B269&lt;=70,B269&gt;60),9*转化表!$H$37+10*转化表!$H$38+10*转化表!$H$39+10*转化表!$H$40+10*转化表!$H$41+10*转化表!$H$42+(B269-60)*转化表!$H$43,IF(AND(B269&lt;=80,B269&gt;70),9*转化表!$H$37+10*转化表!$H$38+10*转化表!$H$39+10*转化表!$H$40+10*转化表!$H$41+10*转化表!$H$42+10*转化表!$H$43+(B269-70)*转化表!$H$44,IF(AND(B269&lt;=90,B269&gt;80),9*转化表!$H$37+10*转化表!$H$38+10*转化表!$H$39+10*转化表!$H$40+10*转化表!$H$41+10*转化表!$H$42+10*转化表!$H$43+10*转化表!$H$44+(B269-80)*转化表!$H$45,IF(AND(B269&lt;=100,B269&gt;90),9*转化表!$H$37+10*转化表!$H$38+10*转化表!$H$39+10*转化表!$H$40+10*转化表!$H$41+10*转化表!$H$42+10*转化表!$H$43+10*转化表!$H$44+10*转化表!$H$45+(B269-90)*转化表!$H$46,IF(AND(B269&lt;=110,B269&gt;100),9*转化表!$H$37+10*转化表!$H$38+10*转化表!$H$39+10*转化表!$H$40+10*转化表!$H$41+10*转化表!$H$42+10*转化表!$H$43+10*转化表!$H$44+10*转化表!$H$45+10*转化表!$H$46+(B269-100)*转化表!$H$47,IF(AND(B269&lt;=120,B269&gt;110),9*转化表!$H$37+10*转化表!$H$38+10*转化表!$H$39+10*转化表!$H$40+10*转化表!$H$41+10*转化表!$H$42+10*转化表!$H$43+10*转化表!$H$44+10*转化表!$H$45+10*转化表!$H$46+10*转化表!$H$47+(B269-110)*转化表!$H$48)))))))))))))</f>
        <v>20.21</v>
      </c>
      <c r="M269" s="104">
        <v>0.15</v>
      </c>
      <c r="N269" s="100">
        <v>0</v>
      </c>
      <c r="O269" s="104">
        <v>0.15</v>
      </c>
      <c r="P269" s="104">
        <v>0.15</v>
      </c>
      <c r="Q269" s="100">
        <v>0</v>
      </c>
      <c r="R269" s="100">
        <v>0</v>
      </c>
      <c r="S269" s="100">
        <v>0</v>
      </c>
    </row>
    <row r="270" spans="1:19">
      <c r="A270" s="42" t="s">
        <v>465</v>
      </c>
      <c r="B270" s="100">
        <v>29</v>
      </c>
      <c r="C270" s="101">
        <f>IF(AND(B270&lt;=10,B270&gt;0),(人物成长表!$B270-1)*16+50,IF(AND(B270&lt;=20,B270&gt;10),9*16+50+(B270-10)*32,IF(AND(B270&lt;=30,B270&gt;20),9*16+50+10*32+(B270-20)*48,IF(AND(B270&lt;=40,B270&gt;30),9*16+50+10*32+10*48+(B270-30)*64,IF(AND(B270&lt;=50,B270&gt;40),9*16+50+10*32+10*48+10*64+(B270-40)*80,IF(AND(B270&lt;=60,B270&gt;50),9*16+30+10*32+10*48+10*64+10*80+(B270-50)*96,IF(AND(B270&lt;=70,B270&gt;60),9*16+30+10*32+10*48+10*64+10*80+10*96+(B270-60)*112,IF(AND(B270&lt;=80,B270&gt;70),9*16+30+10*32+10*48+10*64+10*80+10*96+10*112+(B270-70)*128,IF(AND(B270&lt;=90,B270&gt;80),9*16+30+10*32+10*48+10*64+10*80+10*96+10*112+10*128+(B270-80)*144,IF(AND(B270&lt;=100,B270&gt;90),9*16+30+10*32+10*48+10*64+10*80+10*96+10*112+10*128+10*144+(B270-90)*160,IF(AND(B270&lt;=110,B270&gt;100),9*16+30+10*32+10*48+10*64+10*80+10*96+10*112+10*128+10*144+10*160+(B270-100)*176,IF(AND(B270&lt;=120,B270&gt;110),9*16+30+10*32+10*48+10*64+10*80+10*96+10*112+10*128+10*144+10*160+10*176+(B270-110)*192))))))))))))</f>
        <v>946</v>
      </c>
      <c r="D270" s="42">
        <v>60</v>
      </c>
      <c r="E270" s="42">
        <v>60</v>
      </c>
      <c r="F270" s="100">
        <v>60</v>
      </c>
      <c r="G270" s="102">
        <f>人物成长表!$D270*人物成长表!$B270*10%+7+IF(AND(B270&lt;=10,B270&gt;0),(人物成长表!$B270-1)*转化表!$C$37,IF(AND(B270&lt;=20,B270&gt;10),9*转化表!$C$37+(B270-10)*转化表!$C$38,IF(AND(B270&lt;=30,B270&gt;20),9*转化表!$C$37+10*转化表!$C$38+(B270-20)*转化表!$C$39,IF(AND(B270&lt;=40,B270&gt;30),9*转化表!$C$37+10*转化表!$C$38+10*转化表!$C$39+(B270-30)*转化表!$C$40,IF(AND(B270&lt;=50,B270&gt;40),9*转化表!$C$37+10*转化表!$C$38+10*转化表!$C$39+10*转化表!$C$40+(B270-40)*转化表!$C$41,IF(AND(B270&lt;=60,B270&gt;50),9*转化表!$C$37+10*转化表!$C$38+10*转化表!$C$39+10*转化表!$C$40+10*转化表!$C$41+(B270-50)*转化表!$C$42,IF(AND(B270&lt;=70,B270&gt;60),9*转化表!$C$37+10*转化表!$C$38+10*转化表!$C$39+10*转化表!$C$40+10*转化表!$C$41+10*转化表!$C$42+(B270-60)*转化表!$C$43,IF(AND(B270&lt;=80,B270&gt;70),9*转化表!$C$37+10*转化表!$C$38+10*转化表!$C$39+10*转化表!$C$40+10*转化表!$C$41+10*转化表!$C$42+10*转化表!$C$43+(B270-70)*转化表!$C$44,IF(AND(B270&lt;=90,B270&gt;80),9*转化表!$C$37+10*转化表!$C$38+10*转化表!$C$39+10*转化表!$C$40+10*转化表!$C$41+10*转化表!$C$42+10*转化表!$C$43+10*转化表!$C$44+(B270-80)*转化表!$C$45,IF(AND(B270&lt;=100,B270&gt;90),9*转化表!$C$37+10*转化表!$C$38+10*转化表!$C$39+10*转化表!$C$40+10*转化表!$C$41+10*转化表!$C$42+10*转化表!$C$43+10*转化表!$C$44+10*转化表!$C$45+(B270-90)*转化表!$C$46,IF(AND(B270&lt;=110,B270&gt;100),9*转化表!$C$37+10*转化表!$C$38+10*转化表!$C$39+10*转化表!$C$40+10*转化表!$C$41+10*转化表!$C$42+10*转化表!$C$43+10*转化表!$C$44+10*转化表!$C$45+10*转化表!$C$46+(B270-100)*转化表!$C$47,IF(AND(B270&lt;=120,B270&gt;110),9*转化表!$C$37+10*转化表!$C$38+10*转化表!$C$39+10*转化表!$C$40+10*转化表!$C$41+10*转化表!$C$42+10*转化表!$C$43+10*转化表!$C$44+10*转化表!$C$45+10*转化表!$C$46+10*转化表!$C$47+(B270-110)*转化表!$C$48))))))))))))</f>
        <v>256</v>
      </c>
      <c r="H270" s="102">
        <f>人物成长表!$D270*人物成长表!$B270*7%+4.8+IF(AND(B270&lt;=10,B270&gt;0),(人物成长表!$B270-1)*转化表!$D$37,IF(AND(B270&lt;=20,B270&gt;10),9*转化表!$D$37+(B270-10)*转化表!$D$38,IF(AND(B270&lt;=30,B270&gt;20),9*转化表!$D$37+10*转化表!$D$38+(B270-20)*转化表!$D$39,IF(AND(B270&lt;=40,B270&gt;30),9*转化表!$D$37+10*转化表!$D$38+10*转化表!$D$39+(B270-30)*转化表!$D$40,IF(AND(B270&lt;=50,B270&gt;40),9*转化表!$D$37+10*转化表!$D$38+10*转化表!$D$39+10*转化表!$D$40+(B270-40)*转化表!$D$41,IF(AND(B270&lt;=60,B270&gt;50),9*转化表!$D$37+10*转化表!$D$38+10*转化表!$D$39+10*转化表!$D$40+10*转化表!$D$41+(B270-50)*转化表!$D$42,IF(AND(B270&lt;=70,B270&gt;60),9*转化表!$D$37+10*转化表!$D$38+10*转化表!$D$39+10*转化表!$D$40+10*转化表!$D$41+10*转化表!$D$42+(B270-60)*转化表!$D$43,IF(AND(B270&lt;=80,B270&gt;70),9*转化表!$D$37+10*转化表!$D$38+10*转化表!$D$39+10*转化表!$D$40+10*转化表!$D$41+10*转化表!$D$42+10*转化表!$D$43+(B270-70)*转化表!$D$44,IF(AND(B270&lt;=90,B270&gt;80),9*转化表!$D$37+10*转化表!$D$38+10*转化表!$D$39+10*转化表!$D$40+10*转化表!$D$41+10*转化表!$D$42+10*转化表!$D$43+10*转化表!$D$44+(B270-80)*转化表!$D$45,IF(AND(B270&lt;=100,B270&gt;90),9*转化表!$D$37+10*转化表!$D$38+10*转化表!$D$39+10*转化表!$D$40+10*转化表!$D$41+10*转化表!$D$42+10*转化表!$D$43+10*转化表!$D$44+10*转化表!$D$45+(B270-90)*转化表!$D$46,IF(AND(B270&lt;=110,B270&gt;100),9*转化表!$D$37+10*转化表!$D$38+10*转化表!$D$39+10*转化表!$D$40+10*转化表!$D$41+10*转化表!$D$42+10*转化表!$D$43+10*转化表!$D$44+10*转化表!$D$45+10*转化表!$D$46+(B270-100)*转化表!$D$47,IF(AND(B270&lt;=120,B270&gt;110),9*转化表!$D$37+10*转化表!$D$38+10*转化表!$D$39+10*转化表!$D$40+10*转化表!$D$41+10*转化表!$D$42+10*转化表!$D$43+10*转化表!$D$44+10*转化表!$D$45+10*转化表!$D$46+10*转化表!$D$47+(B270-110)*转化表!$D$48))))))))))))</f>
        <v>79.500000000000014</v>
      </c>
      <c r="I270" s="103">
        <f>IF(E270&lt;=50,0,(E270-50)*人物成长表!$B270*10%+0.1+IF(AND(B270&lt;=10,B270&gt;0),(人物成长表!$B270-1)*转化表!$E$37,IF(AND(B270&lt;=20,B270&gt;10),9*转化表!$E$37+(B270-10)*转化表!$E$38,IF(AND(B270&lt;=30,B270&gt;20),9*转化表!$E$37+10*转化表!$E$38+(B270-20)*转化表!$E$39,IF(AND(B270&lt;=40,B270&gt;30),9*转化表!$E$37+10*转化表!$E$38+10*转化表!$E$39+(B270-30)*转化表!$E$40,IF(AND(B270&lt;=50,B270&gt;40),9*转化表!$E$37+10*转化表!$E$38+10*转化表!$E$39+10*转化表!$E$40+(B270-40)*转化表!$E$41,IF(AND(B270&lt;=60,B270&gt;50),9*转化表!$E$37+10*转化表!$E$38+10*转化表!$E$39+10*转化表!$E$40+10*转化表!$E$41+(B270-50)*转化表!$E$42,IF(AND(B270&lt;=70,B270&gt;60),9*转化表!$E$37+10*转化表!$E$38+10*转化表!$E$39+10*转化表!$E$40+10*转化表!$E$41+10*转化表!$E$42+(B270-60)*转化表!$E$43,IF(AND(B270&lt;=80,B270&gt;70),9*转化表!$E$37+10*转化表!$E$38+10*转化表!$E$39+10*转化表!$E$40+10*转化表!$E$41+10*转化表!$E$42+10*转化表!$E$43+(B270-70)*转化表!$E$44,IF(AND(B270&lt;=90,B270&gt;80),9*转化表!$E$37+10*转化表!$E$38+10*转化表!$E$39+10*转化表!$E$40+10*转化表!$E$41+10*转化表!$E$42+10*转化表!$E$43+10*转化表!$E$44+(B270-80)*转化表!$E$45,IF(AND(B270&lt;=100,B270&gt;90),9*转化表!$E$37+10*转化表!$E$38+10*转化表!$E$39+10*转化表!$E$40+10*转化表!$E$41+10*转化表!$E$42+10*转化表!$E$43+10*转化表!$E$44+10*转化表!$E$45+(B270-90)*转化表!$E$46,IF(AND(B270&lt;=110,B270&gt;100),9*转化表!$E$37+10*转化表!$E$38+10*转化表!$E$39+10*转化表!$E$40+10*转化表!$E$41+10*转化表!$E$42+10*转化表!$E$43+10*转化表!$E$44+10*转化表!$E$45+10*转化表!$E$46+(B270-100)*转化表!$E$47,IF(AND(B270&lt;=120,B270&gt;110),9*转化表!$E$37+10*转化表!$E$38+10*转化表!$E$39+10*转化表!$E$40+10*转化表!$E$41+10*转化表!$E$42+10*转化表!$E$43+10*转化表!$E$44+10*转化表!$E$45+10*转化表!$E$46+10*转化表!$E$47+(B270-110)*转化表!$E$48)))))))))))))</f>
        <v>29.66</v>
      </c>
      <c r="J270" s="103">
        <f>IF(E270&lt;=50,0,(E270-50)*B270*7%+0.1+IF(AND(B270&lt;=10,B270&gt;0),(人物成长表!$B270-1)*转化表!$F$37,IF(AND(B270&lt;=20,B270&gt;10),9*转化表!$F$37+(B270-10)*转化表!$F$38,IF(AND(B270&lt;=30,B270&gt;20),9*转化表!$F$37+10*转化表!$F$38+(B270-20)*转化表!$F$39,IF(AND(B270&lt;=40,B270&gt;30),9*转化表!$F$37+10*转化表!$F$38+10*转化表!$F$39+(B270-30)*转化表!$F$40,IF(AND(B270&lt;=50,B270&gt;40),9*转化表!$F$37+10*转化表!$F$38+10*转化表!$F$39+10*转化表!$F$40+(B270-40)*转化表!$F$41,IF(AND(B270&lt;=60,B270&gt;50),9*转化表!$F$37+10*转化表!$F$38+10*转化表!$F$39+10*转化表!$F$40+10*转化表!$F$41+(B270-50)*转化表!$F$42,IF(AND(B270&lt;=70,B270&gt;60),9*转化表!$F$37+10*转化表!$F$38+10*转化表!$F$39+10*转化表!$F$40+10*转化表!$F$41+10*转化表!$F$42+(B270-60)*转化表!$F$43,IF(AND(B270&lt;=80,B270&gt;70),9*转化表!$F$37+10*转化表!$F$38+10*转化表!$F$39+10*转化表!$F$40+10*转化表!$F$41+10*转化表!$F$42+10*转化表!$F$43+(B270-70)*转化表!$F$44,IF(AND(B270&lt;=90,B270&gt;80),9*转化表!$F$37+10*转化表!$F$38+10*转化表!$F$39+10*转化表!$F$40+10*转化表!$F$41+10*转化表!$F$42+10*转化表!$F$43+10*转化表!$F$44+(B270-80)*转化表!$F$45,IF(AND(B270&lt;=100,B270&gt;90),9*转化表!$F$37+10*转化表!$F$38+10*转化表!$F$39+10*转化表!$F$40+10*转化表!$F$41+10*转化表!$F$42+10*转化表!$F$43+10*转化表!$F$44+10*转化表!$F$45+(B270-90)*转化表!$F$46,IF(AND(B270&lt;=110,B270&gt;100),9*转化表!$F$37+10*转化表!$F$38+10*转化表!$F$39+10*转化表!$F$40+10*转化表!$F$41+10*转化表!$F$42+10*转化表!$F$43+10*转化表!$F$44+10*转化表!$F$45+10*转化表!$F$46+(B270-100)*转化表!$F$47,IF(AND(B270&lt;=120,B270&gt;110),9*转化表!$F$37+10*转化表!$F$38+10*转化表!$F$39+10*转化表!$F$40+10*转化表!$F$41+10*转化表!$F$42+10*转化表!$F$43+10*转化表!$F$44+10*转化表!$F$45+10*转化表!$F$46+10*转化表!$F$47+(B270-110)*转化表!$F$48)))))))))))))</f>
        <v>20.725000000000001</v>
      </c>
      <c r="K270" s="103">
        <f>(F270-50)*人物成长表!$B270*10%+1+IF(AND(B270&lt;=10,B270&gt;0),(人物成长表!$B270-1)*转化表!$G$37,IF(AND(B270&lt;=20,B270&gt;10),9*转化表!$G$37+(B270-10)*转化表!$G$38,IF(AND(B270&lt;=30,B270&gt;20),9*转化表!$G$37+10*转化表!$G$38+(B270-20)*转化表!$G$39,IF(AND(B270&lt;=40,B270&gt;30),9*转化表!$G$37+10*转化表!$G$38+10*转化表!$G$39+(B270-30)*转化表!$G$40,IF(AND(B270&lt;=50,B270&gt;40),9*转化表!$G$37+10*转化表!$G$38+10*转化表!$G$39+10*转化表!$G$40+(B270-40)*转化表!$G$41,IF(AND(B270&lt;=60,B270&gt;50),9*转化表!$G$37+10*转化表!$G$38+10*转化表!$G$39+10*转化表!$G$40+10*转化表!$G$41+(B270-50)*转化表!$G$42,IF(AND(B270&lt;=70,B270&gt;60),9*转化表!$G$37+10*转化表!$G$38+10*转化表!$G$39+10*转化表!$G$40+10*转化表!$G$41+10*转化表!$G$42+(B270-60)*转化表!$G$43,IF(AND(B270&lt;=80,B270&gt;70),9*转化表!$G$37+10*转化表!$G$38+10*转化表!$G$39+10*转化表!$G$40+10*转化表!$G$41+10*转化表!$G$42+10*转化表!$G$43+(B270-70)*转化表!$G$44,IF(AND(B270&lt;=90,B270&gt;80),9*转化表!$G$37+10*转化表!$G$38+10*转化表!$G$39+10*转化表!$G$40+10*转化表!$G$41+10*转化表!$G$42+10*转化表!$G$43+10*转化表!$G$44+(B270-80)*转化表!$G$45,IF(AND(B270&lt;=100,B270&gt;90),9*转化表!$G$37+10*转化表!$G$38+10*转化表!$G$39+10*转化表!$G$40+10*转化表!$G$41+10*转化表!$G$42+10*转化表!$G$43+10*转化表!$G$44+10*转化表!$G$45+(B270-90)*转化表!$G$46,IF(AND(B270&lt;=110,B270&gt;100),9*转化表!$G$37+10*转化表!$G$38+10*转化表!$G$39+10*转化表!$G$40+10*转化表!$G$41+10*转化表!$G$42+10*转化表!$G$43+10*转化表!$G$44+10*转化表!$G$45+10*转化表!$G$46+(B270-100)*转化表!$G$47,IF(AND(B270&lt;=120,B270&gt;110),9*转化表!$G$37+10*转化表!$G$38+10*转化表!$G$39+10*转化表!$G$40+10*转化表!$G$41+10*转化表!$G$42+10*转化表!$G$43+10*转化表!$G$44+10*转化表!$G$45+10*转化表!$G$46+10*转化表!$G$47+(B270-110)*转化表!$G$48))))))))))))</f>
        <v>86</v>
      </c>
      <c r="L270" s="103">
        <f>IF(F270&lt;=50,0,(F270-50)*人物成长表!$B270*7%+IF(AND(B270&lt;=10,B270&gt;0),人物成长表!$B270*转化表!$H$37,IF(AND(B270&lt;=20,B270&gt;10),9*转化表!$H$37+(B270-10)*转化表!$H$38,IF(AND(B270&lt;=30,B270&gt;20),9*转化表!$H$37+10*转化表!$H$38+(B270-20)*转化表!$H$39,IF(AND(B270&lt;=40,B270&gt;30),9*转化表!$H$37+10*转化表!$H$38+10*转化表!$H$39+(B270-30)*转化表!$H$40,IF(AND(B270&lt;=50,B270&gt;40),9*转化表!$H$37+10*转化表!$H$38+10*转化表!$H$39+10*转化表!$H$40+(B270-40)*转化表!$H$41,IF(AND(B270&lt;=60,B270&gt;50),9*转化表!$H$37+10*转化表!$H$38+10*转化表!$H$39+10*转化表!$H$40+10*转化表!$H$41+(B270-50)*转化表!$H$42,IF(AND(B270&lt;=70,B270&gt;60),9*转化表!$H$37+10*转化表!$H$38+10*转化表!$H$39+10*转化表!$H$40+10*转化表!$H$41+10*转化表!$H$42+(B270-60)*转化表!$H$43,IF(AND(B270&lt;=80,B270&gt;70),9*转化表!$H$37+10*转化表!$H$38+10*转化表!$H$39+10*转化表!$H$40+10*转化表!$H$41+10*转化表!$H$42+10*转化表!$H$43+(B270-70)*转化表!$H$44,IF(AND(B270&lt;=90,B270&gt;80),9*转化表!$H$37+10*转化表!$H$38+10*转化表!$H$39+10*转化表!$H$40+10*转化表!$H$41+10*转化表!$H$42+10*转化表!$H$43+10*转化表!$H$44+(B270-80)*转化表!$H$45,IF(AND(B270&lt;=100,B270&gt;90),9*转化表!$H$37+10*转化表!$H$38+10*转化表!$H$39+10*转化表!$H$40+10*转化表!$H$41+10*转化表!$H$42+10*转化表!$H$43+10*转化表!$H$44+10*转化表!$H$45+(B270-90)*转化表!$H$46,IF(AND(B270&lt;=110,B270&gt;100),9*转化表!$H$37+10*转化表!$H$38+10*转化表!$H$39+10*转化表!$H$40+10*转化表!$H$41+10*转化表!$H$42+10*转化表!$H$43+10*转化表!$H$44+10*转化表!$H$45+10*转化表!$H$46+(B270-100)*转化表!$H$47,IF(AND(B270&lt;=120,B270&gt;110),9*转化表!$H$37+10*转化表!$H$38+10*转化表!$H$39+10*转化表!$H$40+10*转化表!$H$41+10*转化表!$H$42+10*转化表!$H$43+10*转化表!$H$44+10*转化表!$H$45+10*转化表!$H$46+10*转化表!$H$47+(B270-110)*转化表!$H$48)))))))))))))</f>
        <v>20.95</v>
      </c>
      <c r="M270" s="104">
        <v>0.15</v>
      </c>
      <c r="N270" s="100">
        <v>0</v>
      </c>
      <c r="O270" s="104">
        <v>0.15</v>
      </c>
      <c r="P270" s="104">
        <v>0.15</v>
      </c>
      <c r="Q270" s="100">
        <v>0</v>
      </c>
      <c r="R270" s="100">
        <v>0</v>
      </c>
      <c r="S270" s="100">
        <v>0</v>
      </c>
    </row>
    <row r="271" spans="1:19">
      <c r="A271" s="42" t="s">
        <v>465</v>
      </c>
      <c r="B271" s="100">
        <v>30</v>
      </c>
      <c r="C271" s="101">
        <f>IF(AND(B271&lt;=10,B271&gt;0),(人物成长表!$B271-1)*16+50,IF(AND(B271&lt;=20,B271&gt;10),9*16+50+(B271-10)*32,IF(AND(B271&lt;=30,B271&gt;20),9*16+50+10*32+(B271-20)*48,IF(AND(B271&lt;=40,B271&gt;30),9*16+50+10*32+10*48+(B271-30)*64,IF(AND(B271&lt;=50,B271&gt;40),9*16+50+10*32+10*48+10*64+(B271-40)*80,IF(AND(B271&lt;=60,B271&gt;50),9*16+30+10*32+10*48+10*64+10*80+(B271-50)*96,IF(AND(B271&lt;=70,B271&gt;60),9*16+30+10*32+10*48+10*64+10*80+10*96+(B271-60)*112,IF(AND(B271&lt;=80,B271&gt;70),9*16+30+10*32+10*48+10*64+10*80+10*96+10*112+(B271-70)*128,IF(AND(B271&lt;=90,B271&gt;80),9*16+30+10*32+10*48+10*64+10*80+10*96+10*112+10*128+(B271-80)*144,IF(AND(B271&lt;=100,B271&gt;90),9*16+30+10*32+10*48+10*64+10*80+10*96+10*112+10*128+10*144+(B271-90)*160,IF(AND(B271&lt;=110,B271&gt;100),9*16+30+10*32+10*48+10*64+10*80+10*96+10*112+10*128+10*144+10*160+(B271-100)*176,IF(AND(B271&lt;=120,B271&gt;110),9*16+30+10*32+10*48+10*64+10*80+10*96+10*112+10*128+10*144+10*160+10*176+(B271-110)*192))))))))))))</f>
        <v>994</v>
      </c>
      <c r="D271" s="42">
        <v>60</v>
      </c>
      <c r="E271" s="42">
        <v>60</v>
      </c>
      <c r="F271" s="100">
        <v>60</v>
      </c>
      <c r="G271" s="102">
        <f>人物成长表!$D271*人物成长表!$B271*10%+7+IF(AND(B271&lt;=10,B271&gt;0),(人物成长表!$B271-1)*转化表!$C$37,IF(AND(B271&lt;=20,B271&gt;10),9*转化表!$C$37+(B271-10)*转化表!$C$38,IF(AND(B271&lt;=30,B271&gt;20),9*转化表!$C$37+10*转化表!$C$38+(B271-20)*转化表!$C$39,IF(AND(B271&lt;=40,B271&gt;30),9*转化表!$C$37+10*转化表!$C$38+10*转化表!$C$39+(B271-30)*转化表!$C$40,IF(AND(B271&lt;=50,B271&gt;40),9*转化表!$C$37+10*转化表!$C$38+10*转化表!$C$39+10*转化表!$C$40+(B271-40)*转化表!$C$41,IF(AND(B271&lt;=60,B271&gt;50),9*转化表!$C$37+10*转化表!$C$38+10*转化表!$C$39+10*转化表!$C$40+10*转化表!$C$41+(B271-50)*转化表!$C$42,IF(AND(B271&lt;=70,B271&gt;60),9*转化表!$C$37+10*转化表!$C$38+10*转化表!$C$39+10*转化表!$C$40+10*转化表!$C$41+10*转化表!$C$42+(B271-60)*转化表!$C$43,IF(AND(B271&lt;=80,B271&gt;70),9*转化表!$C$37+10*转化表!$C$38+10*转化表!$C$39+10*转化表!$C$40+10*转化表!$C$41+10*转化表!$C$42+10*转化表!$C$43+(B271-70)*转化表!$C$44,IF(AND(B271&lt;=90,B271&gt;80),9*转化表!$C$37+10*转化表!$C$38+10*转化表!$C$39+10*转化表!$C$40+10*转化表!$C$41+10*转化表!$C$42+10*转化表!$C$43+10*转化表!$C$44+(B271-80)*转化表!$C$45,IF(AND(B271&lt;=100,B271&gt;90),9*转化表!$C$37+10*转化表!$C$38+10*转化表!$C$39+10*转化表!$C$40+10*转化表!$C$41+10*转化表!$C$42+10*转化表!$C$43+10*转化表!$C$44+10*转化表!$C$45+(B271-90)*转化表!$C$46,IF(AND(B271&lt;=110,B271&gt;100),9*转化表!$C$37+10*转化表!$C$38+10*转化表!$C$39+10*转化表!$C$40+10*转化表!$C$41+10*转化表!$C$42+10*转化表!$C$43+10*转化表!$C$44+10*转化表!$C$45+10*转化表!$C$46+(B271-100)*转化表!$C$47,IF(AND(B271&lt;=120,B271&gt;110),9*转化表!$C$37+10*转化表!$C$38+10*转化表!$C$39+10*转化表!$C$40+10*转化表!$C$41+10*转化表!$C$42+10*转化表!$C$43+10*转化表!$C$44+10*转化表!$C$45+10*转化表!$C$46+10*转化表!$C$47+(B271-110)*转化表!$C$48))))))))))))</f>
        <v>269</v>
      </c>
      <c r="H271" s="102">
        <f>人物成长表!$D271*人物成长表!$B271*7%+4.8+IF(AND(B271&lt;=10,B271&gt;0),(人物成长表!$B271-1)*转化表!$D$37,IF(AND(B271&lt;=20,B271&gt;10),9*转化表!$D$37+(B271-10)*转化表!$D$38,IF(AND(B271&lt;=30,B271&gt;20),9*转化表!$D$37+10*转化表!$D$38+(B271-20)*转化表!$D$39,IF(AND(B271&lt;=40,B271&gt;30),9*转化表!$D$37+10*转化表!$D$38+10*转化表!$D$39+(B271-30)*转化表!$D$40,IF(AND(B271&lt;=50,B271&gt;40),9*转化表!$D$37+10*转化表!$D$38+10*转化表!$D$39+10*转化表!$D$40+(B271-40)*转化表!$D$41,IF(AND(B271&lt;=60,B271&gt;50),9*转化表!$D$37+10*转化表!$D$38+10*转化表!$D$39+10*转化表!$D$40+10*转化表!$D$41+(B271-50)*转化表!$D$42,IF(AND(B271&lt;=70,B271&gt;60),9*转化表!$D$37+10*转化表!$D$38+10*转化表!$D$39+10*转化表!$D$40+10*转化表!$D$41+10*转化表!$D$42+(B271-60)*转化表!$D$43,IF(AND(B271&lt;=80,B271&gt;70),9*转化表!$D$37+10*转化表!$D$38+10*转化表!$D$39+10*转化表!$D$40+10*转化表!$D$41+10*转化表!$D$42+10*转化表!$D$43+(B271-70)*转化表!$D$44,IF(AND(B271&lt;=90,B271&gt;80),9*转化表!$D$37+10*转化表!$D$38+10*转化表!$D$39+10*转化表!$D$40+10*转化表!$D$41+10*转化表!$D$42+10*转化表!$D$43+10*转化表!$D$44+(B271-80)*转化表!$D$45,IF(AND(B271&lt;=100,B271&gt;90),9*转化表!$D$37+10*转化表!$D$38+10*转化表!$D$39+10*转化表!$D$40+10*转化表!$D$41+10*转化表!$D$42+10*转化表!$D$43+10*转化表!$D$44+10*转化表!$D$45+(B271-90)*转化表!$D$46,IF(AND(B271&lt;=110,B271&gt;100),9*转化表!$D$37+10*转化表!$D$38+10*转化表!$D$39+10*转化表!$D$40+10*转化表!$D$41+10*转化表!$D$42+10*转化表!$D$43+10*转化表!$D$44+10*转化表!$D$45+10*转化表!$D$46+(B271-100)*转化表!$D$47,IF(AND(B271&lt;=120,B271&gt;110),9*转化表!$D$37+10*转化表!$D$38+10*转化表!$D$39+10*转化表!$D$40+10*转化表!$D$41+10*转化表!$D$42+10*转化表!$D$43+10*转化表!$D$44+10*转化表!$D$45+10*转化表!$D$46+10*转化表!$D$47+(B271-110)*转化表!$D$48))))))))))))</f>
        <v>83.000000000000014</v>
      </c>
      <c r="I271" s="103">
        <f>IF(E271&lt;=50,0,(E271-50)*人物成长表!$B271*10%+0.1+IF(AND(B271&lt;=10,B271&gt;0),(人物成长表!$B271-1)*转化表!$E$37,IF(AND(B271&lt;=20,B271&gt;10),9*转化表!$E$37+(B271-10)*转化表!$E$38,IF(AND(B271&lt;=30,B271&gt;20),9*转化表!$E$37+10*转化表!$E$38+(B271-20)*转化表!$E$39,IF(AND(B271&lt;=40,B271&gt;30),9*转化表!$E$37+10*转化表!$E$38+10*转化表!$E$39+(B271-30)*转化表!$E$40,IF(AND(B271&lt;=50,B271&gt;40),9*转化表!$E$37+10*转化表!$E$38+10*转化表!$E$39+10*转化表!$E$40+(B271-40)*转化表!$E$41,IF(AND(B271&lt;=60,B271&gt;50),9*转化表!$E$37+10*转化表!$E$38+10*转化表!$E$39+10*转化表!$E$40+10*转化表!$E$41+(B271-50)*转化表!$E$42,IF(AND(B271&lt;=70,B271&gt;60),9*转化表!$E$37+10*转化表!$E$38+10*转化表!$E$39+10*转化表!$E$40+10*转化表!$E$41+10*转化表!$E$42+(B271-60)*转化表!$E$43,IF(AND(B271&lt;=80,B271&gt;70),9*转化表!$E$37+10*转化表!$E$38+10*转化表!$E$39+10*转化表!$E$40+10*转化表!$E$41+10*转化表!$E$42+10*转化表!$E$43+(B271-70)*转化表!$E$44,IF(AND(B271&lt;=90,B271&gt;80),9*转化表!$E$37+10*转化表!$E$38+10*转化表!$E$39+10*转化表!$E$40+10*转化表!$E$41+10*转化表!$E$42+10*转化表!$E$43+10*转化表!$E$44+(B271-80)*转化表!$E$45,IF(AND(B271&lt;=100,B271&gt;90),9*转化表!$E$37+10*转化表!$E$38+10*转化表!$E$39+10*转化表!$E$40+10*转化表!$E$41+10*转化表!$E$42+10*转化表!$E$43+10*转化表!$E$44+10*转化表!$E$45+(B271-90)*转化表!$E$46,IF(AND(B271&lt;=110,B271&gt;100),9*转化表!$E$37+10*转化表!$E$38+10*转化表!$E$39+10*转化表!$E$40+10*转化表!$E$41+10*转化表!$E$42+10*转化表!$E$43+10*转化表!$E$44+10*转化表!$E$45+10*转化表!$E$46+(B271-100)*转化表!$E$47,IF(AND(B271&lt;=120,B271&gt;110),9*转化表!$E$37+10*转化表!$E$38+10*转化表!$E$39+10*转化表!$E$40+10*转化表!$E$41+10*转化表!$E$42+10*转化表!$E$43+10*转化表!$E$44+10*转化表!$E$45+10*转化表!$E$46+10*转化表!$E$47+(B271-110)*转化表!$E$48)))))))))))))</f>
        <v>30.67</v>
      </c>
      <c r="J271" s="103">
        <f>IF(E271&lt;=50,0,(E271-50)*B271*7%+0.1+IF(AND(B271&lt;=10,B271&gt;0),(人物成长表!$B271-1)*转化表!$F$37,IF(AND(B271&lt;=20,B271&gt;10),9*转化表!$F$37+(B271-10)*转化表!$F$38,IF(AND(B271&lt;=30,B271&gt;20),9*转化表!$F$37+10*转化表!$F$38+(B271-20)*转化表!$F$39,IF(AND(B271&lt;=40,B271&gt;30),9*转化表!$F$37+10*转化表!$F$38+10*转化表!$F$39+(B271-30)*转化表!$F$40,IF(AND(B271&lt;=50,B271&gt;40),9*转化表!$F$37+10*转化表!$F$38+10*转化表!$F$39+10*转化表!$F$40+(B271-40)*转化表!$F$41,IF(AND(B271&lt;=60,B271&gt;50),9*转化表!$F$37+10*转化表!$F$38+10*转化表!$F$39+10*转化表!$F$40+10*转化表!$F$41+(B271-50)*转化表!$F$42,IF(AND(B271&lt;=70,B271&gt;60),9*转化表!$F$37+10*转化表!$F$38+10*转化表!$F$39+10*转化表!$F$40+10*转化表!$F$41+10*转化表!$F$42+(B271-60)*转化表!$F$43,IF(AND(B271&lt;=80,B271&gt;70),9*转化表!$F$37+10*转化表!$F$38+10*转化表!$F$39+10*转化表!$F$40+10*转化表!$F$41+10*转化表!$F$42+10*转化表!$F$43+(B271-70)*转化表!$F$44,IF(AND(B271&lt;=90,B271&gt;80),9*转化表!$F$37+10*转化表!$F$38+10*转化表!$F$39+10*转化表!$F$40+10*转化表!$F$41+10*转化表!$F$42+10*转化表!$F$43+10*转化表!$F$44+(B271-80)*转化表!$F$45,IF(AND(B271&lt;=100,B271&gt;90),9*转化表!$F$37+10*转化表!$F$38+10*转化表!$F$39+10*转化表!$F$40+10*转化表!$F$41+10*转化表!$F$42+10*转化表!$F$43+10*转化表!$F$44+10*转化表!$F$45+(B271-90)*转化表!$F$46,IF(AND(B271&lt;=110,B271&gt;100),9*转化表!$F$37+10*转化表!$F$38+10*转化表!$F$39+10*转化表!$F$40+10*转化表!$F$41+10*转化表!$F$42+10*转化表!$F$43+10*转化表!$F$44+10*转化表!$F$45+10*转化表!$F$46+(B271-100)*转化表!$F$47,IF(AND(B271&lt;=120,B271&gt;110),9*转化表!$F$37+10*转化表!$F$38+10*转化表!$F$39+10*转化表!$F$40+10*转化表!$F$41+10*转化表!$F$42+10*转化表!$F$43+10*转化表!$F$44+10*转化表!$F$45+10*转化表!$F$46+10*转化表!$F$47+(B271-110)*转化表!$F$48)))))))))))))</f>
        <v>21.430000000000003</v>
      </c>
      <c r="K271" s="103">
        <f>(F271-50)*人物成长表!$B271*10%+1+IF(AND(B271&lt;=10,B271&gt;0),(人物成长表!$B271-1)*转化表!$G$37,IF(AND(B271&lt;=20,B271&gt;10),9*转化表!$G$37+(B271-10)*转化表!$G$38,IF(AND(B271&lt;=30,B271&gt;20),9*转化表!$G$37+10*转化表!$G$38+(B271-20)*转化表!$G$39,IF(AND(B271&lt;=40,B271&gt;30),9*转化表!$G$37+10*转化表!$G$38+10*转化表!$G$39+(B271-30)*转化表!$G$40,IF(AND(B271&lt;=50,B271&gt;40),9*转化表!$G$37+10*转化表!$G$38+10*转化表!$G$39+10*转化表!$G$40+(B271-40)*转化表!$G$41,IF(AND(B271&lt;=60,B271&gt;50),9*转化表!$G$37+10*转化表!$G$38+10*转化表!$G$39+10*转化表!$G$40+10*转化表!$G$41+(B271-50)*转化表!$G$42,IF(AND(B271&lt;=70,B271&gt;60),9*转化表!$G$37+10*转化表!$G$38+10*转化表!$G$39+10*转化表!$G$40+10*转化表!$G$41+10*转化表!$G$42+(B271-60)*转化表!$G$43,IF(AND(B271&lt;=80,B271&gt;70),9*转化表!$G$37+10*转化表!$G$38+10*转化表!$G$39+10*转化表!$G$40+10*转化表!$G$41+10*转化表!$G$42+10*转化表!$G$43+(B271-70)*转化表!$G$44,IF(AND(B271&lt;=90,B271&gt;80),9*转化表!$G$37+10*转化表!$G$38+10*转化表!$G$39+10*转化表!$G$40+10*转化表!$G$41+10*转化表!$G$42+10*转化表!$G$43+10*转化表!$G$44+(B271-80)*转化表!$G$45,IF(AND(B271&lt;=100,B271&gt;90),9*转化表!$G$37+10*转化表!$G$38+10*转化表!$G$39+10*转化表!$G$40+10*转化表!$G$41+10*转化表!$G$42+10*转化表!$G$43+10*转化表!$G$44+10*转化表!$G$45+(B271-90)*转化表!$G$46,IF(AND(B271&lt;=110,B271&gt;100),9*转化表!$G$37+10*转化表!$G$38+10*转化表!$G$39+10*转化表!$G$40+10*转化表!$G$41+10*转化表!$G$42+10*转化表!$G$43+10*转化表!$G$44+10*转化表!$G$45+10*转化表!$G$46+(B271-100)*转化表!$G$47,IF(AND(B271&lt;=120,B271&gt;110),9*转化表!$G$37+10*转化表!$G$38+10*转化表!$G$39+10*转化表!$G$40+10*转化表!$G$41+10*转化表!$G$42+10*转化表!$G$43+10*转化表!$G$44+10*转化表!$G$45+10*转化表!$G$46+10*转化表!$G$47+(B271-110)*转化表!$G$48))))))))))))</f>
        <v>90</v>
      </c>
      <c r="L271" s="103">
        <f>IF(F271&lt;=50,0,(F271-50)*人物成长表!$B271*7%+IF(AND(B271&lt;=10,B271&gt;0),人物成长表!$B271*转化表!$H$37,IF(AND(B271&lt;=20,B271&gt;10),9*转化表!$H$37+(B271-10)*转化表!$H$38,IF(AND(B271&lt;=30,B271&gt;20),9*转化表!$H$37+10*转化表!$H$38+(B271-20)*转化表!$H$39,IF(AND(B271&lt;=40,B271&gt;30),9*转化表!$H$37+10*转化表!$H$38+10*转化表!$H$39+(B271-30)*转化表!$H$40,IF(AND(B271&lt;=50,B271&gt;40),9*转化表!$H$37+10*转化表!$H$38+10*转化表!$H$39+10*转化表!$H$40+(B271-40)*转化表!$H$41,IF(AND(B271&lt;=60,B271&gt;50),9*转化表!$H$37+10*转化表!$H$38+10*转化表!$H$39+10*转化表!$H$40+10*转化表!$H$41+(B271-50)*转化表!$H$42,IF(AND(B271&lt;=70,B271&gt;60),9*转化表!$H$37+10*转化表!$H$38+10*转化表!$H$39+10*转化表!$H$40+10*转化表!$H$41+10*转化表!$H$42+(B271-60)*转化表!$H$43,IF(AND(B271&lt;=80,B271&gt;70),9*转化表!$H$37+10*转化表!$H$38+10*转化表!$H$39+10*转化表!$H$40+10*转化表!$H$41+10*转化表!$H$42+10*转化表!$H$43+(B271-70)*转化表!$H$44,IF(AND(B271&lt;=90,B271&gt;80),9*转化表!$H$37+10*转化表!$H$38+10*转化表!$H$39+10*转化表!$H$40+10*转化表!$H$41+10*转化表!$H$42+10*转化表!$H$43+10*转化表!$H$44+(B271-80)*转化表!$H$45,IF(AND(B271&lt;=100,B271&gt;90),9*转化表!$H$37+10*转化表!$H$38+10*转化表!$H$39+10*转化表!$H$40+10*转化表!$H$41+10*转化表!$H$42+10*转化表!$H$43+10*转化表!$H$44+10*转化表!$H$45+(B271-90)*转化表!$H$46,IF(AND(B271&lt;=110,B271&gt;100),9*转化表!$H$37+10*转化表!$H$38+10*转化表!$H$39+10*转化表!$H$40+10*转化表!$H$41+10*转化表!$H$42+10*转化表!$H$43+10*转化表!$H$44+10*转化表!$H$45+10*转化表!$H$46+(B271-100)*转化表!$H$47,IF(AND(B271&lt;=120,B271&gt;110),9*转化表!$H$37+10*转化表!$H$38+10*转化表!$H$39+10*转化表!$H$40+10*转化表!$H$41+10*转化表!$H$42+10*转化表!$H$43+10*转化表!$H$44+10*转化表!$H$45+10*转化表!$H$46+10*转化表!$H$47+(B271-110)*转化表!$H$48)))))))))))))</f>
        <v>21.690000000000005</v>
      </c>
      <c r="M271" s="104">
        <v>0.15</v>
      </c>
      <c r="N271" s="100">
        <v>0</v>
      </c>
      <c r="O271" s="104">
        <v>0.15</v>
      </c>
      <c r="P271" s="104">
        <v>0.15</v>
      </c>
      <c r="Q271" s="100">
        <v>0</v>
      </c>
      <c r="R271" s="100">
        <v>0</v>
      </c>
      <c r="S271" s="100">
        <v>0</v>
      </c>
    </row>
    <row r="272" spans="1:19">
      <c r="A272" s="42" t="s">
        <v>465</v>
      </c>
      <c r="B272" s="100">
        <v>31</v>
      </c>
      <c r="C272" s="101">
        <f>IF(AND(B272&lt;=10,B272&gt;0),(人物成长表!$B272-1)*16+50,IF(AND(B272&lt;=20,B272&gt;10),9*16+50+(B272-10)*32,IF(AND(B272&lt;=30,B272&gt;20),9*16+50+10*32+(B272-20)*48,IF(AND(B272&lt;=40,B272&gt;30),9*16+50+10*32+10*48+(B272-30)*64,IF(AND(B272&lt;=50,B272&gt;40),9*16+50+10*32+10*48+10*64+(B272-40)*80,IF(AND(B272&lt;=60,B272&gt;50),9*16+30+10*32+10*48+10*64+10*80+(B272-50)*96,IF(AND(B272&lt;=70,B272&gt;60),9*16+30+10*32+10*48+10*64+10*80+10*96+(B272-60)*112,IF(AND(B272&lt;=80,B272&gt;70),9*16+30+10*32+10*48+10*64+10*80+10*96+10*112+(B272-70)*128,IF(AND(B272&lt;=90,B272&gt;80),9*16+30+10*32+10*48+10*64+10*80+10*96+10*112+10*128+(B272-80)*144,IF(AND(B272&lt;=100,B272&gt;90),9*16+30+10*32+10*48+10*64+10*80+10*96+10*112+10*128+10*144+(B272-90)*160,IF(AND(B272&lt;=110,B272&gt;100),9*16+30+10*32+10*48+10*64+10*80+10*96+10*112+10*128+10*144+10*160+(B272-100)*176,IF(AND(B272&lt;=120,B272&gt;110),9*16+30+10*32+10*48+10*64+10*80+10*96+10*112+10*128+10*144+10*160+10*176+(B272-110)*192))))))))))))</f>
        <v>1058</v>
      </c>
      <c r="D272" s="42">
        <v>60</v>
      </c>
      <c r="E272" s="42">
        <v>60</v>
      </c>
      <c r="F272" s="100">
        <v>60</v>
      </c>
      <c r="G272" s="102">
        <f>人物成长表!$D272*人物成长表!$B272*10%+7+IF(AND(B272&lt;=10,B272&gt;0),(人物成长表!$B272-1)*转化表!$C$37,IF(AND(B272&lt;=20,B272&gt;10),9*转化表!$C$37+(B272-10)*转化表!$C$38,IF(AND(B272&lt;=30,B272&gt;20),9*转化表!$C$37+10*转化表!$C$38+(B272-20)*转化表!$C$39,IF(AND(B272&lt;=40,B272&gt;30),9*转化表!$C$37+10*转化表!$C$38+10*转化表!$C$39+(B272-30)*转化表!$C$40,IF(AND(B272&lt;=50,B272&gt;40),9*转化表!$C$37+10*转化表!$C$38+10*转化表!$C$39+10*转化表!$C$40+(B272-40)*转化表!$C$41,IF(AND(B272&lt;=60,B272&gt;50),9*转化表!$C$37+10*转化表!$C$38+10*转化表!$C$39+10*转化表!$C$40+10*转化表!$C$41+(B272-50)*转化表!$C$42,IF(AND(B272&lt;=70,B272&gt;60),9*转化表!$C$37+10*转化表!$C$38+10*转化表!$C$39+10*转化表!$C$40+10*转化表!$C$41+10*转化表!$C$42+(B272-60)*转化表!$C$43,IF(AND(B272&lt;=80,B272&gt;70),9*转化表!$C$37+10*转化表!$C$38+10*转化表!$C$39+10*转化表!$C$40+10*转化表!$C$41+10*转化表!$C$42+10*转化表!$C$43+(B272-70)*转化表!$C$44,IF(AND(B272&lt;=90,B272&gt;80),9*转化表!$C$37+10*转化表!$C$38+10*转化表!$C$39+10*转化表!$C$40+10*转化表!$C$41+10*转化表!$C$42+10*转化表!$C$43+10*转化表!$C$44+(B272-80)*转化表!$C$45,IF(AND(B272&lt;=100,B272&gt;90),9*转化表!$C$37+10*转化表!$C$38+10*转化表!$C$39+10*转化表!$C$40+10*转化表!$C$41+10*转化表!$C$42+10*转化表!$C$43+10*转化表!$C$44+10*转化表!$C$45+(B272-90)*转化表!$C$46,IF(AND(B272&lt;=110,B272&gt;100),9*转化表!$C$37+10*转化表!$C$38+10*转化表!$C$39+10*转化表!$C$40+10*转化表!$C$41+10*转化表!$C$42+10*转化表!$C$43+10*转化表!$C$44+10*转化表!$C$45+10*转化表!$C$46+(B272-100)*转化表!$C$47,IF(AND(B272&lt;=120,B272&gt;110),9*转化表!$C$37+10*转化表!$C$38+10*转化表!$C$39+10*转化表!$C$40+10*转化表!$C$41+10*转化表!$C$42+10*转化表!$C$43+10*转化表!$C$44+10*转化表!$C$45+10*转化表!$C$46+10*转化表!$C$47+(B272-110)*转化表!$C$48))))))))))))</f>
        <v>286</v>
      </c>
      <c r="H272" s="102">
        <f>人物成长表!$D272*人物成长表!$B272*7%+4.8+IF(AND(B272&lt;=10,B272&gt;0),(人物成长表!$B272-1)*转化表!$D$37,IF(AND(B272&lt;=20,B272&gt;10),9*转化表!$D$37+(B272-10)*转化表!$D$38,IF(AND(B272&lt;=30,B272&gt;20),9*转化表!$D$37+10*转化表!$D$38+(B272-20)*转化表!$D$39,IF(AND(B272&lt;=40,B272&gt;30),9*转化表!$D$37+10*转化表!$D$38+10*转化表!$D$39+(B272-30)*转化表!$D$40,IF(AND(B272&lt;=50,B272&gt;40),9*转化表!$D$37+10*转化表!$D$38+10*转化表!$D$39+10*转化表!$D$40+(B272-40)*转化表!$D$41,IF(AND(B272&lt;=60,B272&gt;50),9*转化表!$D$37+10*转化表!$D$38+10*转化表!$D$39+10*转化表!$D$40+10*转化表!$D$41+(B272-50)*转化表!$D$42,IF(AND(B272&lt;=70,B272&gt;60),9*转化表!$D$37+10*转化表!$D$38+10*转化表!$D$39+10*转化表!$D$40+10*转化表!$D$41+10*转化表!$D$42+(B272-60)*转化表!$D$43,IF(AND(B272&lt;=80,B272&gt;70),9*转化表!$D$37+10*转化表!$D$38+10*转化表!$D$39+10*转化表!$D$40+10*转化表!$D$41+10*转化表!$D$42+10*转化表!$D$43+(B272-70)*转化表!$D$44,IF(AND(B272&lt;=90,B272&gt;80),9*转化表!$D$37+10*转化表!$D$38+10*转化表!$D$39+10*转化表!$D$40+10*转化表!$D$41+10*转化表!$D$42+10*转化表!$D$43+10*转化表!$D$44+(B272-80)*转化表!$D$45,IF(AND(B272&lt;=100,B272&gt;90),9*转化表!$D$37+10*转化表!$D$38+10*转化表!$D$39+10*转化表!$D$40+10*转化表!$D$41+10*转化表!$D$42+10*转化表!$D$43+10*转化表!$D$44+10*转化表!$D$45+(B272-90)*转化表!$D$46,IF(AND(B272&lt;=110,B272&gt;100),9*转化表!$D$37+10*转化表!$D$38+10*转化表!$D$39+10*转化表!$D$40+10*转化表!$D$41+10*转化表!$D$42+10*转化表!$D$43+10*转化表!$D$44+10*转化表!$D$45+10*转化表!$D$46+(B272-100)*转化表!$D$47,IF(AND(B272&lt;=120,B272&gt;110),9*转化表!$D$37+10*转化表!$D$38+10*转化表!$D$39+10*转化表!$D$40+10*转化表!$D$41+10*转化表!$D$42+10*转化表!$D$43+10*转化表!$D$44+10*转化表!$D$45+10*转化表!$D$46+10*转化表!$D$47+(B272-110)*转化表!$D$48))))))))))))</f>
        <v>87.500000000000028</v>
      </c>
      <c r="I272" s="103">
        <f>IF(E272&lt;=50,0,(E272-50)*人物成长表!$B272*10%+0.1+IF(AND(B272&lt;=10,B272&gt;0),(人物成长表!$B272-1)*转化表!$E$37,IF(AND(B272&lt;=20,B272&gt;10),9*转化表!$E$37+(B272-10)*转化表!$E$38,IF(AND(B272&lt;=30,B272&gt;20),9*转化表!$E$37+10*转化表!$E$38+(B272-20)*转化表!$E$39,IF(AND(B272&lt;=40,B272&gt;30),9*转化表!$E$37+10*转化表!$E$38+10*转化表!$E$39+(B272-30)*转化表!$E$40,IF(AND(B272&lt;=50,B272&gt;40),9*转化表!$E$37+10*转化表!$E$38+10*转化表!$E$39+10*转化表!$E$40+(B272-40)*转化表!$E$41,IF(AND(B272&lt;=60,B272&gt;50),9*转化表!$E$37+10*转化表!$E$38+10*转化表!$E$39+10*转化表!$E$40+10*转化表!$E$41+(B272-50)*转化表!$E$42,IF(AND(B272&lt;=70,B272&gt;60),9*转化表!$E$37+10*转化表!$E$38+10*转化表!$E$39+10*转化表!$E$40+10*转化表!$E$41+10*转化表!$E$42+(B272-60)*转化表!$E$43,IF(AND(B272&lt;=80,B272&gt;70),9*转化表!$E$37+10*转化表!$E$38+10*转化表!$E$39+10*转化表!$E$40+10*转化表!$E$41+10*转化表!$E$42+10*转化表!$E$43+(B272-70)*转化表!$E$44,IF(AND(B272&lt;=90,B272&gt;80),9*转化表!$E$37+10*转化表!$E$38+10*转化表!$E$39+10*转化表!$E$40+10*转化表!$E$41+10*转化表!$E$42+10*转化表!$E$43+10*转化表!$E$44+(B272-80)*转化表!$E$45,IF(AND(B272&lt;=100,B272&gt;90),9*转化表!$E$37+10*转化表!$E$38+10*转化表!$E$39+10*转化表!$E$40+10*转化表!$E$41+10*转化表!$E$42+10*转化表!$E$43+10*转化表!$E$44+10*转化表!$E$45+(B272-90)*转化表!$E$46,IF(AND(B272&lt;=110,B272&gt;100),9*转化表!$E$37+10*转化表!$E$38+10*转化表!$E$39+10*转化表!$E$40+10*转化表!$E$41+10*转化表!$E$42+10*转化表!$E$43+10*转化表!$E$44+10*转化表!$E$45+10*转化表!$E$46+(B272-100)*转化表!$E$47,IF(AND(B272&lt;=120,B272&gt;110),9*转化表!$E$37+10*转化表!$E$38+10*转化表!$E$39+10*转化表!$E$40+10*转化表!$E$41+10*转化表!$E$42+10*转化表!$E$43+10*转化表!$E$44+10*转化表!$E$45+10*转化表!$E$46+10*转化表!$E$47+(B272-110)*转化表!$E$48)))))))))))))</f>
        <v>31.69</v>
      </c>
      <c r="J272" s="103">
        <f>IF(E272&lt;=50,0,(E272-50)*B272*7%+0.1+IF(AND(B272&lt;=10,B272&gt;0),(人物成长表!$B272-1)*转化表!$F$37,IF(AND(B272&lt;=20,B272&gt;10),9*转化表!$F$37+(B272-10)*转化表!$F$38,IF(AND(B272&lt;=30,B272&gt;20),9*转化表!$F$37+10*转化表!$F$38+(B272-20)*转化表!$F$39,IF(AND(B272&lt;=40,B272&gt;30),9*转化表!$F$37+10*转化表!$F$38+10*转化表!$F$39+(B272-30)*转化表!$F$40,IF(AND(B272&lt;=50,B272&gt;40),9*转化表!$F$37+10*转化表!$F$38+10*转化表!$F$39+10*转化表!$F$40+(B272-40)*转化表!$F$41,IF(AND(B272&lt;=60,B272&gt;50),9*转化表!$F$37+10*转化表!$F$38+10*转化表!$F$39+10*转化表!$F$40+10*转化表!$F$41+(B272-50)*转化表!$F$42,IF(AND(B272&lt;=70,B272&gt;60),9*转化表!$F$37+10*转化表!$F$38+10*转化表!$F$39+10*转化表!$F$40+10*转化表!$F$41+10*转化表!$F$42+(B272-60)*转化表!$F$43,IF(AND(B272&lt;=80,B272&gt;70),9*转化表!$F$37+10*转化表!$F$38+10*转化表!$F$39+10*转化表!$F$40+10*转化表!$F$41+10*转化表!$F$42+10*转化表!$F$43+(B272-70)*转化表!$F$44,IF(AND(B272&lt;=90,B272&gt;80),9*转化表!$F$37+10*转化表!$F$38+10*转化表!$F$39+10*转化表!$F$40+10*转化表!$F$41+10*转化表!$F$42+10*转化表!$F$43+10*转化表!$F$44+(B272-80)*转化表!$F$45,IF(AND(B272&lt;=100,B272&gt;90),9*转化表!$F$37+10*转化表!$F$38+10*转化表!$F$39+10*转化表!$F$40+10*转化表!$F$41+10*转化表!$F$42+10*转化表!$F$43+10*转化表!$F$44+10*转化表!$F$45+(B272-90)*转化表!$F$46,IF(AND(B272&lt;=110,B272&gt;100),9*转化表!$F$37+10*转化表!$F$38+10*转化表!$F$39+10*转化表!$F$40+10*转化表!$F$41+10*转化表!$F$42+10*转化表!$F$43+10*转化表!$F$44+10*转化表!$F$45+10*转化表!$F$46+(B272-100)*转化表!$F$47,IF(AND(B272&lt;=120,B272&gt;110),9*转化表!$F$37+10*转化表!$F$38+10*转化表!$F$39+10*转化表!$F$40+10*转化表!$F$41+10*转化表!$F$42+10*转化表!$F$43+10*转化表!$F$44+10*转化表!$F$45+10*转化表!$F$46+10*转化表!$F$47+(B272-110)*转化表!$F$48)))))))))))))</f>
        <v>22.140000000000004</v>
      </c>
      <c r="K272" s="103">
        <f>(F272-50)*人物成长表!$B272*10%+1+IF(AND(B272&lt;=10,B272&gt;0),(人物成长表!$B272-1)*转化表!$G$37,IF(AND(B272&lt;=20,B272&gt;10),9*转化表!$G$37+(B272-10)*转化表!$G$38,IF(AND(B272&lt;=30,B272&gt;20),9*转化表!$G$37+10*转化表!$G$38+(B272-20)*转化表!$G$39,IF(AND(B272&lt;=40,B272&gt;30),9*转化表!$G$37+10*转化表!$G$38+10*转化表!$G$39+(B272-30)*转化表!$G$40,IF(AND(B272&lt;=50,B272&gt;40),9*转化表!$G$37+10*转化表!$G$38+10*转化表!$G$39+10*转化表!$G$40+(B272-40)*转化表!$G$41,IF(AND(B272&lt;=60,B272&gt;50),9*转化表!$G$37+10*转化表!$G$38+10*转化表!$G$39+10*转化表!$G$40+10*转化表!$G$41+(B272-50)*转化表!$G$42,IF(AND(B272&lt;=70,B272&gt;60),9*转化表!$G$37+10*转化表!$G$38+10*转化表!$G$39+10*转化表!$G$40+10*转化表!$G$41+10*转化表!$G$42+(B272-60)*转化表!$G$43,IF(AND(B272&lt;=80,B272&gt;70),9*转化表!$G$37+10*转化表!$G$38+10*转化表!$G$39+10*转化表!$G$40+10*转化表!$G$41+10*转化表!$G$42+10*转化表!$G$43+(B272-70)*转化表!$G$44,IF(AND(B272&lt;=90,B272&gt;80),9*转化表!$G$37+10*转化表!$G$38+10*转化表!$G$39+10*转化表!$G$40+10*转化表!$G$41+10*转化表!$G$42+10*转化表!$G$43+10*转化表!$G$44+(B272-80)*转化表!$G$45,IF(AND(B272&lt;=100,B272&gt;90),9*转化表!$G$37+10*转化表!$G$38+10*转化表!$G$39+10*转化表!$G$40+10*转化表!$G$41+10*转化表!$G$42+10*转化表!$G$43+10*转化表!$G$44+10*转化表!$G$45+(B272-90)*转化表!$G$46,IF(AND(B272&lt;=110,B272&gt;100),9*转化表!$G$37+10*转化表!$G$38+10*转化表!$G$39+10*转化表!$G$40+10*转化表!$G$41+10*转化表!$G$42+10*转化表!$G$43+10*转化表!$G$44+10*转化表!$G$45+10*转化表!$G$46+(B272-100)*转化表!$G$47,IF(AND(B272&lt;=120,B272&gt;110),9*转化表!$G$37+10*转化表!$G$38+10*转化表!$G$39+10*转化表!$G$40+10*转化表!$G$41+10*转化表!$G$42+10*转化表!$G$43+10*转化表!$G$44+10*转化表!$G$45+10*转化表!$G$46+10*转化表!$G$47+(B272-110)*转化表!$G$48))))))))))))</f>
        <v>95</v>
      </c>
      <c r="L272" s="103">
        <f>IF(F272&lt;=50,0,(F272-50)*人物成长表!$B272*7%+IF(AND(B272&lt;=10,B272&gt;0),人物成长表!$B272*转化表!$H$37,IF(AND(B272&lt;=20,B272&gt;10),9*转化表!$H$37+(B272-10)*转化表!$H$38,IF(AND(B272&lt;=30,B272&gt;20),9*转化表!$H$37+10*转化表!$H$38+(B272-20)*转化表!$H$39,IF(AND(B272&lt;=40,B272&gt;30),9*转化表!$H$37+10*转化表!$H$38+10*转化表!$H$39+(B272-30)*转化表!$H$40,IF(AND(B272&lt;=50,B272&gt;40),9*转化表!$H$37+10*转化表!$H$38+10*转化表!$H$39+10*转化表!$H$40+(B272-40)*转化表!$H$41,IF(AND(B272&lt;=60,B272&gt;50),9*转化表!$H$37+10*转化表!$H$38+10*转化表!$H$39+10*转化表!$H$40+10*转化表!$H$41+(B272-50)*转化表!$H$42,IF(AND(B272&lt;=70,B272&gt;60),9*转化表!$H$37+10*转化表!$H$38+10*转化表!$H$39+10*转化表!$H$40+10*转化表!$H$41+10*转化表!$H$42+(B272-60)*转化表!$H$43,IF(AND(B272&lt;=80,B272&gt;70),9*转化表!$H$37+10*转化表!$H$38+10*转化表!$H$39+10*转化表!$H$40+10*转化表!$H$41+10*转化表!$H$42+10*转化表!$H$43+(B272-70)*转化表!$H$44,IF(AND(B272&lt;=90,B272&gt;80),9*转化表!$H$37+10*转化表!$H$38+10*转化表!$H$39+10*转化表!$H$40+10*转化表!$H$41+10*转化表!$H$42+10*转化表!$H$43+10*转化表!$H$44+(B272-80)*转化表!$H$45,IF(AND(B272&lt;=100,B272&gt;90),9*转化表!$H$37+10*转化表!$H$38+10*转化表!$H$39+10*转化表!$H$40+10*转化表!$H$41+10*转化表!$H$42+10*转化表!$H$43+10*转化表!$H$44+10*转化表!$H$45+(B272-90)*转化表!$H$46,IF(AND(B272&lt;=110,B272&gt;100),9*转化表!$H$37+10*转化表!$H$38+10*转化表!$H$39+10*转化表!$H$40+10*转化表!$H$41+10*转化表!$H$42+10*转化表!$H$43+10*转化表!$H$44+10*转化表!$H$45+10*转化表!$H$46+(B272-100)*转化表!$H$47,IF(AND(B272&lt;=120,B272&gt;110),9*转化表!$H$37+10*转化表!$H$38+10*转化表!$H$39+10*转化表!$H$40+10*转化表!$H$41+10*转化表!$H$42+10*转化表!$H$43+10*转化表!$H$44+10*转化表!$H$45+10*转化表!$H$46+10*转化表!$H$47+(B272-110)*转化表!$H$48)))))))))))))</f>
        <v>22.445000000000004</v>
      </c>
      <c r="M272" s="104">
        <v>0.15</v>
      </c>
      <c r="N272" s="100">
        <v>0</v>
      </c>
      <c r="O272" s="104">
        <v>0.15</v>
      </c>
      <c r="P272" s="104">
        <v>0.15</v>
      </c>
      <c r="Q272" s="100">
        <v>0</v>
      </c>
      <c r="R272" s="100">
        <v>0</v>
      </c>
      <c r="S272" s="100">
        <v>0</v>
      </c>
    </row>
    <row r="273" spans="1:19">
      <c r="A273" s="42" t="s">
        <v>465</v>
      </c>
      <c r="B273" s="100">
        <v>32</v>
      </c>
      <c r="C273" s="101">
        <f>IF(AND(B273&lt;=10,B273&gt;0),(人物成长表!$B273-1)*16+50,IF(AND(B273&lt;=20,B273&gt;10),9*16+50+(B273-10)*32,IF(AND(B273&lt;=30,B273&gt;20),9*16+50+10*32+(B273-20)*48,IF(AND(B273&lt;=40,B273&gt;30),9*16+50+10*32+10*48+(B273-30)*64,IF(AND(B273&lt;=50,B273&gt;40),9*16+50+10*32+10*48+10*64+(B273-40)*80,IF(AND(B273&lt;=60,B273&gt;50),9*16+30+10*32+10*48+10*64+10*80+(B273-50)*96,IF(AND(B273&lt;=70,B273&gt;60),9*16+30+10*32+10*48+10*64+10*80+10*96+(B273-60)*112,IF(AND(B273&lt;=80,B273&gt;70),9*16+30+10*32+10*48+10*64+10*80+10*96+10*112+(B273-70)*128,IF(AND(B273&lt;=90,B273&gt;80),9*16+30+10*32+10*48+10*64+10*80+10*96+10*112+10*128+(B273-80)*144,IF(AND(B273&lt;=100,B273&gt;90),9*16+30+10*32+10*48+10*64+10*80+10*96+10*112+10*128+10*144+(B273-90)*160,IF(AND(B273&lt;=110,B273&gt;100),9*16+30+10*32+10*48+10*64+10*80+10*96+10*112+10*128+10*144+10*160+(B273-100)*176,IF(AND(B273&lt;=120,B273&gt;110),9*16+30+10*32+10*48+10*64+10*80+10*96+10*112+10*128+10*144+10*160+10*176+(B273-110)*192))))))))))))</f>
        <v>1122</v>
      </c>
      <c r="D273" s="42">
        <v>60</v>
      </c>
      <c r="E273" s="42">
        <v>60</v>
      </c>
      <c r="F273" s="100">
        <v>60</v>
      </c>
      <c r="G273" s="102">
        <f>人物成长表!$D273*人物成长表!$B273*10%+7+IF(AND(B273&lt;=10,B273&gt;0),(人物成长表!$B273-1)*转化表!$C$37,IF(AND(B273&lt;=20,B273&gt;10),9*转化表!$C$37+(B273-10)*转化表!$C$38,IF(AND(B273&lt;=30,B273&gt;20),9*转化表!$C$37+10*转化表!$C$38+(B273-20)*转化表!$C$39,IF(AND(B273&lt;=40,B273&gt;30),9*转化表!$C$37+10*转化表!$C$38+10*转化表!$C$39+(B273-30)*转化表!$C$40,IF(AND(B273&lt;=50,B273&gt;40),9*转化表!$C$37+10*转化表!$C$38+10*转化表!$C$39+10*转化表!$C$40+(B273-40)*转化表!$C$41,IF(AND(B273&lt;=60,B273&gt;50),9*转化表!$C$37+10*转化表!$C$38+10*转化表!$C$39+10*转化表!$C$40+10*转化表!$C$41+(B273-50)*转化表!$C$42,IF(AND(B273&lt;=70,B273&gt;60),9*转化表!$C$37+10*转化表!$C$38+10*转化表!$C$39+10*转化表!$C$40+10*转化表!$C$41+10*转化表!$C$42+(B273-60)*转化表!$C$43,IF(AND(B273&lt;=80,B273&gt;70),9*转化表!$C$37+10*转化表!$C$38+10*转化表!$C$39+10*转化表!$C$40+10*转化表!$C$41+10*转化表!$C$42+10*转化表!$C$43+(B273-70)*转化表!$C$44,IF(AND(B273&lt;=90,B273&gt;80),9*转化表!$C$37+10*转化表!$C$38+10*转化表!$C$39+10*转化表!$C$40+10*转化表!$C$41+10*转化表!$C$42+10*转化表!$C$43+10*转化表!$C$44+(B273-80)*转化表!$C$45,IF(AND(B273&lt;=100,B273&gt;90),9*转化表!$C$37+10*转化表!$C$38+10*转化表!$C$39+10*转化表!$C$40+10*转化表!$C$41+10*转化表!$C$42+10*转化表!$C$43+10*转化表!$C$44+10*转化表!$C$45+(B273-90)*转化表!$C$46,IF(AND(B273&lt;=110,B273&gt;100),9*转化表!$C$37+10*转化表!$C$38+10*转化表!$C$39+10*转化表!$C$40+10*转化表!$C$41+10*转化表!$C$42+10*转化表!$C$43+10*转化表!$C$44+10*转化表!$C$45+10*转化表!$C$46+(B273-100)*转化表!$C$47,IF(AND(B273&lt;=120,B273&gt;110),9*转化表!$C$37+10*转化表!$C$38+10*转化表!$C$39+10*转化表!$C$40+10*转化表!$C$41+10*转化表!$C$42+10*转化表!$C$43+10*转化表!$C$44+10*转化表!$C$45+10*转化表!$C$46+10*转化表!$C$47+(B273-110)*转化表!$C$48))))))))))))</f>
        <v>303</v>
      </c>
      <c r="H273" s="102">
        <f>人物成长表!$D273*人物成长表!$B273*7%+4.8+IF(AND(B273&lt;=10,B273&gt;0),(人物成长表!$B273-1)*转化表!$D$37,IF(AND(B273&lt;=20,B273&gt;10),9*转化表!$D$37+(B273-10)*转化表!$D$38,IF(AND(B273&lt;=30,B273&gt;20),9*转化表!$D$37+10*转化表!$D$38+(B273-20)*转化表!$D$39,IF(AND(B273&lt;=40,B273&gt;30),9*转化表!$D$37+10*转化表!$D$38+10*转化表!$D$39+(B273-30)*转化表!$D$40,IF(AND(B273&lt;=50,B273&gt;40),9*转化表!$D$37+10*转化表!$D$38+10*转化表!$D$39+10*转化表!$D$40+(B273-40)*转化表!$D$41,IF(AND(B273&lt;=60,B273&gt;50),9*转化表!$D$37+10*转化表!$D$38+10*转化表!$D$39+10*转化表!$D$40+10*转化表!$D$41+(B273-50)*转化表!$D$42,IF(AND(B273&lt;=70,B273&gt;60),9*转化表!$D$37+10*转化表!$D$38+10*转化表!$D$39+10*转化表!$D$40+10*转化表!$D$41+10*转化表!$D$42+(B273-60)*转化表!$D$43,IF(AND(B273&lt;=80,B273&gt;70),9*转化表!$D$37+10*转化表!$D$38+10*转化表!$D$39+10*转化表!$D$40+10*转化表!$D$41+10*转化表!$D$42+10*转化表!$D$43+(B273-70)*转化表!$D$44,IF(AND(B273&lt;=90,B273&gt;80),9*转化表!$D$37+10*转化表!$D$38+10*转化表!$D$39+10*转化表!$D$40+10*转化表!$D$41+10*转化表!$D$42+10*转化表!$D$43+10*转化表!$D$44+(B273-80)*转化表!$D$45,IF(AND(B273&lt;=100,B273&gt;90),9*转化表!$D$37+10*转化表!$D$38+10*转化表!$D$39+10*转化表!$D$40+10*转化表!$D$41+10*转化表!$D$42+10*转化表!$D$43+10*转化表!$D$44+10*转化表!$D$45+(B273-90)*转化表!$D$46,IF(AND(B273&lt;=110,B273&gt;100),9*转化表!$D$37+10*转化表!$D$38+10*转化表!$D$39+10*转化表!$D$40+10*转化表!$D$41+10*转化表!$D$42+10*转化表!$D$43+10*转化表!$D$44+10*转化表!$D$45+10*转化表!$D$46+(B273-100)*转化表!$D$47,IF(AND(B273&lt;=120,B273&gt;110),9*转化表!$D$37+10*转化表!$D$38+10*转化表!$D$39+10*转化表!$D$40+10*转化表!$D$41+10*转化表!$D$42+10*转化表!$D$43+10*转化表!$D$44+10*转化表!$D$45+10*转化表!$D$46+10*转化表!$D$47+(B273-110)*转化表!$D$48))))))))))))</f>
        <v>92.000000000000028</v>
      </c>
      <c r="I273" s="103">
        <f>IF(E273&lt;=50,0,(E273-50)*人物成长表!$B273*10%+0.1+IF(AND(B273&lt;=10,B273&gt;0),(人物成长表!$B273-1)*转化表!$E$37,IF(AND(B273&lt;=20,B273&gt;10),9*转化表!$E$37+(B273-10)*转化表!$E$38,IF(AND(B273&lt;=30,B273&gt;20),9*转化表!$E$37+10*转化表!$E$38+(B273-20)*转化表!$E$39,IF(AND(B273&lt;=40,B273&gt;30),9*转化表!$E$37+10*转化表!$E$38+10*转化表!$E$39+(B273-30)*转化表!$E$40,IF(AND(B273&lt;=50,B273&gt;40),9*转化表!$E$37+10*转化表!$E$38+10*转化表!$E$39+10*转化表!$E$40+(B273-40)*转化表!$E$41,IF(AND(B273&lt;=60,B273&gt;50),9*转化表!$E$37+10*转化表!$E$38+10*转化表!$E$39+10*转化表!$E$40+10*转化表!$E$41+(B273-50)*转化表!$E$42,IF(AND(B273&lt;=70,B273&gt;60),9*转化表!$E$37+10*转化表!$E$38+10*转化表!$E$39+10*转化表!$E$40+10*转化表!$E$41+10*转化表!$E$42+(B273-60)*转化表!$E$43,IF(AND(B273&lt;=80,B273&gt;70),9*转化表!$E$37+10*转化表!$E$38+10*转化表!$E$39+10*转化表!$E$40+10*转化表!$E$41+10*转化表!$E$42+10*转化表!$E$43+(B273-70)*转化表!$E$44,IF(AND(B273&lt;=90,B273&gt;80),9*转化表!$E$37+10*转化表!$E$38+10*转化表!$E$39+10*转化表!$E$40+10*转化表!$E$41+10*转化表!$E$42+10*转化表!$E$43+10*转化表!$E$44+(B273-80)*转化表!$E$45,IF(AND(B273&lt;=100,B273&gt;90),9*转化表!$E$37+10*转化表!$E$38+10*转化表!$E$39+10*转化表!$E$40+10*转化表!$E$41+10*转化表!$E$42+10*转化表!$E$43+10*转化表!$E$44+10*转化表!$E$45+(B273-90)*转化表!$E$46,IF(AND(B273&lt;=110,B273&gt;100),9*转化表!$E$37+10*转化表!$E$38+10*转化表!$E$39+10*转化表!$E$40+10*转化表!$E$41+10*转化表!$E$42+10*转化表!$E$43+10*转化表!$E$44+10*转化表!$E$45+10*转化表!$E$46+(B273-100)*转化表!$E$47,IF(AND(B273&lt;=120,B273&gt;110),9*转化表!$E$37+10*转化表!$E$38+10*转化表!$E$39+10*转化表!$E$40+10*转化表!$E$41+10*转化表!$E$42+10*转化表!$E$43+10*转化表!$E$44+10*转化表!$E$45+10*转化表!$E$46+10*转化表!$E$47+(B273-110)*转化表!$E$48)))))))))))))</f>
        <v>32.71</v>
      </c>
      <c r="J273" s="103">
        <f>IF(E273&lt;=50,0,(E273-50)*B273*7%+0.1+IF(AND(B273&lt;=10,B273&gt;0),(人物成长表!$B273-1)*转化表!$F$37,IF(AND(B273&lt;=20,B273&gt;10),9*转化表!$F$37+(B273-10)*转化表!$F$38,IF(AND(B273&lt;=30,B273&gt;20),9*转化表!$F$37+10*转化表!$F$38+(B273-20)*转化表!$F$39,IF(AND(B273&lt;=40,B273&gt;30),9*转化表!$F$37+10*转化表!$F$38+10*转化表!$F$39+(B273-30)*转化表!$F$40,IF(AND(B273&lt;=50,B273&gt;40),9*转化表!$F$37+10*转化表!$F$38+10*转化表!$F$39+10*转化表!$F$40+(B273-40)*转化表!$F$41,IF(AND(B273&lt;=60,B273&gt;50),9*转化表!$F$37+10*转化表!$F$38+10*转化表!$F$39+10*转化表!$F$40+10*转化表!$F$41+(B273-50)*转化表!$F$42,IF(AND(B273&lt;=70,B273&gt;60),9*转化表!$F$37+10*转化表!$F$38+10*转化表!$F$39+10*转化表!$F$40+10*转化表!$F$41+10*转化表!$F$42+(B273-60)*转化表!$F$43,IF(AND(B273&lt;=80,B273&gt;70),9*转化表!$F$37+10*转化表!$F$38+10*转化表!$F$39+10*转化表!$F$40+10*转化表!$F$41+10*转化表!$F$42+10*转化表!$F$43+(B273-70)*转化表!$F$44,IF(AND(B273&lt;=90,B273&gt;80),9*转化表!$F$37+10*转化表!$F$38+10*转化表!$F$39+10*转化表!$F$40+10*转化表!$F$41+10*转化表!$F$42+10*转化表!$F$43+10*转化表!$F$44+(B273-80)*转化表!$F$45,IF(AND(B273&lt;=100,B273&gt;90),9*转化表!$F$37+10*转化表!$F$38+10*转化表!$F$39+10*转化表!$F$40+10*转化表!$F$41+10*转化表!$F$42+10*转化表!$F$43+10*转化表!$F$44+10*转化表!$F$45+(B273-90)*转化表!$F$46,IF(AND(B273&lt;=110,B273&gt;100),9*转化表!$F$37+10*转化表!$F$38+10*转化表!$F$39+10*转化表!$F$40+10*转化表!$F$41+10*转化表!$F$42+10*转化表!$F$43+10*转化表!$F$44+10*转化表!$F$45+10*转化表!$F$46+(B273-100)*转化表!$F$47,IF(AND(B273&lt;=120,B273&gt;110),9*转化表!$F$37+10*转化表!$F$38+10*转化表!$F$39+10*转化表!$F$40+10*转化表!$F$41+10*转化表!$F$42+10*转化表!$F$43+10*转化表!$F$44+10*转化表!$F$45+10*转化表!$F$46+10*转化表!$F$47+(B273-110)*转化表!$F$48)))))))))))))</f>
        <v>22.850000000000005</v>
      </c>
      <c r="K273" s="103">
        <f>(F273-50)*人物成长表!$B273*10%+1+IF(AND(B273&lt;=10,B273&gt;0),(人物成长表!$B273-1)*转化表!$G$37,IF(AND(B273&lt;=20,B273&gt;10),9*转化表!$G$37+(B273-10)*转化表!$G$38,IF(AND(B273&lt;=30,B273&gt;20),9*转化表!$G$37+10*转化表!$G$38+(B273-20)*转化表!$G$39,IF(AND(B273&lt;=40,B273&gt;30),9*转化表!$G$37+10*转化表!$G$38+10*转化表!$G$39+(B273-30)*转化表!$G$40,IF(AND(B273&lt;=50,B273&gt;40),9*转化表!$G$37+10*转化表!$G$38+10*转化表!$G$39+10*转化表!$G$40+(B273-40)*转化表!$G$41,IF(AND(B273&lt;=60,B273&gt;50),9*转化表!$G$37+10*转化表!$G$38+10*转化表!$G$39+10*转化表!$G$40+10*转化表!$G$41+(B273-50)*转化表!$G$42,IF(AND(B273&lt;=70,B273&gt;60),9*转化表!$G$37+10*转化表!$G$38+10*转化表!$G$39+10*转化表!$G$40+10*转化表!$G$41+10*转化表!$G$42+(B273-60)*转化表!$G$43,IF(AND(B273&lt;=80,B273&gt;70),9*转化表!$G$37+10*转化表!$G$38+10*转化表!$G$39+10*转化表!$G$40+10*转化表!$G$41+10*转化表!$G$42+10*转化表!$G$43+(B273-70)*转化表!$G$44,IF(AND(B273&lt;=90,B273&gt;80),9*转化表!$G$37+10*转化表!$G$38+10*转化表!$G$39+10*转化表!$G$40+10*转化表!$G$41+10*转化表!$G$42+10*转化表!$G$43+10*转化表!$G$44+(B273-80)*转化表!$G$45,IF(AND(B273&lt;=100,B273&gt;90),9*转化表!$G$37+10*转化表!$G$38+10*转化表!$G$39+10*转化表!$G$40+10*转化表!$G$41+10*转化表!$G$42+10*转化表!$G$43+10*转化表!$G$44+10*转化表!$G$45+(B273-90)*转化表!$G$46,IF(AND(B273&lt;=110,B273&gt;100),9*转化表!$G$37+10*转化表!$G$38+10*转化表!$G$39+10*转化表!$G$40+10*转化表!$G$41+10*转化表!$G$42+10*转化表!$G$43+10*转化表!$G$44+10*转化表!$G$45+10*转化表!$G$46+(B273-100)*转化表!$G$47,IF(AND(B273&lt;=120,B273&gt;110),9*转化表!$G$37+10*转化表!$G$38+10*转化表!$G$39+10*转化表!$G$40+10*转化表!$G$41+10*转化表!$G$42+10*转化表!$G$43+10*转化表!$G$44+10*转化表!$G$45+10*转化表!$G$46+10*转化表!$G$47+(B273-110)*转化表!$G$48))))))))))))</f>
        <v>100</v>
      </c>
      <c r="L273" s="103">
        <f>IF(F273&lt;=50,0,(F273-50)*人物成长表!$B273*7%+IF(AND(B273&lt;=10,B273&gt;0),人物成长表!$B273*转化表!$H$37,IF(AND(B273&lt;=20,B273&gt;10),9*转化表!$H$37+(B273-10)*转化表!$H$38,IF(AND(B273&lt;=30,B273&gt;20),9*转化表!$H$37+10*转化表!$H$38+(B273-20)*转化表!$H$39,IF(AND(B273&lt;=40,B273&gt;30),9*转化表!$H$37+10*转化表!$H$38+10*转化表!$H$39+(B273-30)*转化表!$H$40,IF(AND(B273&lt;=50,B273&gt;40),9*转化表!$H$37+10*转化表!$H$38+10*转化表!$H$39+10*转化表!$H$40+(B273-40)*转化表!$H$41,IF(AND(B273&lt;=60,B273&gt;50),9*转化表!$H$37+10*转化表!$H$38+10*转化表!$H$39+10*转化表!$H$40+10*转化表!$H$41+(B273-50)*转化表!$H$42,IF(AND(B273&lt;=70,B273&gt;60),9*转化表!$H$37+10*转化表!$H$38+10*转化表!$H$39+10*转化表!$H$40+10*转化表!$H$41+10*转化表!$H$42+(B273-60)*转化表!$H$43,IF(AND(B273&lt;=80,B273&gt;70),9*转化表!$H$37+10*转化表!$H$38+10*转化表!$H$39+10*转化表!$H$40+10*转化表!$H$41+10*转化表!$H$42+10*转化表!$H$43+(B273-70)*转化表!$H$44,IF(AND(B273&lt;=90,B273&gt;80),9*转化表!$H$37+10*转化表!$H$38+10*转化表!$H$39+10*转化表!$H$40+10*转化表!$H$41+10*转化表!$H$42+10*转化表!$H$43+10*转化表!$H$44+(B273-80)*转化表!$H$45,IF(AND(B273&lt;=100,B273&gt;90),9*转化表!$H$37+10*转化表!$H$38+10*转化表!$H$39+10*转化表!$H$40+10*转化表!$H$41+10*转化表!$H$42+10*转化表!$H$43+10*转化表!$H$44+10*转化表!$H$45+(B273-90)*转化表!$H$46,IF(AND(B273&lt;=110,B273&gt;100),9*转化表!$H$37+10*转化表!$H$38+10*转化表!$H$39+10*转化表!$H$40+10*转化表!$H$41+10*转化表!$H$42+10*转化表!$H$43+10*转化表!$H$44+10*转化表!$H$45+10*转化表!$H$46+(B273-100)*转化表!$H$47,IF(AND(B273&lt;=120,B273&gt;110),9*转化表!$H$37+10*转化表!$H$38+10*转化表!$H$39+10*转化表!$H$40+10*转化表!$H$41+10*转化表!$H$42+10*转化表!$H$43+10*转化表!$H$44+10*转化表!$H$45+10*转化表!$H$46+10*转化表!$H$47+(B273-110)*转化表!$H$48)))))))))))))</f>
        <v>23.200000000000003</v>
      </c>
      <c r="M273" s="104">
        <v>0.15</v>
      </c>
      <c r="N273" s="100">
        <v>0</v>
      </c>
      <c r="O273" s="104">
        <v>0.15</v>
      </c>
      <c r="P273" s="104">
        <v>0.15</v>
      </c>
      <c r="Q273" s="100">
        <v>0</v>
      </c>
      <c r="R273" s="100">
        <v>0</v>
      </c>
      <c r="S273" s="100">
        <v>0</v>
      </c>
    </row>
    <row r="274" spans="1:19">
      <c r="A274" s="42" t="s">
        <v>465</v>
      </c>
      <c r="B274" s="100">
        <v>33</v>
      </c>
      <c r="C274" s="101">
        <f>IF(AND(B274&lt;=10,B274&gt;0),(人物成长表!$B274-1)*16+50,IF(AND(B274&lt;=20,B274&gt;10),9*16+50+(B274-10)*32,IF(AND(B274&lt;=30,B274&gt;20),9*16+50+10*32+(B274-20)*48,IF(AND(B274&lt;=40,B274&gt;30),9*16+50+10*32+10*48+(B274-30)*64,IF(AND(B274&lt;=50,B274&gt;40),9*16+50+10*32+10*48+10*64+(B274-40)*80,IF(AND(B274&lt;=60,B274&gt;50),9*16+30+10*32+10*48+10*64+10*80+(B274-50)*96,IF(AND(B274&lt;=70,B274&gt;60),9*16+30+10*32+10*48+10*64+10*80+10*96+(B274-60)*112,IF(AND(B274&lt;=80,B274&gt;70),9*16+30+10*32+10*48+10*64+10*80+10*96+10*112+(B274-70)*128,IF(AND(B274&lt;=90,B274&gt;80),9*16+30+10*32+10*48+10*64+10*80+10*96+10*112+10*128+(B274-80)*144,IF(AND(B274&lt;=100,B274&gt;90),9*16+30+10*32+10*48+10*64+10*80+10*96+10*112+10*128+10*144+(B274-90)*160,IF(AND(B274&lt;=110,B274&gt;100),9*16+30+10*32+10*48+10*64+10*80+10*96+10*112+10*128+10*144+10*160+(B274-100)*176,IF(AND(B274&lt;=120,B274&gt;110),9*16+30+10*32+10*48+10*64+10*80+10*96+10*112+10*128+10*144+10*160+10*176+(B274-110)*192))))))))))))</f>
        <v>1186</v>
      </c>
      <c r="D274" s="42">
        <v>60</v>
      </c>
      <c r="E274" s="42">
        <v>60</v>
      </c>
      <c r="F274" s="100">
        <v>60</v>
      </c>
      <c r="G274" s="102">
        <f>人物成长表!$D274*人物成长表!$B274*10%+7+IF(AND(B274&lt;=10,B274&gt;0),(人物成长表!$B274-1)*转化表!$C$37,IF(AND(B274&lt;=20,B274&gt;10),9*转化表!$C$37+(B274-10)*转化表!$C$38,IF(AND(B274&lt;=30,B274&gt;20),9*转化表!$C$37+10*转化表!$C$38+(B274-20)*转化表!$C$39,IF(AND(B274&lt;=40,B274&gt;30),9*转化表!$C$37+10*转化表!$C$38+10*转化表!$C$39+(B274-30)*转化表!$C$40,IF(AND(B274&lt;=50,B274&gt;40),9*转化表!$C$37+10*转化表!$C$38+10*转化表!$C$39+10*转化表!$C$40+(B274-40)*转化表!$C$41,IF(AND(B274&lt;=60,B274&gt;50),9*转化表!$C$37+10*转化表!$C$38+10*转化表!$C$39+10*转化表!$C$40+10*转化表!$C$41+(B274-50)*转化表!$C$42,IF(AND(B274&lt;=70,B274&gt;60),9*转化表!$C$37+10*转化表!$C$38+10*转化表!$C$39+10*转化表!$C$40+10*转化表!$C$41+10*转化表!$C$42+(B274-60)*转化表!$C$43,IF(AND(B274&lt;=80,B274&gt;70),9*转化表!$C$37+10*转化表!$C$38+10*转化表!$C$39+10*转化表!$C$40+10*转化表!$C$41+10*转化表!$C$42+10*转化表!$C$43+(B274-70)*转化表!$C$44,IF(AND(B274&lt;=90,B274&gt;80),9*转化表!$C$37+10*转化表!$C$38+10*转化表!$C$39+10*转化表!$C$40+10*转化表!$C$41+10*转化表!$C$42+10*转化表!$C$43+10*转化表!$C$44+(B274-80)*转化表!$C$45,IF(AND(B274&lt;=100,B274&gt;90),9*转化表!$C$37+10*转化表!$C$38+10*转化表!$C$39+10*转化表!$C$40+10*转化表!$C$41+10*转化表!$C$42+10*转化表!$C$43+10*转化表!$C$44+10*转化表!$C$45+(B274-90)*转化表!$C$46,IF(AND(B274&lt;=110,B274&gt;100),9*转化表!$C$37+10*转化表!$C$38+10*转化表!$C$39+10*转化表!$C$40+10*转化表!$C$41+10*转化表!$C$42+10*转化表!$C$43+10*转化表!$C$44+10*转化表!$C$45+10*转化表!$C$46+(B274-100)*转化表!$C$47,IF(AND(B274&lt;=120,B274&gt;110),9*转化表!$C$37+10*转化表!$C$38+10*转化表!$C$39+10*转化表!$C$40+10*转化表!$C$41+10*转化表!$C$42+10*转化表!$C$43+10*转化表!$C$44+10*转化表!$C$45+10*转化表!$C$46+10*转化表!$C$47+(B274-110)*转化表!$C$48))))))))))))</f>
        <v>320</v>
      </c>
      <c r="H274" s="102">
        <f>人物成长表!$D274*人物成长表!$B274*7%+4.8+IF(AND(B274&lt;=10,B274&gt;0),(人物成长表!$B274-1)*转化表!$D$37,IF(AND(B274&lt;=20,B274&gt;10),9*转化表!$D$37+(B274-10)*转化表!$D$38,IF(AND(B274&lt;=30,B274&gt;20),9*转化表!$D$37+10*转化表!$D$38+(B274-20)*转化表!$D$39,IF(AND(B274&lt;=40,B274&gt;30),9*转化表!$D$37+10*转化表!$D$38+10*转化表!$D$39+(B274-30)*转化表!$D$40,IF(AND(B274&lt;=50,B274&gt;40),9*转化表!$D$37+10*转化表!$D$38+10*转化表!$D$39+10*转化表!$D$40+(B274-40)*转化表!$D$41,IF(AND(B274&lt;=60,B274&gt;50),9*转化表!$D$37+10*转化表!$D$38+10*转化表!$D$39+10*转化表!$D$40+10*转化表!$D$41+(B274-50)*转化表!$D$42,IF(AND(B274&lt;=70,B274&gt;60),9*转化表!$D$37+10*转化表!$D$38+10*转化表!$D$39+10*转化表!$D$40+10*转化表!$D$41+10*转化表!$D$42+(B274-60)*转化表!$D$43,IF(AND(B274&lt;=80,B274&gt;70),9*转化表!$D$37+10*转化表!$D$38+10*转化表!$D$39+10*转化表!$D$40+10*转化表!$D$41+10*转化表!$D$42+10*转化表!$D$43+(B274-70)*转化表!$D$44,IF(AND(B274&lt;=90,B274&gt;80),9*转化表!$D$37+10*转化表!$D$38+10*转化表!$D$39+10*转化表!$D$40+10*转化表!$D$41+10*转化表!$D$42+10*转化表!$D$43+10*转化表!$D$44+(B274-80)*转化表!$D$45,IF(AND(B274&lt;=100,B274&gt;90),9*转化表!$D$37+10*转化表!$D$38+10*转化表!$D$39+10*转化表!$D$40+10*转化表!$D$41+10*转化表!$D$42+10*转化表!$D$43+10*转化表!$D$44+10*转化表!$D$45+(B274-90)*转化表!$D$46,IF(AND(B274&lt;=110,B274&gt;100),9*转化表!$D$37+10*转化表!$D$38+10*转化表!$D$39+10*转化表!$D$40+10*转化表!$D$41+10*转化表!$D$42+10*转化表!$D$43+10*转化表!$D$44+10*转化表!$D$45+10*转化表!$D$46+(B274-100)*转化表!$D$47,IF(AND(B274&lt;=120,B274&gt;110),9*转化表!$D$37+10*转化表!$D$38+10*转化表!$D$39+10*转化表!$D$40+10*转化表!$D$41+10*转化表!$D$42+10*转化表!$D$43+10*转化表!$D$44+10*转化表!$D$45+10*转化表!$D$46+10*转化表!$D$47+(B274-110)*转化表!$D$48))))))))))))</f>
        <v>96.500000000000028</v>
      </c>
      <c r="I274" s="103">
        <f>IF(E274&lt;=50,0,(E274-50)*人物成长表!$B274*10%+0.1+IF(AND(B274&lt;=10,B274&gt;0),(人物成长表!$B274-1)*转化表!$E$37,IF(AND(B274&lt;=20,B274&gt;10),9*转化表!$E$37+(B274-10)*转化表!$E$38,IF(AND(B274&lt;=30,B274&gt;20),9*转化表!$E$37+10*转化表!$E$38+(B274-20)*转化表!$E$39,IF(AND(B274&lt;=40,B274&gt;30),9*转化表!$E$37+10*转化表!$E$38+10*转化表!$E$39+(B274-30)*转化表!$E$40,IF(AND(B274&lt;=50,B274&gt;40),9*转化表!$E$37+10*转化表!$E$38+10*转化表!$E$39+10*转化表!$E$40+(B274-40)*转化表!$E$41,IF(AND(B274&lt;=60,B274&gt;50),9*转化表!$E$37+10*转化表!$E$38+10*转化表!$E$39+10*转化表!$E$40+10*转化表!$E$41+(B274-50)*转化表!$E$42,IF(AND(B274&lt;=70,B274&gt;60),9*转化表!$E$37+10*转化表!$E$38+10*转化表!$E$39+10*转化表!$E$40+10*转化表!$E$41+10*转化表!$E$42+(B274-60)*转化表!$E$43,IF(AND(B274&lt;=80,B274&gt;70),9*转化表!$E$37+10*转化表!$E$38+10*转化表!$E$39+10*转化表!$E$40+10*转化表!$E$41+10*转化表!$E$42+10*转化表!$E$43+(B274-70)*转化表!$E$44,IF(AND(B274&lt;=90,B274&gt;80),9*转化表!$E$37+10*转化表!$E$38+10*转化表!$E$39+10*转化表!$E$40+10*转化表!$E$41+10*转化表!$E$42+10*转化表!$E$43+10*转化表!$E$44+(B274-80)*转化表!$E$45,IF(AND(B274&lt;=100,B274&gt;90),9*转化表!$E$37+10*转化表!$E$38+10*转化表!$E$39+10*转化表!$E$40+10*转化表!$E$41+10*转化表!$E$42+10*转化表!$E$43+10*转化表!$E$44+10*转化表!$E$45+(B274-90)*转化表!$E$46,IF(AND(B274&lt;=110,B274&gt;100),9*转化表!$E$37+10*转化表!$E$38+10*转化表!$E$39+10*转化表!$E$40+10*转化表!$E$41+10*转化表!$E$42+10*转化表!$E$43+10*转化表!$E$44+10*转化表!$E$45+10*转化表!$E$46+(B274-100)*转化表!$E$47,IF(AND(B274&lt;=120,B274&gt;110),9*转化表!$E$37+10*转化表!$E$38+10*转化表!$E$39+10*转化表!$E$40+10*转化表!$E$41+10*转化表!$E$42+10*转化表!$E$43+10*转化表!$E$44+10*转化表!$E$45+10*转化表!$E$46+10*转化表!$E$47+(B274-110)*转化表!$E$48)))))))))))))</f>
        <v>33.730000000000004</v>
      </c>
      <c r="J274" s="103">
        <f>IF(E274&lt;=50,0,(E274-50)*B274*7%+0.1+IF(AND(B274&lt;=10,B274&gt;0),(人物成长表!$B274-1)*转化表!$F$37,IF(AND(B274&lt;=20,B274&gt;10),9*转化表!$F$37+(B274-10)*转化表!$F$38,IF(AND(B274&lt;=30,B274&gt;20),9*转化表!$F$37+10*转化表!$F$38+(B274-20)*转化表!$F$39,IF(AND(B274&lt;=40,B274&gt;30),9*转化表!$F$37+10*转化表!$F$38+10*转化表!$F$39+(B274-30)*转化表!$F$40,IF(AND(B274&lt;=50,B274&gt;40),9*转化表!$F$37+10*转化表!$F$38+10*转化表!$F$39+10*转化表!$F$40+(B274-40)*转化表!$F$41,IF(AND(B274&lt;=60,B274&gt;50),9*转化表!$F$37+10*转化表!$F$38+10*转化表!$F$39+10*转化表!$F$40+10*转化表!$F$41+(B274-50)*转化表!$F$42,IF(AND(B274&lt;=70,B274&gt;60),9*转化表!$F$37+10*转化表!$F$38+10*转化表!$F$39+10*转化表!$F$40+10*转化表!$F$41+10*转化表!$F$42+(B274-60)*转化表!$F$43,IF(AND(B274&lt;=80,B274&gt;70),9*转化表!$F$37+10*转化表!$F$38+10*转化表!$F$39+10*转化表!$F$40+10*转化表!$F$41+10*转化表!$F$42+10*转化表!$F$43+(B274-70)*转化表!$F$44,IF(AND(B274&lt;=90,B274&gt;80),9*转化表!$F$37+10*转化表!$F$38+10*转化表!$F$39+10*转化表!$F$40+10*转化表!$F$41+10*转化表!$F$42+10*转化表!$F$43+10*转化表!$F$44+(B274-80)*转化表!$F$45,IF(AND(B274&lt;=100,B274&gt;90),9*转化表!$F$37+10*转化表!$F$38+10*转化表!$F$39+10*转化表!$F$40+10*转化表!$F$41+10*转化表!$F$42+10*转化表!$F$43+10*转化表!$F$44+10*转化表!$F$45+(B274-90)*转化表!$F$46,IF(AND(B274&lt;=110,B274&gt;100),9*转化表!$F$37+10*转化表!$F$38+10*转化表!$F$39+10*转化表!$F$40+10*转化表!$F$41+10*转化表!$F$42+10*转化表!$F$43+10*转化表!$F$44+10*转化表!$F$45+10*转化表!$F$46+(B274-100)*转化表!$F$47,IF(AND(B274&lt;=120,B274&gt;110),9*转化表!$F$37+10*转化表!$F$38+10*转化表!$F$39+10*转化表!$F$40+10*转化表!$F$41+10*转化表!$F$42+10*转化表!$F$43+10*转化表!$F$44+10*转化表!$F$45+10*转化表!$F$46+10*转化表!$F$47+(B274-110)*转化表!$F$48)))))))))))))</f>
        <v>23.560000000000002</v>
      </c>
      <c r="K274" s="103">
        <f>(F274-50)*人物成长表!$B274*10%+1+IF(AND(B274&lt;=10,B274&gt;0),(人物成长表!$B274-1)*转化表!$G$37,IF(AND(B274&lt;=20,B274&gt;10),9*转化表!$G$37+(B274-10)*转化表!$G$38,IF(AND(B274&lt;=30,B274&gt;20),9*转化表!$G$37+10*转化表!$G$38+(B274-20)*转化表!$G$39,IF(AND(B274&lt;=40,B274&gt;30),9*转化表!$G$37+10*转化表!$G$38+10*转化表!$G$39+(B274-30)*转化表!$G$40,IF(AND(B274&lt;=50,B274&gt;40),9*转化表!$G$37+10*转化表!$G$38+10*转化表!$G$39+10*转化表!$G$40+(B274-40)*转化表!$G$41,IF(AND(B274&lt;=60,B274&gt;50),9*转化表!$G$37+10*转化表!$G$38+10*转化表!$G$39+10*转化表!$G$40+10*转化表!$G$41+(B274-50)*转化表!$G$42,IF(AND(B274&lt;=70,B274&gt;60),9*转化表!$G$37+10*转化表!$G$38+10*转化表!$G$39+10*转化表!$G$40+10*转化表!$G$41+10*转化表!$G$42+(B274-60)*转化表!$G$43,IF(AND(B274&lt;=80,B274&gt;70),9*转化表!$G$37+10*转化表!$G$38+10*转化表!$G$39+10*转化表!$G$40+10*转化表!$G$41+10*转化表!$G$42+10*转化表!$G$43+(B274-70)*转化表!$G$44,IF(AND(B274&lt;=90,B274&gt;80),9*转化表!$G$37+10*转化表!$G$38+10*转化表!$G$39+10*转化表!$G$40+10*转化表!$G$41+10*转化表!$G$42+10*转化表!$G$43+10*转化表!$G$44+(B274-80)*转化表!$G$45,IF(AND(B274&lt;=100,B274&gt;90),9*转化表!$G$37+10*转化表!$G$38+10*转化表!$G$39+10*转化表!$G$40+10*转化表!$G$41+10*转化表!$G$42+10*转化表!$G$43+10*转化表!$G$44+10*转化表!$G$45+(B274-90)*转化表!$G$46,IF(AND(B274&lt;=110,B274&gt;100),9*转化表!$G$37+10*转化表!$G$38+10*转化表!$G$39+10*转化表!$G$40+10*转化表!$G$41+10*转化表!$G$42+10*转化表!$G$43+10*转化表!$G$44+10*转化表!$G$45+10*转化表!$G$46+(B274-100)*转化表!$G$47,IF(AND(B274&lt;=120,B274&gt;110),9*转化表!$G$37+10*转化表!$G$38+10*转化表!$G$39+10*转化表!$G$40+10*转化表!$G$41+10*转化表!$G$42+10*转化表!$G$43+10*转化表!$G$44+10*转化表!$G$45+10*转化表!$G$46+10*转化表!$G$47+(B274-110)*转化表!$G$48))))))))))))</f>
        <v>105</v>
      </c>
      <c r="L274" s="103">
        <f>IF(F274&lt;=50,0,(F274-50)*人物成长表!$B274*7%+IF(AND(B274&lt;=10,B274&gt;0),人物成长表!$B274*转化表!$H$37,IF(AND(B274&lt;=20,B274&gt;10),9*转化表!$H$37+(B274-10)*转化表!$H$38,IF(AND(B274&lt;=30,B274&gt;20),9*转化表!$H$37+10*转化表!$H$38+(B274-20)*转化表!$H$39,IF(AND(B274&lt;=40,B274&gt;30),9*转化表!$H$37+10*转化表!$H$38+10*转化表!$H$39+(B274-30)*转化表!$H$40,IF(AND(B274&lt;=50,B274&gt;40),9*转化表!$H$37+10*转化表!$H$38+10*转化表!$H$39+10*转化表!$H$40+(B274-40)*转化表!$H$41,IF(AND(B274&lt;=60,B274&gt;50),9*转化表!$H$37+10*转化表!$H$38+10*转化表!$H$39+10*转化表!$H$40+10*转化表!$H$41+(B274-50)*转化表!$H$42,IF(AND(B274&lt;=70,B274&gt;60),9*转化表!$H$37+10*转化表!$H$38+10*转化表!$H$39+10*转化表!$H$40+10*转化表!$H$41+10*转化表!$H$42+(B274-60)*转化表!$H$43,IF(AND(B274&lt;=80,B274&gt;70),9*转化表!$H$37+10*转化表!$H$38+10*转化表!$H$39+10*转化表!$H$40+10*转化表!$H$41+10*转化表!$H$42+10*转化表!$H$43+(B274-70)*转化表!$H$44,IF(AND(B274&lt;=90,B274&gt;80),9*转化表!$H$37+10*转化表!$H$38+10*转化表!$H$39+10*转化表!$H$40+10*转化表!$H$41+10*转化表!$H$42+10*转化表!$H$43+10*转化表!$H$44+(B274-80)*转化表!$H$45,IF(AND(B274&lt;=100,B274&gt;90),9*转化表!$H$37+10*转化表!$H$38+10*转化表!$H$39+10*转化表!$H$40+10*转化表!$H$41+10*转化表!$H$42+10*转化表!$H$43+10*转化表!$H$44+10*转化表!$H$45+(B274-90)*转化表!$H$46,IF(AND(B274&lt;=110,B274&gt;100),9*转化表!$H$37+10*转化表!$H$38+10*转化表!$H$39+10*转化表!$H$40+10*转化表!$H$41+10*转化表!$H$42+10*转化表!$H$43+10*转化表!$H$44+10*转化表!$H$45+10*转化表!$H$46+(B274-100)*转化表!$H$47,IF(AND(B274&lt;=120,B274&gt;110),9*转化表!$H$37+10*转化表!$H$38+10*转化表!$H$39+10*转化表!$H$40+10*转化表!$H$41+10*转化表!$H$42+10*转化表!$H$43+10*转化表!$H$44+10*转化表!$H$45+10*转化表!$H$46+10*转化表!$H$47+(B274-110)*转化表!$H$48)))))))))))))</f>
        <v>23.955000000000002</v>
      </c>
      <c r="M274" s="104">
        <v>0.15</v>
      </c>
      <c r="N274" s="100">
        <v>0</v>
      </c>
      <c r="O274" s="104">
        <v>0.15</v>
      </c>
      <c r="P274" s="104">
        <v>0.15</v>
      </c>
      <c r="Q274" s="100">
        <v>0</v>
      </c>
      <c r="R274" s="100">
        <v>0</v>
      </c>
      <c r="S274" s="100">
        <v>0</v>
      </c>
    </row>
    <row r="275" spans="1:19">
      <c r="A275" s="42" t="s">
        <v>465</v>
      </c>
      <c r="B275" s="100">
        <v>34</v>
      </c>
      <c r="C275" s="101">
        <f>IF(AND(B275&lt;=10,B275&gt;0),(人物成长表!$B275-1)*16+50,IF(AND(B275&lt;=20,B275&gt;10),9*16+50+(B275-10)*32,IF(AND(B275&lt;=30,B275&gt;20),9*16+50+10*32+(B275-20)*48,IF(AND(B275&lt;=40,B275&gt;30),9*16+50+10*32+10*48+(B275-30)*64,IF(AND(B275&lt;=50,B275&gt;40),9*16+50+10*32+10*48+10*64+(B275-40)*80,IF(AND(B275&lt;=60,B275&gt;50),9*16+30+10*32+10*48+10*64+10*80+(B275-50)*96,IF(AND(B275&lt;=70,B275&gt;60),9*16+30+10*32+10*48+10*64+10*80+10*96+(B275-60)*112,IF(AND(B275&lt;=80,B275&gt;70),9*16+30+10*32+10*48+10*64+10*80+10*96+10*112+(B275-70)*128,IF(AND(B275&lt;=90,B275&gt;80),9*16+30+10*32+10*48+10*64+10*80+10*96+10*112+10*128+(B275-80)*144,IF(AND(B275&lt;=100,B275&gt;90),9*16+30+10*32+10*48+10*64+10*80+10*96+10*112+10*128+10*144+(B275-90)*160,IF(AND(B275&lt;=110,B275&gt;100),9*16+30+10*32+10*48+10*64+10*80+10*96+10*112+10*128+10*144+10*160+(B275-100)*176,IF(AND(B275&lt;=120,B275&gt;110),9*16+30+10*32+10*48+10*64+10*80+10*96+10*112+10*128+10*144+10*160+10*176+(B275-110)*192))))))))))))</f>
        <v>1250</v>
      </c>
      <c r="D275" s="42">
        <v>60</v>
      </c>
      <c r="E275" s="42">
        <v>60</v>
      </c>
      <c r="F275" s="100">
        <v>60</v>
      </c>
      <c r="G275" s="102">
        <f>人物成长表!$D275*人物成长表!$B275*10%+7+IF(AND(B275&lt;=10,B275&gt;0),(人物成长表!$B275-1)*转化表!$C$37,IF(AND(B275&lt;=20,B275&gt;10),9*转化表!$C$37+(B275-10)*转化表!$C$38,IF(AND(B275&lt;=30,B275&gt;20),9*转化表!$C$37+10*转化表!$C$38+(B275-20)*转化表!$C$39,IF(AND(B275&lt;=40,B275&gt;30),9*转化表!$C$37+10*转化表!$C$38+10*转化表!$C$39+(B275-30)*转化表!$C$40,IF(AND(B275&lt;=50,B275&gt;40),9*转化表!$C$37+10*转化表!$C$38+10*转化表!$C$39+10*转化表!$C$40+(B275-40)*转化表!$C$41,IF(AND(B275&lt;=60,B275&gt;50),9*转化表!$C$37+10*转化表!$C$38+10*转化表!$C$39+10*转化表!$C$40+10*转化表!$C$41+(B275-50)*转化表!$C$42,IF(AND(B275&lt;=70,B275&gt;60),9*转化表!$C$37+10*转化表!$C$38+10*转化表!$C$39+10*转化表!$C$40+10*转化表!$C$41+10*转化表!$C$42+(B275-60)*转化表!$C$43,IF(AND(B275&lt;=80,B275&gt;70),9*转化表!$C$37+10*转化表!$C$38+10*转化表!$C$39+10*转化表!$C$40+10*转化表!$C$41+10*转化表!$C$42+10*转化表!$C$43+(B275-70)*转化表!$C$44,IF(AND(B275&lt;=90,B275&gt;80),9*转化表!$C$37+10*转化表!$C$38+10*转化表!$C$39+10*转化表!$C$40+10*转化表!$C$41+10*转化表!$C$42+10*转化表!$C$43+10*转化表!$C$44+(B275-80)*转化表!$C$45,IF(AND(B275&lt;=100,B275&gt;90),9*转化表!$C$37+10*转化表!$C$38+10*转化表!$C$39+10*转化表!$C$40+10*转化表!$C$41+10*转化表!$C$42+10*转化表!$C$43+10*转化表!$C$44+10*转化表!$C$45+(B275-90)*转化表!$C$46,IF(AND(B275&lt;=110,B275&gt;100),9*转化表!$C$37+10*转化表!$C$38+10*转化表!$C$39+10*转化表!$C$40+10*转化表!$C$41+10*转化表!$C$42+10*转化表!$C$43+10*转化表!$C$44+10*转化表!$C$45+10*转化表!$C$46+(B275-100)*转化表!$C$47,IF(AND(B275&lt;=120,B275&gt;110),9*转化表!$C$37+10*转化表!$C$38+10*转化表!$C$39+10*转化表!$C$40+10*转化表!$C$41+10*转化表!$C$42+10*转化表!$C$43+10*转化表!$C$44+10*转化表!$C$45+10*转化表!$C$46+10*转化表!$C$47+(B275-110)*转化表!$C$48))))))))))))</f>
        <v>337</v>
      </c>
      <c r="H275" s="102">
        <f>人物成长表!$D275*人物成长表!$B275*7%+4.8+IF(AND(B275&lt;=10,B275&gt;0),(人物成长表!$B275-1)*转化表!$D$37,IF(AND(B275&lt;=20,B275&gt;10),9*转化表!$D$37+(B275-10)*转化表!$D$38,IF(AND(B275&lt;=30,B275&gt;20),9*转化表!$D$37+10*转化表!$D$38+(B275-20)*转化表!$D$39,IF(AND(B275&lt;=40,B275&gt;30),9*转化表!$D$37+10*转化表!$D$38+10*转化表!$D$39+(B275-30)*转化表!$D$40,IF(AND(B275&lt;=50,B275&gt;40),9*转化表!$D$37+10*转化表!$D$38+10*转化表!$D$39+10*转化表!$D$40+(B275-40)*转化表!$D$41,IF(AND(B275&lt;=60,B275&gt;50),9*转化表!$D$37+10*转化表!$D$38+10*转化表!$D$39+10*转化表!$D$40+10*转化表!$D$41+(B275-50)*转化表!$D$42,IF(AND(B275&lt;=70,B275&gt;60),9*转化表!$D$37+10*转化表!$D$38+10*转化表!$D$39+10*转化表!$D$40+10*转化表!$D$41+10*转化表!$D$42+(B275-60)*转化表!$D$43,IF(AND(B275&lt;=80,B275&gt;70),9*转化表!$D$37+10*转化表!$D$38+10*转化表!$D$39+10*转化表!$D$40+10*转化表!$D$41+10*转化表!$D$42+10*转化表!$D$43+(B275-70)*转化表!$D$44,IF(AND(B275&lt;=90,B275&gt;80),9*转化表!$D$37+10*转化表!$D$38+10*转化表!$D$39+10*转化表!$D$40+10*转化表!$D$41+10*转化表!$D$42+10*转化表!$D$43+10*转化表!$D$44+(B275-80)*转化表!$D$45,IF(AND(B275&lt;=100,B275&gt;90),9*转化表!$D$37+10*转化表!$D$38+10*转化表!$D$39+10*转化表!$D$40+10*转化表!$D$41+10*转化表!$D$42+10*转化表!$D$43+10*转化表!$D$44+10*转化表!$D$45+(B275-90)*转化表!$D$46,IF(AND(B275&lt;=110,B275&gt;100),9*转化表!$D$37+10*转化表!$D$38+10*转化表!$D$39+10*转化表!$D$40+10*转化表!$D$41+10*转化表!$D$42+10*转化表!$D$43+10*转化表!$D$44+10*转化表!$D$45+10*转化表!$D$46+(B275-100)*转化表!$D$47,IF(AND(B275&lt;=120,B275&gt;110),9*转化表!$D$37+10*转化表!$D$38+10*转化表!$D$39+10*转化表!$D$40+10*转化表!$D$41+10*转化表!$D$42+10*转化表!$D$43+10*转化表!$D$44+10*转化表!$D$45+10*转化表!$D$46+10*转化表!$D$47+(B275-110)*转化表!$D$48))))))))))))</f>
        <v>101.00000000000003</v>
      </c>
      <c r="I275" s="103">
        <f>IF(E275&lt;=50,0,(E275-50)*人物成长表!$B275*10%+0.1+IF(AND(B275&lt;=10,B275&gt;0),(人物成长表!$B275-1)*转化表!$E$37,IF(AND(B275&lt;=20,B275&gt;10),9*转化表!$E$37+(B275-10)*转化表!$E$38,IF(AND(B275&lt;=30,B275&gt;20),9*转化表!$E$37+10*转化表!$E$38+(B275-20)*转化表!$E$39,IF(AND(B275&lt;=40,B275&gt;30),9*转化表!$E$37+10*转化表!$E$38+10*转化表!$E$39+(B275-30)*转化表!$E$40,IF(AND(B275&lt;=50,B275&gt;40),9*转化表!$E$37+10*转化表!$E$38+10*转化表!$E$39+10*转化表!$E$40+(B275-40)*转化表!$E$41,IF(AND(B275&lt;=60,B275&gt;50),9*转化表!$E$37+10*转化表!$E$38+10*转化表!$E$39+10*转化表!$E$40+10*转化表!$E$41+(B275-50)*转化表!$E$42,IF(AND(B275&lt;=70,B275&gt;60),9*转化表!$E$37+10*转化表!$E$38+10*转化表!$E$39+10*转化表!$E$40+10*转化表!$E$41+10*转化表!$E$42+(B275-60)*转化表!$E$43,IF(AND(B275&lt;=80,B275&gt;70),9*转化表!$E$37+10*转化表!$E$38+10*转化表!$E$39+10*转化表!$E$40+10*转化表!$E$41+10*转化表!$E$42+10*转化表!$E$43+(B275-70)*转化表!$E$44,IF(AND(B275&lt;=90,B275&gt;80),9*转化表!$E$37+10*转化表!$E$38+10*转化表!$E$39+10*转化表!$E$40+10*转化表!$E$41+10*转化表!$E$42+10*转化表!$E$43+10*转化表!$E$44+(B275-80)*转化表!$E$45,IF(AND(B275&lt;=100,B275&gt;90),9*转化表!$E$37+10*转化表!$E$38+10*转化表!$E$39+10*转化表!$E$40+10*转化表!$E$41+10*转化表!$E$42+10*转化表!$E$43+10*转化表!$E$44+10*转化表!$E$45+(B275-90)*转化表!$E$46,IF(AND(B275&lt;=110,B275&gt;100),9*转化表!$E$37+10*转化表!$E$38+10*转化表!$E$39+10*转化表!$E$40+10*转化表!$E$41+10*转化表!$E$42+10*转化表!$E$43+10*转化表!$E$44+10*转化表!$E$45+10*转化表!$E$46+(B275-100)*转化表!$E$47,IF(AND(B275&lt;=120,B275&gt;110),9*转化表!$E$37+10*转化表!$E$38+10*转化表!$E$39+10*转化表!$E$40+10*转化表!$E$41+10*转化表!$E$42+10*转化表!$E$43+10*转化表!$E$44+10*转化表!$E$45+10*转化表!$E$46+10*转化表!$E$47+(B275-110)*转化表!$E$48)))))))))))))</f>
        <v>34.75</v>
      </c>
      <c r="J275" s="103">
        <f>IF(E275&lt;=50,0,(E275-50)*B275*7%+0.1+IF(AND(B275&lt;=10,B275&gt;0),(人物成长表!$B275-1)*转化表!$F$37,IF(AND(B275&lt;=20,B275&gt;10),9*转化表!$F$37+(B275-10)*转化表!$F$38,IF(AND(B275&lt;=30,B275&gt;20),9*转化表!$F$37+10*转化表!$F$38+(B275-20)*转化表!$F$39,IF(AND(B275&lt;=40,B275&gt;30),9*转化表!$F$37+10*转化表!$F$38+10*转化表!$F$39+(B275-30)*转化表!$F$40,IF(AND(B275&lt;=50,B275&gt;40),9*转化表!$F$37+10*转化表!$F$38+10*转化表!$F$39+10*转化表!$F$40+(B275-40)*转化表!$F$41,IF(AND(B275&lt;=60,B275&gt;50),9*转化表!$F$37+10*转化表!$F$38+10*转化表!$F$39+10*转化表!$F$40+10*转化表!$F$41+(B275-50)*转化表!$F$42,IF(AND(B275&lt;=70,B275&gt;60),9*转化表!$F$37+10*转化表!$F$38+10*转化表!$F$39+10*转化表!$F$40+10*转化表!$F$41+10*转化表!$F$42+(B275-60)*转化表!$F$43,IF(AND(B275&lt;=80,B275&gt;70),9*转化表!$F$37+10*转化表!$F$38+10*转化表!$F$39+10*转化表!$F$40+10*转化表!$F$41+10*转化表!$F$42+10*转化表!$F$43+(B275-70)*转化表!$F$44,IF(AND(B275&lt;=90,B275&gt;80),9*转化表!$F$37+10*转化表!$F$38+10*转化表!$F$39+10*转化表!$F$40+10*转化表!$F$41+10*转化表!$F$42+10*转化表!$F$43+10*转化表!$F$44+(B275-80)*转化表!$F$45,IF(AND(B275&lt;=100,B275&gt;90),9*转化表!$F$37+10*转化表!$F$38+10*转化表!$F$39+10*转化表!$F$40+10*转化表!$F$41+10*转化表!$F$42+10*转化表!$F$43+10*转化表!$F$44+10*转化表!$F$45+(B275-90)*转化表!$F$46,IF(AND(B275&lt;=110,B275&gt;100),9*转化表!$F$37+10*转化表!$F$38+10*转化表!$F$39+10*转化表!$F$40+10*转化表!$F$41+10*转化表!$F$42+10*转化表!$F$43+10*转化表!$F$44+10*转化表!$F$45+10*转化表!$F$46+(B275-100)*转化表!$F$47,IF(AND(B275&lt;=120,B275&gt;110),9*转化表!$F$37+10*转化表!$F$38+10*转化表!$F$39+10*转化表!$F$40+10*转化表!$F$41+10*转化表!$F$42+10*转化表!$F$43+10*转化表!$F$44+10*转化表!$F$45+10*转化表!$F$46+10*转化表!$F$47+(B275-110)*转化表!$F$48)))))))))))))</f>
        <v>24.270000000000003</v>
      </c>
      <c r="K275" s="103">
        <f>(F275-50)*人物成长表!$B275*10%+1+IF(AND(B275&lt;=10,B275&gt;0),(人物成长表!$B275-1)*转化表!$G$37,IF(AND(B275&lt;=20,B275&gt;10),9*转化表!$G$37+(B275-10)*转化表!$G$38,IF(AND(B275&lt;=30,B275&gt;20),9*转化表!$G$37+10*转化表!$G$38+(B275-20)*转化表!$G$39,IF(AND(B275&lt;=40,B275&gt;30),9*转化表!$G$37+10*转化表!$G$38+10*转化表!$G$39+(B275-30)*转化表!$G$40,IF(AND(B275&lt;=50,B275&gt;40),9*转化表!$G$37+10*转化表!$G$38+10*转化表!$G$39+10*转化表!$G$40+(B275-40)*转化表!$G$41,IF(AND(B275&lt;=60,B275&gt;50),9*转化表!$G$37+10*转化表!$G$38+10*转化表!$G$39+10*转化表!$G$40+10*转化表!$G$41+(B275-50)*转化表!$G$42,IF(AND(B275&lt;=70,B275&gt;60),9*转化表!$G$37+10*转化表!$G$38+10*转化表!$G$39+10*转化表!$G$40+10*转化表!$G$41+10*转化表!$G$42+(B275-60)*转化表!$G$43,IF(AND(B275&lt;=80,B275&gt;70),9*转化表!$G$37+10*转化表!$G$38+10*转化表!$G$39+10*转化表!$G$40+10*转化表!$G$41+10*转化表!$G$42+10*转化表!$G$43+(B275-70)*转化表!$G$44,IF(AND(B275&lt;=90,B275&gt;80),9*转化表!$G$37+10*转化表!$G$38+10*转化表!$G$39+10*转化表!$G$40+10*转化表!$G$41+10*转化表!$G$42+10*转化表!$G$43+10*转化表!$G$44+(B275-80)*转化表!$G$45,IF(AND(B275&lt;=100,B275&gt;90),9*转化表!$G$37+10*转化表!$G$38+10*转化表!$G$39+10*转化表!$G$40+10*转化表!$G$41+10*转化表!$G$42+10*转化表!$G$43+10*转化表!$G$44+10*转化表!$G$45+(B275-90)*转化表!$G$46,IF(AND(B275&lt;=110,B275&gt;100),9*转化表!$G$37+10*转化表!$G$38+10*转化表!$G$39+10*转化表!$G$40+10*转化表!$G$41+10*转化表!$G$42+10*转化表!$G$43+10*转化表!$G$44+10*转化表!$G$45+10*转化表!$G$46+(B275-100)*转化表!$G$47,IF(AND(B275&lt;=120,B275&gt;110),9*转化表!$G$37+10*转化表!$G$38+10*转化表!$G$39+10*转化表!$G$40+10*转化表!$G$41+10*转化表!$G$42+10*转化表!$G$43+10*转化表!$G$44+10*转化表!$G$45+10*转化表!$G$46+10*转化表!$G$47+(B275-110)*转化表!$G$48))))))))))))</f>
        <v>110</v>
      </c>
      <c r="L275" s="103">
        <f>IF(F275&lt;=50,0,(F275-50)*人物成长表!$B275*7%+IF(AND(B275&lt;=10,B275&gt;0),人物成长表!$B275*转化表!$H$37,IF(AND(B275&lt;=20,B275&gt;10),9*转化表!$H$37+(B275-10)*转化表!$H$38,IF(AND(B275&lt;=30,B275&gt;20),9*转化表!$H$37+10*转化表!$H$38+(B275-20)*转化表!$H$39,IF(AND(B275&lt;=40,B275&gt;30),9*转化表!$H$37+10*转化表!$H$38+10*转化表!$H$39+(B275-30)*转化表!$H$40,IF(AND(B275&lt;=50,B275&gt;40),9*转化表!$H$37+10*转化表!$H$38+10*转化表!$H$39+10*转化表!$H$40+(B275-40)*转化表!$H$41,IF(AND(B275&lt;=60,B275&gt;50),9*转化表!$H$37+10*转化表!$H$38+10*转化表!$H$39+10*转化表!$H$40+10*转化表!$H$41+(B275-50)*转化表!$H$42,IF(AND(B275&lt;=70,B275&gt;60),9*转化表!$H$37+10*转化表!$H$38+10*转化表!$H$39+10*转化表!$H$40+10*转化表!$H$41+10*转化表!$H$42+(B275-60)*转化表!$H$43,IF(AND(B275&lt;=80,B275&gt;70),9*转化表!$H$37+10*转化表!$H$38+10*转化表!$H$39+10*转化表!$H$40+10*转化表!$H$41+10*转化表!$H$42+10*转化表!$H$43+(B275-70)*转化表!$H$44,IF(AND(B275&lt;=90,B275&gt;80),9*转化表!$H$37+10*转化表!$H$38+10*转化表!$H$39+10*转化表!$H$40+10*转化表!$H$41+10*转化表!$H$42+10*转化表!$H$43+10*转化表!$H$44+(B275-80)*转化表!$H$45,IF(AND(B275&lt;=100,B275&gt;90),9*转化表!$H$37+10*转化表!$H$38+10*转化表!$H$39+10*转化表!$H$40+10*转化表!$H$41+10*转化表!$H$42+10*转化表!$H$43+10*转化表!$H$44+10*转化表!$H$45+(B275-90)*转化表!$H$46,IF(AND(B275&lt;=110,B275&gt;100),9*转化表!$H$37+10*转化表!$H$38+10*转化表!$H$39+10*转化表!$H$40+10*转化表!$H$41+10*转化表!$H$42+10*转化表!$H$43+10*转化表!$H$44+10*转化表!$H$45+10*转化表!$H$46+(B275-100)*转化表!$H$47,IF(AND(B275&lt;=120,B275&gt;110),9*转化表!$H$37+10*转化表!$H$38+10*转化表!$H$39+10*转化表!$H$40+10*转化表!$H$41+10*转化表!$H$42+10*转化表!$H$43+10*转化表!$H$44+10*转化表!$H$45+10*转化表!$H$46+10*转化表!$H$47+(B275-110)*转化表!$H$48)))))))))))))</f>
        <v>24.71</v>
      </c>
      <c r="M275" s="104">
        <v>0.15</v>
      </c>
      <c r="N275" s="100">
        <v>0</v>
      </c>
      <c r="O275" s="104">
        <v>0.15</v>
      </c>
      <c r="P275" s="104">
        <v>0.15</v>
      </c>
      <c r="Q275" s="100">
        <v>0</v>
      </c>
      <c r="R275" s="100">
        <v>0</v>
      </c>
      <c r="S275" s="100">
        <v>0</v>
      </c>
    </row>
    <row r="276" spans="1:19">
      <c r="A276" s="42" t="s">
        <v>465</v>
      </c>
      <c r="B276" s="100">
        <v>35</v>
      </c>
      <c r="C276" s="101">
        <f>IF(AND(B276&lt;=10,B276&gt;0),(人物成长表!$B276-1)*16+50,IF(AND(B276&lt;=20,B276&gt;10),9*16+50+(B276-10)*32,IF(AND(B276&lt;=30,B276&gt;20),9*16+50+10*32+(B276-20)*48,IF(AND(B276&lt;=40,B276&gt;30),9*16+50+10*32+10*48+(B276-30)*64,IF(AND(B276&lt;=50,B276&gt;40),9*16+50+10*32+10*48+10*64+(B276-40)*80,IF(AND(B276&lt;=60,B276&gt;50),9*16+30+10*32+10*48+10*64+10*80+(B276-50)*96,IF(AND(B276&lt;=70,B276&gt;60),9*16+30+10*32+10*48+10*64+10*80+10*96+(B276-60)*112,IF(AND(B276&lt;=80,B276&gt;70),9*16+30+10*32+10*48+10*64+10*80+10*96+10*112+(B276-70)*128,IF(AND(B276&lt;=90,B276&gt;80),9*16+30+10*32+10*48+10*64+10*80+10*96+10*112+10*128+(B276-80)*144,IF(AND(B276&lt;=100,B276&gt;90),9*16+30+10*32+10*48+10*64+10*80+10*96+10*112+10*128+10*144+(B276-90)*160,IF(AND(B276&lt;=110,B276&gt;100),9*16+30+10*32+10*48+10*64+10*80+10*96+10*112+10*128+10*144+10*160+(B276-100)*176,IF(AND(B276&lt;=120,B276&gt;110),9*16+30+10*32+10*48+10*64+10*80+10*96+10*112+10*128+10*144+10*160+10*176+(B276-110)*192))))))))))))</f>
        <v>1314</v>
      </c>
      <c r="D276" s="42">
        <v>60</v>
      </c>
      <c r="E276" s="42">
        <v>60</v>
      </c>
      <c r="F276" s="100">
        <v>60</v>
      </c>
      <c r="G276" s="102">
        <f>人物成长表!$D276*人物成长表!$B276*10%+7+IF(AND(B276&lt;=10,B276&gt;0),(人物成长表!$B276-1)*转化表!$C$37,IF(AND(B276&lt;=20,B276&gt;10),9*转化表!$C$37+(B276-10)*转化表!$C$38,IF(AND(B276&lt;=30,B276&gt;20),9*转化表!$C$37+10*转化表!$C$38+(B276-20)*转化表!$C$39,IF(AND(B276&lt;=40,B276&gt;30),9*转化表!$C$37+10*转化表!$C$38+10*转化表!$C$39+(B276-30)*转化表!$C$40,IF(AND(B276&lt;=50,B276&gt;40),9*转化表!$C$37+10*转化表!$C$38+10*转化表!$C$39+10*转化表!$C$40+(B276-40)*转化表!$C$41,IF(AND(B276&lt;=60,B276&gt;50),9*转化表!$C$37+10*转化表!$C$38+10*转化表!$C$39+10*转化表!$C$40+10*转化表!$C$41+(B276-50)*转化表!$C$42,IF(AND(B276&lt;=70,B276&gt;60),9*转化表!$C$37+10*转化表!$C$38+10*转化表!$C$39+10*转化表!$C$40+10*转化表!$C$41+10*转化表!$C$42+(B276-60)*转化表!$C$43,IF(AND(B276&lt;=80,B276&gt;70),9*转化表!$C$37+10*转化表!$C$38+10*转化表!$C$39+10*转化表!$C$40+10*转化表!$C$41+10*转化表!$C$42+10*转化表!$C$43+(B276-70)*转化表!$C$44,IF(AND(B276&lt;=90,B276&gt;80),9*转化表!$C$37+10*转化表!$C$38+10*转化表!$C$39+10*转化表!$C$40+10*转化表!$C$41+10*转化表!$C$42+10*转化表!$C$43+10*转化表!$C$44+(B276-80)*转化表!$C$45,IF(AND(B276&lt;=100,B276&gt;90),9*转化表!$C$37+10*转化表!$C$38+10*转化表!$C$39+10*转化表!$C$40+10*转化表!$C$41+10*转化表!$C$42+10*转化表!$C$43+10*转化表!$C$44+10*转化表!$C$45+(B276-90)*转化表!$C$46,IF(AND(B276&lt;=110,B276&gt;100),9*转化表!$C$37+10*转化表!$C$38+10*转化表!$C$39+10*转化表!$C$40+10*转化表!$C$41+10*转化表!$C$42+10*转化表!$C$43+10*转化表!$C$44+10*转化表!$C$45+10*转化表!$C$46+(B276-100)*转化表!$C$47,IF(AND(B276&lt;=120,B276&gt;110),9*转化表!$C$37+10*转化表!$C$38+10*转化表!$C$39+10*转化表!$C$40+10*转化表!$C$41+10*转化表!$C$42+10*转化表!$C$43+10*转化表!$C$44+10*转化表!$C$45+10*转化表!$C$46+10*转化表!$C$47+(B276-110)*转化表!$C$48))))))))))))</f>
        <v>354</v>
      </c>
      <c r="H276" s="102">
        <f>人物成长表!$D276*人物成长表!$B276*7%+4.8+IF(AND(B276&lt;=10,B276&gt;0),(人物成长表!$B276-1)*转化表!$D$37,IF(AND(B276&lt;=20,B276&gt;10),9*转化表!$D$37+(B276-10)*转化表!$D$38,IF(AND(B276&lt;=30,B276&gt;20),9*转化表!$D$37+10*转化表!$D$38+(B276-20)*转化表!$D$39,IF(AND(B276&lt;=40,B276&gt;30),9*转化表!$D$37+10*转化表!$D$38+10*转化表!$D$39+(B276-30)*转化表!$D$40,IF(AND(B276&lt;=50,B276&gt;40),9*转化表!$D$37+10*转化表!$D$38+10*转化表!$D$39+10*转化表!$D$40+(B276-40)*转化表!$D$41,IF(AND(B276&lt;=60,B276&gt;50),9*转化表!$D$37+10*转化表!$D$38+10*转化表!$D$39+10*转化表!$D$40+10*转化表!$D$41+(B276-50)*转化表!$D$42,IF(AND(B276&lt;=70,B276&gt;60),9*转化表!$D$37+10*转化表!$D$38+10*转化表!$D$39+10*转化表!$D$40+10*转化表!$D$41+10*转化表!$D$42+(B276-60)*转化表!$D$43,IF(AND(B276&lt;=80,B276&gt;70),9*转化表!$D$37+10*转化表!$D$38+10*转化表!$D$39+10*转化表!$D$40+10*转化表!$D$41+10*转化表!$D$42+10*转化表!$D$43+(B276-70)*转化表!$D$44,IF(AND(B276&lt;=90,B276&gt;80),9*转化表!$D$37+10*转化表!$D$38+10*转化表!$D$39+10*转化表!$D$40+10*转化表!$D$41+10*转化表!$D$42+10*转化表!$D$43+10*转化表!$D$44+(B276-80)*转化表!$D$45,IF(AND(B276&lt;=100,B276&gt;90),9*转化表!$D$37+10*转化表!$D$38+10*转化表!$D$39+10*转化表!$D$40+10*转化表!$D$41+10*转化表!$D$42+10*转化表!$D$43+10*转化表!$D$44+10*转化表!$D$45+(B276-90)*转化表!$D$46,IF(AND(B276&lt;=110,B276&gt;100),9*转化表!$D$37+10*转化表!$D$38+10*转化表!$D$39+10*转化表!$D$40+10*转化表!$D$41+10*转化表!$D$42+10*转化表!$D$43+10*转化表!$D$44+10*转化表!$D$45+10*转化表!$D$46+(B276-100)*转化表!$D$47,IF(AND(B276&lt;=120,B276&gt;110),9*转化表!$D$37+10*转化表!$D$38+10*转化表!$D$39+10*转化表!$D$40+10*转化表!$D$41+10*转化表!$D$42+10*转化表!$D$43+10*转化表!$D$44+10*转化表!$D$45+10*转化表!$D$46+10*转化表!$D$47+(B276-110)*转化表!$D$48))))))))))))</f>
        <v>105.50000000000001</v>
      </c>
      <c r="I276" s="103">
        <f>IF(E276&lt;=50,0,(E276-50)*人物成长表!$B276*10%+0.1+IF(AND(B276&lt;=10,B276&gt;0),(人物成长表!$B276-1)*转化表!$E$37,IF(AND(B276&lt;=20,B276&gt;10),9*转化表!$E$37+(B276-10)*转化表!$E$38,IF(AND(B276&lt;=30,B276&gt;20),9*转化表!$E$37+10*转化表!$E$38+(B276-20)*转化表!$E$39,IF(AND(B276&lt;=40,B276&gt;30),9*转化表!$E$37+10*转化表!$E$38+10*转化表!$E$39+(B276-30)*转化表!$E$40,IF(AND(B276&lt;=50,B276&gt;40),9*转化表!$E$37+10*转化表!$E$38+10*转化表!$E$39+10*转化表!$E$40+(B276-40)*转化表!$E$41,IF(AND(B276&lt;=60,B276&gt;50),9*转化表!$E$37+10*转化表!$E$38+10*转化表!$E$39+10*转化表!$E$40+10*转化表!$E$41+(B276-50)*转化表!$E$42,IF(AND(B276&lt;=70,B276&gt;60),9*转化表!$E$37+10*转化表!$E$38+10*转化表!$E$39+10*转化表!$E$40+10*转化表!$E$41+10*转化表!$E$42+(B276-60)*转化表!$E$43,IF(AND(B276&lt;=80,B276&gt;70),9*转化表!$E$37+10*转化表!$E$38+10*转化表!$E$39+10*转化表!$E$40+10*转化表!$E$41+10*转化表!$E$42+10*转化表!$E$43+(B276-70)*转化表!$E$44,IF(AND(B276&lt;=90,B276&gt;80),9*转化表!$E$37+10*转化表!$E$38+10*转化表!$E$39+10*转化表!$E$40+10*转化表!$E$41+10*转化表!$E$42+10*转化表!$E$43+10*转化表!$E$44+(B276-80)*转化表!$E$45,IF(AND(B276&lt;=100,B276&gt;90),9*转化表!$E$37+10*转化表!$E$38+10*转化表!$E$39+10*转化表!$E$40+10*转化表!$E$41+10*转化表!$E$42+10*转化表!$E$43+10*转化表!$E$44+10*转化表!$E$45+(B276-90)*转化表!$E$46,IF(AND(B276&lt;=110,B276&gt;100),9*转化表!$E$37+10*转化表!$E$38+10*转化表!$E$39+10*转化表!$E$40+10*转化表!$E$41+10*转化表!$E$42+10*转化表!$E$43+10*转化表!$E$44+10*转化表!$E$45+10*转化表!$E$46+(B276-100)*转化表!$E$47,IF(AND(B276&lt;=120,B276&gt;110),9*转化表!$E$37+10*转化表!$E$38+10*转化表!$E$39+10*转化表!$E$40+10*转化表!$E$41+10*转化表!$E$42+10*转化表!$E$43+10*转化表!$E$44+10*转化表!$E$45+10*转化表!$E$46+10*转化表!$E$47+(B276-110)*转化表!$E$48)))))))))))))</f>
        <v>35.770000000000003</v>
      </c>
      <c r="J276" s="103">
        <f>IF(E276&lt;=50,0,(E276-50)*B276*7%+0.1+IF(AND(B276&lt;=10,B276&gt;0),(人物成长表!$B276-1)*转化表!$F$37,IF(AND(B276&lt;=20,B276&gt;10),9*转化表!$F$37+(B276-10)*转化表!$F$38,IF(AND(B276&lt;=30,B276&gt;20),9*转化表!$F$37+10*转化表!$F$38+(B276-20)*转化表!$F$39,IF(AND(B276&lt;=40,B276&gt;30),9*转化表!$F$37+10*转化表!$F$38+10*转化表!$F$39+(B276-30)*转化表!$F$40,IF(AND(B276&lt;=50,B276&gt;40),9*转化表!$F$37+10*转化表!$F$38+10*转化表!$F$39+10*转化表!$F$40+(B276-40)*转化表!$F$41,IF(AND(B276&lt;=60,B276&gt;50),9*转化表!$F$37+10*转化表!$F$38+10*转化表!$F$39+10*转化表!$F$40+10*转化表!$F$41+(B276-50)*转化表!$F$42,IF(AND(B276&lt;=70,B276&gt;60),9*转化表!$F$37+10*转化表!$F$38+10*转化表!$F$39+10*转化表!$F$40+10*转化表!$F$41+10*转化表!$F$42+(B276-60)*转化表!$F$43,IF(AND(B276&lt;=80,B276&gt;70),9*转化表!$F$37+10*转化表!$F$38+10*转化表!$F$39+10*转化表!$F$40+10*转化表!$F$41+10*转化表!$F$42+10*转化表!$F$43+(B276-70)*转化表!$F$44,IF(AND(B276&lt;=90,B276&gt;80),9*转化表!$F$37+10*转化表!$F$38+10*转化表!$F$39+10*转化表!$F$40+10*转化表!$F$41+10*转化表!$F$42+10*转化表!$F$43+10*转化表!$F$44+(B276-80)*转化表!$F$45,IF(AND(B276&lt;=100,B276&gt;90),9*转化表!$F$37+10*转化表!$F$38+10*转化表!$F$39+10*转化表!$F$40+10*转化表!$F$41+10*转化表!$F$42+10*转化表!$F$43+10*转化表!$F$44+10*转化表!$F$45+(B276-90)*转化表!$F$46,IF(AND(B276&lt;=110,B276&gt;100),9*转化表!$F$37+10*转化表!$F$38+10*转化表!$F$39+10*转化表!$F$40+10*转化表!$F$41+10*转化表!$F$42+10*转化表!$F$43+10*转化表!$F$44+10*转化表!$F$45+10*转化表!$F$46+(B276-100)*转化表!$F$47,IF(AND(B276&lt;=120,B276&gt;110),9*转化表!$F$37+10*转化表!$F$38+10*转化表!$F$39+10*转化表!$F$40+10*转化表!$F$41+10*转化表!$F$42+10*转化表!$F$43+10*转化表!$F$44+10*转化表!$F$45+10*转化表!$F$46+10*转化表!$F$47+(B276-110)*转化表!$F$48)))))))))))))</f>
        <v>24.980000000000004</v>
      </c>
      <c r="K276" s="103">
        <f>(F276-50)*人物成长表!$B276*10%+1+IF(AND(B276&lt;=10,B276&gt;0),(人物成长表!$B276-1)*转化表!$G$37,IF(AND(B276&lt;=20,B276&gt;10),9*转化表!$G$37+(B276-10)*转化表!$G$38,IF(AND(B276&lt;=30,B276&gt;20),9*转化表!$G$37+10*转化表!$G$38+(B276-20)*转化表!$G$39,IF(AND(B276&lt;=40,B276&gt;30),9*转化表!$G$37+10*转化表!$G$38+10*转化表!$G$39+(B276-30)*转化表!$G$40,IF(AND(B276&lt;=50,B276&gt;40),9*转化表!$G$37+10*转化表!$G$38+10*转化表!$G$39+10*转化表!$G$40+(B276-40)*转化表!$G$41,IF(AND(B276&lt;=60,B276&gt;50),9*转化表!$G$37+10*转化表!$G$38+10*转化表!$G$39+10*转化表!$G$40+10*转化表!$G$41+(B276-50)*转化表!$G$42,IF(AND(B276&lt;=70,B276&gt;60),9*转化表!$G$37+10*转化表!$G$38+10*转化表!$G$39+10*转化表!$G$40+10*转化表!$G$41+10*转化表!$G$42+(B276-60)*转化表!$G$43,IF(AND(B276&lt;=80,B276&gt;70),9*转化表!$G$37+10*转化表!$G$38+10*转化表!$G$39+10*转化表!$G$40+10*转化表!$G$41+10*转化表!$G$42+10*转化表!$G$43+(B276-70)*转化表!$G$44,IF(AND(B276&lt;=90,B276&gt;80),9*转化表!$G$37+10*转化表!$G$38+10*转化表!$G$39+10*转化表!$G$40+10*转化表!$G$41+10*转化表!$G$42+10*转化表!$G$43+10*转化表!$G$44+(B276-80)*转化表!$G$45,IF(AND(B276&lt;=100,B276&gt;90),9*转化表!$G$37+10*转化表!$G$38+10*转化表!$G$39+10*转化表!$G$40+10*转化表!$G$41+10*转化表!$G$42+10*转化表!$G$43+10*转化表!$G$44+10*转化表!$G$45+(B276-90)*转化表!$G$46,IF(AND(B276&lt;=110,B276&gt;100),9*转化表!$G$37+10*转化表!$G$38+10*转化表!$G$39+10*转化表!$G$40+10*转化表!$G$41+10*转化表!$G$42+10*转化表!$G$43+10*转化表!$G$44+10*转化表!$G$45+10*转化表!$G$46+(B276-100)*转化表!$G$47,IF(AND(B276&lt;=120,B276&gt;110),9*转化表!$G$37+10*转化表!$G$38+10*转化表!$G$39+10*转化表!$G$40+10*转化表!$G$41+10*转化表!$G$42+10*转化表!$G$43+10*转化表!$G$44+10*转化表!$G$45+10*转化表!$G$46+10*转化表!$G$47+(B276-110)*转化表!$G$48))))))))))))</f>
        <v>115</v>
      </c>
      <c r="L276" s="103">
        <f>IF(F276&lt;=50,0,(F276-50)*人物成长表!$B276*7%+IF(AND(B276&lt;=10,B276&gt;0),人物成长表!$B276*转化表!$H$37,IF(AND(B276&lt;=20,B276&gt;10),9*转化表!$H$37+(B276-10)*转化表!$H$38,IF(AND(B276&lt;=30,B276&gt;20),9*转化表!$H$37+10*转化表!$H$38+(B276-20)*转化表!$H$39,IF(AND(B276&lt;=40,B276&gt;30),9*转化表!$H$37+10*转化表!$H$38+10*转化表!$H$39+(B276-30)*转化表!$H$40,IF(AND(B276&lt;=50,B276&gt;40),9*转化表!$H$37+10*转化表!$H$38+10*转化表!$H$39+10*转化表!$H$40+(B276-40)*转化表!$H$41,IF(AND(B276&lt;=60,B276&gt;50),9*转化表!$H$37+10*转化表!$H$38+10*转化表!$H$39+10*转化表!$H$40+10*转化表!$H$41+(B276-50)*转化表!$H$42,IF(AND(B276&lt;=70,B276&gt;60),9*转化表!$H$37+10*转化表!$H$38+10*转化表!$H$39+10*转化表!$H$40+10*转化表!$H$41+10*转化表!$H$42+(B276-60)*转化表!$H$43,IF(AND(B276&lt;=80,B276&gt;70),9*转化表!$H$37+10*转化表!$H$38+10*转化表!$H$39+10*转化表!$H$40+10*转化表!$H$41+10*转化表!$H$42+10*转化表!$H$43+(B276-70)*转化表!$H$44,IF(AND(B276&lt;=90,B276&gt;80),9*转化表!$H$37+10*转化表!$H$38+10*转化表!$H$39+10*转化表!$H$40+10*转化表!$H$41+10*转化表!$H$42+10*转化表!$H$43+10*转化表!$H$44+(B276-80)*转化表!$H$45,IF(AND(B276&lt;=100,B276&gt;90),9*转化表!$H$37+10*转化表!$H$38+10*转化表!$H$39+10*转化表!$H$40+10*转化表!$H$41+10*转化表!$H$42+10*转化表!$H$43+10*转化表!$H$44+10*转化表!$H$45+(B276-90)*转化表!$H$46,IF(AND(B276&lt;=110,B276&gt;100),9*转化表!$H$37+10*转化表!$H$38+10*转化表!$H$39+10*转化表!$H$40+10*转化表!$H$41+10*转化表!$H$42+10*转化表!$H$43+10*转化表!$H$44+10*转化表!$H$45+10*转化表!$H$46+(B276-100)*转化表!$H$47,IF(AND(B276&lt;=120,B276&gt;110),9*转化表!$H$37+10*转化表!$H$38+10*转化表!$H$39+10*转化表!$H$40+10*转化表!$H$41+10*转化表!$H$42+10*转化表!$H$43+10*转化表!$H$44+10*转化表!$H$45+10*转化表!$H$46+10*转化表!$H$47+(B276-110)*转化表!$H$48)))))))))))))</f>
        <v>25.465000000000003</v>
      </c>
      <c r="M276" s="104">
        <v>0.15</v>
      </c>
      <c r="N276" s="100">
        <v>0</v>
      </c>
      <c r="O276" s="104">
        <v>0.15</v>
      </c>
      <c r="P276" s="104">
        <v>0.15</v>
      </c>
      <c r="Q276" s="100">
        <v>0</v>
      </c>
      <c r="R276" s="100">
        <v>0</v>
      </c>
      <c r="S276" s="100">
        <v>0</v>
      </c>
    </row>
    <row r="277" spans="1:19">
      <c r="A277" s="42" t="s">
        <v>465</v>
      </c>
      <c r="B277" s="100">
        <v>36</v>
      </c>
      <c r="C277" s="101">
        <f>IF(AND(B277&lt;=10,B277&gt;0),(人物成长表!$B277-1)*16+50,IF(AND(B277&lt;=20,B277&gt;10),9*16+50+(B277-10)*32,IF(AND(B277&lt;=30,B277&gt;20),9*16+50+10*32+(B277-20)*48,IF(AND(B277&lt;=40,B277&gt;30),9*16+50+10*32+10*48+(B277-30)*64,IF(AND(B277&lt;=50,B277&gt;40),9*16+50+10*32+10*48+10*64+(B277-40)*80,IF(AND(B277&lt;=60,B277&gt;50),9*16+30+10*32+10*48+10*64+10*80+(B277-50)*96,IF(AND(B277&lt;=70,B277&gt;60),9*16+30+10*32+10*48+10*64+10*80+10*96+(B277-60)*112,IF(AND(B277&lt;=80,B277&gt;70),9*16+30+10*32+10*48+10*64+10*80+10*96+10*112+(B277-70)*128,IF(AND(B277&lt;=90,B277&gt;80),9*16+30+10*32+10*48+10*64+10*80+10*96+10*112+10*128+(B277-80)*144,IF(AND(B277&lt;=100,B277&gt;90),9*16+30+10*32+10*48+10*64+10*80+10*96+10*112+10*128+10*144+(B277-90)*160,IF(AND(B277&lt;=110,B277&gt;100),9*16+30+10*32+10*48+10*64+10*80+10*96+10*112+10*128+10*144+10*160+(B277-100)*176,IF(AND(B277&lt;=120,B277&gt;110),9*16+30+10*32+10*48+10*64+10*80+10*96+10*112+10*128+10*144+10*160+10*176+(B277-110)*192))))))))))))</f>
        <v>1378</v>
      </c>
      <c r="D277" s="42">
        <v>60</v>
      </c>
      <c r="E277" s="42">
        <v>60</v>
      </c>
      <c r="F277" s="100">
        <v>60</v>
      </c>
      <c r="G277" s="102">
        <f>人物成长表!$D277*人物成长表!$B277*10%+7+IF(AND(B277&lt;=10,B277&gt;0),(人物成长表!$B277-1)*转化表!$C$37,IF(AND(B277&lt;=20,B277&gt;10),9*转化表!$C$37+(B277-10)*转化表!$C$38,IF(AND(B277&lt;=30,B277&gt;20),9*转化表!$C$37+10*转化表!$C$38+(B277-20)*转化表!$C$39,IF(AND(B277&lt;=40,B277&gt;30),9*转化表!$C$37+10*转化表!$C$38+10*转化表!$C$39+(B277-30)*转化表!$C$40,IF(AND(B277&lt;=50,B277&gt;40),9*转化表!$C$37+10*转化表!$C$38+10*转化表!$C$39+10*转化表!$C$40+(B277-40)*转化表!$C$41,IF(AND(B277&lt;=60,B277&gt;50),9*转化表!$C$37+10*转化表!$C$38+10*转化表!$C$39+10*转化表!$C$40+10*转化表!$C$41+(B277-50)*转化表!$C$42,IF(AND(B277&lt;=70,B277&gt;60),9*转化表!$C$37+10*转化表!$C$38+10*转化表!$C$39+10*转化表!$C$40+10*转化表!$C$41+10*转化表!$C$42+(B277-60)*转化表!$C$43,IF(AND(B277&lt;=80,B277&gt;70),9*转化表!$C$37+10*转化表!$C$38+10*转化表!$C$39+10*转化表!$C$40+10*转化表!$C$41+10*转化表!$C$42+10*转化表!$C$43+(B277-70)*转化表!$C$44,IF(AND(B277&lt;=90,B277&gt;80),9*转化表!$C$37+10*转化表!$C$38+10*转化表!$C$39+10*转化表!$C$40+10*转化表!$C$41+10*转化表!$C$42+10*转化表!$C$43+10*转化表!$C$44+(B277-80)*转化表!$C$45,IF(AND(B277&lt;=100,B277&gt;90),9*转化表!$C$37+10*转化表!$C$38+10*转化表!$C$39+10*转化表!$C$40+10*转化表!$C$41+10*转化表!$C$42+10*转化表!$C$43+10*转化表!$C$44+10*转化表!$C$45+(B277-90)*转化表!$C$46,IF(AND(B277&lt;=110,B277&gt;100),9*转化表!$C$37+10*转化表!$C$38+10*转化表!$C$39+10*转化表!$C$40+10*转化表!$C$41+10*转化表!$C$42+10*转化表!$C$43+10*转化表!$C$44+10*转化表!$C$45+10*转化表!$C$46+(B277-100)*转化表!$C$47,IF(AND(B277&lt;=120,B277&gt;110),9*转化表!$C$37+10*转化表!$C$38+10*转化表!$C$39+10*转化表!$C$40+10*转化表!$C$41+10*转化表!$C$42+10*转化表!$C$43+10*转化表!$C$44+10*转化表!$C$45+10*转化表!$C$46+10*转化表!$C$47+(B277-110)*转化表!$C$48))))))))))))</f>
        <v>371</v>
      </c>
      <c r="H277" s="102">
        <f>人物成长表!$D277*人物成长表!$B277*7%+4.8+IF(AND(B277&lt;=10,B277&gt;0),(人物成长表!$B277-1)*转化表!$D$37,IF(AND(B277&lt;=20,B277&gt;10),9*转化表!$D$37+(B277-10)*转化表!$D$38,IF(AND(B277&lt;=30,B277&gt;20),9*转化表!$D$37+10*转化表!$D$38+(B277-20)*转化表!$D$39,IF(AND(B277&lt;=40,B277&gt;30),9*转化表!$D$37+10*转化表!$D$38+10*转化表!$D$39+(B277-30)*转化表!$D$40,IF(AND(B277&lt;=50,B277&gt;40),9*转化表!$D$37+10*转化表!$D$38+10*转化表!$D$39+10*转化表!$D$40+(B277-40)*转化表!$D$41,IF(AND(B277&lt;=60,B277&gt;50),9*转化表!$D$37+10*转化表!$D$38+10*转化表!$D$39+10*转化表!$D$40+10*转化表!$D$41+(B277-50)*转化表!$D$42,IF(AND(B277&lt;=70,B277&gt;60),9*转化表!$D$37+10*转化表!$D$38+10*转化表!$D$39+10*转化表!$D$40+10*转化表!$D$41+10*转化表!$D$42+(B277-60)*转化表!$D$43,IF(AND(B277&lt;=80,B277&gt;70),9*转化表!$D$37+10*转化表!$D$38+10*转化表!$D$39+10*转化表!$D$40+10*转化表!$D$41+10*转化表!$D$42+10*转化表!$D$43+(B277-70)*转化表!$D$44,IF(AND(B277&lt;=90,B277&gt;80),9*转化表!$D$37+10*转化表!$D$38+10*转化表!$D$39+10*转化表!$D$40+10*转化表!$D$41+10*转化表!$D$42+10*转化表!$D$43+10*转化表!$D$44+(B277-80)*转化表!$D$45,IF(AND(B277&lt;=100,B277&gt;90),9*转化表!$D$37+10*转化表!$D$38+10*转化表!$D$39+10*转化表!$D$40+10*转化表!$D$41+10*转化表!$D$42+10*转化表!$D$43+10*转化表!$D$44+10*转化表!$D$45+(B277-90)*转化表!$D$46,IF(AND(B277&lt;=110,B277&gt;100),9*转化表!$D$37+10*转化表!$D$38+10*转化表!$D$39+10*转化表!$D$40+10*转化表!$D$41+10*转化表!$D$42+10*转化表!$D$43+10*转化表!$D$44+10*转化表!$D$45+10*转化表!$D$46+(B277-100)*转化表!$D$47,IF(AND(B277&lt;=120,B277&gt;110),9*转化表!$D$37+10*转化表!$D$38+10*转化表!$D$39+10*转化表!$D$40+10*转化表!$D$41+10*转化表!$D$42+10*转化表!$D$43+10*转化表!$D$44+10*转化表!$D$45+10*转化表!$D$46+10*转化表!$D$47+(B277-110)*转化表!$D$48))))))))))))</f>
        <v>110.00000000000003</v>
      </c>
      <c r="I277" s="103">
        <f>IF(E277&lt;=50,0,(E277-50)*人物成长表!$B277*10%+0.1+IF(AND(B277&lt;=10,B277&gt;0),(人物成长表!$B277-1)*转化表!$E$37,IF(AND(B277&lt;=20,B277&gt;10),9*转化表!$E$37+(B277-10)*转化表!$E$38,IF(AND(B277&lt;=30,B277&gt;20),9*转化表!$E$37+10*转化表!$E$38+(B277-20)*转化表!$E$39,IF(AND(B277&lt;=40,B277&gt;30),9*转化表!$E$37+10*转化表!$E$38+10*转化表!$E$39+(B277-30)*转化表!$E$40,IF(AND(B277&lt;=50,B277&gt;40),9*转化表!$E$37+10*转化表!$E$38+10*转化表!$E$39+10*转化表!$E$40+(B277-40)*转化表!$E$41,IF(AND(B277&lt;=60,B277&gt;50),9*转化表!$E$37+10*转化表!$E$38+10*转化表!$E$39+10*转化表!$E$40+10*转化表!$E$41+(B277-50)*转化表!$E$42,IF(AND(B277&lt;=70,B277&gt;60),9*转化表!$E$37+10*转化表!$E$38+10*转化表!$E$39+10*转化表!$E$40+10*转化表!$E$41+10*转化表!$E$42+(B277-60)*转化表!$E$43,IF(AND(B277&lt;=80,B277&gt;70),9*转化表!$E$37+10*转化表!$E$38+10*转化表!$E$39+10*转化表!$E$40+10*转化表!$E$41+10*转化表!$E$42+10*转化表!$E$43+(B277-70)*转化表!$E$44,IF(AND(B277&lt;=90,B277&gt;80),9*转化表!$E$37+10*转化表!$E$38+10*转化表!$E$39+10*转化表!$E$40+10*转化表!$E$41+10*转化表!$E$42+10*转化表!$E$43+10*转化表!$E$44+(B277-80)*转化表!$E$45,IF(AND(B277&lt;=100,B277&gt;90),9*转化表!$E$37+10*转化表!$E$38+10*转化表!$E$39+10*转化表!$E$40+10*转化表!$E$41+10*转化表!$E$42+10*转化表!$E$43+10*转化表!$E$44+10*转化表!$E$45+(B277-90)*转化表!$E$46,IF(AND(B277&lt;=110,B277&gt;100),9*转化表!$E$37+10*转化表!$E$38+10*转化表!$E$39+10*转化表!$E$40+10*转化表!$E$41+10*转化表!$E$42+10*转化表!$E$43+10*转化表!$E$44+10*转化表!$E$45+10*转化表!$E$46+(B277-100)*转化表!$E$47,IF(AND(B277&lt;=120,B277&gt;110),9*转化表!$E$37+10*转化表!$E$38+10*转化表!$E$39+10*转化表!$E$40+10*转化表!$E$41+10*转化表!$E$42+10*转化表!$E$43+10*转化表!$E$44+10*转化表!$E$45+10*转化表!$E$46+10*转化表!$E$47+(B277-110)*转化表!$E$48)))))))))))))</f>
        <v>36.79</v>
      </c>
      <c r="J277" s="103">
        <f>IF(E277&lt;=50,0,(E277-50)*B277*7%+0.1+IF(AND(B277&lt;=10,B277&gt;0),(人物成长表!$B277-1)*转化表!$F$37,IF(AND(B277&lt;=20,B277&gt;10),9*转化表!$F$37+(B277-10)*转化表!$F$38,IF(AND(B277&lt;=30,B277&gt;20),9*转化表!$F$37+10*转化表!$F$38+(B277-20)*转化表!$F$39,IF(AND(B277&lt;=40,B277&gt;30),9*转化表!$F$37+10*转化表!$F$38+10*转化表!$F$39+(B277-30)*转化表!$F$40,IF(AND(B277&lt;=50,B277&gt;40),9*转化表!$F$37+10*转化表!$F$38+10*转化表!$F$39+10*转化表!$F$40+(B277-40)*转化表!$F$41,IF(AND(B277&lt;=60,B277&gt;50),9*转化表!$F$37+10*转化表!$F$38+10*转化表!$F$39+10*转化表!$F$40+10*转化表!$F$41+(B277-50)*转化表!$F$42,IF(AND(B277&lt;=70,B277&gt;60),9*转化表!$F$37+10*转化表!$F$38+10*转化表!$F$39+10*转化表!$F$40+10*转化表!$F$41+10*转化表!$F$42+(B277-60)*转化表!$F$43,IF(AND(B277&lt;=80,B277&gt;70),9*转化表!$F$37+10*转化表!$F$38+10*转化表!$F$39+10*转化表!$F$40+10*转化表!$F$41+10*转化表!$F$42+10*转化表!$F$43+(B277-70)*转化表!$F$44,IF(AND(B277&lt;=90,B277&gt;80),9*转化表!$F$37+10*转化表!$F$38+10*转化表!$F$39+10*转化表!$F$40+10*转化表!$F$41+10*转化表!$F$42+10*转化表!$F$43+10*转化表!$F$44+(B277-80)*转化表!$F$45,IF(AND(B277&lt;=100,B277&gt;90),9*转化表!$F$37+10*转化表!$F$38+10*转化表!$F$39+10*转化表!$F$40+10*转化表!$F$41+10*转化表!$F$42+10*转化表!$F$43+10*转化表!$F$44+10*转化表!$F$45+(B277-90)*转化表!$F$46,IF(AND(B277&lt;=110,B277&gt;100),9*转化表!$F$37+10*转化表!$F$38+10*转化表!$F$39+10*转化表!$F$40+10*转化表!$F$41+10*转化表!$F$42+10*转化表!$F$43+10*转化表!$F$44+10*转化表!$F$45+10*转化表!$F$46+(B277-100)*转化表!$F$47,IF(AND(B277&lt;=120,B277&gt;110),9*转化表!$F$37+10*转化表!$F$38+10*转化表!$F$39+10*转化表!$F$40+10*转化表!$F$41+10*转化表!$F$42+10*转化表!$F$43+10*转化表!$F$44+10*转化表!$F$45+10*转化表!$F$46+10*转化表!$F$47+(B277-110)*转化表!$F$48)))))))))))))</f>
        <v>25.690000000000005</v>
      </c>
      <c r="K277" s="103">
        <f>(F277-50)*人物成长表!$B277*10%+1+IF(AND(B277&lt;=10,B277&gt;0),(人物成长表!$B277-1)*转化表!$G$37,IF(AND(B277&lt;=20,B277&gt;10),9*转化表!$G$37+(B277-10)*转化表!$G$38,IF(AND(B277&lt;=30,B277&gt;20),9*转化表!$G$37+10*转化表!$G$38+(B277-20)*转化表!$G$39,IF(AND(B277&lt;=40,B277&gt;30),9*转化表!$G$37+10*转化表!$G$38+10*转化表!$G$39+(B277-30)*转化表!$G$40,IF(AND(B277&lt;=50,B277&gt;40),9*转化表!$G$37+10*转化表!$G$38+10*转化表!$G$39+10*转化表!$G$40+(B277-40)*转化表!$G$41,IF(AND(B277&lt;=60,B277&gt;50),9*转化表!$G$37+10*转化表!$G$38+10*转化表!$G$39+10*转化表!$G$40+10*转化表!$G$41+(B277-50)*转化表!$G$42,IF(AND(B277&lt;=70,B277&gt;60),9*转化表!$G$37+10*转化表!$G$38+10*转化表!$G$39+10*转化表!$G$40+10*转化表!$G$41+10*转化表!$G$42+(B277-60)*转化表!$G$43,IF(AND(B277&lt;=80,B277&gt;70),9*转化表!$G$37+10*转化表!$G$38+10*转化表!$G$39+10*转化表!$G$40+10*转化表!$G$41+10*转化表!$G$42+10*转化表!$G$43+(B277-70)*转化表!$G$44,IF(AND(B277&lt;=90,B277&gt;80),9*转化表!$G$37+10*转化表!$G$38+10*转化表!$G$39+10*转化表!$G$40+10*转化表!$G$41+10*转化表!$G$42+10*转化表!$G$43+10*转化表!$G$44+(B277-80)*转化表!$G$45,IF(AND(B277&lt;=100,B277&gt;90),9*转化表!$G$37+10*转化表!$G$38+10*转化表!$G$39+10*转化表!$G$40+10*转化表!$G$41+10*转化表!$G$42+10*转化表!$G$43+10*转化表!$G$44+10*转化表!$G$45+(B277-90)*转化表!$G$46,IF(AND(B277&lt;=110,B277&gt;100),9*转化表!$G$37+10*转化表!$G$38+10*转化表!$G$39+10*转化表!$G$40+10*转化表!$G$41+10*转化表!$G$42+10*转化表!$G$43+10*转化表!$G$44+10*转化表!$G$45+10*转化表!$G$46+(B277-100)*转化表!$G$47,IF(AND(B277&lt;=120,B277&gt;110),9*转化表!$G$37+10*转化表!$G$38+10*转化表!$G$39+10*转化表!$G$40+10*转化表!$G$41+10*转化表!$G$42+10*转化表!$G$43+10*转化表!$G$44+10*转化表!$G$45+10*转化表!$G$46+10*转化表!$G$47+(B277-110)*转化表!$G$48))))))))))))</f>
        <v>120</v>
      </c>
      <c r="L277" s="103">
        <f>IF(F277&lt;=50,0,(F277-50)*人物成长表!$B277*7%+IF(AND(B277&lt;=10,B277&gt;0),人物成长表!$B277*转化表!$H$37,IF(AND(B277&lt;=20,B277&gt;10),9*转化表!$H$37+(B277-10)*转化表!$H$38,IF(AND(B277&lt;=30,B277&gt;20),9*转化表!$H$37+10*转化表!$H$38+(B277-20)*转化表!$H$39,IF(AND(B277&lt;=40,B277&gt;30),9*转化表!$H$37+10*转化表!$H$38+10*转化表!$H$39+(B277-30)*转化表!$H$40,IF(AND(B277&lt;=50,B277&gt;40),9*转化表!$H$37+10*转化表!$H$38+10*转化表!$H$39+10*转化表!$H$40+(B277-40)*转化表!$H$41,IF(AND(B277&lt;=60,B277&gt;50),9*转化表!$H$37+10*转化表!$H$38+10*转化表!$H$39+10*转化表!$H$40+10*转化表!$H$41+(B277-50)*转化表!$H$42,IF(AND(B277&lt;=70,B277&gt;60),9*转化表!$H$37+10*转化表!$H$38+10*转化表!$H$39+10*转化表!$H$40+10*转化表!$H$41+10*转化表!$H$42+(B277-60)*转化表!$H$43,IF(AND(B277&lt;=80,B277&gt;70),9*转化表!$H$37+10*转化表!$H$38+10*转化表!$H$39+10*转化表!$H$40+10*转化表!$H$41+10*转化表!$H$42+10*转化表!$H$43+(B277-70)*转化表!$H$44,IF(AND(B277&lt;=90,B277&gt;80),9*转化表!$H$37+10*转化表!$H$38+10*转化表!$H$39+10*转化表!$H$40+10*转化表!$H$41+10*转化表!$H$42+10*转化表!$H$43+10*转化表!$H$44+(B277-80)*转化表!$H$45,IF(AND(B277&lt;=100,B277&gt;90),9*转化表!$H$37+10*转化表!$H$38+10*转化表!$H$39+10*转化表!$H$40+10*转化表!$H$41+10*转化表!$H$42+10*转化表!$H$43+10*转化表!$H$44+10*转化表!$H$45+(B277-90)*转化表!$H$46,IF(AND(B277&lt;=110,B277&gt;100),9*转化表!$H$37+10*转化表!$H$38+10*转化表!$H$39+10*转化表!$H$40+10*转化表!$H$41+10*转化表!$H$42+10*转化表!$H$43+10*转化表!$H$44+10*转化表!$H$45+10*转化表!$H$46+(B277-100)*转化表!$H$47,IF(AND(B277&lt;=120,B277&gt;110),9*转化表!$H$37+10*转化表!$H$38+10*转化表!$H$39+10*转化表!$H$40+10*转化表!$H$41+10*转化表!$H$42+10*转化表!$H$43+10*转化表!$H$44+10*转化表!$H$45+10*转化表!$H$46+10*转化表!$H$47+(B277-110)*转化表!$H$48)))))))))))))</f>
        <v>26.220000000000002</v>
      </c>
      <c r="M277" s="104">
        <v>0.15</v>
      </c>
      <c r="N277" s="100">
        <v>0</v>
      </c>
      <c r="O277" s="104">
        <v>0.15</v>
      </c>
      <c r="P277" s="104">
        <v>0.15</v>
      </c>
      <c r="Q277" s="100">
        <v>0</v>
      </c>
      <c r="R277" s="100">
        <v>0</v>
      </c>
      <c r="S277" s="100">
        <v>0</v>
      </c>
    </row>
    <row r="278" spans="1:19">
      <c r="A278" s="42" t="s">
        <v>465</v>
      </c>
      <c r="B278" s="100">
        <v>37</v>
      </c>
      <c r="C278" s="101">
        <f>IF(AND(B278&lt;=10,B278&gt;0),(人物成长表!$B278-1)*16+50,IF(AND(B278&lt;=20,B278&gt;10),9*16+50+(B278-10)*32,IF(AND(B278&lt;=30,B278&gt;20),9*16+50+10*32+(B278-20)*48,IF(AND(B278&lt;=40,B278&gt;30),9*16+50+10*32+10*48+(B278-30)*64,IF(AND(B278&lt;=50,B278&gt;40),9*16+50+10*32+10*48+10*64+(B278-40)*80,IF(AND(B278&lt;=60,B278&gt;50),9*16+30+10*32+10*48+10*64+10*80+(B278-50)*96,IF(AND(B278&lt;=70,B278&gt;60),9*16+30+10*32+10*48+10*64+10*80+10*96+(B278-60)*112,IF(AND(B278&lt;=80,B278&gt;70),9*16+30+10*32+10*48+10*64+10*80+10*96+10*112+(B278-70)*128,IF(AND(B278&lt;=90,B278&gt;80),9*16+30+10*32+10*48+10*64+10*80+10*96+10*112+10*128+(B278-80)*144,IF(AND(B278&lt;=100,B278&gt;90),9*16+30+10*32+10*48+10*64+10*80+10*96+10*112+10*128+10*144+(B278-90)*160,IF(AND(B278&lt;=110,B278&gt;100),9*16+30+10*32+10*48+10*64+10*80+10*96+10*112+10*128+10*144+10*160+(B278-100)*176,IF(AND(B278&lt;=120,B278&gt;110),9*16+30+10*32+10*48+10*64+10*80+10*96+10*112+10*128+10*144+10*160+10*176+(B278-110)*192))))))))))))</f>
        <v>1442</v>
      </c>
      <c r="D278" s="42">
        <v>60</v>
      </c>
      <c r="E278" s="42">
        <v>60</v>
      </c>
      <c r="F278" s="100">
        <v>60</v>
      </c>
      <c r="G278" s="102">
        <f>人物成长表!$D278*人物成长表!$B278*10%+7+IF(AND(B278&lt;=10,B278&gt;0),(人物成长表!$B278-1)*转化表!$C$37,IF(AND(B278&lt;=20,B278&gt;10),9*转化表!$C$37+(B278-10)*转化表!$C$38,IF(AND(B278&lt;=30,B278&gt;20),9*转化表!$C$37+10*转化表!$C$38+(B278-20)*转化表!$C$39,IF(AND(B278&lt;=40,B278&gt;30),9*转化表!$C$37+10*转化表!$C$38+10*转化表!$C$39+(B278-30)*转化表!$C$40,IF(AND(B278&lt;=50,B278&gt;40),9*转化表!$C$37+10*转化表!$C$38+10*转化表!$C$39+10*转化表!$C$40+(B278-40)*转化表!$C$41,IF(AND(B278&lt;=60,B278&gt;50),9*转化表!$C$37+10*转化表!$C$38+10*转化表!$C$39+10*转化表!$C$40+10*转化表!$C$41+(B278-50)*转化表!$C$42,IF(AND(B278&lt;=70,B278&gt;60),9*转化表!$C$37+10*转化表!$C$38+10*转化表!$C$39+10*转化表!$C$40+10*转化表!$C$41+10*转化表!$C$42+(B278-60)*转化表!$C$43,IF(AND(B278&lt;=80,B278&gt;70),9*转化表!$C$37+10*转化表!$C$38+10*转化表!$C$39+10*转化表!$C$40+10*转化表!$C$41+10*转化表!$C$42+10*转化表!$C$43+(B278-70)*转化表!$C$44,IF(AND(B278&lt;=90,B278&gt;80),9*转化表!$C$37+10*转化表!$C$38+10*转化表!$C$39+10*转化表!$C$40+10*转化表!$C$41+10*转化表!$C$42+10*转化表!$C$43+10*转化表!$C$44+(B278-80)*转化表!$C$45,IF(AND(B278&lt;=100,B278&gt;90),9*转化表!$C$37+10*转化表!$C$38+10*转化表!$C$39+10*转化表!$C$40+10*转化表!$C$41+10*转化表!$C$42+10*转化表!$C$43+10*转化表!$C$44+10*转化表!$C$45+(B278-90)*转化表!$C$46,IF(AND(B278&lt;=110,B278&gt;100),9*转化表!$C$37+10*转化表!$C$38+10*转化表!$C$39+10*转化表!$C$40+10*转化表!$C$41+10*转化表!$C$42+10*转化表!$C$43+10*转化表!$C$44+10*转化表!$C$45+10*转化表!$C$46+(B278-100)*转化表!$C$47,IF(AND(B278&lt;=120,B278&gt;110),9*转化表!$C$37+10*转化表!$C$38+10*转化表!$C$39+10*转化表!$C$40+10*转化表!$C$41+10*转化表!$C$42+10*转化表!$C$43+10*转化表!$C$44+10*转化表!$C$45+10*转化表!$C$46+10*转化表!$C$47+(B278-110)*转化表!$C$48))))))))))))</f>
        <v>388</v>
      </c>
      <c r="H278" s="102">
        <f>人物成长表!$D278*人物成长表!$B278*7%+4.8+IF(AND(B278&lt;=10,B278&gt;0),(人物成长表!$B278-1)*转化表!$D$37,IF(AND(B278&lt;=20,B278&gt;10),9*转化表!$D$37+(B278-10)*转化表!$D$38,IF(AND(B278&lt;=30,B278&gt;20),9*转化表!$D$37+10*转化表!$D$38+(B278-20)*转化表!$D$39,IF(AND(B278&lt;=40,B278&gt;30),9*转化表!$D$37+10*转化表!$D$38+10*转化表!$D$39+(B278-30)*转化表!$D$40,IF(AND(B278&lt;=50,B278&gt;40),9*转化表!$D$37+10*转化表!$D$38+10*转化表!$D$39+10*转化表!$D$40+(B278-40)*转化表!$D$41,IF(AND(B278&lt;=60,B278&gt;50),9*转化表!$D$37+10*转化表!$D$38+10*转化表!$D$39+10*转化表!$D$40+10*转化表!$D$41+(B278-50)*转化表!$D$42,IF(AND(B278&lt;=70,B278&gt;60),9*转化表!$D$37+10*转化表!$D$38+10*转化表!$D$39+10*转化表!$D$40+10*转化表!$D$41+10*转化表!$D$42+(B278-60)*转化表!$D$43,IF(AND(B278&lt;=80,B278&gt;70),9*转化表!$D$37+10*转化表!$D$38+10*转化表!$D$39+10*转化表!$D$40+10*转化表!$D$41+10*转化表!$D$42+10*转化表!$D$43+(B278-70)*转化表!$D$44,IF(AND(B278&lt;=90,B278&gt;80),9*转化表!$D$37+10*转化表!$D$38+10*转化表!$D$39+10*转化表!$D$40+10*转化表!$D$41+10*转化表!$D$42+10*转化表!$D$43+10*转化表!$D$44+(B278-80)*转化表!$D$45,IF(AND(B278&lt;=100,B278&gt;90),9*转化表!$D$37+10*转化表!$D$38+10*转化表!$D$39+10*转化表!$D$40+10*转化表!$D$41+10*转化表!$D$42+10*转化表!$D$43+10*转化表!$D$44+10*转化表!$D$45+(B278-90)*转化表!$D$46,IF(AND(B278&lt;=110,B278&gt;100),9*转化表!$D$37+10*转化表!$D$38+10*转化表!$D$39+10*转化表!$D$40+10*转化表!$D$41+10*转化表!$D$42+10*转化表!$D$43+10*转化表!$D$44+10*转化表!$D$45+10*转化表!$D$46+(B278-100)*转化表!$D$47,IF(AND(B278&lt;=120,B278&gt;110),9*转化表!$D$37+10*转化表!$D$38+10*转化表!$D$39+10*转化表!$D$40+10*转化表!$D$41+10*转化表!$D$42+10*转化表!$D$43+10*转化表!$D$44+10*转化表!$D$45+10*转化表!$D$46+10*转化表!$D$47+(B278-110)*转化表!$D$48))))))))))))</f>
        <v>114.50000000000003</v>
      </c>
      <c r="I278" s="103">
        <f>IF(E278&lt;=50,0,(E278-50)*人物成长表!$B278*10%+0.1+IF(AND(B278&lt;=10,B278&gt;0),(人物成长表!$B278-1)*转化表!$E$37,IF(AND(B278&lt;=20,B278&gt;10),9*转化表!$E$37+(B278-10)*转化表!$E$38,IF(AND(B278&lt;=30,B278&gt;20),9*转化表!$E$37+10*转化表!$E$38+(B278-20)*转化表!$E$39,IF(AND(B278&lt;=40,B278&gt;30),9*转化表!$E$37+10*转化表!$E$38+10*转化表!$E$39+(B278-30)*转化表!$E$40,IF(AND(B278&lt;=50,B278&gt;40),9*转化表!$E$37+10*转化表!$E$38+10*转化表!$E$39+10*转化表!$E$40+(B278-40)*转化表!$E$41,IF(AND(B278&lt;=60,B278&gt;50),9*转化表!$E$37+10*转化表!$E$38+10*转化表!$E$39+10*转化表!$E$40+10*转化表!$E$41+(B278-50)*转化表!$E$42,IF(AND(B278&lt;=70,B278&gt;60),9*转化表!$E$37+10*转化表!$E$38+10*转化表!$E$39+10*转化表!$E$40+10*转化表!$E$41+10*转化表!$E$42+(B278-60)*转化表!$E$43,IF(AND(B278&lt;=80,B278&gt;70),9*转化表!$E$37+10*转化表!$E$38+10*转化表!$E$39+10*转化表!$E$40+10*转化表!$E$41+10*转化表!$E$42+10*转化表!$E$43+(B278-70)*转化表!$E$44,IF(AND(B278&lt;=90,B278&gt;80),9*转化表!$E$37+10*转化表!$E$38+10*转化表!$E$39+10*转化表!$E$40+10*转化表!$E$41+10*转化表!$E$42+10*转化表!$E$43+10*转化表!$E$44+(B278-80)*转化表!$E$45,IF(AND(B278&lt;=100,B278&gt;90),9*转化表!$E$37+10*转化表!$E$38+10*转化表!$E$39+10*转化表!$E$40+10*转化表!$E$41+10*转化表!$E$42+10*转化表!$E$43+10*转化表!$E$44+10*转化表!$E$45+(B278-90)*转化表!$E$46,IF(AND(B278&lt;=110,B278&gt;100),9*转化表!$E$37+10*转化表!$E$38+10*转化表!$E$39+10*转化表!$E$40+10*转化表!$E$41+10*转化表!$E$42+10*转化表!$E$43+10*转化表!$E$44+10*转化表!$E$45+10*转化表!$E$46+(B278-100)*转化表!$E$47,IF(AND(B278&lt;=120,B278&gt;110),9*转化表!$E$37+10*转化表!$E$38+10*转化表!$E$39+10*转化表!$E$40+10*转化表!$E$41+10*转化表!$E$42+10*转化表!$E$43+10*转化表!$E$44+10*转化表!$E$45+10*转化表!$E$46+10*转化表!$E$47+(B278-110)*转化表!$E$48)))))))))))))</f>
        <v>37.81</v>
      </c>
      <c r="J278" s="103">
        <f>IF(E278&lt;=50,0,(E278-50)*B278*7%+0.1+IF(AND(B278&lt;=10,B278&gt;0),(人物成长表!$B278-1)*转化表!$F$37,IF(AND(B278&lt;=20,B278&gt;10),9*转化表!$F$37+(B278-10)*转化表!$F$38,IF(AND(B278&lt;=30,B278&gt;20),9*转化表!$F$37+10*转化表!$F$38+(B278-20)*转化表!$F$39,IF(AND(B278&lt;=40,B278&gt;30),9*转化表!$F$37+10*转化表!$F$38+10*转化表!$F$39+(B278-30)*转化表!$F$40,IF(AND(B278&lt;=50,B278&gt;40),9*转化表!$F$37+10*转化表!$F$38+10*转化表!$F$39+10*转化表!$F$40+(B278-40)*转化表!$F$41,IF(AND(B278&lt;=60,B278&gt;50),9*转化表!$F$37+10*转化表!$F$38+10*转化表!$F$39+10*转化表!$F$40+10*转化表!$F$41+(B278-50)*转化表!$F$42,IF(AND(B278&lt;=70,B278&gt;60),9*转化表!$F$37+10*转化表!$F$38+10*转化表!$F$39+10*转化表!$F$40+10*转化表!$F$41+10*转化表!$F$42+(B278-60)*转化表!$F$43,IF(AND(B278&lt;=80,B278&gt;70),9*转化表!$F$37+10*转化表!$F$38+10*转化表!$F$39+10*转化表!$F$40+10*转化表!$F$41+10*转化表!$F$42+10*转化表!$F$43+(B278-70)*转化表!$F$44,IF(AND(B278&lt;=90,B278&gt;80),9*转化表!$F$37+10*转化表!$F$38+10*转化表!$F$39+10*转化表!$F$40+10*转化表!$F$41+10*转化表!$F$42+10*转化表!$F$43+10*转化表!$F$44+(B278-80)*转化表!$F$45,IF(AND(B278&lt;=100,B278&gt;90),9*转化表!$F$37+10*转化表!$F$38+10*转化表!$F$39+10*转化表!$F$40+10*转化表!$F$41+10*转化表!$F$42+10*转化表!$F$43+10*转化表!$F$44+10*转化表!$F$45+(B278-90)*转化表!$F$46,IF(AND(B278&lt;=110,B278&gt;100),9*转化表!$F$37+10*转化表!$F$38+10*转化表!$F$39+10*转化表!$F$40+10*转化表!$F$41+10*转化表!$F$42+10*转化表!$F$43+10*转化表!$F$44+10*转化表!$F$45+10*转化表!$F$46+(B278-100)*转化表!$F$47,IF(AND(B278&lt;=120,B278&gt;110),9*转化表!$F$37+10*转化表!$F$38+10*转化表!$F$39+10*转化表!$F$40+10*转化表!$F$41+10*转化表!$F$42+10*转化表!$F$43+10*转化表!$F$44+10*转化表!$F$45+10*转化表!$F$46+10*转化表!$F$47+(B278-110)*转化表!$F$48)))))))))))))</f>
        <v>26.400000000000002</v>
      </c>
      <c r="K278" s="103">
        <f>(F278-50)*人物成长表!$B278*10%+1+IF(AND(B278&lt;=10,B278&gt;0),(人物成长表!$B278-1)*转化表!$G$37,IF(AND(B278&lt;=20,B278&gt;10),9*转化表!$G$37+(B278-10)*转化表!$G$38,IF(AND(B278&lt;=30,B278&gt;20),9*转化表!$G$37+10*转化表!$G$38+(B278-20)*转化表!$G$39,IF(AND(B278&lt;=40,B278&gt;30),9*转化表!$G$37+10*转化表!$G$38+10*转化表!$G$39+(B278-30)*转化表!$G$40,IF(AND(B278&lt;=50,B278&gt;40),9*转化表!$G$37+10*转化表!$G$38+10*转化表!$G$39+10*转化表!$G$40+(B278-40)*转化表!$G$41,IF(AND(B278&lt;=60,B278&gt;50),9*转化表!$G$37+10*转化表!$G$38+10*转化表!$G$39+10*转化表!$G$40+10*转化表!$G$41+(B278-50)*转化表!$G$42,IF(AND(B278&lt;=70,B278&gt;60),9*转化表!$G$37+10*转化表!$G$38+10*转化表!$G$39+10*转化表!$G$40+10*转化表!$G$41+10*转化表!$G$42+(B278-60)*转化表!$G$43,IF(AND(B278&lt;=80,B278&gt;70),9*转化表!$G$37+10*转化表!$G$38+10*转化表!$G$39+10*转化表!$G$40+10*转化表!$G$41+10*转化表!$G$42+10*转化表!$G$43+(B278-70)*转化表!$G$44,IF(AND(B278&lt;=90,B278&gt;80),9*转化表!$G$37+10*转化表!$G$38+10*转化表!$G$39+10*转化表!$G$40+10*转化表!$G$41+10*转化表!$G$42+10*转化表!$G$43+10*转化表!$G$44+(B278-80)*转化表!$G$45,IF(AND(B278&lt;=100,B278&gt;90),9*转化表!$G$37+10*转化表!$G$38+10*转化表!$G$39+10*转化表!$G$40+10*转化表!$G$41+10*转化表!$G$42+10*转化表!$G$43+10*转化表!$G$44+10*转化表!$G$45+(B278-90)*转化表!$G$46,IF(AND(B278&lt;=110,B278&gt;100),9*转化表!$G$37+10*转化表!$G$38+10*转化表!$G$39+10*转化表!$G$40+10*转化表!$G$41+10*转化表!$G$42+10*转化表!$G$43+10*转化表!$G$44+10*转化表!$G$45+10*转化表!$G$46+(B278-100)*转化表!$G$47,IF(AND(B278&lt;=120,B278&gt;110),9*转化表!$G$37+10*转化表!$G$38+10*转化表!$G$39+10*转化表!$G$40+10*转化表!$G$41+10*转化表!$G$42+10*转化表!$G$43+10*转化表!$G$44+10*转化表!$G$45+10*转化表!$G$46+10*转化表!$G$47+(B278-110)*转化表!$G$48))))))))))))</f>
        <v>125</v>
      </c>
      <c r="L278" s="103">
        <f>IF(F278&lt;=50,0,(F278-50)*人物成长表!$B278*7%+IF(AND(B278&lt;=10,B278&gt;0),人物成长表!$B278*转化表!$H$37,IF(AND(B278&lt;=20,B278&gt;10),9*转化表!$H$37+(B278-10)*转化表!$H$38,IF(AND(B278&lt;=30,B278&gt;20),9*转化表!$H$37+10*转化表!$H$38+(B278-20)*转化表!$H$39,IF(AND(B278&lt;=40,B278&gt;30),9*转化表!$H$37+10*转化表!$H$38+10*转化表!$H$39+(B278-30)*转化表!$H$40,IF(AND(B278&lt;=50,B278&gt;40),9*转化表!$H$37+10*转化表!$H$38+10*转化表!$H$39+10*转化表!$H$40+(B278-40)*转化表!$H$41,IF(AND(B278&lt;=60,B278&gt;50),9*转化表!$H$37+10*转化表!$H$38+10*转化表!$H$39+10*转化表!$H$40+10*转化表!$H$41+(B278-50)*转化表!$H$42,IF(AND(B278&lt;=70,B278&gt;60),9*转化表!$H$37+10*转化表!$H$38+10*转化表!$H$39+10*转化表!$H$40+10*转化表!$H$41+10*转化表!$H$42+(B278-60)*转化表!$H$43,IF(AND(B278&lt;=80,B278&gt;70),9*转化表!$H$37+10*转化表!$H$38+10*转化表!$H$39+10*转化表!$H$40+10*转化表!$H$41+10*转化表!$H$42+10*转化表!$H$43+(B278-70)*转化表!$H$44,IF(AND(B278&lt;=90,B278&gt;80),9*转化表!$H$37+10*转化表!$H$38+10*转化表!$H$39+10*转化表!$H$40+10*转化表!$H$41+10*转化表!$H$42+10*转化表!$H$43+10*转化表!$H$44+(B278-80)*转化表!$H$45,IF(AND(B278&lt;=100,B278&gt;90),9*转化表!$H$37+10*转化表!$H$38+10*转化表!$H$39+10*转化表!$H$40+10*转化表!$H$41+10*转化表!$H$42+10*转化表!$H$43+10*转化表!$H$44+10*转化表!$H$45+(B278-90)*转化表!$H$46,IF(AND(B278&lt;=110,B278&gt;100),9*转化表!$H$37+10*转化表!$H$38+10*转化表!$H$39+10*转化表!$H$40+10*转化表!$H$41+10*转化表!$H$42+10*转化表!$H$43+10*转化表!$H$44+10*转化表!$H$45+10*转化表!$H$46+(B278-100)*转化表!$H$47,IF(AND(B278&lt;=120,B278&gt;110),9*转化表!$H$37+10*转化表!$H$38+10*转化表!$H$39+10*转化表!$H$40+10*转化表!$H$41+10*转化表!$H$42+10*转化表!$H$43+10*转化表!$H$44+10*转化表!$H$45+10*转化表!$H$46+10*转化表!$H$47+(B278-110)*转化表!$H$48)))))))))))))</f>
        <v>26.975000000000001</v>
      </c>
      <c r="M278" s="104">
        <v>0.15</v>
      </c>
      <c r="N278" s="100">
        <v>0</v>
      </c>
      <c r="O278" s="104">
        <v>0.15</v>
      </c>
      <c r="P278" s="104">
        <v>0.15</v>
      </c>
      <c r="Q278" s="100">
        <v>0</v>
      </c>
      <c r="R278" s="100">
        <v>0</v>
      </c>
      <c r="S278" s="100">
        <v>0</v>
      </c>
    </row>
    <row r="279" spans="1:19">
      <c r="A279" s="42" t="s">
        <v>465</v>
      </c>
      <c r="B279" s="100">
        <v>38</v>
      </c>
      <c r="C279" s="101">
        <f>IF(AND(B279&lt;=10,B279&gt;0),(人物成长表!$B279-1)*16+50,IF(AND(B279&lt;=20,B279&gt;10),9*16+50+(B279-10)*32,IF(AND(B279&lt;=30,B279&gt;20),9*16+50+10*32+(B279-20)*48,IF(AND(B279&lt;=40,B279&gt;30),9*16+50+10*32+10*48+(B279-30)*64,IF(AND(B279&lt;=50,B279&gt;40),9*16+50+10*32+10*48+10*64+(B279-40)*80,IF(AND(B279&lt;=60,B279&gt;50),9*16+30+10*32+10*48+10*64+10*80+(B279-50)*96,IF(AND(B279&lt;=70,B279&gt;60),9*16+30+10*32+10*48+10*64+10*80+10*96+(B279-60)*112,IF(AND(B279&lt;=80,B279&gt;70),9*16+30+10*32+10*48+10*64+10*80+10*96+10*112+(B279-70)*128,IF(AND(B279&lt;=90,B279&gt;80),9*16+30+10*32+10*48+10*64+10*80+10*96+10*112+10*128+(B279-80)*144,IF(AND(B279&lt;=100,B279&gt;90),9*16+30+10*32+10*48+10*64+10*80+10*96+10*112+10*128+10*144+(B279-90)*160,IF(AND(B279&lt;=110,B279&gt;100),9*16+30+10*32+10*48+10*64+10*80+10*96+10*112+10*128+10*144+10*160+(B279-100)*176,IF(AND(B279&lt;=120,B279&gt;110),9*16+30+10*32+10*48+10*64+10*80+10*96+10*112+10*128+10*144+10*160+10*176+(B279-110)*192))))))))))))</f>
        <v>1506</v>
      </c>
      <c r="D279" s="42">
        <v>60</v>
      </c>
      <c r="E279" s="42">
        <v>60</v>
      </c>
      <c r="F279" s="100">
        <v>60</v>
      </c>
      <c r="G279" s="102">
        <f>人物成长表!$D279*人物成长表!$B279*10%+7+IF(AND(B279&lt;=10,B279&gt;0),(人物成长表!$B279-1)*转化表!$C$37,IF(AND(B279&lt;=20,B279&gt;10),9*转化表!$C$37+(B279-10)*转化表!$C$38,IF(AND(B279&lt;=30,B279&gt;20),9*转化表!$C$37+10*转化表!$C$38+(B279-20)*转化表!$C$39,IF(AND(B279&lt;=40,B279&gt;30),9*转化表!$C$37+10*转化表!$C$38+10*转化表!$C$39+(B279-30)*转化表!$C$40,IF(AND(B279&lt;=50,B279&gt;40),9*转化表!$C$37+10*转化表!$C$38+10*转化表!$C$39+10*转化表!$C$40+(B279-40)*转化表!$C$41,IF(AND(B279&lt;=60,B279&gt;50),9*转化表!$C$37+10*转化表!$C$38+10*转化表!$C$39+10*转化表!$C$40+10*转化表!$C$41+(B279-50)*转化表!$C$42,IF(AND(B279&lt;=70,B279&gt;60),9*转化表!$C$37+10*转化表!$C$38+10*转化表!$C$39+10*转化表!$C$40+10*转化表!$C$41+10*转化表!$C$42+(B279-60)*转化表!$C$43,IF(AND(B279&lt;=80,B279&gt;70),9*转化表!$C$37+10*转化表!$C$38+10*转化表!$C$39+10*转化表!$C$40+10*转化表!$C$41+10*转化表!$C$42+10*转化表!$C$43+(B279-70)*转化表!$C$44,IF(AND(B279&lt;=90,B279&gt;80),9*转化表!$C$37+10*转化表!$C$38+10*转化表!$C$39+10*转化表!$C$40+10*转化表!$C$41+10*转化表!$C$42+10*转化表!$C$43+10*转化表!$C$44+(B279-80)*转化表!$C$45,IF(AND(B279&lt;=100,B279&gt;90),9*转化表!$C$37+10*转化表!$C$38+10*转化表!$C$39+10*转化表!$C$40+10*转化表!$C$41+10*转化表!$C$42+10*转化表!$C$43+10*转化表!$C$44+10*转化表!$C$45+(B279-90)*转化表!$C$46,IF(AND(B279&lt;=110,B279&gt;100),9*转化表!$C$37+10*转化表!$C$38+10*转化表!$C$39+10*转化表!$C$40+10*转化表!$C$41+10*转化表!$C$42+10*转化表!$C$43+10*转化表!$C$44+10*转化表!$C$45+10*转化表!$C$46+(B279-100)*转化表!$C$47,IF(AND(B279&lt;=120,B279&gt;110),9*转化表!$C$37+10*转化表!$C$38+10*转化表!$C$39+10*转化表!$C$40+10*转化表!$C$41+10*转化表!$C$42+10*转化表!$C$43+10*转化表!$C$44+10*转化表!$C$45+10*转化表!$C$46+10*转化表!$C$47+(B279-110)*转化表!$C$48))))))))))))</f>
        <v>405</v>
      </c>
      <c r="H279" s="102">
        <f>人物成长表!$D279*人物成长表!$B279*7%+4.8+IF(AND(B279&lt;=10,B279&gt;0),(人物成长表!$B279-1)*转化表!$D$37,IF(AND(B279&lt;=20,B279&gt;10),9*转化表!$D$37+(B279-10)*转化表!$D$38,IF(AND(B279&lt;=30,B279&gt;20),9*转化表!$D$37+10*转化表!$D$38+(B279-20)*转化表!$D$39,IF(AND(B279&lt;=40,B279&gt;30),9*转化表!$D$37+10*转化表!$D$38+10*转化表!$D$39+(B279-30)*转化表!$D$40,IF(AND(B279&lt;=50,B279&gt;40),9*转化表!$D$37+10*转化表!$D$38+10*转化表!$D$39+10*转化表!$D$40+(B279-40)*转化表!$D$41,IF(AND(B279&lt;=60,B279&gt;50),9*转化表!$D$37+10*转化表!$D$38+10*转化表!$D$39+10*转化表!$D$40+10*转化表!$D$41+(B279-50)*转化表!$D$42,IF(AND(B279&lt;=70,B279&gt;60),9*转化表!$D$37+10*转化表!$D$38+10*转化表!$D$39+10*转化表!$D$40+10*转化表!$D$41+10*转化表!$D$42+(B279-60)*转化表!$D$43,IF(AND(B279&lt;=80,B279&gt;70),9*转化表!$D$37+10*转化表!$D$38+10*转化表!$D$39+10*转化表!$D$40+10*转化表!$D$41+10*转化表!$D$42+10*转化表!$D$43+(B279-70)*转化表!$D$44,IF(AND(B279&lt;=90,B279&gt;80),9*转化表!$D$37+10*转化表!$D$38+10*转化表!$D$39+10*转化表!$D$40+10*转化表!$D$41+10*转化表!$D$42+10*转化表!$D$43+10*转化表!$D$44+(B279-80)*转化表!$D$45,IF(AND(B279&lt;=100,B279&gt;90),9*转化表!$D$37+10*转化表!$D$38+10*转化表!$D$39+10*转化表!$D$40+10*转化表!$D$41+10*转化表!$D$42+10*转化表!$D$43+10*转化表!$D$44+10*转化表!$D$45+(B279-90)*转化表!$D$46,IF(AND(B279&lt;=110,B279&gt;100),9*转化表!$D$37+10*转化表!$D$38+10*转化表!$D$39+10*转化表!$D$40+10*转化表!$D$41+10*转化表!$D$42+10*转化表!$D$43+10*转化表!$D$44+10*转化表!$D$45+10*转化表!$D$46+(B279-100)*转化表!$D$47,IF(AND(B279&lt;=120,B279&gt;110),9*转化表!$D$37+10*转化表!$D$38+10*转化表!$D$39+10*转化表!$D$40+10*转化表!$D$41+10*转化表!$D$42+10*转化表!$D$43+10*转化表!$D$44+10*转化表!$D$45+10*转化表!$D$46+10*转化表!$D$47+(B279-110)*转化表!$D$48))))))))))))</f>
        <v>119.00000000000003</v>
      </c>
      <c r="I279" s="103">
        <f>IF(E279&lt;=50,0,(E279-50)*人物成长表!$B279*10%+0.1+IF(AND(B279&lt;=10,B279&gt;0),(人物成长表!$B279-1)*转化表!$E$37,IF(AND(B279&lt;=20,B279&gt;10),9*转化表!$E$37+(B279-10)*转化表!$E$38,IF(AND(B279&lt;=30,B279&gt;20),9*转化表!$E$37+10*转化表!$E$38+(B279-20)*转化表!$E$39,IF(AND(B279&lt;=40,B279&gt;30),9*转化表!$E$37+10*转化表!$E$38+10*转化表!$E$39+(B279-30)*转化表!$E$40,IF(AND(B279&lt;=50,B279&gt;40),9*转化表!$E$37+10*转化表!$E$38+10*转化表!$E$39+10*转化表!$E$40+(B279-40)*转化表!$E$41,IF(AND(B279&lt;=60,B279&gt;50),9*转化表!$E$37+10*转化表!$E$38+10*转化表!$E$39+10*转化表!$E$40+10*转化表!$E$41+(B279-50)*转化表!$E$42,IF(AND(B279&lt;=70,B279&gt;60),9*转化表!$E$37+10*转化表!$E$38+10*转化表!$E$39+10*转化表!$E$40+10*转化表!$E$41+10*转化表!$E$42+(B279-60)*转化表!$E$43,IF(AND(B279&lt;=80,B279&gt;70),9*转化表!$E$37+10*转化表!$E$38+10*转化表!$E$39+10*转化表!$E$40+10*转化表!$E$41+10*转化表!$E$42+10*转化表!$E$43+(B279-70)*转化表!$E$44,IF(AND(B279&lt;=90,B279&gt;80),9*转化表!$E$37+10*转化表!$E$38+10*转化表!$E$39+10*转化表!$E$40+10*转化表!$E$41+10*转化表!$E$42+10*转化表!$E$43+10*转化表!$E$44+(B279-80)*转化表!$E$45,IF(AND(B279&lt;=100,B279&gt;90),9*转化表!$E$37+10*转化表!$E$38+10*转化表!$E$39+10*转化表!$E$40+10*转化表!$E$41+10*转化表!$E$42+10*转化表!$E$43+10*转化表!$E$44+10*转化表!$E$45+(B279-90)*转化表!$E$46,IF(AND(B279&lt;=110,B279&gt;100),9*转化表!$E$37+10*转化表!$E$38+10*转化表!$E$39+10*转化表!$E$40+10*转化表!$E$41+10*转化表!$E$42+10*转化表!$E$43+10*转化表!$E$44+10*转化表!$E$45+10*转化表!$E$46+(B279-100)*转化表!$E$47,IF(AND(B279&lt;=120,B279&gt;110),9*转化表!$E$37+10*转化表!$E$38+10*转化表!$E$39+10*转化表!$E$40+10*转化表!$E$41+10*转化表!$E$42+10*转化表!$E$43+10*转化表!$E$44+10*转化表!$E$45+10*转化表!$E$46+10*转化表!$E$47+(B279-110)*转化表!$E$48)))))))))))))</f>
        <v>38.83</v>
      </c>
      <c r="J279" s="103">
        <f>IF(E279&lt;=50,0,(E279-50)*B279*7%+0.1+IF(AND(B279&lt;=10,B279&gt;0),(人物成长表!$B279-1)*转化表!$F$37,IF(AND(B279&lt;=20,B279&gt;10),9*转化表!$F$37+(B279-10)*转化表!$F$38,IF(AND(B279&lt;=30,B279&gt;20),9*转化表!$F$37+10*转化表!$F$38+(B279-20)*转化表!$F$39,IF(AND(B279&lt;=40,B279&gt;30),9*转化表!$F$37+10*转化表!$F$38+10*转化表!$F$39+(B279-30)*转化表!$F$40,IF(AND(B279&lt;=50,B279&gt;40),9*转化表!$F$37+10*转化表!$F$38+10*转化表!$F$39+10*转化表!$F$40+(B279-40)*转化表!$F$41,IF(AND(B279&lt;=60,B279&gt;50),9*转化表!$F$37+10*转化表!$F$38+10*转化表!$F$39+10*转化表!$F$40+10*转化表!$F$41+(B279-50)*转化表!$F$42,IF(AND(B279&lt;=70,B279&gt;60),9*转化表!$F$37+10*转化表!$F$38+10*转化表!$F$39+10*转化表!$F$40+10*转化表!$F$41+10*转化表!$F$42+(B279-60)*转化表!$F$43,IF(AND(B279&lt;=80,B279&gt;70),9*转化表!$F$37+10*转化表!$F$38+10*转化表!$F$39+10*转化表!$F$40+10*转化表!$F$41+10*转化表!$F$42+10*转化表!$F$43+(B279-70)*转化表!$F$44,IF(AND(B279&lt;=90,B279&gt;80),9*转化表!$F$37+10*转化表!$F$38+10*转化表!$F$39+10*转化表!$F$40+10*转化表!$F$41+10*转化表!$F$42+10*转化表!$F$43+10*转化表!$F$44+(B279-80)*转化表!$F$45,IF(AND(B279&lt;=100,B279&gt;90),9*转化表!$F$37+10*转化表!$F$38+10*转化表!$F$39+10*转化表!$F$40+10*转化表!$F$41+10*转化表!$F$42+10*转化表!$F$43+10*转化表!$F$44+10*转化表!$F$45+(B279-90)*转化表!$F$46,IF(AND(B279&lt;=110,B279&gt;100),9*转化表!$F$37+10*转化表!$F$38+10*转化表!$F$39+10*转化表!$F$40+10*转化表!$F$41+10*转化表!$F$42+10*转化表!$F$43+10*转化表!$F$44+10*转化表!$F$45+10*转化表!$F$46+(B279-100)*转化表!$F$47,IF(AND(B279&lt;=120,B279&gt;110),9*转化表!$F$37+10*转化表!$F$38+10*转化表!$F$39+10*转化表!$F$40+10*转化表!$F$41+10*转化表!$F$42+10*转化表!$F$43+10*转化表!$F$44+10*转化表!$F$45+10*转化表!$F$46+10*转化表!$F$47+(B279-110)*转化表!$F$48)))))))))))))</f>
        <v>27.110000000000003</v>
      </c>
      <c r="K279" s="103">
        <f>(F279-50)*人物成长表!$B279*10%+1+IF(AND(B279&lt;=10,B279&gt;0),(人物成长表!$B279-1)*转化表!$G$37,IF(AND(B279&lt;=20,B279&gt;10),9*转化表!$G$37+(B279-10)*转化表!$G$38,IF(AND(B279&lt;=30,B279&gt;20),9*转化表!$G$37+10*转化表!$G$38+(B279-20)*转化表!$G$39,IF(AND(B279&lt;=40,B279&gt;30),9*转化表!$G$37+10*转化表!$G$38+10*转化表!$G$39+(B279-30)*转化表!$G$40,IF(AND(B279&lt;=50,B279&gt;40),9*转化表!$G$37+10*转化表!$G$38+10*转化表!$G$39+10*转化表!$G$40+(B279-40)*转化表!$G$41,IF(AND(B279&lt;=60,B279&gt;50),9*转化表!$G$37+10*转化表!$G$38+10*转化表!$G$39+10*转化表!$G$40+10*转化表!$G$41+(B279-50)*转化表!$G$42,IF(AND(B279&lt;=70,B279&gt;60),9*转化表!$G$37+10*转化表!$G$38+10*转化表!$G$39+10*转化表!$G$40+10*转化表!$G$41+10*转化表!$G$42+(B279-60)*转化表!$G$43,IF(AND(B279&lt;=80,B279&gt;70),9*转化表!$G$37+10*转化表!$G$38+10*转化表!$G$39+10*转化表!$G$40+10*转化表!$G$41+10*转化表!$G$42+10*转化表!$G$43+(B279-70)*转化表!$G$44,IF(AND(B279&lt;=90,B279&gt;80),9*转化表!$G$37+10*转化表!$G$38+10*转化表!$G$39+10*转化表!$G$40+10*转化表!$G$41+10*转化表!$G$42+10*转化表!$G$43+10*转化表!$G$44+(B279-80)*转化表!$G$45,IF(AND(B279&lt;=100,B279&gt;90),9*转化表!$G$37+10*转化表!$G$38+10*转化表!$G$39+10*转化表!$G$40+10*转化表!$G$41+10*转化表!$G$42+10*转化表!$G$43+10*转化表!$G$44+10*转化表!$G$45+(B279-90)*转化表!$G$46,IF(AND(B279&lt;=110,B279&gt;100),9*转化表!$G$37+10*转化表!$G$38+10*转化表!$G$39+10*转化表!$G$40+10*转化表!$G$41+10*转化表!$G$42+10*转化表!$G$43+10*转化表!$G$44+10*转化表!$G$45+10*转化表!$G$46+(B279-100)*转化表!$G$47,IF(AND(B279&lt;=120,B279&gt;110),9*转化表!$G$37+10*转化表!$G$38+10*转化表!$G$39+10*转化表!$G$40+10*转化表!$G$41+10*转化表!$G$42+10*转化表!$G$43+10*转化表!$G$44+10*转化表!$G$45+10*转化表!$G$46+10*转化表!$G$47+(B279-110)*转化表!$G$48))))))))))))</f>
        <v>130</v>
      </c>
      <c r="L279" s="103">
        <f>IF(F279&lt;=50,0,(F279-50)*人物成长表!$B279*7%+IF(AND(B279&lt;=10,B279&gt;0),人物成长表!$B279*转化表!$H$37,IF(AND(B279&lt;=20,B279&gt;10),9*转化表!$H$37+(B279-10)*转化表!$H$38,IF(AND(B279&lt;=30,B279&gt;20),9*转化表!$H$37+10*转化表!$H$38+(B279-20)*转化表!$H$39,IF(AND(B279&lt;=40,B279&gt;30),9*转化表!$H$37+10*转化表!$H$38+10*转化表!$H$39+(B279-30)*转化表!$H$40,IF(AND(B279&lt;=50,B279&gt;40),9*转化表!$H$37+10*转化表!$H$38+10*转化表!$H$39+10*转化表!$H$40+(B279-40)*转化表!$H$41,IF(AND(B279&lt;=60,B279&gt;50),9*转化表!$H$37+10*转化表!$H$38+10*转化表!$H$39+10*转化表!$H$40+10*转化表!$H$41+(B279-50)*转化表!$H$42,IF(AND(B279&lt;=70,B279&gt;60),9*转化表!$H$37+10*转化表!$H$38+10*转化表!$H$39+10*转化表!$H$40+10*转化表!$H$41+10*转化表!$H$42+(B279-60)*转化表!$H$43,IF(AND(B279&lt;=80,B279&gt;70),9*转化表!$H$37+10*转化表!$H$38+10*转化表!$H$39+10*转化表!$H$40+10*转化表!$H$41+10*转化表!$H$42+10*转化表!$H$43+(B279-70)*转化表!$H$44,IF(AND(B279&lt;=90,B279&gt;80),9*转化表!$H$37+10*转化表!$H$38+10*转化表!$H$39+10*转化表!$H$40+10*转化表!$H$41+10*转化表!$H$42+10*转化表!$H$43+10*转化表!$H$44+(B279-80)*转化表!$H$45,IF(AND(B279&lt;=100,B279&gt;90),9*转化表!$H$37+10*转化表!$H$38+10*转化表!$H$39+10*转化表!$H$40+10*转化表!$H$41+10*转化表!$H$42+10*转化表!$H$43+10*转化表!$H$44+10*转化表!$H$45+(B279-90)*转化表!$H$46,IF(AND(B279&lt;=110,B279&gt;100),9*转化表!$H$37+10*转化表!$H$38+10*转化表!$H$39+10*转化表!$H$40+10*转化表!$H$41+10*转化表!$H$42+10*转化表!$H$43+10*转化表!$H$44+10*转化表!$H$45+10*转化表!$H$46+(B279-100)*转化表!$H$47,IF(AND(B279&lt;=120,B279&gt;110),9*转化表!$H$37+10*转化表!$H$38+10*转化表!$H$39+10*转化表!$H$40+10*转化表!$H$41+10*转化表!$H$42+10*转化表!$H$43+10*转化表!$H$44+10*转化表!$H$45+10*转化表!$H$46+10*转化表!$H$47+(B279-110)*转化表!$H$48)))))))))))))</f>
        <v>27.73</v>
      </c>
      <c r="M279" s="104">
        <v>0.15</v>
      </c>
      <c r="N279" s="100">
        <v>0</v>
      </c>
      <c r="O279" s="104">
        <v>0.15</v>
      </c>
      <c r="P279" s="104">
        <v>0.15</v>
      </c>
      <c r="Q279" s="100">
        <v>0</v>
      </c>
      <c r="R279" s="100">
        <v>0</v>
      </c>
      <c r="S279" s="100">
        <v>0</v>
      </c>
    </row>
    <row r="280" spans="1:19">
      <c r="A280" s="42" t="s">
        <v>465</v>
      </c>
      <c r="B280" s="100">
        <v>39</v>
      </c>
      <c r="C280" s="101">
        <f>IF(AND(B280&lt;=10,B280&gt;0),(人物成长表!$B280-1)*16+50,IF(AND(B280&lt;=20,B280&gt;10),9*16+50+(B280-10)*32,IF(AND(B280&lt;=30,B280&gt;20),9*16+50+10*32+(B280-20)*48,IF(AND(B280&lt;=40,B280&gt;30),9*16+50+10*32+10*48+(B280-30)*64,IF(AND(B280&lt;=50,B280&gt;40),9*16+50+10*32+10*48+10*64+(B280-40)*80,IF(AND(B280&lt;=60,B280&gt;50),9*16+30+10*32+10*48+10*64+10*80+(B280-50)*96,IF(AND(B280&lt;=70,B280&gt;60),9*16+30+10*32+10*48+10*64+10*80+10*96+(B280-60)*112,IF(AND(B280&lt;=80,B280&gt;70),9*16+30+10*32+10*48+10*64+10*80+10*96+10*112+(B280-70)*128,IF(AND(B280&lt;=90,B280&gt;80),9*16+30+10*32+10*48+10*64+10*80+10*96+10*112+10*128+(B280-80)*144,IF(AND(B280&lt;=100,B280&gt;90),9*16+30+10*32+10*48+10*64+10*80+10*96+10*112+10*128+10*144+(B280-90)*160,IF(AND(B280&lt;=110,B280&gt;100),9*16+30+10*32+10*48+10*64+10*80+10*96+10*112+10*128+10*144+10*160+(B280-100)*176,IF(AND(B280&lt;=120,B280&gt;110),9*16+30+10*32+10*48+10*64+10*80+10*96+10*112+10*128+10*144+10*160+10*176+(B280-110)*192))))))))))))</f>
        <v>1570</v>
      </c>
      <c r="D280" s="42">
        <v>60</v>
      </c>
      <c r="E280" s="42">
        <v>60</v>
      </c>
      <c r="F280" s="100">
        <v>60</v>
      </c>
      <c r="G280" s="102">
        <f>人物成长表!$D280*人物成长表!$B280*10%+7+IF(AND(B280&lt;=10,B280&gt;0),(人物成长表!$B280-1)*转化表!$C$37,IF(AND(B280&lt;=20,B280&gt;10),9*转化表!$C$37+(B280-10)*转化表!$C$38,IF(AND(B280&lt;=30,B280&gt;20),9*转化表!$C$37+10*转化表!$C$38+(B280-20)*转化表!$C$39,IF(AND(B280&lt;=40,B280&gt;30),9*转化表!$C$37+10*转化表!$C$38+10*转化表!$C$39+(B280-30)*转化表!$C$40,IF(AND(B280&lt;=50,B280&gt;40),9*转化表!$C$37+10*转化表!$C$38+10*转化表!$C$39+10*转化表!$C$40+(B280-40)*转化表!$C$41,IF(AND(B280&lt;=60,B280&gt;50),9*转化表!$C$37+10*转化表!$C$38+10*转化表!$C$39+10*转化表!$C$40+10*转化表!$C$41+(B280-50)*转化表!$C$42,IF(AND(B280&lt;=70,B280&gt;60),9*转化表!$C$37+10*转化表!$C$38+10*转化表!$C$39+10*转化表!$C$40+10*转化表!$C$41+10*转化表!$C$42+(B280-60)*转化表!$C$43,IF(AND(B280&lt;=80,B280&gt;70),9*转化表!$C$37+10*转化表!$C$38+10*转化表!$C$39+10*转化表!$C$40+10*转化表!$C$41+10*转化表!$C$42+10*转化表!$C$43+(B280-70)*转化表!$C$44,IF(AND(B280&lt;=90,B280&gt;80),9*转化表!$C$37+10*转化表!$C$38+10*转化表!$C$39+10*转化表!$C$40+10*转化表!$C$41+10*转化表!$C$42+10*转化表!$C$43+10*转化表!$C$44+(B280-80)*转化表!$C$45,IF(AND(B280&lt;=100,B280&gt;90),9*转化表!$C$37+10*转化表!$C$38+10*转化表!$C$39+10*转化表!$C$40+10*转化表!$C$41+10*转化表!$C$42+10*转化表!$C$43+10*转化表!$C$44+10*转化表!$C$45+(B280-90)*转化表!$C$46,IF(AND(B280&lt;=110,B280&gt;100),9*转化表!$C$37+10*转化表!$C$38+10*转化表!$C$39+10*转化表!$C$40+10*转化表!$C$41+10*转化表!$C$42+10*转化表!$C$43+10*转化表!$C$44+10*转化表!$C$45+10*转化表!$C$46+(B280-100)*转化表!$C$47,IF(AND(B280&lt;=120,B280&gt;110),9*转化表!$C$37+10*转化表!$C$38+10*转化表!$C$39+10*转化表!$C$40+10*转化表!$C$41+10*转化表!$C$42+10*转化表!$C$43+10*转化表!$C$44+10*转化表!$C$45+10*转化表!$C$46+10*转化表!$C$47+(B280-110)*转化表!$C$48))))))))))))</f>
        <v>422</v>
      </c>
      <c r="H280" s="102">
        <f>人物成长表!$D280*人物成长表!$B280*7%+4.8+IF(AND(B280&lt;=10,B280&gt;0),(人物成长表!$B280-1)*转化表!$D$37,IF(AND(B280&lt;=20,B280&gt;10),9*转化表!$D$37+(B280-10)*转化表!$D$38,IF(AND(B280&lt;=30,B280&gt;20),9*转化表!$D$37+10*转化表!$D$38+(B280-20)*转化表!$D$39,IF(AND(B280&lt;=40,B280&gt;30),9*转化表!$D$37+10*转化表!$D$38+10*转化表!$D$39+(B280-30)*转化表!$D$40,IF(AND(B280&lt;=50,B280&gt;40),9*转化表!$D$37+10*转化表!$D$38+10*转化表!$D$39+10*转化表!$D$40+(B280-40)*转化表!$D$41,IF(AND(B280&lt;=60,B280&gt;50),9*转化表!$D$37+10*转化表!$D$38+10*转化表!$D$39+10*转化表!$D$40+10*转化表!$D$41+(B280-50)*转化表!$D$42,IF(AND(B280&lt;=70,B280&gt;60),9*转化表!$D$37+10*转化表!$D$38+10*转化表!$D$39+10*转化表!$D$40+10*转化表!$D$41+10*转化表!$D$42+(B280-60)*转化表!$D$43,IF(AND(B280&lt;=80,B280&gt;70),9*转化表!$D$37+10*转化表!$D$38+10*转化表!$D$39+10*转化表!$D$40+10*转化表!$D$41+10*转化表!$D$42+10*转化表!$D$43+(B280-70)*转化表!$D$44,IF(AND(B280&lt;=90,B280&gt;80),9*转化表!$D$37+10*转化表!$D$38+10*转化表!$D$39+10*转化表!$D$40+10*转化表!$D$41+10*转化表!$D$42+10*转化表!$D$43+10*转化表!$D$44+(B280-80)*转化表!$D$45,IF(AND(B280&lt;=100,B280&gt;90),9*转化表!$D$37+10*转化表!$D$38+10*转化表!$D$39+10*转化表!$D$40+10*转化表!$D$41+10*转化表!$D$42+10*转化表!$D$43+10*转化表!$D$44+10*转化表!$D$45+(B280-90)*转化表!$D$46,IF(AND(B280&lt;=110,B280&gt;100),9*转化表!$D$37+10*转化表!$D$38+10*转化表!$D$39+10*转化表!$D$40+10*转化表!$D$41+10*转化表!$D$42+10*转化表!$D$43+10*转化表!$D$44+10*转化表!$D$45+10*转化表!$D$46+(B280-100)*转化表!$D$47,IF(AND(B280&lt;=120,B280&gt;110),9*转化表!$D$37+10*转化表!$D$38+10*转化表!$D$39+10*转化表!$D$40+10*转化表!$D$41+10*转化表!$D$42+10*转化表!$D$43+10*转化表!$D$44+10*转化表!$D$45+10*转化表!$D$46+10*转化表!$D$47+(B280-110)*转化表!$D$48))))))))))))</f>
        <v>123.50000000000003</v>
      </c>
      <c r="I280" s="103">
        <f>IF(E280&lt;=50,0,(E280-50)*人物成长表!$B280*10%+0.1+IF(AND(B280&lt;=10,B280&gt;0),(人物成长表!$B280-1)*转化表!$E$37,IF(AND(B280&lt;=20,B280&gt;10),9*转化表!$E$37+(B280-10)*转化表!$E$38,IF(AND(B280&lt;=30,B280&gt;20),9*转化表!$E$37+10*转化表!$E$38+(B280-20)*转化表!$E$39,IF(AND(B280&lt;=40,B280&gt;30),9*转化表!$E$37+10*转化表!$E$38+10*转化表!$E$39+(B280-30)*转化表!$E$40,IF(AND(B280&lt;=50,B280&gt;40),9*转化表!$E$37+10*转化表!$E$38+10*转化表!$E$39+10*转化表!$E$40+(B280-40)*转化表!$E$41,IF(AND(B280&lt;=60,B280&gt;50),9*转化表!$E$37+10*转化表!$E$38+10*转化表!$E$39+10*转化表!$E$40+10*转化表!$E$41+(B280-50)*转化表!$E$42,IF(AND(B280&lt;=70,B280&gt;60),9*转化表!$E$37+10*转化表!$E$38+10*转化表!$E$39+10*转化表!$E$40+10*转化表!$E$41+10*转化表!$E$42+(B280-60)*转化表!$E$43,IF(AND(B280&lt;=80,B280&gt;70),9*转化表!$E$37+10*转化表!$E$38+10*转化表!$E$39+10*转化表!$E$40+10*转化表!$E$41+10*转化表!$E$42+10*转化表!$E$43+(B280-70)*转化表!$E$44,IF(AND(B280&lt;=90,B280&gt;80),9*转化表!$E$37+10*转化表!$E$38+10*转化表!$E$39+10*转化表!$E$40+10*转化表!$E$41+10*转化表!$E$42+10*转化表!$E$43+10*转化表!$E$44+(B280-80)*转化表!$E$45,IF(AND(B280&lt;=100,B280&gt;90),9*转化表!$E$37+10*转化表!$E$38+10*转化表!$E$39+10*转化表!$E$40+10*转化表!$E$41+10*转化表!$E$42+10*转化表!$E$43+10*转化表!$E$44+10*转化表!$E$45+(B280-90)*转化表!$E$46,IF(AND(B280&lt;=110,B280&gt;100),9*转化表!$E$37+10*转化表!$E$38+10*转化表!$E$39+10*转化表!$E$40+10*转化表!$E$41+10*转化表!$E$42+10*转化表!$E$43+10*转化表!$E$44+10*转化表!$E$45+10*转化表!$E$46+(B280-100)*转化表!$E$47,IF(AND(B280&lt;=120,B280&gt;110),9*转化表!$E$37+10*转化表!$E$38+10*转化表!$E$39+10*转化表!$E$40+10*转化表!$E$41+10*转化表!$E$42+10*转化表!$E$43+10*转化表!$E$44+10*转化表!$E$45+10*转化表!$E$46+10*转化表!$E$47+(B280-110)*转化表!$E$48)))))))))))))</f>
        <v>39.85</v>
      </c>
      <c r="J280" s="103">
        <f>IF(E280&lt;=50,0,(E280-50)*B280*7%+0.1+IF(AND(B280&lt;=10,B280&gt;0),(人物成长表!$B280-1)*转化表!$F$37,IF(AND(B280&lt;=20,B280&gt;10),9*转化表!$F$37+(B280-10)*转化表!$F$38,IF(AND(B280&lt;=30,B280&gt;20),9*转化表!$F$37+10*转化表!$F$38+(B280-20)*转化表!$F$39,IF(AND(B280&lt;=40,B280&gt;30),9*转化表!$F$37+10*转化表!$F$38+10*转化表!$F$39+(B280-30)*转化表!$F$40,IF(AND(B280&lt;=50,B280&gt;40),9*转化表!$F$37+10*转化表!$F$38+10*转化表!$F$39+10*转化表!$F$40+(B280-40)*转化表!$F$41,IF(AND(B280&lt;=60,B280&gt;50),9*转化表!$F$37+10*转化表!$F$38+10*转化表!$F$39+10*转化表!$F$40+10*转化表!$F$41+(B280-50)*转化表!$F$42,IF(AND(B280&lt;=70,B280&gt;60),9*转化表!$F$37+10*转化表!$F$38+10*转化表!$F$39+10*转化表!$F$40+10*转化表!$F$41+10*转化表!$F$42+(B280-60)*转化表!$F$43,IF(AND(B280&lt;=80,B280&gt;70),9*转化表!$F$37+10*转化表!$F$38+10*转化表!$F$39+10*转化表!$F$40+10*转化表!$F$41+10*转化表!$F$42+10*转化表!$F$43+(B280-70)*转化表!$F$44,IF(AND(B280&lt;=90,B280&gt;80),9*转化表!$F$37+10*转化表!$F$38+10*转化表!$F$39+10*转化表!$F$40+10*转化表!$F$41+10*转化表!$F$42+10*转化表!$F$43+10*转化表!$F$44+(B280-80)*转化表!$F$45,IF(AND(B280&lt;=100,B280&gt;90),9*转化表!$F$37+10*转化表!$F$38+10*转化表!$F$39+10*转化表!$F$40+10*转化表!$F$41+10*转化表!$F$42+10*转化表!$F$43+10*转化表!$F$44+10*转化表!$F$45+(B280-90)*转化表!$F$46,IF(AND(B280&lt;=110,B280&gt;100),9*转化表!$F$37+10*转化表!$F$38+10*转化表!$F$39+10*转化表!$F$40+10*转化表!$F$41+10*转化表!$F$42+10*转化表!$F$43+10*转化表!$F$44+10*转化表!$F$45+10*转化表!$F$46+(B280-100)*转化表!$F$47,IF(AND(B280&lt;=120,B280&gt;110),9*转化表!$F$37+10*转化表!$F$38+10*转化表!$F$39+10*转化表!$F$40+10*转化表!$F$41+10*转化表!$F$42+10*转化表!$F$43+10*转化表!$F$44+10*转化表!$F$45+10*转化表!$F$46+10*转化表!$F$47+(B280-110)*转化表!$F$48)))))))))))))</f>
        <v>27.820000000000007</v>
      </c>
      <c r="K280" s="103">
        <f>(F280-50)*人物成长表!$B280*10%+1+IF(AND(B280&lt;=10,B280&gt;0),(人物成长表!$B280-1)*转化表!$G$37,IF(AND(B280&lt;=20,B280&gt;10),9*转化表!$G$37+(B280-10)*转化表!$G$38,IF(AND(B280&lt;=30,B280&gt;20),9*转化表!$G$37+10*转化表!$G$38+(B280-20)*转化表!$G$39,IF(AND(B280&lt;=40,B280&gt;30),9*转化表!$G$37+10*转化表!$G$38+10*转化表!$G$39+(B280-30)*转化表!$G$40,IF(AND(B280&lt;=50,B280&gt;40),9*转化表!$G$37+10*转化表!$G$38+10*转化表!$G$39+10*转化表!$G$40+(B280-40)*转化表!$G$41,IF(AND(B280&lt;=60,B280&gt;50),9*转化表!$G$37+10*转化表!$G$38+10*转化表!$G$39+10*转化表!$G$40+10*转化表!$G$41+(B280-50)*转化表!$G$42,IF(AND(B280&lt;=70,B280&gt;60),9*转化表!$G$37+10*转化表!$G$38+10*转化表!$G$39+10*转化表!$G$40+10*转化表!$G$41+10*转化表!$G$42+(B280-60)*转化表!$G$43,IF(AND(B280&lt;=80,B280&gt;70),9*转化表!$G$37+10*转化表!$G$38+10*转化表!$G$39+10*转化表!$G$40+10*转化表!$G$41+10*转化表!$G$42+10*转化表!$G$43+(B280-70)*转化表!$G$44,IF(AND(B280&lt;=90,B280&gt;80),9*转化表!$G$37+10*转化表!$G$38+10*转化表!$G$39+10*转化表!$G$40+10*转化表!$G$41+10*转化表!$G$42+10*转化表!$G$43+10*转化表!$G$44+(B280-80)*转化表!$G$45,IF(AND(B280&lt;=100,B280&gt;90),9*转化表!$G$37+10*转化表!$G$38+10*转化表!$G$39+10*转化表!$G$40+10*转化表!$G$41+10*转化表!$G$42+10*转化表!$G$43+10*转化表!$G$44+10*转化表!$G$45+(B280-90)*转化表!$G$46,IF(AND(B280&lt;=110,B280&gt;100),9*转化表!$G$37+10*转化表!$G$38+10*转化表!$G$39+10*转化表!$G$40+10*转化表!$G$41+10*转化表!$G$42+10*转化表!$G$43+10*转化表!$G$44+10*转化表!$G$45+10*转化表!$G$46+(B280-100)*转化表!$G$47,IF(AND(B280&lt;=120,B280&gt;110),9*转化表!$G$37+10*转化表!$G$38+10*转化表!$G$39+10*转化表!$G$40+10*转化表!$G$41+10*转化表!$G$42+10*转化表!$G$43+10*转化表!$G$44+10*转化表!$G$45+10*转化表!$G$46+10*转化表!$G$47+(B280-110)*转化表!$G$48))))))))))))</f>
        <v>135</v>
      </c>
      <c r="L280" s="103">
        <f>IF(F280&lt;=50,0,(F280-50)*人物成长表!$B280*7%+IF(AND(B280&lt;=10,B280&gt;0),人物成长表!$B280*转化表!$H$37,IF(AND(B280&lt;=20,B280&gt;10),9*转化表!$H$37+(B280-10)*转化表!$H$38,IF(AND(B280&lt;=30,B280&gt;20),9*转化表!$H$37+10*转化表!$H$38+(B280-20)*转化表!$H$39,IF(AND(B280&lt;=40,B280&gt;30),9*转化表!$H$37+10*转化表!$H$38+10*转化表!$H$39+(B280-30)*转化表!$H$40,IF(AND(B280&lt;=50,B280&gt;40),9*转化表!$H$37+10*转化表!$H$38+10*转化表!$H$39+10*转化表!$H$40+(B280-40)*转化表!$H$41,IF(AND(B280&lt;=60,B280&gt;50),9*转化表!$H$37+10*转化表!$H$38+10*转化表!$H$39+10*转化表!$H$40+10*转化表!$H$41+(B280-50)*转化表!$H$42,IF(AND(B280&lt;=70,B280&gt;60),9*转化表!$H$37+10*转化表!$H$38+10*转化表!$H$39+10*转化表!$H$40+10*转化表!$H$41+10*转化表!$H$42+(B280-60)*转化表!$H$43,IF(AND(B280&lt;=80,B280&gt;70),9*转化表!$H$37+10*转化表!$H$38+10*转化表!$H$39+10*转化表!$H$40+10*转化表!$H$41+10*转化表!$H$42+10*转化表!$H$43+(B280-70)*转化表!$H$44,IF(AND(B280&lt;=90,B280&gt;80),9*转化表!$H$37+10*转化表!$H$38+10*转化表!$H$39+10*转化表!$H$40+10*转化表!$H$41+10*转化表!$H$42+10*转化表!$H$43+10*转化表!$H$44+(B280-80)*转化表!$H$45,IF(AND(B280&lt;=100,B280&gt;90),9*转化表!$H$37+10*转化表!$H$38+10*转化表!$H$39+10*转化表!$H$40+10*转化表!$H$41+10*转化表!$H$42+10*转化表!$H$43+10*转化表!$H$44+10*转化表!$H$45+(B280-90)*转化表!$H$46,IF(AND(B280&lt;=110,B280&gt;100),9*转化表!$H$37+10*转化表!$H$38+10*转化表!$H$39+10*转化表!$H$40+10*转化表!$H$41+10*转化表!$H$42+10*转化表!$H$43+10*转化表!$H$44+10*转化表!$H$45+10*转化表!$H$46+(B280-100)*转化表!$H$47,IF(AND(B280&lt;=120,B280&gt;110),9*转化表!$H$37+10*转化表!$H$38+10*转化表!$H$39+10*转化表!$H$40+10*转化表!$H$41+10*转化表!$H$42+10*转化表!$H$43+10*转化表!$H$44+10*转化表!$H$45+10*转化表!$H$46+10*转化表!$H$47+(B280-110)*转化表!$H$48)))))))))))))</f>
        <v>28.485000000000003</v>
      </c>
      <c r="M280" s="104">
        <v>0.15</v>
      </c>
      <c r="N280" s="100">
        <v>0</v>
      </c>
      <c r="O280" s="104">
        <v>0.15</v>
      </c>
      <c r="P280" s="104">
        <v>0.15</v>
      </c>
      <c r="Q280" s="100">
        <v>0</v>
      </c>
      <c r="R280" s="100">
        <v>0</v>
      </c>
      <c r="S280" s="100">
        <v>0</v>
      </c>
    </row>
    <row r="281" spans="1:19">
      <c r="A281" s="42" t="s">
        <v>465</v>
      </c>
      <c r="B281" s="100">
        <v>40</v>
      </c>
      <c r="C281" s="101">
        <f>IF(AND(B281&lt;=10,B281&gt;0),(人物成长表!$B281-1)*16+50,IF(AND(B281&lt;=20,B281&gt;10),9*16+50+(B281-10)*32,IF(AND(B281&lt;=30,B281&gt;20),9*16+50+10*32+(B281-20)*48,IF(AND(B281&lt;=40,B281&gt;30),9*16+50+10*32+10*48+(B281-30)*64,IF(AND(B281&lt;=50,B281&gt;40),9*16+50+10*32+10*48+10*64+(B281-40)*80,IF(AND(B281&lt;=60,B281&gt;50),9*16+30+10*32+10*48+10*64+10*80+(B281-50)*96,IF(AND(B281&lt;=70,B281&gt;60),9*16+30+10*32+10*48+10*64+10*80+10*96+(B281-60)*112,IF(AND(B281&lt;=80,B281&gt;70),9*16+30+10*32+10*48+10*64+10*80+10*96+10*112+(B281-70)*128,IF(AND(B281&lt;=90,B281&gt;80),9*16+30+10*32+10*48+10*64+10*80+10*96+10*112+10*128+(B281-80)*144,IF(AND(B281&lt;=100,B281&gt;90),9*16+30+10*32+10*48+10*64+10*80+10*96+10*112+10*128+10*144+(B281-90)*160,IF(AND(B281&lt;=110,B281&gt;100),9*16+30+10*32+10*48+10*64+10*80+10*96+10*112+10*128+10*144+10*160+(B281-100)*176,IF(AND(B281&lt;=120,B281&gt;110),9*16+30+10*32+10*48+10*64+10*80+10*96+10*112+10*128+10*144+10*160+10*176+(B281-110)*192))))))))))))</f>
        <v>1634</v>
      </c>
      <c r="D281" s="42">
        <v>60</v>
      </c>
      <c r="E281" s="42">
        <v>60</v>
      </c>
      <c r="F281" s="100">
        <v>60</v>
      </c>
      <c r="G281" s="102">
        <f>人物成长表!$D281*人物成长表!$B281*10%+7+IF(AND(B281&lt;=10,B281&gt;0),(人物成长表!$B281-1)*转化表!$C$37,IF(AND(B281&lt;=20,B281&gt;10),9*转化表!$C$37+(B281-10)*转化表!$C$38,IF(AND(B281&lt;=30,B281&gt;20),9*转化表!$C$37+10*转化表!$C$38+(B281-20)*转化表!$C$39,IF(AND(B281&lt;=40,B281&gt;30),9*转化表!$C$37+10*转化表!$C$38+10*转化表!$C$39+(B281-30)*转化表!$C$40,IF(AND(B281&lt;=50,B281&gt;40),9*转化表!$C$37+10*转化表!$C$38+10*转化表!$C$39+10*转化表!$C$40+(B281-40)*转化表!$C$41,IF(AND(B281&lt;=60,B281&gt;50),9*转化表!$C$37+10*转化表!$C$38+10*转化表!$C$39+10*转化表!$C$40+10*转化表!$C$41+(B281-50)*转化表!$C$42,IF(AND(B281&lt;=70,B281&gt;60),9*转化表!$C$37+10*转化表!$C$38+10*转化表!$C$39+10*转化表!$C$40+10*转化表!$C$41+10*转化表!$C$42+(B281-60)*转化表!$C$43,IF(AND(B281&lt;=80,B281&gt;70),9*转化表!$C$37+10*转化表!$C$38+10*转化表!$C$39+10*转化表!$C$40+10*转化表!$C$41+10*转化表!$C$42+10*转化表!$C$43+(B281-70)*转化表!$C$44,IF(AND(B281&lt;=90,B281&gt;80),9*转化表!$C$37+10*转化表!$C$38+10*转化表!$C$39+10*转化表!$C$40+10*转化表!$C$41+10*转化表!$C$42+10*转化表!$C$43+10*转化表!$C$44+(B281-80)*转化表!$C$45,IF(AND(B281&lt;=100,B281&gt;90),9*转化表!$C$37+10*转化表!$C$38+10*转化表!$C$39+10*转化表!$C$40+10*转化表!$C$41+10*转化表!$C$42+10*转化表!$C$43+10*转化表!$C$44+10*转化表!$C$45+(B281-90)*转化表!$C$46,IF(AND(B281&lt;=110,B281&gt;100),9*转化表!$C$37+10*转化表!$C$38+10*转化表!$C$39+10*转化表!$C$40+10*转化表!$C$41+10*转化表!$C$42+10*转化表!$C$43+10*转化表!$C$44+10*转化表!$C$45+10*转化表!$C$46+(B281-100)*转化表!$C$47,IF(AND(B281&lt;=120,B281&gt;110),9*转化表!$C$37+10*转化表!$C$38+10*转化表!$C$39+10*转化表!$C$40+10*转化表!$C$41+10*转化表!$C$42+10*转化表!$C$43+10*转化表!$C$44+10*转化表!$C$45+10*转化表!$C$46+10*转化表!$C$47+(B281-110)*转化表!$C$48))))))))))))</f>
        <v>439</v>
      </c>
      <c r="H281" s="102">
        <f>人物成长表!$D281*人物成长表!$B281*7%+4.8+IF(AND(B281&lt;=10,B281&gt;0),(人物成长表!$B281-1)*转化表!$D$37,IF(AND(B281&lt;=20,B281&gt;10),9*转化表!$D$37+(B281-10)*转化表!$D$38,IF(AND(B281&lt;=30,B281&gt;20),9*转化表!$D$37+10*转化表!$D$38+(B281-20)*转化表!$D$39,IF(AND(B281&lt;=40,B281&gt;30),9*转化表!$D$37+10*转化表!$D$38+10*转化表!$D$39+(B281-30)*转化表!$D$40,IF(AND(B281&lt;=50,B281&gt;40),9*转化表!$D$37+10*转化表!$D$38+10*转化表!$D$39+10*转化表!$D$40+(B281-40)*转化表!$D$41,IF(AND(B281&lt;=60,B281&gt;50),9*转化表!$D$37+10*转化表!$D$38+10*转化表!$D$39+10*转化表!$D$40+10*转化表!$D$41+(B281-50)*转化表!$D$42,IF(AND(B281&lt;=70,B281&gt;60),9*转化表!$D$37+10*转化表!$D$38+10*转化表!$D$39+10*转化表!$D$40+10*转化表!$D$41+10*转化表!$D$42+(B281-60)*转化表!$D$43,IF(AND(B281&lt;=80,B281&gt;70),9*转化表!$D$37+10*转化表!$D$38+10*转化表!$D$39+10*转化表!$D$40+10*转化表!$D$41+10*转化表!$D$42+10*转化表!$D$43+(B281-70)*转化表!$D$44,IF(AND(B281&lt;=90,B281&gt;80),9*转化表!$D$37+10*转化表!$D$38+10*转化表!$D$39+10*转化表!$D$40+10*转化表!$D$41+10*转化表!$D$42+10*转化表!$D$43+10*转化表!$D$44+(B281-80)*转化表!$D$45,IF(AND(B281&lt;=100,B281&gt;90),9*转化表!$D$37+10*转化表!$D$38+10*转化表!$D$39+10*转化表!$D$40+10*转化表!$D$41+10*转化表!$D$42+10*转化表!$D$43+10*转化表!$D$44+10*转化表!$D$45+(B281-90)*转化表!$D$46,IF(AND(B281&lt;=110,B281&gt;100),9*转化表!$D$37+10*转化表!$D$38+10*转化表!$D$39+10*转化表!$D$40+10*转化表!$D$41+10*转化表!$D$42+10*转化表!$D$43+10*转化表!$D$44+10*转化表!$D$45+10*转化表!$D$46+(B281-100)*转化表!$D$47,IF(AND(B281&lt;=120,B281&gt;110),9*转化表!$D$37+10*转化表!$D$38+10*转化表!$D$39+10*转化表!$D$40+10*转化表!$D$41+10*转化表!$D$42+10*转化表!$D$43+10*转化表!$D$44+10*转化表!$D$45+10*转化表!$D$46+10*转化表!$D$47+(B281-110)*转化表!$D$48))))))))))))</f>
        <v>128.00000000000006</v>
      </c>
      <c r="I281" s="103">
        <f>IF(E281&lt;=50,0,(E281-50)*人物成长表!$B281*10%+0.1+IF(AND(B281&lt;=10,B281&gt;0),(人物成长表!$B281-1)*转化表!$E$37,IF(AND(B281&lt;=20,B281&gt;10),9*转化表!$E$37+(B281-10)*转化表!$E$38,IF(AND(B281&lt;=30,B281&gt;20),9*转化表!$E$37+10*转化表!$E$38+(B281-20)*转化表!$E$39,IF(AND(B281&lt;=40,B281&gt;30),9*转化表!$E$37+10*转化表!$E$38+10*转化表!$E$39+(B281-30)*转化表!$E$40,IF(AND(B281&lt;=50,B281&gt;40),9*转化表!$E$37+10*转化表!$E$38+10*转化表!$E$39+10*转化表!$E$40+(B281-40)*转化表!$E$41,IF(AND(B281&lt;=60,B281&gt;50),9*转化表!$E$37+10*转化表!$E$38+10*转化表!$E$39+10*转化表!$E$40+10*转化表!$E$41+(B281-50)*转化表!$E$42,IF(AND(B281&lt;=70,B281&gt;60),9*转化表!$E$37+10*转化表!$E$38+10*转化表!$E$39+10*转化表!$E$40+10*转化表!$E$41+10*转化表!$E$42+(B281-60)*转化表!$E$43,IF(AND(B281&lt;=80,B281&gt;70),9*转化表!$E$37+10*转化表!$E$38+10*转化表!$E$39+10*转化表!$E$40+10*转化表!$E$41+10*转化表!$E$42+10*转化表!$E$43+(B281-70)*转化表!$E$44,IF(AND(B281&lt;=90,B281&gt;80),9*转化表!$E$37+10*转化表!$E$38+10*转化表!$E$39+10*转化表!$E$40+10*转化表!$E$41+10*转化表!$E$42+10*转化表!$E$43+10*转化表!$E$44+(B281-80)*转化表!$E$45,IF(AND(B281&lt;=100,B281&gt;90),9*转化表!$E$37+10*转化表!$E$38+10*转化表!$E$39+10*转化表!$E$40+10*转化表!$E$41+10*转化表!$E$42+10*转化表!$E$43+10*转化表!$E$44+10*转化表!$E$45+(B281-90)*转化表!$E$46,IF(AND(B281&lt;=110,B281&gt;100),9*转化表!$E$37+10*转化表!$E$38+10*转化表!$E$39+10*转化表!$E$40+10*转化表!$E$41+10*转化表!$E$42+10*转化表!$E$43+10*转化表!$E$44+10*转化表!$E$45+10*转化表!$E$46+(B281-100)*转化表!$E$47,IF(AND(B281&lt;=120,B281&gt;110),9*转化表!$E$37+10*转化表!$E$38+10*转化表!$E$39+10*转化表!$E$40+10*转化表!$E$41+10*转化表!$E$42+10*转化表!$E$43+10*转化表!$E$44+10*转化表!$E$45+10*转化表!$E$46+10*转化表!$E$47+(B281-110)*转化表!$E$48)))))))))))))</f>
        <v>40.870000000000005</v>
      </c>
      <c r="J281" s="103">
        <f>IF(E281&lt;=50,0,(E281-50)*B281*7%+0.1+IF(AND(B281&lt;=10,B281&gt;0),(人物成长表!$B281-1)*转化表!$F$37,IF(AND(B281&lt;=20,B281&gt;10),9*转化表!$F$37+(B281-10)*转化表!$F$38,IF(AND(B281&lt;=30,B281&gt;20),9*转化表!$F$37+10*转化表!$F$38+(B281-20)*转化表!$F$39,IF(AND(B281&lt;=40,B281&gt;30),9*转化表!$F$37+10*转化表!$F$38+10*转化表!$F$39+(B281-30)*转化表!$F$40,IF(AND(B281&lt;=50,B281&gt;40),9*转化表!$F$37+10*转化表!$F$38+10*转化表!$F$39+10*转化表!$F$40+(B281-40)*转化表!$F$41,IF(AND(B281&lt;=60,B281&gt;50),9*转化表!$F$37+10*转化表!$F$38+10*转化表!$F$39+10*转化表!$F$40+10*转化表!$F$41+(B281-50)*转化表!$F$42,IF(AND(B281&lt;=70,B281&gt;60),9*转化表!$F$37+10*转化表!$F$38+10*转化表!$F$39+10*转化表!$F$40+10*转化表!$F$41+10*转化表!$F$42+(B281-60)*转化表!$F$43,IF(AND(B281&lt;=80,B281&gt;70),9*转化表!$F$37+10*转化表!$F$38+10*转化表!$F$39+10*转化表!$F$40+10*转化表!$F$41+10*转化表!$F$42+10*转化表!$F$43+(B281-70)*转化表!$F$44,IF(AND(B281&lt;=90,B281&gt;80),9*转化表!$F$37+10*转化表!$F$38+10*转化表!$F$39+10*转化表!$F$40+10*转化表!$F$41+10*转化表!$F$42+10*转化表!$F$43+10*转化表!$F$44+(B281-80)*转化表!$F$45,IF(AND(B281&lt;=100,B281&gt;90),9*转化表!$F$37+10*转化表!$F$38+10*转化表!$F$39+10*转化表!$F$40+10*转化表!$F$41+10*转化表!$F$42+10*转化表!$F$43+10*转化表!$F$44+10*转化表!$F$45+(B281-90)*转化表!$F$46,IF(AND(B281&lt;=110,B281&gt;100),9*转化表!$F$37+10*转化表!$F$38+10*转化表!$F$39+10*转化表!$F$40+10*转化表!$F$41+10*转化表!$F$42+10*转化表!$F$43+10*转化表!$F$44+10*转化表!$F$45+10*转化表!$F$46+(B281-100)*转化表!$F$47,IF(AND(B281&lt;=120,B281&gt;110),9*转化表!$F$37+10*转化表!$F$38+10*转化表!$F$39+10*转化表!$F$40+10*转化表!$F$41+10*转化表!$F$42+10*转化表!$F$43+10*转化表!$F$44+10*转化表!$F$45+10*转化表!$F$46+10*转化表!$F$47+(B281-110)*转化表!$F$48)))))))))))))</f>
        <v>28.530000000000005</v>
      </c>
      <c r="K281" s="103">
        <f>(F281-50)*人物成长表!$B281*10%+1+IF(AND(B281&lt;=10,B281&gt;0),(人物成长表!$B281-1)*转化表!$G$37,IF(AND(B281&lt;=20,B281&gt;10),9*转化表!$G$37+(B281-10)*转化表!$G$38,IF(AND(B281&lt;=30,B281&gt;20),9*转化表!$G$37+10*转化表!$G$38+(B281-20)*转化表!$G$39,IF(AND(B281&lt;=40,B281&gt;30),9*转化表!$G$37+10*转化表!$G$38+10*转化表!$G$39+(B281-30)*转化表!$G$40,IF(AND(B281&lt;=50,B281&gt;40),9*转化表!$G$37+10*转化表!$G$38+10*转化表!$G$39+10*转化表!$G$40+(B281-40)*转化表!$G$41,IF(AND(B281&lt;=60,B281&gt;50),9*转化表!$G$37+10*转化表!$G$38+10*转化表!$G$39+10*转化表!$G$40+10*转化表!$G$41+(B281-50)*转化表!$G$42,IF(AND(B281&lt;=70,B281&gt;60),9*转化表!$G$37+10*转化表!$G$38+10*转化表!$G$39+10*转化表!$G$40+10*转化表!$G$41+10*转化表!$G$42+(B281-60)*转化表!$G$43,IF(AND(B281&lt;=80,B281&gt;70),9*转化表!$G$37+10*转化表!$G$38+10*转化表!$G$39+10*转化表!$G$40+10*转化表!$G$41+10*转化表!$G$42+10*转化表!$G$43+(B281-70)*转化表!$G$44,IF(AND(B281&lt;=90,B281&gt;80),9*转化表!$G$37+10*转化表!$G$38+10*转化表!$G$39+10*转化表!$G$40+10*转化表!$G$41+10*转化表!$G$42+10*转化表!$G$43+10*转化表!$G$44+(B281-80)*转化表!$G$45,IF(AND(B281&lt;=100,B281&gt;90),9*转化表!$G$37+10*转化表!$G$38+10*转化表!$G$39+10*转化表!$G$40+10*转化表!$G$41+10*转化表!$G$42+10*转化表!$G$43+10*转化表!$G$44+10*转化表!$G$45+(B281-90)*转化表!$G$46,IF(AND(B281&lt;=110,B281&gt;100),9*转化表!$G$37+10*转化表!$G$38+10*转化表!$G$39+10*转化表!$G$40+10*转化表!$G$41+10*转化表!$G$42+10*转化表!$G$43+10*转化表!$G$44+10*转化表!$G$45+10*转化表!$G$46+(B281-100)*转化表!$G$47,IF(AND(B281&lt;=120,B281&gt;110),9*转化表!$G$37+10*转化表!$G$38+10*转化表!$G$39+10*转化表!$G$40+10*转化表!$G$41+10*转化表!$G$42+10*转化表!$G$43+10*转化表!$G$44+10*转化表!$G$45+10*转化表!$G$46+10*转化表!$G$47+(B281-110)*转化表!$G$48))))))))))))</f>
        <v>140</v>
      </c>
      <c r="L281" s="103">
        <f>IF(F281&lt;=50,0,(F281-50)*人物成长表!$B281*7%+IF(AND(B281&lt;=10,B281&gt;0),人物成长表!$B281*转化表!$H$37,IF(AND(B281&lt;=20,B281&gt;10),9*转化表!$H$37+(B281-10)*转化表!$H$38,IF(AND(B281&lt;=30,B281&gt;20),9*转化表!$H$37+10*转化表!$H$38+(B281-20)*转化表!$H$39,IF(AND(B281&lt;=40,B281&gt;30),9*转化表!$H$37+10*转化表!$H$38+10*转化表!$H$39+(B281-30)*转化表!$H$40,IF(AND(B281&lt;=50,B281&gt;40),9*转化表!$H$37+10*转化表!$H$38+10*转化表!$H$39+10*转化表!$H$40+(B281-40)*转化表!$H$41,IF(AND(B281&lt;=60,B281&gt;50),9*转化表!$H$37+10*转化表!$H$38+10*转化表!$H$39+10*转化表!$H$40+10*转化表!$H$41+(B281-50)*转化表!$H$42,IF(AND(B281&lt;=70,B281&gt;60),9*转化表!$H$37+10*转化表!$H$38+10*转化表!$H$39+10*转化表!$H$40+10*转化表!$H$41+10*转化表!$H$42+(B281-60)*转化表!$H$43,IF(AND(B281&lt;=80,B281&gt;70),9*转化表!$H$37+10*转化表!$H$38+10*转化表!$H$39+10*转化表!$H$40+10*转化表!$H$41+10*转化表!$H$42+10*转化表!$H$43+(B281-70)*转化表!$H$44,IF(AND(B281&lt;=90,B281&gt;80),9*转化表!$H$37+10*转化表!$H$38+10*转化表!$H$39+10*转化表!$H$40+10*转化表!$H$41+10*转化表!$H$42+10*转化表!$H$43+10*转化表!$H$44+(B281-80)*转化表!$H$45,IF(AND(B281&lt;=100,B281&gt;90),9*转化表!$H$37+10*转化表!$H$38+10*转化表!$H$39+10*转化表!$H$40+10*转化表!$H$41+10*转化表!$H$42+10*转化表!$H$43+10*转化表!$H$44+10*转化表!$H$45+(B281-90)*转化表!$H$46,IF(AND(B281&lt;=110,B281&gt;100),9*转化表!$H$37+10*转化表!$H$38+10*转化表!$H$39+10*转化表!$H$40+10*转化表!$H$41+10*转化表!$H$42+10*转化表!$H$43+10*转化表!$H$44+10*转化表!$H$45+10*转化表!$H$46+(B281-100)*转化表!$H$47,IF(AND(B281&lt;=120,B281&gt;110),9*转化表!$H$37+10*转化表!$H$38+10*转化表!$H$39+10*转化表!$H$40+10*转化表!$H$41+10*转化表!$H$42+10*转化表!$H$43+10*转化表!$H$44+10*转化表!$H$45+10*转化表!$H$46+10*转化表!$H$47+(B281-110)*转化表!$H$48)))))))))))))</f>
        <v>29.240000000000002</v>
      </c>
      <c r="M281" s="104">
        <v>0.15</v>
      </c>
      <c r="N281" s="100">
        <v>0</v>
      </c>
      <c r="O281" s="104">
        <v>0.15</v>
      </c>
      <c r="P281" s="104">
        <v>0.15</v>
      </c>
      <c r="Q281" s="100">
        <v>0</v>
      </c>
      <c r="R281" s="100">
        <v>0</v>
      </c>
      <c r="S281" s="100">
        <v>0</v>
      </c>
    </row>
    <row r="282" spans="1:19">
      <c r="A282" s="42" t="s">
        <v>465</v>
      </c>
      <c r="B282" s="100">
        <v>41</v>
      </c>
      <c r="C282" s="101">
        <f>IF(AND(B282&lt;=10,B282&gt;0),(人物成长表!$B282-1)*16+50,IF(AND(B282&lt;=20,B282&gt;10),9*16+50+(B282-10)*32,IF(AND(B282&lt;=30,B282&gt;20),9*16+50+10*32+(B282-20)*48,IF(AND(B282&lt;=40,B282&gt;30),9*16+50+10*32+10*48+(B282-30)*64,IF(AND(B282&lt;=50,B282&gt;40),9*16+50+10*32+10*48+10*64+(B282-40)*80,IF(AND(B282&lt;=60,B282&gt;50),9*16+30+10*32+10*48+10*64+10*80+(B282-50)*96,IF(AND(B282&lt;=70,B282&gt;60),9*16+30+10*32+10*48+10*64+10*80+10*96+(B282-60)*112,IF(AND(B282&lt;=80,B282&gt;70),9*16+30+10*32+10*48+10*64+10*80+10*96+10*112+(B282-70)*128,IF(AND(B282&lt;=90,B282&gt;80),9*16+30+10*32+10*48+10*64+10*80+10*96+10*112+10*128+(B282-80)*144,IF(AND(B282&lt;=100,B282&gt;90),9*16+30+10*32+10*48+10*64+10*80+10*96+10*112+10*128+10*144+(B282-90)*160,IF(AND(B282&lt;=110,B282&gt;100),9*16+30+10*32+10*48+10*64+10*80+10*96+10*112+10*128+10*144+10*160+(B282-100)*176,IF(AND(B282&lt;=120,B282&gt;110),9*16+30+10*32+10*48+10*64+10*80+10*96+10*112+10*128+10*144+10*160+10*176+(B282-110)*192))))))))))))</f>
        <v>1714</v>
      </c>
      <c r="D282" s="42">
        <v>60</v>
      </c>
      <c r="E282" s="42">
        <v>60</v>
      </c>
      <c r="F282" s="100">
        <v>60</v>
      </c>
      <c r="G282" s="102">
        <f>人物成长表!$D282*人物成长表!$B282*10%+7+IF(AND(B282&lt;=10,B282&gt;0),(人物成长表!$B282-1)*转化表!$C$37,IF(AND(B282&lt;=20,B282&gt;10),9*转化表!$C$37+(B282-10)*转化表!$C$38,IF(AND(B282&lt;=30,B282&gt;20),9*转化表!$C$37+10*转化表!$C$38+(B282-20)*转化表!$C$39,IF(AND(B282&lt;=40,B282&gt;30),9*转化表!$C$37+10*转化表!$C$38+10*转化表!$C$39+(B282-30)*转化表!$C$40,IF(AND(B282&lt;=50,B282&gt;40),9*转化表!$C$37+10*转化表!$C$38+10*转化表!$C$39+10*转化表!$C$40+(B282-40)*转化表!$C$41,IF(AND(B282&lt;=60,B282&gt;50),9*转化表!$C$37+10*转化表!$C$38+10*转化表!$C$39+10*转化表!$C$40+10*转化表!$C$41+(B282-50)*转化表!$C$42,IF(AND(B282&lt;=70,B282&gt;60),9*转化表!$C$37+10*转化表!$C$38+10*转化表!$C$39+10*转化表!$C$40+10*转化表!$C$41+10*转化表!$C$42+(B282-60)*转化表!$C$43,IF(AND(B282&lt;=80,B282&gt;70),9*转化表!$C$37+10*转化表!$C$38+10*转化表!$C$39+10*转化表!$C$40+10*转化表!$C$41+10*转化表!$C$42+10*转化表!$C$43+(B282-70)*转化表!$C$44,IF(AND(B282&lt;=90,B282&gt;80),9*转化表!$C$37+10*转化表!$C$38+10*转化表!$C$39+10*转化表!$C$40+10*转化表!$C$41+10*转化表!$C$42+10*转化表!$C$43+10*转化表!$C$44+(B282-80)*转化表!$C$45,IF(AND(B282&lt;=100,B282&gt;90),9*转化表!$C$37+10*转化表!$C$38+10*转化表!$C$39+10*转化表!$C$40+10*转化表!$C$41+10*转化表!$C$42+10*转化表!$C$43+10*转化表!$C$44+10*转化表!$C$45+(B282-90)*转化表!$C$46,IF(AND(B282&lt;=110,B282&gt;100),9*转化表!$C$37+10*转化表!$C$38+10*转化表!$C$39+10*转化表!$C$40+10*转化表!$C$41+10*转化表!$C$42+10*转化表!$C$43+10*转化表!$C$44+10*转化表!$C$45+10*转化表!$C$46+(B282-100)*转化表!$C$47,IF(AND(B282&lt;=120,B282&gt;110),9*转化表!$C$37+10*转化表!$C$38+10*转化表!$C$39+10*转化表!$C$40+10*转化表!$C$41+10*转化表!$C$42+10*转化表!$C$43+10*转化表!$C$44+10*转化表!$C$45+10*转化表!$C$46+10*转化表!$C$47+(B282-110)*转化表!$C$48))))))))))))</f>
        <v>460</v>
      </c>
      <c r="H282" s="102">
        <f>人物成长表!$D282*人物成长表!$B282*7%+4.8+IF(AND(B282&lt;=10,B282&gt;0),(人物成长表!$B282-1)*转化表!$D$37,IF(AND(B282&lt;=20,B282&gt;10),9*转化表!$D$37+(B282-10)*转化表!$D$38,IF(AND(B282&lt;=30,B282&gt;20),9*转化表!$D$37+10*转化表!$D$38+(B282-20)*转化表!$D$39,IF(AND(B282&lt;=40,B282&gt;30),9*转化表!$D$37+10*转化表!$D$38+10*转化表!$D$39+(B282-30)*转化表!$D$40,IF(AND(B282&lt;=50,B282&gt;40),9*转化表!$D$37+10*转化表!$D$38+10*转化表!$D$39+10*转化表!$D$40+(B282-40)*转化表!$D$41,IF(AND(B282&lt;=60,B282&gt;50),9*转化表!$D$37+10*转化表!$D$38+10*转化表!$D$39+10*转化表!$D$40+10*转化表!$D$41+(B282-50)*转化表!$D$42,IF(AND(B282&lt;=70,B282&gt;60),9*转化表!$D$37+10*转化表!$D$38+10*转化表!$D$39+10*转化表!$D$40+10*转化表!$D$41+10*转化表!$D$42+(B282-60)*转化表!$D$43,IF(AND(B282&lt;=80,B282&gt;70),9*转化表!$D$37+10*转化表!$D$38+10*转化表!$D$39+10*转化表!$D$40+10*转化表!$D$41+10*转化表!$D$42+10*转化表!$D$43+(B282-70)*转化表!$D$44,IF(AND(B282&lt;=90,B282&gt;80),9*转化表!$D$37+10*转化表!$D$38+10*转化表!$D$39+10*转化表!$D$40+10*转化表!$D$41+10*转化表!$D$42+10*转化表!$D$43+10*转化表!$D$44+(B282-80)*转化表!$D$45,IF(AND(B282&lt;=100,B282&gt;90),9*转化表!$D$37+10*转化表!$D$38+10*转化表!$D$39+10*转化表!$D$40+10*转化表!$D$41+10*转化表!$D$42+10*转化表!$D$43+10*转化表!$D$44+10*转化表!$D$45+(B282-90)*转化表!$D$46,IF(AND(B282&lt;=110,B282&gt;100),9*转化表!$D$37+10*转化表!$D$38+10*转化表!$D$39+10*转化表!$D$40+10*转化表!$D$41+10*转化表!$D$42+10*转化表!$D$43+10*转化表!$D$44+10*转化表!$D$45+10*转化表!$D$46+(B282-100)*转化表!$D$47,IF(AND(B282&lt;=120,B282&gt;110),9*转化表!$D$37+10*转化表!$D$38+10*转化表!$D$39+10*转化表!$D$40+10*转化表!$D$41+10*转化表!$D$42+10*转化表!$D$43+10*转化表!$D$44+10*转化表!$D$45+10*转化表!$D$46+10*转化表!$D$47+(B282-110)*转化表!$D$48))))))))))))</f>
        <v>134.00000000000003</v>
      </c>
      <c r="I282" s="103">
        <f>IF(E282&lt;=50,0,(E282-50)*人物成长表!$B282*10%+0.1+IF(AND(B282&lt;=10,B282&gt;0),(人物成长表!$B282-1)*转化表!$E$37,IF(AND(B282&lt;=20,B282&gt;10),9*转化表!$E$37+(B282-10)*转化表!$E$38,IF(AND(B282&lt;=30,B282&gt;20),9*转化表!$E$37+10*转化表!$E$38+(B282-20)*转化表!$E$39,IF(AND(B282&lt;=40,B282&gt;30),9*转化表!$E$37+10*转化表!$E$38+10*转化表!$E$39+(B282-30)*转化表!$E$40,IF(AND(B282&lt;=50,B282&gt;40),9*转化表!$E$37+10*转化表!$E$38+10*转化表!$E$39+10*转化表!$E$40+(B282-40)*转化表!$E$41,IF(AND(B282&lt;=60,B282&gt;50),9*转化表!$E$37+10*转化表!$E$38+10*转化表!$E$39+10*转化表!$E$40+10*转化表!$E$41+(B282-50)*转化表!$E$42,IF(AND(B282&lt;=70,B282&gt;60),9*转化表!$E$37+10*转化表!$E$38+10*转化表!$E$39+10*转化表!$E$40+10*转化表!$E$41+10*转化表!$E$42+(B282-60)*转化表!$E$43,IF(AND(B282&lt;=80,B282&gt;70),9*转化表!$E$37+10*转化表!$E$38+10*转化表!$E$39+10*转化表!$E$40+10*转化表!$E$41+10*转化表!$E$42+10*转化表!$E$43+(B282-70)*转化表!$E$44,IF(AND(B282&lt;=90,B282&gt;80),9*转化表!$E$37+10*转化表!$E$38+10*转化表!$E$39+10*转化表!$E$40+10*转化表!$E$41+10*转化表!$E$42+10*转化表!$E$43+10*转化表!$E$44+(B282-80)*转化表!$E$45,IF(AND(B282&lt;=100,B282&gt;90),9*转化表!$E$37+10*转化表!$E$38+10*转化表!$E$39+10*转化表!$E$40+10*转化表!$E$41+10*转化表!$E$42+10*转化表!$E$43+10*转化表!$E$44+10*转化表!$E$45+(B282-90)*转化表!$E$46,IF(AND(B282&lt;=110,B282&gt;100),9*转化表!$E$37+10*转化表!$E$38+10*转化表!$E$39+10*转化表!$E$40+10*转化表!$E$41+10*转化表!$E$42+10*转化表!$E$43+10*转化表!$E$44+10*转化表!$E$45+10*转化表!$E$46+(B282-100)*转化表!$E$47,IF(AND(B282&lt;=120,B282&gt;110),9*转化表!$E$37+10*转化表!$E$38+10*转化表!$E$39+10*转化表!$E$40+10*转化表!$E$41+10*转化表!$E$42+10*转化表!$E$43+10*转化表!$E$44+10*转化表!$E$45+10*转化表!$E$46+10*转化表!$E$47+(B282-110)*转化表!$E$48)))))))))))))</f>
        <v>41.9</v>
      </c>
      <c r="J282" s="103">
        <f>IF(E282&lt;=50,0,(E282-50)*B282*7%+0.1+IF(AND(B282&lt;=10,B282&gt;0),(人物成长表!$B282-1)*转化表!$F$37,IF(AND(B282&lt;=20,B282&gt;10),9*转化表!$F$37+(B282-10)*转化表!$F$38,IF(AND(B282&lt;=30,B282&gt;20),9*转化表!$F$37+10*转化表!$F$38+(B282-20)*转化表!$F$39,IF(AND(B282&lt;=40,B282&gt;30),9*转化表!$F$37+10*转化表!$F$38+10*转化表!$F$39+(B282-30)*转化表!$F$40,IF(AND(B282&lt;=50,B282&gt;40),9*转化表!$F$37+10*转化表!$F$38+10*转化表!$F$39+10*转化表!$F$40+(B282-40)*转化表!$F$41,IF(AND(B282&lt;=60,B282&gt;50),9*转化表!$F$37+10*转化表!$F$38+10*转化表!$F$39+10*转化表!$F$40+10*转化表!$F$41+(B282-50)*转化表!$F$42,IF(AND(B282&lt;=70,B282&gt;60),9*转化表!$F$37+10*转化表!$F$38+10*转化表!$F$39+10*转化表!$F$40+10*转化表!$F$41+10*转化表!$F$42+(B282-60)*转化表!$F$43,IF(AND(B282&lt;=80,B282&gt;70),9*转化表!$F$37+10*转化表!$F$38+10*转化表!$F$39+10*转化表!$F$40+10*转化表!$F$41+10*转化表!$F$42+10*转化表!$F$43+(B282-70)*转化表!$F$44,IF(AND(B282&lt;=90,B282&gt;80),9*转化表!$F$37+10*转化表!$F$38+10*转化表!$F$39+10*转化表!$F$40+10*转化表!$F$41+10*转化表!$F$42+10*转化表!$F$43+10*转化表!$F$44+(B282-80)*转化表!$F$45,IF(AND(B282&lt;=100,B282&gt;90),9*转化表!$F$37+10*转化表!$F$38+10*转化表!$F$39+10*转化表!$F$40+10*转化表!$F$41+10*转化表!$F$42+10*转化表!$F$43+10*转化表!$F$44+10*转化表!$F$45+(B282-90)*转化表!$F$46,IF(AND(B282&lt;=110,B282&gt;100),9*转化表!$F$37+10*转化表!$F$38+10*转化表!$F$39+10*转化表!$F$40+10*转化表!$F$41+10*转化表!$F$42+10*转化表!$F$43+10*转化表!$F$44+10*转化表!$F$45+10*转化表!$F$46+(B282-100)*转化表!$F$47,IF(AND(B282&lt;=120,B282&gt;110),9*转化表!$F$37+10*转化表!$F$38+10*转化表!$F$39+10*转化表!$F$40+10*转化表!$F$41+10*转化表!$F$42+10*转化表!$F$43+10*转化表!$F$44+10*转化表!$F$45+10*转化表!$F$46+10*转化表!$F$47+(B282-110)*转化表!$F$48)))))))))))))</f>
        <v>29.250000000000004</v>
      </c>
      <c r="K282" s="103">
        <f>(F282-50)*人物成长表!$B282*10%+1+IF(AND(B282&lt;=10,B282&gt;0),(人物成长表!$B282-1)*转化表!$G$37,IF(AND(B282&lt;=20,B282&gt;10),9*转化表!$G$37+(B282-10)*转化表!$G$38,IF(AND(B282&lt;=30,B282&gt;20),9*转化表!$G$37+10*转化表!$G$38+(B282-20)*转化表!$G$39,IF(AND(B282&lt;=40,B282&gt;30),9*转化表!$G$37+10*转化表!$G$38+10*转化表!$G$39+(B282-30)*转化表!$G$40,IF(AND(B282&lt;=50,B282&gt;40),9*转化表!$G$37+10*转化表!$G$38+10*转化表!$G$39+10*转化表!$G$40+(B282-40)*转化表!$G$41,IF(AND(B282&lt;=60,B282&gt;50),9*转化表!$G$37+10*转化表!$G$38+10*转化表!$G$39+10*转化表!$G$40+10*转化表!$G$41+(B282-50)*转化表!$G$42,IF(AND(B282&lt;=70,B282&gt;60),9*转化表!$G$37+10*转化表!$G$38+10*转化表!$G$39+10*转化表!$G$40+10*转化表!$G$41+10*转化表!$G$42+(B282-60)*转化表!$G$43,IF(AND(B282&lt;=80,B282&gt;70),9*转化表!$G$37+10*转化表!$G$38+10*转化表!$G$39+10*转化表!$G$40+10*转化表!$G$41+10*转化表!$G$42+10*转化表!$G$43+(B282-70)*转化表!$G$44,IF(AND(B282&lt;=90,B282&gt;80),9*转化表!$G$37+10*转化表!$G$38+10*转化表!$G$39+10*转化表!$G$40+10*转化表!$G$41+10*转化表!$G$42+10*转化表!$G$43+10*转化表!$G$44+(B282-80)*转化表!$G$45,IF(AND(B282&lt;=100,B282&gt;90),9*转化表!$G$37+10*转化表!$G$38+10*转化表!$G$39+10*转化表!$G$40+10*转化表!$G$41+10*转化表!$G$42+10*转化表!$G$43+10*转化表!$G$44+10*转化表!$G$45+(B282-90)*转化表!$G$46,IF(AND(B282&lt;=110,B282&gt;100),9*转化表!$G$37+10*转化表!$G$38+10*转化表!$G$39+10*转化表!$G$40+10*转化表!$G$41+10*转化表!$G$42+10*转化表!$G$43+10*转化表!$G$44+10*转化表!$G$45+10*转化表!$G$46+(B282-100)*转化表!$G$47,IF(AND(B282&lt;=120,B282&gt;110),9*转化表!$G$37+10*转化表!$G$38+10*转化表!$G$39+10*转化表!$G$40+10*转化表!$G$41+10*转化表!$G$42+10*转化表!$G$43+10*转化表!$G$44+10*转化表!$G$45+10*转化表!$G$46+10*转化表!$G$47+(B282-110)*转化表!$G$48))))))))))))</f>
        <v>146</v>
      </c>
      <c r="L282" s="103">
        <f>IF(F282&lt;=50,0,(F282-50)*人物成长表!$B282*7%+IF(AND(B282&lt;=10,B282&gt;0),人物成长表!$B282*转化表!$H$37,IF(AND(B282&lt;=20,B282&gt;10),9*转化表!$H$37+(B282-10)*转化表!$H$38,IF(AND(B282&lt;=30,B282&gt;20),9*转化表!$H$37+10*转化表!$H$38+(B282-20)*转化表!$H$39,IF(AND(B282&lt;=40,B282&gt;30),9*转化表!$H$37+10*转化表!$H$38+10*转化表!$H$39+(B282-30)*转化表!$H$40,IF(AND(B282&lt;=50,B282&gt;40),9*转化表!$H$37+10*转化表!$H$38+10*转化表!$H$39+10*转化表!$H$40+(B282-40)*转化表!$H$41,IF(AND(B282&lt;=60,B282&gt;50),9*转化表!$H$37+10*转化表!$H$38+10*转化表!$H$39+10*转化表!$H$40+10*转化表!$H$41+(B282-50)*转化表!$H$42,IF(AND(B282&lt;=70,B282&gt;60),9*转化表!$H$37+10*转化表!$H$38+10*转化表!$H$39+10*转化表!$H$40+10*转化表!$H$41+10*转化表!$H$42+(B282-60)*转化表!$H$43,IF(AND(B282&lt;=80,B282&gt;70),9*转化表!$H$37+10*转化表!$H$38+10*转化表!$H$39+10*转化表!$H$40+10*转化表!$H$41+10*转化表!$H$42+10*转化表!$H$43+(B282-70)*转化表!$H$44,IF(AND(B282&lt;=90,B282&gt;80),9*转化表!$H$37+10*转化表!$H$38+10*转化表!$H$39+10*转化表!$H$40+10*转化表!$H$41+10*转化表!$H$42+10*转化表!$H$43+10*转化表!$H$44+(B282-80)*转化表!$H$45,IF(AND(B282&lt;=100,B282&gt;90),9*转化表!$H$37+10*转化表!$H$38+10*转化表!$H$39+10*转化表!$H$40+10*转化表!$H$41+10*转化表!$H$42+10*转化表!$H$43+10*转化表!$H$44+10*转化表!$H$45+(B282-90)*转化表!$H$46,IF(AND(B282&lt;=110,B282&gt;100),9*转化表!$H$37+10*转化表!$H$38+10*转化表!$H$39+10*转化表!$H$40+10*转化表!$H$41+10*转化表!$H$42+10*转化表!$H$43+10*转化表!$H$44+10*转化表!$H$45+10*转化表!$H$46+(B282-100)*转化表!$H$47,IF(AND(B282&lt;=120,B282&gt;110),9*转化表!$H$37+10*转化表!$H$38+10*转化表!$H$39+10*转化表!$H$40+10*转化表!$H$41+10*转化表!$H$42+10*转化表!$H$43+10*转化表!$H$44+10*转化表!$H$45+10*转化表!$H$46+10*转化表!$H$47+(B282-110)*转化表!$H$48)))))))))))))</f>
        <v>30.01</v>
      </c>
      <c r="M282" s="104">
        <v>0.15</v>
      </c>
      <c r="N282" s="100">
        <v>0</v>
      </c>
      <c r="O282" s="104">
        <v>0.15</v>
      </c>
      <c r="P282" s="104">
        <v>0.15</v>
      </c>
      <c r="Q282" s="100">
        <v>0</v>
      </c>
      <c r="R282" s="100">
        <v>0</v>
      </c>
      <c r="S282" s="100">
        <v>0</v>
      </c>
    </row>
    <row r="283" spans="1:19">
      <c r="A283" s="42" t="s">
        <v>465</v>
      </c>
      <c r="B283" s="100">
        <v>42</v>
      </c>
      <c r="C283" s="101">
        <f>IF(AND(B283&lt;=10,B283&gt;0),(人物成长表!$B283-1)*16+50,IF(AND(B283&lt;=20,B283&gt;10),9*16+50+(B283-10)*32,IF(AND(B283&lt;=30,B283&gt;20),9*16+50+10*32+(B283-20)*48,IF(AND(B283&lt;=40,B283&gt;30),9*16+50+10*32+10*48+(B283-30)*64,IF(AND(B283&lt;=50,B283&gt;40),9*16+50+10*32+10*48+10*64+(B283-40)*80,IF(AND(B283&lt;=60,B283&gt;50),9*16+30+10*32+10*48+10*64+10*80+(B283-50)*96,IF(AND(B283&lt;=70,B283&gt;60),9*16+30+10*32+10*48+10*64+10*80+10*96+(B283-60)*112,IF(AND(B283&lt;=80,B283&gt;70),9*16+30+10*32+10*48+10*64+10*80+10*96+10*112+(B283-70)*128,IF(AND(B283&lt;=90,B283&gt;80),9*16+30+10*32+10*48+10*64+10*80+10*96+10*112+10*128+(B283-80)*144,IF(AND(B283&lt;=100,B283&gt;90),9*16+30+10*32+10*48+10*64+10*80+10*96+10*112+10*128+10*144+(B283-90)*160,IF(AND(B283&lt;=110,B283&gt;100),9*16+30+10*32+10*48+10*64+10*80+10*96+10*112+10*128+10*144+10*160+(B283-100)*176,IF(AND(B283&lt;=120,B283&gt;110),9*16+30+10*32+10*48+10*64+10*80+10*96+10*112+10*128+10*144+10*160+10*176+(B283-110)*192))))))))))))</f>
        <v>1794</v>
      </c>
      <c r="D283" s="42">
        <v>60</v>
      </c>
      <c r="E283" s="42">
        <v>60</v>
      </c>
      <c r="F283" s="100">
        <v>60</v>
      </c>
      <c r="G283" s="102">
        <f>人物成长表!$D283*人物成长表!$B283*10%+7+IF(AND(B283&lt;=10,B283&gt;0),(人物成长表!$B283-1)*转化表!$C$37,IF(AND(B283&lt;=20,B283&gt;10),9*转化表!$C$37+(B283-10)*转化表!$C$38,IF(AND(B283&lt;=30,B283&gt;20),9*转化表!$C$37+10*转化表!$C$38+(B283-20)*转化表!$C$39,IF(AND(B283&lt;=40,B283&gt;30),9*转化表!$C$37+10*转化表!$C$38+10*转化表!$C$39+(B283-30)*转化表!$C$40,IF(AND(B283&lt;=50,B283&gt;40),9*转化表!$C$37+10*转化表!$C$38+10*转化表!$C$39+10*转化表!$C$40+(B283-40)*转化表!$C$41,IF(AND(B283&lt;=60,B283&gt;50),9*转化表!$C$37+10*转化表!$C$38+10*转化表!$C$39+10*转化表!$C$40+10*转化表!$C$41+(B283-50)*转化表!$C$42,IF(AND(B283&lt;=70,B283&gt;60),9*转化表!$C$37+10*转化表!$C$38+10*转化表!$C$39+10*转化表!$C$40+10*转化表!$C$41+10*转化表!$C$42+(B283-60)*转化表!$C$43,IF(AND(B283&lt;=80,B283&gt;70),9*转化表!$C$37+10*转化表!$C$38+10*转化表!$C$39+10*转化表!$C$40+10*转化表!$C$41+10*转化表!$C$42+10*转化表!$C$43+(B283-70)*转化表!$C$44,IF(AND(B283&lt;=90,B283&gt;80),9*转化表!$C$37+10*转化表!$C$38+10*转化表!$C$39+10*转化表!$C$40+10*转化表!$C$41+10*转化表!$C$42+10*转化表!$C$43+10*转化表!$C$44+(B283-80)*转化表!$C$45,IF(AND(B283&lt;=100,B283&gt;90),9*转化表!$C$37+10*转化表!$C$38+10*转化表!$C$39+10*转化表!$C$40+10*转化表!$C$41+10*转化表!$C$42+10*转化表!$C$43+10*转化表!$C$44+10*转化表!$C$45+(B283-90)*转化表!$C$46,IF(AND(B283&lt;=110,B283&gt;100),9*转化表!$C$37+10*转化表!$C$38+10*转化表!$C$39+10*转化表!$C$40+10*转化表!$C$41+10*转化表!$C$42+10*转化表!$C$43+10*转化表!$C$44+10*转化表!$C$45+10*转化表!$C$46+(B283-100)*转化表!$C$47,IF(AND(B283&lt;=120,B283&gt;110),9*转化表!$C$37+10*转化表!$C$38+10*转化表!$C$39+10*转化表!$C$40+10*转化表!$C$41+10*转化表!$C$42+10*转化表!$C$43+10*转化表!$C$44+10*转化表!$C$45+10*转化表!$C$46+10*转化表!$C$47+(B283-110)*转化表!$C$48))))))))))))</f>
        <v>481</v>
      </c>
      <c r="H283" s="102">
        <f>人物成长表!$D283*人物成长表!$B283*7%+4.8+IF(AND(B283&lt;=10,B283&gt;0),(人物成长表!$B283-1)*转化表!$D$37,IF(AND(B283&lt;=20,B283&gt;10),9*转化表!$D$37+(B283-10)*转化表!$D$38,IF(AND(B283&lt;=30,B283&gt;20),9*转化表!$D$37+10*转化表!$D$38+(B283-20)*转化表!$D$39,IF(AND(B283&lt;=40,B283&gt;30),9*转化表!$D$37+10*转化表!$D$38+10*转化表!$D$39+(B283-30)*转化表!$D$40,IF(AND(B283&lt;=50,B283&gt;40),9*转化表!$D$37+10*转化表!$D$38+10*转化表!$D$39+10*转化表!$D$40+(B283-40)*转化表!$D$41,IF(AND(B283&lt;=60,B283&gt;50),9*转化表!$D$37+10*转化表!$D$38+10*转化表!$D$39+10*转化表!$D$40+10*转化表!$D$41+(B283-50)*转化表!$D$42,IF(AND(B283&lt;=70,B283&gt;60),9*转化表!$D$37+10*转化表!$D$38+10*转化表!$D$39+10*转化表!$D$40+10*转化表!$D$41+10*转化表!$D$42+(B283-60)*转化表!$D$43,IF(AND(B283&lt;=80,B283&gt;70),9*转化表!$D$37+10*转化表!$D$38+10*转化表!$D$39+10*转化表!$D$40+10*转化表!$D$41+10*转化表!$D$42+10*转化表!$D$43+(B283-70)*转化表!$D$44,IF(AND(B283&lt;=90,B283&gt;80),9*转化表!$D$37+10*转化表!$D$38+10*转化表!$D$39+10*转化表!$D$40+10*转化表!$D$41+10*转化表!$D$42+10*转化表!$D$43+10*转化表!$D$44+(B283-80)*转化表!$D$45,IF(AND(B283&lt;=100,B283&gt;90),9*转化表!$D$37+10*转化表!$D$38+10*转化表!$D$39+10*转化表!$D$40+10*转化表!$D$41+10*转化表!$D$42+10*转化表!$D$43+10*转化表!$D$44+10*转化表!$D$45+(B283-90)*转化表!$D$46,IF(AND(B283&lt;=110,B283&gt;100),9*转化表!$D$37+10*转化表!$D$38+10*转化表!$D$39+10*转化表!$D$40+10*转化表!$D$41+10*转化表!$D$42+10*转化表!$D$43+10*转化表!$D$44+10*转化表!$D$45+10*转化表!$D$46+(B283-100)*转化表!$D$47,IF(AND(B283&lt;=120,B283&gt;110),9*转化表!$D$37+10*转化表!$D$38+10*转化表!$D$39+10*转化表!$D$40+10*转化表!$D$41+10*转化表!$D$42+10*转化表!$D$43+10*转化表!$D$44+10*转化表!$D$45+10*转化表!$D$46+10*转化表!$D$47+(B283-110)*转化表!$D$48))))))))))))</f>
        <v>140.00000000000003</v>
      </c>
      <c r="I283" s="103">
        <f>IF(E283&lt;=50,0,(E283-50)*人物成长表!$B283*10%+0.1+IF(AND(B283&lt;=10,B283&gt;0),(人物成长表!$B283-1)*转化表!$E$37,IF(AND(B283&lt;=20,B283&gt;10),9*转化表!$E$37+(B283-10)*转化表!$E$38,IF(AND(B283&lt;=30,B283&gt;20),9*转化表!$E$37+10*转化表!$E$38+(B283-20)*转化表!$E$39,IF(AND(B283&lt;=40,B283&gt;30),9*转化表!$E$37+10*转化表!$E$38+10*转化表!$E$39+(B283-30)*转化表!$E$40,IF(AND(B283&lt;=50,B283&gt;40),9*转化表!$E$37+10*转化表!$E$38+10*转化表!$E$39+10*转化表!$E$40+(B283-40)*转化表!$E$41,IF(AND(B283&lt;=60,B283&gt;50),9*转化表!$E$37+10*转化表!$E$38+10*转化表!$E$39+10*转化表!$E$40+10*转化表!$E$41+(B283-50)*转化表!$E$42,IF(AND(B283&lt;=70,B283&gt;60),9*转化表!$E$37+10*转化表!$E$38+10*转化表!$E$39+10*转化表!$E$40+10*转化表!$E$41+10*转化表!$E$42+(B283-60)*转化表!$E$43,IF(AND(B283&lt;=80,B283&gt;70),9*转化表!$E$37+10*转化表!$E$38+10*转化表!$E$39+10*转化表!$E$40+10*转化表!$E$41+10*转化表!$E$42+10*转化表!$E$43+(B283-70)*转化表!$E$44,IF(AND(B283&lt;=90,B283&gt;80),9*转化表!$E$37+10*转化表!$E$38+10*转化表!$E$39+10*转化表!$E$40+10*转化表!$E$41+10*转化表!$E$42+10*转化表!$E$43+10*转化表!$E$44+(B283-80)*转化表!$E$45,IF(AND(B283&lt;=100,B283&gt;90),9*转化表!$E$37+10*转化表!$E$38+10*转化表!$E$39+10*转化表!$E$40+10*转化表!$E$41+10*转化表!$E$42+10*转化表!$E$43+10*转化表!$E$44+10*转化表!$E$45+(B283-90)*转化表!$E$46,IF(AND(B283&lt;=110,B283&gt;100),9*转化表!$E$37+10*转化表!$E$38+10*转化表!$E$39+10*转化表!$E$40+10*转化表!$E$41+10*转化表!$E$42+10*转化表!$E$43+10*转化表!$E$44+10*转化表!$E$45+10*转化表!$E$46+(B283-100)*转化表!$E$47,IF(AND(B283&lt;=120,B283&gt;110),9*转化表!$E$37+10*转化表!$E$38+10*转化表!$E$39+10*转化表!$E$40+10*转化表!$E$41+10*转化表!$E$42+10*转化表!$E$43+10*转化表!$E$44+10*转化表!$E$45+10*转化表!$E$46+10*转化表!$E$47+(B283-110)*转化表!$E$48)))))))))))))</f>
        <v>42.93</v>
      </c>
      <c r="J283" s="103">
        <f>IF(E283&lt;=50,0,(E283-50)*B283*7%+0.1+IF(AND(B283&lt;=10,B283&gt;0),(人物成长表!$B283-1)*转化表!$F$37,IF(AND(B283&lt;=20,B283&gt;10),9*转化表!$F$37+(B283-10)*转化表!$F$38,IF(AND(B283&lt;=30,B283&gt;20),9*转化表!$F$37+10*转化表!$F$38+(B283-20)*转化表!$F$39,IF(AND(B283&lt;=40,B283&gt;30),9*转化表!$F$37+10*转化表!$F$38+10*转化表!$F$39+(B283-30)*转化表!$F$40,IF(AND(B283&lt;=50,B283&gt;40),9*转化表!$F$37+10*转化表!$F$38+10*转化表!$F$39+10*转化表!$F$40+(B283-40)*转化表!$F$41,IF(AND(B283&lt;=60,B283&gt;50),9*转化表!$F$37+10*转化表!$F$38+10*转化表!$F$39+10*转化表!$F$40+10*转化表!$F$41+(B283-50)*转化表!$F$42,IF(AND(B283&lt;=70,B283&gt;60),9*转化表!$F$37+10*转化表!$F$38+10*转化表!$F$39+10*转化表!$F$40+10*转化表!$F$41+10*转化表!$F$42+(B283-60)*转化表!$F$43,IF(AND(B283&lt;=80,B283&gt;70),9*转化表!$F$37+10*转化表!$F$38+10*转化表!$F$39+10*转化表!$F$40+10*转化表!$F$41+10*转化表!$F$42+10*转化表!$F$43+(B283-70)*转化表!$F$44,IF(AND(B283&lt;=90,B283&gt;80),9*转化表!$F$37+10*转化表!$F$38+10*转化表!$F$39+10*转化表!$F$40+10*转化表!$F$41+10*转化表!$F$42+10*转化表!$F$43+10*转化表!$F$44+(B283-80)*转化表!$F$45,IF(AND(B283&lt;=100,B283&gt;90),9*转化表!$F$37+10*转化表!$F$38+10*转化表!$F$39+10*转化表!$F$40+10*转化表!$F$41+10*转化表!$F$42+10*转化表!$F$43+10*转化表!$F$44+10*转化表!$F$45+(B283-90)*转化表!$F$46,IF(AND(B283&lt;=110,B283&gt;100),9*转化表!$F$37+10*转化表!$F$38+10*转化表!$F$39+10*转化表!$F$40+10*转化表!$F$41+10*转化表!$F$42+10*转化表!$F$43+10*转化表!$F$44+10*转化表!$F$45+10*转化表!$F$46+(B283-100)*转化表!$F$47,IF(AND(B283&lt;=120,B283&gt;110),9*转化表!$F$37+10*转化表!$F$38+10*转化表!$F$39+10*转化表!$F$40+10*转化表!$F$41+10*转化表!$F$42+10*转化表!$F$43+10*转化表!$F$44+10*转化表!$F$45+10*转化表!$F$46+10*转化表!$F$47+(B283-110)*转化表!$F$48)))))))))))))</f>
        <v>29.970000000000002</v>
      </c>
      <c r="K283" s="103">
        <f>(F283-50)*人物成长表!$B283*10%+1+IF(AND(B283&lt;=10,B283&gt;0),(人物成长表!$B283-1)*转化表!$G$37,IF(AND(B283&lt;=20,B283&gt;10),9*转化表!$G$37+(B283-10)*转化表!$G$38,IF(AND(B283&lt;=30,B283&gt;20),9*转化表!$G$37+10*转化表!$G$38+(B283-20)*转化表!$G$39,IF(AND(B283&lt;=40,B283&gt;30),9*转化表!$G$37+10*转化表!$G$38+10*转化表!$G$39+(B283-30)*转化表!$G$40,IF(AND(B283&lt;=50,B283&gt;40),9*转化表!$G$37+10*转化表!$G$38+10*转化表!$G$39+10*转化表!$G$40+(B283-40)*转化表!$G$41,IF(AND(B283&lt;=60,B283&gt;50),9*转化表!$G$37+10*转化表!$G$38+10*转化表!$G$39+10*转化表!$G$40+10*转化表!$G$41+(B283-50)*转化表!$G$42,IF(AND(B283&lt;=70,B283&gt;60),9*转化表!$G$37+10*转化表!$G$38+10*转化表!$G$39+10*转化表!$G$40+10*转化表!$G$41+10*转化表!$G$42+(B283-60)*转化表!$G$43,IF(AND(B283&lt;=80,B283&gt;70),9*转化表!$G$37+10*转化表!$G$38+10*转化表!$G$39+10*转化表!$G$40+10*转化表!$G$41+10*转化表!$G$42+10*转化表!$G$43+(B283-70)*转化表!$G$44,IF(AND(B283&lt;=90,B283&gt;80),9*转化表!$G$37+10*转化表!$G$38+10*转化表!$G$39+10*转化表!$G$40+10*转化表!$G$41+10*转化表!$G$42+10*转化表!$G$43+10*转化表!$G$44+(B283-80)*转化表!$G$45,IF(AND(B283&lt;=100,B283&gt;90),9*转化表!$G$37+10*转化表!$G$38+10*转化表!$G$39+10*转化表!$G$40+10*转化表!$G$41+10*转化表!$G$42+10*转化表!$G$43+10*转化表!$G$44+10*转化表!$G$45+(B283-90)*转化表!$G$46,IF(AND(B283&lt;=110,B283&gt;100),9*转化表!$G$37+10*转化表!$G$38+10*转化表!$G$39+10*转化表!$G$40+10*转化表!$G$41+10*转化表!$G$42+10*转化表!$G$43+10*转化表!$G$44+10*转化表!$G$45+10*转化表!$G$46+(B283-100)*转化表!$G$47,IF(AND(B283&lt;=120,B283&gt;110),9*转化表!$G$37+10*转化表!$G$38+10*转化表!$G$39+10*转化表!$G$40+10*转化表!$G$41+10*转化表!$G$42+10*转化表!$G$43+10*转化表!$G$44+10*转化表!$G$45+10*转化表!$G$46+10*转化表!$G$47+(B283-110)*转化表!$G$48))))))))))))</f>
        <v>152</v>
      </c>
      <c r="L283" s="103">
        <f>IF(F283&lt;=50,0,(F283-50)*人物成长表!$B283*7%+IF(AND(B283&lt;=10,B283&gt;0),人物成长表!$B283*转化表!$H$37,IF(AND(B283&lt;=20,B283&gt;10),9*转化表!$H$37+(B283-10)*转化表!$H$38,IF(AND(B283&lt;=30,B283&gt;20),9*转化表!$H$37+10*转化表!$H$38+(B283-20)*转化表!$H$39,IF(AND(B283&lt;=40,B283&gt;30),9*转化表!$H$37+10*转化表!$H$38+10*转化表!$H$39+(B283-30)*转化表!$H$40,IF(AND(B283&lt;=50,B283&gt;40),9*转化表!$H$37+10*转化表!$H$38+10*转化表!$H$39+10*转化表!$H$40+(B283-40)*转化表!$H$41,IF(AND(B283&lt;=60,B283&gt;50),9*转化表!$H$37+10*转化表!$H$38+10*转化表!$H$39+10*转化表!$H$40+10*转化表!$H$41+(B283-50)*转化表!$H$42,IF(AND(B283&lt;=70,B283&gt;60),9*转化表!$H$37+10*转化表!$H$38+10*转化表!$H$39+10*转化表!$H$40+10*转化表!$H$41+10*转化表!$H$42+(B283-60)*转化表!$H$43,IF(AND(B283&lt;=80,B283&gt;70),9*转化表!$H$37+10*转化表!$H$38+10*转化表!$H$39+10*转化表!$H$40+10*转化表!$H$41+10*转化表!$H$42+10*转化表!$H$43+(B283-70)*转化表!$H$44,IF(AND(B283&lt;=90,B283&gt;80),9*转化表!$H$37+10*转化表!$H$38+10*转化表!$H$39+10*转化表!$H$40+10*转化表!$H$41+10*转化表!$H$42+10*转化表!$H$43+10*转化表!$H$44+(B283-80)*转化表!$H$45,IF(AND(B283&lt;=100,B283&gt;90),9*转化表!$H$37+10*转化表!$H$38+10*转化表!$H$39+10*转化表!$H$40+10*转化表!$H$41+10*转化表!$H$42+10*转化表!$H$43+10*转化表!$H$44+10*转化表!$H$45+(B283-90)*转化表!$H$46,IF(AND(B283&lt;=110,B283&gt;100),9*转化表!$H$37+10*转化表!$H$38+10*转化表!$H$39+10*转化表!$H$40+10*转化表!$H$41+10*转化表!$H$42+10*转化表!$H$43+10*转化表!$H$44+10*转化表!$H$45+10*转化表!$H$46+(B283-100)*转化表!$H$47,IF(AND(B283&lt;=120,B283&gt;110),9*转化表!$H$37+10*转化表!$H$38+10*转化表!$H$39+10*转化表!$H$40+10*转化表!$H$41+10*转化表!$H$42+10*转化表!$H$43+10*转化表!$H$44+10*转化表!$H$45+10*转化表!$H$46+10*转化表!$H$47+(B283-110)*转化表!$H$48)))))))))))))</f>
        <v>30.78</v>
      </c>
      <c r="M283" s="104">
        <v>0.15</v>
      </c>
      <c r="N283" s="100">
        <v>0</v>
      </c>
      <c r="O283" s="104">
        <v>0.15</v>
      </c>
      <c r="P283" s="104">
        <v>0.15</v>
      </c>
      <c r="Q283" s="100">
        <v>0</v>
      </c>
      <c r="R283" s="100">
        <v>0</v>
      </c>
      <c r="S283" s="100">
        <v>0</v>
      </c>
    </row>
    <row r="284" spans="1:19">
      <c r="A284" s="42" t="s">
        <v>465</v>
      </c>
      <c r="B284" s="100">
        <v>43</v>
      </c>
      <c r="C284" s="101">
        <f>IF(AND(B284&lt;=10,B284&gt;0),(人物成长表!$B284-1)*16+50,IF(AND(B284&lt;=20,B284&gt;10),9*16+50+(B284-10)*32,IF(AND(B284&lt;=30,B284&gt;20),9*16+50+10*32+(B284-20)*48,IF(AND(B284&lt;=40,B284&gt;30),9*16+50+10*32+10*48+(B284-30)*64,IF(AND(B284&lt;=50,B284&gt;40),9*16+50+10*32+10*48+10*64+(B284-40)*80,IF(AND(B284&lt;=60,B284&gt;50),9*16+30+10*32+10*48+10*64+10*80+(B284-50)*96,IF(AND(B284&lt;=70,B284&gt;60),9*16+30+10*32+10*48+10*64+10*80+10*96+(B284-60)*112,IF(AND(B284&lt;=80,B284&gt;70),9*16+30+10*32+10*48+10*64+10*80+10*96+10*112+(B284-70)*128,IF(AND(B284&lt;=90,B284&gt;80),9*16+30+10*32+10*48+10*64+10*80+10*96+10*112+10*128+(B284-80)*144,IF(AND(B284&lt;=100,B284&gt;90),9*16+30+10*32+10*48+10*64+10*80+10*96+10*112+10*128+10*144+(B284-90)*160,IF(AND(B284&lt;=110,B284&gt;100),9*16+30+10*32+10*48+10*64+10*80+10*96+10*112+10*128+10*144+10*160+(B284-100)*176,IF(AND(B284&lt;=120,B284&gt;110),9*16+30+10*32+10*48+10*64+10*80+10*96+10*112+10*128+10*144+10*160+10*176+(B284-110)*192))))))))))))</f>
        <v>1874</v>
      </c>
      <c r="D284" s="42">
        <v>60</v>
      </c>
      <c r="E284" s="42">
        <v>60</v>
      </c>
      <c r="F284" s="100">
        <v>60</v>
      </c>
      <c r="G284" s="102">
        <f>人物成长表!$D284*人物成长表!$B284*10%+7+IF(AND(B284&lt;=10,B284&gt;0),(人物成长表!$B284-1)*转化表!$C$37,IF(AND(B284&lt;=20,B284&gt;10),9*转化表!$C$37+(B284-10)*转化表!$C$38,IF(AND(B284&lt;=30,B284&gt;20),9*转化表!$C$37+10*转化表!$C$38+(B284-20)*转化表!$C$39,IF(AND(B284&lt;=40,B284&gt;30),9*转化表!$C$37+10*转化表!$C$38+10*转化表!$C$39+(B284-30)*转化表!$C$40,IF(AND(B284&lt;=50,B284&gt;40),9*转化表!$C$37+10*转化表!$C$38+10*转化表!$C$39+10*转化表!$C$40+(B284-40)*转化表!$C$41,IF(AND(B284&lt;=60,B284&gt;50),9*转化表!$C$37+10*转化表!$C$38+10*转化表!$C$39+10*转化表!$C$40+10*转化表!$C$41+(B284-50)*转化表!$C$42,IF(AND(B284&lt;=70,B284&gt;60),9*转化表!$C$37+10*转化表!$C$38+10*转化表!$C$39+10*转化表!$C$40+10*转化表!$C$41+10*转化表!$C$42+(B284-60)*转化表!$C$43,IF(AND(B284&lt;=80,B284&gt;70),9*转化表!$C$37+10*转化表!$C$38+10*转化表!$C$39+10*转化表!$C$40+10*转化表!$C$41+10*转化表!$C$42+10*转化表!$C$43+(B284-70)*转化表!$C$44,IF(AND(B284&lt;=90,B284&gt;80),9*转化表!$C$37+10*转化表!$C$38+10*转化表!$C$39+10*转化表!$C$40+10*转化表!$C$41+10*转化表!$C$42+10*转化表!$C$43+10*转化表!$C$44+(B284-80)*转化表!$C$45,IF(AND(B284&lt;=100,B284&gt;90),9*转化表!$C$37+10*转化表!$C$38+10*转化表!$C$39+10*转化表!$C$40+10*转化表!$C$41+10*转化表!$C$42+10*转化表!$C$43+10*转化表!$C$44+10*转化表!$C$45+(B284-90)*转化表!$C$46,IF(AND(B284&lt;=110,B284&gt;100),9*转化表!$C$37+10*转化表!$C$38+10*转化表!$C$39+10*转化表!$C$40+10*转化表!$C$41+10*转化表!$C$42+10*转化表!$C$43+10*转化表!$C$44+10*转化表!$C$45+10*转化表!$C$46+(B284-100)*转化表!$C$47,IF(AND(B284&lt;=120,B284&gt;110),9*转化表!$C$37+10*转化表!$C$38+10*转化表!$C$39+10*转化表!$C$40+10*转化表!$C$41+10*转化表!$C$42+10*转化表!$C$43+10*转化表!$C$44+10*转化表!$C$45+10*转化表!$C$46+10*转化表!$C$47+(B284-110)*转化表!$C$48))))))))))))</f>
        <v>502</v>
      </c>
      <c r="H284" s="102">
        <f>人物成长表!$D284*人物成长表!$B284*7%+4.8+IF(AND(B284&lt;=10,B284&gt;0),(人物成长表!$B284-1)*转化表!$D$37,IF(AND(B284&lt;=20,B284&gt;10),9*转化表!$D$37+(B284-10)*转化表!$D$38,IF(AND(B284&lt;=30,B284&gt;20),9*转化表!$D$37+10*转化表!$D$38+(B284-20)*转化表!$D$39,IF(AND(B284&lt;=40,B284&gt;30),9*转化表!$D$37+10*转化表!$D$38+10*转化表!$D$39+(B284-30)*转化表!$D$40,IF(AND(B284&lt;=50,B284&gt;40),9*转化表!$D$37+10*转化表!$D$38+10*转化表!$D$39+10*转化表!$D$40+(B284-40)*转化表!$D$41,IF(AND(B284&lt;=60,B284&gt;50),9*转化表!$D$37+10*转化表!$D$38+10*转化表!$D$39+10*转化表!$D$40+10*转化表!$D$41+(B284-50)*转化表!$D$42,IF(AND(B284&lt;=70,B284&gt;60),9*转化表!$D$37+10*转化表!$D$38+10*转化表!$D$39+10*转化表!$D$40+10*转化表!$D$41+10*转化表!$D$42+(B284-60)*转化表!$D$43,IF(AND(B284&lt;=80,B284&gt;70),9*转化表!$D$37+10*转化表!$D$38+10*转化表!$D$39+10*转化表!$D$40+10*转化表!$D$41+10*转化表!$D$42+10*转化表!$D$43+(B284-70)*转化表!$D$44,IF(AND(B284&lt;=90,B284&gt;80),9*转化表!$D$37+10*转化表!$D$38+10*转化表!$D$39+10*转化表!$D$40+10*转化表!$D$41+10*转化表!$D$42+10*转化表!$D$43+10*转化表!$D$44+(B284-80)*转化表!$D$45,IF(AND(B284&lt;=100,B284&gt;90),9*转化表!$D$37+10*转化表!$D$38+10*转化表!$D$39+10*转化表!$D$40+10*转化表!$D$41+10*转化表!$D$42+10*转化表!$D$43+10*转化表!$D$44+10*转化表!$D$45+(B284-90)*转化表!$D$46,IF(AND(B284&lt;=110,B284&gt;100),9*转化表!$D$37+10*转化表!$D$38+10*转化表!$D$39+10*转化表!$D$40+10*转化表!$D$41+10*转化表!$D$42+10*转化表!$D$43+10*转化表!$D$44+10*转化表!$D$45+10*转化表!$D$46+(B284-100)*转化表!$D$47,IF(AND(B284&lt;=120,B284&gt;110),9*转化表!$D$37+10*转化表!$D$38+10*转化表!$D$39+10*转化表!$D$40+10*转化表!$D$41+10*转化表!$D$42+10*转化表!$D$43+10*转化表!$D$44+10*转化表!$D$45+10*转化表!$D$46+10*转化表!$D$47+(B284-110)*转化表!$D$48))))))))))))</f>
        <v>146.00000000000003</v>
      </c>
      <c r="I284" s="103">
        <f>IF(E284&lt;=50,0,(E284-50)*人物成长表!$B284*10%+0.1+IF(AND(B284&lt;=10,B284&gt;0),(人物成长表!$B284-1)*转化表!$E$37,IF(AND(B284&lt;=20,B284&gt;10),9*转化表!$E$37+(B284-10)*转化表!$E$38,IF(AND(B284&lt;=30,B284&gt;20),9*转化表!$E$37+10*转化表!$E$38+(B284-20)*转化表!$E$39,IF(AND(B284&lt;=40,B284&gt;30),9*转化表!$E$37+10*转化表!$E$38+10*转化表!$E$39+(B284-30)*转化表!$E$40,IF(AND(B284&lt;=50,B284&gt;40),9*转化表!$E$37+10*转化表!$E$38+10*转化表!$E$39+10*转化表!$E$40+(B284-40)*转化表!$E$41,IF(AND(B284&lt;=60,B284&gt;50),9*转化表!$E$37+10*转化表!$E$38+10*转化表!$E$39+10*转化表!$E$40+10*转化表!$E$41+(B284-50)*转化表!$E$42,IF(AND(B284&lt;=70,B284&gt;60),9*转化表!$E$37+10*转化表!$E$38+10*转化表!$E$39+10*转化表!$E$40+10*转化表!$E$41+10*转化表!$E$42+(B284-60)*转化表!$E$43,IF(AND(B284&lt;=80,B284&gt;70),9*转化表!$E$37+10*转化表!$E$38+10*转化表!$E$39+10*转化表!$E$40+10*转化表!$E$41+10*转化表!$E$42+10*转化表!$E$43+(B284-70)*转化表!$E$44,IF(AND(B284&lt;=90,B284&gt;80),9*转化表!$E$37+10*转化表!$E$38+10*转化表!$E$39+10*转化表!$E$40+10*转化表!$E$41+10*转化表!$E$42+10*转化表!$E$43+10*转化表!$E$44+(B284-80)*转化表!$E$45,IF(AND(B284&lt;=100,B284&gt;90),9*转化表!$E$37+10*转化表!$E$38+10*转化表!$E$39+10*转化表!$E$40+10*转化表!$E$41+10*转化表!$E$42+10*转化表!$E$43+10*转化表!$E$44+10*转化表!$E$45+(B284-90)*转化表!$E$46,IF(AND(B284&lt;=110,B284&gt;100),9*转化表!$E$37+10*转化表!$E$38+10*转化表!$E$39+10*转化表!$E$40+10*转化表!$E$41+10*转化表!$E$42+10*转化表!$E$43+10*转化表!$E$44+10*转化表!$E$45+10*转化表!$E$46+(B284-100)*转化表!$E$47,IF(AND(B284&lt;=120,B284&gt;110),9*转化表!$E$37+10*转化表!$E$38+10*转化表!$E$39+10*转化表!$E$40+10*转化表!$E$41+10*转化表!$E$42+10*转化表!$E$43+10*转化表!$E$44+10*转化表!$E$45+10*转化表!$E$46+10*转化表!$E$47+(B284-110)*转化表!$E$48)))))))))))))</f>
        <v>43.96</v>
      </c>
      <c r="J284" s="103">
        <f>IF(E284&lt;=50,0,(E284-50)*B284*7%+0.1+IF(AND(B284&lt;=10,B284&gt;0),(人物成长表!$B284-1)*转化表!$F$37,IF(AND(B284&lt;=20,B284&gt;10),9*转化表!$F$37+(B284-10)*转化表!$F$38,IF(AND(B284&lt;=30,B284&gt;20),9*转化表!$F$37+10*转化表!$F$38+(B284-20)*转化表!$F$39,IF(AND(B284&lt;=40,B284&gt;30),9*转化表!$F$37+10*转化表!$F$38+10*转化表!$F$39+(B284-30)*转化表!$F$40,IF(AND(B284&lt;=50,B284&gt;40),9*转化表!$F$37+10*转化表!$F$38+10*转化表!$F$39+10*转化表!$F$40+(B284-40)*转化表!$F$41,IF(AND(B284&lt;=60,B284&gt;50),9*转化表!$F$37+10*转化表!$F$38+10*转化表!$F$39+10*转化表!$F$40+10*转化表!$F$41+(B284-50)*转化表!$F$42,IF(AND(B284&lt;=70,B284&gt;60),9*转化表!$F$37+10*转化表!$F$38+10*转化表!$F$39+10*转化表!$F$40+10*转化表!$F$41+10*转化表!$F$42+(B284-60)*转化表!$F$43,IF(AND(B284&lt;=80,B284&gt;70),9*转化表!$F$37+10*转化表!$F$38+10*转化表!$F$39+10*转化表!$F$40+10*转化表!$F$41+10*转化表!$F$42+10*转化表!$F$43+(B284-70)*转化表!$F$44,IF(AND(B284&lt;=90,B284&gt;80),9*转化表!$F$37+10*转化表!$F$38+10*转化表!$F$39+10*转化表!$F$40+10*转化表!$F$41+10*转化表!$F$42+10*转化表!$F$43+10*转化表!$F$44+(B284-80)*转化表!$F$45,IF(AND(B284&lt;=100,B284&gt;90),9*转化表!$F$37+10*转化表!$F$38+10*转化表!$F$39+10*转化表!$F$40+10*转化表!$F$41+10*转化表!$F$42+10*转化表!$F$43+10*转化表!$F$44+10*转化表!$F$45+(B284-90)*转化表!$F$46,IF(AND(B284&lt;=110,B284&gt;100),9*转化表!$F$37+10*转化表!$F$38+10*转化表!$F$39+10*转化表!$F$40+10*转化表!$F$41+10*转化表!$F$42+10*转化表!$F$43+10*转化表!$F$44+10*转化表!$F$45+10*转化表!$F$46+(B284-100)*转化表!$F$47,IF(AND(B284&lt;=120,B284&gt;110),9*转化表!$F$37+10*转化表!$F$38+10*转化表!$F$39+10*转化表!$F$40+10*转化表!$F$41+10*转化表!$F$42+10*转化表!$F$43+10*转化表!$F$44+10*转化表!$F$45+10*转化表!$F$46+10*转化表!$F$47+(B284-110)*转化表!$F$48)))))))))))))</f>
        <v>30.69</v>
      </c>
      <c r="K284" s="103">
        <f>(F284-50)*人物成长表!$B284*10%+1+IF(AND(B284&lt;=10,B284&gt;0),(人物成长表!$B284-1)*转化表!$G$37,IF(AND(B284&lt;=20,B284&gt;10),9*转化表!$G$37+(B284-10)*转化表!$G$38,IF(AND(B284&lt;=30,B284&gt;20),9*转化表!$G$37+10*转化表!$G$38+(B284-20)*转化表!$G$39,IF(AND(B284&lt;=40,B284&gt;30),9*转化表!$G$37+10*转化表!$G$38+10*转化表!$G$39+(B284-30)*转化表!$G$40,IF(AND(B284&lt;=50,B284&gt;40),9*转化表!$G$37+10*转化表!$G$38+10*转化表!$G$39+10*转化表!$G$40+(B284-40)*转化表!$G$41,IF(AND(B284&lt;=60,B284&gt;50),9*转化表!$G$37+10*转化表!$G$38+10*转化表!$G$39+10*转化表!$G$40+10*转化表!$G$41+(B284-50)*转化表!$G$42,IF(AND(B284&lt;=70,B284&gt;60),9*转化表!$G$37+10*转化表!$G$38+10*转化表!$G$39+10*转化表!$G$40+10*转化表!$G$41+10*转化表!$G$42+(B284-60)*转化表!$G$43,IF(AND(B284&lt;=80,B284&gt;70),9*转化表!$G$37+10*转化表!$G$38+10*转化表!$G$39+10*转化表!$G$40+10*转化表!$G$41+10*转化表!$G$42+10*转化表!$G$43+(B284-70)*转化表!$G$44,IF(AND(B284&lt;=90,B284&gt;80),9*转化表!$G$37+10*转化表!$G$38+10*转化表!$G$39+10*转化表!$G$40+10*转化表!$G$41+10*转化表!$G$42+10*转化表!$G$43+10*转化表!$G$44+(B284-80)*转化表!$G$45,IF(AND(B284&lt;=100,B284&gt;90),9*转化表!$G$37+10*转化表!$G$38+10*转化表!$G$39+10*转化表!$G$40+10*转化表!$G$41+10*转化表!$G$42+10*转化表!$G$43+10*转化表!$G$44+10*转化表!$G$45+(B284-90)*转化表!$G$46,IF(AND(B284&lt;=110,B284&gt;100),9*转化表!$G$37+10*转化表!$G$38+10*转化表!$G$39+10*转化表!$G$40+10*转化表!$G$41+10*转化表!$G$42+10*转化表!$G$43+10*转化表!$G$44+10*转化表!$G$45+10*转化表!$G$46+(B284-100)*转化表!$G$47,IF(AND(B284&lt;=120,B284&gt;110),9*转化表!$G$37+10*转化表!$G$38+10*转化表!$G$39+10*转化表!$G$40+10*转化表!$G$41+10*转化表!$G$42+10*转化表!$G$43+10*转化表!$G$44+10*转化表!$G$45+10*转化表!$G$46+10*转化表!$G$47+(B284-110)*转化表!$G$48))))))))))))</f>
        <v>158</v>
      </c>
      <c r="L284" s="103">
        <f>IF(F284&lt;=50,0,(F284-50)*人物成长表!$B284*7%+IF(AND(B284&lt;=10,B284&gt;0),人物成长表!$B284*转化表!$H$37,IF(AND(B284&lt;=20,B284&gt;10),9*转化表!$H$37+(B284-10)*转化表!$H$38,IF(AND(B284&lt;=30,B284&gt;20),9*转化表!$H$37+10*转化表!$H$38+(B284-20)*转化表!$H$39,IF(AND(B284&lt;=40,B284&gt;30),9*转化表!$H$37+10*转化表!$H$38+10*转化表!$H$39+(B284-30)*转化表!$H$40,IF(AND(B284&lt;=50,B284&gt;40),9*转化表!$H$37+10*转化表!$H$38+10*转化表!$H$39+10*转化表!$H$40+(B284-40)*转化表!$H$41,IF(AND(B284&lt;=60,B284&gt;50),9*转化表!$H$37+10*转化表!$H$38+10*转化表!$H$39+10*转化表!$H$40+10*转化表!$H$41+(B284-50)*转化表!$H$42,IF(AND(B284&lt;=70,B284&gt;60),9*转化表!$H$37+10*转化表!$H$38+10*转化表!$H$39+10*转化表!$H$40+10*转化表!$H$41+10*转化表!$H$42+(B284-60)*转化表!$H$43,IF(AND(B284&lt;=80,B284&gt;70),9*转化表!$H$37+10*转化表!$H$38+10*转化表!$H$39+10*转化表!$H$40+10*转化表!$H$41+10*转化表!$H$42+10*转化表!$H$43+(B284-70)*转化表!$H$44,IF(AND(B284&lt;=90,B284&gt;80),9*转化表!$H$37+10*转化表!$H$38+10*转化表!$H$39+10*转化表!$H$40+10*转化表!$H$41+10*转化表!$H$42+10*转化表!$H$43+10*转化表!$H$44+(B284-80)*转化表!$H$45,IF(AND(B284&lt;=100,B284&gt;90),9*转化表!$H$37+10*转化表!$H$38+10*转化表!$H$39+10*转化表!$H$40+10*转化表!$H$41+10*转化表!$H$42+10*转化表!$H$43+10*转化表!$H$44+10*转化表!$H$45+(B284-90)*转化表!$H$46,IF(AND(B284&lt;=110,B284&gt;100),9*转化表!$H$37+10*转化表!$H$38+10*转化表!$H$39+10*转化表!$H$40+10*转化表!$H$41+10*转化表!$H$42+10*转化表!$H$43+10*转化表!$H$44+10*转化表!$H$45+10*转化表!$H$46+(B284-100)*转化表!$H$47,IF(AND(B284&lt;=120,B284&gt;110),9*转化表!$H$37+10*转化表!$H$38+10*转化表!$H$39+10*转化表!$H$40+10*转化表!$H$41+10*转化表!$H$42+10*转化表!$H$43+10*转化表!$H$44+10*转化表!$H$45+10*转化表!$H$46+10*转化表!$H$47+(B284-110)*转化表!$H$48)))))))))))))</f>
        <v>31.55</v>
      </c>
      <c r="M284" s="104">
        <v>0.15</v>
      </c>
      <c r="N284" s="100">
        <v>0</v>
      </c>
      <c r="O284" s="104">
        <v>0.15</v>
      </c>
      <c r="P284" s="104">
        <v>0.15</v>
      </c>
      <c r="Q284" s="100">
        <v>0</v>
      </c>
      <c r="R284" s="100">
        <v>0</v>
      </c>
      <c r="S284" s="100">
        <v>0</v>
      </c>
    </row>
    <row r="285" spans="1:19">
      <c r="A285" s="42" t="s">
        <v>465</v>
      </c>
      <c r="B285" s="100">
        <v>44</v>
      </c>
      <c r="C285" s="101">
        <f>IF(AND(B285&lt;=10,B285&gt;0),(人物成长表!$B285-1)*16+50,IF(AND(B285&lt;=20,B285&gt;10),9*16+50+(B285-10)*32,IF(AND(B285&lt;=30,B285&gt;20),9*16+50+10*32+(B285-20)*48,IF(AND(B285&lt;=40,B285&gt;30),9*16+50+10*32+10*48+(B285-30)*64,IF(AND(B285&lt;=50,B285&gt;40),9*16+50+10*32+10*48+10*64+(B285-40)*80,IF(AND(B285&lt;=60,B285&gt;50),9*16+30+10*32+10*48+10*64+10*80+(B285-50)*96,IF(AND(B285&lt;=70,B285&gt;60),9*16+30+10*32+10*48+10*64+10*80+10*96+(B285-60)*112,IF(AND(B285&lt;=80,B285&gt;70),9*16+30+10*32+10*48+10*64+10*80+10*96+10*112+(B285-70)*128,IF(AND(B285&lt;=90,B285&gt;80),9*16+30+10*32+10*48+10*64+10*80+10*96+10*112+10*128+(B285-80)*144,IF(AND(B285&lt;=100,B285&gt;90),9*16+30+10*32+10*48+10*64+10*80+10*96+10*112+10*128+10*144+(B285-90)*160,IF(AND(B285&lt;=110,B285&gt;100),9*16+30+10*32+10*48+10*64+10*80+10*96+10*112+10*128+10*144+10*160+(B285-100)*176,IF(AND(B285&lt;=120,B285&gt;110),9*16+30+10*32+10*48+10*64+10*80+10*96+10*112+10*128+10*144+10*160+10*176+(B285-110)*192))))))))))))</f>
        <v>1954</v>
      </c>
      <c r="D285" s="42">
        <v>60</v>
      </c>
      <c r="E285" s="42">
        <v>60</v>
      </c>
      <c r="F285" s="100">
        <v>60</v>
      </c>
      <c r="G285" s="102">
        <f>人物成长表!$D285*人物成长表!$B285*10%+7+IF(AND(B285&lt;=10,B285&gt;0),(人物成长表!$B285-1)*转化表!$C$37,IF(AND(B285&lt;=20,B285&gt;10),9*转化表!$C$37+(B285-10)*转化表!$C$38,IF(AND(B285&lt;=30,B285&gt;20),9*转化表!$C$37+10*转化表!$C$38+(B285-20)*转化表!$C$39,IF(AND(B285&lt;=40,B285&gt;30),9*转化表!$C$37+10*转化表!$C$38+10*转化表!$C$39+(B285-30)*转化表!$C$40,IF(AND(B285&lt;=50,B285&gt;40),9*转化表!$C$37+10*转化表!$C$38+10*转化表!$C$39+10*转化表!$C$40+(B285-40)*转化表!$C$41,IF(AND(B285&lt;=60,B285&gt;50),9*转化表!$C$37+10*转化表!$C$38+10*转化表!$C$39+10*转化表!$C$40+10*转化表!$C$41+(B285-50)*转化表!$C$42,IF(AND(B285&lt;=70,B285&gt;60),9*转化表!$C$37+10*转化表!$C$38+10*转化表!$C$39+10*转化表!$C$40+10*转化表!$C$41+10*转化表!$C$42+(B285-60)*转化表!$C$43,IF(AND(B285&lt;=80,B285&gt;70),9*转化表!$C$37+10*转化表!$C$38+10*转化表!$C$39+10*转化表!$C$40+10*转化表!$C$41+10*转化表!$C$42+10*转化表!$C$43+(B285-70)*转化表!$C$44,IF(AND(B285&lt;=90,B285&gt;80),9*转化表!$C$37+10*转化表!$C$38+10*转化表!$C$39+10*转化表!$C$40+10*转化表!$C$41+10*转化表!$C$42+10*转化表!$C$43+10*转化表!$C$44+(B285-80)*转化表!$C$45,IF(AND(B285&lt;=100,B285&gt;90),9*转化表!$C$37+10*转化表!$C$38+10*转化表!$C$39+10*转化表!$C$40+10*转化表!$C$41+10*转化表!$C$42+10*转化表!$C$43+10*转化表!$C$44+10*转化表!$C$45+(B285-90)*转化表!$C$46,IF(AND(B285&lt;=110,B285&gt;100),9*转化表!$C$37+10*转化表!$C$38+10*转化表!$C$39+10*转化表!$C$40+10*转化表!$C$41+10*转化表!$C$42+10*转化表!$C$43+10*转化表!$C$44+10*转化表!$C$45+10*转化表!$C$46+(B285-100)*转化表!$C$47,IF(AND(B285&lt;=120,B285&gt;110),9*转化表!$C$37+10*转化表!$C$38+10*转化表!$C$39+10*转化表!$C$40+10*转化表!$C$41+10*转化表!$C$42+10*转化表!$C$43+10*转化表!$C$44+10*转化表!$C$45+10*转化表!$C$46+10*转化表!$C$47+(B285-110)*转化表!$C$48))))))))))))</f>
        <v>523</v>
      </c>
      <c r="H285" s="102">
        <f>人物成长表!$D285*人物成长表!$B285*7%+4.8+IF(AND(B285&lt;=10,B285&gt;0),(人物成长表!$B285-1)*转化表!$D$37,IF(AND(B285&lt;=20,B285&gt;10),9*转化表!$D$37+(B285-10)*转化表!$D$38,IF(AND(B285&lt;=30,B285&gt;20),9*转化表!$D$37+10*转化表!$D$38+(B285-20)*转化表!$D$39,IF(AND(B285&lt;=40,B285&gt;30),9*转化表!$D$37+10*转化表!$D$38+10*转化表!$D$39+(B285-30)*转化表!$D$40,IF(AND(B285&lt;=50,B285&gt;40),9*转化表!$D$37+10*转化表!$D$38+10*转化表!$D$39+10*转化表!$D$40+(B285-40)*转化表!$D$41,IF(AND(B285&lt;=60,B285&gt;50),9*转化表!$D$37+10*转化表!$D$38+10*转化表!$D$39+10*转化表!$D$40+10*转化表!$D$41+(B285-50)*转化表!$D$42,IF(AND(B285&lt;=70,B285&gt;60),9*转化表!$D$37+10*转化表!$D$38+10*转化表!$D$39+10*转化表!$D$40+10*转化表!$D$41+10*转化表!$D$42+(B285-60)*转化表!$D$43,IF(AND(B285&lt;=80,B285&gt;70),9*转化表!$D$37+10*转化表!$D$38+10*转化表!$D$39+10*转化表!$D$40+10*转化表!$D$41+10*转化表!$D$42+10*转化表!$D$43+(B285-70)*转化表!$D$44,IF(AND(B285&lt;=90,B285&gt;80),9*转化表!$D$37+10*转化表!$D$38+10*转化表!$D$39+10*转化表!$D$40+10*转化表!$D$41+10*转化表!$D$42+10*转化表!$D$43+10*转化表!$D$44+(B285-80)*转化表!$D$45,IF(AND(B285&lt;=100,B285&gt;90),9*转化表!$D$37+10*转化表!$D$38+10*转化表!$D$39+10*转化表!$D$40+10*转化表!$D$41+10*转化表!$D$42+10*转化表!$D$43+10*转化表!$D$44+10*转化表!$D$45+(B285-90)*转化表!$D$46,IF(AND(B285&lt;=110,B285&gt;100),9*转化表!$D$37+10*转化表!$D$38+10*转化表!$D$39+10*转化表!$D$40+10*转化表!$D$41+10*转化表!$D$42+10*转化表!$D$43+10*转化表!$D$44+10*转化表!$D$45+10*转化表!$D$46+(B285-100)*转化表!$D$47,IF(AND(B285&lt;=120,B285&gt;110),9*转化表!$D$37+10*转化表!$D$38+10*转化表!$D$39+10*转化表!$D$40+10*转化表!$D$41+10*转化表!$D$42+10*转化表!$D$43+10*转化表!$D$44+10*转化表!$D$45+10*转化表!$D$46+10*转化表!$D$47+(B285-110)*转化表!$D$48))))))))))))</f>
        <v>152.00000000000003</v>
      </c>
      <c r="I285" s="103">
        <f>IF(E285&lt;=50,0,(E285-50)*人物成长表!$B285*10%+0.1+IF(AND(B285&lt;=10,B285&gt;0),(人物成长表!$B285-1)*转化表!$E$37,IF(AND(B285&lt;=20,B285&gt;10),9*转化表!$E$37+(B285-10)*转化表!$E$38,IF(AND(B285&lt;=30,B285&gt;20),9*转化表!$E$37+10*转化表!$E$38+(B285-20)*转化表!$E$39,IF(AND(B285&lt;=40,B285&gt;30),9*转化表!$E$37+10*转化表!$E$38+10*转化表!$E$39+(B285-30)*转化表!$E$40,IF(AND(B285&lt;=50,B285&gt;40),9*转化表!$E$37+10*转化表!$E$38+10*转化表!$E$39+10*转化表!$E$40+(B285-40)*转化表!$E$41,IF(AND(B285&lt;=60,B285&gt;50),9*转化表!$E$37+10*转化表!$E$38+10*转化表!$E$39+10*转化表!$E$40+10*转化表!$E$41+(B285-50)*转化表!$E$42,IF(AND(B285&lt;=70,B285&gt;60),9*转化表!$E$37+10*转化表!$E$38+10*转化表!$E$39+10*转化表!$E$40+10*转化表!$E$41+10*转化表!$E$42+(B285-60)*转化表!$E$43,IF(AND(B285&lt;=80,B285&gt;70),9*转化表!$E$37+10*转化表!$E$38+10*转化表!$E$39+10*转化表!$E$40+10*转化表!$E$41+10*转化表!$E$42+10*转化表!$E$43+(B285-70)*转化表!$E$44,IF(AND(B285&lt;=90,B285&gt;80),9*转化表!$E$37+10*转化表!$E$38+10*转化表!$E$39+10*转化表!$E$40+10*转化表!$E$41+10*转化表!$E$42+10*转化表!$E$43+10*转化表!$E$44+(B285-80)*转化表!$E$45,IF(AND(B285&lt;=100,B285&gt;90),9*转化表!$E$37+10*转化表!$E$38+10*转化表!$E$39+10*转化表!$E$40+10*转化表!$E$41+10*转化表!$E$42+10*转化表!$E$43+10*转化表!$E$44+10*转化表!$E$45+(B285-90)*转化表!$E$46,IF(AND(B285&lt;=110,B285&gt;100),9*转化表!$E$37+10*转化表!$E$38+10*转化表!$E$39+10*转化表!$E$40+10*转化表!$E$41+10*转化表!$E$42+10*转化表!$E$43+10*转化表!$E$44+10*转化表!$E$45+10*转化表!$E$46+(B285-100)*转化表!$E$47,IF(AND(B285&lt;=120,B285&gt;110),9*转化表!$E$37+10*转化表!$E$38+10*转化表!$E$39+10*转化表!$E$40+10*转化表!$E$41+10*转化表!$E$42+10*转化表!$E$43+10*转化表!$E$44+10*转化表!$E$45+10*转化表!$E$46+10*转化表!$E$47+(B285-110)*转化表!$E$48)))))))))))))</f>
        <v>44.99</v>
      </c>
      <c r="J285" s="103">
        <f>IF(E285&lt;=50,0,(E285-50)*B285*7%+0.1+IF(AND(B285&lt;=10,B285&gt;0),(人物成长表!$B285-1)*转化表!$F$37,IF(AND(B285&lt;=20,B285&gt;10),9*转化表!$F$37+(B285-10)*转化表!$F$38,IF(AND(B285&lt;=30,B285&gt;20),9*转化表!$F$37+10*转化表!$F$38+(B285-20)*转化表!$F$39,IF(AND(B285&lt;=40,B285&gt;30),9*转化表!$F$37+10*转化表!$F$38+10*转化表!$F$39+(B285-30)*转化表!$F$40,IF(AND(B285&lt;=50,B285&gt;40),9*转化表!$F$37+10*转化表!$F$38+10*转化表!$F$39+10*转化表!$F$40+(B285-40)*转化表!$F$41,IF(AND(B285&lt;=60,B285&gt;50),9*转化表!$F$37+10*转化表!$F$38+10*转化表!$F$39+10*转化表!$F$40+10*转化表!$F$41+(B285-50)*转化表!$F$42,IF(AND(B285&lt;=70,B285&gt;60),9*转化表!$F$37+10*转化表!$F$38+10*转化表!$F$39+10*转化表!$F$40+10*转化表!$F$41+10*转化表!$F$42+(B285-60)*转化表!$F$43,IF(AND(B285&lt;=80,B285&gt;70),9*转化表!$F$37+10*转化表!$F$38+10*转化表!$F$39+10*转化表!$F$40+10*转化表!$F$41+10*转化表!$F$42+10*转化表!$F$43+(B285-70)*转化表!$F$44,IF(AND(B285&lt;=90,B285&gt;80),9*转化表!$F$37+10*转化表!$F$38+10*转化表!$F$39+10*转化表!$F$40+10*转化表!$F$41+10*转化表!$F$42+10*转化表!$F$43+10*转化表!$F$44+(B285-80)*转化表!$F$45,IF(AND(B285&lt;=100,B285&gt;90),9*转化表!$F$37+10*转化表!$F$38+10*转化表!$F$39+10*转化表!$F$40+10*转化表!$F$41+10*转化表!$F$42+10*转化表!$F$43+10*转化表!$F$44+10*转化表!$F$45+(B285-90)*转化表!$F$46,IF(AND(B285&lt;=110,B285&gt;100),9*转化表!$F$37+10*转化表!$F$38+10*转化表!$F$39+10*转化表!$F$40+10*转化表!$F$41+10*转化表!$F$42+10*转化表!$F$43+10*转化表!$F$44+10*转化表!$F$45+10*转化表!$F$46+(B285-100)*转化表!$F$47,IF(AND(B285&lt;=120,B285&gt;110),9*转化表!$F$37+10*转化表!$F$38+10*转化表!$F$39+10*转化表!$F$40+10*转化表!$F$41+10*转化表!$F$42+10*转化表!$F$43+10*转化表!$F$44+10*转化表!$F$45+10*转化表!$F$46+10*转化表!$F$47+(B285-110)*转化表!$F$48)))))))))))))</f>
        <v>31.410000000000007</v>
      </c>
      <c r="K285" s="103">
        <f>(F285-50)*人物成长表!$B285*10%+1+IF(AND(B285&lt;=10,B285&gt;0),(人物成长表!$B285-1)*转化表!$G$37,IF(AND(B285&lt;=20,B285&gt;10),9*转化表!$G$37+(B285-10)*转化表!$G$38,IF(AND(B285&lt;=30,B285&gt;20),9*转化表!$G$37+10*转化表!$G$38+(B285-20)*转化表!$G$39,IF(AND(B285&lt;=40,B285&gt;30),9*转化表!$G$37+10*转化表!$G$38+10*转化表!$G$39+(B285-30)*转化表!$G$40,IF(AND(B285&lt;=50,B285&gt;40),9*转化表!$G$37+10*转化表!$G$38+10*转化表!$G$39+10*转化表!$G$40+(B285-40)*转化表!$G$41,IF(AND(B285&lt;=60,B285&gt;50),9*转化表!$G$37+10*转化表!$G$38+10*转化表!$G$39+10*转化表!$G$40+10*转化表!$G$41+(B285-50)*转化表!$G$42,IF(AND(B285&lt;=70,B285&gt;60),9*转化表!$G$37+10*转化表!$G$38+10*转化表!$G$39+10*转化表!$G$40+10*转化表!$G$41+10*转化表!$G$42+(B285-60)*转化表!$G$43,IF(AND(B285&lt;=80,B285&gt;70),9*转化表!$G$37+10*转化表!$G$38+10*转化表!$G$39+10*转化表!$G$40+10*转化表!$G$41+10*转化表!$G$42+10*转化表!$G$43+(B285-70)*转化表!$G$44,IF(AND(B285&lt;=90,B285&gt;80),9*转化表!$G$37+10*转化表!$G$38+10*转化表!$G$39+10*转化表!$G$40+10*转化表!$G$41+10*转化表!$G$42+10*转化表!$G$43+10*转化表!$G$44+(B285-80)*转化表!$G$45,IF(AND(B285&lt;=100,B285&gt;90),9*转化表!$G$37+10*转化表!$G$38+10*转化表!$G$39+10*转化表!$G$40+10*转化表!$G$41+10*转化表!$G$42+10*转化表!$G$43+10*转化表!$G$44+10*转化表!$G$45+(B285-90)*转化表!$G$46,IF(AND(B285&lt;=110,B285&gt;100),9*转化表!$G$37+10*转化表!$G$38+10*转化表!$G$39+10*转化表!$G$40+10*转化表!$G$41+10*转化表!$G$42+10*转化表!$G$43+10*转化表!$G$44+10*转化表!$G$45+10*转化表!$G$46+(B285-100)*转化表!$G$47,IF(AND(B285&lt;=120,B285&gt;110),9*转化表!$G$37+10*转化表!$G$38+10*转化表!$G$39+10*转化表!$G$40+10*转化表!$G$41+10*转化表!$G$42+10*转化表!$G$43+10*转化表!$G$44+10*转化表!$G$45+10*转化表!$G$46+10*转化表!$G$47+(B285-110)*转化表!$G$48))))))))))))</f>
        <v>164</v>
      </c>
      <c r="L285" s="103">
        <f>IF(F285&lt;=50,0,(F285-50)*人物成长表!$B285*7%+IF(AND(B285&lt;=10,B285&gt;0),人物成长表!$B285*转化表!$H$37,IF(AND(B285&lt;=20,B285&gt;10),9*转化表!$H$37+(B285-10)*转化表!$H$38,IF(AND(B285&lt;=30,B285&gt;20),9*转化表!$H$37+10*转化表!$H$38+(B285-20)*转化表!$H$39,IF(AND(B285&lt;=40,B285&gt;30),9*转化表!$H$37+10*转化表!$H$38+10*转化表!$H$39+(B285-30)*转化表!$H$40,IF(AND(B285&lt;=50,B285&gt;40),9*转化表!$H$37+10*转化表!$H$38+10*转化表!$H$39+10*转化表!$H$40+(B285-40)*转化表!$H$41,IF(AND(B285&lt;=60,B285&gt;50),9*转化表!$H$37+10*转化表!$H$38+10*转化表!$H$39+10*转化表!$H$40+10*转化表!$H$41+(B285-50)*转化表!$H$42,IF(AND(B285&lt;=70,B285&gt;60),9*转化表!$H$37+10*转化表!$H$38+10*转化表!$H$39+10*转化表!$H$40+10*转化表!$H$41+10*转化表!$H$42+(B285-60)*转化表!$H$43,IF(AND(B285&lt;=80,B285&gt;70),9*转化表!$H$37+10*转化表!$H$38+10*转化表!$H$39+10*转化表!$H$40+10*转化表!$H$41+10*转化表!$H$42+10*转化表!$H$43+(B285-70)*转化表!$H$44,IF(AND(B285&lt;=90,B285&gt;80),9*转化表!$H$37+10*转化表!$H$38+10*转化表!$H$39+10*转化表!$H$40+10*转化表!$H$41+10*转化表!$H$42+10*转化表!$H$43+10*转化表!$H$44+(B285-80)*转化表!$H$45,IF(AND(B285&lt;=100,B285&gt;90),9*转化表!$H$37+10*转化表!$H$38+10*转化表!$H$39+10*转化表!$H$40+10*转化表!$H$41+10*转化表!$H$42+10*转化表!$H$43+10*转化表!$H$44+10*转化表!$H$45+(B285-90)*转化表!$H$46,IF(AND(B285&lt;=110,B285&gt;100),9*转化表!$H$37+10*转化表!$H$38+10*转化表!$H$39+10*转化表!$H$40+10*转化表!$H$41+10*转化表!$H$42+10*转化表!$H$43+10*转化表!$H$44+10*转化表!$H$45+10*转化表!$H$46+(B285-100)*转化表!$H$47,IF(AND(B285&lt;=120,B285&gt;110),9*转化表!$H$37+10*转化表!$H$38+10*转化表!$H$39+10*转化表!$H$40+10*转化表!$H$41+10*转化表!$H$42+10*转化表!$H$43+10*转化表!$H$44+10*转化表!$H$45+10*转化表!$H$46+10*转化表!$H$47+(B285-110)*转化表!$H$48)))))))))))))</f>
        <v>32.320000000000007</v>
      </c>
      <c r="M285" s="104">
        <v>0.15</v>
      </c>
      <c r="N285" s="100">
        <v>0</v>
      </c>
      <c r="O285" s="104">
        <v>0.15</v>
      </c>
      <c r="P285" s="104">
        <v>0.15</v>
      </c>
      <c r="Q285" s="100">
        <v>0</v>
      </c>
      <c r="R285" s="100">
        <v>0</v>
      </c>
      <c r="S285" s="100">
        <v>0</v>
      </c>
    </row>
    <row r="286" spans="1:19">
      <c r="A286" s="42" t="s">
        <v>465</v>
      </c>
      <c r="B286" s="100">
        <v>45</v>
      </c>
      <c r="C286" s="101">
        <f>IF(AND(B286&lt;=10,B286&gt;0),(人物成长表!$B286-1)*16+50,IF(AND(B286&lt;=20,B286&gt;10),9*16+50+(B286-10)*32,IF(AND(B286&lt;=30,B286&gt;20),9*16+50+10*32+(B286-20)*48,IF(AND(B286&lt;=40,B286&gt;30),9*16+50+10*32+10*48+(B286-30)*64,IF(AND(B286&lt;=50,B286&gt;40),9*16+50+10*32+10*48+10*64+(B286-40)*80,IF(AND(B286&lt;=60,B286&gt;50),9*16+30+10*32+10*48+10*64+10*80+(B286-50)*96,IF(AND(B286&lt;=70,B286&gt;60),9*16+30+10*32+10*48+10*64+10*80+10*96+(B286-60)*112,IF(AND(B286&lt;=80,B286&gt;70),9*16+30+10*32+10*48+10*64+10*80+10*96+10*112+(B286-70)*128,IF(AND(B286&lt;=90,B286&gt;80),9*16+30+10*32+10*48+10*64+10*80+10*96+10*112+10*128+(B286-80)*144,IF(AND(B286&lt;=100,B286&gt;90),9*16+30+10*32+10*48+10*64+10*80+10*96+10*112+10*128+10*144+(B286-90)*160,IF(AND(B286&lt;=110,B286&gt;100),9*16+30+10*32+10*48+10*64+10*80+10*96+10*112+10*128+10*144+10*160+(B286-100)*176,IF(AND(B286&lt;=120,B286&gt;110),9*16+30+10*32+10*48+10*64+10*80+10*96+10*112+10*128+10*144+10*160+10*176+(B286-110)*192))))))))))))</f>
        <v>2034</v>
      </c>
      <c r="D286" s="42">
        <v>60</v>
      </c>
      <c r="E286" s="42">
        <v>60</v>
      </c>
      <c r="F286" s="100">
        <v>60</v>
      </c>
      <c r="G286" s="102">
        <f>人物成长表!$D286*人物成长表!$B286*10%+7+IF(AND(B286&lt;=10,B286&gt;0),(人物成长表!$B286-1)*转化表!$C$37,IF(AND(B286&lt;=20,B286&gt;10),9*转化表!$C$37+(B286-10)*转化表!$C$38,IF(AND(B286&lt;=30,B286&gt;20),9*转化表!$C$37+10*转化表!$C$38+(B286-20)*转化表!$C$39,IF(AND(B286&lt;=40,B286&gt;30),9*转化表!$C$37+10*转化表!$C$38+10*转化表!$C$39+(B286-30)*转化表!$C$40,IF(AND(B286&lt;=50,B286&gt;40),9*转化表!$C$37+10*转化表!$C$38+10*转化表!$C$39+10*转化表!$C$40+(B286-40)*转化表!$C$41,IF(AND(B286&lt;=60,B286&gt;50),9*转化表!$C$37+10*转化表!$C$38+10*转化表!$C$39+10*转化表!$C$40+10*转化表!$C$41+(B286-50)*转化表!$C$42,IF(AND(B286&lt;=70,B286&gt;60),9*转化表!$C$37+10*转化表!$C$38+10*转化表!$C$39+10*转化表!$C$40+10*转化表!$C$41+10*转化表!$C$42+(B286-60)*转化表!$C$43,IF(AND(B286&lt;=80,B286&gt;70),9*转化表!$C$37+10*转化表!$C$38+10*转化表!$C$39+10*转化表!$C$40+10*转化表!$C$41+10*转化表!$C$42+10*转化表!$C$43+(B286-70)*转化表!$C$44,IF(AND(B286&lt;=90,B286&gt;80),9*转化表!$C$37+10*转化表!$C$38+10*转化表!$C$39+10*转化表!$C$40+10*转化表!$C$41+10*转化表!$C$42+10*转化表!$C$43+10*转化表!$C$44+(B286-80)*转化表!$C$45,IF(AND(B286&lt;=100,B286&gt;90),9*转化表!$C$37+10*转化表!$C$38+10*转化表!$C$39+10*转化表!$C$40+10*转化表!$C$41+10*转化表!$C$42+10*转化表!$C$43+10*转化表!$C$44+10*转化表!$C$45+(B286-90)*转化表!$C$46,IF(AND(B286&lt;=110,B286&gt;100),9*转化表!$C$37+10*转化表!$C$38+10*转化表!$C$39+10*转化表!$C$40+10*转化表!$C$41+10*转化表!$C$42+10*转化表!$C$43+10*转化表!$C$44+10*转化表!$C$45+10*转化表!$C$46+(B286-100)*转化表!$C$47,IF(AND(B286&lt;=120,B286&gt;110),9*转化表!$C$37+10*转化表!$C$38+10*转化表!$C$39+10*转化表!$C$40+10*转化表!$C$41+10*转化表!$C$42+10*转化表!$C$43+10*转化表!$C$44+10*转化表!$C$45+10*转化表!$C$46+10*转化表!$C$47+(B286-110)*转化表!$C$48))))))))))))</f>
        <v>544</v>
      </c>
      <c r="H286" s="102">
        <f>人物成长表!$D286*人物成长表!$B286*7%+4.8+IF(AND(B286&lt;=10,B286&gt;0),(人物成长表!$B286-1)*转化表!$D$37,IF(AND(B286&lt;=20,B286&gt;10),9*转化表!$D$37+(B286-10)*转化表!$D$38,IF(AND(B286&lt;=30,B286&gt;20),9*转化表!$D$37+10*转化表!$D$38+(B286-20)*转化表!$D$39,IF(AND(B286&lt;=40,B286&gt;30),9*转化表!$D$37+10*转化表!$D$38+10*转化表!$D$39+(B286-30)*转化表!$D$40,IF(AND(B286&lt;=50,B286&gt;40),9*转化表!$D$37+10*转化表!$D$38+10*转化表!$D$39+10*转化表!$D$40+(B286-40)*转化表!$D$41,IF(AND(B286&lt;=60,B286&gt;50),9*转化表!$D$37+10*转化表!$D$38+10*转化表!$D$39+10*转化表!$D$40+10*转化表!$D$41+(B286-50)*转化表!$D$42,IF(AND(B286&lt;=70,B286&gt;60),9*转化表!$D$37+10*转化表!$D$38+10*转化表!$D$39+10*转化表!$D$40+10*转化表!$D$41+10*转化表!$D$42+(B286-60)*转化表!$D$43,IF(AND(B286&lt;=80,B286&gt;70),9*转化表!$D$37+10*转化表!$D$38+10*转化表!$D$39+10*转化表!$D$40+10*转化表!$D$41+10*转化表!$D$42+10*转化表!$D$43+(B286-70)*转化表!$D$44,IF(AND(B286&lt;=90,B286&gt;80),9*转化表!$D$37+10*转化表!$D$38+10*转化表!$D$39+10*转化表!$D$40+10*转化表!$D$41+10*转化表!$D$42+10*转化表!$D$43+10*转化表!$D$44+(B286-80)*转化表!$D$45,IF(AND(B286&lt;=100,B286&gt;90),9*转化表!$D$37+10*转化表!$D$38+10*转化表!$D$39+10*转化表!$D$40+10*转化表!$D$41+10*转化表!$D$42+10*转化表!$D$43+10*转化表!$D$44+10*转化表!$D$45+(B286-90)*转化表!$D$46,IF(AND(B286&lt;=110,B286&gt;100),9*转化表!$D$37+10*转化表!$D$38+10*转化表!$D$39+10*转化表!$D$40+10*转化表!$D$41+10*转化表!$D$42+10*转化表!$D$43+10*转化表!$D$44+10*转化表!$D$45+10*转化表!$D$46+(B286-100)*转化表!$D$47,IF(AND(B286&lt;=120,B286&gt;110),9*转化表!$D$37+10*转化表!$D$38+10*转化表!$D$39+10*转化表!$D$40+10*转化表!$D$41+10*转化表!$D$42+10*转化表!$D$43+10*转化表!$D$44+10*转化表!$D$45+10*转化表!$D$46+10*转化表!$D$47+(B286-110)*转化表!$D$48))))))))))))</f>
        <v>158.00000000000006</v>
      </c>
      <c r="I286" s="103">
        <f>IF(E286&lt;=50,0,(E286-50)*人物成长表!$B286*10%+0.1+IF(AND(B286&lt;=10,B286&gt;0),(人物成长表!$B286-1)*转化表!$E$37,IF(AND(B286&lt;=20,B286&gt;10),9*转化表!$E$37+(B286-10)*转化表!$E$38,IF(AND(B286&lt;=30,B286&gt;20),9*转化表!$E$37+10*转化表!$E$38+(B286-20)*转化表!$E$39,IF(AND(B286&lt;=40,B286&gt;30),9*转化表!$E$37+10*转化表!$E$38+10*转化表!$E$39+(B286-30)*转化表!$E$40,IF(AND(B286&lt;=50,B286&gt;40),9*转化表!$E$37+10*转化表!$E$38+10*转化表!$E$39+10*转化表!$E$40+(B286-40)*转化表!$E$41,IF(AND(B286&lt;=60,B286&gt;50),9*转化表!$E$37+10*转化表!$E$38+10*转化表!$E$39+10*转化表!$E$40+10*转化表!$E$41+(B286-50)*转化表!$E$42,IF(AND(B286&lt;=70,B286&gt;60),9*转化表!$E$37+10*转化表!$E$38+10*转化表!$E$39+10*转化表!$E$40+10*转化表!$E$41+10*转化表!$E$42+(B286-60)*转化表!$E$43,IF(AND(B286&lt;=80,B286&gt;70),9*转化表!$E$37+10*转化表!$E$38+10*转化表!$E$39+10*转化表!$E$40+10*转化表!$E$41+10*转化表!$E$42+10*转化表!$E$43+(B286-70)*转化表!$E$44,IF(AND(B286&lt;=90,B286&gt;80),9*转化表!$E$37+10*转化表!$E$38+10*转化表!$E$39+10*转化表!$E$40+10*转化表!$E$41+10*转化表!$E$42+10*转化表!$E$43+10*转化表!$E$44+(B286-80)*转化表!$E$45,IF(AND(B286&lt;=100,B286&gt;90),9*转化表!$E$37+10*转化表!$E$38+10*转化表!$E$39+10*转化表!$E$40+10*转化表!$E$41+10*转化表!$E$42+10*转化表!$E$43+10*转化表!$E$44+10*转化表!$E$45+(B286-90)*转化表!$E$46,IF(AND(B286&lt;=110,B286&gt;100),9*转化表!$E$37+10*转化表!$E$38+10*转化表!$E$39+10*转化表!$E$40+10*转化表!$E$41+10*转化表!$E$42+10*转化表!$E$43+10*转化表!$E$44+10*转化表!$E$45+10*转化表!$E$46+(B286-100)*转化表!$E$47,IF(AND(B286&lt;=120,B286&gt;110),9*转化表!$E$37+10*转化表!$E$38+10*转化表!$E$39+10*转化表!$E$40+10*转化表!$E$41+10*转化表!$E$42+10*转化表!$E$43+10*转化表!$E$44+10*转化表!$E$45+10*转化表!$E$46+10*转化表!$E$47+(B286-110)*转化表!$E$48)))))))))))))</f>
        <v>46.02</v>
      </c>
      <c r="J286" s="103">
        <f>IF(E286&lt;=50,0,(E286-50)*B286*7%+0.1+IF(AND(B286&lt;=10,B286&gt;0),(人物成长表!$B286-1)*转化表!$F$37,IF(AND(B286&lt;=20,B286&gt;10),9*转化表!$F$37+(B286-10)*转化表!$F$38,IF(AND(B286&lt;=30,B286&gt;20),9*转化表!$F$37+10*转化表!$F$38+(B286-20)*转化表!$F$39,IF(AND(B286&lt;=40,B286&gt;30),9*转化表!$F$37+10*转化表!$F$38+10*转化表!$F$39+(B286-30)*转化表!$F$40,IF(AND(B286&lt;=50,B286&gt;40),9*转化表!$F$37+10*转化表!$F$38+10*转化表!$F$39+10*转化表!$F$40+(B286-40)*转化表!$F$41,IF(AND(B286&lt;=60,B286&gt;50),9*转化表!$F$37+10*转化表!$F$38+10*转化表!$F$39+10*转化表!$F$40+10*转化表!$F$41+(B286-50)*转化表!$F$42,IF(AND(B286&lt;=70,B286&gt;60),9*转化表!$F$37+10*转化表!$F$38+10*转化表!$F$39+10*转化表!$F$40+10*转化表!$F$41+10*转化表!$F$42+(B286-60)*转化表!$F$43,IF(AND(B286&lt;=80,B286&gt;70),9*转化表!$F$37+10*转化表!$F$38+10*转化表!$F$39+10*转化表!$F$40+10*转化表!$F$41+10*转化表!$F$42+10*转化表!$F$43+(B286-70)*转化表!$F$44,IF(AND(B286&lt;=90,B286&gt;80),9*转化表!$F$37+10*转化表!$F$38+10*转化表!$F$39+10*转化表!$F$40+10*转化表!$F$41+10*转化表!$F$42+10*转化表!$F$43+10*转化表!$F$44+(B286-80)*转化表!$F$45,IF(AND(B286&lt;=100,B286&gt;90),9*转化表!$F$37+10*转化表!$F$38+10*转化表!$F$39+10*转化表!$F$40+10*转化表!$F$41+10*转化表!$F$42+10*转化表!$F$43+10*转化表!$F$44+10*转化表!$F$45+(B286-90)*转化表!$F$46,IF(AND(B286&lt;=110,B286&gt;100),9*转化表!$F$37+10*转化表!$F$38+10*转化表!$F$39+10*转化表!$F$40+10*转化表!$F$41+10*转化表!$F$42+10*转化表!$F$43+10*转化表!$F$44+10*转化表!$F$45+10*转化表!$F$46+(B286-100)*转化表!$F$47,IF(AND(B286&lt;=120,B286&gt;110),9*转化表!$F$37+10*转化表!$F$38+10*转化表!$F$39+10*转化表!$F$40+10*转化表!$F$41+10*转化表!$F$42+10*转化表!$F$43+10*转化表!$F$44+10*转化表!$F$45+10*转化表!$F$46+10*转化表!$F$47+(B286-110)*转化表!$F$48)))))))))))))</f>
        <v>32.130000000000003</v>
      </c>
      <c r="K286" s="103">
        <f>(F286-50)*人物成长表!$B286*10%+1+IF(AND(B286&lt;=10,B286&gt;0),(人物成长表!$B286-1)*转化表!$G$37,IF(AND(B286&lt;=20,B286&gt;10),9*转化表!$G$37+(B286-10)*转化表!$G$38,IF(AND(B286&lt;=30,B286&gt;20),9*转化表!$G$37+10*转化表!$G$38+(B286-20)*转化表!$G$39,IF(AND(B286&lt;=40,B286&gt;30),9*转化表!$G$37+10*转化表!$G$38+10*转化表!$G$39+(B286-30)*转化表!$G$40,IF(AND(B286&lt;=50,B286&gt;40),9*转化表!$G$37+10*转化表!$G$38+10*转化表!$G$39+10*转化表!$G$40+(B286-40)*转化表!$G$41,IF(AND(B286&lt;=60,B286&gt;50),9*转化表!$G$37+10*转化表!$G$38+10*转化表!$G$39+10*转化表!$G$40+10*转化表!$G$41+(B286-50)*转化表!$G$42,IF(AND(B286&lt;=70,B286&gt;60),9*转化表!$G$37+10*转化表!$G$38+10*转化表!$G$39+10*转化表!$G$40+10*转化表!$G$41+10*转化表!$G$42+(B286-60)*转化表!$G$43,IF(AND(B286&lt;=80,B286&gt;70),9*转化表!$G$37+10*转化表!$G$38+10*转化表!$G$39+10*转化表!$G$40+10*转化表!$G$41+10*转化表!$G$42+10*转化表!$G$43+(B286-70)*转化表!$G$44,IF(AND(B286&lt;=90,B286&gt;80),9*转化表!$G$37+10*转化表!$G$38+10*转化表!$G$39+10*转化表!$G$40+10*转化表!$G$41+10*转化表!$G$42+10*转化表!$G$43+10*转化表!$G$44+(B286-80)*转化表!$G$45,IF(AND(B286&lt;=100,B286&gt;90),9*转化表!$G$37+10*转化表!$G$38+10*转化表!$G$39+10*转化表!$G$40+10*转化表!$G$41+10*转化表!$G$42+10*转化表!$G$43+10*转化表!$G$44+10*转化表!$G$45+(B286-90)*转化表!$G$46,IF(AND(B286&lt;=110,B286&gt;100),9*转化表!$G$37+10*转化表!$G$38+10*转化表!$G$39+10*转化表!$G$40+10*转化表!$G$41+10*转化表!$G$42+10*转化表!$G$43+10*转化表!$G$44+10*转化表!$G$45+10*转化表!$G$46+(B286-100)*转化表!$G$47,IF(AND(B286&lt;=120,B286&gt;110),9*转化表!$G$37+10*转化表!$G$38+10*转化表!$G$39+10*转化表!$G$40+10*转化表!$G$41+10*转化表!$G$42+10*转化表!$G$43+10*转化表!$G$44+10*转化表!$G$45+10*转化表!$G$46+10*转化表!$G$47+(B286-110)*转化表!$G$48))))))))))))</f>
        <v>170</v>
      </c>
      <c r="L286" s="103">
        <f>IF(F286&lt;=50,0,(F286-50)*人物成长表!$B286*7%+IF(AND(B286&lt;=10,B286&gt;0),人物成长表!$B286*转化表!$H$37,IF(AND(B286&lt;=20,B286&gt;10),9*转化表!$H$37+(B286-10)*转化表!$H$38,IF(AND(B286&lt;=30,B286&gt;20),9*转化表!$H$37+10*转化表!$H$38+(B286-20)*转化表!$H$39,IF(AND(B286&lt;=40,B286&gt;30),9*转化表!$H$37+10*转化表!$H$38+10*转化表!$H$39+(B286-30)*转化表!$H$40,IF(AND(B286&lt;=50,B286&gt;40),9*转化表!$H$37+10*转化表!$H$38+10*转化表!$H$39+10*转化表!$H$40+(B286-40)*转化表!$H$41,IF(AND(B286&lt;=60,B286&gt;50),9*转化表!$H$37+10*转化表!$H$38+10*转化表!$H$39+10*转化表!$H$40+10*转化表!$H$41+(B286-50)*转化表!$H$42,IF(AND(B286&lt;=70,B286&gt;60),9*转化表!$H$37+10*转化表!$H$38+10*转化表!$H$39+10*转化表!$H$40+10*转化表!$H$41+10*转化表!$H$42+(B286-60)*转化表!$H$43,IF(AND(B286&lt;=80,B286&gt;70),9*转化表!$H$37+10*转化表!$H$38+10*转化表!$H$39+10*转化表!$H$40+10*转化表!$H$41+10*转化表!$H$42+10*转化表!$H$43+(B286-70)*转化表!$H$44,IF(AND(B286&lt;=90,B286&gt;80),9*转化表!$H$37+10*转化表!$H$38+10*转化表!$H$39+10*转化表!$H$40+10*转化表!$H$41+10*转化表!$H$42+10*转化表!$H$43+10*转化表!$H$44+(B286-80)*转化表!$H$45,IF(AND(B286&lt;=100,B286&gt;90),9*转化表!$H$37+10*转化表!$H$38+10*转化表!$H$39+10*转化表!$H$40+10*转化表!$H$41+10*转化表!$H$42+10*转化表!$H$43+10*转化表!$H$44+10*转化表!$H$45+(B286-90)*转化表!$H$46,IF(AND(B286&lt;=110,B286&gt;100),9*转化表!$H$37+10*转化表!$H$38+10*转化表!$H$39+10*转化表!$H$40+10*转化表!$H$41+10*转化表!$H$42+10*转化表!$H$43+10*转化表!$H$44+10*转化表!$H$45+10*转化表!$H$46+(B286-100)*转化表!$H$47,IF(AND(B286&lt;=120,B286&gt;110),9*转化表!$H$37+10*转化表!$H$38+10*转化表!$H$39+10*转化表!$H$40+10*转化表!$H$41+10*转化表!$H$42+10*转化表!$H$43+10*转化表!$H$44+10*转化表!$H$45+10*转化表!$H$46+10*转化表!$H$47+(B286-110)*转化表!$H$48)))))))))))))</f>
        <v>33.090000000000003</v>
      </c>
      <c r="M286" s="104">
        <v>0.15</v>
      </c>
      <c r="N286" s="100">
        <v>0</v>
      </c>
      <c r="O286" s="104">
        <v>0.15</v>
      </c>
      <c r="P286" s="104">
        <v>0.15</v>
      </c>
      <c r="Q286" s="100">
        <v>0</v>
      </c>
      <c r="R286" s="100">
        <v>0</v>
      </c>
      <c r="S286" s="100">
        <v>0</v>
      </c>
    </row>
    <row r="287" spans="1:19">
      <c r="A287" s="42" t="s">
        <v>465</v>
      </c>
      <c r="B287" s="100">
        <v>46</v>
      </c>
      <c r="C287" s="101">
        <f>IF(AND(B287&lt;=10,B287&gt;0),(人物成长表!$B287-1)*16+50,IF(AND(B287&lt;=20,B287&gt;10),9*16+50+(B287-10)*32,IF(AND(B287&lt;=30,B287&gt;20),9*16+50+10*32+(B287-20)*48,IF(AND(B287&lt;=40,B287&gt;30),9*16+50+10*32+10*48+(B287-30)*64,IF(AND(B287&lt;=50,B287&gt;40),9*16+50+10*32+10*48+10*64+(B287-40)*80,IF(AND(B287&lt;=60,B287&gt;50),9*16+30+10*32+10*48+10*64+10*80+(B287-50)*96,IF(AND(B287&lt;=70,B287&gt;60),9*16+30+10*32+10*48+10*64+10*80+10*96+(B287-60)*112,IF(AND(B287&lt;=80,B287&gt;70),9*16+30+10*32+10*48+10*64+10*80+10*96+10*112+(B287-70)*128,IF(AND(B287&lt;=90,B287&gt;80),9*16+30+10*32+10*48+10*64+10*80+10*96+10*112+10*128+(B287-80)*144,IF(AND(B287&lt;=100,B287&gt;90),9*16+30+10*32+10*48+10*64+10*80+10*96+10*112+10*128+10*144+(B287-90)*160,IF(AND(B287&lt;=110,B287&gt;100),9*16+30+10*32+10*48+10*64+10*80+10*96+10*112+10*128+10*144+10*160+(B287-100)*176,IF(AND(B287&lt;=120,B287&gt;110),9*16+30+10*32+10*48+10*64+10*80+10*96+10*112+10*128+10*144+10*160+10*176+(B287-110)*192))))))))))))</f>
        <v>2114</v>
      </c>
      <c r="D287" s="42">
        <v>60</v>
      </c>
      <c r="E287" s="42">
        <v>60</v>
      </c>
      <c r="F287" s="100">
        <v>60</v>
      </c>
      <c r="G287" s="102">
        <f>人物成长表!$D287*人物成长表!$B287*10%+7+IF(AND(B287&lt;=10,B287&gt;0),(人物成长表!$B287-1)*转化表!$C$37,IF(AND(B287&lt;=20,B287&gt;10),9*转化表!$C$37+(B287-10)*转化表!$C$38,IF(AND(B287&lt;=30,B287&gt;20),9*转化表!$C$37+10*转化表!$C$38+(B287-20)*转化表!$C$39,IF(AND(B287&lt;=40,B287&gt;30),9*转化表!$C$37+10*转化表!$C$38+10*转化表!$C$39+(B287-30)*转化表!$C$40,IF(AND(B287&lt;=50,B287&gt;40),9*转化表!$C$37+10*转化表!$C$38+10*转化表!$C$39+10*转化表!$C$40+(B287-40)*转化表!$C$41,IF(AND(B287&lt;=60,B287&gt;50),9*转化表!$C$37+10*转化表!$C$38+10*转化表!$C$39+10*转化表!$C$40+10*转化表!$C$41+(B287-50)*转化表!$C$42,IF(AND(B287&lt;=70,B287&gt;60),9*转化表!$C$37+10*转化表!$C$38+10*转化表!$C$39+10*转化表!$C$40+10*转化表!$C$41+10*转化表!$C$42+(B287-60)*转化表!$C$43,IF(AND(B287&lt;=80,B287&gt;70),9*转化表!$C$37+10*转化表!$C$38+10*转化表!$C$39+10*转化表!$C$40+10*转化表!$C$41+10*转化表!$C$42+10*转化表!$C$43+(B287-70)*转化表!$C$44,IF(AND(B287&lt;=90,B287&gt;80),9*转化表!$C$37+10*转化表!$C$38+10*转化表!$C$39+10*转化表!$C$40+10*转化表!$C$41+10*转化表!$C$42+10*转化表!$C$43+10*转化表!$C$44+(B287-80)*转化表!$C$45,IF(AND(B287&lt;=100,B287&gt;90),9*转化表!$C$37+10*转化表!$C$38+10*转化表!$C$39+10*转化表!$C$40+10*转化表!$C$41+10*转化表!$C$42+10*转化表!$C$43+10*转化表!$C$44+10*转化表!$C$45+(B287-90)*转化表!$C$46,IF(AND(B287&lt;=110,B287&gt;100),9*转化表!$C$37+10*转化表!$C$38+10*转化表!$C$39+10*转化表!$C$40+10*转化表!$C$41+10*转化表!$C$42+10*转化表!$C$43+10*转化表!$C$44+10*转化表!$C$45+10*转化表!$C$46+(B287-100)*转化表!$C$47,IF(AND(B287&lt;=120,B287&gt;110),9*转化表!$C$37+10*转化表!$C$38+10*转化表!$C$39+10*转化表!$C$40+10*转化表!$C$41+10*转化表!$C$42+10*转化表!$C$43+10*转化表!$C$44+10*转化表!$C$45+10*转化表!$C$46+10*转化表!$C$47+(B287-110)*转化表!$C$48))))))))))))</f>
        <v>565</v>
      </c>
      <c r="H287" s="102">
        <f>人物成长表!$D287*人物成长表!$B287*7%+4.8+IF(AND(B287&lt;=10,B287&gt;0),(人物成长表!$B287-1)*转化表!$D$37,IF(AND(B287&lt;=20,B287&gt;10),9*转化表!$D$37+(B287-10)*转化表!$D$38,IF(AND(B287&lt;=30,B287&gt;20),9*转化表!$D$37+10*转化表!$D$38+(B287-20)*转化表!$D$39,IF(AND(B287&lt;=40,B287&gt;30),9*转化表!$D$37+10*转化表!$D$38+10*转化表!$D$39+(B287-30)*转化表!$D$40,IF(AND(B287&lt;=50,B287&gt;40),9*转化表!$D$37+10*转化表!$D$38+10*转化表!$D$39+10*转化表!$D$40+(B287-40)*转化表!$D$41,IF(AND(B287&lt;=60,B287&gt;50),9*转化表!$D$37+10*转化表!$D$38+10*转化表!$D$39+10*转化表!$D$40+10*转化表!$D$41+(B287-50)*转化表!$D$42,IF(AND(B287&lt;=70,B287&gt;60),9*转化表!$D$37+10*转化表!$D$38+10*转化表!$D$39+10*转化表!$D$40+10*转化表!$D$41+10*转化表!$D$42+(B287-60)*转化表!$D$43,IF(AND(B287&lt;=80,B287&gt;70),9*转化表!$D$37+10*转化表!$D$38+10*转化表!$D$39+10*转化表!$D$40+10*转化表!$D$41+10*转化表!$D$42+10*转化表!$D$43+(B287-70)*转化表!$D$44,IF(AND(B287&lt;=90,B287&gt;80),9*转化表!$D$37+10*转化表!$D$38+10*转化表!$D$39+10*转化表!$D$40+10*转化表!$D$41+10*转化表!$D$42+10*转化表!$D$43+10*转化表!$D$44+(B287-80)*转化表!$D$45,IF(AND(B287&lt;=100,B287&gt;90),9*转化表!$D$37+10*转化表!$D$38+10*转化表!$D$39+10*转化表!$D$40+10*转化表!$D$41+10*转化表!$D$42+10*转化表!$D$43+10*转化表!$D$44+10*转化表!$D$45+(B287-90)*转化表!$D$46,IF(AND(B287&lt;=110,B287&gt;100),9*转化表!$D$37+10*转化表!$D$38+10*转化表!$D$39+10*转化表!$D$40+10*转化表!$D$41+10*转化表!$D$42+10*转化表!$D$43+10*转化表!$D$44+10*转化表!$D$45+10*转化表!$D$46+(B287-100)*转化表!$D$47,IF(AND(B287&lt;=120,B287&gt;110),9*转化表!$D$37+10*转化表!$D$38+10*转化表!$D$39+10*转化表!$D$40+10*转化表!$D$41+10*转化表!$D$42+10*转化表!$D$43+10*转化表!$D$44+10*转化表!$D$45+10*转化表!$D$46+10*转化表!$D$47+(B287-110)*转化表!$D$48))))))))))))</f>
        <v>164.00000000000003</v>
      </c>
      <c r="I287" s="103">
        <f>IF(E287&lt;=50,0,(E287-50)*人物成长表!$B287*10%+0.1+IF(AND(B287&lt;=10,B287&gt;0),(人物成长表!$B287-1)*转化表!$E$37,IF(AND(B287&lt;=20,B287&gt;10),9*转化表!$E$37+(B287-10)*转化表!$E$38,IF(AND(B287&lt;=30,B287&gt;20),9*转化表!$E$37+10*转化表!$E$38+(B287-20)*转化表!$E$39,IF(AND(B287&lt;=40,B287&gt;30),9*转化表!$E$37+10*转化表!$E$38+10*转化表!$E$39+(B287-30)*转化表!$E$40,IF(AND(B287&lt;=50,B287&gt;40),9*转化表!$E$37+10*转化表!$E$38+10*转化表!$E$39+10*转化表!$E$40+(B287-40)*转化表!$E$41,IF(AND(B287&lt;=60,B287&gt;50),9*转化表!$E$37+10*转化表!$E$38+10*转化表!$E$39+10*转化表!$E$40+10*转化表!$E$41+(B287-50)*转化表!$E$42,IF(AND(B287&lt;=70,B287&gt;60),9*转化表!$E$37+10*转化表!$E$38+10*转化表!$E$39+10*转化表!$E$40+10*转化表!$E$41+10*转化表!$E$42+(B287-60)*转化表!$E$43,IF(AND(B287&lt;=80,B287&gt;70),9*转化表!$E$37+10*转化表!$E$38+10*转化表!$E$39+10*转化表!$E$40+10*转化表!$E$41+10*转化表!$E$42+10*转化表!$E$43+(B287-70)*转化表!$E$44,IF(AND(B287&lt;=90,B287&gt;80),9*转化表!$E$37+10*转化表!$E$38+10*转化表!$E$39+10*转化表!$E$40+10*转化表!$E$41+10*转化表!$E$42+10*转化表!$E$43+10*转化表!$E$44+(B287-80)*转化表!$E$45,IF(AND(B287&lt;=100,B287&gt;90),9*转化表!$E$37+10*转化表!$E$38+10*转化表!$E$39+10*转化表!$E$40+10*转化表!$E$41+10*转化表!$E$42+10*转化表!$E$43+10*转化表!$E$44+10*转化表!$E$45+(B287-90)*转化表!$E$46,IF(AND(B287&lt;=110,B287&gt;100),9*转化表!$E$37+10*转化表!$E$38+10*转化表!$E$39+10*转化表!$E$40+10*转化表!$E$41+10*转化表!$E$42+10*转化表!$E$43+10*转化表!$E$44+10*转化表!$E$45+10*转化表!$E$46+(B287-100)*转化表!$E$47,IF(AND(B287&lt;=120,B287&gt;110),9*转化表!$E$37+10*转化表!$E$38+10*转化表!$E$39+10*转化表!$E$40+10*转化表!$E$41+10*转化表!$E$42+10*转化表!$E$43+10*转化表!$E$44+10*转化表!$E$45+10*转化表!$E$46+10*转化表!$E$47+(B287-110)*转化表!$E$48)))))))))))))</f>
        <v>47.050000000000004</v>
      </c>
      <c r="J287" s="103">
        <f>IF(E287&lt;=50,0,(E287-50)*B287*7%+0.1+IF(AND(B287&lt;=10,B287&gt;0),(人物成长表!$B287-1)*转化表!$F$37,IF(AND(B287&lt;=20,B287&gt;10),9*转化表!$F$37+(B287-10)*转化表!$F$38,IF(AND(B287&lt;=30,B287&gt;20),9*转化表!$F$37+10*转化表!$F$38+(B287-20)*转化表!$F$39,IF(AND(B287&lt;=40,B287&gt;30),9*转化表!$F$37+10*转化表!$F$38+10*转化表!$F$39+(B287-30)*转化表!$F$40,IF(AND(B287&lt;=50,B287&gt;40),9*转化表!$F$37+10*转化表!$F$38+10*转化表!$F$39+10*转化表!$F$40+(B287-40)*转化表!$F$41,IF(AND(B287&lt;=60,B287&gt;50),9*转化表!$F$37+10*转化表!$F$38+10*转化表!$F$39+10*转化表!$F$40+10*转化表!$F$41+(B287-50)*转化表!$F$42,IF(AND(B287&lt;=70,B287&gt;60),9*转化表!$F$37+10*转化表!$F$38+10*转化表!$F$39+10*转化表!$F$40+10*转化表!$F$41+10*转化表!$F$42+(B287-60)*转化表!$F$43,IF(AND(B287&lt;=80,B287&gt;70),9*转化表!$F$37+10*转化表!$F$38+10*转化表!$F$39+10*转化表!$F$40+10*转化表!$F$41+10*转化表!$F$42+10*转化表!$F$43+(B287-70)*转化表!$F$44,IF(AND(B287&lt;=90,B287&gt;80),9*转化表!$F$37+10*转化表!$F$38+10*转化表!$F$39+10*转化表!$F$40+10*转化表!$F$41+10*转化表!$F$42+10*转化表!$F$43+10*转化表!$F$44+(B287-80)*转化表!$F$45,IF(AND(B287&lt;=100,B287&gt;90),9*转化表!$F$37+10*转化表!$F$38+10*转化表!$F$39+10*转化表!$F$40+10*转化表!$F$41+10*转化表!$F$42+10*转化表!$F$43+10*转化表!$F$44+10*转化表!$F$45+(B287-90)*转化表!$F$46,IF(AND(B287&lt;=110,B287&gt;100),9*转化表!$F$37+10*转化表!$F$38+10*转化表!$F$39+10*转化表!$F$40+10*转化表!$F$41+10*转化表!$F$42+10*转化表!$F$43+10*转化表!$F$44+10*转化表!$F$45+10*转化表!$F$46+(B287-100)*转化表!$F$47,IF(AND(B287&lt;=120,B287&gt;110),9*转化表!$F$37+10*转化表!$F$38+10*转化表!$F$39+10*转化表!$F$40+10*转化表!$F$41+10*转化表!$F$42+10*转化表!$F$43+10*转化表!$F$44+10*转化表!$F$45+10*转化表!$F$46+10*转化表!$F$47+(B287-110)*转化表!$F$48)))))))))))))</f>
        <v>32.85</v>
      </c>
      <c r="K287" s="103">
        <f>(F287-50)*人物成长表!$B287*10%+1+IF(AND(B287&lt;=10,B287&gt;0),(人物成长表!$B287-1)*转化表!$G$37,IF(AND(B287&lt;=20,B287&gt;10),9*转化表!$G$37+(B287-10)*转化表!$G$38,IF(AND(B287&lt;=30,B287&gt;20),9*转化表!$G$37+10*转化表!$G$38+(B287-20)*转化表!$G$39,IF(AND(B287&lt;=40,B287&gt;30),9*转化表!$G$37+10*转化表!$G$38+10*转化表!$G$39+(B287-30)*转化表!$G$40,IF(AND(B287&lt;=50,B287&gt;40),9*转化表!$G$37+10*转化表!$G$38+10*转化表!$G$39+10*转化表!$G$40+(B287-40)*转化表!$G$41,IF(AND(B287&lt;=60,B287&gt;50),9*转化表!$G$37+10*转化表!$G$38+10*转化表!$G$39+10*转化表!$G$40+10*转化表!$G$41+(B287-50)*转化表!$G$42,IF(AND(B287&lt;=70,B287&gt;60),9*转化表!$G$37+10*转化表!$G$38+10*转化表!$G$39+10*转化表!$G$40+10*转化表!$G$41+10*转化表!$G$42+(B287-60)*转化表!$G$43,IF(AND(B287&lt;=80,B287&gt;70),9*转化表!$G$37+10*转化表!$G$38+10*转化表!$G$39+10*转化表!$G$40+10*转化表!$G$41+10*转化表!$G$42+10*转化表!$G$43+(B287-70)*转化表!$G$44,IF(AND(B287&lt;=90,B287&gt;80),9*转化表!$G$37+10*转化表!$G$38+10*转化表!$G$39+10*转化表!$G$40+10*转化表!$G$41+10*转化表!$G$42+10*转化表!$G$43+10*转化表!$G$44+(B287-80)*转化表!$G$45,IF(AND(B287&lt;=100,B287&gt;90),9*转化表!$G$37+10*转化表!$G$38+10*转化表!$G$39+10*转化表!$G$40+10*转化表!$G$41+10*转化表!$G$42+10*转化表!$G$43+10*转化表!$G$44+10*转化表!$G$45+(B287-90)*转化表!$G$46,IF(AND(B287&lt;=110,B287&gt;100),9*转化表!$G$37+10*转化表!$G$38+10*转化表!$G$39+10*转化表!$G$40+10*转化表!$G$41+10*转化表!$G$42+10*转化表!$G$43+10*转化表!$G$44+10*转化表!$G$45+10*转化表!$G$46+(B287-100)*转化表!$G$47,IF(AND(B287&lt;=120,B287&gt;110),9*转化表!$G$37+10*转化表!$G$38+10*转化表!$G$39+10*转化表!$G$40+10*转化表!$G$41+10*转化表!$G$42+10*转化表!$G$43+10*转化表!$G$44+10*转化表!$G$45+10*转化表!$G$46+10*转化表!$G$47+(B287-110)*转化表!$G$48))))))))))))</f>
        <v>176</v>
      </c>
      <c r="L287" s="103">
        <f>IF(F287&lt;=50,0,(F287-50)*人物成长表!$B287*7%+IF(AND(B287&lt;=10,B287&gt;0),人物成长表!$B287*转化表!$H$37,IF(AND(B287&lt;=20,B287&gt;10),9*转化表!$H$37+(B287-10)*转化表!$H$38,IF(AND(B287&lt;=30,B287&gt;20),9*转化表!$H$37+10*转化表!$H$38+(B287-20)*转化表!$H$39,IF(AND(B287&lt;=40,B287&gt;30),9*转化表!$H$37+10*转化表!$H$38+10*转化表!$H$39+(B287-30)*转化表!$H$40,IF(AND(B287&lt;=50,B287&gt;40),9*转化表!$H$37+10*转化表!$H$38+10*转化表!$H$39+10*转化表!$H$40+(B287-40)*转化表!$H$41,IF(AND(B287&lt;=60,B287&gt;50),9*转化表!$H$37+10*转化表!$H$38+10*转化表!$H$39+10*转化表!$H$40+10*转化表!$H$41+(B287-50)*转化表!$H$42,IF(AND(B287&lt;=70,B287&gt;60),9*转化表!$H$37+10*转化表!$H$38+10*转化表!$H$39+10*转化表!$H$40+10*转化表!$H$41+10*转化表!$H$42+(B287-60)*转化表!$H$43,IF(AND(B287&lt;=80,B287&gt;70),9*转化表!$H$37+10*转化表!$H$38+10*转化表!$H$39+10*转化表!$H$40+10*转化表!$H$41+10*转化表!$H$42+10*转化表!$H$43+(B287-70)*转化表!$H$44,IF(AND(B287&lt;=90,B287&gt;80),9*转化表!$H$37+10*转化表!$H$38+10*转化表!$H$39+10*转化表!$H$40+10*转化表!$H$41+10*转化表!$H$42+10*转化表!$H$43+10*转化表!$H$44+(B287-80)*转化表!$H$45,IF(AND(B287&lt;=100,B287&gt;90),9*转化表!$H$37+10*转化表!$H$38+10*转化表!$H$39+10*转化表!$H$40+10*转化表!$H$41+10*转化表!$H$42+10*转化表!$H$43+10*转化表!$H$44+10*转化表!$H$45+(B287-90)*转化表!$H$46,IF(AND(B287&lt;=110,B287&gt;100),9*转化表!$H$37+10*转化表!$H$38+10*转化表!$H$39+10*转化表!$H$40+10*转化表!$H$41+10*转化表!$H$42+10*转化表!$H$43+10*转化表!$H$44+10*转化表!$H$45+10*转化表!$H$46+(B287-100)*转化表!$H$47,IF(AND(B287&lt;=120,B287&gt;110),9*转化表!$H$37+10*转化表!$H$38+10*转化表!$H$39+10*转化表!$H$40+10*转化表!$H$41+10*转化表!$H$42+10*转化表!$H$43+10*转化表!$H$44+10*转化表!$H$45+10*转化表!$H$46+10*转化表!$H$47+(B287-110)*转化表!$H$48)))))))))))))</f>
        <v>33.86</v>
      </c>
      <c r="M287" s="104">
        <v>0.15</v>
      </c>
      <c r="N287" s="100">
        <v>0</v>
      </c>
      <c r="O287" s="104">
        <v>0.15</v>
      </c>
      <c r="P287" s="104">
        <v>0.15</v>
      </c>
      <c r="Q287" s="100">
        <v>0</v>
      </c>
      <c r="R287" s="100">
        <v>0</v>
      </c>
      <c r="S287" s="100">
        <v>0</v>
      </c>
    </row>
    <row r="288" spans="1:19">
      <c r="A288" s="42" t="s">
        <v>465</v>
      </c>
      <c r="B288" s="100">
        <v>47</v>
      </c>
      <c r="C288" s="101">
        <f>IF(AND(B288&lt;=10,B288&gt;0),(人物成长表!$B288-1)*16+50,IF(AND(B288&lt;=20,B288&gt;10),9*16+50+(B288-10)*32,IF(AND(B288&lt;=30,B288&gt;20),9*16+50+10*32+(B288-20)*48,IF(AND(B288&lt;=40,B288&gt;30),9*16+50+10*32+10*48+(B288-30)*64,IF(AND(B288&lt;=50,B288&gt;40),9*16+50+10*32+10*48+10*64+(B288-40)*80,IF(AND(B288&lt;=60,B288&gt;50),9*16+30+10*32+10*48+10*64+10*80+(B288-50)*96,IF(AND(B288&lt;=70,B288&gt;60),9*16+30+10*32+10*48+10*64+10*80+10*96+(B288-60)*112,IF(AND(B288&lt;=80,B288&gt;70),9*16+30+10*32+10*48+10*64+10*80+10*96+10*112+(B288-70)*128,IF(AND(B288&lt;=90,B288&gt;80),9*16+30+10*32+10*48+10*64+10*80+10*96+10*112+10*128+(B288-80)*144,IF(AND(B288&lt;=100,B288&gt;90),9*16+30+10*32+10*48+10*64+10*80+10*96+10*112+10*128+10*144+(B288-90)*160,IF(AND(B288&lt;=110,B288&gt;100),9*16+30+10*32+10*48+10*64+10*80+10*96+10*112+10*128+10*144+10*160+(B288-100)*176,IF(AND(B288&lt;=120,B288&gt;110),9*16+30+10*32+10*48+10*64+10*80+10*96+10*112+10*128+10*144+10*160+10*176+(B288-110)*192))))))))))))</f>
        <v>2194</v>
      </c>
      <c r="D288" s="42">
        <v>60</v>
      </c>
      <c r="E288" s="42">
        <v>60</v>
      </c>
      <c r="F288" s="100">
        <v>60</v>
      </c>
      <c r="G288" s="102">
        <f>人物成长表!$D288*人物成长表!$B288*10%+7+IF(AND(B288&lt;=10,B288&gt;0),(人物成长表!$B288-1)*转化表!$C$37,IF(AND(B288&lt;=20,B288&gt;10),9*转化表!$C$37+(B288-10)*转化表!$C$38,IF(AND(B288&lt;=30,B288&gt;20),9*转化表!$C$37+10*转化表!$C$38+(B288-20)*转化表!$C$39,IF(AND(B288&lt;=40,B288&gt;30),9*转化表!$C$37+10*转化表!$C$38+10*转化表!$C$39+(B288-30)*转化表!$C$40,IF(AND(B288&lt;=50,B288&gt;40),9*转化表!$C$37+10*转化表!$C$38+10*转化表!$C$39+10*转化表!$C$40+(B288-40)*转化表!$C$41,IF(AND(B288&lt;=60,B288&gt;50),9*转化表!$C$37+10*转化表!$C$38+10*转化表!$C$39+10*转化表!$C$40+10*转化表!$C$41+(B288-50)*转化表!$C$42,IF(AND(B288&lt;=70,B288&gt;60),9*转化表!$C$37+10*转化表!$C$38+10*转化表!$C$39+10*转化表!$C$40+10*转化表!$C$41+10*转化表!$C$42+(B288-60)*转化表!$C$43,IF(AND(B288&lt;=80,B288&gt;70),9*转化表!$C$37+10*转化表!$C$38+10*转化表!$C$39+10*转化表!$C$40+10*转化表!$C$41+10*转化表!$C$42+10*转化表!$C$43+(B288-70)*转化表!$C$44,IF(AND(B288&lt;=90,B288&gt;80),9*转化表!$C$37+10*转化表!$C$38+10*转化表!$C$39+10*转化表!$C$40+10*转化表!$C$41+10*转化表!$C$42+10*转化表!$C$43+10*转化表!$C$44+(B288-80)*转化表!$C$45,IF(AND(B288&lt;=100,B288&gt;90),9*转化表!$C$37+10*转化表!$C$38+10*转化表!$C$39+10*转化表!$C$40+10*转化表!$C$41+10*转化表!$C$42+10*转化表!$C$43+10*转化表!$C$44+10*转化表!$C$45+(B288-90)*转化表!$C$46,IF(AND(B288&lt;=110,B288&gt;100),9*转化表!$C$37+10*转化表!$C$38+10*转化表!$C$39+10*转化表!$C$40+10*转化表!$C$41+10*转化表!$C$42+10*转化表!$C$43+10*转化表!$C$44+10*转化表!$C$45+10*转化表!$C$46+(B288-100)*转化表!$C$47,IF(AND(B288&lt;=120,B288&gt;110),9*转化表!$C$37+10*转化表!$C$38+10*转化表!$C$39+10*转化表!$C$40+10*转化表!$C$41+10*转化表!$C$42+10*转化表!$C$43+10*转化表!$C$44+10*转化表!$C$45+10*转化表!$C$46+10*转化表!$C$47+(B288-110)*转化表!$C$48))))))))))))</f>
        <v>586</v>
      </c>
      <c r="H288" s="102">
        <f>人物成长表!$D288*人物成长表!$B288*7%+4.8+IF(AND(B288&lt;=10,B288&gt;0),(人物成长表!$B288-1)*转化表!$D$37,IF(AND(B288&lt;=20,B288&gt;10),9*转化表!$D$37+(B288-10)*转化表!$D$38,IF(AND(B288&lt;=30,B288&gt;20),9*转化表!$D$37+10*转化表!$D$38+(B288-20)*转化表!$D$39,IF(AND(B288&lt;=40,B288&gt;30),9*转化表!$D$37+10*转化表!$D$38+10*转化表!$D$39+(B288-30)*转化表!$D$40,IF(AND(B288&lt;=50,B288&gt;40),9*转化表!$D$37+10*转化表!$D$38+10*转化表!$D$39+10*转化表!$D$40+(B288-40)*转化表!$D$41,IF(AND(B288&lt;=60,B288&gt;50),9*转化表!$D$37+10*转化表!$D$38+10*转化表!$D$39+10*转化表!$D$40+10*转化表!$D$41+(B288-50)*转化表!$D$42,IF(AND(B288&lt;=70,B288&gt;60),9*转化表!$D$37+10*转化表!$D$38+10*转化表!$D$39+10*转化表!$D$40+10*转化表!$D$41+10*转化表!$D$42+(B288-60)*转化表!$D$43,IF(AND(B288&lt;=80,B288&gt;70),9*转化表!$D$37+10*转化表!$D$38+10*转化表!$D$39+10*转化表!$D$40+10*转化表!$D$41+10*转化表!$D$42+10*转化表!$D$43+(B288-70)*转化表!$D$44,IF(AND(B288&lt;=90,B288&gt;80),9*转化表!$D$37+10*转化表!$D$38+10*转化表!$D$39+10*转化表!$D$40+10*转化表!$D$41+10*转化表!$D$42+10*转化表!$D$43+10*转化表!$D$44+(B288-80)*转化表!$D$45,IF(AND(B288&lt;=100,B288&gt;90),9*转化表!$D$37+10*转化表!$D$38+10*转化表!$D$39+10*转化表!$D$40+10*转化表!$D$41+10*转化表!$D$42+10*转化表!$D$43+10*转化表!$D$44+10*转化表!$D$45+(B288-90)*转化表!$D$46,IF(AND(B288&lt;=110,B288&gt;100),9*转化表!$D$37+10*转化表!$D$38+10*转化表!$D$39+10*转化表!$D$40+10*转化表!$D$41+10*转化表!$D$42+10*转化表!$D$43+10*转化表!$D$44+10*转化表!$D$45+10*转化表!$D$46+(B288-100)*转化表!$D$47,IF(AND(B288&lt;=120,B288&gt;110),9*转化表!$D$37+10*转化表!$D$38+10*转化表!$D$39+10*转化表!$D$40+10*转化表!$D$41+10*转化表!$D$42+10*转化表!$D$43+10*转化表!$D$44+10*转化表!$D$45+10*转化表!$D$46+10*转化表!$D$47+(B288-110)*转化表!$D$48))))))))))))</f>
        <v>170.00000000000003</v>
      </c>
      <c r="I288" s="103">
        <f>IF(E288&lt;=50,0,(E288-50)*人物成长表!$B288*10%+0.1+IF(AND(B288&lt;=10,B288&gt;0),(人物成长表!$B288-1)*转化表!$E$37,IF(AND(B288&lt;=20,B288&gt;10),9*转化表!$E$37+(B288-10)*转化表!$E$38,IF(AND(B288&lt;=30,B288&gt;20),9*转化表!$E$37+10*转化表!$E$38+(B288-20)*转化表!$E$39,IF(AND(B288&lt;=40,B288&gt;30),9*转化表!$E$37+10*转化表!$E$38+10*转化表!$E$39+(B288-30)*转化表!$E$40,IF(AND(B288&lt;=50,B288&gt;40),9*转化表!$E$37+10*转化表!$E$38+10*转化表!$E$39+10*转化表!$E$40+(B288-40)*转化表!$E$41,IF(AND(B288&lt;=60,B288&gt;50),9*转化表!$E$37+10*转化表!$E$38+10*转化表!$E$39+10*转化表!$E$40+10*转化表!$E$41+(B288-50)*转化表!$E$42,IF(AND(B288&lt;=70,B288&gt;60),9*转化表!$E$37+10*转化表!$E$38+10*转化表!$E$39+10*转化表!$E$40+10*转化表!$E$41+10*转化表!$E$42+(B288-60)*转化表!$E$43,IF(AND(B288&lt;=80,B288&gt;70),9*转化表!$E$37+10*转化表!$E$38+10*转化表!$E$39+10*转化表!$E$40+10*转化表!$E$41+10*转化表!$E$42+10*转化表!$E$43+(B288-70)*转化表!$E$44,IF(AND(B288&lt;=90,B288&gt;80),9*转化表!$E$37+10*转化表!$E$38+10*转化表!$E$39+10*转化表!$E$40+10*转化表!$E$41+10*转化表!$E$42+10*转化表!$E$43+10*转化表!$E$44+(B288-80)*转化表!$E$45,IF(AND(B288&lt;=100,B288&gt;90),9*转化表!$E$37+10*转化表!$E$38+10*转化表!$E$39+10*转化表!$E$40+10*转化表!$E$41+10*转化表!$E$42+10*转化表!$E$43+10*转化表!$E$44+10*转化表!$E$45+(B288-90)*转化表!$E$46,IF(AND(B288&lt;=110,B288&gt;100),9*转化表!$E$37+10*转化表!$E$38+10*转化表!$E$39+10*转化表!$E$40+10*转化表!$E$41+10*转化表!$E$42+10*转化表!$E$43+10*转化表!$E$44+10*转化表!$E$45+10*转化表!$E$46+(B288-100)*转化表!$E$47,IF(AND(B288&lt;=120,B288&gt;110),9*转化表!$E$37+10*转化表!$E$38+10*转化表!$E$39+10*转化表!$E$40+10*转化表!$E$41+10*转化表!$E$42+10*转化表!$E$43+10*转化表!$E$44+10*转化表!$E$45+10*转化表!$E$46+10*转化表!$E$47+(B288-110)*转化表!$E$48)))))))))))))</f>
        <v>48.08</v>
      </c>
      <c r="J288" s="103">
        <f>IF(E288&lt;=50,0,(E288-50)*B288*7%+0.1+IF(AND(B288&lt;=10,B288&gt;0),(人物成长表!$B288-1)*转化表!$F$37,IF(AND(B288&lt;=20,B288&gt;10),9*转化表!$F$37+(B288-10)*转化表!$F$38,IF(AND(B288&lt;=30,B288&gt;20),9*转化表!$F$37+10*转化表!$F$38+(B288-20)*转化表!$F$39,IF(AND(B288&lt;=40,B288&gt;30),9*转化表!$F$37+10*转化表!$F$38+10*转化表!$F$39+(B288-30)*转化表!$F$40,IF(AND(B288&lt;=50,B288&gt;40),9*转化表!$F$37+10*转化表!$F$38+10*转化表!$F$39+10*转化表!$F$40+(B288-40)*转化表!$F$41,IF(AND(B288&lt;=60,B288&gt;50),9*转化表!$F$37+10*转化表!$F$38+10*转化表!$F$39+10*转化表!$F$40+10*转化表!$F$41+(B288-50)*转化表!$F$42,IF(AND(B288&lt;=70,B288&gt;60),9*转化表!$F$37+10*转化表!$F$38+10*转化表!$F$39+10*转化表!$F$40+10*转化表!$F$41+10*转化表!$F$42+(B288-60)*转化表!$F$43,IF(AND(B288&lt;=80,B288&gt;70),9*转化表!$F$37+10*转化表!$F$38+10*转化表!$F$39+10*转化表!$F$40+10*转化表!$F$41+10*转化表!$F$42+10*转化表!$F$43+(B288-70)*转化表!$F$44,IF(AND(B288&lt;=90,B288&gt;80),9*转化表!$F$37+10*转化表!$F$38+10*转化表!$F$39+10*转化表!$F$40+10*转化表!$F$41+10*转化表!$F$42+10*转化表!$F$43+10*转化表!$F$44+(B288-80)*转化表!$F$45,IF(AND(B288&lt;=100,B288&gt;90),9*转化表!$F$37+10*转化表!$F$38+10*转化表!$F$39+10*转化表!$F$40+10*转化表!$F$41+10*转化表!$F$42+10*转化表!$F$43+10*转化表!$F$44+10*转化表!$F$45+(B288-90)*转化表!$F$46,IF(AND(B288&lt;=110,B288&gt;100),9*转化表!$F$37+10*转化表!$F$38+10*转化表!$F$39+10*转化表!$F$40+10*转化表!$F$41+10*转化表!$F$42+10*转化表!$F$43+10*转化表!$F$44+10*转化表!$F$45+10*转化表!$F$46+(B288-100)*转化表!$F$47,IF(AND(B288&lt;=120,B288&gt;110),9*转化表!$F$37+10*转化表!$F$38+10*转化表!$F$39+10*转化表!$F$40+10*转化表!$F$41+10*转化表!$F$42+10*转化表!$F$43+10*转化表!$F$44+10*转化表!$F$45+10*转化表!$F$46+10*转化表!$F$47+(B288-110)*转化表!$F$48)))))))))))))</f>
        <v>33.570000000000007</v>
      </c>
      <c r="K288" s="103">
        <f>(F288-50)*人物成长表!$B288*10%+1+IF(AND(B288&lt;=10,B288&gt;0),(人物成长表!$B288-1)*转化表!$G$37,IF(AND(B288&lt;=20,B288&gt;10),9*转化表!$G$37+(B288-10)*转化表!$G$38,IF(AND(B288&lt;=30,B288&gt;20),9*转化表!$G$37+10*转化表!$G$38+(B288-20)*转化表!$G$39,IF(AND(B288&lt;=40,B288&gt;30),9*转化表!$G$37+10*转化表!$G$38+10*转化表!$G$39+(B288-30)*转化表!$G$40,IF(AND(B288&lt;=50,B288&gt;40),9*转化表!$G$37+10*转化表!$G$38+10*转化表!$G$39+10*转化表!$G$40+(B288-40)*转化表!$G$41,IF(AND(B288&lt;=60,B288&gt;50),9*转化表!$G$37+10*转化表!$G$38+10*转化表!$G$39+10*转化表!$G$40+10*转化表!$G$41+(B288-50)*转化表!$G$42,IF(AND(B288&lt;=70,B288&gt;60),9*转化表!$G$37+10*转化表!$G$38+10*转化表!$G$39+10*转化表!$G$40+10*转化表!$G$41+10*转化表!$G$42+(B288-60)*转化表!$G$43,IF(AND(B288&lt;=80,B288&gt;70),9*转化表!$G$37+10*转化表!$G$38+10*转化表!$G$39+10*转化表!$G$40+10*转化表!$G$41+10*转化表!$G$42+10*转化表!$G$43+(B288-70)*转化表!$G$44,IF(AND(B288&lt;=90,B288&gt;80),9*转化表!$G$37+10*转化表!$G$38+10*转化表!$G$39+10*转化表!$G$40+10*转化表!$G$41+10*转化表!$G$42+10*转化表!$G$43+10*转化表!$G$44+(B288-80)*转化表!$G$45,IF(AND(B288&lt;=100,B288&gt;90),9*转化表!$G$37+10*转化表!$G$38+10*转化表!$G$39+10*转化表!$G$40+10*转化表!$G$41+10*转化表!$G$42+10*转化表!$G$43+10*转化表!$G$44+10*转化表!$G$45+(B288-90)*转化表!$G$46,IF(AND(B288&lt;=110,B288&gt;100),9*转化表!$G$37+10*转化表!$G$38+10*转化表!$G$39+10*转化表!$G$40+10*转化表!$G$41+10*转化表!$G$42+10*转化表!$G$43+10*转化表!$G$44+10*转化表!$G$45+10*转化表!$G$46+(B288-100)*转化表!$G$47,IF(AND(B288&lt;=120,B288&gt;110),9*转化表!$G$37+10*转化表!$G$38+10*转化表!$G$39+10*转化表!$G$40+10*转化表!$G$41+10*转化表!$G$42+10*转化表!$G$43+10*转化表!$G$44+10*转化表!$G$45+10*转化表!$G$46+10*转化表!$G$47+(B288-110)*转化表!$G$48))))))))))))</f>
        <v>182</v>
      </c>
      <c r="L288" s="103">
        <f>IF(F288&lt;=50,0,(F288-50)*人物成长表!$B288*7%+IF(AND(B288&lt;=10,B288&gt;0),人物成长表!$B288*转化表!$H$37,IF(AND(B288&lt;=20,B288&gt;10),9*转化表!$H$37+(B288-10)*转化表!$H$38,IF(AND(B288&lt;=30,B288&gt;20),9*转化表!$H$37+10*转化表!$H$38+(B288-20)*转化表!$H$39,IF(AND(B288&lt;=40,B288&gt;30),9*转化表!$H$37+10*转化表!$H$38+10*转化表!$H$39+(B288-30)*转化表!$H$40,IF(AND(B288&lt;=50,B288&gt;40),9*转化表!$H$37+10*转化表!$H$38+10*转化表!$H$39+10*转化表!$H$40+(B288-40)*转化表!$H$41,IF(AND(B288&lt;=60,B288&gt;50),9*转化表!$H$37+10*转化表!$H$38+10*转化表!$H$39+10*转化表!$H$40+10*转化表!$H$41+(B288-50)*转化表!$H$42,IF(AND(B288&lt;=70,B288&gt;60),9*转化表!$H$37+10*转化表!$H$38+10*转化表!$H$39+10*转化表!$H$40+10*转化表!$H$41+10*转化表!$H$42+(B288-60)*转化表!$H$43,IF(AND(B288&lt;=80,B288&gt;70),9*转化表!$H$37+10*转化表!$H$38+10*转化表!$H$39+10*转化表!$H$40+10*转化表!$H$41+10*转化表!$H$42+10*转化表!$H$43+(B288-70)*转化表!$H$44,IF(AND(B288&lt;=90,B288&gt;80),9*转化表!$H$37+10*转化表!$H$38+10*转化表!$H$39+10*转化表!$H$40+10*转化表!$H$41+10*转化表!$H$42+10*转化表!$H$43+10*转化表!$H$44+(B288-80)*转化表!$H$45,IF(AND(B288&lt;=100,B288&gt;90),9*转化表!$H$37+10*转化表!$H$38+10*转化表!$H$39+10*转化表!$H$40+10*转化表!$H$41+10*转化表!$H$42+10*转化表!$H$43+10*转化表!$H$44+10*转化表!$H$45+(B288-90)*转化表!$H$46,IF(AND(B288&lt;=110,B288&gt;100),9*转化表!$H$37+10*转化表!$H$38+10*转化表!$H$39+10*转化表!$H$40+10*转化表!$H$41+10*转化表!$H$42+10*转化表!$H$43+10*转化表!$H$44+10*转化表!$H$45+10*转化表!$H$46+(B288-100)*转化表!$H$47,IF(AND(B288&lt;=120,B288&gt;110),9*转化表!$H$37+10*转化表!$H$38+10*转化表!$H$39+10*转化表!$H$40+10*转化表!$H$41+10*转化表!$H$42+10*转化表!$H$43+10*转化表!$H$44+10*转化表!$H$45+10*转化表!$H$46+10*转化表!$H$47+(B288-110)*转化表!$H$48)))))))))))))</f>
        <v>34.630000000000003</v>
      </c>
      <c r="M288" s="104">
        <v>0.15</v>
      </c>
      <c r="N288" s="100">
        <v>0</v>
      </c>
      <c r="O288" s="104">
        <v>0.15</v>
      </c>
      <c r="P288" s="104">
        <v>0.15</v>
      </c>
      <c r="Q288" s="100">
        <v>0</v>
      </c>
      <c r="R288" s="100">
        <v>0</v>
      </c>
      <c r="S288" s="100">
        <v>0</v>
      </c>
    </row>
    <row r="289" spans="1:19">
      <c r="A289" s="42" t="s">
        <v>465</v>
      </c>
      <c r="B289" s="100">
        <v>48</v>
      </c>
      <c r="C289" s="101">
        <f>IF(AND(B289&lt;=10,B289&gt;0),(人物成长表!$B289-1)*16+50,IF(AND(B289&lt;=20,B289&gt;10),9*16+50+(B289-10)*32,IF(AND(B289&lt;=30,B289&gt;20),9*16+50+10*32+(B289-20)*48,IF(AND(B289&lt;=40,B289&gt;30),9*16+50+10*32+10*48+(B289-30)*64,IF(AND(B289&lt;=50,B289&gt;40),9*16+50+10*32+10*48+10*64+(B289-40)*80,IF(AND(B289&lt;=60,B289&gt;50),9*16+30+10*32+10*48+10*64+10*80+(B289-50)*96,IF(AND(B289&lt;=70,B289&gt;60),9*16+30+10*32+10*48+10*64+10*80+10*96+(B289-60)*112,IF(AND(B289&lt;=80,B289&gt;70),9*16+30+10*32+10*48+10*64+10*80+10*96+10*112+(B289-70)*128,IF(AND(B289&lt;=90,B289&gt;80),9*16+30+10*32+10*48+10*64+10*80+10*96+10*112+10*128+(B289-80)*144,IF(AND(B289&lt;=100,B289&gt;90),9*16+30+10*32+10*48+10*64+10*80+10*96+10*112+10*128+10*144+(B289-90)*160,IF(AND(B289&lt;=110,B289&gt;100),9*16+30+10*32+10*48+10*64+10*80+10*96+10*112+10*128+10*144+10*160+(B289-100)*176,IF(AND(B289&lt;=120,B289&gt;110),9*16+30+10*32+10*48+10*64+10*80+10*96+10*112+10*128+10*144+10*160+10*176+(B289-110)*192))))))))))))</f>
        <v>2274</v>
      </c>
      <c r="D289" s="42">
        <v>60</v>
      </c>
      <c r="E289" s="42">
        <v>60</v>
      </c>
      <c r="F289" s="100">
        <v>60</v>
      </c>
      <c r="G289" s="102">
        <f>人物成长表!$D289*人物成长表!$B289*10%+7+IF(AND(B289&lt;=10,B289&gt;0),(人物成长表!$B289-1)*转化表!$C$37,IF(AND(B289&lt;=20,B289&gt;10),9*转化表!$C$37+(B289-10)*转化表!$C$38,IF(AND(B289&lt;=30,B289&gt;20),9*转化表!$C$37+10*转化表!$C$38+(B289-20)*转化表!$C$39,IF(AND(B289&lt;=40,B289&gt;30),9*转化表!$C$37+10*转化表!$C$38+10*转化表!$C$39+(B289-30)*转化表!$C$40,IF(AND(B289&lt;=50,B289&gt;40),9*转化表!$C$37+10*转化表!$C$38+10*转化表!$C$39+10*转化表!$C$40+(B289-40)*转化表!$C$41,IF(AND(B289&lt;=60,B289&gt;50),9*转化表!$C$37+10*转化表!$C$38+10*转化表!$C$39+10*转化表!$C$40+10*转化表!$C$41+(B289-50)*转化表!$C$42,IF(AND(B289&lt;=70,B289&gt;60),9*转化表!$C$37+10*转化表!$C$38+10*转化表!$C$39+10*转化表!$C$40+10*转化表!$C$41+10*转化表!$C$42+(B289-60)*转化表!$C$43,IF(AND(B289&lt;=80,B289&gt;70),9*转化表!$C$37+10*转化表!$C$38+10*转化表!$C$39+10*转化表!$C$40+10*转化表!$C$41+10*转化表!$C$42+10*转化表!$C$43+(B289-70)*转化表!$C$44,IF(AND(B289&lt;=90,B289&gt;80),9*转化表!$C$37+10*转化表!$C$38+10*转化表!$C$39+10*转化表!$C$40+10*转化表!$C$41+10*转化表!$C$42+10*转化表!$C$43+10*转化表!$C$44+(B289-80)*转化表!$C$45,IF(AND(B289&lt;=100,B289&gt;90),9*转化表!$C$37+10*转化表!$C$38+10*转化表!$C$39+10*转化表!$C$40+10*转化表!$C$41+10*转化表!$C$42+10*转化表!$C$43+10*转化表!$C$44+10*转化表!$C$45+(B289-90)*转化表!$C$46,IF(AND(B289&lt;=110,B289&gt;100),9*转化表!$C$37+10*转化表!$C$38+10*转化表!$C$39+10*转化表!$C$40+10*转化表!$C$41+10*转化表!$C$42+10*转化表!$C$43+10*转化表!$C$44+10*转化表!$C$45+10*转化表!$C$46+(B289-100)*转化表!$C$47,IF(AND(B289&lt;=120,B289&gt;110),9*转化表!$C$37+10*转化表!$C$38+10*转化表!$C$39+10*转化表!$C$40+10*转化表!$C$41+10*转化表!$C$42+10*转化表!$C$43+10*转化表!$C$44+10*转化表!$C$45+10*转化表!$C$46+10*转化表!$C$47+(B289-110)*转化表!$C$48))))))))))))</f>
        <v>607</v>
      </c>
      <c r="H289" s="102">
        <f>人物成长表!$D289*人物成长表!$B289*7%+4.8+IF(AND(B289&lt;=10,B289&gt;0),(人物成长表!$B289-1)*转化表!$D$37,IF(AND(B289&lt;=20,B289&gt;10),9*转化表!$D$37+(B289-10)*转化表!$D$38,IF(AND(B289&lt;=30,B289&gt;20),9*转化表!$D$37+10*转化表!$D$38+(B289-20)*转化表!$D$39,IF(AND(B289&lt;=40,B289&gt;30),9*转化表!$D$37+10*转化表!$D$38+10*转化表!$D$39+(B289-30)*转化表!$D$40,IF(AND(B289&lt;=50,B289&gt;40),9*转化表!$D$37+10*转化表!$D$38+10*转化表!$D$39+10*转化表!$D$40+(B289-40)*转化表!$D$41,IF(AND(B289&lt;=60,B289&gt;50),9*转化表!$D$37+10*转化表!$D$38+10*转化表!$D$39+10*转化表!$D$40+10*转化表!$D$41+(B289-50)*转化表!$D$42,IF(AND(B289&lt;=70,B289&gt;60),9*转化表!$D$37+10*转化表!$D$38+10*转化表!$D$39+10*转化表!$D$40+10*转化表!$D$41+10*转化表!$D$42+(B289-60)*转化表!$D$43,IF(AND(B289&lt;=80,B289&gt;70),9*转化表!$D$37+10*转化表!$D$38+10*转化表!$D$39+10*转化表!$D$40+10*转化表!$D$41+10*转化表!$D$42+10*转化表!$D$43+(B289-70)*转化表!$D$44,IF(AND(B289&lt;=90,B289&gt;80),9*转化表!$D$37+10*转化表!$D$38+10*转化表!$D$39+10*转化表!$D$40+10*转化表!$D$41+10*转化表!$D$42+10*转化表!$D$43+10*转化表!$D$44+(B289-80)*转化表!$D$45,IF(AND(B289&lt;=100,B289&gt;90),9*转化表!$D$37+10*转化表!$D$38+10*转化表!$D$39+10*转化表!$D$40+10*转化表!$D$41+10*转化表!$D$42+10*转化表!$D$43+10*转化表!$D$44+10*转化表!$D$45+(B289-90)*转化表!$D$46,IF(AND(B289&lt;=110,B289&gt;100),9*转化表!$D$37+10*转化表!$D$38+10*转化表!$D$39+10*转化表!$D$40+10*转化表!$D$41+10*转化表!$D$42+10*转化表!$D$43+10*转化表!$D$44+10*转化表!$D$45+10*转化表!$D$46+(B289-100)*转化表!$D$47,IF(AND(B289&lt;=120,B289&gt;110),9*转化表!$D$37+10*转化表!$D$38+10*转化表!$D$39+10*转化表!$D$40+10*转化表!$D$41+10*转化表!$D$42+10*转化表!$D$43+10*转化表!$D$44+10*转化表!$D$45+10*转化表!$D$46+10*转化表!$D$47+(B289-110)*转化表!$D$48))))))))))))</f>
        <v>176.00000000000003</v>
      </c>
      <c r="I289" s="103">
        <f>IF(E289&lt;=50,0,(E289-50)*人物成长表!$B289*10%+0.1+IF(AND(B289&lt;=10,B289&gt;0),(人物成长表!$B289-1)*转化表!$E$37,IF(AND(B289&lt;=20,B289&gt;10),9*转化表!$E$37+(B289-10)*转化表!$E$38,IF(AND(B289&lt;=30,B289&gt;20),9*转化表!$E$37+10*转化表!$E$38+(B289-20)*转化表!$E$39,IF(AND(B289&lt;=40,B289&gt;30),9*转化表!$E$37+10*转化表!$E$38+10*转化表!$E$39+(B289-30)*转化表!$E$40,IF(AND(B289&lt;=50,B289&gt;40),9*转化表!$E$37+10*转化表!$E$38+10*转化表!$E$39+10*转化表!$E$40+(B289-40)*转化表!$E$41,IF(AND(B289&lt;=60,B289&gt;50),9*转化表!$E$37+10*转化表!$E$38+10*转化表!$E$39+10*转化表!$E$40+10*转化表!$E$41+(B289-50)*转化表!$E$42,IF(AND(B289&lt;=70,B289&gt;60),9*转化表!$E$37+10*转化表!$E$38+10*转化表!$E$39+10*转化表!$E$40+10*转化表!$E$41+10*转化表!$E$42+(B289-60)*转化表!$E$43,IF(AND(B289&lt;=80,B289&gt;70),9*转化表!$E$37+10*转化表!$E$38+10*转化表!$E$39+10*转化表!$E$40+10*转化表!$E$41+10*转化表!$E$42+10*转化表!$E$43+(B289-70)*转化表!$E$44,IF(AND(B289&lt;=90,B289&gt;80),9*转化表!$E$37+10*转化表!$E$38+10*转化表!$E$39+10*转化表!$E$40+10*转化表!$E$41+10*转化表!$E$42+10*转化表!$E$43+10*转化表!$E$44+(B289-80)*转化表!$E$45,IF(AND(B289&lt;=100,B289&gt;90),9*转化表!$E$37+10*转化表!$E$38+10*转化表!$E$39+10*转化表!$E$40+10*转化表!$E$41+10*转化表!$E$42+10*转化表!$E$43+10*转化表!$E$44+10*转化表!$E$45+(B289-90)*转化表!$E$46,IF(AND(B289&lt;=110,B289&gt;100),9*转化表!$E$37+10*转化表!$E$38+10*转化表!$E$39+10*转化表!$E$40+10*转化表!$E$41+10*转化表!$E$42+10*转化表!$E$43+10*转化表!$E$44+10*转化表!$E$45+10*转化表!$E$46+(B289-100)*转化表!$E$47,IF(AND(B289&lt;=120,B289&gt;110),9*转化表!$E$37+10*转化表!$E$38+10*转化表!$E$39+10*转化表!$E$40+10*转化表!$E$41+10*转化表!$E$42+10*转化表!$E$43+10*转化表!$E$44+10*转化表!$E$45+10*转化表!$E$46+10*转化表!$E$47+(B289-110)*转化表!$E$48)))))))))))))</f>
        <v>49.11</v>
      </c>
      <c r="J289" s="103">
        <f>IF(E289&lt;=50,0,(E289-50)*B289*7%+0.1+IF(AND(B289&lt;=10,B289&gt;0),(人物成长表!$B289-1)*转化表!$F$37,IF(AND(B289&lt;=20,B289&gt;10),9*转化表!$F$37+(B289-10)*转化表!$F$38,IF(AND(B289&lt;=30,B289&gt;20),9*转化表!$F$37+10*转化表!$F$38+(B289-20)*转化表!$F$39,IF(AND(B289&lt;=40,B289&gt;30),9*转化表!$F$37+10*转化表!$F$38+10*转化表!$F$39+(B289-30)*转化表!$F$40,IF(AND(B289&lt;=50,B289&gt;40),9*转化表!$F$37+10*转化表!$F$38+10*转化表!$F$39+10*转化表!$F$40+(B289-40)*转化表!$F$41,IF(AND(B289&lt;=60,B289&gt;50),9*转化表!$F$37+10*转化表!$F$38+10*转化表!$F$39+10*转化表!$F$40+10*转化表!$F$41+(B289-50)*转化表!$F$42,IF(AND(B289&lt;=70,B289&gt;60),9*转化表!$F$37+10*转化表!$F$38+10*转化表!$F$39+10*转化表!$F$40+10*转化表!$F$41+10*转化表!$F$42+(B289-60)*转化表!$F$43,IF(AND(B289&lt;=80,B289&gt;70),9*转化表!$F$37+10*转化表!$F$38+10*转化表!$F$39+10*转化表!$F$40+10*转化表!$F$41+10*转化表!$F$42+10*转化表!$F$43+(B289-70)*转化表!$F$44,IF(AND(B289&lt;=90,B289&gt;80),9*转化表!$F$37+10*转化表!$F$38+10*转化表!$F$39+10*转化表!$F$40+10*转化表!$F$41+10*转化表!$F$42+10*转化表!$F$43+10*转化表!$F$44+(B289-80)*转化表!$F$45,IF(AND(B289&lt;=100,B289&gt;90),9*转化表!$F$37+10*转化表!$F$38+10*转化表!$F$39+10*转化表!$F$40+10*转化表!$F$41+10*转化表!$F$42+10*转化表!$F$43+10*转化表!$F$44+10*转化表!$F$45+(B289-90)*转化表!$F$46,IF(AND(B289&lt;=110,B289&gt;100),9*转化表!$F$37+10*转化表!$F$38+10*转化表!$F$39+10*转化表!$F$40+10*转化表!$F$41+10*转化表!$F$42+10*转化表!$F$43+10*转化表!$F$44+10*转化表!$F$45+10*转化表!$F$46+(B289-100)*转化表!$F$47,IF(AND(B289&lt;=120,B289&gt;110),9*转化表!$F$37+10*转化表!$F$38+10*转化表!$F$39+10*转化表!$F$40+10*转化表!$F$41+10*转化表!$F$42+10*转化表!$F$43+10*转化表!$F$44+10*转化表!$F$45+10*转化表!$F$46+10*转化表!$F$47+(B289-110)*转化表!$F$48)))))))))))))</f>
        <v>34.290000000000006</v>
      </c>
      <c r="K289" s="103">
        <f>(F289-50)*人物成长表!$B289*10%+1+IF(AND(B289&lt;=10,B289&gt;0),(人物成长表!$B289-1)*转化表!$G$37,IF(AND(B289&lt;=20,B289&gt;10),9*转化表!$G$37+(B289-10)*转化表!$G$38,IF(AND(B289&lt;=30,B289&gt;20),9*转化表!$G$37+10*转化表!$G$38+(B289-20)*转化表!$G$39,IF(AND(B289&lt;=40,B289&gt;30),9*转化表!$G$37+10*转化表!$G$38+10*转化表!$G$39+(B289-30)*转化表!$G$40,IF(AND(B289&lt;=50,B289&gt;40),9*转化表!$G$37+10*转化表!$G$38+10*转化表!$G$39+10*转化表!$G$40+(B289-40)*转化表!$G$41,IF(AND(B289&lt;=60,B289&gt;50),9*转化表!$G$37+10*转化表!$G$38+10*转化表!$G$39+10*转化表!$G$40+10*转化表!$G$41+(B289-50)*转化表!$G$42,IF(AND(B289&lt;=70,B289&gt;60),9*转化表!$G$37+10*转化表!$G$38+10*转化表!$G$39+10*转化表!$G$40+10*转化表!$G$41+10*转化表!$G$42+(B289-60)*转化表!$G$43,IF(AND(B289&lt;=80,B289&gt;70),9*转化表!$G$37+10*转化表!$G$38+10*转化表!$G$39+10*转化表!$G$40+10*转化表!$G$41+10*转化表!$G$42+10*转化表!$G$43+(B289-70)*转化表!$G$44,IF(AND(B289&lt;=90,B289&gt;80),9*转化表!$G$37+10*转化表!$G$38+10*转化表!$G$39+10*转化表!$G$40+10*转化表!$G$41+10*转化表!$G$42+10*转化表!$G$43+10*转化表!$G$44+(B289-80)*转化表!$G$45,IF(AND(B289&lt;=100,B289&gt;90),9*转化表!$G$37+10*转化表!$G$38+10*转化表!$G$39+10*转化表!$G$40+10*转化表!$G$41+10*转化表!$G$42+10*转化表!$G$43+10*转化表!$G$44+10*转化表!$G$45+(B289-90)*转化表!$G$46,IF(AND(B289&lt;=110,B289&gt;100),9*转化表!$G$37+10*转化表!$G$38+10*转化表!$G$39+10*转化表!$G$40+10*转化表!$G$41+10*转化表!$G$42+10*转化表!$G$43+10*转化表!$G$44+10*转化表!$G$45+10*转化表!$G$46+(B289-100)*转化表!$G$47,IF(AND(B289&lt;=120,B289&gt;110),9*转化表!$G$37+10*转化表!$G$38+10*转化表!$G$39+10*转化表!$G$40+10*转化表!$G$41+10*转化表!$G$42+10*转化表!$G$43+10*转化表!$G$44+10*转化表!$G$45+10*转化表!$G$46+10*转化表!$G$47+(B289-110)*转化表!$G$48))))))))))))</f>
        <v>188</v>
      </c>
      <c r="L289" s="103">
        <f>IF(F289&lt;=50,0,(F289-50)*人物成长表!$B289*7%+IF(AND(B289&lt;=10,B289&gt;0),人物成长表!$B289*转化表!$H$37,IF(AND(B289&lt;=20,B289&gt;10),9*转化表!$H$37+(B289-10)*转化表!$H$38,IF(AND(B289&lt;=30,B289&gt;20),9*转化表!$H$37+10*转化表!$H$38+(B289-20)*转化表!$H$39,IF(AND(B289&lt;=40,B289&gt;30),9*转化表!$H$37+10*转化表!$H$38+10*转化表!$H$39+(B289-30)*转化表!$H$40,IF(AND(B289&lt;=50,B289&gt;40),9*转化表!$H$37+10*转化表!$H$38+10*转化表!$H$39+10*转化表!$H$40+(B289-40)*转化表!$H$41,IF(AND(B289&lt;=60,B289&gt;50),9*转化表!$H$37+10*转化表!$H$38+10*转化表!$H$39+10*转化表!$H$40+10*转化表!$H$41+(B289-50)*转化表!$H$42,IF(AND(B289&lt;=70,B289&gt;60),9*转化表!$H$37+10*转化表!$H$38+10*转化表!$H$39+10*转化表!$H$40+10*转化表!$H$41+10*转化表!$H$42+(B289-60)*转化表!$H$43,IF(AND(B289&lt;=80,B289&gt;70),9*转化表!$H$37+10*转化表!$H$38+10*转化表!$H$39+10*转化表!$H$40+10*转化表!$H$41+10*转化表!$H$42+10*转化表!$H$43+(B289-70)*转化表!$H$44,IF(AND(B289&lt;=90,B289&gt;80),9*转化表!$H$37+10*转化表!$H$38+10*转化表!$H$39+10*转化表!$H$40+10*转化表!$H$41+10*转化表!$H$42+10*转化表!$H$43+10*转化表!$H$44+(B289-80)*转化表!$H$45,IF(AND(B289&lt;=100,B289&gt;90),9*转化表!$H$37+10*转化表!$H$38+10*转化表!$H$39+10*转化表!$H$40+10*转化表!$H$41+10*转化表!$H$42+10*转化表!$H$43+10*转化表!$H$44+10*转化表!$H$45+(B289-90)*转化表!$H$46,IF(AND(B289&lt;=110,B289&gt;100),9*转化表!$H$37+10*转化表!$H$38+10*转化表!$H$39+10*转化表!$H$40+10*转化表!$H$41+10*转化表!$H$42+10*转化表!$H$43+10*转化表!$H$44+10*转化表!$H$45+10*转化表!$H$46+(B289-100)*转化表!$H$47,IF(AND(B289&lt;=120,B289&gt;110),9*转化表!$H$37+10*转化表!$H$38+10*转化表!$H$39+10*转化表!$H$40+10*转化表!$H$41+10*转化表!$H$42+10*转化表!$H$43+10*转化表!$H$44+10*转化表!$H$45+10*转化表!$H$46+10*转化表!$H$47+(B289-110)*转化表!$H$48)))))))))))))</f>
        <v>35.4</v>
      </c>
      <c r="M289" s="104">
        <v>0.15</v>
      </c>
      <c r="N289" s="100">
        <v>0</v>
      </c>
      <c r="O289" s="104">
        <v>0.15</v>
      </c>
      <c r="P289" s="104">
        <v>0.15</v>
      </c>
      <c r="Q289" s="100">
        <v>0</v>
      </c>
      <c r="R289" s="100">
        <v>0</v>
      </c>
      <c r="S289" s="100">
        <v>0</v>
      </c>
    </row>
    <row r="290" spans="1:19">
      <c r="A290" s="42" t="s">
        <v>465</v>
      </c>
      <c r="B290" s="100">
        <v>49</v>
      </c>
      <c r="C290" s="101">
        <f>IF(AND(B290&lt;=10,B290&gt;0),(人物成长表!$B290-1)*16+50,IF(AND(B290&lt;=20,B290&gt;10),9*16+50+(B290-10)*32,IF(AND(B290&lt;=30,B290&gt;20),9*16+50+10*32+(B290-20)*48,IF(AND(B290&lt;=40,B290&gt;30),9*16+50+10*32+10*48+(B290-30)*64,IF(AND(B290&lt;=50,B290&gt;40),9*16+50+10*32+10*48+10*64+(B290-40)*80,IF(AND(B290&lt;=60,B290&gt;50),9*16+30+10*32+10*48+10*64+10*80+(B290-50)*96,IF(AND(B290&lt;=70,B290&gt;60),9*16+30+10*32+10*48+10*64+10*80+10*96+(B290-60)*112,IF(AND(B290&lt;=80,B290&gt;70),9*16+30+10*32+10*48+10*64+10*80+10*96+10*112+(B290-70)*128,IF(AND(B290&lt;=90,B290&gt;80),9*16+30+10*32+10*48+10*64+10*80+10*96+10*112+10*128+(B290-80)*144,IF(AND(B290&lt;=100,B290&gt;90),9*16+30+10*32+10*48+10*64+10*80+10*96+10*112+10*128+10*144+(B290-90)*160,IF(AND(B290&lt;=110,B290&gt;100),9*16+30+10*32+10*48+10*64+10*80+10*96+10*112+10*128+10*144+10*160+(B290-100)*176,IF(AND(B290&lt;=120,B290&gt;110),9*16+30+10*32+10*48+10*64+10*80+10*96+10*112+10*128+10*144+10*160+10*176+(B290-110)*192))))))))))))</f>
        <v>2354</v>
      </c>
      <c r="D290" s="42">
        <v>60</v>
      </c>
      <c r="E290" s="42">
        <v>60</v>
      </c>
      <c r="F290" s="100">
        <v>60</v>
      </c>
      <c r="G290" s="102">
        <f>人物成长表!$D290*人物成长表!$B290*10%+7+IF(AND(B290&lt;=10,B290&gt;0),(人物成长表!$B290-1)*转化表!$C$37,IF(AND(B290&lt;=20,B290&gt;10),9*转化表!$C$37+(B290-10)*转化表!$C$38,IF(AND(B290&lt;=30,B290&gt;20),9*转化表!$C$37+10*转化表!$C$38+(B290-20)*转化表!$C$39,IF(AND(B290&lt;=40,B290&gt;30),9*转化表!$C$37+10*转化表!$C$38+10*转化表!$C$39+(B290-30)*转化表!$C$40,IF(AND(B290&lt;=50,B290&gt;40),9*转化表!$C$37+10*转化表!$C$38+10*转化表!$C$39+10*转化表!$C$40+(B290-40)*转化表!$C$41,IF(AND(B290&lt;=60,B290&gt;50),9*转化表!$C$37+10*转化表!$C$38+10*转化表!$C$39+10*转化表!$C$40+10*转化表!$C$41+(B290-50)*转化表!$C$42,IF(AND(B290&lt;=70,B290&gt;60),9*转化表!$C$37+10*转化表!$C$38+10*转化表!$C$39+10*转化表!$C$40+10*转化表!$C$41+10*转化表!$C$42+(B290-60)*转化表!$C$43,IF(AND(B290&lt;=80,B290&gt;70),9*转化表!$C$37+10*转化表!$C$38+10*转化表!$C$39+10*转化表!$C$40+10*转化表!$C$41+10*转化表!$C$42+10*转化表!$C$43+(B290-70)*转化表!$C$44,IF(AND(B290&lt;=90,B290&gt;80),9*转化表!$C$37+10*转化表!$C$38+10*转化表!$C$39+10*转化表!$C$40+10*转化表!$C$41+10*转化表!$C$42+10*转化表!$C$43+10*转化表!$C$44+(B290-80)*转化表!$C$45,IF(AND(B290&lt;=100,B290&gt;90),9*转化表!$C$37+10*转化表!$C$38+10*转化表!$C$39+10*转化表!$C$40+10*转化表!$C$41+10*转化表!$C$42+10*转化表!$C$43+10*转化表!$C$44+10*转化表!$C$45+(B290-90)*转化表!$C$46,IF(AND(B290&lt;=110,B290&gt;100),9*转化表!$C$37+10*转化表!$C$38+10*转化表!$C$39+10*转化表!$C$40+10*转化表!$C$41+10*转化表!$C$42+10*转化表!$C$43+10*转化表!$C$44+10*转化表!$C$45+10*转化表!$C$46+(B290-100)*转化表!$C$47,IF(AND(B290&lt;=120,B290&gt;110),9*转化表!$C$37+10*转化表!$C$38+10*转化表!$C$39+10*转化表!$C$40+10*转化表!$C$41+10*转化表!$C$42+10*转化表!$C$43+10*转化表!$C$44+10*转化表!$C$45+10*转化表!$C$46+10*转化表!$C$47+(B290-110)*转化表!$C$48))))))))))))</f>
        <v>628</v>
      </c>
      <c r="H290" s="102">
        <f>人物成长表!$D290*人物成长表!$B290*7%+4.8+IF(AND(B290&lt;=10,B290&gt;0),(人物成长表!$B290-1)*转化表!$D$37,IF(AND(B290&lt;=20,B290&gt;10),9*转化表!$D$37+(B290-10)*转化表!$D$38,IF(AND(B290&lt;=30,B290&gt;20),9*转化表!$D$37+10*转化表!$D$38+(B290-20)*转化表!$D$39,IF(AND(B290&lt;=40,B290&gt;30),9*转化表!$D$37+10*转化表!$D$38+10*转化表!$D$39+(B290-30)*转化表!$D$40,IF(AND(B290&lt;=50,B290&gt;40),9*转化表!$D$37+10*转化表!$D$38+10*转化表!$D$39+10*转化表!$D$40+(B290-40)*转化表!$D$41,IF(AND(B290&lt;=60,B290&gt;50),9*转化表!$D$37+10*转化表!$D$38+10*转化表!$D$39+10*转化表!$D$40+10*转化表!$D$41+(B290-50)*转化表!$D$42,IF(AND(B290&lt;=70,B290&gt;60),9*转化表!$D$37+10*转化表!$D$38+10*转化表!$D$39+10*转化表!$D$40+10*转化表!$D$41+10*转化表!$D$42+(B290-60)*转化表!$D$43,IF(AND(B290&lt;=80,B290&gt;70),9*转化表!$D$37+10*转化表!$D$38+10*转化表!$D$39+10*转化表!$D$40+10*转化表!$D$41+10*转化表!$D$42+10*转化表!$D$43+(B290-70)*转化表!$D$44,IF(AND(B290&lt;=90,B290&gt;80),9*转化表!$D$37+10*转化表!$D$38+10*转化表!$D$39+10*转化表!$D$40+10*转化表!$D$41+10*转化表!$D$42+10*转化表!$D$43+10*转化表!$D$44+(B290-80)*转化表!$D$45,IF(AND(B290&lt;=100,B290&gt;90),9*转化表!$D$37+10*转化表!$D$38+10*转化表!$D$39+10*转化表!$D$40+10*转化表!$D$41+10*转化表!$D$42+10*转化表!$D$43+10*转化表!$D$44+10*转化表!$D$45+(B290-90)*转化表!$D$46,IF(AND(B290&lt;=110,B290&gt;100),9*转化表!$D$37+10*转化表!$D$38+10*转化表!$D$39+10*转化表!$D$40+10*转化表!$D$41+10*转化表!$D$42+10*转化表!$D$43+10*转化表!$D$44+10*转化表!$D$45+10*转化表!$D$46+(B290-100)*转化表!$D$47,IF(AND(B290&lt;=120,B290&gt;110),9*转化表!$D$37+10*转化表!$D$38+10*转化表!$D$39+10*转化表!$D$40+10*转化表!$D$41+10*转化表!$D$42+10*转化表!$D$43+10*转化表!$D$44+10*转化表!$D$45+10*转化表!$D$46+10*转化表!$D$47+(B290-110)*转化表!$D$48))))))))))))</f>
        <v>182.00000000000003</v>
      </c>
      <c r="I290" s="103">
        <f>IF(E290&lt;=50,0,(E290-50)*人物成长表!$B290*10%+0.1+IF(AND(B290&lt;=10,B290&gt;0),(人物成长表!$B290-1)*转化表!$E$37,IF(AND(B290&lt;=20,B290&gt;10),9*转化表!$E$37+(B290-10)*转化表!$E$38,IF(AND(B290&lt;=30,B290&gt;20),9*转化表!$E$37+10*转化表!$E$38+(B290-20)*转化表!$E$39,IF(AND(B290&lt;=40,B290&gt;30),9*转化表!$E$37+10*转化表!$E$38+10*转化表!$E$39+(B290-30)*转化表!$E$40,IF(AND(B290&lt;=50,B290&gt;40),9*转化表!$E$37+10*转化表!$E$38+10*转化表!$E$39+10*转化表!$E$40+(B290-40)*转化表!$E$41,IF(AND(B290&lt;=60,B290&gt;50),9*转化表!$E$37+10*转化表!$E$38+10*转化表!$E$39+10*转化表!$E$40+10*转化表!$E$41+(B290-50)*转化表!$E$42,IF(AND(B290&lt;=70,B290&gt;60),9*转化表!$E$37+10*转化表!$E$38+10*转化表!$E$39+10*转化表!$E$40+10*转化表!$E$41+10*转化表!$E$42+(B290-60)*转化表!$E$43,IF(AND(B290&lt;=80,B290&gt;70),9*转化表!$E$37+10*转化表!$E$38+10*转化表!$E$39+10*转化表!$E$40+10*转化表!$E$41+10*转化表!$E$42+10*转化表!$E$43+(B290-70)*转化表!$E$44,IF(AND(B290&lt;=90,B290&gt;80),9*转化表!$E$37+10*转化表!$E$38+10*转化表!$E$39+10*转化表!$E$40+10*转化表!$E$41+10*转化表!$E$42+10*转化表!$E$43+10*转化表!$E$44+(B290-80)*转化表!$E$45,IF(AND(B290&lt;=100,B290&gt;90),9*转化表!$E$37+10*转化表!$E$38+10*转化表!$E$39+10*转化表!$E$40+10*转化表!$E$41+10*转化表!$E$42+10*转化表!$E$43+10*转化表!$E$44+10*转化表!$E$45+(B290-90)*转化表!$E$46,IF(AND(B290&lt;=110,B290&gt;100),9*转化表!$E$37+10*转化表!$E$38+10*转化表!$E$39+10*转化表!$E$40+10*转化表!$E$41+10*转化表!$E$42+10*转化表!$E$43+10*转化表!$E$44+10*转化表!$E$45+10*转化表!$E$46+(B290-100)*转化表!$E$47,IF(AND(B290&lt;=120,B290&gt;110),9*转化表!$E$37+10*转化表!$E$38+10*转化表!$E$39+10*转化表!$E$40+10*转化表!$E$41+10*转化表!$E$42+10*转化表!$E$43+10*转化表!$E$44+10*转化表!$E$45+10*转化表!$E$46+10*转化表!$E$47+(B290-110)*转化表!$E$48)))))))))))))</f>
        <v>50.14</v>
      </c>
      <c r="J290" s="103">
        <f>IF(E290&lt;=50,0,(E290-50)*B290*7%+0.1+IF(AND(B290&lt;=10,B290&gt;0),(人物成长表!$B290-1)*转化表!$F$37,IF(AND(B290&lt;=20,B290&gt;10),9*转化表!$F$37+(B290-10)*转化表!$F$38,IF(AND(B290&lt;=30,B290&gt;20),9*转化表!$F$37+10*转化表!$F$38+(B290-20)*转化表!$F$39,IF(AND(B290&lt;=40,B290&gt;30),9*转化表!$F$37+10*转化表!$F$38+10*转化表!$F$39+(B290-30)*转化表!$F$40,IF(AND(B290&lt;=50,B290&gt;40),9*转化表!$F$37+10*转化表!$F$38+10*转化表!$F$39+10*转化表!$F$40+(B290-40)*转化表!$F$41,IF(AND(B290&lt;=60,B290&gt;50),9*转化表!$F$37+10*转化表!$F$38+10*转化表!$F$39+10*转化表!$F$40+10*转化表!$F$41+(B290-50)*转化表!$F$42,IF(AND(B290&lt;=70,B290&gt;60),9*转化表!$F$37+10*转化表!$F$38+10*转化表!$F$39+10*转化表!$F$40+10*转化表!$F$41+10*转化表!$F$42+(B290-60)*转化表!$F$43,IF(AND(B290&lt;=80,B290&gt;70),9*转化表!$F$37+10*转化表!$F$38+10*转化表!$F$39+10*转化表!$F$40+10*转化表!$F$41+10*转化表!$F$42+10*转化表!$F$43+(B290-70)*转化表!$F$44,IF(AND(B290&lt;=90,B290&gt;80),9*转化表!$F$37+10*转化表!$F$38+10*转化表!$F$39+10*转化表!$F$40+10*转化表!$F$41+10*转化表!$F$42+10*转化表!$F$43+10*转化表!$F$44+(B290-80)*转化表!$F$45,IF(AND(B290&lt;=100,B290&gt;90),9*转化表!$F$37+10*转化表!$F$38+10*转化表!$F$39+10*转化表!$F$40+10*转化表!$F$41+10*转化表!$F$42+10*转化表!$F$43+10*转化表!$F$44+10*转化表!$F$45+(B290-90)*转化表!$F$46,IF(AND(B290&lt;=110,B290&gt;100),9*转化表!$F$37+10*转化表!$F$38+10*转化表!$F$39+10*转化表!$F$40+10*转化表!$F$41+10*转化表!$F$42+10*转化表!$F$43+10*转化表!$F$44+10*转化表!$F$45+10*转化表!$F$46+(B290-100)*转化表!$F$47,IF(AND(B290&lt;=120,B290&gt;110),9*转化表!$F$37+10*转化表!$F$38+10*转化表!$F$39+10*转化表!$F$40+10*转化表!$F$41+10*转化表!$F$42+10*转化表!$F$43+10*转化表!$F$44+10*转化表!$F$45+10*转化表!$F$46+10*转化表!$F$47+(B290-110)*转化表!$F$48)))))))))))))</f>
        <v>35.010000000000005</v>
      </c>
      <c r="K290" s="103">
        <f>(F290-50)*人物成长表!$B290*10%+1+IF(AND(B290&lt;=10,B290&gt;0),(人物成长表!$B290-1)*转化表!$G$37,IF(AND(B290&lt;=20,B290&gt;10),9*转化表!$G$37+(B290-10)*转化表!$G$38,IF(AND(B290&lt;=30,B290&gt;20),9*转化表!$G$37+10*转化表!$G$38+(B290-20)*转化表!$G$39,IF(AND(B290&lt;=40,B290&gt;30),9*转化表!$G$37+10*转化表!$G$38+10*转化表!$G$39+(B290-30)*转化表!$G$40,IF(AND(B290&lt;=50,B290&gt;40),9*转化表!$G$37+10*转化表!$G$38+10*转化表!$G$39+10*转化表!$G$40+(B290-40)*转化表!$G$41,IF(AND(B290&lt;=60,B290&gt;50),9*转化表!$G$37+10*转化表!$G$38+10*转化表!$G$39+10*转化表!$G$40+10*转化表!$G$41+(B290-50)*转化表!$G$42,IF(AND(B290&lt;=70,B290&gt;60),9*转化表!$G$37+10*转化表!$G$38+10*转化表!$G$39+10*转化表!$G$40+10*转化表!$G$41+10*转化表!$G$42+(B290-60)*转化表!$G$43,IF(AND(B290&lt;=80,B290&gt;70),9*转化表!$G$37+10*转化表!$G$38+10*转化表!$G$39+10*转化表!$G$40+10*转化表!$G$41+10*转化表!$G$42+10*转化表!$G$43+(B290-70)*转化表!$G$44,IF(AND(B290&lt;=90,B290&gt;80),9*转化表!$G$37+10*转化表!$G$38+10*转化表!$G$39+10*转化表!$G$40+10*转化表!$G$41+10*转化表!$G$42+10*转化表!$G$43+10*转化表!$G$44+(B290-80)*转化表!$G$45,IF(AND(B290&lt;=100,B290&gt;90),9*转化表!$G$37+10*转化表!$G$38+10*转化表!$G$39+10*转化表!$G$40+10*转化表!$G$41+10*转化表!$G$42+10*转化表!$G$43+10*转化表!$G$44+10*转化表!$G$45+(B290-90)*转化表!$G$46,IF(AND(B290&lt;=110,B290&gt;100),9*转化表!$G$37+10*转化表!$G$38+10*转化表!$G$39+10*转化表!$G$40+10*转化表!$G$41+10*转化表!$G$42+10*转化表!$G$43+10*转化表!$G$44+10*转化表!$G$45+10*转化表!$G$46+(B290-100)*转化表!$G$47,IF(AND(B290&lt;=120,B290&gt;110),9*转化表!$G$37+10*转化表!$G$38+10*转化表!$G$39+10*转化表!$G$40+10*转化表!$G$41+10*转化表!$G$42+10*转化表!$G$43+10*转化表!$G$44+10*转化表!$G$45+10*转化表!$G$46+10*转化表!$G$47+(B290-110)*转化表!$G$48))))))))))))</f>
        <v>194</v>
      </c>
      <c r="L290" s="103">
        <f>IF(F290&lt;=50,0,(F290-50)*人物成长表!$B290*7%+IF(AND(B290&lt;=10,B290&gt;0),人物成长表!$B290*转化表!$H$37,IF(AND(B290&lt;=20,B290&gt;10),9*转化表!$H$37+(B290-10)*转化表!$H$38,IF(AND(B290&lt;=30,B290&gt;20),9*转化表!$H$37+10*转化表!$H$38+(B290-20)*转化表!$H$39,IF(AND(B290&lt;=40,B290&gt;30),9*转化表!$H$37+10*转化表!$H$38+10*转化表!$H$39+(B290-30)*转化表!$H$40,IF(AND(B290&lt;=50,B290&gt;40),9*转化表!$H$37+10*转化表!$H$38+10*转化表!$H$39+10*转化表!$H$40+(B290-40)*转化表!$H$41,IF(AND(B290&lt;=60,B290&gt;50),9*转化表!$H$37+10*转化表!$H$38+10*转化表!$H$39+10*转化表!$H$40+10*转化表!$H$41+(B290-50)*转化表!$H$42,IF(AND(B290&lt;=70,B290&gt;60),9*转化表!$H$37+10*转化表!$H$38+10*转化表!$H$39+10*转化表!$H$40+10*转化表!$H$41+10*转化表!$H$42+(B290-60)*转化表!$H$43,IF(AND(B290&lt;=80,B290&gt;70),9*转化表!$H$37+10*转化表!$H$38+10*转化表!$H$39+10*转化表!$H$40+10*转化表!$H$41+10*转化表!$H$42+10*转化表!$H$43+(B290-70)*转化表!$H$44,IF(AND(B290&lt;=90,B290&gt;80),9*转化表!$H$37+10*转化表!$H$38+10*转化表!$H$39+10*转化表!$H$40+10*转化表!$H$41+10*转化表!$H$42+10*转化表!$H$43+10*转化表!$H$44+(B290-80)*转化表!$H$45,IF(AND(B290&lt;=100,B290&gt;90),9*转化表!$H$37+10*转化表!$H$38+10*转化表!$H$39+10*转化表!$H$40+10*转化表!$H$41+10*转化表!$H$42+10*转化表!$H$43+10*转化表!$H$44+10*转化表!$H$45+(B290-90)*转化表!$H$46,IF(AND(B290&lt;=110,B290&gt;100),9*转化表!$H$37+10*转化表!$H$38+10*转化表!$H$39+10*转化表!$H$40+10*转化表!$H$41+10*转化表!$H$42+10*转化表!$H$43+10*转化表!$H$44+10*转化表!$H$45+10*转化表!$H$46+(B290-100)*转化表!$H$47,IF(AND(B290&lt;=120,B290&gt;110),9*转化表!$H$37+10*转化表!$H$38+10*转化表!$H$39+10*转化表!$H$40+10*转化表!$H$41+10*转化表!$H$42+10*转化表!$H$43+10*转化表!$H$44+10*转化表!$H$45+10*转化表!$H$46+10*转化表!$H$47+(B290-110)*转化表!$H$48)))))))))))))</f>
        <v>36.17</v>
      </c>
      <c r="M290" s="104">
        <v>0.15</v>
      </c>
      <c r="N290" s="100">
        <v>0</v>
      </c>
      <c r="O290" s="104">
        <v>0.15</v>
      </c>
      <c r="P290" s="104">
        <v>0.15</v>
      </c>
      <c r="Q290" s="100">
        <v>0</v>
      </c>
      <c r="R290" s="100">
        <v>0</v>
      </c>
      <c r="S290" s="100">
        <v>0</v>
      </c>
    </row>
    <row r="291" spans="1:19">
      <c r="A291" s="42" t="s">
        <v>465</v>
      </c>
      <c r="B291" s="100">
        <v>50</v>
      </c>
      <c r="C291" s="101">
        <f>IF(AND(B291&lt;=10,B291&gt;0),(人物成长表!$B291-1)*16+50,IF(AND(B291&lt;=20,B291&gt;10),9*16+50+(B291-10)*32,IF(AND(B291&lt;=30,B291&gt;20),9*16+50+10*32+(B291-20)*48,IF(AND(B291&lt;=40,B291&gt;30),9*16+50+10*32+10*48+(B291-30)*64,IF(AND(B291&lt;=50,B291&gt;40),9*16+50+10*32+10*48+10*64+(B291-40)*80,IF(AND(B291&lt;=60,B291&gt;50),9*16+30+10*32+10*48+10*64+10*80+(B291-50)*96,IF(AND(B291&lt;=70,B291&gt;60),9*16+30+10*32+10*48+10*64+10*80+10*96+(B291-60)*112,IF(AND(B291&lt;=80,B291&gt;70),9*16+30+10*32+10*48+10*64+10*80+10*96+10*112+(B291-70)*128,IF(AND(B291&lt;=90,B291&gt;80),9*16+30+10*32+10*48+10*64+10*80+10*96+10*112+10*128+(B291-80)*144,IF(AND(B291&lt;=100,B291&gt;90),9*16+30+10*32+10*48+10*64+10*80+10*96+10*112+10*128+10*144+(B291-90)*160,IF(AND(B291&lt;=110,B291&gt;100),9*16+30+10*32+10*48+10*64+10*80+10*96+10*112+10*128+10*144+10*160+(B291-100)*176,IF(AND(B291&lt;=120,B291&gt;110),9*16+30+10*32+10*48+10*64+10*80+10*96+10*112+10*128+10*144+10*160+10*176+(B291-110)*192))))))))))))</f>
        <v>2434</v>
      </c>
      <c r="D291" s="42">
        <v>60</v>
      </c>
      <c r="E291" s="42">
        <v>60</v>
      </c>
      <c r="F291" s="100">
        <v>60</v>
      </c>
      <c r="G291" s="102">
        <f>人物成长表!$D291*人物成长表!$B291*10%+7+IF(AND(B291&lt;=10,B291&gt;0),(人物成长表!$B291-1)*转化表!$C$37,IF(AND(B291&lt;=20,B291&gt;10),9*转化表!$C$37+(B291-10)*转化表!$C$38,IF(AND(B291&lt;=30,B291&gt;20),9*转化表!$C$37+10*转化表!$C$38+(B291-20)*转化表!$C$39,IF(AND(B291&lt;=40,B291&gt;30),9*转化表!$C$37+10*转化表!$C$38+10*转化表!$C$39+(B291-30)*转化表!$C$40,IF(AND(B291&lt;=50,B291&gt;40),9*转化表!$C$37+10*转化表!$C$38+10*转化表!$C$39+10*转化表!$C$40+(B291-40)*转化表!$C$41,IF(AND(B291&lt;=60,B291&gt;50),9*转化表!$C$37+10*转化表!$C$38+10*转化表!$C$39+10*转化表!$C$40+10*转化表!$C$41+(B291-50)*转化表!$C$42,IF(AND(B291&lt;=70,B291&gt;60),9*转化表!$C$37+10*转化表!$C$38+10*转化表!$C$39+10*转化表!$C$40+10*转化表!$C$41+10*转化表!$C$42+(B291-60)*转化表!$C$43,IF(AND(B291&lt;=80,B291&gt;70),9*转化表!$C$37+10*转化表!$C$38+10*转化表!$C$39+10*转化表!$C$40+10*转化表!$C$41+10*转化表!$C$42+10*转化表!$C$43+(B291-70)*转化表!$C$44,IF(AND(B291&lt;=90,B291&gt;80),9*转化表!$C$37+10*转化表!$C$38+10*转化表!$C$39+10*转化表!$C$40+10*转化表!$C$41+10*转化表!$C$42+10*转化表!$C$43+10*转化表!$C$44+(B291-80)*转化表!$C$45,IF(AND(B291&lt;=100,B291&gt;90),9*转化表!$C$37+10*转化表!$C$38+10*转化表!$C$39+10*转化表!$C$40+10*转化表!$C$41+10*转化表!$C$42+10*转化表!$C$43+10*转化表!$C$44+10*转化表!$C$45+(B291-90)*转化表!$C$46,IF(AND(B291&lt;=110,B291&gt;100),9*转化表!$C$37+10*转化表!$C$38+10*转化表!$C$39+10*转化表!$C$40+10*转化表!$C$41+10*转化表!$C$42+10*转化表!$C$43+10*转化表!$C$44+10*转化表!$C$45+10*转化表!$C$46+(B291-100)*转化表!$C$47,IF(AND(B291&lt;=120,B291&gt;110),9*转化表!$C$37+10*转化表!$C$38+10*转化表!$C$39+10*转化表!$C$40+10*转化表!$C$41+10*转化表!$C$42+10*转化表!$C$43+10*转化表!$C$44+10*转化表!$C$45+10*转化表!$C$46+10*转化表!$C$47+(B291-110)*转化表!$C$48))))))))))))</f>
        <v>649</v>
      </c>
      <c r="H291" s="102">
        <f>人物成长表!$D291*人物成长表!$B291*7%+4.8+IF(AND(B291&lt;=10,B291&gt;0),(人物成长表!$B291-1)*转化表!$D$37,IF(AND(B291&lt;=20,B291&gt;10),9*转化表!$D$37+(B291-10)*转化表!$D$38,IF(AND(B291&lt;=30,B291&gt;20),9*转化表!$D$37+10*转化表!$D$38+(B291-20)*转化表!$D$39,IF(AND(B291&lt;=40,B291&gt;30),9*转化表!$D$37+10*转化表!$D$38+10*转化表!$D$39+(B291-30)*转化表!$D$40,IF(AND(B291&lt;=50,B291&gt;40),9*转化表!$D$37+10*转化表!$D$38+10*转化表!$D$39+10*转化表!$D$40+(B291-40)*转化表!$D$41,IF(AND(B291&lt;=60,B291&gt;50),9*转化表!$D$37+10*转化表!$D$38+10*转化表!$D$39+10*转化表!$D$40+10*转化表!$D$41+(B291-50)*转化表!$D$42,IF(AND(B291&lt;=70,B291&gt;60),9*转化表!$D$37+10*转化表!$D$38+10*转化表!$D$39+10*转化表!$D$40+10*转化表!$D$41+10*转化表!$D$42+(B291-60)*转化表!$D$43,IF(AND(B291&lt;=80,B291&gt;70),9*转化表!$D$37+10*转化表!$D$38+10*转化表!$D$39+10*转化表!$D$40+10*转化表!$D$41+10*转化表!$D$42+10*转化表!$D$43+(B291-70)*转化表!$D$44,IF(AND(B291&lt;=90,B291&gt;80),9*转化表!$D$37+10*转化表!$D$38+10*转化表!$D$39+10*转化表!$D$40+10*转化表!$D$41+10*转化表!$D$42+10*转化表!$D$43+10*转化表!$D$44+(B291-80)*转化表!$D$45,IF(AND(B291&lt;=100,B291&gt;90),9*转化表!$D$37+10*转化表!$D$38+10*转化表!$D$39+10*转化表!$D$40+10*转化表!$D$41+10*转化表!$D$42+10*转化表!$D$43+10*转化表!$D$44+10*转化表!$D$45+(B291-90)*转化表!$D$46,IF(AND(B291&lt;=110,B291&gt;100),9*转化表!$D$37+10*转化表!$D$38+10*转化表!$D$39+10*转化表!$D$40+10*转化表!$D$41+10*转化表!$D$42+10*转化表!$D$43+10*转化表!$D$44+10*转化表!$D$45+10*转化表!$D$46+(B291-100)*转化表!$D$47,IF(AND(B291&lt;=120,B291&gt;110),9*转化表!$D$37+10*转化表!$D$38+10*转化表!$D$39+10*转化表!$D$40+10*转化表!$D$41+10*转化表!$D$42+10*转化表!$D$43+10*转化表!$D$44+10*转化表!$D$45+10*转化表!$D$46+10*转化表!$D$47+(B291-110)*转化表!$D$48))))))))))))</f>
        <v>188.00000000000006</v>
      </c>
      <c r="I291" s="103">
        <f>IF(E291&lt;=50,0,(E291-50)*人物成长表!$B291*10%+0.1+IF(AND(B291&lt;=10,B291&gt;0),(人物成长表!$B291-1)*转化表!$E$37,IF(AND(B291&lt;=20,B291&gt;10),9*转化表!$E$37+(B291-10)*转化表!$E$38,IF(AND(B291&lt;=30,B291&gt;20),9*转化表!$E$37+10*转化表!$E$38+(B291-20)*转化表!$E$39,IF(AND(B291&lt;=40,B291&gt;30),9*转化表!$E$37+10*转化表!$E$38+10*转化表!$E$39+(B291-30)*转化表!$E$40,IF(AND(B291&lt;=50,B291&gt;40),9*转化表!$E$37+10*转化表!$E$38+10*转化表!$E$39+10*转化表!$E$40+(B291-40)*转化表!$E$41,IF(AND(B291&lt;=60,B291&gt;50),9*转化表!$E$37+10*转化表!$E$38+10*转化表!$E$39+10*转化表!$E$40+10*转化表!$E$41+(B291-50)*转化表!$E$42,IF(AND(B291&lt;=70,B291&gt;60),9*转化表!$E$37+10*转化表!$E$38+10*转化表!$E$39+10*转化表!$E$40+10*转化表!$E$41+10*转化表!$E$42+(B291-60)*转化表!$E$43,IF(AND(B291&lt;=80,B291&gt;70),9*转化表!$E$37+10*转化表!$E$38+10*转化表!$E$39+10*转化表!$E$40+10*转化表!$E$41+10*转化表!$E$42+10*转化表!$E$43+(B291-70)*转化表!$E$44,IF(AND(B291&lt;=90,B291&gt;80),9*转化表!$E$37+10*转化表!$E$38+10*转化表!$E$39+10*转化表!$E$40+10*转化表!$E$41+10*转化表!$E$42+10*转化表!$E$43+10*转化表!$E$44+(B291-80)*转化表!$E$45,IF(AND(B291&lt;=100,B291&gt;90),9*转化表!$E$37+10*转化表!$E$38+10*转化表!$E$39+10*转化表!$E$40+10*转化表!$E$41+10*转化表!$E$42+10*转化表!$E$43+10*转化表!$E$44+10*转化表!$E$45+(B291-90)*转化表!$E$46,IF(AND(B291&lt;=110,B291&gt;100),9*转化表!$E$37+10*转化表!$E$38+10*转化表!$E$39+10*转化表!$E$40+10*转化表!$E$41+10*转化表!$E$42+10*转化表!$E$43+10*转化表!$E$44+10*转化表!$E$45+10*转化表!$E$46+(B291-100)*转化表!$E$47,IF(AND(B291&lt;=120,B291&gt;110),9*转化表!$E$37+10*转化表!$E$38+10*转化表!$E$39+10*转化表!$E$40+10*转化表!$E$41+10*转化表!$E$42+10*转化表!$E$43+10*转化表!$E$44+10*转化表!$E$45+10*转化表!$E$46+10*转化表!$E$47+(B291-110)*转化表!$E$48)))))))))))))</f>
        <v>51.17</v>
      </c>
      <c r="J291" s="103">
        <f>IF(E291&lt;=50,0,(E291-50)*B291*7%+0.1+IF(AND(B291&lt;=10,B291&gt;0),(人物成长表!$B291-1)*转化表!$F$37,IF(AND(B291&lt;=20,B291&gt;10),9*转化表!$F$37+(B291-10)*转化表!$F$38,IF(AND(B291&lt;=30,B291&gt;20),9*转化表!$F$37+10*转化表!$F$38+(B291-20)*转化表!$F$39,IF(AND(B291&lt;=40,B291&gt;30),9*转化表!$F$37+10*转化表!$F$38+10*转化表!$F$39+(B291-30)*转化表!$F$40,IF(AND(B291&lt;=50,B291&gt;40),9*转化表!$F$37+10*转化表!$F$38+10*转化表!$F$39+10*转化表!$F$40+(B291-40)*转化表!$F$41,IF(AND(B291&lt;=60,B291&gt;50),9*转化表!$F$37+10*转化表!$F$38+10*转化表!$F$39+10*转化表!$F$40+10*转化表!$F$41+(B291-50)*转化表!$F$42,IF(AND(B291&lt;=70,B291&gt;60),9*转化表!$F$37+10*转化表!$F$38+10*转化表!$F$39+10*转化表!$F$40+10*转化表!$F$41+10*转化表!$F$42+(B291-60)*转化表!$F$43,IF(AND(B291&lt;=80,B291&gt;70),9*转化表!$F$37+10*转化表!$F$38+10*转化表!$F$39+10*转化表!$F$40+10*转化表!$F$41+10*转化表!$F$42+10*转化表!$F$43+(B291-70)*转化表!$F$44,IF(AND(B291&lt;=90,B291&gt;80),9*转化表!$F$37+10*转化表!$F$38+10*转化表!$F$39+10*转化表!$F$40+10*转化表!$F$41+10*转化表!$F$42+10*转化表!$F$43+10*转化表!$F$44+(B291-80)*转化表!$F$45,IF(AND(B291&lt;=100,B291&gt;90),9*转化表!$F$37+10*转化表!$F$38+10*转化表!$F$39+10*转化表!$F$40+10*转化表!$F$41+10*转化表!$F$42+10*转化表!$F$43+10*转化表!$F$44+10*转化表!$F$45+(B291-90)*转化表!$F$46,IF(AND(B291&lt;=110,B291&gt;100),9*转化表!$F$37+10*转化表!$F$38+10*转化表!$F$39+10*转化表!$F$40+10*转化表!$F$41+10*转化表!$F$42+10*转化表!$F$43+10*转化表!$F$44+10*转化表!$F$45+10*转化表!$F$46+(B291-100)*转化表!$F$47,IF(AND(B291&lt;=120,B291&gt;110),9*转化表!$F$37+10*转化表!$F$38+10*转化表!$F$39+10*转化表!$F$40+10*转化表!$F$41+10*转化表!$F$42+10*转化表!$F$43+10*转化表!$F$44+10*转化表!$F$45+10*转化表!$F$46+10*转化表!$F$47+(B291-110)*转化表!$F$48)))))))))))))</f>
        <v>35.730000000000004</v>
      </c>
      <c r="K291" s="103">
        <f>(F291-50)*人物成长表!$B291*10%+1+IF(AND(B291&lt;=10,B291&gt;0),(人物成长表!$B291-1)*转化表!$G$37,IF(AND(B291&lt;=20,B291&gt;10),9*转化表!$G$37+(B291-10)*转化表!$G$38,IF(AND(B291&lt;=30,B291&gt;20),9*转化表!$G$37+10*转化表!$G$38+(B291-20)*转化表!$G$39,IF(AND(B291&lt;=40,B291&gt;30),9*转化表!$G$37+10*转化表!$G$38+10*转化表!$G$39+(B291-30)*转化表!$G$40,IF(AND(B291&lt;=50,B291&gt;40),9*转化表!$G$37+10*转化表!$G$38+10*转化表!$G$39+10*转化表!$G$40+(B291-40)*转化表!$G$41,IF(AND(B291&lt;=60,B291&gt;50),9*转化表!$G$37+10*转化表!$G$38+10*转化表!$G$39+10*转化表!$G$40+10*转化表!$G$41+(B291-50)*转化表!$G$42,IF(AND(B291&lt;=70,B291&gt;60),9*转化表!$G$37+10*转化表!$G$38+10*转化表!$G$39+10*转化表!$G$40+10*转化表!$G$41+10*转化表!$G$42+(B291-60)*转化表!$G$43,IF(AND(B291&lt;=80,B291&gt;70),9*转化表!$G$37+10*转化表!$G$38+10*转化表!$G$39+10*转化表!$G$40+10*转化表!$G$41+10*转化表!$G$42+10*转化表!$G$43+(B291-70)*转化表!$G$44,IF(AND(B291&lt;=90,B291&gt;80),9*转化表!$G$37+10*转化表!$G$38+10*转化表!$G$39+10*转化表!$G$40+10*转化表!$G$41+10*转化表!$G$42+10*转化表!$G$43+10*转化表!$G$44+(B291-80)*转化表!$G$45,IF(AND(B291&lt;=100,B291&gt;90),9*转化表!$G$37+10*转化表!$G$38+10*转化表!$G$39+10*转化表!$G$40+10*转化表!$G$41+10*转化表!$G$42+10*转化表!$G$43+10*转化表!$G$44+10*转化表!$G$45+(B291-90)*转化表!$G$46,IF(AND(B291&lt;=110,B291&gt;100),9*转化表!$G$37+10*转化表!$G$38+10*转化表!$G$39+10*转化表!$G$40+10*转化表!$G$41+10*转化表!$G$42+10*转化表!$G$43+10*转化表!$G$44+10*转化表!$G$45+10*转化表!$G$46+(B291-100)*转化表!$G$47,IF(AND(B291&lt;=120,B291&gt;110),9*转化表!$G$37+10*转化表!$G$38+10*转化表!$G$39+10*转化表!$G$40+10*转化表!$G$41+10*转化表!$G$42+10*转化表!$G$43+10*转化表!$G$44+10*转化表!$G$45+10*转化表!$G$46+10*转化表!$G$47+(B291-110)*转化表!$G$48))))))))))))</f>
        <v>200</v>
      </c>
      <c r="L291" s="103">
        <f>IF(F291&lt;=50,0,(F291-50)*人物成长表!$B291*7%+IF(AND(B291&lt;=10,B291&gt;0),人物成长表!$B291*转化表!$H$37,IF(AND(B291&lt;=20,B291&gt;10),9*转化表!$H$37+(B291-10)*转化表!$H$38,IF(AND(B291&lt;=30,B291&gt;20),9*转化表!$H$37+10*转化表!$H$38+(B291-20)*转化表!$H$39,IF(AND(B291&lt;=40,B291&gt;30),9*转化表!$H$37+10*转化表!$H$38+10*转化表!$H$39+(B291-30)*转化表!$H$40,IF(AND(B291&lt;=50,B291&gt;40),9*转化表!$H$37+10*转化表!$H$38+10*转化表!$H$39+10*转化表!$H$40+(B291-40)*转化表!$H$41,IF(AND(B291&lt;=60,B291&gt;50),9*转化表!$H$37+10*转化表!$H$38+10*转化表!$H$39+10*转化表!$H$40+10*转化表!$H$41+(B291-50)*转化表!$H$42,IF(AND(B291&lt;=70,B291&gt;60),9*转化表!$H$37+10*转化表!$H$38+10*转化表!$H$39+10*转化表!$H$40+10*转化表!$H$41+10*转化表!$H$42+(B291-60)*转化表!$H$43,IF(AND(B291&lt;=80,B291&gt;70),9*转化表!$H$37+10*转化表!$H$38+10*转化表!$H$39+10*转化表!$H$40+10*转化表!$H$41+10*转化表!$H$42+10*转化表!$H$43+(B291-70)*转化表!$H$44,IF(AND(B291&lt;=90,B291&gt;80),9*转化表!$H$37+10*转化表!$H$38+10*转化表!$H$39+10*转化表!$H$40+10*转化表!$H$41+10*转化表!$H$42+10*转化表!$H$43+10*转化表!$H$44+(B291-80)*转化表!$H$45,IF(AND(B291&lt;=100,B291&gt;90),9*转化表!$H$37+10*转化表!$H$38+10*转化表!$H$39+10*转化表!$H$40+10*转化表!$H$41+10*转化表!$H$42+10*转化表!$H$43+10*转化表!$H$44+10*转化表!$H$45+(B291-90)*转化表!$H$46,IF(AND(B291&lt;=110,B291&gt;100),9*转化表!$H$37+10*转化表!$H$38+10*转化表!$H$39+10*转化表!$H$40+10*转化表!$H$41+10*转化表!$H$42+10*转化表!$H$43+10*转化表!$H$44+10*转化表!$H$45+10*转化表!$H$46+(B291-100)*转化表!$H$47,IF(AND(B291&lt;=120,B291&gt;110),9*转化表!$H$37+10*转化表!$H$38+10*转化表!$H$39+10*转化表!$H$40+10*转化表!$H$41+10*转化表!$H$42+10*转化表!$H$43+10*转化表!$H$44+10*转化表!$H$45+10*转化表!$H$46+10*转化表!$H$47+(B291-110)*转化表!$H$48)))))))))))))</f>
        <v>36.94</v>
      </c>
      <c r="M291" s="104">
        <v>0.15</v>
      </c>
      <c r="N291" s="100">
        <v>0</v>
      </c>
      <c r="O291" s="104">
        <v>0.15</v>
      </c>
      <c r="P291" s="104">
        <v>0.15</v>
      </c>
      <c r="Q291" s="100">
        <v>0</v>
      </c>
      <c r="R291" s="100">
        <v>0</v>
      </c>
      <c r="S291" s="100">
        <v>0</v>
      </c>
    </row>
    <row r="292" spans="1:19">
      <c r="A292" s="42" t="s">
        <v>465</v>
      </c>
      <c r="B292" s="100">
        <v>51</v>
      </c>
      <c r="C292" s="101">
        <f>IF(AND(B292&lt;=10,B292&gt;0),(人物成长表!$B292-1)*16+50,IF(AND(B292&lt;=20,B292&gt;10),9*16+50+(B292-10)*32,IF(AND(B292&lt;=30,B292&gt;20),9*16+50+10*32+(B292-20)*48,IF(AND(B292&lt;=40,B292&gt;30),9*16+50+10*32+10*48+(B292-30)*64,IF(AND(B292&lt;=50,B292&gt;40),9*16+50+10*32+10*48+10*64+(B292-40)*80,IF(AND(B292&lt;=60,B292&gt;50),9*16+30+10*32+10*48+10*64+10*80+(B292-50)*96,IF(AND(B292&lt;=70,B292&gt;60),9*16+30+10*32+10*48+10*64+10*80+10*96+(B292-60)*112,IF(AND(B292&lt;=80,B292&gt;70),9*16+30+10*32+10*48+10*64+10*80+10*96+10*112+(B292-70)*128,IF(AND(B292&lt;=90,B292&gt;80),9*16+30+10*32+10*48+10*64+10*80+10*96+10*112+10*128+(B292-80)*144,IF(AND(B292&lt;=100,B292&gt;90),9*16+30+10*32+10*48+10*64+10*80+10*96+10*112+10*128+10*144+(B292-90)*160,IF(AND(B292&lt;=110,B292&gt;100),9*16+30+10*32+10*48+10*64+10*80+10*96+10*112+10*128+10*144+10*160+(B292-100)*176,IF(AND(B292&lt;=120,B292&gt;110),9*16+30+10*32+10*48+10*64+10*80+10*96+10*112+10*128+10*144+10*160+10*176+(B292-110)*192))))))))))))</f>
        <v>2510</v>
      </c>
      <c r="D292" s="42">
        <v>60</v>
      </c>
      <c r="E292" s="42">
        <v>60</v>
      </c>
      <c r="F292" s="100">
        <v>60</v>
      </c>
      <c r="G292" s="102">
        <f>人物成长表!$D292*人物成长表!$B292*10%+7+IF(AND(B292&lt;=10,B292&gt;0),(人物成长表!$B292-1)*转化表!$C$37,IF(AND(B292&lt;=20,B292&gt;10),9*转化表!$C$37+(B292-10)*转化表!$C$38,IF(AND(B292&lt;=30,B292&gt;20),9*转化表!$C$37+10*转化表!$C$38+(B292-20)*转化表!$C$39,IF(AND(B292&lt;=40,B292&gt;30),9*转化表!$C$37+10*转化表!$C$38+10*转化表!$C$39+(B292-30)*转化表!$C$40,IF(AND(B292&lt;=50,B292&gt;40),9*转化表!$C$37+10*转化表!$C$38+10*转化表!$C$39+10*转化表!$C$40+(B292-40)*转化表!$C$41,IF(AND(B292&lt;=60,B292&gt;50),9*转化表!$C$37+10*转化表!$C$38+10*转化表!$C$39+10*转化表!$C$40+10*转化表!$C$41+(B292-50)*转化表!$C$42,IF(AND(B292&lt;=70,B292&gt;60),9*转化表!$C$37+10*转化表!$C$38+10*转化表!$C$39+10*转化表!$C$40+10*转化表!$C$41+10*转化表!$C$42+(B292-60)*转化表!$C$43,IF(AND(B292&lt;=80,B292&gt;70),9*转化表!$C$37+10*转化表!$C$38+10*转化表!$C$39+10*转化表!$C$40+10*转化表!$C$41+10*转化表!$C$42+10*转化表!$C$43+(B292-70)*转化表!$C$44,IF(AND(B292&lt;=90,B292&gt;80),9*转化表!$C$37+10*转化表!$C$38+10*转化表!$C$39+10*转化表!$C$40+10*转化表!$C$41+10*转化表!$C$42+10*转化表!$C$43+10*转化表!$C$44+(B292-80)*转化表!$C$45,IF(AND(B292&lt;=100,B292&gt;90),9*转化表!$C$37+10*转化表!$C$38+10*转化表!$C$39+10*转化表!$C$40+10*转化表!$C$41+10*转化表!$C$42+10*转化表!$C$43+10*转化表!$C$44+10*转化表!$C$45+(B292-90)*转化表!$C$46,IF(AND(B292&lt;=110,B292&gt;100),9*转化表!$C$37+10*转化表!$C$38+10*转化表!$C$39+10*转化表!$C$40+10*转化表!$C$41+10*转化表!$C$42+10*转化表!$C$43+10*转化表!$C$44+10*转化表!$C$45+10*转化表!$C$46+(B292-100)*转化表!$C$47,IF(AND(B292&lt;=120,B292&gt;110),9*转化表!$C$37+10*转化表!$C$38+10*转化表!$C$39+10*转化表!$C$40+10*转化表!$C$41+10*转化表!$C$42+10*转化表!$C$43+10*转化表!$C$44+10*转化表!$C$45+10*转化表!$C$46+10*转化表!$C$47+(B292-110)*转化表!$C$48))))))))))))</f>
        <v>674</v>
      </c>
      <c r="H292" s="102">
        <f>人物成长表!$D292*人物成长表!$B292*7%+4.8+IF(AND(B292&lt;=10,B292&gt;0),(人物成长表!$B292-1)*转化表!$D$37,IF(AND(B292&lt;=20,B292&gt;10),9*转化表!$D$37+(B292-10)*转化表!$D$38,IF(AND(B292&lt;=30,B292&gt;20),9*转化表!$D$37+10*转化表!$D$38+(B292-20)*转化表!$D$39,IF(AND(B292&lt;=40,B292&gt;30),9*转化表!$D$37+10*转化表!$D$38+10*转化表!$D$39+(B292-30)*转化表!$D$40,IF(AND(B292&lt;=50,B292&gt;40),9*转化表!$D$37+10*转化表!$D$38+10*转化表!$D$39+10*转化表!$D$40+(B292-40)*转化表!$D$41,IF(AND(B292&lt;=60,B292&gt;50),9*转化表!$D$37+10*转化表!$D$38+10*转化表!$D$39+10*转化表!$D$40+10*转化表!$D$41+(B292-50)*转化表!$D$42,IF(AND(B292&lt;=70,B292&gt;60),9*转化表!$D$37+10*转化表!$D$38+10*转化表!$D$39+10*转化表!$D$40+10*转化表!$D$41+10*转化表!$D$42+(B292-60)*转化表!$D$43,IF(AND(B292&lt;=80,B292&gt;70),9*转化表!$D$37+10*转化表!$D$38+10*转化表!$D$39+10*转化表!$D$40+10*转化表!$D$41+10*转化表!$D$42+10*转化表!$D$43+(B292-70)*转化表!$D$44,IF(AND(B292&lt;=90,B292&gt;80),9*转化表!$D$37+10*转化表!$D$38+10*转化表!$D$39+10*转化表!$D$40+10*转化表!$D$41+10*转化表!$D$42+10*转化表!$D$43+10*转化表!$D$44+(B292-80)*转化表!$D$45,IF(AND(B292&lt;=100,B292&gt;90),9*转化表!$D$37+10*转化表!$D$38+10*转化表!$D$39+10*转化表!$D$40+10*转化表!$D$41+10*转化表!$D$42+10*转化表!$D$43+10*转化表!$D$44+10*转化表!$D$45+(B292-90)*转化表!$D$46,IF(AND(B292&lt;=110,B292&gt;100),9*转化表!$D$37+10*转化表!$D$38+10*转化表!$D$39+10*转化表!$D$40+10*转化表!$D$41+10*转化表!$D$42+10*转化表!$D$43+10*转化表!$D$44+10*转化表!$D$45+10*转化表!$D$46+(B292-100)*转化表!$D$47,IF(AND(B292&lt;=120,B292&gt;110),9*转化表!$D$37+10*转化表!$D$38+10*转化表!$D$39+10*转化表!$D$40+10*转化表!$D$41+10*转化表!$D$42+10*转化表!$D$43+10*转化表!$D$44+10*转化表!$D$45+10*转化表!$D$46+10*转化表!$D$47+(B292-110)*转化表!$D$48))))))))))))</f>
        <v>194.70000000000005</v>
      </c>
      <c r="I292" s="103">
        <f>IF(E292&lt;=50,0,(E292-50)*人物成长表!$B292*10%+0.1+IF(AND(B292&lt;=10,B292&gt;0),(人物成长表!$B292-1)*转化表!$E$37,IF(AND(B292&lt;=20,B292&gt;10),9*转化表!$E$37+(B292-10)*转化表!$E$38,IF(AND(B292&lt;=30,B292&gt;20),9*转化表!$E$37+10*转化表!$E$38+(B292-20)*转化表!$E$39,IF(AND(B292&lt;=40,B292&gt;30),9*转化表!$E$37+10*转化表!$E$38+10*转化表!$E$39+(B292-30)*转化表!$E$40,IF(AND(B292&lt;=50,B292&gt;40),9*转化表!$E$37+10*转化表!$E$38+10*转化表!$E$39+10*转化表!$E$40+(B292-40)*转化表!$E$41,IF(AND(B292&lt;=60,B292&gt;50),9*转化表!$E$37+10*转化表!$E$38+10*转化表!$E$39+10*转化表!$E$40+10*转化表!$E$41+(B292-50)*转化表!$E$42,IF(AND(B292&lt;=70,B292&gt;60),9*转化表!$E$37+10*转化表!$E$38+10*转化表!$E$39+10*转化表!$E$40+10*转化表!$E$41+10*转化表!$E$42+(B292-60)*转化表!$E$43,IF(AND(B292&lt;=80,B292&gt;70),9*转化表!$E$37+10*转化表!$E$38+10*转化表!$E$39+10*转化表!$E$40+10*转化表!$E$41+10*转化表!$E$42+10*转化表!$E$43+(B292-70)*转化表!$E$44,IF(AND(B292&lt;=90,B292&gt;80),9*转化表!$E$37+10*转化表!$E$38+10*转化表!$E$39+10*转化表!$E$40+10*转化表!$E$41+10*转化表!$E$42+10*转化表!$E$43+10*转化表!$E$44+(B292-80)*转化表!$E$45,IF(AND(B292&lt;=100,B292&gt;90),9*转化表!$E$37+10*转化表!$E$38+10*转化表!$E$39+10*转化表!$E$40+10*转化表!$E$41+10*转化表!$E$42+10*转化表!$E$43+10*转化表!$E$44+10*转化表!$E$45+(B292-90)*转化表!$E$46,IF(AND(B292&lt;=110,B292&gt;100),9*转化表!$E$37+10*转化表!$E$38+10*转化表!$E$39+10*转化表!$E$40+10*转化表!$E$41+10*转化表!$E$42+10*转化表!$E$43+10*转化表!$E$44+10*转化表!$E$45+10*转化表!$E$46+(B292-100)*转化表!$E$47,IF(AND(B292&lt;=120,B292&gt;110),9*转化表!$E$37+10*转化表!$E$38+10*转化表!$E$39+10*转化表!$E$40+10*转化表!$E$41+10*转化表!$E$42+10*转化表!$E$43+10*转化表!$E$44+10*转化表!$E$45+10*转化表!$E$46+10*转化表!$E$47+(B292-110)*转化表!$E$48)))))))))))))</f>
        <v>52.21</v>
      </c>
      <c r="J292" s="103">
        <f>IF(E292&lt;=50,0,(E292-50)*B292*7%+0.1+IF(AND(B292&lt;=10,B292&gt;0),(人物成长表!$B292-1)*转化表!$F$37,IF(AND(B292&lt;=20,B292&gt;10),9*转化表!$F$37+(B292-10)*转化表!$F$38,IF(AND(B292&lt;=30,B292&gt;20),9*转化表!$F$37+10*转化表!$F$38+(B292-20)*转化表!$F$39,IF(AND(B292&lt;=40,B292&gt;30),9*转化表!$F$37+10*转化表!$F$38+10*转化表!$F$39+(B292-30)*转化表!$F$40,IF(AND(B292&lt;=50,B292&gt;40),9*转化表!$F$37+10*转化表!$F$38+10*转化表!$F$39+10*转化表!$F$40+(B292-40)*转化表!$F$41,IF(AND(B292&lt;=60,B292&gt;50),9*转化表!$F$37+10*转化表!$F$38+10*转化表!$F$39+10*转化表!$F$40+10*转化表!$F$41+(B292-50)*转化表!$F$42,IF(AND(B292&lt;=70,B292&gt;60),9*转化表!$F$37+10*转化表!$F$38+10*转化表!$F$39+10*转化表!$F$40+10*转化表!$F$41+10*转化表!$F$42+(B292-60)*转化表!$F$43,IF(AND(B292&lt;=80,B292&gt;70),9*转化表!$F$37+10*转化表!$F$38+10*转化表!$F$39+10*转化表!$F$40+10*转化表!$F$41+10*转化表!$F$42+10*转化表!$F$43+(B292-70)*转化表!$F$44,IF(AND(B292&lt;=90,B292&gt;80),9*转化表!$F$37+10*转化表!$F$38+10*转化表!$F$39+10*转化表!$F$40+10*转化表!$F$41+10*转化表!$F$42+10*转化表!$F$43+10*转化表!$F$44+(B292-80)*转化表!$F$45,IF(AND(B292&lt;=100,B292&gt;90),9*转化表!$F$37+10*转化表!$F$38+10*转化表!$F$39+10*转化表!$F$40+10*转化表!$F$41+10*转化表!$F$42+10*转化表!$F$43+10*转化表!$F$44+10*转化表!$F$45+(B292-90)*转化表!$F$46,IF(AND(B292&lt;=110,B292&gt;100),9*转化表!$F$37+10*转化表!$F$38+10*转化表!$F$39+10*转化表!$F$40+10*转化表!$F$41+10*转化表!$F$42+10*转化表!$F$43+10*转化表!$F$44+10*转化表!$F$45+10*转化表!$F$46+(B292-100)*转化表!$F$47,IF(AND(B292&lt;=120,B292&gt;110),9*转化表!$F$37+10*转化表!$F$38+10*转化表!$F$39+10*转化表!$F$40+10*转化表!$F$41+10*转化表!$F$42+10*转化表!$F$43+10*转化表!$F$44+10*转化表!$F$45+10*转化表!$F$46+10*转化表!$F$47+(B292-110)*转化表!$F$48)))))))))))))</f>
        <v>36.460000000000008</v>
      </c>
      <c r="K292" s="103">
        <f>(F292-50)*人物成长表!$B292*10%+1+IF(AND(B292&lt;=10,B292&gt;0),(人物成长表!$B292-1)*转化表!$G$37,IF(AND(B292&lt;=20,B292&gt;10),9*转化表!$G$37+(B292-10)*转化表!$G$38,IF(AND(B292&lt;=30,B292&gt;20),9*转化表!$G$37+10*转化表!$G$38+(B292-20)*转化表!$G$39,IF(AND(B292&lt;=40,B292&gt;30),9*转化表!$G$37+10*转化表!$G$38+10*转化表!$G$39+(B292-30)*转化表!$G$40,IF(AND(B292&lt;=50,B292&gt;40),9*转化表!$G$37+10*转化表!$G$38+10*转化表!$G$39+10*转化表!$G$40+(B292-40)*转化表!$G$41,IF(AND(B292&lt;=60,B292&gt;50),9*转化表!$G$37+10*转化表!$G$38+10*转化表!$G$39+10*转化表!$G$40+10*转化表!$G$41+(B292-50)*转化表!$G$42,IF(AND(B292&lt;=70,B292&gt;60),9*转化表!$G$37+10*转化表!$G$38+10*转化表!$G$39+10*转化表!$G$40+10*转化表!$G$41+10*转化表!$G$42+(B292-60)*转化表!$G$43,IF(AND(B292&lt;=80,B292&gt;70),9*转化表!$G$37+10*转化表!$G$38+10*转化表!$G$39+10*转化表!$G$40+10*转化表!$G$41+10*转化表!$G$42+10*转化表!$G$43+(B292-70)*转化表!$G$44,IF(AND(B292&lt;=90,B292&gt;80),9*转化表!$G$37+10*转化表!$G$38+10*转化表!$G$39+10*转化表!$G$40+10*转化表!$G$41+10*转化表!$G$42+10*转化表!$G$43+10*转化表!$G$44+(B292-80)*转化表!$G$45,IF(AND(B292&lt;=100,B292&gt;90),9*转化表!$G$37+10*转化表!$G$38+10*转化表!$G$39+10*转化表!$G$40+10*转化表!$G$41+10*转化表!$G$42+10*转化表!$G$43+10*转化表!$G$44+10*转化表!$G$45+(B292-90)*转化表!$G$46,IF(AND(B292&lt;=110,B292&gt;100),9*转化表!$G$37+10*转化表!$G$38+10*转化表!$G$39+10*转化表!$G$40+10*转化表!$G$41+10*转化表!$G$42+10*转化表!$G$43+10*转化表!$G$44+10*转化表!$G$45+10*转化表!$G$46+(B292-100)*转化表!$G$47,IF(AND(B292&lt;=120,B292&gt;110),9*转化表!$G$37+10*转化表!$G$38+10*转化表!$G$39+10*转化表!$G$40+10*转化表!$G$41+10*转化表!$G$42+10*转化表!$G$43+10*转化表!$G$44+10*转化表!$G$45+10*转化表!$G$46+10*转化表!$G$47+(B292-110)*转化表!$G$48))))))))))))</f>
        <v>207</v>
      </c>
      <c r="L292" s="103">
        <f>IF(F292&lt;=50,0,(F292-50)*人物成长表!$B292*7%+IF(AND(B292&lt;=10,B292&gt;0),人物成长表!$B292*转化表!$H$37,IF(AND(B292&lt;=20,B292&gt;10),9*转化表!$H$37+(B292-10)*转化表!$H$38,IF(AND(B292&lt;=30,B292&gt;20),9*转化表!$H$37+10*转化表!$H$38+(B292-20)*转化表!$H$39,IF(AND(B292&lt;=40,B292&gt;30),9*转化表!$H$37+10*转化表!$H$38+10*转化表!$H$39+(B292-30)*转化表!$H$40,IF(AND(B292&lt;=50,B292&gt;40),9*转化表!$H$37+10*转化表!$H$38+10*转化表!$H$39+10*转化表!$H$40+(B292-40)*转化表!$H$41,IF(AND(B292&lt;=60,B292&gt;50),9*转化表!$H$37+10*转化表!$H$38+10*转化表!$H$39+10*转化表!$H$40+10*转化表!$H$41+(B292-50)*转化表!$H$42,IF(AND(B292&lt;=70,B292&gt;60),9*转化表!$H$37+10*转化表!$H$38+10*转化表!$H$39+10*转化表!$H$40+10*转化表!$H$41+10*转化表!$H$42+(B292-60)*转化表!$H$43,IF(AND(B292&lt;=80,B292&gt;70),9*转化表!$H$37+10*转化表!$H$38+10*转化表!$H$39+10*转化表!$H$40+10*转化表!$H$41+10*转化表!$H$42+10*转化表!$H$43+(B292-70)*转化表!$H$44,IF(AND(B292&lt;=90,B292&gt;80),9*转化表!$H$37+10*转化表!$H$38+10*转化表!$H$39+10*转化表!$H$40+10*转化表!$H$41+10*转化表!$H$42+10*转化表!$H$43+10*转化表!$H$44+(B292-80)*转化表!$H$45,IF(AND(B292&lt;=100,B292&gt;90),9*转化表!$H$37+10*转化表!$H$38+10*转化表!$H$39+10*转化表!$H$40+10*转化表!$H$41+10*转化表!$H$42+10*转化表!$H$43+10*转化表!$H$44+10*转化表!$H$45+(B292-90)*转化表!$H$46,IF(AND(B292&lt;=110,B292&gt;100),9*转化表!$H$37+10*转化表!$H$38+10*转化表!$H$39+10*转化表!$H$40+10*转化表!$H$41+10*转化表!$H$42+10*转化表!$H$43+10*转化表!$H$44+10*转化表!$H$45+10*转化表!$H$46+(B292-100)*转化表!$H$47,IF(AND(B292&lt;=120,B292&gt;110),9*转化表!$H$37+10*转化表!$H$38+10*转化表!$H$39+10*转化表!$H$40+10*转化表!$H$41+10*转化表!$H$42+10*转化表!$H$43+10*转化表!$H$44+10*转化表!$H$45+10*转化表!$H$46+10*转化表!$H$47+(B292-110)*转化表!$H$48)))))))))))))</f>
        <v>37.725000000000001</v>
      </c>
      <c r="M292" s="104">
        <v>0.15</v>
      </c>
      <c r="N292" s="100">
        <v>0</v>
      </c>
      <c r="O292" s="104">
        <v>0.15</v>
      </c>
      <c r="P292" s="104">
        <v>0.15</v>
      </c>
      <c r="Q292" s="100">
        <v>0</v>
      </c>
      <c r="R292" s="100">
        <v>0</v>
      </c>
      <c r="S292" s="100">
        <v>0</v>
      </c>
    </row>
    <row r="293" spans="1:19">
      <c r="A293" s="42" t="s">
        <v>465</v>
      </c>
      <c r="B293" s="100">
        <v>52</v>
      </c>
      <c r="C293" s="101">
        <f>IF(AND(B293&lt;=10,B293&gt;0),(人物成长表!$B293-1)*16+50,IF(AND(B293&lt;=20,B293&gt;10),9*16+50+(B293-10)*32,IF(AND(B293&lt;=30,B293&gt;20),9*16+50+10*32+(B293-20)*48,IF(AND(B293&lt;=40,B293&gt;30),9*16+50+10*32+10*48+(B293-30)*64,IF(AND(B293&lt;=50,B293&gt;40),9*16+50+10*32+10*48+10*64+(B293-40)*80,IF(AND(B293&lt;=60,B293&gt;50),9*16+30+10*32+10*48+10*64+10*80+(B293-50)*96,IF(AND(B293&lt;=70,B293&gt;60),9*16+30+10*32+10*48+10*64+10*80+10*96+(B293-60)*112,IF(AND(B293&lt;=80,B293&gt;70),9*16+30+10*32+10*48+10*64+10*80+10*96+10*112+(B293-70)*128,IF(AND(B293&lt;=90,B293&gt;80),9*16+30+10*32+10*48+10*64+10*80+10*96+10*112+10*128+(B293-80)*144,IF(AND(B293&lt;=100,B293&gt;90),9*16+30+10*32+10*48+10*64+10*80+10*96+10*112+10*128+10*144+(B293-90)*160,IF(AND(B293&lt;=110,B293&gt;100),9*16+30+10*32+10*48+10*64+10*80+10*96+10*112+10*128+10*144+10*160+(B293-100)*176,IF(AND(B293&lt;=120,B293&gt;110),9*16+30+10*32+10*48+10*64+10*80+10*96+10*112+10*128+10*144+10*160+10*176+(B293-110)*192))))))))))))</f>
        <v>2606</v>
      </c>
      <c r="D293" s="42">
        <v>60</v>
      </c>
      <c r="E293" s="42">
        <v>60</v>
      </c>
      <c r="F293" s="100">
        <v>60</v>
      </c>
      <c r="G293" s="102">
        <f>人物成长表!$D293*人物成长表!$B293*10%+7+IF(AND(B293&lt;=10,B293&gt;0),(人物成长表!$B293-1)*转化表!$C$37,IF(AND(B293&lt;=20,B293&gt;10),9*转化表!$C$37+(B293-10)*转化表!$C$38,IF(AND(B293&lt;=30,B293&gt;20),9*转化表!$C$37+10*转化表!$C$38+(B293-20)*转化表!$C$39,IF(AND(B293&lt;=40,B293&gt;30),9*转化表!$C$37+10*转化表!$C$38+10*转化表!$C$39+(B293-30)*转化表!$C$40,IF(AND(B293&lt;=50,B293&gt;40),9*转化表!$C$37+10*转化表!$C$38+10*转化表!$C$39+10*转化表!$C$40+(B293-40)*转化表!$C$41,IF(AND(B293&lt;=60,B293&gt;50),9*转化表!$C$37+10*转化表!$C$38+10*转化表!$C$39+10*转化表!$C$40+10*转化表!$C$41+(B293-50)*转化表!$C$42,IF(AND(B293&lt;=70,B293&gt;60),9*转化表!$C$37+10*转化表!$C$38+10*转化表!$C$39+10*转化表!$C$40+10*转化表!$C$41+10*转化表!$C$42+(B293-60)*转化表!$C$43,IF(AND(B293&lt;=80,B293&gt;70),9*转化表!$C$37+10*转化表!$C$38+10*转化表!$C$39+10*转化表!$C$40+10*转化表!$C$41+10*转化表!$C$42+10*转化表!$C$43+(B293-70)*转化表!$C$44,IF(AND(B293&lt;=90,B293&gt;80),9*转化表!$C$37+10*转化表!$C$38+10*转化表!$C$39+10*转化表!$C$40+10*转化表!$C$41+10*转化表!$C$42+10*转化表!$C$43+10*转化表!$C$44+(B293-80)*转化表!$C$45,IF(AND(B293&lt;=100,B293&gt;90),9*转化表!$C$37+10*转化表!$C$38+10*转化表!$C$39+10*转化表!$C$40+10*转化表!$C$41+10*转化表!$C$42+10*转化表!$C$43+10*转化表!$C$44+10*转化表!$C$45+(B293-90)*转化表!$C$46,IF(AND(B293&lt;=110,B293&gt;100),9*转化表!$C$37+10*转化表!$C$38+10*转化表!$C$39+10*转化表!$C$40+10*转化表!$C$41+10*转化表!$C$42+10*转化表!$C$43+10*转化表!$C$44+10*转化表!$C$45+10*转化表!$C$46+(B293-100)*转化表!$C$47,IF(AND(B293&lt;=120,B293&gt;110),9*转化表!$C$37+10*转化表!$C$38+10*转化表!$C$39+10*转化表!$C$40+10*转化表!$C$41+10*转化表!$C$42+10*转化表!$C$43+10*转化表!$C$44+10*转化表!$C$45+10*转化表!$C$46+10*转化表!$C$47+(B293-110)*转化表!$C$48))))))))))))</f>
        <v>699</v>
      </c>
      <c r="H293" s="102">
        <f>人物成长表!$D293*人物成长表!$B293*7%+4.8+IF(AND(B293&lt;=10,B293&gt;0),(人物成长表!$B293-1)*转化表!$D$37,IF(AND(B293&lt;=20,B293&gt;10),9*转化表!$D$37+(B293-10)*转化表!$D$38,IF(AND(B293&lt;=30,B293&gt;20),9*转化表!$D$37+10*转化表!$D$38+(B293-20)*转化表!$D$39,IF(AND(B293&lt;=40,B293&gt;30),9*转化表!$D$37+10*转化表!$D$38+10*转化表!$D$39+(B293-30)*转化表!$D$40,IF(AND(B293&lt;=50,B293&gt;40),9*转化表!$D$37+10*转化表!$D$38+10*转化表!$D$39+10*转化表!$D$40+(B293-40)*转化表!$D$41,IF(AND(B293&lt;=60,B293&gt;50),9*转化表!$D$37+10*转化表!$D$38+10*转化表!$D$39+10*转化表!$D$40+10*转化表!$D$41+(B293-50)*转化表!$D$42,IF(AND(B293&lt;=70,B293&gt;60),9*转化表!$D$37+10*转化表!$D$38+10*转化表!$D$39+10*转化表!$D$40+10*转化表!$D$41+10*转化表!$D$42+(B293-60)*转化表!$D$43,IF(AND(B293&lt;=80,B293&gt;70),9*转化表!$D$37+10*转化表!$D$38+10*转化表!$D$39+10*转化表!$D$40+10*转化表!$D$41+10*转化表!$D$42+10*转化表!$D$43+(B293-70)*转化表!$D$44,IF(AND(B293&lt;=90,B293&gt;80),9*转化表!$D$37+10*转化表!$D$38+10*转化表!$D$39+10*转化表!$D$40+10*转化表!$D$41+10*转化表!$D$42+10*转化表!$D$43+10*转化表!$D$44+(B293-80)*转化表!$D$45,IF(AND(B293&lt;=100,B293&gt;90),9*转化表!$D$37+10*转化表!$D$38+10*转化表!$D$39+10*转化表!$D$40+10*转化表!$D$41+10*转化表!$D$42+10*转化表!$D$43+10*转化表!$D$44+10*转化表!$D$45+(B293-90)*转化表!$D$46,IF(AND(B293&lt;=110,B293&gt;100),9*转化表!$D$37+10*转化表!$D$38+10*转化表!$D$39+10*转化表!$D$40+10*转化表!$D$41+10*转化表!$D$42+10*转化表!$D$43+10*转化表!$D$44+10*转化表!$D$45+10*转化表!$D$46+(B293-100)*转化表!$D$47,IF(AND(B293&lt;=120,B293&gt;110),9*转化表!$D$37+10*转化表!$D$38+10*转化表!$D$39+10*转化表!$D$40+10*转化表!$D$41+10*转化表!$D$42+10*转化表!$D$43+10*转化表!$D$44+10*转化表!$D$45+10*转化表!$D$46+10*转化表!$D$47+(B293-110)*转化表!$D$48))))))))))))</f>
        <v>201.40000000000003</v>
      </c>
      <c r="I293" s="103">
        <f>IF(E293&lt;=50,0,(E293-50)*人物成长表!$B293*10%+0.1+IF(AND(B293&lt;=10,B293&gt;0),(人物成长表!$B293-1)*转化表!$E$37,IF(AND(B293&lt;=20,B293&gt;10),9*转化表!$E$37+(B293-10)*转化表!$E$38,IF(AND(B293&lt;=30,B293&gt;20),9*转化表!$E$37+10*转化表!$E$38+(B293-20)*转化表!$E$39,IF(AND(B293&lt;=40,B293&gt;30),9*转化表!$E$37+10*转化表!$E$38+10*转化表!$E$39+(B293-30)*转化表!$E$40,IF(AND(B293&lt;=50,B293&gt;40),9*转化表!$E$37+10*转化表!$E$38+10*转化表!$E$39+10*转化表!$E$40+(B293-40)*转化表!$E$41,IF(AND(B293&lt;=60,B293&gt;50),9*转化表!$E$37+10*转化表!$E$38+10*转化表!$E$39+10*转化表!$E$40+10*转化表!$E$41+(B293-50)*转化表!$E$42,IF(AND(B293&lt;=70,B293&gt;60),9*转化表!$E$37+10*转化表!$E$38+10*转化表!$E$39+10*转化表!$E$40+10*转化表!$E$41+10*转化表!$E$42+(B293-60)*转化表!$E$43,IF(AND(B293&lt;=80,B293&gt;70),9*转化表!$E$37+10*转化表!$E$38+10*转化表!$E$39+10*转化表!$E$40+10*转化表!$E$41+10*转化表!$E$42+10*转化表!$E$43+(B293-70)*转化表!$E$44,IF(AND(B293&lt;=90,B293&gt;80),9*转化表!$E$37+10*转化表!$E$38+10*转化表!$E$39+10*转化表!$E$40+10*转化表!$E$41+10*转化表!$E$42+10*转化表!$E$43+10*转化表!$E$44+(B293-80)*转化表!$E$45,IF(AND(B293&lt;=100,B293&gt;90),9*转化表!$E$37+10*转化表!$E$38+10*转化表!$E$39+10*转化表!$E$40+10*转化表!$E$41+10*转化表!$E$42+10*转化表!$E$43+10*转化表!$E$44+10*转化表!$E$45+(B293-90)*转化表!$E$46,IF(AND(B293&lt;=110,B293&gt;100),9*转化表!$E$37+10*转化表!$E$38+10*转化表!$E$39+10*转化表!$E$40+10*转化表!$E$41+10*转化表!$E$42+10*转化表!$E$43+10*转化表!$E$44+10*转化表!$E$45+10*转化表!$E$46+(B293-100)*转化表!$E$47,IF(AND(B293&lt;=120,B293&gt;110),9*转化表!$E$37+10*转化表!$E$38+10*转化表!$E$39+10*转化表!$E$40+10*转化表!$E$41+10*转化表!$E$42+10*转化表!$E$43+10*转化表!$E$44+10*转化表!$E$45+10*转化表!$E$46+10*转化表!$E$47+(B293-110)*转化表!$E$48)))))))))))))</f>
        <v>53.25</v>
      </c>
      <c r="J293" s="103">
        <f>IF(E293&lt;=50,0,(E293-50)*B293*7%+0.1+IF(AND(B293&lt;=10,B293&gt;0),(人物成长表!$B293-1)*转化表!$F$37,IF(AND(B293&lt;=20,B293&gt;10),9*转化表!$F$37+(B293-10)*转化表!$F$38,IF(AND(B293&lt;=30,B293&gt;20),9*转化表!$F$37+10*转化表!$F$38+(B293-20)*转化表!$F$39,IF(AND(B293&lt;=40,B293&gt;30),9*转化表!$F$37+10*转化表!$F$38+10*转化表!$F$39+(B293-30)*转化表!$F$40,IF(AND(B293&lt;=50,B293&gt;40),9*转化表!$F$37+10*转化表!$F$38+10*转化表!$F$39+10*转化表!$F$40+(B293-40)*转化表!$F$41,IF(AND(B293&lt;=60,B293&gt;50),9*转化表!$F$37+10*转化表!$F$38+10*转化表!$F$39+10*转化表!$F$40+10*转化表!$F$41+(B293-50)*转化表!$F$42,IF(AND(B293&lt;=70,B293&gt;60),9*转化表!$F$37+10*转化表!$F$38+10*转化表!$F$39+10*转化表!$F$40+10*转化表!$F$41+10*转化表!$F$42+(B293-60)*转化表!$F$43,IF(AND(B293&lt;=80,B293&gt;70),9*转化表!$F$37+10*转化表!$F$38+10*转化表!$F$39+10*转化表!$F$40+10*转化表!$F$41+10*转化表!$F$42+10*转化表!$F$43+(B293-70)*转化表!$F$44,IF(AND(B293&lt;=90,B293&gt;80),9*转化表!$F$37+10*转化表!$F$38+10*转化表!$F$39+10*转化表!$F$40+10*转化表!$F$41+10*转化表!$F$42+10*转化表!$F$43+10*转化表!$F$44+(B293-80)*转化表!$F$45,IF(AND(B293&lt;=100,B293&gt;90),9*转化表!$F$37+10*转化表!$F$38+10*转化表!$F$39+10*转化表!$F$40+10*转化表!$F$41+10*转化表!$F$42+10*转化表!$F$43+10*转化表!$F$44+10*转化表!$F$45+(B293-90)*转化表!$F$46,IF(AND(B293&lt;=110,B293&gt;100),9*转化表!$F$37+10*转化表!$F$38+10*转化表!$F$39+10*转化表!$F$40+10*转化表!$F$41+10*转化表!$F$42+10*转化表!$F$43+10*转化表!$F$44+10*转化表!$F$45+10*转化表!$F$46+(B293-100)*转化表!$F$47,IF(AND(B293&lt;=120,B293&gt;110),9*转化表!$F$37+10*转化表!$F$38+10*转化表!$F$39+10*转化表!$F$40+10*转化表!$F$41+10*转化表!$F$42+10*转化表!$F$43+10*转化表!$F$44+10*转化表!$F$45+10*转化表!$F$46+10*转化表!$F$47+(B293-110)*转化表!$F$48)))))))))))))</f>
        <v>37.190000000000005</v>
      </c>
      <c r="K293" s="103">
        <f>(F293-50)*人物成长表!$B293*10%+1+IF(AND(B293&lt;=10,B293&gt;0),(人物成长表!$B293-1)*转化表!$G$37,IF(AND(B293&lt;=20,B293&gt;10),9*转化表!$G$37+(B293-10)*转化表!$G$38,IF(AND(B293&lt;=30,B293&gt;20),9*转化表!$G$37+10*转化表!$G$38+(B293-20)*转化表!$G$39,IF(AND(B293&lt;=40,B293&gt;30),9*转化表!$G$37+10*转化表!$G$38+10*转化表!$G$39+(B293-30)*转化表!$G$40,IF(AND(B293&lt;=50,B293&gt;40),9*转化表!$G$37+10*转化表!$G$38+10*转化表!$G$39+10*转化表!$G$40+(B293-40)*转化表!$G$41,IF(AND(B293&lt;=60,B293&gt;50),9*转化表!$G$37+10*转化表!$G$38+10*转化表!$G$39+10*转化表!$G$40+10*转化表!$G$41+(B293-50)*转化表!$G$42,IF(AND(B293&lt;=70,B293&gt;60),9*转化表!$G$37+10*转化表!$G$38+10*转化表!$G$39+10*转化表!$G$40+10*转化表!$G$41+10*转化表!$G$42+(B293-60)*转化表!$G$43,IF(AND(B293&lt;=80,B293&gt;70),9*转化表!$G$37+10*转化表!$G$38+10*转化表!$G$39+10*转化表!$G$40+10*转化表!$G$41+10*转化表!$G$42+10*转化表!$G$43+(B293-70)*转化表!$G$44,IF(AND(B293&lt;=90,B293&gt;80),9*转化表!$G$37+10*转化表!$G$38+10*转化表!$G$39+10*转化表!$G$40+10*转化表!$G$41+10*转化表!$G$42+10*转化表!$G$43+10*转化表!$G$44+(B293-80)*转化表!$G$45,IF(AND(B293&lt;=100,B293&gt;90),9*转化表!$G$37+10*转化表!$G$38+10*转化表!$G$39+10*转化表!$G$40+10*转化表!$G$41+10*转化表!$G$42+10*转化表!$G$43+10*转化表!$G$44+10*转化表!$G$45+(B293-90)*转化表!$G$46,IF(AND(B293&lt;=110,B293&gt;100),9*转化表!$G$37+10*转化表!$G$38+10*转化表!$G$39+10*转化表!$G$40+10*转化表!$G$41+10*转化表!$G$42+10*转化表!$G$43+10*转化表!$G$44+10*转化表!$G$45+10*转化表!$G$46+(B293-100)*转化表!$G$47,IF(AND(B293&lt;=120,B293&gt;110),9*转化表!$G$37+10*转化表!$G$38+10*转化表!$G$39+10*转化表!$G$40+10*转化表!$G$41+10*转化表!$G$42+10*转化表!$G$43+10*转化表!$G$44+10*转化表!$G$45+10*转化表!$G$46+10*转化表!$G$47+(B293-110)*转化表!$G$48))))))))))))</f>
        <v>214</v>
      </c>
      <c r="L293" s="103">
        <f>IF(F293&lt;=50,0,(F293-50)*人物成长表!$B293*7%+IF(AND(B293&lt;=10,B293&gt;0),人物成长表!$B293*转化表!$H$37,IF(AND(B293&lt;=20,B293&gt;10),9*转化表!$H$37+(B293-10)*转化表!$H$38,IF(AND(B293&lt;=30,B293&gt;20),9*转化表!$H$37+10*转化表!$H$38+(B293-20)*转化表!$H$39,IF(AND(B293&lt;=40,B293&gt;30),9*转化表!$H$37+10*转化表!$H$38+10*转化表!$H$39+(B293-30)*转化表!$H$40,IF(AND(B293&lt;=50,B293&gt;40),9*转化表!$H$37+10*转化表!$H$38+10*转化表!$H$39+10*转化表!$H$40+(B293-40)*转化表!$H$41,IF(AND(B293&lt;=60,B293&gt;50),9*转化表!$H$37+10*转化表!$H$38+10*转化表!$H$39+10*转化表!$H$40+10*转化表!$H$41+(B293-50)*转化表!$H$42,IF(AND(B293&lt;=70,B293&gt;60),9*转化表!$H$37+10*转化表!$H$38+10*转化表!$H$39+10*转化表!$H$40+10*转化表!$H$41+10*转化表!$H$42+(B293-60)*转化表!$H$43,IF(AND(B293&lt;=80,B293&gt;70),9*转化表!$H$37+10*转化表!$H$38+10*转化表!$H$39+10*转化表!$H$40+10*转化表!$H$41+10*转化表!$H$42+10*转化表!$H$43+(B293-70)*转化表!$H$44,IF(AND(B293&lt;=90,B293&gt;80),9*转化表!$H$37+10*转化表!$H$38+10*转化表!$H$39+10*转化表!$H$40+10*转化表!$H$41+10*转化表!$H$42+10*转化表!$H$43+10*转化表!$H$44+(B293-80)*转化表!$H$45,IF(AND(B293&lt;=100,B293&gt;90),9*转化表!$H$37+10*转化表!$H$38+10*转化表!$H$39+10*转化表!$H$40+10*转化表!$H$41+10*转化表!$H$42+10*转化表!$H$43+10*转化表!$H$44+10*转化表!$H$45+(B293-90)*转化表!$H$46,IF(AND(B293&lt;=110,B293&gt;100),9*转化表!$H$37+10*转化表!$H$38+10*转化表!$H$39+10*转化表!$H$40+10*转化表!$H$41+10*转化表!$H$42+10*转化表!$H$43+10*转化表!$H$44+10*转化表!$H$45+10*转化表!$H$46+(B293-100)*转化表!$H$47,IF(AND(B293&lt;=120,B293&gt;110),9*转化表!$H$37+10*转化表!$H$38+10*转化表!$H$39+10*转化表!$H$40+10*转化表!$H$41+10*转化表!$H$42+10*转化表!$H$43+10*转化表!$H$44+10*转化表!$H$45+10*转化表!$H$46+10*转化表!$H$47+(B293-110)*转化表!$H$48)))))))))))))</f>
        <v>38.510000000000005</v>
      </c>
      <c r="M293" s="104">
        <v>0.15</v>
      </c>
      <c r="N293" s="100">
        <v>0</v>
      </c>
      <c r="O293" s="104">
        <v>0.15</v>
      </c>
      <c r="P293" s="104">
        <v>0.15</v>
      </c>
      <c r="Q293" s="100">
        <v>0</v>
      </c>
      <c r="R293" s="100">
        <v>0</v>
      </c>
      <c r="S293" s="100">
        <v>0</v>
      </c>
    </row>
    <row r="294" spans="1:19">
      <c r="A294" s="42" t="s">
        <v>465</v>
      </c>
      <c r="B294" s="100">
        <v>53</v>
      </c>
      <c r="C294" s="101">
        <f>IF(AND(B294&lt;=10,B294&gt;0),(人物成长表!$B294-1)*16+50,IF(AND(B294&lt;=20,B294&gt;10),9*16+50+(B294-10)*32,IF(AND(B294&lt;=30,B294&gt;20),9*16+50+10*32+(B294-20)*48,IF(AND(B294&lt;=40,B294&gt;30),9*16+50+10*32+10*48+(B294-30)*64,IF(AND(B294&lt;=50,B294&gt;40),9*16+50+10*32+10*48+10*64+(B294-40)*80,IF(AND(B294&lt;=60,B294&gt;50),9*16+30+10*32+10*48+10*64+10*80+(B294-50)*96,IF(AND(B294&lt;=70,B294&gt;60),9*16+30+10*32+10*48+10*64+10*80+10*96+(B294-60)*112,IF(AND(B294&lt;=80,B294&gt;70),9*16+30+10*32+10*48+10*64+10*80+10*96+10*112+(B294-70)*128,IF(AND(B294&lt;=90,B294&gt;80),9*16+30+10*32+10*48+10*64+10*80+10*96+10*112+10*128+(B294-80)*144,IF(AND(B294&lt;=100,B294&gt;90),9*16+30+10*32+10*48+10*64+10*80+10*96+10*112+10*128+10*144+(B294-90)*160,IF(AND(B294&lt;=110,B294&gt;100),9*16+30+10*32+10*48+10*64+10*80+10*96+10*112+10*128+10*144+10*160+(B294-100)*176,IF(AND(B294&lt;=120,B294&gt;110),9*16+30+10*32+10*48+10*64+10*80+10*96+10*112+10*128+10*144+10*160+10*176+(B294-110)*192))))))))))))</f>
        <v>2702</v>
      </c>
      <c r="D294" s="42">
        <v>60</v>
      </c>
      <c r="E294" s="42">
        <v>60</v>
      </c>
      <c r="F294" s="100">
        <v>60</v>
      </c>
      <c r="G294" s="102">
        <f>人物成长表!$D294*人物成长表!$B294*10%+7+IF(AND(B294&lt;=10,B294&gt;0),(人物成长表!$B294-1)*转化表!$C$37,IF(AND(B294&lt;=20,B294&gt;10),9*转化表!$C$37+(B294-10)*转化表!$C$38,IF(AND(B294&lt;=30,B294&gt;20),9*转化表!$C$37+10*转化表!$C$38+(B294-20)*转化表!$C$39,IF(AND(B294&lt;=40,B294&gt;30),9*转化表!$C$37+10*转化表!$C$38+10*转化表!$C$39+(B294-30)*转化表!$C$40,IF(AND(B294&lt;=50,B294&gt;40),9*转化表!$C$37+10*转化表!$C$38+10*转化表!$C$39+10*转化表!$C$40+(B294-40)*转化表!$C$41,IF(AND(B294&lt;=60,B294&gt;50),9*转化表!$C$37+10*转化表!$C$38+10*转化表!$C$39+10*转化表!$C$40+10*转化表!$C$41+(B294-50)*转化表!$C$42,IF(AND(B294&lt;=70,B294&gt;60),9*转化表!$C$37+10*转化表!$C$38+10*转化表!$C$39+10*转化表!$C$40+10*转化表!$C$41+10*转化表!$C$42+(B294-60)*转化表!$C$43,IF(AND(B294&lt;=80,B294&gt;70),9*转化表!$C$37+10*转化表!$C$38+10*转化表!$C$39+10*转化表!$C$40+10*转化表!$C$41+10*转化表!$C$42+10*转化表!$C$43+(B294-70)*转化表!$C$44,IF(AND(B294&lt;=90,B294&gt;80),9*转化表!$C$37+10*转化表!$C$38+10*转化表!$C$39+10*转化表!$C$40+10*转化表!$C$41+10*转化表!$C$42+10*转化表!$C$43+10*转化表!$C$44+(B294-80)*转化表!$C$45,IF(AND(B294&lt;=100,B294&gt;90),9*转化表!$C$37+10*转化表!$C$38+10*转化表!$C$39+10*转化表!$C$40+10*转化表!$C$41+10*转化表!$C$42+10*转化表!$C$43+10*转化表!$C$44+10*转化表!$C$45+(B294-90)*转化表!$C$46,IF(AND(B294&lt;=110,B294&gt;100),9*转化表!$C$37+10*转化表!$C$38+10*转化表!$C$39+10*转化表!$C$40+10*转化表!$C$41+10*转化表!$C$42+10*转化表!$C$43+10*转化表!$C$44+10*转化表!$C$45+10*转化表!$C$46+(B294-100)*转化表!$C$47,IF(AND(B294&lt;=120,B294&gt;110),9*转化表!$C$37+10*转化表!$C$38+10*转化表!$C$39+10*转化表!$C$40+10*转化表!$C$41+10*转化表!$C$42+10*转化表!$C$43+10*转化表!$C$44+10*转化表!$C$45+10*转化表!$C$46+10*转化表!$C$47+(B294-110)*转化表!$C$48))))))))))))</f>
        <v>724</v>
      </c>
      <c r="H294" s="102">
        <f>人物成长表!$D294*人物成长表!$B294*7%+4.8+IF(AND(B294&lt;=10,B294&gt;0),(人物成长表!$B294-1)*转化表!$D$37,IF(AND(B294&lt;=20,B294&gt;10),9*转化表!$D$37+(B294-10)*转化表!$D$38,IF(AND(B294&lt;=30,B294&gt;20),9*转化表!$D$37+10*转化表!$D$38+(B294-20)*转化表!$D$39,IF(AND(B294&lt;=40,B294&gt;30),9*转化表!$D$37+10*转化表!$D$38+10*转化表!$D$39+(B294-30)*转化表!$D$40,IF(AND(B294&lt;=50,B294&gt;40),9*转化表!$D$37+10*转化表!$D$38+10*转化表!$D$39+10*转化表!$D$40+(B294-40)*转化表!$D$41,IF(AND(B294&lt;=60,B294&gt;50),9*转化表!$D$37+10*转化表!$D$38+10*转化表!$D$39+10*转化表!$D$40+10*转化表!$D$41+(B294-50)*转化表!$D$42,IF(AND(B294&lt;=70,B294&gt;60),9*转化表!$D$37+10*转化表!$D$38+10*转化表!$D$39+10*转化表!$D$40+10*转化表!$D$41+10*转化表!$D$42+(B294-60)*转化表!$D$43,IF(AND(B294&lt;=80,B294&gt;70),9*转化表!$D$37+10*转化表!$D$38+10*转化表!$D$39+10*转化表!$D$40+10*转化表!$D$41+10*转化表!$D$42+10*转化表!$D$43+(B294-70)*转化表!$D$44,IF(AND(B294&lt;=90,B294&gt;80),9*转化表!$D$37+10*转化表!$D$38+10*转化表!$D$39+10*转化表!$D$40+10*转化表!$D$41+10*转化表!$D$42+10*转化表!$D$43+10*转化表!$D$44+(B294-80)*转化表!$D$45,IF(AND(B294&lt;=100,B294&gt;90),9*转化表!$D$37+10*转化表!$D$38+10*转化表!$D$39+10*转化表!$D$40+10*转化表!$D$41+10*转化表!$D$42+10*转化表!$D$43+10*转化表!$D$44+10*转化表!$D$45+(B294-90)*转化表!$D$46,IF(AND(B294&lt;=110,B294&gt;100),9*转化表!$D$37+10*转化表!$D$38+10*转化表!$D$39+10*转化表!$D$40+10*转化表!$D$41+10*转化表!$D$42+10*转化表!$D$43+10*转化表!$D$44+10*转化表!$D$45+10*转化表!$D$46+(B294-100)*转化表!$D$47,IF(AND(B294&lt;=120,B294&gt;110),9*转化表!$D$37+10*转化表!$D$38+10*转化表!$D$39+10*转化表!$D$40+10*转化表!$D$41+10*转化表!$D$42+10*转化表!$D$43+10*转化表!$D$44+10*转化表!$D$45+10*转化表!$D$46+10*转化表!$D$47+(B294-110)*转化表!$D$48))))))))))))</f>
        <v>208.10000000000002</v>
      </c>
      <c r="I294" s="103">
        <f>IF(E294&lt;=50,0,(E294-50)*人物成长表!$B294*10%+0.1+IF(AND(B294&lt;=10,B294&gt;0),(人物成长表!$B294-1)*转化表!$E$37,IF(AND(B294&lt;=20,B294&gt;10),9*转化表!$E$37+(B294-10)*转化表!$E$38,IF(AND(B294&lt;=30,B294&gt;20),9*转化表!$E$37+10*转化表!$E$38+(B294-20)*转化表!$E$39,IF(AND(B294&lt;=40,B294&gt;30),9*转化表!$E$37+10*转化表!$E$38+10*转化表!$E$39+(B294-30)*转化表!$E$40,IF(AND(B294&lt;=50,B294&gt;40),9*转化表!$E$37+10*转化表!$E$38+10*转化表!$E$39+10*转化表!$E$40+(B294-40)*转化表!$E$41,IF(AND(B294&lt;=60,B294&gt;50),9*转化表!$E$37+10*转化表!$E$38+10*转化表!$E$39+10*转化表!$E$40+10*转化表!$E$41+(B294-50)*转化表!$E$42,IF(AND(B294&lt;=70,B294&gt;60),9*转化表!$E$37+10*转化表!$E$38+10*转化表!$E$39+10*转化表!$E$40+10*转化表!$E$41+10*转化表!$E$42+(B294-60)*转化表!$E$43,IF(AND(B294&lt;=80,B294&gt;70),9*转化表!$E$37+10*转化表!$E$38+10*转化表!$E$39+10*转化表!$E$40+10*转化表!$E$41+10*转化表!$E$42+10*转化表!$E$43+(B294-70)*转化表!$E$44,IF(AND(B294&lt;=90,B294&gt;80),9*转化表!$E$37+10*转化表!$E$38+10*转化表!$E$39+10*转化表!$E$40+10*转化表!$E$41+10*转化表!$E$42+10*转化表!$E$43+10*转化表!$E$44+(B294-80)*转化表!$E$45,IF(AND(B294&lt;=100,B294&gt;90),9*转化表!$E$37+10*转化表!$E$38+10*转化表!$E$39+10*转化表!$E$40+10*转化表!$E$41+10*转化表!$E$42+10*转化表!$E$43+10*转化表!$E$44+10*转化表!$E$45+(B294-90)*转化表!$E$46,IF(AND(B294&lt;=110,B294&gt;100),9*转化表!$E$37+10*转化表!$E$38+10*转化表!$E$39+10*转化表!$E$40+10*转化表!$E$41+10*转化表!$E$42+10*转化表!$E$43+10*转化表!$E$44+10*转化表!$E$45+10*转化表!$E$46+(B294-100)*转化表!$E$47,IF(AND(B294&lt;=120,B294&gt;110),9*转化表!$E$37+10*转化表!$E$38+10*转化表!$E$39+10*转化表!$E$40+10*转化表!$E$41+10*转化表!$E$42+10*转化表!$E$43+10*转化表!$E$44+10*转化表!$E$45+10*转化表!$E$46+10*转化表!$E$47+(B294-110)*转化表!$E$48)))))))))))))</f>
        <v>54.29</v>
      </c>
      <c r="J294" s="103">
        <f>IF(E294&lt;=50,0,(E294-50)*B294*7%+0.1+IF(AND(B294&lt;=10,B294&gt;0),(人物成长表!$B294-1)*转化表!$F$37,IF(AND(B294&lt;=20,B294&gt;10),9*转化表!$F$37+(B294-10)*转化表!$F$38,IF(AND(B294&lt;=30,B294&gt;20),9*转化表!$F$37+10*转化表!$F$38+(B294-20)*转化表!$F$39,IF(AND(B294&lt;=40,B294&gt;30),9*转化表!$F$37+10*转化表!$F$38+10*转化表!$F$39+(B294-30)*转化表!$F$40,IF(AND(B294&lt;=50,B294&gt;40),9*转化表!$F$37+10*转化表!$F$38+10*转化表!$F$39+10*转化表!$F$40+(B294-40)*转化表!$F$41,IF(AND(B294&lt;=60,B294&gt;50),9*转化表!$F$37+10*转化表!$F$38+10*转化表!$F$39+10*转化表!$F$40+10*转化表!$F$41+(B294-50)*转化表!$F$42,IF(AND(B294&lt;=70,B294&gt;60),9*转化表!$F$37+10*转化表!$F$38+10*转化表!$F$39+10*转化表!$F$40+10*转化表!$F$41+10*转化表!$F$42+(B294-60)*转化表!$F$43,IF(AND(B294&lt;=80,B294&gt;70),9*转化表!$F$37+10*转化表!$F$38+10*转化表!$F$39+10*转化表!$F$40+10*转化表!$F$41+10*转化表!$F$42+10*转化表!$F$43+(B294-70)*转化表!$F$44,IF(AND(B294&lt;=90,B294&gt;80),9*转化表!$F$37+10*转化表!$F$38+10*转化表!$F$39+10*转化表!$F$40+10*转化表!$F$41+10*转化表!$F$42+10*转化表!$F$43+10*转化表!$F$44+(B294-80)*转化表!$F$45,IF(AND(B294&lt;=100,B294&gt;90),9*转化表!$F$37+10*转化表!$F$38+10*转化表!$F$39+10*转化表!$F$40+10*转化表!$F$41+10*转化表!$F$42+10*转化表!$F$43+10*转化表!$F$44+10*转化表!$F$45+(B294-90)*转化表!$F$46,IF(AND(B294&lt;=110,B294&gt;100),9*转化表!$F$37+10*转化表!$F$38+10*转化表!$F$39+10*转化表!$F$40+10*转化表!$F$41+10*转化表!$F$42+10*转化表!$F$43+10*转化表!$F$44+10*转化表!$F$45+10*转化表!$F$46+(B294-100)*转化表!$F$47,IF(AND(B294&lt;=120,B294&gt;110),9*转化表!$F$37+10*转化表!$F$38+10*转化表!$F$39+10*转化表!$F$40+10*转化表!$F$41+10*转化表!$F$42+10*转化表!$F$43+10*转化表!$F$44+10*转化表!$F$45+10*转化表!$F$46+10*转化表!$F$47+(B294-110)*转化表!$F$48)))))))))))))</f>
        <v>37.92</v>
      </c>
      <c r="K294" s="103">
        <f>(F294-50)*人物成长表!$B294*10%+1+IF(AND(B294&lt;=10,B294&gt;0),(人物成长表!$B294-1)*转化表!$G$37,IF(AND(B294&lt;=20,B294&gt;10),9*转化表!$G$37+(B294-10)*转化表!$G$38,IF(AND(B294&lt;=30,B294&gt;20),9*转化表!$G$37+10*转化表!$G$38+(B294-20)*转化表!$G$39,IF(AND(B294&lt;=40,B294&gt;30),9*转化表!$G$37+10*转化表!$G$38+10*转化表!$G$39+(B294-30)*转化表!$G$40,IF(AND(B294&lt;=50,B294&gt;40),9*转化表!$G$37+10*转化表!$G$38+10*转化表!$G$39+10*转化表!$G$40+(B294-40)*转化表!$G$41,IF(AND(B294&lt;=60,B294&gt;50),9*转化表!$G$37+10*转化表!$G$38+10*转化表!$G$39+10*转化表!$G$40+10*转化表!$G$41+(B294-50)*转化表!$G$42,IF(AND(B294&lt;=70,B294&gt;60),9*转化表!$G$37+10*转化表!$G$38+10*转化表!$G$39+10*转化表!$G$40+10*转化表!$G$41+10*转化表!$G$42+(B294-60)*转化表!$G$43,IF(AND(B294&lt;=80,B294&gt;70),9*转化表!$G$37+10*转化表!$G$38+10*转化表!$G$39+10*转化表!$G$40+10*转化表!$G$41+10*转化表!$G$42+10*转化表!$G$43+(B294-70)*转化表!$G$44,IF(AND(B294&lt;=90,B294&gt;80),9*转化表!$G$37+10*转化表!$G$38+10*转化表!$G$39+10*转化表!$G$40+10*转化表!$G$41+10*转化表!$G$42+10*转化表!$G$43+10*转化表!$G$44+(B294-80)*转化表!$G$45,IF(AND(B294&lt;=100,B294&gt;90),9*转化表!$G$37+10*转化表!$G$38+10*转化表!$G$39+10*转化表!$G$40+10*转化表!$G$41+10*转化表!$G$42+10*转化表!$G$43+10*转化表!$G$44+10*转化表!$G$45+(B294-90)*转化表!$G$46,IF(AND(B294&lt;=110,B294&gt;100),9*转化表!$G$37+10*转化表!$G$38+10*转化表!$G$39+10*转化表!$G$40+10*转化表!$G$41+10*转化表!$G$42+10*转化表!$G$43+10*转化表!$G$44+10*转化表!$G$45+10*转化表!$G$46+(B294-100)*转化表!$G$47,IF(AND(B294&lt;=120,B294&gt;110),9*转化表!$G$37+10*转化表!$G$38+10*转化表!$G$39+10*转化表!$G$40+10*转化表!$G$41+10*转化表!$G$42+10*转化表!$G$43+10*转化表!$G$44+10*转化表!$G$45+10*转化表!$G$46+10*转化表!$G$47+(B294-110)*转化表!$G$48))))))))))))</f>
        <v>221</v>
      </c>
      <c r="L294" s="103">
        <f>IF(F294&lt;=50,0,(F294-50)*人物成长表!$B294*7%+IF(AND(B294&lt;=10,B294&gt;0),人物成长表!$B294*转化表!$H$37,IF(AND(B294&lt;=20,B294&gt;10),9*转化表!$H$37+(B294-10)*转化表!$H$38,IF(AND(B294&lt;=30,B294&gt;20),9*转化表!$H$37+10*转化表!$H$38+(B294-20)*转化表!$H$39,IF(AND(B294&lt;=40,B294&gt;30),9*转化表!$H$37+10*转化表!$H$38+10*转化表!$H$39+(B294-30)*转化表!$H$40,IF(AND(B294&lt;=50,B294&gt;40),9*转化表!$H$37+10*转化表!$H$38+10*转化表!$H$39+10*转化表!$H$40+(B294-40)*转化表!$H$41,IF(AND(B294&lt;=60,B294&gt;50),9*转化表!$H$37+10*转化表!$H$38+10*转化表!$H$39+10*转化表!$H$40+10*转化表!$H$41+(B294-50)*转化表!$H$42,IF(AND(B294&lt;=70,B294&gt;60),9*转化表!$H$37+10*转化表!$H$38+10*转化表!$H$39+10*转化表!$H$40+10*转化表!$H$41+10*转化表!$H$42+(B294-60)*转化表!$H$43,IF(AND(B294&lt;=80,B294&gt;70),9*转化表!$H$37+10*转化表!$H$38+10*转化表!$H$39+10*转化表!$H$40+10*转化表!$H$41+10*转化表!$H$42+10*转化表!$H$43+(B294-70)*转化表!$H$44,IF(AND(B294&lt;=90,B294&gt;80),9*转化表!$H$37+10*转化表!$H$38+10*转化表!$H$39+10*转化表!$H$40+10*转化表!$H$41+10*转化表!$H$42+10*转化表!$H$43+10*转化表!$H$44+(B294-80)*转化表!$H$45,IF(AND(B294&lt;=100,B294&gt;90),9*转化表!$H$37+10*转化表!$H$38+10*转化表!$H$39+10*转化表!$H$40+10*转化表!$H$41+10*转化表!$H$42+10*转化表!$H$43+10*转化表!$H$44+10*转化表!$H$45+(B294-90)*转化表!$H$46,IF(AND(B294&lt;=110,B294&gt;100),9*转化表!$H$37+10*转化表!$H$38+10*转化表!$H$39+10*转化表!$H$40+10*转化表!$H$41+10*转化表!$H$42+10*转化表!$H$43+10*转化表!$H$44+10*转化表!$H$45+10*转化表!$H$46+(B294-100)*转化表!$H$47,IF(AND(B294&lt;=120,B294&gt;110),9*转化表!$H$37+10*转化表!$H$38+10*转化表!$H$39+10*转化表!$H$40+10*转化表!$H$41+10*转化表!$H$42+10*转化表!$H$43+10*转化表!$H$44+10*转化表!$H$45+10*转化表!$H$46+10*转化表!$H$47+(B294-110)*转化表!$H$48)))))))))))))</f>
        <v>39.295000000000002</v>
      </c>
      <c r="M294" s="104">
        <v>0.15</v>
      </c>
      <c r="N294" s="100">
        <v>0</v>
      </c>
      <c r="O294" s="104">
        <v>0.15</v>
      </c>
      <c r="P294" s="104">
        <v>0.15</v>
      </c>
      <c r="Q294" s="100">
        <v>0</v>
      </c>
      <c r="R294" s="100">
        <v>0</v>
      </c>
      <c r="S294" s="100">
        <v>0</v>
      </c>
    </row>
    <row r="295" spans="1:19">
      <c r="A295" s="42" t="s">
        <v>465</v>
      </c>
      <c r="B295" s="100">
        <v>54</v>
      </c>
      <c r="C295" s="101">
        <f>IF(AND(B295&lt;=10,B295&gt;0),(人物成长表!$B295-1)*16+50,IF(AND(B295&lt;=20,B295&gt;10),9*16+50+(B295-10)*32,IF(AND(B295&lt;=30,B295&gt;20),9*16+50+10*32+(B295-20)*48,IF(AND(B295&lt;=40,B295&gt;30),9*16+50+10*32+10*48+(B295-30)*64,IF(AND(B295&lt;=50,B295&gt;40),9*16+50+10*32+10*48+10*64+(B295-40)*80,IF(AND(B295&lt;=60,B295&gt;50),9*16+30+10*32+10*48+10*64+10*80+(B295-50)*96,IF(AND(B295&lt;=70,B295&gt;60),9*16+30+10*32+10*48+10*64+10*80+10*96+(B295-60)*112,IF(AND(B295&lt;=80,B295&gt;70),9*16+30+10*32+10*48+10*64+10*80+10*96+10*112+(B295-70)*128,IF(AND(B295&lt;=90,B295&gt;80),9*16+30+10*32+10*48+10*64+10*80+10*96+10*112+10*128+(B295-80)*144,IF(AND(B295&lt;=100,B295&gt;90),9*16+30+10*32+10*48+10*64+10*80+10*96+10*112+10*128+10*144+(B295-90)*160,IF(AND(B295&lt;=110,B295&gt;100),9*16+30+10*32+10*48+10*64+10*80+10*96+10*112+10*128+10*144+10*160+(B295-100)*176,IF(AND(B295&lt;=120,B295&gt;110),9*16+30+10*32+10*48+10*64+10*80+10*96+10*112+10*128+10*144+10*160+10*176+(B295-110)*192))))))))))))</f>
        <v>2798</v>
      </c>
      <c r="D295" s="42">
        <v>60</v>
      </c>
      <c r="E295" s="42">
        <v>60</v>
      </c>
      <c r="F295" s="100">
        <v>60</v>
      </c>
      <c r="G295" s="102">
        <f>人物成长表!$D295*人物成长表!$B295*10%+7+IF(AND(B295&lt;=10,B295&gt;0),(人物成长表!$B295-1)*转化表!$C$37,IF(AND(B295&lt;=20,B295&gt;10),9*转化表!$C$37+(B295-10)*转化表!$C$38,IF(AND(B295&lt;=30,B295&gt;20),9*转化表!$C$37+10*转化表!$C$38+(B295-20)*转化表!$C$39,IF(AND(B295&lt;=40,B295&gt;30),9*转化表!$C$37+10*转化表!$C$38+10*转化表!$C$39+(B295-30)*转化表!$C$40,IF(AND(B295&lt;=50,B295&gt;40),9*转化表!$C$37+10*转化表!$C$38+10*转化表!$C$39+10*转化表!$C$40+(B295-40)*转化表!$C$41,IF(AND(B295&lt;=60,B295&gt;50),9*转化表!$C$37+10*转化表!$C$38+10*转化表!$C$39+10*转化表!$C$40+10*转化表!$C$41+(B295-50)*转化表!$C$42,IF(AND(B295&lt;=70,B295&gt;60),9*转化表!$C$37+10*转化表!$C$38+10*转化表!$C$39+10*转化表!$C$40+10*转化表!$C$41+10*转化表!$C$42+(B295-60)*转化表!$C$43,IF(AND(B295&lt;=80,B295&gt;70),9*转化表!$C$37+10*转化表!$C$38+10*转化表!$C$39+10*转化表!$C$40+10*转化表!$C$41+10*转化表!$C$42+10*转化表!$C$43+(B295-70)*转化表!$C$44,IF(AND(B295&lt;=90,B295&gt;80),9*转化表!$C$37+10*转化表!$C$38+10*转化表!$C$39+10*转化表!$C$40+10*转化表!$C$41+10*转化表!$C$42+10*转化表!$C$43+10*转化表!$C$44+(B295-80)*转化表!$C$45,IF(AND(B295&lt;=100,B295&gt;90),9*转化表!$C$37+10*转化表!$C$38+10*转化表!$C$39+10*转化表!$C$40+10*转化表!$C$41+10*转化表!$C$42+10*转化表!$C$43+10*转化表!$C$44+10*转化表!$C$45+(B295-90)*转化表!$C$46,IF(AND(B295&lt;=110,B295&gt;100),9*转化表!$C$37+10*转化表!$C$38+10*转化表!$C$39+10*转化表!$C$40+10*转化表!$C$41+10*转化表!$C$42+10*转化表!$C$43+10*转化表!$C$44+10*转化表!$C$45+10*转化表!$C$46+(B295-100)*转化表!$C$47,IF(AND(B295&lt;=120,B295&gt;110),9*转化表!$C$37+10*转化表!$C$38+10*转化表!$C$39+10*转化表!$C$40+10*转化表!$C$41+10*转化表!$C$42+10*转化表!$C$43+10*转化表!$C$44+10*转化表!$C$45+10*转化表!$C$46+10*转化表!$C$47+(B295-110)*转化表!$C$48))))))))))))</f>
        <v>749</v>
      </c>
      <c r="H295" s="102">
        <f>人物成长表!$D295*人物成长表!$B295*7%+4.8+IF(AND(B295&lt;=10,B295&gt;0),(人物成长表!$B295-1)*转化表!$D$37,IF(AND(B295&lt;=20,B295&gt;10),9*转化表!$D$37+(B295-10)*转化表!$D$38,IF(AND(B295&lt;=30,B295&gt;20),9*转化表!$D$37+10*转化表!$D$38+(B295-20)*转化表!$D$39,IF(AND(B295&lt;=40,B295&gt;30),9*转化表!$D$37+10*转化表!$D$38+10*转化表!$D$39+(B295-30)*转化表!$D$40,IF(AND(B295&lt;=50,B295&gt;40),9*转化表!$D$37+10*转化表!$D$38+10*转化表!$D$39+10*转化表!$D$40+(B295-40)*转化表!$D$41,IF(AND(B295&lt;=60,B295&gt;50),9*转化表!$D$37+10*转化表!$D$38+10*转化表!$D$39+10*转化表!$D$40+10*转化表!$D$41+(B295-50)*转化表!$D$42,IF(AND(B295&lt;=70,B295&gt;60),9*转化表!$D$37+10*转化表!$D$38+10*转化表!$D$39+10*转化表!$D$40+10*转化表!$D$41+10*转化表!$D$42+(B295-60)*转化表!$D$43,IF(AND(B295&lt;=80,B295&gt;70),9*转化表!$D$37+10*转化表!$D$38+10*转化表!$D$39+10*转化表!$D$40+10*转化表!$D$41+10*转化表!$D$42+10*转化表!$D$43+(B295-70)*转化表!$D$44,IF(AND(B295&lt;=90,B295&gt;80),9*转化表!$D$37+10*转化表!$D$38+10*转化表!$D$39+10*转化表!$D$40+10*转化表!$D$41+10*转化表!$D$42+10*转化表!$D$43+10*转化表!$D$44+(B295-80)*转化表!$D$45,IF(AND(B295&lt;=100,B295&gt;90),9*转化表!$D$37+10*转化表!$D$38+10*转化表!$D$39+10*转化表!$D$40+10*转化表!$D$41+10*转化表!$D$42+10*转化表!$D$43+10*转化表!$D$44+10*转化表!$D$45+(B295-90)*转化表!$D$46,IF(AND(B295&lt;=110,B295&gt;100),9*转化表!$D$37+10*转化表!$D$38+10*转化表!$D$39+10*转化表!$D$40+10*转化表!$D$41+10*转化表!$D$42+10*转化表!$D$43+10*转化表!$D$44+10*转化表!$D$45+10*转化表!$D$46+(B295-100)*转化表!$D$47,IF(AND(B295&lt;=120,B295&gt;110),9*转化表!$D$37+10*转化表!$D$38+10*转化表!$D$39+10*转化表!$D$40+10*转化表!$D$41+10*转化表!$D$42+10*转化表!$D$43+10*转化表!$D$44+10*转化表!$D$45+10*转化表!$D$46+10*转化表!$D$47+(B295-110)*转化表!$D$48))))))))))))</f>
        <v>214.8</v>
      </c>
      <c r="I295" s="103">
        <f>IF(E295&lt;=50,0,(E295-50)*人物成长表!$B295*10%+0.1+IF(AND(B295&lt;=10,B295&gt;0),(人物成长表!$B295-1)*转化表!$E$37,IF(AND(B295&lt;=20,B295&gt;10),9*转化表!$E$37+(B295-10)*转化表!$E$38,IF(AND(B295&lt;=30,B295&gt;20),9*转化表!$E$37+10*转化表!$E$38+(B295-20)*转化表!$E$39,IF(AND(B295&lt;=40,B295&gt;30),9*转化表!$E$37+10*转化表!$E$38+10*转化表!$E$39+(B295-30)*转化表!$E$40,IF(AND(B295&lt;=50,B295&gt;40),9*转化表!$E$37+10*转化表!$E$38+10*转化表!$E$39+10*转化表!$E$40+(B295-40)*转化表!$E$41,IF(AND(B295&lt;=60,B295&gt;50),9*转化表!$E$37+10*转化表!$E$38+10*转化表!$E$39+10*转化表!$E$40+10*转化表!$E$41+(B295-50)*转化表!$E$42,IF(AND(B295&lt;=70,B295&gt;60),9*转化表!$E$37+10*转化表!$E$38+10*转化表!$E$39+10*转化表!$E$40+10*转化表!$E$41+10*转化表!$E$42+(B295-60)*转化表!$E$43,IF(AND(B295&lt;=80,B295&gt;70),9*转化表!$E$37+10*转化表!$E$38+10*转化表!$E$39+10*转化表!$E$40+10*转化表!$E$41+10*转化表!$E$42+10*转化表!$E$43+(B295-70)*转化表!$E$44,IF(AND(B295&lt;=90,B295&gt;80),9*转化表!$E$37+10*转化表!$E$38+10*转化表!$E$39+10*转化表!$E$40+10*转化表!$E$41+10*转化表!$E$42+10*转化表!$E$43+10*转化表!$E$44+(B295-80)*转化表!$E$45,IF(AND(B295&lt;=100,B295&gt;90),9*转化表!$E$37+10*转化表!$E$38+10*转化表!$E$39+10*转化表!$E$40+10*转化表!$E$41+10*转化表!$E$42+10*转化表!$E$43+10*转化表!$E$44+10*转化表!$E$45+(B295-90)*转化表!$E$46,IF(AND(B295&lt;=110,B295&gt;100),9*转化表!$E$37+10*转化表!$E$38+10*转化表!$E$39+10*转化表!$E$40+10*转化表!$E$41+10*转化表!$E$42+10*转化表!$E$43+10*转化表!$E$44+10*转化表!$E$45+10*转化表!$E$46+(B295-100)*转化表!$E$47,IF(AND(B295&lt;=120,B295&gt;110),9*转化表!$E$37+10*转化表!$E$38+10*转化表!$E$39+10*转化表!$E$40+10*转化表!$E$41+10*转化表!$E$42+10*转化表!$E$43+10*转化表!$E$44+10*转化表!$E$45+10*转化表!$E$46+10*转化表!$E$47+(B295-110)*转化表!$E$48)))))))))))))</f>
        <v>55.33</v>
      </c>
      <c r="J295" s="103">
        <f>IF(E295&lt;=50,0,(E295-50)*B295*7%+0.1+IF(AND(B295&lt;=10,B295&gt;0),(人物成长表!$B295-1)*转化表!$F$37,IF(AND(B295&lt;=20,B295&gt;10),9*转化表!$F$37+(B295-10)*转化表!$F$38,IF(AND(B295&lt;=30,B295&gt;20),9*转化表!$F$37+10*转化表!$F$38+(B295-20)*转化表!$F$39,IF(AND(B295&lt;=40,B295&gt;30),9*转化表!$F$37+10*转化表!$F$38+10*转化表!$F$39+(B295-30)*转化表!$F$40,IF(AND(B295&lt;=50,B295&gt;40),9*转化表!$F$37+10*转化表!$F$38+10*转化表!$F$39+10*转化表!$F$40+(B295-40)*转化表!$F$41,IF(AND(B295&lt;=60,B295&gt;50),9*转化表!$F$37+10*转化表!$F$38+10*转化表!$F$39+10*转化表!$F$40+10*转化表!$F$41+(B295-50)*转化表!$F$42,IF(AND(B295&lt;=70,B295&gt;60),9*转化表!$F$37+10*转化表!$F$38+10*转化表!$F$39+10*转化表!$F$40+10*转化表!$F$41+10*转化表!$F$42+(B295-60)*转化表!$F$43,IF(AND(B295&lt;=80,B295&gt;70),9*转化表!$F$37+10*转化表!$F$38+10*转化表!$F$39+10*转化表!$F$40+10*转化表!$F$41+10*转化表!$F$42+10*转化表!$F$43+(B295-70)*转化表!$F$44,IF(AND(B295&lt;=90,B295&gt;80),9*转化表!$F$37+10*转化表!$F$38+10*转化表!$F$39+10*转化表!$F$40+10*转化表!$F$41+10*转化表!$F$42+10*转化表!$F$43+10*转化表!$F$44+(B295-80)*转化表!$F$45,IF(AND(B295&lt;=100,B295&gt;90),9*转化表!$F$37+10*转化表!$F$38+10*转化表!$F$39+10*转化表!$F$40+10*转化表!$F$41+10*转化表!$F$42+10*转化表!$F$43+10*转化表!$F$44+10*转化表!$F$45+(B295-90)*转化表!$F$46,IF(AND(B295&lt;=110,B295&gt;100),9*转化表!$F$37+10*转化表!$F$38+10*转化表!$F$39+10*转化表!$F$40+10*转化表!$F$41+10*转化表!$F$42+10*转化表!$F$43+10*转化表!$F$44+10*转化表!$F$45+10*转化表!$F$46+(B295-100)*转化表!$F$47,IF(AND(B295&lt;=120,B295&gt;110),9*转化表!$F$37+10*转化表!$F$38+10*转化表!$F$39+10*转化表!$F$40+10*转化表!$F$41+10*转化表!$F$42+10*转化表!$F$43+10*转化表!$F$44+10*转化表!$F$45+10*转化表!$F$46+10*转化表!$F$47+(B295-110)*转化表!$F$48)))))))))))))</f>
        <v>38.650000000000006</v>
      </c>
      <c r="K295" s="103">
        <f>(F295-50)*人物成长表!$B295*10%+1+IF(AND(B295&lt;=10,B295&gt;0),(人物成长表!$B295-1)*转化表!$G$37,IF(AND(B295&lt;=20,B295&gt;10),9*转化表!$G$37+(B295-10)*转化表!$G$38,IF(AND(B295&lt;=30,B295&gt;20),9*转化表!$G$37+10*转化表!$G$38+(B295-20)*转化表!$G$39,IF(AND(B295&lt;=40,B295&gt;30),9*转化表!$G$37+10*转化表!$G$38+10*转化表!$G$39+(B295-30)*转化表!$G$40,IF(AND(B295&lt;=50,B295&gt;40),9*转化表!$G$37+10*转化表!$G$38+10*转化表!$G$39+10*转化表!$G$40+(B295-40)*转化表!$G$41,IF(AND(B295&lt;=60,B295&gt;50),9*转化表!$G$37+10*转化表!$G$38+10*转化表!$G$39+10*转化表!$G$40+10*转化表!$G$41+(B295-50)*转化表!$G$42,IF(AND(B295&lt;=70,B295&gt;60),9*转化表!$G$37+10*转化表!$G$38+10*转化表!$G$39+10*转化表!$G$40+10*转化表!$G$41+10*转化表!$G$42+(B295-60)*转化表!$G$43,IF(AND(B295&lt;=80,B295&gt;70),9*转化表!$G$37+10*转化表!$G$38+10*转化表!$G$39+10*转化表!$G$40+10*转化表!$G$41+10*转化表!$G$42+10*转化表!$G$43+(B295-70)*转化表!$G$44,IF(AND(B295&lt;=90,B295&gt;80),9*转化表!$G$37+10*转化表!$G$38+10*转化表!$G$39+10*转化表!$G$40+10*转化表!$G$41+10*转化表!$G$42+10*转化表!$G$43+10*转化表!$G$44+(B295-80)*转化表!$G$45,IF(AND(B295&lt;=100,B295&gt;90),9*转化表!$G$37+10*转化表!$G$38+10*转化表!$G$39+10*转化表!$G$40+10*转化表!$G$41+10*转化表!$G$42+10*转化表!$G$43+10*转化表!$G$44+10*转化表!$G$45+(B295-90)*转化表!$G$46,IF(AND(B295&lt;=110,B295&gt;100),9*转化表!$G$37+10*转化表!$G$38+10*转化表!$G$39+10*转化表!$G$40+10*转化表!$G$41+10*转化表!$G$42+10*转化表!$G$43+10*转化表!$G$44+10*转化表!$G$45+10*转化表!$G$46+(B295-100)*转化表!$G$47,IF(AND(B295&lt;=120,B295&gt;110),9*转化表!$G$37+10*转化表!$G$38+10*转化表!$G$39+10*转化表!$G$40+10*转化表!$G$41+10*转化表!$G$42+10*转化表!$G$43+10*转化表!$G$44+10*转化表!$G$45+10*转化表!$G$46+10*转化表!$G$47+(B295-110)*转化表!$G$48))))))))))))</f>
        <v>228</v>
      </c>
      <c r="L295" s="103">
        <f>IF(F295&lt;=50,0,(F295-50)*人物成长表!$B295*7%+IF(AND(B295&lt;=10,B295&gt;0),人物成长表!$B295*转化表!$H$37,IF(AND(B295&lt;=20,B295&gt;10),9*转化表!$H$37+(B295-10)*转化表!$H$38,IF(AND(B295&lt;=30,B295&gt;20),9*转化表!$H$37+10*转化表!$H$38+(B295-20)*转化表!$H$39,IF(AND(B295&lt;=40,B295&gt;30),9*转化表!$H$37+10*转化表!$H$38+10*转化表!$H$39+(B295-30)*转化表!$H$40,IF(AND(B295&lt;=50,B295&gt;40),9*转化表!$H$37+10*转化表!$H$38+10*转化表!$H$39+10*转化表!$H$40+(B295-40)*转化表!$H$41,IF(AND(B295&lt;=60,B295&gt;50),9*转化表!$H$37+10*转化表!$H$38+10*转化表!$H$39+10*转化表!$H$40+10*转化表!$H$41+(B295-50)*转化表!$H$42,IF(AND(B295&lt;=70,B295&gt;60),9*转化表!$H$37+10*转化表!$H$38+10*转化表!$H$39+10*转化表!$H$40+10*转化表!$H$41+10*转化表!$H$42+(B295-60)*转化表!$H$43,IF(AND(B295&lt;=80,B295&gt;70),9*转化表!$H$37+10*转化表!$H$38+10*转化表!$H$39+10*转化表!$H$40+10*转化表!$H$41+10*转化表!$H$42+10*转化表!$H$43+(B295-70)*转化表!$H$44,IF(AND(B295&lt;=90,B295&gt;80),9*转化表!$H$37+10*转化表!$H$38+10*转化表!$H$39+10*转化表!$H$40+10*转化表!$H$41+10*转化表!$H$42+10*转化表!$H$43+10*转化表!$H$44+(B295-80)*转化表!$H$45,IF(AND(B295&lt;=100,B295&gt;90),9*转化表!$H$37+10*转化表!$H$38+10*转化表!$H$39+10*转化表!$H$40+10*转化表!$H$41+10*转化表!$H$42+10*转化表!$H$43+10*转化表!$H$44+10*转化表!$H$45+(B295-90)*转化表!$H$46,IF(AND(B295&lt;=110,B295&gt;100),9*转化表!$H$37+10*转化表!$H$38+10*转化表!$H$39+10*转化表!$H$40+10*转化表!$H$41+10*转化表!$H$42+10*转化表!$H$43+10*转化表!$H$44+10*转化表!$H$45+10*转化表!$H$46+(B295-100)*转化表!$H$47,IF(AND(B295&lt;=120,B295&gt;110),9*转化表!$H$37+10*转化表!$H$38+10*转化表!$H$39+10*转化表!$H$40+10*转化表!$H$41+10*转化表!$H$42+10*转化表!$H$43+10*转化表!$H$44+10*转化表!$H$45+10*转化表!$H$46+10*转化表!$H$47+(B295-110)*转化表!$H$48)))))))))))))</f>
        <v>40.080000000000005</v>
      </c>
      <c r="M295" s="104">
        <v>0.15</v>
      </c>
      <c r="N295" s="100">
        <v>0</v>
      </c>
      <c r="O295" s="104">
        <v>0.15</v>
      </c>
      <c r="P295" s="104">
        <v>0.15</v>
      </c>
      <c r="Q295" s="100">
        <v>0</v>
      </c>
      <c r="R295" s="100">
        <v>0</v>
      </c>
      <c r="S295" s="100">
        <v>0</v>
      </c>
    </row>
    <row r="296" spans="1:19">
      <c r="A296" s="42" t="s">
        <v>465</v>
      </c>
      <c r="B296" s="100">
        <v>55</v>
      </c>
      <c r="C296" s="101">
        <f>IF(AND(B296&lt;=10,B296&gt;0),(人物成长表!$B296-1)*16+50,IF(AND(B296&lt;=20,B296&gt;10),9*16+50+(B296-10)*32,IF(AND(B296&lt;=30,B296&gt;20),9*16+50+10*32+(B296-20)*48,IF(AND(B296&lt;=40,B296&gt;30),9*16+50+10*32+10*48+(B296-30)*64,IF(AND(B296&lt;=50,B296&gt;40),9*16+50+10*32+10*48+10*64+(B296-40)*80,IF(AND(B296&lt;=60,B296&gt;50),9*16+30+10*32+10*48+10*64+10*80+(B296-50)*96,IF(AND(B296&lt;=70,B296&gt;60),9*16+30+10*32+10*48+10*64+10*80+10*96+(B296-60)*112,IF(AND(B296&lt;=80,B296&gt;70),9*16+30+10*32+10*48+10*64+10*80+10*96+10*112+(B296-70)*128,IF(AND(B296&lt;=90,B296&gt;80),9*16+30+10*32+10*48+10*64+10*80+10*96+10*112+10*128+(B296-80)*144,IF(AND(B296&lt;=100,B296&gt;90),9*16+30+10*32+10*48+10*64+10*80+10*96+10*112+10*128+10*144+(B296-90)*160,IF(AND(B296&lt;=110,B296&gt;100),9*16+30+10*32+10*48+10*64+10*80+10*96+10*112+10*128+10*144+10*160+(B296-100)*176,IF(AND(B296&lt;=120,B296&gt;110),9*16+30+10*32+10*48+10*64+10*80+10*96+10*112+10*128+10*144+10*160+10*176+(B296-110)*192))))))))))))</f>
        <v>2894</v>
      </c>
      <c r="D296" s="42">
        <v>60</v>
      </c>
      <c r="E296" s="42">
        <v>60</v>
      </c>
      <c r="F296" s="100">
        <v>60</v>
      </c>
      <c r="G296" s="102">
        <f>人物成长表!$D296*人物成长表!$B296*10%+7+IF(AND(B296&lt;=10,B296&gt;0),(人物成长表!$B296-1)*转化表!$C$37,IF(AND(B296&lt;=20,B296&gt;10),9*转化表!$C$37+(B296-10)*转化表!$C$38,IF(AND(B296&lt;=30,B296&gt;20),9*转化表!$C$37+10*转化表!$C$38+(B296-20)*转化表!$C$39,IF(AND(B296&lt;=40,B296&gt;30),9*转化表!$C$37+10*转化表!$C$38+10*转化表!$C$39+(B296-30)*转化表!$C$40,IF(AND(B296&lt;=50,B296&gt;40),9*转化表!$C$37+10*转化表!$C$38+10*转化表!$C$39+10*转化表!$C$40+(B296-40)*转化表!$C$41,IF(AND(B296&lt;=60,B296&gt;50),9*转化表!$C$37+10*转化表!$C$38+10*转化表!$C$39+10*转化表!$C$40+10*转化表!$C$41+(B296-50)*转化表!$C$42,IF(AND(B296&lt;=70,B296&gt;60),9*转化表!$C$37+10*转化表!$C$38+10*转化表!$C$39+10*转化表!$C$40+10*转化表!$C$41+10*转化表!$C$42+(B296-60)*转化表!$C$43,IF(AND(B296&lt;=80,B296&gt;70),9*转化表!$C$37+10*转化表!$C$38+10*转化表!$C$39+10*转化表!$C$40+10*转化表!$C$41+10*转化表!$C$42+10*转化表!$C$43+(B296-70)*转化表!$C$44,IF(AND(B296&lt;=90,B296&gt;80),9*转化表!$C$37+10*转化表!$C$38+10*转化表!$C$39+10*转化表!$C$40+10*转化表!$C$41+10*转化表!$C$42+10*转化表!$C$43+10*转化表!$C$44+(B296-80)*转化表!$C$45,IF(AND(B296&lt;=100,B296&gt;90),9*转化表!$C$37+10*转化表!$C$38+10*转化表!$C$39+10*转化表!$C$40+10*转化表!$C$41+10*转化表!$C$42+10*转化表!$C$43+10*转化表!$C$44+10*转化表!$C$45+(B296-90)*转化表!$C$46,IF(AND(B296&lt;=110,B296&gt;100),9*转化表!$C$37+10*转化表!$C$38+10*转化表!$C$39+10*转化表!$C$40+10*转化表!$C$41+10*转化表!$C$42+10*转化表!$C$43+10*转化表!$C$44+10*转化表!$C$45+10*转化表!$C$46+(B296-100)*转化表!$C$47,IF(AND(B296&lt;=120,B296&gt;110),9*转化表!$C$37+10*转化表!$C$38+10*转化表!$C$39+10*转化表!$C$40+10*转化表!$C$41+10*转化表!$C$42+10*转化表!$C$43+10*转化表!$C$44+10*转化表!$C$45+10*转化表!$C$46+10*转化表!$C$47+(B296-110)*转化表!$C$48))))))))))))</f>
        <v>774</v>
      </c>
      <c r="H296" s="102">
        <f>人物成长表!$D296*人物成长表!$B296*7%+4.8+IF(AND(B296&lt;=10,B296&gt;0),(人物成长表!$B296-1)*转化表!$D$37,IF(AND(B296&lt;=20,B296&gt;10),9*转化表!$D$37+(B296-10)*转化表!$D$38,IF(AND(B296&lt;=30,B296&gt;20),9*转化表!$D$37+10*转化表!$D$38+(B296-20)*转化表!$D$39,IF(AND(B296&lt;=40,B296&gt;30),9*转化表!$D$37+10*转化表!$D$38+10*转化表!$D$39+(B296-30)*转化表!$D$40,IF(AND(B296&lt;=50,B296&gt;40),9*转化表!$D$37+10*转化表!$D$38+10*转化表!$D$39+10*转化表!$D$40+(B296-40)*转化表!$D$41,IF(AND(B296&lt;=60,B296&gt;50),9*转化表!$D$37+10*转化表!$D$38+10*转化表!$D$39+10*转化表!$D$40+10*转化表!$D$41+(B296-50)*转化表!$D$42,IF(AND(B296&lt;=70,B296&gt;60),9*转化表!$D$37+10*转化表!$D$38+10*转化表!$D$39+10*转化表!$D$40+10*转化表!$D$41+10*转化表!$D$42+(B296-60)*转化表!$D$43,IF(AND(B296&lt;=80,B296&gt;70),9*转化表!$D$37+10*转化表!$D$38+10*转化表!$D$39+10*转化表!$D$40+10*转化表!$D$41+10*转化表!$D$42+10*转化表!$D$43+(B296-70)*转化表!$D$44,IF(AND(B296&lt;=90,B296&gt;80),9*转化表!$D$37+10*转化表!$D$38+10*转化表!$D$39+10*转化表!$D$40+10*转化表!$D$41+10*转化表!$D$42+10*转化表!$D$43+10*转化表!$D$44+(B296-80)*转化表!$D$45,IF(AND(B296&lt;=100,B296&gt;90),9*转化表!$D$37+10*转化表!$D$38+10*转化表!$D$39+10*转化表!$D$40+10*转化表!$D$41+10*转化表!$D$42+10*转化表!$D$43+10*转化表!$D$44+10*转化表!$D$45+(B296-90)*转化表!$D$46,IF(AND(B296&lt;=110,B296&gt;100),9*转化表!$D$37+10*转化表!$D$38+10*转化表!$D$39+10*转化表!$D$40+10*转化表!$D$41+10*转化表!$D$42+10*转化表!$D$43+10*转化表!$D$44+10*转化表!$D$45+10*转化表!$D$46+(B296-100)*转化表!$D$47,IF(AND(B296&lt;=120,B296&gt;110),9*转化表!$D$37+10*转化表!$D$38+10*转化表!$D$39+10*转化表!$D$40+10*转化表!$D$41+10*转化表!$D$42+10*转化表!$D$43+10*转化表!$D$44+10*转化表!$D$45+10*转化表!$D$46+10*转化表!$D$47+(B296-110)*转化表!$D$48))))))))))))</f>
        <v>221.50000000000006</v>
      </c>
      <c r="I296" s="103">
        <f>IF(E296&lt;=50,0,(E296-50)*人物成长表!$B296*10%+0.1+IF(AND(B296&lt;=10,B296&gt;0),(人物成长表!$B296-1)*转化表!$E$37,IF(AND(B296&lt;=20,B296&gt;10),9*转化表!$E$37+(B296-10)*转化表!$E$38,IF(AND(B296&lt;=30,B296&gt;20),9*转化表!$E$37+10*转化表!$E$38+(B296-20)*转化表!$E$39,IF(AND(B296&lt;=40,B296&gt;30),9*转化表!$E$37+10*转化表!$E$38+10*转化表!$E$39+(B296-30)*转化表!$E$40,IF(AND(B296&lt;=50,B296&gt;40),9*转化表!$E$37+10*转化表!$E$38+10*转化表!$E$39+10*转化表!$E$40+(B296-40)*转化表!$E$41,IF(AND(B296&lt;=60,B296&gt;50),9*转化表!$E$37+10*转化表!$E$38+10*转化表!$E$39+10*转化表!$E$40+10*转化表!$E$41+(B296-50)*转化表!$E$42,IF(AND(B296&lt;=70,B296&gt;60),9*转化表!$E$37+10*转化表!$E$38+10*转化表!$E$39+10*转化表!$E$40+10*转化表!$E$41+10*转化表!$E$42+(B296-60)*转化表!$E$43,IF(AND(B296&lt;=80,B296&gt;70),9*转化表!$E$37+10*转化表!$E$38+10*转化表!$E$39+10*转化表!$E$40+10*转化表!$E$41+10*转化表!$E$42+10*转化表!$E$43+(B296-70)*转化表!$E$44,IF(AND(B296&lt;=90,B296&gt;80),9*转化表!$E$37+10*转化表!$E$38+10*转化表!$E$39+10*转化表!$E$40+10*转化表!$E$41+10*转化表!$E$42+10*转化表!$E$43+10*转化表!$E$44+(B296-80)*转化表!$E$45,IF(AND(B296&lt;=100,B296&gt;90),9*转化表!$E$37+10*转化表!$E$38+10*转化表!$E$39+10*转化表!$E$40+10*转化表!$E$41+10*转化表!$E$42+10*转化表!$E$43+10*转化表!$E$44+10*转化表!$E$45+(B296-90)*转化表!$E$46,IF(AND(B296&lt;=110,B296&gt;100),9*转化表!$E$37+10*转化表!$E$38+10*转化表!$E$39+10*转化表!$E$40+10*转化表!$E$41+10*转化表!$E$42+10*转化表!$E$43+10*转化表!$E$44+10*转化表!$E$45+10*转化表!$E$46+(B296-100)*转化表!$E$47,IF(AND(B296&lt;=120,B296&gt;110),9*转化表!$E$37+10*转化表!$E$38+10*转化表!$E$39+10*转化表!$E$40+10*转化表!$E$41+10*转化表!$E$42+10*转化表!$E$43+10*转化表!$E$44+10*转化表!$E$45+10*转化表!$E$46+10*转化表!$E$47+(B296-110)*转化表!$E$48)))))))))))))</f>
        <v>56.370000000000005</v>
      </c>
      <c r="J296" s="103">
        <f>IF(E296&lt;=50,0,(E296-50)*B296*7%+0.1+IF(AND(B296&lt;=10,B296&gt;0),(人物成长表!$B296-1)*转化表!$F$37,IF(AND(B296&lt;=20,B296&gt;10),9*转化表!$F$37+(B296-10)*转化表!$F$38,IF(AND(B296&lt;=30,B296&gt;20),9*转化表!$F$37+10*转化表!$F$38+(B296-20)*转化表!$F$39,IF(AND(B296&lt;=40,B296&gt;30),9*转化表!$F$37+10*转化表!$F$38+10*转化表!$F$39+(B296-30)*转化表!$F$40,IF(AND(B296&lt;=50,B296&gt;40),9*转化表!$F$37+10*转化表!$F$38+10*转化表!$F$39+10*转化表!$F$40+(B296-40)*转化表!$F$41,IF(AND(B296&lt;=60,B296&gt;50),9*转化表!$F$37+10*转化表!$F$38+10*转化表!$F$39+10*转化表!$F$40+10*转化表!$F$41+(B296-50)*转化表!$F$42,IF(AND(B296&lt;=70,B296&gt;60),9*转化表!$F$37+10*转化表!$F$38+10*转化表!$F$39+10*转化表!$F$40+10*转化表!$F$41+10*转化表!$F$42+(B296-60)*转化表!$F$43,IF(AND(B296&lt;=80,B296&gt;70),9*转化表!$F$37+10*转化表!$F$38+10*转化表!$F$39+10*转化表!$F$40+10*转化表!$F$41+10*转化表!$F$42+10*转化表!$F$43+(B296-70)*转化表!$F$44,IF(AND(B296&lt;=90,B296&gt;80),9*转化表!$F$37+10*转化表!$F$38+10*转化表!$F$39+10*转化表!$F$40+10*转化表!$F$41+10*转化表!$F$42+10*转化表!$F$43+10*转化表!$F$44+(B296-80)*转化表!$F$45,IF(AND(B296&lt;=100,B296&gt;90),9*转化表!$F$37+10*转化表!$F$38+10*转化表!$F$39+10*转化表!$F$40+10*转化表!$F$41+10*转化表!$F$42+10*转化表!$F$43+10*转化表!$F$44+10*转化表!$F$45+(B296-90)*转化表!$F$46,IF(AND(B296&lt;=110,B296&gt;100),9*转化表!$F$37+10*转化表!$F$38+10*转化表!$F$39+10*转化表!$F$40+10*转化表!$F$41+10*转化表!$F$42+10*转化表!$F$43+10*转化表!$F$44+10*转化表!$F$45+10*转化表!$F$46+(B296-100)*转化表!$F$47,IF(AND(B296&lt;=120,B296&gt;110),9*转化表!$F$37+10*转化表!$F$38+10*转化表!$F$39+10*转化表!$F$40+10*转化表!$F$41+10*转化表!$F$42+10*转化表!$F$43+10*转化表!$F$44+10*转化表!$F$45+10*转化表!$F$46+10*转化表!$F$47+(B296-110)*转化表!$F$48)))))))))))))</f>
        <v>39.38000000000001</v>
      </c>
      <c r="K296" s="103">
        <f>(F296-50)*人物成长表!$B296*10%+1+IF(AND(B296&lt;=10,B296&gt;0),(人物成长表!$B296-1)*转化表!$G$37,IF(AND(B296&lt;=20,B296&gt;10),9*转化表!$G$37+(B296-10)*转化表!$G$38,IF(AND(B296&lt;=30,B296&gt;20),9*转化表!$G$37+10*转化表!$G$38+(B296-20)*转化表!$G$39,IF(AND(B296&lt;=40,B296&gt;30),9*转化表!$G$37+10*转化表!$G$38+10*转化表!$G$39+(B296-30)*转化表!$G$40,IF(AND(B296&lt;=50,B296&gt;40),9*转化表!$G$37+10*转化表!$G$38+10*转化表!$G$39+10*转化表!$G$40+(B296-40)*转化表!$G$41,IF(AND(B296&lt;=60,B296&gt;50),9*转化表!$G$37+10*转化表!$G$38+10*转化表!$G$39+10*转化表!$G$40+10*转化表!$G$41+(B296-50)*转化表!$G$42,IF(AND(B296&lt;=70,B296&gt;60),9*转化表!$G$37+10*转化表!$G$38+10*转化表!$G$39+10*转化表!$G$40+10*转化表!$G$41+10*转化表!$G$42+(B296-60)*转化表!$G$43,IF(AND(B296&lt;=80,B296&gt;70),9*转化表!$G$37+10*转化表!$G$38+10*转化表!$G$39+10*转化表!$G$40+10*转化表!$G$41+10*转化表!$G$42+10*转化表!$G$43+(B296-70)*转化表!$G$44,IF(AND(B296&lt;=90,B296&gt;80),9*转化表!$G$37+10*转化表!$G$38+10*转化表!$G$39+10*转化表!$G$40+10*转化表!$G$41+10*转化表!$G$42+10*转化表!$G$43+10*转化表!$G$44+(B296-80)*转化表!$G$45,IF(AND(B296&lt;=100,B296&gt;90),9*转化表!$G$37+10*转化表!$G$38+10*转化表!$G$39+10*转化表!$G$40+10*转化表!$G$41+10*转化表!$G$42+10*转化表!$G$43+10*转化表!$G$44+10*转化表!$G$45+(B296-90)*转化表!$G$46,IF(AND(B296&lt;=110,B296&gt;100),9*转化表!$G$37+10*转化表!$G$38+10*转化表!$G$39+10*转化表!$G$40+10*转化表!$G$41+10*转化表!$G$42+10*转化表!$G$43+10*转化表!$G$44+10*转化表!$G$45+10*转化表!$G$46+(B296-100)*转化表!$G$47,IF(AND(B296&lt;=120,B296&gt;110),9*转化表!$G$37+10*转化表!$G$38+10*转化表!$G$39+10*转化表!$G$40+10*转化表!$G$41+10*转化表!$G$42+10*转化表!$G$43+10*转化表!$G$44+10*转化表!$G$45+10*转化表!$G$46+10*转化表!$G$47+(B296-110)*转化表!$G$48))))))))))))</f>
        <v>235</v>
      </c>
      <c r="L296" s="103">
        <f>IF(F296&lt;=50,0,(F296-50)*人物成长表!$B296*7%+IF(AND(B296&lt;=10,B296&gt;0),人物成长表!$B296*转化表!$H$37,IF(AND(B296&lt;=20,B296&gt;10),9*转化表!$H$37+(B296-10)*转化表!$H$38,IF(AND(B296&lt;=30,B296&gt;20),9*转化表!$H$37+10*转化表!$H$38+(B296-20)*转化表!$H$39,IF(AND(B296&lt;=40,B296&gt;30),9*转化表!$H$37+10*转化表!$H$38+10*转化表!$H$39+(B296-30)*转化表!$H$40,IF(AND(B296&lt;=50,B296&gt;40),9*转化表!$H$37+10*转化表!$H$38+10*转化表!$H$39+10*转化表!$H$40+(B296-40)*转化表!$H$41,IF(AND(B296&lt;=60,B296&gt;50),9*转化表!$H$37+10*转化表!$H$38+10*转化表!$H$39+10*转化表!$H$40+10*转化表!$H$41+(B296-50)*转化表!$H$42,IF(AND(B296&lt;=70,B296&gt;60),9*转化表!$H$37+10*转化表!$H$38+10*转化表!$H$39+10*转化表!$H$40+10*转化表!$H$41+10*转化表!$H$42+(B296-60)*转化表!$H$43,IF(AND(B296&lt;=80,B296&gt;70),9*转化表!$H$37+10*转化表!$H$38+10*转化表!$H$39+10*转化表!$H$40+10*转化表!$H$41+10*转化表!$H$42+10*转化表!$H$43+(B296-70)*转化表!$H$44,IF(AND(B296&lt;=90,B296&gt;80),9*转化表!$H$37+10*转化表!$H$38+10*转化表!$H$39+10*转化表!$H$40+10*转化表!$H$41+10*转化表!$H$42+10*转化表!$H$43+10*转化表!$H$44+(B296-80)*转化表!$H$45,IF(AND(B296&lt;=100,B296&gt;90),9*转化表!$H$37+10*转化表!$H$38+10*转化表!$H$39+10*转化表!$H$40+10*转化表!$H$41+10*转化表!$H$42+10*转化表!$H$43+10*转化表!$H$44+10*转化表!$H$45+(B296-90)*转化表!$H$46,IF(AND(B296&lt;=110,B296&gt;100),9*转化表!$H$37+10*转化表!$H$38+10*转化表!$H$39+10*转化表!$H$40+10*转化表!$H$41+10*转化表!$H$42+10*转化表!$H$43+10*转化表!$H$44+10*转化表!$H$45+10*转化表!$H$46+(B296-100)*转化表!$H$47,IF(AND(B296&lt;=120,B296&gt;110),9*转化表!$H$37+10*转化表!$H$38+10*转化表!$H$39+10*转化表!$H$40+10*转化表!$H$41+10*转化表!$H$42+10*转化表!$H$43+10*转化表!$H$44+10*转化表!$H$45+10*转化表!$H$46+10*转化表!$H$47+(B296-110)*转化表!$H$48)))))))))))))</f>
        <v>40.865000000000009</v>
      </c>
      <c r="M296" s="104">
        <v>0.15</v>
      </c>
      <c r="N296" s="100">
        <v>0</v>
      </c>
      <c r="O296" s="104">
        <v>0.15</v>
      </c>
      <c r="P296" s="104">
        <v>0.15</v>
      </c>
      <c r="Q296" s="100">
        <v>0</v>
      </c>
      <c r="R296" s="100">
        <v>0</v>
      </c>
      <c r="S296" s="100">
        <v>0</v>
      </c>
    </row>
    <row r="297" spans="1:19">
      <c r="A297" s="42" t="s">
        <v>465</v>
      </c>
      <c r="B297" s="100">
        <v>56</v>
      </c>
      <c r="C297" s="101">
        <f>IF(AND(B297&lt;=10,B297&gt;0),(人物成长表!$B297-1)*16+50,IF(AND(B297&lt;=20,B297&gt;10),9*16+50+(B297-10)*32,IF(AND(B297&lt;=30,B297&gt;20),9*16+50+10*32+(B297-20)*48,IF(AND(B297&lt;=40,B297&gt;30),9*16+50+10*32+10*48+(B297-30)*64,IF(AND(B297&lt;=50,B297&gt;40),9*16+50+10*32+10*48+10*64+(B297-40)*80,IF(AND(B297&lt;=60,B297&gt;50),9*16+30+10*32+10*48+10*64+10*80+(B297-50)*96,IF(AND(B297&lt;=70,B297&gt;60),9*16+30+10*32+10*48+10*64+10*80+10*96+(B297-60)*112,IF(AND(B297&lt;=80,B297&gt;70),9*16+30+10*32+10*48+10*64+10*80+10*96+10*112+(B297-70)*128,IF(AND(B297&lt;=90,B297&gt;80),9*16+30+10*32+10*48+10*64+10*80+10*96+10*112+10*128+(B297-80)*144,IF(AND(B297&lt;=100,B297&gt;90),9*16+30+10*32+10*48+10*64+10*80+10*96+10*112+10*128+10*144+(B297-90)*160,IF(AND(B297&lt;=110,B297&gt;100),9*16+30+10*32+10*48+10*64+10*80+10*96+10*112+10*128+10*144+10*160+(B297-100)*176,IF(AND(B297&lt;=120,B297&gt;110),9*16+30+10*32+10*48+10*64+10*80+10*96+10*112+10*128+10*144+10*160+10*176+(B297-110)*192))))))))))))</f>
        <v>2990</v>
      </c>
      <c r="D297" s="42">
        <v>60</v>
      </c>
      <c r="E297" s="42">
        <v>60</v>
      </c>
      <c r="F297" s="100">
        <v>60</v>
      </c>
      <c r="G297" s="102">
        <f>人物成长表!$D297*人物成长表!$B297*10%+7+IF(AND(B297&lt;=10,B297&gt;0),(人物成长表!$B297-1)*转化表!$C$37,IF(AND(B297&lt;=20,B297&gt;10),9*转化表!$C$37+(B297-10)*转化表!$C$38,IF(AND(B297&lt;=30,B297&gt;20),9*转化表!$C$37+10*转化表!$C$38+(B297-20)*转化表!$C$39,IF(AND(B297&lt;=40,B297&gt;30),9*转化表!$C$37+10*转化表!$C$38+10*转化表!$C$39+(B297-30)*转化表!$C$40,IF(AND(B297&lt;=50,B297&gt;40),9*转化表!$C$37+10*转化表!$C$38+10*转化表!$C$39+10*转化表!$C$40+(B297-40)*转化表!$C$41,IF(AND(B297&lt;=60,B297&gt;50),9*转化表!$C$37+10*转化表!$C$38+10*转化表!$C$39+10*转化表!$C$40+10*转化表!$C$41+(B297-50)*转化表!$C$42,IF(AND(B297&lt;=70,B297&gt;60),9*转化表!$C$37+10*转化表!$C$38+10*转化表!$C$39+10*转化表!$C$40+10*转化表!$C$41+10*转化表!$C$42+(B297-60)*转化表!$C$43,IF(AND(B297&lt;=80,B297&gt;70),9*转化表!$C$37+10*转化表!$C$38+10*转化表!$C$39+10*转化表!$C$40+10*转化表!$C$41+10*转化表!$C$42+10*转化表!$C$43+(B297-70)*转化表!$C$44,IF(AND(B297&lt;=90,B297&gt;80),9*转化表!$C$37+10*转化表!$C$38+10*转化表!$C$39+10*转化表!$C$40+10*转化表!$C$41+10*转化表!$C$42+10*转化表!$C$43+10*转化表!$C$44+(B297-80)*转化表!$C$45,IF(AND(B297&lt;=100,B297&gt;90),9*转化表!$C$37+10*转化表!$C$38+10*转化表!$C$39+10*转化表!$C$40+10*转化表!$C$41+10*转化表!$C$42+10*转化表!$C$43+10*转化表!$C$44+10*转化表!$C$45+(B297-90)*转化表!$C$46,IF(AND(B297&lt;=110,B297&gt;100),9*转化表!$C$37+10*转化表!$C$38+10*转化表!$C$39+10*转化表!$C$40+10*转化表!$C$41+10*转化表!$C$42+10*转化表!$C$43+10*转化表!$C$44+10*转化表!$C$45+10*转化表!$C$46+(B297-100)*转化表!$C$47,IF(AND(B297&lt;=120,B297&gt;110),9*转化表!$C$37+10*转化表!$C$38+10*转化表!$C$39+10*转化表!$C$40+10*转化表!$C$41+10*转化表!$C$42+10*转化表!$C$43+10*转化表!$C$44+10*转化表!$C$45+10*转化表!$C$46+10*转化表!$C$47+(B297-110)*转化表!$C$48))))))))))))</f>
        <v>799</v>
      </c>
      <c r="H297" s="102">
        <f>人物成长表!$D297*人物成长表!$B297*7%+4.8+IF(AND(B297&lt;=10,B297&gt;0),(人物成长表!$B297-1)*转化表!$D$37,IF(AND(B297&lt;=20,B297&gt;10),9*转化表!$D$37+(B297-10)*转化表!$D$38,IF(AND(B297&lt;=30,B297&gt;20),9*转化表!$D$37+10*转化表!$D$38+(B297-20)*转化表!$D$39,IF(AND(B297&lt;=40,B297&gt;30),9*转化表!$D$37+10*转化表!$D$38+10*转化表!$D$39+(B297-30)*转化表!$D$40,IF(AND(B297&lt;=50,B297&gt;40),9*转化表!$D$37+10*转化表!$D$38+10*转化表!$D$39+10*转化表!$D$40+(B297-40)*转化表!$D$41,IF(AND(B297&lt;=60,B297&gt;50),9*转化表!$D$37+10*转化表!$D$38+10*转化表!$D$39+10*转化表!$D$40+10*转化表!$D$41+(B297-50)*转化表!$D$42,IF(AND(B297&lt;=70,B297&gt;60),9*转化表!$D$37+10*转化表!$D$38+10*转化表!$D$39+10*转化表!$D$40+10*转化表!$D$41+10*转化表!$D$42+(B297-60)*转化表!$D$43,IF(AND(B297&lt;=80,B297&gt;70),9*转化表!$D$37+10*转化表!$D$38+10*转化表!$D$39+10*转化表!$D$40+10*转化表!$D$41+10*转化表!$D$42+10*转化表!$D$43+(B297-70)*转化表!$D$44,IF(AND(B297&lt;=90,B297&gt;80),9*转化表!$D$37+10*转化表!$D$38+10*转化表!$D$39+10*转化表!$D$40+10*转化表!$D$41+10*转化表!$D$42+10*转化表!$D$43+10*转化表!$D$44+(B297-80)*转化表!$D$45,IF(AND(B297&lt;=100,B297&gt;90),9*转化表!$D$37+10*转化表!$D$38+10*转化表!$D$39+10*转化表!$D$40+10*转化表!$D$41+10*转化表!$D$42+10*转化表!$D$43+10*转化表!$D$44+10*转化表!$D$45+(B297-90)*转化表!$D$46,IF(AND(B297&lt;=110,B297&gt;100),9*转化表!$D$37+10*转化表!$D$38+10*转化表!$D$39+10*转化表!$D$40+10*转化表!$D$41+10*转化表!$D$42+10*转化表!$D$43+10*转化表!$D$44+10*转化表!$D$45+10*转化表!$D$46+(B297-100)*转化表!$D$47,IF(AND(B297&lt;=120,B297&gt;110),9*转化表!$D$37+10*转化表!$D$38+10*转化表!$D$39+10*转化表!$D$40+10*转化表!$D$41+10*转化表!$D$42+10*转化表!$D$43+10*转化表!$D$44+10*转化表!$D$45+10*转化表!$D$46+10*转化表!$D$47+(B297-110)*转化表!$D$48))))))))))))</f>
        <v>228.20000000000005</v>
      </c>
      <c r="I297" s="103">
        <f>IF(E297&lt;=50,0,(E297-50)*人物成长表!$B297*10%+0.1+IF(AND(B297&lt;=10,B297&gt;0),(人物成长表!$B297-1)*转化表!$E$37,IF(AND(B297&lt;=20,B297&gt;10),9*转化表!$E$37+(B297-10)*转化表!$E$38,IF(AND(B297&lt;=30,B297&gt;20),9*转化表!$E$37+10*转化表!$E$38+(B297-20)*转化表!$E$39,IF(AND(B297&lt;=40,B297&gt;30),9*转化表!$E$37+10*转化表!$E$38+10*转化表!$E$39+(B297-30)*转化表!$E$40,IF(AND(B297&lt;=50,B297&gt;40),9*转化表!$E$37+10*转化表!$E$38+10*转化表!$E$39+10*转化表!$E$40+(B297-40)*转化表!$E$41,IF(AND(B297&lt;=60,B297&gt;50),9*转化表!$E$37+10*转化表!$E$38+10*转化表!$E$39+10*转化表!$E$40+10*转化表!$E$41+(B297-50)*转化表!$E$42,IF(AND(B297&lt;=70,B297&gt;60),9*转化表!$E$37+10*转化表!$E$38+10*转化表!$E$39+10*转化表!$E$40+10*转化表!$E$41+10*转化表!$E$42+(B297-60)*转化表!$E$43,IF(AND(B297&lt;=80,B297&gt;70),9*转化表!$E$37+10*转化表!$E$38+10*转化表!$E$39+10*转化表!$E$40+10*转化表!$E$41+10*转化表!$E$42+10*转化表!$E$43+(B297-70)*转化表!$E$44,IF(AND(B297&lt;=90,B297&gt;80),9*转化表!$E$37+10*转化表!$E$38+10*转化表!$E$39+10*转化表!$E$40+10*转化表!$E$41+10*转化表!$E$42+10*转化表!$E$43+10*转化表!$E$44+(B297-80)*转化表!$E$45,IF(AND(B297&lt;=100,B297&gt;90),9*转化表!$E$37+10*转化表!$E$38+10*转化表!$E$39+10*转化表!$E$40+10*转化表!$E$41+10*转化表!$E$42+10*转化表!$E$43+10*转化表!$E$44+10*转化表!$E$45+(B297-90)*转化表!$E$46,IF(AND(B297&lt;=110,B297&gt;100),9*转化表!$E$37+10*转化表!$E$38+10*转化表!$E$39+10*转化表!$E$40+10*转化表!$E$41+10*转化表!$E$42+10*转化表!$E$43+10*转化表!$E$44+10*转化表!$E$45+10*转化表!$E$46+(B297-100)*转化表!$E$47,IF(AND(B297&lt;=120,B297&gt;110),9*转化表!$E$37+10*转化表!$E$38+10*转化表!$E$39+10*转化表!$E$40+10*转化表!$E$41+10*转化表!$E$42+10*转化表!$E$43+10*转化表!$E$44+10*转化表!$E$45+10*转化表!$E$46+10*转化表!$E$47+(B297-110)*转化表!$E$48)))))))))))))</f>
        <v>57.410000000000004</v>
      </c>
      <c r="J297" s="103">
        <f>IF(E297&lt;=50,0,(E297-50)*B297*7%+0.1+IF(AND(B297&lt;=10,B297&gt;0),(人物成长表!$B297-1)*转化表!$F$37,IF(AND(B297&lt;=20,B297&gt;10),9*转化表!$F$37+(B297-10)*转化表!$F$38,IF(AND(B297&lt;=30,B297&gt;20),9*转化表!$F$37+10*转化表!$F$38+(B297-20)*转化表!$F$39,IF(AND(B297&lt;=40,B297&gt;30),9*转化表!$F$37+10*转化表!$F$38+10*转化表!$F$39+(B297-30)*转化表!$F$40,IF(AND(B297&lt;=50,B297&gt;40),9*转化表!$F$37+10*转化表!$F$38+10*转化表!$F$39+10*转化表!$F$40+(B297-40)*转化表!$F$41,IF(AND(B297&lt;=60,B297&gt;50),9*转化表!$F$37+10*转化表!$F$38+10*转化表!$F$39+10*转化表!$F$40+10*转化表!$F$41+(B297-50)*转化表!$F$42,IF(AND(B297&lt;=70,B297&gt;60),9*转化表!$F$37+10*转化表!$F$38+10*转化表!$F$39+10*转化表!$F$40+10*转化表!$F$41+10*转化表!$F$42+(B297-60)*转化表!$F$43,IF(AND(B297&lt;=80,B297&gt;70),9*转化表!$F$37+10*转化表!$F$38+10*转化表!$F$39+10*转化表!$F$40+10*转化表!$F$41+10*转化表!$F$42+10*转化表!$F$43+(B297-70)*转化表!$F$44,IF(AND(B297&lt;=90,B297&gt;80),9*转化表!$F$37+10*转化表!$F$38+10*转化表!$F$39+10*转化表!$F$40+10*转化表!$F$41+10*转化表!$F$42+10*转化表!$F$43+10*转化表!$F$44+(B297-80)*转化表!$F$45,IF(AND(B297&lt;=100,B297&gt;90),9*转化表!$F$37+10*转化表!$F$38+10*转化表!$F$39+10*转化表!$F$40+10*转化表!$F$41+10*转化表!$F$42+10*转化表!$F$43+10*转化表!$F$44+10*转化表!$F$45+(B297-90)*转化表!$F$46,IF(AND(B297&lt;=110,B297&gt;100),9*转化表!$F$37+10*转化表!$F$38+10*转化表!$F$39+10*转化表!$F$40+10*转化表!$F$41+10*转化表!$F$42+10*转化表!$F$43+10*转化表!$F$44+10*转化表!$F$45+10*转化表!$F$46+(B297-100)*转化表!$F$47,IF(AND(B297&lt;=120,B297&gt;110),9*转化表!$F$37+10*转化表!$F$38+10*转化表!$F$39+10*转化表!$F$40+10*转化表!$F$41+10*转化表!$F$42+10*转化表!$F$43+10*转化表!$F$44+10*转化表!$F$45+10*转化表!$F$46+10*转化表!$F$47+(B297-110)*转化表!$F$48)))))))))))))</f>
        <v>40.110000000000007</v>
      </c>
      <c r="K297" s="103">
        <f>(F297-50)*人物成长表!$B297*10%+1+IF(AND(B297&lt;=10,B297&gt;0),(人物成长表!$B297-1)*转化表!$G$37,IF(AND(B297&lt;=20,B297&gt;10),9*转化表!$G$37+(B297-10)*转化表!$G$38,IF(AND(B297&lt;=30,B297&gt;20),9*转化表!$G$37+10*转化表!$G$38+(B297-20)*转化表!$G$39,IF(AND(B297&lt;=40,B297&gt;30),9*转化表!$G$37+10*转化表!$G$38+10*转化表!$G$39+(B297-30)*转化表!$G$40,IF(AND(B297&lt;=50,B297&gt;40),9*转化表!$G$37+10*转化表!$G$38+10*转化表!$G$39+10*转化表!$G$40+(B297-40)*转化表!$G$41,IF(AND(B297&lt;=60,B297&gt;50),9*转化表!$G$37+10*转化表!$G$38+10*转化表!$G$39+10*转化表!$G$40+10*转化表!$G$41+(B297-50)*转化表!$G$42,IF(AND(B297&lt;=70,B297&gt;60),9*转化表!$G$37+10*转化表!$G$38+10*转化表!$G$39+10*转化表!$G$40+10*转化表!$G$41+10*转化表!$G$42+(B297-60)*转化表!$G$43,IF(AND(B297&lt;=80,B297&gt;70),9*转化表!$G$37+10*转化表!$G$38+10*转化表!$G$39+10*转化表!$G$40+10*转化表!$G$41+10*转化表!$G$42+10*转化表!$G$43+(B297-70)*转化表!$G$44,IF(AND(B297&lt;=90,B297&gt;80),9*转化表!$G$37+10*转化表!$G$38+10*转化表!$G$39+10*转化表!$G$40+10*转化表!$G$41+10*转化表!$G$42+10*转化表!$G$43+10*转化表!$G$44+(B297-80)*转化表!$G$45,IF(AND(B297&lt;=100,B297&gt;90),9*转化表!$G$37+10*转化表!$G$38+10*转化表!$G$39+10*转化表!$G$40+10*转化表!$G$41+10*转化表!$G$42+10*转化表!$G$43+10*转化表!$G$44+10*转化表!$G$45+(B297-90)*转化表!$G$46,IF(AND(B297&lt;=110,B297&gt;100),9*转化表!$G$37+10*转化表!$G$38+10*转化表!$G$39+10*转化表!$G$40+10*转化表!$G$41+10*转化表!$G$42+10*转化表!$G$43+10*转化表!$G$44+10*转化表!$G$45+10*转化表!$G$46+(B297-100)*转化表!$G$47,IF(AND(B297&lt;=120,B297&gt;110),9*转化表!$G$37+10*转化表!$G$38+10*转化表!$G$39+10*转化表!$G$40+10*转化表!$G$41+10*转化表!$G$42+10*转化表!$G$43+10*转化表!$G$44+10*转化表!$G$45+10*转化表!$G$46+10*转化表!$G$47+(B297-110)*转化表!$G$48))))))))))))</f>
        <v>242</v>
      </c>
      <c r="L297" s="103">
        <f>IF(F297&lt;=50,0,(F297-50)*人物成长表!$B297*7%+IF(AND(B297&lt;=10,B297&gt;0),人物成长表!$B297*转化表!$H$37,IF(AND(B297&lt;=20,B297&gt;10),9*转化表!$H$37+(B297-10)*转化表!$H$38,IF(AND(B297&lt;=30,B297&gt;20),9*转化表!$H$37+10*转化表!$H$38+(B297-20)*转化表!$H$39,IF(AND(B297&lt;=40,B297&gt;30),9*转化表!$H$37+10*转化表!$H$38+10*转化表!$H$39+(B297-30)*转化表!$H$40,IF(AND(B297&lt;=50,B297&gt;40),9*转化表!$H$37+10*转化表!$H$38+10*转化表!$H$39+10*转化表!$H$40+(B297-40)*转化表!$H$41,IF(AND(B297&lt;=60,B297&gt;50),9*转化表!$H$37+10*转化表!$H$38+10*转化表!$H$39+10*转化表!$H$40+10*转化表!$H$41+(B297-50)*转化表!$H$42,IF(AND(B297&lt;=70,B297&gt;60),9*转化表!$H$37+10*转化表!$H$38+10*转化表!$H$39+10*转化表!$H$40+10*转化表!$H$41+10*转化表!$H$42+(B297-60)*转化表!$H$43,IF(AND(B297&lt;=80,B297&gt;70),9*转化表!$H$37+10*转化表!$H$38+10*转化表!$H$39+10*转化表!$H$40+10*转化表!$H$41+10*转化表!$H$42+10*转化表!$H$43+(B297-70)*转化表!$H$44,IF(AND(B297&lt;=90,B297&gt;80),9*转化表!$H$37+10*转化表!$H$38+10*转化表!$H$39+10*转化表!$H$40+10*转化表!$H$41+10*转化表!$H$42+10*转化表!$H$43+10*转化表!$H$44+(B297-80)*转化表!$H$45,IF(AND(B297&lt;=100,B297&gt;90),9*转化表!$H$37+10*转化表!$H$38+10*转化表!$H$39+10*转化表!$H$40+10*转化表!$H$41+10*转化表!$H$42+10*转化表!$H$43+10*转化表!$H$44+10*转化表!$H$45+(B297-90)*转化表!$H$46,IF(AND(B297&lt;=110,B297&gt;100),9*转化表!$H$37+10*转化表!$H$38+10*转化表!$H$39+10*转化表!$H$40+10*转化表!$H$41+10*转化表!$H$42+10*转化表!$H$43+10*转化表!$H$44+10*转化表!$H$45+10*转化表!$H$46+(B297-100)*转化表!$H$47,IF(AND(B297&lt;=120,B297&gt;110),9*转化表!$H$37+10*转化表!$H$38+10*转化表!$H$39+10*转化表!$H$40+10*转化表!$H$41+10*转化表!$H$42+10*转化表!$H$43+10*转化表!$H$44+10*转化表!$H$45+10*转化表!$H$46+10*转化表!$H$47+(B297-110)*转化表!$H$48)))))))))))))</f>
        <v>41.650000000000006</v>
      </c>
      <c r="M297" s="104">
        <v>0.15</v>
      </c>
      <c r="N297" s="100">
        <v>0</v>
      </c>
      <c r="O297" s="104">
        <v>0.15</v>
      </c>
      <c r="P297" s="104">
        <v>0.15</v>
      </c>
      <c r="Q297" s="100">
        <v>0</v>
      </c>
      <c r="R297" s="100">
        <v>0</v>
      </c>
      <c r="S297" s="100">
        <v>0</v>
      </c>
    </row>
    <row r="298" spans="1:19">
      <c r="A298" s="42" t="s">
        <v>465</v>
      </c>
      <c r="B298" s="100">
        <v>57</v>
      </c>
      <c r="C298" s="101">
        <f>IF(AND(B298&lt;=10,B298&gt;0),(人物成长表!$B298-1)*16+50,IF(AND(B298&lt;=20,B298&gt;10),9*16+50+(B298-10)*32,IF(AND(B298&lt;=30,B298&gt;20),9*16+50+10*32+(B298-20)*48,IF(AND(B298&lt;=40,B298&gt;30),9*16+50+10*32+10*48+(B298-30)*64,IF(AND(B298&lt;=50,B298&gt;40),9*16+50+10*32+10*48+10*64+(B298-40)*80,IF(AND(B298&lt;=60,B298&gt;50),9*16+30+10*32+10*48+10*64+10*80+(B298-50)*96,IF(AND(B298&lt;=70,B298&gt;60),9*16+30+10*32+10*48+10*64+10*80+10*96+(B298-60)*112,IF(AND(B298&lt;=80,B298&gt;70),9*16+30+10*32+10*48+10*64+10*80+10*96+10*112+(B298-70)*128,IF(AND(B298&lt;=90,B298&gt;80),9*16+30+10*32+10*48+10*64+10*80+10*96+10*112+10*128+(B298-80)*144,IF(AND(B298&lt;=100,B298&gt;90),9*16+30+10*32+10*48+10*64+10*80+10*96+10*112+10*128+10*144+(B298-90)*160,IF(AND(B298&lt;=110,B298&gt;100),9*16+30+10*32+10*48+10*64+10*80+10*96+10*112+10*128+10*144+10*160+(B298-100)*176,IF(AND(B298&lt;=120,B298&gt;110),9*16+30+10*32+10*48+10*64+10*80+10*96+10*112+10*128+10*144+10*160+10*176+(B298-110)*192))))))))))))</f>
        <v>3086</v>
      </c>
      <c r="D298" s="42">
        <v>60</v>
      </c>
      <c r="E298" s="42">
        <v>60</v>
      </c>
      <c r="F298" s="100">
        <v>60</v>
      </c>
      <c r="G298" s="102">
        <f>人物成长表!$D298*人物成长表!$B298*10%+7+IF(AND(B298&lt;=10,B298&gt;0),(人物成长表!$B298-1)*转化表!$C$37,IF(AND(B298&lt;=20,B298&gt;10),9*转化表!$C$37+(B298-10)*转化表!$C$38,IF(AND(B298&lt;=30,B298&gt;20),9*转化表!$C$37+10*转化表!$C$38+(B298-20)*转化表!$C$39,IF(AND(B298&lt;=40,B298&gt;30),9*转化表!$C$37+10*转化表!$C$38+10*转化表!$C$39+(B298-30)*转化表!$C$40,IF(AND(B298&lt;=50,B298&gt;40),9*转化表!$C$37+10*转化表!$C$38+10*转化表!$C$39+10*转化表!$C$40+(B298-40)*转化表!$C$41,IF(AND(B298&lt;=60,B298&gt;50),9*转化表!$C$37+10*转化表!$C$38+10*转化表!$C$39+10*转化表!$C$40+10*转化表!$C$41+(B298-50)*转化表!$C$42,IF(AND(B298&lt;=70,B298&gt;60),9*转化表!$C$37+10*转化表!$C$38+10*转化表!$C$39+10*转化表!$C$40+10*转化表!$C$41+10*转化表!$C$42+(B298-60)*转化表!$C$43,IF(AND(B298&lt;=80,B298&gt;70),9*转化表!$C$37+10*转化表!$C$38+10*转化表!$C$39+10*转化表!$C$40+10*转化表!$C$41+10*转化表!$C$42+10*转化表!$C$43+(B298-70)*转化表!$C$44,IF(AND(B298&lt;=90,B298&gt;80),9*转化表!$C$37+10*转化表!$C$38+10*转化表!$C$39+10*转化表!$C$40+10*转化表!$C$41+10*转化表!$C$42+10*转化表!$C$43+10*转化表!$C$44+(B298-80)*转化表!$C$45,IF(AND(B298&lt;=100,B298&gt;90),9*转化表!$C$37+10*转化表!$C$38+10*转化表!$C$39+10*转化表!$C$40+10*转化表!$C$41+10*转化表!$C$42+10*转化表!$C$43+10*转化表!$C$44+10*转化表!$C$45+(B298-90)*转化表!$C$46,IF(AND(B298&lt;=110,B298&gt;100),9*转化表!$C$37+10*转化表!$C$38+10*转化表!$C$39+10*转化表!$C$40+10*转化表!$C$41+10*转化表!$C$42+10*转化表!$C$43+10*转化表!$C$44+10*转化表!$C$45+10*转化表!$C$46+(B298-100)*转化表!$C$47,IF(AND(B298&lt;=120,B298&gt;110),9*转化表!$C$37+10*转化表!$C$38+10*转化表!$C$39+10*转化表!$C$40+10*转化表!$C$41+10*转化表!$C$42+10*转化表!$C$43+10*转化表!$C$44+10*转化表!$C$45+10*转化表!$C$46+10*转化表!$C$47+(B298-110)*转化表!$C$48))))))))))))</f>
        <v>824</v>
      </c>
      <c r="H298" s="102">
        <f>人物成长表!$D298*人物成长表!$B298*7%+4.8+IF(AND(B298&lt;=10,B298&gt;0),(人物成长表!$B298-1)*转化表!$D$37,IF(AND(B298&lt;=20,B298&gt;10),9*转化表!$D$37+(B298-10)*转化表!$D$38,IF(AND(B298&lt;=30,B298&gt;20),9*转化表!$D$37+10*转化表!$D$38+(B298-20)*转化表!$D$39,IF(AND(B298&lt;=40,B298&gt;30),9*转化表!$D$37+10*转化表!$D$38+10*转化表!$D$39+(B298-30)*转化表!$D$40,IF(AND(B298&lt;=50,B298&gt;40),9*转化表!$D$37+10*转化表!$D$38+10*转化表!$D$39+10*转化表!$D$40+(B298-40)*转化表!$D$41,IF(AND(B298&lt;=60,B298&gt;50),9*转化表!$D$37+10*转化表!$D$38+10*转化表!$D$39+10*转化表!$D$40+10*转化表!$D$41+(B298-50)*转化表!$D$42,IF(AND(B298&lt;=70,B298&gt;60),9*转化表!$D$37+10*转化表!$D$38+10*转化表!$D$39+10*转化表!$D$40+10*转化表!$D$41+10*转化表!$D$42+(B298-60)*转化表!$D$43,IF(AND(B298&lt;=80,B298&gt;70),9*转化表!$D$37+10*转化表!$D$38+10*转化表!$D$39+10*转化表!$D$40+10*转化表!$D$41+10*转化表!$D$42+10*转化表!$D$43+(B298-70)*转化表!$D$44,IF(AND(B298&lt;=90,B298&gt;80),9*转化表!$D$37+10*转化表!$D$38+10*转化表!$D$39+10*转化表!$D$40+10*转化表!$D$41+10*转化表!$D$42+10*转化表!$D$43+10*转化表!$D$44+(B298-80)*转化表!$D$45,IF(AND(B298&lt;=100,B298&gt;90),9*转化表!$D$37+10*转化表!$D$38+10*转化表!$D$39+10*转化表!$D$40+10*转化表!$D$41+10*转化表!$D$42+10*转化表!$D$43+10*转化表!$D$44+10*转化表!$D$45+(B298-90)*转化表!$D$46,IF(AND(B298&lt;=110,B298&gt;100),9*转化表!$D$37+10*转化表!$D$38+10*转化表!$D$39+10*转化表!$D$40+10*转化表!$D$41+10*转化表!$D$42+10*转化表!$D$43+10*转化表!$D$44+10*转化表!$D$45+10*转化表!$D$46+(B298-100)*转化表!$D$47,IF(AND(B298&lt;=120,B298&gt;110),9*转化表!$D$37+10*转化表!$D$38+10*转化表!$D$39+10*转化表!$D$40+10*转化表!$D$41+10*转化表!$D$42+10*转化表!$D$43+10*转化表!$D$44+10*转化表!$D$45+10*转化表!$D$46+10*转化表!$D$47+(B298-110)*转化表!$D$48))))))))))))</f>
        <v>234.90000000000003</v>
      </c>
      <c r="I298" s="103">
        <f>IF(E298&lt;=50,0,(E298-50)*人物成长表!$B298*10%+0.1+IF(AND(B298&lt;=10,B298&gt;0),(人物成长表!$B298-1)*转化表!$E$37,IF(AND(B298&lt;=20,B298&gt;10),9*转化表!$E$37+(B298-10)*转化表!$E$38,IF(AND(B298&lt;=30,B298&gt;20),9*转化表!$E$37+10*转化表!$E$38+(B298-20)*转化表!$E$39,IF(AND(B298&lt;=40,B298&gt;30),9*转化表!$E$37+10*转化表!$E$38+10*转化表!$E$39+(B298-30)*转化表!$E$40,IF(AND(B298&lt;=50,B298&gt;40),9*转化表!$E$37+10*转化表!$E$38+10*转化表!$E$39+10*转化表!$E$40+(B298-40)*转化表!$E$41,IF(AND(B298&lt;=60,B298&gt;50),9*转化表!$E$37+10*转化表!$E$38+10*转化表!$E$39+10*转化表!$E$40+10*转化表!$E$41+(B298-50)*转化表!$E$42,IF(AND(B298&lt;=70,B298&gt;60),9*转化表!$E$37+10*转化表!$E$38+10*转化表!$E$39+10*转化表!$E$40+10*转化表!$E$41+10*转化表!$E$42+(B298-60)*转化表!$E$43,IF(AND(B298&lt;=80,B298&gt;70),9*转化表!$E$37+10*转化表!$E$38+10*转化表!$E$39+10*转化表!$E$40+10*转化表!$E$41+10*转化表!$E$42+10*转化表!$E$43+(B298-70)*转化表!$E$44,IF(AND(B298&lt;=90,B298&gt;80),9*转化表!$E$37+10*转化表!$E$38+10*转化表!$E$39+10*转化表!$E$40+10*转化表!$E$41+10*转化表!$E$42+10*转化表!$E$43+10*转化表!$E$44+(B298-80)*转化表!$E$45,IF(AND(B298&lt;=100,B298&gt;90),9*转化表!$E$37+10*转化表!$E$38+10*转化表!$E$39+10*转化表!$E$40+10*转化表!$E$41+10*转化表!$E$42+10*转化表!$E$43+10*转化表!$E$44+10*转化表!$E$45+(B298-90)*转化表!$E$46,IF(AND(B298&lt;=110,B298&gt;100),9*转化表!$E$37+10*转化表!$E$38+10*转化表!$E$39+10*转化表!$E$40+10*转化表!$E$41+10*转化表!$E$42+10*转化表!$E$43+10*转化表!$E$44+10*转化表!$E$45+10*转化表!$E$46+(B298-100)*转化表!$E$47,IF(AND(B298&lt;=120,B298&gt;110),9*转化表!$E$37+10*转化表!$E$38+10*转化表!$E$39+10*转化表!$E$40+10*转化表!$E$41+10*转化表!$E$42+10*转化表!$E$43+10*转化表!$E$44+10*转化表!$E$45+10*转化表!$E$46+10*转化表!$E$47+(B298-110)*转化表!$E$48)))))))))))))</f>
        <v>58.45</v>
      </c>
      <c r="J298" s="103">
        <f>IF(E298&lt;=50,0,(E298-50)*B298*7%+0.1+IF(AND(B298&lt;=10,B298&gt;0),(人物成长表!$B298-1)*转化表!$F$37,IF(AND(B298&lt;=20,B298&gt;10),9*转化表!$F$37+(B298-10)*转化表!$F$38,IF(AND(B298&lt;=30,B298&gt;20),9*转化表!$F$37+10*转化表!$F$38+(B298-20)*转化表!$F$39,IF(AND(B298&lt;=40,B298&gt;30),9*转化表!$F$37+10*转化表!$F$38+10*转化表!$F$39+(B298-30)*转化表!$F$40,IF(AND(B298&lt;=50,B298&gt;40),9*转化表!$F$37+10*转化表!$F$38+10*转化表!$F$39+10*转化表!$F$40+(B298-40)*转化表!$F$41,IF(AND(B298&lt;=60,B298&gt;50),9*转化表!$F$37+10*转化表!$F$38+10*转化表!$F$39+10*转化表!$F$40+10*转化表!$F$41+(B298-50)*转化表!$F$42,IF(AND(B298&lt;=70,B298&gt;60),9*转化表!$F$37+10*转化表!$F$38+10*转化表!$F$39+10*转化表!$F$40+10*转化表!$F$41+10*转化表!$F$42+(B298-60)*转化表!$F$43,IF(AND(B298&lt;=80,B298&gt;70),9*转化表!$F$37+10*转化表!$F$38+10*转化表!$F$39+10*转化表!$F$40+10*转化表!$F$41+10*转化表!$F$42+10*转化表!$F$43+(B298-70)*转化表!$F$44,IF(AND(B298&lt;=90,B298&gt;80),9*转化表!$F$37+10*转化表!$F$38+10*转化表!$F$39+10*转化表!$F$40+10*转化表!$F$41+10*转化表!$F$42+10*转化表!$F$43+10*转化表!$F$44+(B298-80)*转化表!$F$45,IF(AND(B298&lt;=100,B298&gt;90),9*转化表!$F$37+10*转化表!$F$38+10*转化表!$F$39+10*转化表!$F$40+10*转化表!$F$41+10*转化表!$F$42+10*转化表!$F$43+10*转化表!$F$44+10*转化表!$F$45+(B298-90)*转化表!$F$46,IF(AND(B298&lt;=110,B298&gt;100),9*转化表!$F$37+10*转化表!$F$38+10*转化表!$F$39+10*转化表!$F$40+10*转化表!$F$41+10*转化表!$F$42+10*转化表!$F$43+10*转化表!$F$44+10*转化表!$F$45+10*转化表!$F$46+(B298-100)*转化表!$F$47,IF(AND(B298&lt;=120,B298&gt;110),9*转化表!$F$37+10*转化表!$F$38+10*转化表!$F$39+10*转化表!$F$40+10*转化表!$F$41+10*转化表!$F$42+10*转化表!$F$43+10*转化表!$F$44+10*转化表!$F$45+10*转化表!$F$46+10*转化表!$F$47+(B298-110)*转化表!$F$48)))))))))))))</f>
        <v>40.840000000000011</v>
      </c>
      <c r="K298" s="103">
        <f>(F298-50)*人物成长表!$B298*10%+1+IF(AND(B298&lt;=10,B298&gt;0),(人物成长表!$B298-1)*转化表!$G$37,IF(AND(B298&lt;=20,B298&gt;10),9*转化表!$G$37+(B298-10)*转化表!$G$38,IF(AND(B298&lt;=30,B298&gt;20),9*转化表!$G$37+10*转化表!$G$38+(B298-20)*转化表!$G$39,IF(AND(B298&lt;=40,B298&gt;30),9*转化表!$G$37+10*转化表!$G$38+10*转化表!$G$39+(B298-30)*转化表!$G$40,IF(AND(B298&lt;=50,B298&gt;40),9*转化表!$G$37+10*转化表!$G$38+10*转化表!$G$39+10*转化表!$G$40+(B298-40)*转化表!$G$41,IF(AND(B298&lt;=60,B298&gt;50),9*转化表!$G$37+10*转化表!$G$38+10*转化表!$G$39+10*转化表!$G$40+10*转化表!$G$41+(B298-50)*转化表!$G$42,IF(AND(B298&lt;=70,B298&gt;60),9*转化表!$G$37+10*转化表!$G$38+10*转化表!$G$39+10*转化表!$G$40+10*转化表!$G$41+10*转化表!$G$42+(B298-60)*转化表!$G$43,IF(AND(B298&lt;=80,B298&gt;70),9*转化表!$G$37+10*转化表!$G$38+10*转化表!$G$39+10*转化表!$G$40+10*转化表!$G$41+10*转化表!$G$42+10*转化表!$G$43+(B298-70)*转化表!$G$44,IF(AND(B298&lt;=90,B298&gt;80),9*转化表!$G$37+10*转化表!$G$38+10*转化表!$G$39+10*转化表!$G$40+10*转化表!$G$41+10*转化表!$G$42+10*转化表!$G$43+10*转化表!$G$44+(B298-80)*转化表!$G$45,IF(AND(B298&lt;=100,B298&gt;90),9*转化表!$G$37+10*转化表!$G$38+10*转化表!$G$39+10*转化表!$G$40+10*转化表!$G$41+10*转化表!$G$42+10*转化表!$G$43+10*转化表!$G$44+10*转化表!$G$45+(B298-90)*转化表!$G$46,IF(AND(B298&lt;=110,B298&gt;100),9*转化表!$G$37+10*转化表!$G$38+10*转化表!$G$39+10*转化表!$G$40+10*转化表!$G$41+10*转化表!$G$42+10*转化表!$G$43+10*转化表!$G$44+10*转化表!$G$45+10*转化表!$G$46+(B298-100)*转化表!$G$47,IF(AND(B298&lt;=120,B298&gt;110),9*转化表!$G$37+10*转化表!$G$38+10*转化表!$G$39+10*转化表!$G$40+10*转化表!$G$41+10*转化表!$G$42+10*转化表!$G$43+10*转化表!$G$44+10*转化表!$G$45+10*转化表!$G$46+10*转化表!$G$47+(B298-110)*转化表!$G$48))))))))))))</f>
        <v>249</v>
      </c>
      <c r="L298" s="103">
        <f>IF(F298&lt;=50,0,(F298-50)*人物成长表!$B298*7%+IF(AND(B298&lt;=10,B298&gt;0),人物成长表!$B298*转化表!$H$37,IF(AND(B298&lt;=20,B298&gt;10),9*转化表!$H$37+(B298-10)*转化表!$H$38,IF(AND(B298&lt;=30,B298&gt;20),9*转化表!$H$37+10*转化表!$H$38+(B298-20)*转化表!$H$39,IF(AND(B298&lt;=40,B298&gt;30),9*转化表!$H$37+10*转化表!$H$38+10*转化表!$H$39+(B298-30)*转化表!$H$40,IF(AND(B298&lt;=50,B298&gt;40),9*转化表!$H$37+10*转化表!$H$38+10*转化表!$H$39+10*转化表!$H$40+(B298-40)*转化表!$H$41,IF(AND(B298&lt;=60,B298&gt;50),9*转化表!$H$37+10*转化表!$H$38+10*转化表!$H$39+10*转化表!$H$40+10*转化表!$H$41+(B298-50)*转化表!$H$42,IF(AND(B298&lt;=70,B298&gt;60),9*转化表!$H$37+10*转化表!$H$38+10*转化表!$H$39+10*转化表!$H$40+10*转化表!$H$41+10*转化表!$H$42+(B298-60)*转化表!$H$43,IF(AND(B298&lt;=80,B298&gt;70),9*转化表!$H$37+10*转化表!$H$38+10*转化表!$H$39+10*转化表!$H$40+10*转化表!$H$41+10*转化表!$H$42+10*转化表!$H$43+(B298-70)*转化表!$H$44,IF(AND(B298&lt;=90,B298&gt;80),9*转化表!$H$37+10*转化表!$H$38+10*转化表!$H$39+10*转化表!$H$40+10*转化表!$H$41+10*转化表!$H$42+10*转化表!$H$43+10*转化表!$H$44+(B298-80)*转化表!$H$45,IF(AND(B298&lt;=100,B298&gt;90),9*转化表!$H$37+10*转化表!$H$38+10*转化表!$H$39+10*转化表!$H$40+10*转化表!$H$41+10*转化表!$H$42+10*转化表!$H$43+10*转化表!$H$44+10*转化表!$H$45+(B298-90)*转化表!$H$46,IF(AND(B298&lt;=110,B298&gt;100),9*转化表!$H$37+10*转化表!$H$38+10*转化表!$H$39+10*转化表!$H$40+10*转化表!$H$41+10*转化表!$H$42+10*转化表!$H$43+10*转化表!$H$44+10*转化表!$H$45+10*转化表!$H$46+(B298-100)*转化表!$H$47,IF(AND(B298&lt;=120,B298&gt;110),9*转化表!$H$37+10*转化表!$H$38+10*转化表!$H$39+10*转化表!$H$40+10*转化表!$H$41+10*转化表!$H$42+10*转化表!$H$43+10*转化表!$H$44+10*转化表!$H$45+10*转化表!$H$46+10*转化表!$H$47+(B298-110)*转化表!$H$48)))))))))))))</f>
        <v>42.435000000000009</v>
      </c>
      <c r="M298" s="104">
        <v>0.15</v>
      </c>
      <c r="N298" s="100">
        <v>0</v>
      </c>
      <c r="O298" s="104">
        <v>0.15</v>
      </c>
      <c r="P298" s="104">
        <v>0.15</v>
      </c>
      <c r="Q298" s="100">
        <v>0</v>
      </c>
      <c r="R298" s="100">
        <v>0</v>
      </c>
      <c r="S298" s="100">
        <v>0</v>
      </c>
    </row>
    <row r="299" spans="1:19">
      <c r="A299" s="42" t="s">
        <v>465</v>
      </c>
      <c r="B299" s="100">
        <v>58</v>
      </c>
      <c r="C299" s="101">
        <f>IF(AND(B299&lt;=10,B299&gt;0),(人物成长表!$B299-1)*16+50,IF(AND(B299&lt;=20,B299&gt;10),9*16+50+(B299-10)*32,IF(AND(B299&lt;=30,B299&gt;20),9*16+50+10*32+(B299-20)*48,IF(AND(B299&lt;=40,B299&gt;30),9*16+50+10*32+10*48+(B299-30)*64,IF(AND(B299&lt;=50,B299&gt;40),9*16+50+10*32+10*48+10*64+(B299-40)*80,IF(AND(B299&lt;=60,B299&gt;50),9*16+30+10*32+10*48+10*64+10*80+(B299-50)*96,IF(AND(B299&lt;=70,B299&gt;60),9*16+30+10*32+10*48+10*64+10*80+10*96+(B299-60)*112,IF(AND(B299&lt;=80,B299&gt;70),9*16+30+10*32+10*48+10*64+10*80+10*96+10*112+(B299-70)*128,IF(AND(B299&lt;=90,B299&gt;80),9*16+30+10*32+10*48+10*64+10*80+10*96+10*112+10*128+(B299-80)*144,IF(AND(B299&lt;=100,B299&gt;90),9*16+30+10*32+10*48+10*64+10*80+10*96+10*112+10*128+10*144+(B299-90)*160,IF(AND(B299&lt;=110,B299&gt;100),9*16+30+10*32+10*48+10*64+10*80+10*96+10*112+10*128+10*144+10*160+(B299-100)*176,IF(AND(B299&lt;=120,B299&gt;110),9*16+30+10*32+10*48+10*64+10*80+10*96+10*112+10*128+10*144+10*160+10*176+(B299-110)*192))))))))))))</f>
        <v>3182</v>
      </c>
      <c r="D299" s="42">
        <v>60</v>
      </c>
      <c r="E299" s="42">
        <v>60</v>
      </c>
      <c r="F299" s="100">
        <v>60</v>
      </c>
      <c r="G299" s="102">
        <f>人物成长表!$D299*人物成长表!$B299*10%+7+IF(AND(B299&lt;=10,B299&gt;0),(人物成长表!$B299-1)*转化表!$C$37,IF(AND(B299&lt;=20,B299&gt;10),9*转化表!$C$37+(B299-10)*转化表!$C$38,IF(AND(B299&lt;=30,B299&gt;20),9*转化表!$C$37+10*转化表!$C$38+(B299-20)*转化表!$C$39,IF(AND(B299&lt;=40,B299&gt;30),9*转化表!$C$37+10*转化表!$C$38+10*转化表!$C$39+(B299-30)*转化表!$C$40,IF(AND(B299&lt;=50,B299&gt;40),9*转化表!$C$37+10*转化表!$C$38+10*转化表!$C$39+10*转化表!$C$40+(B299-40)*转化表!$C$41,IF(AND(B299&lt;=60,B299&gt;50),9*转化表!$C$37+10*转化表!$C$38+10*转化表!$C$39+10*转化表!$C$40+10*转化表!$C$41+(B299-50)*转化表!$C$42,IF(AND(B299&lt;=70,B299&gt;60),9*转化表!$C$37+10*转化表!$C$38+10*转化表!$C$39+10*转化表!$C$40+10*转化表!$C$41+10*转化表!$C$42+(B299-60)*转化表!$C$43,IF(AND(B299&lt;=80,B299&gt;70),9*转化表!$C$37+10*转化表!$C$38+10*转化表!$C$39+10*转化表!$C$40+10*转化表!$C$41+10*转化表!$C$42+10*转化表!$C$43+(B299-70)*转化表!$C$44,IF(AND(B299&lt;=90,B299&gt;80),9*转化表!$C$37+10*转化表!$C$38+10*转化表!$C$39+10*转化表!$C$40+10*转化表!$C$41+10*转化表!$C$42+10*转化表!$C$43+10*转化表!$C$44+(B299-80)*转化表!$C$45,IF(AND(B299&lt;=100,B299&gt;90),9*转化表!$C$37+10*转化表!$C$38+10*转化表!$C$39+10*转化表!$C$40+10*转化表!$C$41+10*转化表!$C$42+10*转化表!$C$43+10*转化表!$C$44+10*转化表!$C$45+(B299-90)*转化表!$C$46,IF(AND(B299&lt;=110,B299&gt;100),9*转化表!$C$37+10*转化表!$C$38+10*转化表!$C$39+10*转化表!$C$40+10*转化表!$C$41+10*转化表!$C$42+10*转化表!$C$43+10*转化表!$C$44+10*转化表!$C$45+10*转化表!$C$46+(B299-100)*转化表!$C$47,IF(AND(B299&lt;=120,B299&gt;110),9*转化表!$C$37+10*转化表!$C$38+10*转化表!$C$39+10*转化表!$C$40+10*转化表!$C$41+10*转化表!$C$42+10*转化表!$C$43+10*转化表!$C$44+10*转化表!$C$45+10*转化表!$C$46+10*转化表!$C$47+(B299-110)*转化表!$C$48))))))))))))</f>
        <v>849</v>
      </c>
      <c r="H299" s="102">
        <f>人物成长表!$D299*人物成长表!$B299*7%+4.8+IF(AND(B299&lt;=10,B299&gt;0),(人物成长表!$B299-1)*转化表!$D$37,IF(AND(B299&lt;=20,B299&gt;10),9*转化表!$D$37+(B299-10)*转化表!$D$38,IF(AND(B299&lt;=30,B299&gt;20),9*转化表!$D$37+10*转化表!$D$38+(B299-20)*转化表!$D$39,IF(AND(B299&lt;=40,B299&gt;30),9*转化表!$D$37+10*转化表!$D$38+10*转化表!$D$39+(B299-30)*转化表!$D$40,IF(AND(B299&lt;=50,B299&gt;40),9*转化表!$D$37+10*转化表!$D$38+10*转化表!$D$39+10*转化表!$D$40+(B299-40)*转化表!$D$41,IF(AND(B299&lt;=60,B299&gt;50),9*转化表!$D$37+10*转化表!$D$38+10*转化表!$D$39+10*转化表!$D$40+10*转化表!$D$41+(B299-50)*转化表!$D$42,IF(AND(B299&lt;=70,B299&gt;60),9*转化表!$D$37+10*转化表!$D$38+10*转化表!$D$39+10*转化表!$D$40+10*转化表!$D$41+10*转化表!$D$42+(B299-60)*转化表!$D$43,IF(AND(B299&lt;=80,B299&gt;70),9*转化表!$D$37+10*转化表!$D$38+10*转化表!$D$39+10*转化表!$D$40+10*转化表!$D$41+10*转化表!$D$42+10*转化表!$D$43+(B299-70)*转化表!$D$44,IF(AND(B299&lt;=90,B299&gt;80),9*转化表!$D$37+10*转化表!$D$38+10*转化表!$D$39+10*转化表!$D$40+10*转化表!$D$41+10*转化表!$D$42+10*转化表!$D$43+10*转化表!$D$44+(B299-80)*转化表!$D$45,IF(AND(B299&lt;=100,B299&gt;90),9*转化表!$D$37+10*转化表!$D$38+10*转化表!$D$39+10*转化表!$D$40+10*转化表!$D$41+10*转化表!$D$42+10*转化表!$D$43+10*转化表!$D$44+10*转化表!$D$45+(B299-90)*转化表!$D$46,IF(AND(B299&lt;=110,B299&gt;100),9*转化表!$D$37+10*转化表!$D$38+10*转化表!$D$39+10*转化表!$D$40+10*转化表!$D$41+10*转化表!$D$42+10*转化表!$D$43+10*转化表!$D$44+10*转化表!$D$45+10*转化表!$D$46+(B299-100)*转化表!$D$47,IF(AND(B299&lt;=120,B299&gt;110),9*转化表!$D$37+10*转化表!$D$38+10*转化表!$D$39+10*转化表!$D$40+10*转化表!$D$41+10*转化表!$D$42+10*转化表!$D$43+10*转化表!$D$44+10*转化表!$D$45+10*转化表!$D$46+10*转化表!$D$47+(B299-110)*转化表!$D$48))))))))))))</f>
        <v>241.60000000000002</v>
      </c>
      <c r="I299" s="103">
        <f>IF(E299&lt;=50,0,(E299-50)*人物成长表!$B299*10%+0.1+IF(AND(B299&lt;=10,B299&gt;0),(人物成长表!$B299-1)*转化表!$E$37,IF(AND(B299&lt;=20,B299&gt;10),9*转化表!$E$37+(B299-10)*转化表!$E$38,IF(AND(B299&lt;=30,B299&gt;20),9*转化表!$E$37+10*转化表!$E$38+(B299-20)*转化表!$E$39,IF(AND(B299&lt;=40,B299&gt;30),9*转化表!$E$37+10*转化表!$E$38+10*转化表!$E$39+(B299-30)*转化表!$E$40,IF(AND(B299&lt;=50,B299&gt;40),9*转化表!$E$37+10*转化表!$E$38+10*转化表!$E$39+10*转化表!$E$40+(B299-40)*转化表!$E$41,IF(AND(B299&lt;=60,B299&gt;50),9*转化表!$E$37+10*转化表!$E$38+10*转化表!$E$39+10*转化表!$E$40+10*转化表!$E$41+(B299-50)*转化表!$E$42,IF(AND(B299&lt;=70,B299&gt;60),9*转化表!$E$37+10*转化表!$E$38+10*转化表!$E$39+10*转化表!$E$40+10*转化表!$E$41+10*转化表!$E$42+(B299-60)*转化表!$E$43,IF(AND(B299&lt;=80,B299&gt;70),9*转化表!$E$37+10*转化表!$E$38+10*转化表!$E$39+10*转化表!$E$40+10*转化表!$E$41+10*转化表!$E$42+10*转化表!$E$43+(B299-70)*转化表!$E$44,IF(AND(B299&lt;=90,B299&gt;80),9*转化表!$E$37+10*转化表!$E$38+10*转化表!$E$39+10*转化表!$E$40+10*转化表!$E$41+10*转化表!$E$42+10*转化表!$E$43+10*转化表!$E$44+(B299-80)*转化表!$E$45,IF(AND(B299&lt;=100,B299&gt;90),9*转化表!$E$37+10*转化表!$E$38+10*转化表!$E$39+10*转化表!$E$40+10*转化表!$E$41+10*转化表!$E$42+10*转化表!$E$43+10*转化表!$E$44+10*转化表!$E$45+(B299-90)*转化表!$E$46,IF(AND(B299&lt;=110,B299&gt;100),9*转化表!$E$37+10*转化表!$E$38+10*转化表!$E$39+10*转化表!$E$40+10*转化表!$E$41+10*转化表!$E$42+10*转化表!$E$43+10*转化表!$E$44+10*转化表!$E$45+10*转化表!$E$46+(B299-100)*转化表!$E$47,IF(AND(B299&lt;=120,B299&gt;110),9*转化表!$E$37+10*转化表!$E$38+10*转化表!$E$39+10*转化表!$E$40+10*转化表!$E$41+10*转化表!$E$42+10*转化表!$E$43+10*转化表!$E$44+10*转化表!$E$45+10*转化表!$E$46+10*转化表!$E$47+(B299-110)*转化表!$E$48)))))))))))))</f>
        <v>59.49</v>
      </c>
      <c r="J299" s="103">
        <f>IF(E299&lt;=50,0,(E299-50)*B299*7%+0.1+IF(AND(B299&lt;=10,B299&gt;0),(人物成长表!$B299-1)*转化表!$F$37,IF(AND(B299&lt;=20,B299&gt;10),9*转化表!$F$37+(B299-10)*转化表!$F$38,IF(AND(B299&lt;=30,B299&gt;20),9*转化表!$F$37+10*转化表!$F$38+(B299-20)*转化表!$F$39,IF(AND(B299&lt;=40,B299&gt;30),9*转化表!$F$37+10*转化表!$F$38+10*转化表!$F$39+(B299-30)*转化表!$F$40,IF(AND(B299&lt;=50,B299&gt;40),9*转化表!$F$37+10*转化表!$F$38+10*转化表!$F$39+10*转化表!$F$40+(B299-40)*转化表!$F$41,IF(AND(B299&lt;=60,B299&gt;50),9*转化表!$F$37+10*转化表!$F$38+10*转化表!$F$39+10*转化表!$F$40+10*转化表!$F$41+(B299-50)*转化表!$F$42,IF(AND(B299&lt;=70,B299&gt;60),9*转化表!$F$37+10*转化表!$F$38+10*转化表!$F$39+10*转化表!$F$40+10*转化表!$F$41+10*转化表!$F$42+(B299-60)*转化表!$F$43,IF(AND(B299&lt;=80,B299&gt;70),9*转化表!$F$37+10*转化表!$F$38+10*转化表!$F$39+10*转化表!$F$40+10*转化表!$F$41+10*转化表!$F$42+10*转化表!$F$43+(B299-70)*转化表!$F$44,IF(AND(B299&lt;=90,B299&gt;80),9*转化表!$F$37+10*转化表!$F$38+10*转化表!$F$39+10*转化表!$F$40+10*转化表!$F$41+10*转化表!$F$42+10*转化表!$F$43+10*转化表!$F$44+(B299-80)*转化表!$F$45,IF(AND(B299&lt;=100,B299&gt;90),9*转化表!$F$37+10*转化表!$F$38+10*转化表!$F$39+10*转化表!$F$40+10*转化表!$F$41+10*转化表!$F$42+10*转化表!$F$43+10*转化表!$F$44+10*转化表!$F$45+(B299-90)*转化表!$F$46,IF(AND(B299&lt;=110,B299&gt;100),9*转化表!$F$37+10*转化表!$F$38+10*转化表!$F$39+10*转化表!$F$40+10*转化表!$F$41+10*转化表!$F$42+10*转化表!$F$43+10*转化表!$F$44+10*转化表!$F$45+10*转化表!$F$46+(B299-100)*转化表!$F$47,IF(AND(B299&lt;=120,B299&gt;110),9*转化表!$F$37+10*转化表!$F$38+10*转化表!$F$39+10*转化表!$F$40+10*转化表!$F$41+10*转化表!$F$42+10*转化表!$F$43+10*转化表!$F$44+10*转化表!$F$45+10*转化表!$F$46+10*转化表!$F$47+(B299-110)*转化表!$F$48)))))))))))))</f>
        <v>41.57</v>
      </c>
      <c r="K299" s="103">
        <f>(F299-50)*人物成长表!$B299*10%+1+IF(AND(B299&lt;=10,B299&gt;0),(人物成长表!$B299-1)*转化表!$G$37,IF(AND(B299&lt;=20,B299&gt;10),9*转化表!$G$37+(B299-10)*转化表!$G$38,IF(AND(B299&lt;=30,B299&gt;20),9*转化表!$G$37+10*转化表!$G$38+(B299-20)*转化表!$G$39,IF(AND(B299&lt;=40,B299&gt;30),9*转化表!$G$37+10*转化表!$G$38+10*转化表!$G$39+(B299-30)*转化表!$G$40,IF(AND(B299&lt;=50,B299&gt;40),9*转化表!$G$37+10*转化表!$G$38+10*转化表!$G$39+10*转化表!$G$40+(B299-40)*转化表!$G$41,IF(AND(B299&lt;=60,B299&gt;50),9*转化表!$G$37+10*转化表!$G$38+10*转化表!$G$39+10*转化表!$G$40+10*转化表!$G$41+(B299-50)*转化表!$G$42,IF(AND(B299&lt;=70,B299&gt;60),9*转化表!$G$37+10*转化表!$G$38+10*转化表!$G$39+10*转化表!$G$40+10*转化表!$G$41+10*转化表!$G$42+(B299-60)*转化表!$G$43,IF(AND(B299&lt;=80,B299&gt;70),9*转化表!$G$37+10*转化表!$G$38+10*转化表!$G$39+10*转化表!$G$40+10*转化表!$G$41+10*转化表!$G$42+10*转化表!$G$43+(B299-70)*转化表!$G$44,IF(AND(B299&lt;=90,B299&gt;80),9*转化表!$G$37+10*转化表!$G$38+10*转化表!$G$39+10*转化表!$G$40+10*转化表!$G$41+10*转化表!$G$42+10*转化表!$G$43+10*转化表!$G$44+(B299-80)*转化表!$G$45,IF(AND(B299&lt;=100,B299&gt;90),9*转化表!$G$37+10*转化表!$G$38+10*转化表!$G$39+10*转化表!$G$40+10*转化表!$G$41+10*转化表!$G$42+10*转化表!$G$43+10*转化表!$G$44+10*转化表!$G$45+(B299-90)*转化表!$G$46,IF(AND(B299&lt;=110,B299&gt;100),9*转化表!$G$37+10*转化表!$G$38+10*转化表!$G$39+10*转化表!$G$40+10*转化表!$G$41+10*转化表!$G$42+10*转化表!$G$43+10*转化表!$G$44+10*转化表!$G$45+10*转化表!$G$46+(B299-100)*转化表!$G$47,IF(AND(B299&lt;=120,B299&gt;110),9*转化表!$G$37+10*转化表!$G$38+10*转化表!$G$39+10*转化表!$G$40+10*转化表!$G$41+10*转化表!$G$42+10*转化表!$G$43+10*转化表!$G$44+10*转化表!$G$45+10*转化表!$G$46+10*转化表!$G$47+(B299-110)*转化表!$G$48))))))))))))</f>
        <v>256</v>
      </c>
      <c r="L299" s="103">
        <f>IF(F299&lt;=50,0,(F299-50)*人物成长表!$B299*7%+IF(AND(B299&lt;=10,B299&gt;0),人物成长表!$B299*转化表!$H$37,IF(AND(B299&lt;=20,B299&gt;10),9*转化表!$H$37+(B299-10)*转化表!$H$38,IF(AND(B299&lt;=30,B299&gt;20),9*转化表!$H$37+10*转化表!$H$38+(B299-20)*转化表!$H$39,IF(AND(B299&lt;=40,B299&gt;30),9*转化表!$H$37+10*转化表!$H$38+10*转化表!$H$39+(B299-30)*转化表!$H$40,IF(AND(B299&lt;=50,B299&gt;40),9*转化表!$H$37+10*转化表!$H$38+10*转化表!$H$39+10*转化表!$H$40+(B299-40)*转化表!$H$41,IF(AND(B299&lt;=60,B299&gt;50),9*转化表!$H$37+10*转化表!$H$38+10*转化表!$H$39+10*转化表!$H$40+10*转化表!$H$41+(B299-50)*转化表!$H$42,IF(AND(B299&lt;=70,B299&gt;60),9*转化表!$H$37+10*转化表!$H$38+10*转化表!$H$39+10*转化表!$H$40+10*转化表!$H$41+10*转化表!$H$42+(B299-60)*转化表!$H$43,IF(AND(B299&lt;=80,B299&gt;70),9*转化表!$H$37+10*转化表!$H$38+10*转化表!$H$39+10*转化表!$H$40+10*转化表!$H$41+10*转化表!$H$42+10*转化表!$H$43+(B299-70)*转化表!$H$44,IF(AND(B299&lt;=90,B299&gt;80),9*转化表!$H$37+10*转化表!$H$38+10*转化表!$H$39+10*转化表!$H$40+10*转化表!$H$41+10*转化表!$H$42+10*转化表!$H$43+10*转化表!$H$44+(B299-80)*转化表!$H$45,IF(AND(B299&lt;=100,B299&gt;90),9*转化表!$H$37+10*转化表!$H$38+10*转化表!$H$39+10*转化表!$H$40+10*转化表!$H$41+10*转化表!$H$42+10*转化表!$H$43+10*转化表!$H$44+10*转化表!$H$45+(B299-90)*转化表!$H$46,IF(AND(B299&lt;=110,B299&gt;100),9*转化表!$H$37+10*转化表!$H$38+10*转化表!$H$39+10*转化表!$H$40+10*转化表!$H$41+10*转化表!$H$42+10*转化表!$H$43+10*转化表!$H$44+10*转化表!$H$45+10*转化表!$H$46+(B299-100)*转化表!$H$47,IF(AND(B299&lt;=120,B299&gt;110),9*转化表!$H$37+10*转化表!$H$38+10*转化表!$H$39+10*转化表!$H$40+10*转化表!$H$41+10*转化表!$H$42+10*转化表!$H$43+10*转化表!$H$44+10*转化表!$H$45+10*转化表!$H$46+10*转化表!$H$47+(B299-110)*转化表!$H$48)))))))))))))</f>
        <v>43.22</v>
      </c>
      <c r="M299" s="104">
        <v>0.15</v>
      </c>
      <c r="N299" s="100">
        <v>0</v>
      </c>
      <c r="O299" s="104">
        <v>0.15</v>
      </c>
      <c r="P299" s="104">
        <v>0.15</v>
      </c>
      <c r="Q299" s="100">
        <v>0</v>
      </c>
      <c r="R299" s="100">
        <v>0</v>
      </c>
      <c r="S299" s="100">
        <v>0</v>
      </c>
    </row>
    <row r="300" spans="1:19">
      <c r="A300" s="42" t="s">
        <v>465</v>
      </c>
      <c r="B300" s="100">
        <v>59</v>
      </c>
      <c r="C300" s="101">
        <f>IF(AND(B300&lt;=10,B300&gt;0),(人物成长表!$B300-1)*16+50,IF(AND(B300&lt;=20,B300&gt;10),9*16+50+(B300-10)*32,IF(AND(B300&lt;=30,B300&gt;20),9*16+50+10*32+(B300-20)*48,IF(AND(B300&lt;=40,B300&gt;30),9*16+50+10*32+10*48+(B300-30)*64,IF(AND(B300&lt;=50,B300&gt;40),9*16+50+10*32+10*48+10*64+(B300-40)*80,IF(AND(B300&lt;=60,B300&gt;50),9*16+30+10*32+10*48+10*64+10*80+(B300-50)*96,IF(AND(B300&lt;=70,B300&gt;60),9*16+30+10*32+10*48+10*64+10*80+10*96+(B300-60)*112,IF(AND(B300&lt;=80,B300&gt;70),9*16+30+10*32+10*48+10*64+10*80+10*96+10*112+(B300-70)*128,IF(AND(B300&lt;=90,B300&gt;80),9*16+30+10*32+10*48+10*64+10*80+10*96+10*112+10*128+(B300-80)*144,IF(AND(B300&lt;=100,B300&gt;90),9*16+30+10*32+10*48+10*64+10*80+10*96+10*112+10*128+10*144+(B300-90)*160,IF(AND(B300&lt;=110,B300&gt;100),9*16+30+10*32+10*48+10*64+10*80+10*96+10*112+10*128+10*144+10*160+(B300-100)*176,IF(AND(B300&lt;=120,B300&gt;110),9*16+30+10*32+10*48+10*64+10*80+10*96+10*112+10*128+10*144+10*160+10*176+(B300-110)*192))))))))))))</f>
        <v>3278</v>
      </c>
      <c r="D300" s="42">
        <v>60</v>
      </c>
      <c r="E300" s="42">
        <v>60</v>
      </c>
      <c r="F300" s="100">
        <v>60</v>
      </c>
      <c r="G300" s="102">
        <f>人物成长表!$D300*人物成长表!$B300*10%+7+IF(AND(B300&lt;=10,B300&gt;0),(人物成长表!$B300-1)*转化表!$C$37,IF(AND(B300&lt;=20,B300&gt;10),9*转化表!$C$37+(B300-10)*转化表!$C$38,IF(AND(B300&lt;=30,B300&gt;20),9*转化表!$C$37+10*转化表!$C$38+(B300-20)*转化表!$C$39,IF(AND(B300&lt;=40,B300&gt;30),9*转化表!$C$37+10*转化表!$C$38+10*转化表!$C$39+(B300-30)*转化表!$C$40,IF(AND(B300&lt;=50,B300&gt;40),9*转化表!$C$37+10*转化表!$C$38+10*转化表!$C$39+10*转化表!$C$40+(B300-40)*转化表!$C$41,IF(AND(B300&lt;=60,B300&gt;50),9*转化表!$C$37+10*转化表!$C$38+10*转化表!$C$39+10*转化表!$C$40+10*转化表!$C$41+(B300-50)*转化表!$C$42,IF(AND(B300&lt;=70,B300&gt;60),9*转化表!$C$37+10*转化表!$C$38+10*转化表!$C$39+10*转化表!$C$40+10*转化表!$C$41+10*转化表!$C$42+(B300-60)*转化表!$C$43,IF(AND(B300&lt;=80,B300&gt;70),9*转化表!$C$37+10*转化表!$C$38+10*转化表!$C$39+10*转化表!$C$40+10*转化表!$C$41+10*转化表!$C$42+10*转化表!$C$43+(B300-70)*转化表!$C$44,IF(AND(B300&lt;=90,B300&gt;80),9*转化表!$C$37+10*转化表!$C$38+10*转化表!$C$39+10*转化表!$C$40+10*转化表!$C$41+10*转化表!$C$42+10*转化表!$C$43+10*转化表!$C$44+(B300-80)*转化表!$C$45,IF(AND(B300&lt;=100,B300&gt;90),9*转化表!$C$37+10*转化表!$C$38+10*转化表!$C$39+10*转化表!$C$40+10*转化表!$C$41+10*转化表!$C$42+10*转化表!$C$43+10*转化表!$C$44+10*转化表!$C$45+(B300-90)*转化表!$C$46,IF(AND(B300&lt;=110,B300&gt;100),9*转化表!$C$37+10*转化表!$C$38+10*转化表!$C$39+10*转化表!$C$40+10*转化表!$C$41+10*转化表!$C$42+10*转化表!$C$43+10*转化表!$C$44+10*转化表!$C$45+10*转化表!$C$46+(B300-100)*转化表!$C$47,IF(AND(B300&lt;=120,B300&gt;110),9*转化表!$C$37+10*转化表!$C$38+10*转化表!$C$39+10*转化表!$C$40+10*转化表!$C$41+10*转化表!$C$42+10*转化表!$C$43+10*转化表!$C$44+10*转化表!$C$45+10*转化表!$C$46+10*转化表!$C$47+(B300-110)*转化表!$C$48))))))))))))</f>
        <v>874</v>
      </c>
      <c r="H300" s="102">
        <f>人物成长表!$D300*人物成长表!$B300*7%+4.8+IF(AND(B300&lt;=10,B300&gt;0),(人物成长表!$B300-1)*转化表!$D$37,IF(AND(B300&lt;=20,B300&gt;10),9*转化表!$D$37+(B300-10)*转化表!$D$38,IF(AND(B300&lt;=30,B300&gt;20),9*转化表!$D$37+10*转化表!$D$38+(B300-20)*转化表!$D$39,IF(AND(B300&lt;=40,B300&gt;30),9*转化表!$D$37+10*转化表!$D$38+10*转化表!$D$39+(B300-30)*转化表!$D$40,IF(AND(B300&lt;=50,B300&gt;40),9*转化表!$D$37+10*转化表!$D$38+10*转化表!$D$39+10*转化表!$D$40+(B300-40)*转化表!$D$41,IF(AND(B300&lt;=60,B300&gt;50),9*转化表!$D$37+10*转化表!$D$38+10*转化表!$D$39+10*转化表!$D$40+10*转化表!$D$41+(B300-50)*转化表!$D$42,IF(AND(B300&lt;=70,B300&gt;60),9*转化表!$D$37+10*转化表!$D$38+10*转化表!$D$39+10*转化表!$D$40+10*转化表!$D$41+10*转化表!$D$42+(B300-60)*转化表!$D$43,IF(AND(B300&lt;=80,B300&gt;70),9*转化表!$D$37+10*转化表!$D$38+10*转化表!$D$39+10*转化表!$D$40+10*转化表!$D$41+10*转化表!$D$42+10*转化表!$D$43+(B300-70)*转化表!$D$44,IF(AND(B300&lt;=90,B300&gt;80),9*转化表!$D$37+10*转化表!$D$38+10*转化表!$D$39+10*转化表!$D$40+10*转化表!$D$41+10*转化表!$D$42+10*转化表!$D$43+10*转化表!$D$44+(B300-80)*转化表!$D$45,IF(AND(B300&lt;=100,B300&gt;90),9*转化表!$D$37+10*转化表!$D$38+10*转化表!$D$39+10*转化表!$D$40+10*转化表!$D$41+10*转化表!$D$42+10*转化表!$D$43+10*转化表!$D$44+10*转化表!$D$45+(B300-90)*转化表!$D$46,IF(AND(B300&lt;=110,B300&gt;100),9*转化表!$D$37+10*转化表!$D$38+10*转化表!$D$39+10*转化表!$D$40+10*转化表!$D$41+10*转化表!$D$42+10*转化表!$D$43+10*转化表!$D$44+10*转化表!$D$45+10*转化表!$D$46+(B300-100)*转化表!$D$47,IF(AND(B300&lt;=120,B300&gt;110),9*转化表!$D$37+10*转化表!$D$38+10*转化表!$D$39+10*转化表!$D$40+10*转化表!$D$41+10*转化表!$D$42+10*转化表!$D$43+10*转化表!$D$44+10*转化表!$D$45+10*转化表!$D$46+10*转化表!$D$47+(B300-110)*转化表!$D$48))))))))))))</f>
        <v>248.3</v>
      </c>
      <c r="I300" s="103">
        <f>IF(E300&lt;=50,0,(E300-50)*人物成长表!$B300*10%+0.1+IF(AND(B300&lt;=10,B300&gt;0),(人物成长表!$B300-1)*转化表!$E$37,IF(AND(B300&lt;=20,B300&gt;10),9*转化表!$E$37+(B300-10)*转化表!$E$38,IF(AND(B300&lt;=30,B300&gt;20),9*转化表!$E$37+10*转化表!$E$38+(B300-20)*转化表!$E$39,IF(AND(B300&lt;=40,B300&gt;30),9*转化表!$E$37+10*转化表!$E$38+10*转化表!$E$39+(B300-30)*转化表!$E$40,IF(AND(B300&lt;=50,B300&gt;40),9*转化表!$E$37+10*转化表!$E$38+10*转化表!$E$39+10*转化表!$E$40+(B300-40)*转化表!$E$41,IF(AND(B300&lt;=60,B300&gt;50),9*转化表!$E$37+10*转化表!$E$38+10*转化表!$E$39+10*转化表!$E$40+10*转化表!$E$41+(B300-50)*转化表!$E$42,IF(AND(B300&lt;=70,B300&gt;60),9*转化表!$E$37+10*转化表!$E$38+10*转化表!$E$39+10*转化表!$E$40+10*转化表!$E$41+10*转化表!$E$42+(B300-60)*转化表!$E$43,IF(AND(B300&lt;=80,B300&gt;70),9*转化表!$E$37+10*转化表!$E$38+10*转化表!$E$39+10*转化表!$E$40+10*转化表!$E$41+10*转化表!$E$42+10*转化表!$E$43+(B300-70)*转化表!$E$44,IF(AND(B300&lt;=90,B300&gt;80),9*转化表!$E$37+10*转化表!$E$38+10*转化表!$E$39+10*转化表!$E$40+10*转化表!$E$41+10*转化表!$E$42+10*转化表!$E$43+10*转化表!$E$44+(B300-80)*转化表!$E$45,IF(AND(B300&lt;=100,B300&gt;90),9*转化表!$E$37+10*转化表!$E$38+10*转化表!$E$39+10*转化表!$E$40+10*转化表!$E$41+10*转化表!$E$42+10*转化表!$E$43+10*转化表!$E$44+10*转化表!$E$45+(B300-90)*转化表!$E$46,IF(AND(B300&lt;=110,B300&gt;100),9*转化表!$E$37+10*转化表!$E$38+10*转化表!$E$39+10*转化表!$E$40+10*转化表!$E$41+10*转化表!$E$42+10*转化表!$E$43+10*转化表!$E$44+10*转化表!$E$45+10*转化表!$E$46+(B300-100)*转化表!$E$47,IF(AND(B300&lt;=120,B300&gt;110),9*转化表!$E$37+10*转化表!$E$38+10*转化表!$E$39+10*转化表!$E$40+10*转化表!$E$41+10*转化表!$E$42+10*转化表!$E$43+10*转化表!$E$44+10*转化表!$E$45+10*转化表!$E$46+10*转化表!$E$47+(B300-110)*转化表!$E$48)))))))))))))</f>
        <v>60.53</v>
      </c>
      <c r="J300" s="103">
        <f>IF(E300&lt;=50,0,(E300-50)*B300*7%+0.1+IF(AND(B300&lt;=10,B300&gt;0),(人物成长表!$B300-1)*转化表!$F$37,IF(AND(B300&lt;=20,B300&gt;10),9*转化表!$F$37+(B300-10)*转化表!$F$38,IF(AND(B300&lt;=30,B300&gt;20),9*转化表!$F$37+10*转化表!$F$38+(B300-20)*转化表!$F$39,IF(AND(B300&lt;=40,B300&gt;30),9*转化表!$F$37+10*转化表!$F$38+10*转化表!$F$39+(B300-30)*转化表!$F$40,IF(AND(B300&lt;=50,B300&gt;40),9*转化表!$F$37+10*转化表!$F$38+10*转化表!$F$39+10*转化表!$F$40+(B300-40)*转化表!$F$41,IF(AND(B300&lt;=60,B300&gt;50),9*转化表!$F$37+10*转化表!$F$38+10*转化表!$F$39+10*转化表!$F$40+10*转化表!$F$41+(B300-50)*转化表!$F$42,IF(AND(B300&lt;=70,B300&gt;60),9*转化表!$F$37+10*转化表!$F$38+10*转化表!$F$39+10*转化表!$F$40+10*转化表!$F$41+10*转化表!$F$42+(B300-60)*转化表!$F$43,IF(AND(B300&lt;=80,B300&gt;70),9*转化表!$F$37+10*转化表!$F$38+10*转化表!$F$39+10*转化表!$F$40+10*转化表!$F$41+10*转化表!$F$42+10*转化表!$F$43+(B300-70)*转化表!$F$44,IF(AND(B300&lt;=90,B300&gt;80),9*转化表!$F$37+10*转化表!$F$38+10*转化表!$F$39+10*转化表!$F$40+10*转化表!$F$41+10*转化表!$F$42+10*转化表!$F$43+10*转化表!$F$44+(B300-80)*转化表!$F$45,IF(AND(B300&lt;=100,B300&gt;90),9*转化表!$F$37+10*转化表!$F$38+10*转化表!$F$39+10*转化表!$F$40+10*转化表!$F$41+10*转化表!$F$42+10*转化表!$F$43+10*转化表!$F$44+10*转化表!$F$45+(B300-90)*转化表!$F$46,IF(AND(B300&lt;=110,B300&gt;100),9*转化表!$F$37+10*转化表!$F$38+10*转化表!$F$39+10*转化表!$F$40+10*转化表!$F$41+10*转化表!$F$42+10*转化表!$F$43+10*转化表!$F$44+10*转化表!$F$45+10*转化表!$F$46+(B300-100)*转化表!$F$47,IF(AND(B300&lt;=120,B300&gt;110),9*转化表!$F$37+10*转化表!$F$38+10*转化表!$F$39+10*转化表!$F$40+10*转化表!$F$41+10*转化表!$F$42+10*转化表!$F$43+10*转化表!$F$44+10*转化表!$F$45+10*转化表!$F$46+10*转化表!$F$47+(B300-110)*转化表!$F$48)))))))))))))</f>
        <v>42.300000000000004</v>
      </c>
      <c r="K300" s="103">
        <f>(F300-50)*人物成长表!$B300*10%+1+IF(AND(B300&lt;=10,B300&gt;0),(人物成长表!$B300-1)*转化表!$G$37,IF(AND(B300&lt;=20,B300&gt;10),9*转化表!$G$37+(B300-10)*转化表!$G$38,IF(AND(B300&lt;=30,B300&gt;20),9*转化表!$G$37+10*转化表!$G$38+(B300-20)*转化表!$G$39,IF(AND(B300&lt;=40,B300&gt;30),9*转化表!$G$37+10*转化表!$G$38+10*转化表!$G$39+(B300-30)*转化表!$G$40,IF(AND(B300&lt;=50,B300&gt;40),9*转化表!$G$37+10*转化表!$G$38+10*转化表!$G$39+10*转化表!$G$40+(B300-40)*转化表!$G$41,IF(AND(B300&lt;=60,B300&gt;50),9*转化表!$G$37+10*转化表!$G$38+10*转化表!$G$39+10*转化表!$G$40+10*转化表!$G$41+(B300-50)*转化表!$G$42,IF(AND(B300&lt;=70,B300&gt;60),9*转化表!$G$37+10*转化表!$G$38+10*转化表!$G$39+10*转化表!$G$40+10*转化表!$G$41+10*转化表!$G$42+(B300-60)*转化表!$G$43,IF(AND(B300&lt;=80,B300&gt;70),9*转化表!$G$37+10*转化表!$G$38+10*转化表!$G$39+10*转化表!$G$40+10*转化表!$G$41+10*转化表!$G$42+10*转化表!$G$43+(B300-70)*转化表!$G$44,IF(AND(B300&lt;=90,B300&gt;80),9*转化表!$G$37+10*转化表!$G$38+10*转化表!$G$39+10*转化表!$G$40+10*转化表!$G$41+10*转化表!$G$42+10*转化表!$G$43+10*转化表!$G$44+(B300-80)*转化表!$G$45,IF(AND(B300&lt;=100,B300&gt;90),9*转化表!$G$37+10*转化表!$G$38+10*转化表!$G$39+10*转化表!$G$40+10*转化表!$G$41+10*转化表!$G$42+10*转化表!$G$43+10*转化表!$G$44+10*转化表!$G$45+(B300-90)*转化表!$G$46,IF(AND(B300&lt;=110,B300&gt;100),9*转化表!$G$37+10*转化表!$G$38+10*转化表!$G$39+10*转化表!$G$40+10*转化表!$G$41+10*转化表!$G$42+10*转化表!$G$43+10*转化表!$G$44+10*转化表!$G$45+10*转化表!$G$46+(B300-100)*转化表!$G$47,IF(AND(B300&lt;=120,B300&gt;110),9*转化表!$G$37+10*转化表!$G$38+10*转化表!$G$39+10*转化表!$G$40+10*转化表!$G$41+10*转化表!$G$42+10*转化表!$G$43+10*转化表!$G$44+10*转化表!$G$45+10*转化表!$G$46+10*转化表!$G$47+(B300-110)*转化表!$G$48))))))))))))</f>
        <v>263</v>
      </c>
      <c r="L300" s="103">
        <f>IF(F300&lt;=50,0,(F300-50)*人物成长表!$B300*7%+IF(AND(B300&lt;=10,B300&gt;0),人物成长表!$B300*转化表!$H$37,IF(AND(B300&lt;=20,B300&gt;10),9*转化表!$H$37+(B300-10)*转化表!$H$38,IF(AND(B300&lt;=30,B300&gt;20),9*转化表!$H$37+10*转化表!$H$38+(B300-20)*转化表!$H$39,IF(AND(B300&lt;=40,B300&gt;30),9*转化表!$H$37+10*转化表!$H$38+10*转化表!$H$39+(B300-30)*转化表!$H$40,IF(AND(B300&lt;=50,B300&gt;40),9*转化表!$H$37+10*转化表!$H$38+10*转化表!$H$39+10*转化表!$H$40+(B300-40)*转化表!$H$41,IF(AND(B300&lt;=60,B300&gt;50),9*转化表!$H$37+10*转化表!$H$38+10*转化表!$H$39+10*转化表!$H$40+10*转化表!$H$41+(B300-50)*转化表!$H$42,IF(AND(B300&lt;=70,B300&gt;60),9*转化表!$H$37+10*转化表!$H$38+10*转化表!$H$39+10*转化表!$H$40+10*转化表!$H$41+10*转化表!$H$42+(B300-60)*转化表!$H$43,IF(AND(B300&lt;=80,B300&gt;70),9*转化表!$H$37+10*转化表!$H$38+10*转化表!$H$39+10*转化表!$H$40+10*转化表!$H$41+10*转化表!$H$42+10*转化表!$H$43+(B300-70)*转化表!$H$44,IF(AND(B300&lt;=90,B300&gt;80),9*转化表!$H$37+10*转化表!$H$38+10*转化表!$H$39+10*转化表!$H$40+10*转化表!$H$41+10*转化表!$H$42+10*转化表!$H$43+10*转化表!$H$44+(B300-80)*转化表!$H$45,IF(AND(B300&lt;=100,B300&gt;90),9*转化表!$H$37+10*转化表!$H$38+10*转化表!$H$39+10*转化表!$H$40+10*转化表!$H$41+10*转化表!$H$42+10*转化表!$H$43+10*转化表!$H$44+10*转化表!$H$45+(B300-90)*转化表!$H$46,IF(AND(B300&lt;=110,B300&gt;100),9*转化表!$H$37+10*转化表!$H$38+10*转化表!$H$39+10*转化表!$H$40+10*转化表!$H$41+10*转化表!$H$42+10*转化表!$H$43+10*转化表!$H$44+10*转化表!$H$45+10*转化表!$H$46+(B300-100)*转化表!$H$47,IF(AND(B300&lt;=120,B300&gt;110),9*转化表!$H$37+10*转化表!$H$38+10*转化表!$H$39+10*转化表!$H$40+10*转化表!$H$41+10*转化表!$H$42+10*转化表!$H$43+10*转化表!$H$44+10*转化表!$H$45+10*转化表!$H$46+10*转化表!$H$47+(B300-110)*转化表!$H$48)))))))))))))</f>
        <v>44.005000000000003</v>
      </c>
      <c r="M300" s="104">
        <v>0.15</v>
      </c>
      <c r="N300" s="100">
        <v>0</v>
      </c>
      <c r="O300" s="104">
        <v>0.15</v>
      </c>
      <c r="P300" s="104">
        <v>0.15</v>
      </c>
      <c r="Q300" s="100">
        <v>0</v>
      </c>
      <c r="R300" s="100">
        <v>0</v>
      </c>
      <c r="S300" s="100">
        <v>0</v>
      </c>
    </row>
    <row r="301" spans="1:19">
      <c r="A301" s="42" t="s">
        <v>465</v>
      </c>
      <c r="B301" s="100">
        <v>60</v>
      </c>
      <c r="C301" s="101">
        <f>IF(AND(B301&lt;=10,B301&gt;0),(人物成长表!$B301-1)*16+50,IF(AND(B301&lt;=20,B301&gt;10),9*16+50+(B301-10)*32,IF(AND(B301&lt;=30,B301&gt;20),9*16+50+10*32+(B301-20)*48,IF(AND(B301&lt;=40,B301&gt;30),9*16+50+10*32+10*48+(B301-30)*64,IF(AND(B301&lt;=50,B301&gt;40),9*16+50+10*32+10*48+10*64+(B301-40)*80,IF(AND(B301&lt;=60,B301&gt;50),9*16+30+10*32+10*48+10*64+10*80+(B301-50)*96,IF(AND(B301&lt;=70,B301&gt;60),9*16+30+10*32+10*48+10*64+10*80+10*96+(B301-60)*112,IF(AND(B301&lt;=80,B301&gt;70),9*16+30+10*32+10*48+10*64+10*80+10*96+10*112+(B301-70)*128,IF(AND(B301&lt;=90,B301&gt;80),9*16+30+10*32+10*48+10*64+10*80+10*96+10*112+10*128+(B301-80)*144,IF(AND(B301&lt;=100,B301&gt;90),9*16+30+10*32+10*48+10*64+10*80+10*96+10*112+10*128+10*144+(B301-90)*160,IF(AND(B301&lt;=110,B301&gt;100),9*16+30+10*32+10*48+10*64+10*80+10*96+10*112+10*128+10*144+10*160+(B301-100)*176,IF(AND(B301&lt;=120,B301&gt;110),9*16+30+10*32+10*48+10*64+10*80+10*96+10*112+10*128+10*144+10*160+10*176+(B301-110)*192))))))))))))</f>
        <v>3374</v>
      </c>
      <c r="D301" s="42">
        <v>60</v>
      </c>
      <c r="E301" s="42">
        <v>60</v>
      </c>
      <c r="F301" s="100">
        <v>60</v>
      </c>
      <c r="G301" s="102">
        <f>人物成长表!$D301*人物成长表!$B301*10%+7+IF(AND(B301&lt;=10,B301&gt;0),(人物成长表!$B301-1)*转化表!$C$37,IF(AND(B301&lt;=20,B301&gt;10),9*转化表!$C$37+(B301-10)*转化表!$C$38,IF(AND(B301&lt;=30,B301&gt;20),9*转化表!$C$37+10*转化表!$C$38+(B301-20)*转化表!$C$39,IF(AND(B301&lt;=40,B301&gt;30),9*转化表!$C$37+10*转化表!$C$38+10*转化表!$C$39+(B301-30)*转化表!$C$40,IF(AND(B301&lt;=50,B301&gt;40),9*转化表!$C$37+10*转化表!$C$38+10*转化表!$C$39+10*转化表!$C$40+(B301-40)*转化表!$C$41,IF(AND(B301&lt;=60,B301&gt;50),9*转化表!$C$37+10*转化表!$C$38+10*转化表!$C$39+10*转化表!$C$40+10*转化表!$C$41+(B301-50)*转化表!$C$42,IF(AND(B301&lt;=70,B301&gt;60),9*转化表!$C$37+10*转化表!$C$38+10*转化表!$C$39+10*转化表!$C$40+10*转化表!$C$41+10*转化表!$C$42+(B301-60)*转化表!$C$43,IF(AND(B301&lt;=80,B301&gt;70),9*转化表!$C$37+10*转化表!$C$38+10*转化表!$C$39+10*转化表!$C$40+10*转化表!$C$41+10*转化表!$C$42+10*转化表!$C$43+(B301-70)*转化表!$C$44,IF(AND(B301&lt;=90,B301&gt;80),9*转化表!$C$37+10*转化表!$C$38+10*转化表!$C$39+10*转化表!$C$40+10*转化表!$C$41+10*转化表!$C$42+10*转化表!$C$43+10*转化表!$C$44+(B301-80)*转化表!$C$45,IF(AND(B301&lt;=100,B301&gt;90),9*转化表!$C$37+10*转化表!$C$38+10*转化表!$C$39+10*转化表!$C$40+10*转化表!$C$41+10*转化表!$C$42+10*转化表!$C$43+10*转化表!$C$44+10*转化表!$C$45+(B301-90)*转化表!$C$46,IF(AND(B301&lt;=110,B301&gt;100),9*转化表!$C$37+10*转化表!$C$38+10*转化表!$C$39+10*转化表!$C$40+10*转化表!$C$41+10*转化表!$C$42+10*转化表!$C$43+10*转化表!$C$44+10*转化表!$C$45+10*转化表!$C$46+(B301-100)*转化表!$C$47,IF(AND(B301&lt;=120,B301&gt;110),9*转化表!$C$37+10*转化表!$C$38+10*转化表!$C$39+10*转化表!$C$40+10*转化表!$C$41+10*转化表!$C$42+10*转化表!$C$43+10*转化表!$C$44+10*转化表!$C$45+10*转化表!$C$46+10*转化表!$C$47+(B301-110)*转化表!$C$48))))))))))))</f>
        <v>899</v>
      </c>
      <c r="H301" s="102">
        <f>人物成长表!$D301*人物成长表!$B301*7%+4.8+IF(AND(B301&lt;=10,B301&gt;0),(人物成长表!$B301-1)*转化表!$D$37,IF(AND(B301&lt;=20,B301&gt;10),9*转化表!$D$37+(B301-10)*转化表!$D$38,IF(AND(B301&lt;=30,B301&gt;20),9*转化表!$D$37+10*转化表!$D$38+(B301-20)*转化表!$D$39,IF(AND(B301&lt;=40,B301&gt;30),9*转化表!$D$37+10*转化表!$D$38+10*转化表!$D$39+(B301-30)*转化表!$D$40,IF(AND(B301&lt;=50,B301&gt;40),9*转化表!$D$37+10*转化表!$D$38+10*转化表!$D$39+10*转化表!$D$40+(B301-40)*转化表!$D$41,IF(AND(B301&lt;=60,B301&gt;50),9*转化表!$D$37+10*转化表!$D$38+10*转化表!$D$39+10*转化表!$D$40+10*转化表!$D$41+(B301-50)*转化表!$D$42,IF(AND(B301&lt;=70,B301&gt;60),9*转化表!$D$37+10*转化表!$D$38+10*转化表!$D$39+10*转化表!$D$40+10*转化表!$D$41+10*转化表!$D$42+(B301-60)*转化表!$D$43,IF(AND(B301&lt;=80,B301&gt;70),9*转化表!$D$37+10*转化表!$D$38+10*转化表!$D$39+10*转化表!$D$40+10*转化表!$D$41+10*转化表!$D$42+10*转化表!$D$43+(B301-70)*转化表!$D$44,IF(AND(B301&lt;=90,B301&gt;80),9*转化表!$D$37+10*转化表!$D$38+10*转化表!$D$39+10*转化表!$D$40+10*转化表!$D$41+10*转化表!$D$42+10*转化表!$D$43+10*转化表!$D$44+(B301-80)*转化表!$D$45,IF(AND(B301&lt;=100,B301&gt;90),9*转化表!$D$37+10*转化表!$D$38+10*转化表!$D$39+10*转化表!$D$40+10*转化表!$D$41+10*转化表!$D$42+10*转化表!$D$43+10*转化表!$D$44+10*转化表!$D$45+(B301-90)*转化表!$D$46,IF(AND(B301&lt;=110,B301&gt;100),9*转化表!$D$37+10*转化表!$D$38+10*转化表!$D$39+10*转化表!$D$40+10*转化表!$D$41+10*转化表!$D$42+10*转化表!$D$43+10*转化表!$D$44+10*转化表!$D$45+10*转化表!$D$46+(B301-100)*转化表!$D$47,IF(AND(B301&lt;=120,B301&gt;110),9*转化表!$D$37+10*转化表!$D$38+10*转化表!$D$39+10*转化表!$D$40+10*转化表!$D$41+10*转化表!$D$42+10*转化表!$D$43+10*转化表!$D$44+10*转化表!$D$45+10*转化表!$D$46+10*转化表!$D$47+(B301-110)*转化表!$D$48))))))))))))</f>
        <v>255</v>
      </c>
      <c r="I301" s="103">
        <f>IF(E301&lt;=50,0,(E301-50)*人物成长表!$B301*10%+0.1+IF(AND(B301&lt;=10,B301&gt;0),(人物成长表!$B301-1)*转化表!$E$37,IF(AND(B301&lt;=20,B301&gt;10),9*转化表!$E$37+(B301-10)*转化表!$E$38,IF(AND(B301&lt;=30,B301&gt;20),9*转化表!$E$37+10*转化表!$E$38+(B301-20)*转化表!$E$39,IF(AND(B301&lt;=40,B301&gt;30),9*转化表!$E$37+10*转化表!$E$38+10*转化表!$E$39+(B301-30)*转化表!$E$40,IF(AND(B301&lt;=50,B301&gt;40),9*转化表!$E$37+10*转化表!$E$38+10*转化表!$E$39+10*转化表!$E$40+(B301-40)*转化表!$E$41,IF(AND(B301&lt;=60,B301&gt;50),9*转化表!$E$37+10*转化表!$E$38+10*转化表!$E$39+10*转化表!$E$40+10*转化表!$E$41+(B301-50)*转化表!$E$42,IF(AND(B301&lt;=70,B301&gt;60),9*转化表!$E$37+10*转化表!$E$38+10*转化表!$E$39+10*转化表!$E$40+10*转化表!$E$41+10*转化表!$E$42+(B301-60)*转化表!$E$43,IF(AND(B301&lt;=80,B301&gt;70),9*转化表!$E$37+10*转化表!$E$38+10*转化表!$E$39+10*转化表!$E$40+10*转化表!$E$41+10*转化表!$E$42+10*转化表!$E$43+(B301-70)*转化表!$E$44,IF(AND(B301&lt;=90,B301&gt;80),9*转化表!$E$37+10*转化表!$E$38+10*转化表!$E$39+10*转化表!$E$40+10*转化表!$E$41+10*转化表!$E$42+10*转化表!$E$43+10*转化表!$E$44+(B301-80)*转化表!$E$45,IF(AND(B301&lt;=100,B301&gt;90),9*转化表!$E$37+10*转化表!$E$38+10*转化表!$E$39+10*转化表!$E$40+10*转化表!$E$41+10*转化表!$E$42+10*转化表!$E$43+10*转化表!$E$44+10*转化表!$E$45+(B301-90)*转化表!$E$46,IF(AND(B301&lt;=110,B301&gt;100),9*转化表!$E$37+10*转化表!$E$38+10*转化表!$E$39+10*转化表!$E$40+10*转化表!$E$41+10*转化表!$E$42+10*转化表!$E$43+10*转化表!$E$44+10*转化表!$E$45+10*转化表!$E$46+(B301-100)*转化表!$E$47,IF(AND(B301&lt;=120,B301&gt;110),9*转化表!$E$37+10*转化表!$E$38+10*转化表!$E$39+10*转化表!$E$40+10*转化表!$E$41+10*转化表!$E$42+10*转化表!$E$43+10*转化表!$E$44+10*转化表!$E$45+10*转化表!$E$46+10*转化表!$E$47+(B301-110)*转化表!$E$48)))))))))))))</f>
        <v>61.57</v>
      </c>
      <c r="J301" s="103">
        <f>IF(E301&lt;=50,0,(E301-50)*B301*7%+0.1+IF(AND(B301&lt;=10,B301&gt;0),(人物成长表!$B301-1)*转化表!$F$37,IF(AND(B301&lt;=20,B301&gt;10),9*转化表!$F$37+(B301-10)*转化表!$F$38,IF(AND(B301&lt;=30,B301&gt;20),9*转化表!$F$37+10*转化表!$F$38+(B301-20)*转化表!$F$39,IF(AND(B301&lt;=40,B301&gt;30),9*转化表!$F$37+10*转化表!$F$38+10*转化表!$F$39+(B301-30)*转化表!$F$40,IF(AND(B301&lt;=50,B301&gt;40),9*转化表!$F$37+10*转化表!$F$38+10*转化表!$F$39+10*转化表!$F$40+(B301-40)*转化表!$F$41,IF(AND(B301&lt;=60,B301&gt;50),9*转化表!$F$37+10*转化表!$F$38+10*转化表!$F$39+10*转化表!$F$40+10*转化表!$F$41+(B301-50)*转化表!$F$42,IF(AND(B301&lt;=70,B301&gt;60),9*转化表!$F$37+10*转化表!$F$38+10*转化表!$F$39+10*转化表!$F$40+10*转化表!$F$41+10*转化表!$F$42+(B301-60)*转化表!$F$43,IF(AND(B301&lt;=80,B301&gt;70),9*转化表!$F$37+10*转化表!$F$38+10*转化表!$F$39+10*转化表!$F$40+10*转化表!$F$41+10*转化表!$F$42+10*转化表!$F$43+(B301-70)*转化表!$F$44,IF(AND(B301&lt;=90,B301&gt;80),9*转化表!$F$37+10*转化表!$F$38+10*转化表!$F$39+10*转化表!$F$40+10*转化表!$F$41+10*转化表!$F$42+10*转化表!$F$43+10*转化表!$F$44+(B301-80)*转化表!$F$45,IF(AND(B301&lt;=100,B301&gt;90),9*转化表!$F$37+10*转化表!$F$38+10*转化表!$F$39+10*转化表!$F$40+10*转化表!$F$41+10*转化表!$F$42+10*转化表!$F$43+10*转化表!$F$44+10*转化表!$F$45+(B301-90)*转化表!$F$46,IF(AND(B301&lt;=110,B301&gt;100),9*转化表!$F$37+10*转化表!$F$38+10*转化表!$F$39+10*转化表!$F$40+10*转化表!$F$41+10*转化表!$F$42+10*转化表!$F$43+10*转化表!$F$44+10*转化表!$F$45+10*转化表!$F$46+(B301-100)*转化表!$F$47,IF(AND(B301&lt;=120,B301&gt;110),9*转化表!$F$37+10*转化表!$F$38+10*转化表!$F$39+10*转化表!$F$40+10*转化表!$F$41+10*转化表!$F$42+10*转化表!$F$43+10*转化表!$F$44+10*转化表!$F$45+10*转化表!$F$46+10*转化表!$F$47+(B301-110)*转化表!$F$48)))))))))))))</f>
        <v>43.030000000000008</v>
      </c>
      <c r="K301" s="103">
        <f>(F301-50)*人物成长表!$B301*10%+1+IF(AND(B301&lt;=10,B301&gt;0),(人物成长表!$B301-1)*转化表!$G$37,IF(AND(B301&lt;=20,B301&gt;10),9*转化表!$G$37+(B301-10)*转化表!$G$38,IF(AND(B301&lt;=30,B301&gt;20),9*转化表!$G$37+10*转化表!$G$38+(B301-20)*转化表!$G$39,IF(AND(B301&lt;=40,B301&gt;30),9*转化表!$G$37+10*转化表!$G$38+10*转化表!$G$39+(B301-30)*转化表!$G$40,IF(AND(B301&lt;=50,B301&gt;40),9*转化表!$G$37+10*转化表!$G$38+10*转化表!$G$39+10*转化表!$G$40+(B301-40)*转化表!$G$41,IF(AND(B301&lt;=60,B301&gt;50),9*转化表!$G$37+10*转化表!$G$38+10*转化表!$G$39+10*转化表!$G$40+10*转化表!$G$41+(B301-50)*转化表!$G$42,IF(AND(B301&lt;=70,B301&gt;60),9*转化表!$G$37+10*转化表!$G$38+10*转化表!$G$39+10*转化表!$G$40+10*转化表!$G$41+10*转化表!$G$42+(B301-60)*转化表!$G$43,IF(AND(B301&lt;=80,B301&gt;70),9*转化表!$G$37+10*转化表!$G$38+10*转化表!$G$39+10*转化表!$G$40+10*转化表!$G$41+10*转化表!$G$42+10*转化表!$G$43+(B301-70)*转化表!$G$44,IF(AND(B301&lt;=90,B301&gt;80),9*转化表!$G$37+10*转化表!$G$38+10*转化表!$G$39+10*转化表!$G$40+10*转化表!$G$41+10*转化表!$G$42+10*转化表!$G$43+10*转化表!$G$44+(B301-80)*转化表!$G$45,IF(AND(B301&lt;=100,B301&gt;90),9*转化表!$G$37+10*转化表!$G$38+10*转化表!$G$39+10*转化表!$G$40+10*转化表!$G$41+10*转化表!$G$42+10*转化表!$G$43+10*转化表!$G$44+10*转化表!$G$45+(B301-90)*转化表!$G$46,IF(AND(B301&lt;=110,B301&gt;100),9*转化表!$G$37+10*转化表!$G$38+10*转化表!$G$39+10*转化表!$G$40+10*转化表!$G$41+10*转化表!$G$42+10*转化表!$G$43+10*转化表!$G$44+10*转化表!$G$45+10*转化表!$G$46+(B301-100)*转化表!$G$47,IF(AND(B301&lt;=120,B301&gt;110),9*转化表!$G$37+10*转化表!$G$38+10*转化表!$G$39+10*转化表!$G$40+10*转化表!$G$41+10*转化表!$G$42+10*转化表!$G$43+10*转化表!$G$44+10*转化表!$G$45+10*转化表!$G$46+10*转化表!$G$47+(B301-110)*转化表!$G$48))))))))))))</f>
        <v>270</v>
      </c>
      <c r="L301" s="103">
        <f>IF(F301&lt;=50,0,(F301-50)*人物成长表!$B301*7%+IF(AND(B301&lt;=10,B301&gt;0),人物成长表!$B301*转化表!$H$37,IF(AND(B301&lt;=20,B301&gt;10),9*转化表!$H$37+(B301-10)*转化表!$H$38,IF(AND(B301&lt;=30,B301&gt;20),9*转化表!$H$37+10*转化表!$H$38+(B301-20)*转化表!$H$39,IF(AND(B301&lt;=40,B301&gt;30),9*转化表!$H$37+10*转化表!$H$38+10*转化表!$H$39+(B301-30)*转化表!$H$40,IF(AND(B301&lt;=50,B301&gt;40),9*转化表!$H$37+10*转化表!$H$38+10*转化表!$H$39+10*转化表!$H$40+(B301-40)*转化表!$H$41,IF(AND(B301&lt;=60,B301&gt;50),9*转化表!$H$37+10*转化表!$H$38+10*转化表!$H$39+10*转化表!$H$40+10*转化表!$H$41+(B301-50)*转化表!$H$42,IF(AND(B301&lt;=70,B301&gt;60),9*转化表!$H$37+10*转化表!$H$38+10*转化表!$H$39+10*转化表!$H$40+10*转化表!$H$41+10*转化表!$H$42+(B301-60)*转化表!$H$43,IF(AND(B301&lt;=80,B301&gt;70),9*转化表!$H$37+10*转化表!$H$38+10*转化表!$H$39+10*转化表!$H$40+10*转化表!$H$41+10*转化表!$H$42+10*转化表!$H$43+(B301-70)*转化表!$H$44,IF(AND(B301&lt;=90,B301&gt;80),9*转化表!$H$37+10*转化表!$H$38+10*转化表!$H$39+10*转化表!$H$40+10*转化表!$H$41+10*转化表!$H$42+10*转化表!$H$43+10*转化表!$H$44+(B301-80)*转化表!$H$45,IF(AND(B301&lt;=100,B301&gt;90),9*转化表!$H$37+10*转化表!$H$38+10*转化表!$H$39+10*转化表!$H$40+10*转化表!$H$41+10*转化表!$H$42+10*转化表!$H$43+10*转化表!$H$44+10*转化表!$H$45+(B301-90)*转化表!$H$46,IF(AND(B301&lt;=110,B301&gt;100),9*转化表!$H$37+10*转化表!$H$38+10*转化表!$H$39+10*转化表!$H$40+10*转化表!$H$41+10*转化表!$H$42+10*转化表!$H$43+10*转化表!$H$44+10*转化表!$H$45+10*转化表!$H$46+(B301-100)*转化表!$H$47,IF(AND(B301&lt;=120,B301&gt;110),9*转化表!$H$37+10*转化表!$H$38+10*转化表!$H$39+10*转化表!$H$40+10*转化表!$H$41+10*转化表!$H$42+10*转化表!$H$43+10*转化表!$H$44+10*转化表!$H$45+10*转化表!$H$46+10*转化表!$H$47+(B301-110)*转化表!$H$48)))))))))))))</f>
        <v>44.790000000000006</v>
      </c>
      <c r="M301" s="104">
        <v>0.15</v>
      </c>
      <c r="N301" s="100">
        <v>0</v>
      </c>
      <c r="O301" s="104">
        <v>0.15</v>
      </c>
      <c r="P301" s="104">
        <v>0.15</v>
      </c>
      <c r="Q301" s="100">
        <v>0</v>
      </c>
      <c r="R301" s="100">
        <v>0</v>
      </c>
      <c r="S301" s="100">
        <v>0</v>
      </c>
    </row>
    <row r="302" spans="1:19">
      <c r="A302" s="42" t="s">
        <v>465</v>
      </c>
      <c r="B302" s="100">
        <v>61</v>
      </c>
      <c r="C302" s="101">
        <f>IF(AND(B302&lt;=10,B302&gt;0),(人物成长表!$B302-1)*16+50,IF(AND(B302&lt;=20,B302&gt;10),9*16+50+(B302-10)*32,IF(AND(B302&lt;=30,B302&gt;20),9*16+50+10*32+(B302-20)*48,IF(AND(B302&lt;=40,B302&gt;30),9*16+50+10*32+10*48+(B302-30)*64,IF(AND(B302&lt;=50,B302&gt;40),9*16+50+10*32+10*48+10*64+(B302-40)*80,IF(AND(B302&lt;=60,B302&gt;50),9*16+30+10*32+10*48+10*64+10*80+(B302-50)*96,IF(AND(B302&lt;=70,B302&gt;60),9*16+30+10*32+10*48+10*64+10*80+10*96+(B302-60)*112,IF(AND(B302&lt;=80,B302&gt;70),9*16+30+10*32+10*48+10*64+10*80+10*96+10*112+(B302-70)*128,IF(AND(B302&lt;=90,B302&gt;80),9*16+30+10*32+10*48+10*64+10*80+10*96+10*112+10*128+(B302-80)*144,IF(AND(B302&lt;=100,B302&gt;90),9*16+30+10*32+10*48+10*64+10*80+10*96+10*112+10*128+10*144+(B302-90)*160,IF(AND(B302&lt;=110,B302&gt;100),9*16+30+10*32+10*48+10*64+10*80+10*96+10*112+10*128+10*144+10*160+(B302-100)*176,IF(AND(B302&lt;=120,B302&gt;110),9*16+30+10*32+10*48+10*64+10*80+10*96+10*112+10*128+10*144+10*160+10*176+(B302-110)*192))))))))))))</f>
        <v>3486</v>
      </c>
      <c r="D302" s="42">
        <v>60</v>
      </c>
      <c r="E302" s="42">
        <v>60</v>
      </c>
      <c r="F302" s="100">
        <v>60</v>
      </c>
      <c r="G302" s="102">
        <f>人物成长表!$D302*人物成长表!$B302*10%+7+IF(AND(B302&lt;=10,B302&gt;0),(人物成长表!$B302-1)*转化表!$C$37,IF(AND(B302&lt;=20,B302&gt;10),9*转化表!$C$37+(B302-10)*转化表!$C$38,IF(AND(B302&lt;=30,B302&gt;20),9*转化表!$C$37+10*转化表!$C$38+(B302-20)*转化表!$C$39,IF(AND(B302&lt;=40,B302&gt;30),9*转化表!$C$37+10*转化表!$C$38+10*转化表!$C$39+(B302-30)*转化表!$C$40,IF(AND(B302&lt;=50,B302&gt;40),9*转化表!$C$37+10*转化表!$C$38+10*转化表!$C$39+10*转化表!$C$40+(B302-40)*转化表!$C$41,IF(AND(B302&lt;=60,B302&gt;50),9*转化表!$C$37+10*转化表!$C$38+10*转化表!$C$39+10*转化表!$C$40+10*转化表!$C$41+(B302-50)*转化表!$C$42,IF(AND(B302&lt;=70,B302&gt;60),9*转化表!$C$37+10*转化表!$C$38+10*转化表!$C$39+10*转化表!$C$40+10*转化表!$C$41+10*转化表!$C$42+(B302-60)*转化表!$C$43,IF(AND(B302&lt;=80,B302&gt;70),9*转化表!$C$37+10*转化表!$C$38+10*转化表!$C$39+10*转化表!$C$40+10*转化表!$C$41+10*转化表!$C$42+10*转化表!$C$43+(B302-70)*转化表!$C$44,IF(AND(B302&lt;=90,B302&gt;80),9*转化表!$C$37+10*转化表!$C$38+10*转化表!$C$39+10*转化表!$C$40+10*转化表!$C$41+10*转化表!$C$42+10*转化表!$C$43+10*转化表!$C$44+(B302-80)*转化表!$C$45,IF(AND(B302&lt;=100,B302&gt;90),9*转化表!$C$37+10*转化表!$C$38+10*转化表!$C$39+10*转化表!$C$40+10*转化表!$C$41+10*转化表!$C$42+10*转化表!$C$43+10*转化表!$C$44+10*转化表!$C$45+(B302-90)*转化表!$C$46,IF(AND(B302&lt;=110,B302&gt;100),9*转化表!$C$37+10*转化表!$C$38+10*转化表!$C$39+10*转化表!$C$40+10*转化表!$C$41+10*转化表!$C$42+10*转化表!$C$43+10*转化表!$C$44+10*转化表!$C$45+10*转化表!$C$46+(B302-100)*转化表!$C$47,IF(AND(B302&lt;=120,B302&gt;110),9*转化表!$C$37+10*转化表!$C$38+10*转化表!$C$39+10*转化表!$C$40+10*转化表!$C$41+10*转化表!$C$42+10*转化表!$C$43+10*转化表!$C$44+10*转化表!$C$45+10*转化表!$C$46+10*转化表!$C$47+(B302-110)*转化表!$C$48))))))))))))</f>
        <v>928</v>
      </c>
      <c r="H302" s="102">
        <f>人物成长表!$D302*人物成长表!$B302*7%+4.8+IF(AND(B302&lt;=10,B302&gt;0),(人物成长表!$B302-1)*转化表!$D$37,IF(AND(B302&lt;=20,B302&gt;10),9*转化表!$D$37+(B302-10)*转化表!$D$38,IF(AND(B302&lt;=30,B302&gt;20),9*转化表!$D$37+10*转化表!$D$38+(B302-20)*转化表!$D$39,IF(AND(B302&lt;=40,B302&gt;30),9*转化表!$D$37+10*转化表!$D$38+10*转化表!$D$39+(B302-30)*转化表!$D$40,IF(AND(B302&lt;=50,B302&gt;40),9*转化表!$D$37+10*转化表!$D$38+10*转化表!$D$39+10*转化表!$D$40+(B302-40)*转化表!$D$41,IF(AND(B302&lt;=60,B302&gt;50),9*转化表!$D$37+10*转化表!$D$38+10*转化表!$D$39+10*转化表!$D$40+10*转化表!$D$41+(B302-50)*转化表!$D$42,IF(AND(B302&lt;=70,B302&gt;60),9*转化表!$D$37+10*转化表!$D$38+10*转化表!$D$39+10*转化表!$D$40+10*转化表!$D$41+10*转化表!$D$42+(B302-60)*转化表!$D$43,IF(AND(B302&lt;=80,B302&gt;70),9*转化表!$D$37+10*转化表!$D$38+10*转化表!$D$39+10*转化表!$D$40+10*转化表!$D$41+10*转化表!$D$42+10*转化表!$D$43+(B302-70)*转化表!$D$44,IF(AND(B302&lt;=90,B302&gt;80),9*转化表!$D$37+10*转化表!$D$38+10*转化表!$D$39+10*转化表!$D$40+10*转化表!$D$41+10*转化表!$D$42+10*转化表!$D$43+10*转化表!$D$44+(B302-80)*转化表!$D$45,IF(AND(B302&lt;=100,B302&gt;90),9*转化表!$D$37+10*转化表!$D$38+10*转化表!$D$39+10*转化表!$D$40+10*转化表!$D$41+10*转化表!$D$42+10*转化表!$D$43+10*转化表!$D$44+10*转化表!$D$45+(B302-90)*转化表!$D$46,IF(AND(B302&lt;=110,B302&gt;100),9*转化表!$D$37+10*转化表!$D$38+10*转化表!$D$39+10*转化表!$D$40+10*转化表!$D$41+10*转化表!$D$42+10*转化表!$D$43+10*转化表!$D$44+10*转化表!$D$45+10*转化表!$D$46+(B302-100)*转化表!$D$47,IF(AND(B302&lt;=120,B302&gt;110),9*转化表!$D$37+10*转化表!$D$38+10*转化表!$D$39+10*转化表!$D$40+10*转化表!$D$41+10*转化表!$D$42+10*转化表!$D$43+10*转化表!$D$44+10*转化表!$D$45+10*转化表!$D$46+10*转化表!$D$47+(B302-110)*转化表!$D$48))))))))))))</f>
        <v>262.40000000000003</v>
      </c>
      <c r="I302" s="103">
        <f>IF(E302&lt;=50,0,(E302-50)*人物成长表!$B302*10%+0.1+IF(AND(B302&lt;=10,B302&gt;0),(人物成长表!$B302-1)*转化表!$E$37,IF(AND(B302&lt;=20,B302&gt;10),9*转化表!$E$37+(B302-10)*转化表!$E$38,IF(AND(B302&lt;=30,B302&gt;20),9*转化表!$E$37+10*转化表!$E$38+(B302-20)*转化表!$E$39,IF(AND(B302&lt;=40,B302&gt;30),9*转化表!$E$37+10*转化表!$E$38+10*转化表!$E$39+(B302-30)*转化表!$E$40,IF(AND(B302&lt;=50,B302&gt;40),9*转化表!$E$37+10*转化表!$E$38+10*转化表!$E$39+10*转化表!$E$40+(B302-40)*转化表!$E$41,IF(AND(B302&lt;=60,B302&gt;50),9*转化表!$E$37+10*转化表!$E$38+10*转化表!$E$39+10*转化表!$E$40+10*转化表!$E$41+(B302-50)*转化表!$E$42,IF(AND(B302&lt;=70,B302&gt;60),9*转化表!$E$37+10*转化表!$E$38+10*转化表!$E$39+10*转化表!$E$40+10*转化表!$E$41+10*转化表!$E$42+(B302-60)*转化表!$E$43,IF(AND(B302&lt;=80,B302&gt;70),9*转化表!$E$37+10*转化表!$E$38+10*转化表!$E$39+10*转化表!$E$40+10*转化表!$E$41+10*转化表!$E$42+10*转化表!$E$43+(B302-70)*转化表!$E$44,IF(AND(B302&lt;=90,B302&gt;80),9*转化表!$E$37+10*转化表!$E$38+10*转化表!$E$39+10*转化表!$E$40+10*转化表!$E$41+10*转化表!$E$42+10*转化表!$E$43+10*转化表!$E$44+(B302-80)*转化表!$E$45,IF(AND(B302&lt;=100,B302&gt;90),9*转化表!$E$37+10*转化表!$E$38+10*转化表!$E$39+10*转化表!$E$40+10*转化表!$E$41+10*转化表!$E$42+10*转化表!$E$43+10*转化表!$E$44+10*转化表!$E$45+(B302-90)*转化表!$E$46,IF(AND(B302&lt;=110,B302&gt;100),9*转化表!$E$37+10*转化表!$E$38+10*转化表!$E$39+10*转化表!$E$40+10*转化表!$E$41+10*转化表!$E$42+10*转化表!$E$43+10*转化表!$E$44+10*转化表!$E$45+10*转化表!$E$46+(B302-100)*转化表!$E$47,IF(AND(B302&lt;=120,B302&gt;110),9*转化表!$E$37+10*转化表!$E$38+10*转化表!$E$39+10*转化表!$E$40+10*转化表!$E$41+10*转化表!$E$42+10*转化表!$E$43+10*转化表!$E$44+10*转化表!$E$45+10*转化表!$E$46+10*转化表!$E$47+(B302-110)*转化表!$E$48)))))))))))))</f>
        <v>62.63</v>
      </c>
      <c r="J302" s="103">
        <f>IF(E302&lt;=50,0,(E302-50)*B302*7%+0.1+IF(AND(B302&lt;=10,B302&gt;0),(人物成长表!$B302-1)*转化表!$F$37,IF(AND(B302&lt;=20,B302&gt;10),9*转化表!$F$37+(B302-10)*转化表!$F$38,IF(AND(B302&lt;=30,B302&gt;20),9*转化表!$F$37+10*转化表!$F$38+(B302-20)*转化表!$F$39,IF(AND(B302&lt;=40,B302&gt;30),9*转化表!$F$37+10*转化表!$F$38+10*转化表!$F$39+(B302-30)*转化表!$F$40,IF(AND(B302&lt;=50,B302&gt;40),9*转化表!$F$37+10*转化表!$F$38+10*转化表!$F$39+10*转化表!$F$40+(B302-40)*转化表!$F$41,IF(AND(B302&lt;=60,B302&gt;50),9*转化表!$F$37+10*转化表!$F$38+10*转化表!$F$39+10*转化表!$F$40+10*转化表!$F$41+(B302-50)*转化表!$F$42,IF(AND(B302&lt;=70,B302&gt;60),9*转化表!$F$37+10*转化表!$F$38+10*转化表!$F$39+10*转化表!$F$40+10*转化表!$F$41+10*转化表!$F$42+(B302-60)*转化表!$F$43,IF(AND(B302&lt;=80,B302&gt;70),9*转化表!$F$37+10*转化表!$F$38+10*转化表!$F$39+10*转化表!$F$40+10*转化表!$F$41+10*转化表!$F$42+10*转化表!$F$43+(B302-70)*转化表!$F$44,IF(AND(B302&lt;=90,B302&gt;80),9*转化表!$F$37+10*转化表!$F$38+10*转化表!$F$39+10*转化表!$F$40+10*转化表!$F$41+10*转化表!$F$42+10*转化表!$F$43+10*转化表!$F$44+(B302-80)*转化表!$F$45,IF(AND(B302&lt;=100,B302&gt;90),9*转化表!$F$37+10*转化表!$F$38+10*转化表!$F$39+10*转化表!$F$40+10*转化表!$F$41+10*转化表!$F$42+10*转化表!$F$43+10*转化表!$F$44+10*转化表!$F$45+(B302-90)*转化表!$F$46,IF(AND(B302&lt;=110,B302&gt;100),9*转化表!$F$37+10*转化表!$F$38+10*转化表!$F$39+10*转化表!$F$40+10*转化表!$F$41+10*转化表!$F$42+10*转化表!$F$43+10*转化表!$F$44+10*转化表!$F$45+10*转化表!$F$46+(B302-100)*转化表!$F$47,IF(AND(B302&lt;=120,B302&gt;110),9*转化表!$F$37+10*转化表!$F$38+10*转化表!$F$39+10*转化表!$F$40+10*转化表!$F$41+10*转化表!$F$42+10*转化表!$F$43+10*转化表!$F$44+10*转化表!$F$45+10*转化表!$F$46+10*转化表!$F$47+(B302-110)*转化表!$F$48)))))))))))))</f>
        <v>43.78</v>
      </c>
      <c r="K302" s="103">
        <f>(F302-50)*人物成长表!$B302*10%+1+IF(AND(B302&lt;=10,B302&gt;0),(人物成长表!$B302-1)*转化表!$G$37,IF(AND(B302&lt;=20,B302&gt;10),9*转化表!$G$37+(B302-10)*转化表!$G$38,IF(AND(B302&lt;=30,B302&gt;20),9*转化表!$G$37+10*转化表!$G$38+(B302-20)*转化表!$G$39,IF(AND(B302&lt;=40,B302&gt;30),9*转化表!$G$37+10*转化表!$G$38+10*转化表!$G$39+(B302-30)*转化表!$G$40,IF(AND(B302&lt;=50,B302&gt;40),9*转化表!$G$37+10*转化表!$G$38+10*转化表!$G$39+10*转化表!$G$40+(B302-40)*转化表!$G$41,IF(AND(B302&lt;=60,B302&gt;50),9*转化表!$G$37+10*转化表!$G$38+10*转化表!$G$39+10*转化表!$G$40+10*转化表!$G$41+(B302-50)*转化表!$G$42,IF(AND(B302&lt;=70,B302&gt;60),9*转化表!$G$37+10*转化表!$G$38+10*转化表!$G$39+10*转化表!$G$40+10*转化表!$G$41+10*转化表!$G$42+(B302-60)*转化表!$G$43,IF(AND(B302&lt;=80,B302&gt;70),9*转化表!$G$37+10*转化表!$G$38+10*转化表!$G$39+10*转化表!$G$40+10*转化表!$G$41+10*转化表!$G$42+10*转化表!$G$43+(B302-70)*转化表!$G$44,IF(AND(B302&lt;=90,B302&gt;80),9*转化表!$G$37+10*转化表!$G$38+10*转化表!$G$39+10*转化表!$G$40+10*转化表!$G$41+10*转化表!$G$42+10*转化表!$G$43+10*转化表!$G$44+(B302-80)*转化表!$G$45,IF(AND(B302&lt;=100,B302&gt;90),9*转化表!$G$37+10*转化表!$G$38+10*转化表!$G$39+10*转化表!$G$40+10*转化表!$G$41+10*转化表!$G$42+10*转化表!$G$43+10*转化表!$G$44+10*转化表!$G$45+(B302-90)*转化表!$G$46,IF(AND(B302&lt;=110,B302&gt;100),9*转化表!$G$37+10*转化表!$G$38+10*转化表!$G$39+10*转化表!$G$40+10*转化表!$G$41+10*转化表!$G$42+10*转化表!$G$43+10*转化表!$G$44+10*转化表!$G$45+10*转化表!$G$46+(B302-100)*转化表!$G$47,IF(AND(B302&lt;=120,B302&gt;110),9*转化表!$G$37+10*转化表!$G$38+10*转化表!$G$39+10*转化表!$G$40+10*转化表!$G$41+10*转化表!$G$42+10*转化表!$G$43+10*转化表!$G$44+10*转化表!$G$45+10*转化表!$G$46+10*转化表!$G$47+(B302-110)*转化表!$G$48))))))))))))</f>
        <v>278</v>
      </c>
      <c r="L302" s="103">
        <f>IF(F302&lt;=50,0,(F302-50)*人物成长表!$B302*7%+IF(AND(B302&lt;=10,B302&gt;0),人物成长表!$B302*转化表!$H$37,IF(AND(B302&lt;=20,B302&gt;10),9*转化表!$H$37+(B302-10)*转化表!$H$38,IF(AND(B302&lt;=30,B302&gt;20),9*转化表!$H$37+10*转化表!$H$38+(B302-20)*转化表!$H$39,IF(AND(B302&lt;=40,B302&gt;30),9*转化表!$H$37+10*转化表!$H$38+10*转化表!$H$39+(B302-30)*转化表!$H$40,IF(AND(B302&lt;=50,B302&gt;40),9*转化表!$H$37+10*转化表!$H$38+10*转化表!$H$39+10*转化表!$H$40+(B302-40)*转化表!$H$41,IF(AND(B302&lt;=60,B302&gt;50),9*转化表!$H$37+10*转化表!$H$38+10*转化表!$H$39+10*转化表!$H$40+10*转化表!$H$41+(B302-50)*转化表!$H$42,IF(AND(B302&lt;=70,B302&gt;60),9*转化表!$H$37+10*转化表!$H$38+10*转化表!$H$39+10*转化表!$H$40+10*转化表!$H$41+10*转化表!$H$42+(B302-60)*转化表!$H$43,IF(AND(B302&lt;=80,B302&gt;70),9*转化表!$H$37+10*转化表!$H$38+10*转化表!$H$39+10*转化表!$H$40+10*转化表!$H$41+10*转化表!$H$42+10*转化表!$H$43+(B302-70)*转化表!$H$44,IF(AND(B302&lt;=90,B302&gt;80),9*转化表!$H$37+10*转化表!$H$38+10*转化表!$H$39+10*转化表!$H$40+10*转化表!$H$41+10*转化表!$H$42+10*转化表!$H$43+10*转化表!$H$44+(B302-80)*转化表!$H$45,IF(AND(B302&lt;=100,B302&gt;90),9*转化表!$H$37+10*转化表!$H$38+10*转化表!$H$39+10*转化表!$H$40+10*转化表!$H$41+10*转化表!$H$42+10*转化表!$H$43+10*转化表!$H$44+10*转化表!$H$45+(B302-90)*转化表!$H$46,IF(AND(B302&lt;=110,B302&gt;100),9*转化表!$H$37+10*转化表!$H$38+10*转化表!$H$39+10*转化表!$H$40+10*转化表!$H$41+10*转化表!$H$42+10*转化表!$H$43+10*转化表!$H$44+10*转化表!$H$45+10*转化表!$H$46+(B302-100)*转化表!$H$47,IF(AND(B302&lt;=120,B302&gt;110),9*转化表!$H$37+10*转化表!$H$38+10*转化表!$H$39+10*转化表!$H$40+10*转化表!$H$41+10*转化表!$H$42+10*转化表!$H$43+10*转化表!$H$44+10*转化表!$H$45+10*转化表!$H$46+10*转化表!$H$47+(B302-110)*转化表!$H$48)))))))))))))</f>
        <v>45.59</v>
      </c>
      <c r="M302" s="104">
        <v>0.15</v>
      </c>
      <c r="N302" s="100">
        <v>0</v>
      </c>
      <c r="O302" s="104">
        <v>0.15</v>
      </c>
      <c r="P302" s="104">
        <v>0.15</v>
      </c>
      <c r="Q302" s="100">
        <v>0</v>
      </c>
      <c r="R302" s="100">
        <v>0</v>
      </c>
      <c r="S302" s="100">
        <v>0</v>
      </c>
    </row>
    <row r="303" spans="1:19">
      <c r="A303" s="42" t="s">
        <v>465</v>
      </c>
      <c r="B303" s="100">
        <v>62</v>
      </c>
      <c r="C303" s="101">
        <f>IF(AND(B303&lt;=10,B303&gt;0),(人物成长表!$B303-1)*16+50,IF(AND(B303&lt;=20,B303&gt;10),9*16+50+(B303-10)*32,IF(AND(B303&lt;=30,B303&gt;20),9*16+50+10*32+(B303-20)*48,IF(AND(B303&lt;=40,B303&gt;30),9*16+50+10*32+10*48+(B303-30)*64,IF(AND(B303&lt;=50,B303&gt;40),9*16+50+10*32+10*48+10*64+(B303-40)*80,IF(AND(B303&lt;=60,B303&gt;50),9*16+30+10*32+10*48+10*64+10*80+(B303-50)*96,IF(AND(B303&lt;=70,B303&gt;60),9*16+30+10*32+10*48+10*64+10*80+10*96+(B303-60)*112,IF(AND(B303&lt;=80,B303&gt;70),9*16+30+10*32+10*48+10*64+10*80+10*96+10*112+(B303-70)*128,IF(AND(B303&lt;=90,B303&gt;80),9*16+30+10*32+10*48+10*64+10*80+10*96+10*112+10*128+(B303-80)*144,IF(AND(B303&lt;=100,B303&gt;90),9*16+30+10*32+10*48+10*64+10*80+10*96+10*112+10*128+10*144+(B303-90)*160,IF(AND(B303&lt;=110,B303&gt;100),9*16+30+10*32+10*48+10*64+10*80+10*96+10*112+10*128+10*144+10*160+(B303-100)*176,IF(AND(B303&lt;=120,B303&gt;110),9*16+30+10*32+10*48+10*64+10*80+10*96+10*112+10*128+10*144+10*160+10*176+(B303-110)*192))))))))))))</f>
        <v>3598</v>
      </c>
      <c r="D303" s="42">
        <v>60</v>
      </c>
      <c r="E303" s="42">
        <v>60</v>
      </c>
      <c r="F303" s="100">
        <v>60</v>
      </c>
      <c r="G303" s="102">
        <f>人物成长表!$D303*人物成长表!$B303*10%+7+IF(AND(B303&lt;=10,B303&gt;0),(人物成长表!$B303-1)*转化表!$C$37,IF(AND(B303&lt;=20,B303&gt;10),9*转化表!$C$37+(B303-10)*转化表!$C$38,IF(AND(B303&lt;=30,B303&gt;20),9*转化表!$C$37+10*转化表!$C$38+(B303-20)*转化表!$C$39,IF(AND(B303&lt;=40,B303&gt;30),9*转化表!$C$37+10*转化表!$C$38+10*转化表!$C$39+(B303-30)*转化表!$C$40,IF(AND(B303&lt;=50,B303&gt;40),9*转化表!$C$37+10*转化表!$C$38+10*转化表!$C$39+10*转化表!$C$40+(B303-40)*转化表!$C$41,IF(AND(B303&lt;=60,B303&gt;50),9*转化表!$C$37+10*转化表!$C$38+10*转化表!$C$39+10*转化表!$C$40+10*转化表!$C$41+(B303-50)*转化表!$C$42,IF(AND(B303&lt;=70,B303&gt;60),9*转化表!$C$37+10*转化表!$C$38+10*转化表!$C$39+10*转化表!$C$40+10*转化表!$C$41+10*转化表!$C$42+(B303-60)*转化表!$C$43,IF(AND(B303&lt;=80,B303&gt;70),9*转化表!$C$37+10*转化表!$C$38+10*转化表!$C$39+10*转化表!$C$40+10*转化表!$C$41+10*转化表!$C$42+10*转化表!$C$43+(B303-70)*转化表!$C$44,IF(AND(B303&lt;=90,B303&gt;80),9*转化表!$C$37+10*转化表!$C$38+10*转化表!$C$39+10*转化表!$C$40+10*转化表!$C$41+10*转化表!$C$42+10*转化表!$C$43+10*转化表!$C$44+(B303-80)*转化表!$C$45,IF(AND(B303&lt;=100,B303&gt;90),9*转化表!$C$37+10*转化表!$C$38+10*转化表!$C$39+10*转化表!$C$40+10*转化表!$C$41+10*转化表!$C$42+10*转化表!$C$43+10*转化表!$C$44+10*转化表!$C$45+(B303-90)*转化表!$C$46,IF(AND(B303&lt;=110,B303&gt;100),9*转化表!$C$37+10*转化表!$C$38+10*转化表!$C$39+10*转化表!$C$40+10*转化表!$C$41+10*转化表!$C$42+10*转化表!$C$43+10*转化表!$C$44+10*转化表!$C$45+10*转化表!$C$46+(B303-100)*转化表!$C$47,IF(AND(B303&lt;=120,B303&gt;110),9*转化表!$C$37+10*转化表!$C$38+10*转化表!$C$39+10*转化表!$C$40+10*转化表!$C$41+10*转化表!$C$42+10*转化表!$C$43+10*转化表!$C$44+10*转化表!$C$45+10*转化表!$C$46+10*转化表!$C$47+(B303-110)*转化表!$C$48))))))))))))</f>
        <v>957</v>
      </c>
      <c r="H303" s="102">
        <f>人物成长表!$D303*人物成长表!$B303*7%+4.8+IF(AND(B303&lt;=10,B303&gt;0),(人物成长表!$B303-1)*转化表!$D$37,IF(AND(B303&lt;=20,B303&gt;10),9*转化表!$D$37+(B303-10)*转化表!$D$38,IF(AND(B303&lt;=30,B303&gt;20),9*转化表!$D$37+10*转化表!$D$38+(B303-20)*转化表!$D$39,IF(AND(B303&lt;=40,B303&gt;30),9*转化表!$D$37+10*转化表!$D$38+10*转化表!$D$39+(B303-30)*转化表!$D$40,IF(AND(B303&lt;=50,B303&gt;40),9*转化表!$D$37+10*转化表!$D$38+10*转化表!$D$39+10*转化表!$D$40+(B303-40)*转化表!$D$41,IF(AND(B303&lt;=60,B303&gt;50),9*转化表!$D$37+10*转化表!$D$38+10*转化表!$D$39+10*转化表!$D$40+10*转化表!$D$41+(B303-50)*转化表!$D$42,IF(AND(B303&lt;=70,B303&gt;60),9*转化表!$D$37+10*转化表!$D$38+10*转化表!$D$39+10*转化表!$D$40+10*转化表!$D$41+10*转化表!$D$42+(B303-60)*转化表!$D$43,IF(AND(B303&lt;=80,B303&gt;70),9*转化表!$D$37+10*转化表!$D$38+10*转化表!$D$39+10*转化表!$D$40+10*转化表!$D$41+10*转化表!$D$42+10*转化表!$D$43+(B303-70)*转化表!$D$44,IF(AND(B303&lt;=90,B303&gt;80),9*转化表!$D$37+10*转化表!$D$38+10*转化表!$D$39+10*转化表!$D$40+10*转化表!$D$41+10*转化表!$D$42+10*转化表!$D$43+10*转化表!$D$44+(B303-80)*转化表!$D$45,IF(AND(B303&lt;=100,B303&gt;90),9*转化表!$D$37+10*转化表!$D$38+10*转化表!$D$39+10*转化表!$D$40+10*转化表!$D$41+10*转化表!$D$42+10*转化表!$D$43+10*转化表!$D$44+10*转化表!$D$45+(B303-90)*转化表!$D$46,IF(AND(B303&lt;=110,B303&gt;100),9*转化表!$D$37+10*转化表!$D$38+10*转化表!$D$39+10*转化表!$D$40+10*转化表!$D$41+10*转化表!$D$42+10*转化表!$D$43+10*转化表!$D$44+10*转化表!$D$45+10*转化表!$D$46+(B303-100)*转化表!$D$47,IF(AND(B303&lt;=120,B303&gt;110),9*转化表!$D$37+10*转化表!$D$38+10*转化表!$D$39+10*转化表!$D$40+10*转化表!$D$41+10*转化表!$D$42+10*转化表!$D$43+10*转化表!$D$44+10*转化表!$D$45+10*转化表!$D$46+10*转化表!$D$47+(B303-110)*转化表!$D$48))))))))))))</f>
        <v>269.80000000000007</v>
      </c>
      <c r="I303" s="103">
        <f>IF(E303&lt;=50,0,(E303-50)*人物成长表!$B303*10%+0.1+IF(AND(B303&lt;=10,B303&gt;0),(人物成长表!$B303-1)*转化表!$E$37,IF(AND(B303&lt;=20,B303&gt;10),9*转化表!$E$37+(B303-10)*转化表!$E$38,IF(AND(B303&lt;=30,B303&gt;20),9*转化表!$E$37+10*转化表!$E$38+(B303-20)*转化表!$E$39,IF(AND(B303&lt;=40,B303&gt;30),9*转化表!$E$37+10*转化表!$E$38+10*转化表!$E$39+(B303-30)*转化表!$E$40,IF(AND(B303&lt;=50,B303&gt;40),9*转化表!$E$37+10*转化表!$E$38+10*转化表!$E$39+10*转化表!$E$40+(B303-40)*转化表!$E$41,IF(AND(B303&lt;=60,B303&gt;50),9*转化表!$E$37+10*转化表!$E$38+10*转化表!$E$39+10*转化表!$E$40+10*转化表!$E$41+(B303-50)*转化表!$E$42,IF(AND(B303&lt;=70,B303&gt;60),9*转化表!$E$37+10*转化表!$E$38+10*转化表!$E$39+10*转化表!$E$40+10*转化表!$E$41+10*转化表!$E$42+(B303-60)*转化表!$E$43,IF(AND(B303&lt;=80,B303&gt;70),9*转化表!$E$37+10*转化表!$E$38+10*转化表!$E$39+10*转化表!$E$40+10*转化表!$E$41+10*转化表!$E$42+10*转化表!$E$43+(B303-70)*转化表!$E$44,IF(AND(B303&lt;=90,B303&gt;80),9*转化表!$E$37+10*转化表!$E$38+10*转化表!$E$39+10*转化表!$E$40+10*转化表!$E$41+10*转化表!$E$42+10*转化表!$E$43+10*转化表!$E$44+(B303-80)*转化表!$E$45,IF(AND(B303&lt;=100,B303&gt;90),9*转化表!$E$37+10*转化表!$E$38+10*转化表!$E$39+10*转化表!$E$40+10*转化表!$E$41+10*转化表!$E$42+10*转化表!$E$43+10*转化表!$E$44+10*转化表!$E$45+(B303-90)*转化表!$E$46,IF(AND(B303&lt;=110,B303&gt;100),9*转化表!$E$37+10*转化表!$E$38+10*转化表!$E$39+10*转化表!$E$40+10*转化表!$E$41+10*转化表!$E$42+10*转化表!$E$43+10*转化表!$E$44+10*转化表!$E$45+10*转化表!$E$46+(B303-100)*转化表!$E$47,IF(AND(B303&lt;=120,B303&gt;110),9*转化表!$E$37+10*转化表!$E$38+10*转化表!$E$39+10*转化表!$E$40+10*转化表!$E$41+10*转化表!$E$42+10*转化表!$E$43+10*转化表!$E$44+10*转化表!$E$45+10*转化表!$E$46+10*转化表!$E$47+(B303-110)*转化表!$E$48)))))))))))))</f>
        <v>63.690000000000005</v>
      </c>
      <c r="J303" s="103">
        <f>IF(E303&lt;=50,0,(E303-50)*B303*7%+0.1+IF(AND(B303&lt;=10,B303&gt;0),(人物成长表!$B303-1)*转化表!$F$37,IF(AND(B303&lt;=20,B303&gt;10),9*转化表!$F$37+(B303-10)*转化表!$F$38,IF(AND(B303&lt;=30,B303&gt;20),9*转化表!$F$37+10*转化表!$F$38+(B303-20)*转化表!$F$39,IF(AND(B303&lt;=40,B303&gt;30),9*转化表!$F$37+10*转化表!$F$38+10*转化表!$F$39+(B303-30)*转化表!$F$40,IF(AND(B303&lt;=50,B303&gt;40),9*转化表!$F$37+10*转化表!$F$38+10*转化表!$F$39+10*转化表!$F$40+(B303-40)*转化表!$F$41,IF(AND(B303&lt;=60,B303&gt;50),9*转化表!$F$37+10*转化表!$F$38+10*转化表!$F$39+10*转化表!$F$40+10*转化表!$F$41+(B303-50)*转化表!$F$42,IF(AND(B303&lt;=70,B303&gt;60),9*转化表!$F$37+10*转化表!$F$38+10*转化表!$F$39+10*转化表!$F$40+10*转化表!$F$41+10*转化表!$F$42+(B303-60)*转化表!$F$43,IF(AND(B303&lt;=80,B303&gt;70),9*转化表!$F$37+10*转化表!$F$38+10*转化表!$F$39+10*转化表!$F$40+10*转化表!$F$41+10*转化表!$F$42+10*转化表!$F$43+(B303-70)*转化表!$F$44,IF(AND(B303&lt;=90,B303&gt;80),9*转化表!$F$37+10*转化表!$F$38+10*转化表!$F$39+10*转化表!$F$40+10*转化表!$F$41+10*转化表!$F$42+10*转化表!$F$43+10*转化表!$F$44+(B303-80)*转化表!$F$45,IF(AND(B303&lt;=100,B303&gt;90),9*转化表!$F$37+10*转化表!$F$38+10*转化表!$F$39+10*转化表!$F$40+10*转化表!$F$41+10*转化表!$F$42+10*转化表!$F$43+10*转化表!$F$44+10*转化表!$F$45+(B303-90)*转化表!$F$46,IF(AND(B303&lt;=110,B303&gt;100),9*转化表!$F$37+10*转化表!$F$38+10*转化表!$F$39+10*转化表!$F$40+10*转化表!$F$41+10*转化表!$F$42+10*转化表!$F$43+10*转化表!$F$44+10*转化表!$F$45+10*转化表!$F$46+(B303-100)*转化表!$F$47,IF(AND(B303&lt;=120,B303&gt;110),9*转化表!$F$37+10*转化表!$F$38+10*转化表!$F$39+10*转化表!$F$40+10*转化表!$F$41+10*转化表!$F$42+10*转化表!$F$43+10*转化表!$F$44+10*转化表!$F$45+10*转化表!$F$46+10*转化表!$F$47+(B303-110)*转化表!$F$48)))))))))))))</f>
        <v>44.530000000000008</v>
      </c>
      <c r="K303" s="103">
        <f>(F303-50)*人物成长表!$B303*10%+1+IF(AND(B303&lt;=10,B303&gt;0),(人物成长表!$B303-1)*转化表!$G$37,IF(AND(B303&lt;=20,B303&gt;10),9*转化表!$G$37+(B303-10)*转化表!$G$38,IF(AND(B303&lt;=30,B303&gt;20),9*转化表!$G$37+10*转化表!$G$38+(B303-20)*转化表!$G$39,IF(AND(B303&lt;=40,B303&gt;30),9*转化表!$G$37+10*转化表!$G$38+10*转化表!$G$39+(B303-30)*转化表!$G$40,IF(AND(B303&lt;=50,B303&gt;40),9*转化表!$G$37+10*转化表!$G$38+10*转化表!$G$39+10*转化表!$G$40+(B303-40)*转化表!$G$41,IF(AND(B303&lt;=60,B303&gt;50),9*转化表!$G$37+10*转化表!$G$38+10*转化表!$G$39+10*转化表!$G$40+10*转化表!$G$41+(B303-50)*转化表!$G$42,IF(AND(B303&lt;=70,B303&gt;60),9*转化表!$G$37+10*转化表!$G$38+10*转化表!$G$39+10*转化表!$G$40+10*转化表!$G$41+10*转化表!$G$42+(B303-60)*转化表!$G$43,IF(AND(B303&lt;=80,B303&gt;70),9*转化表!$G$37+10*转化表!$G$38+10*转化表!$G$39+10*转化表!$G$40+10*转化表!$G$41+10*转化表!$G$42+10*转化表!$G$43+(B303-70)*转化表!$G$44,IF(AND(B303&lt;=90,B303&gt;80),9*转化表!$G$37+10*转化表!$G$38+10*转化表!$G$39+10*转化表!$G$40+10*转化表!$G$41+10*转化表!$G$42+10*转化表!$G$43+10*转化表!$G$44+(B303-80)*转化表!$G$45,IF(AND(B303&lt;=100,B303&gt;90),9*转化表!$G$37+10*转化表!$G$38+10*转化表!$G$39+10*转化表!$G$40+10*转化表!$G$41+10*转化表!$G$42+10*转化表!$G$43+10*转化表!$G$44+10*转化表!$G$45+(B303-90)*转化表!$G$46,IF(AND(B303&lt;=110,B303&gt;100),9*转化表!$G$37+10*转化表!$G$38+10*转化表!$G$39+10*转化表!$G$40+10*转化表!$G$41+10*转化表!$G$42+10*转化表!$G$43+10*转化表!$G$44+10*转化表!$G$45+10*转化表!$G$46+(B303-100)*转化表!$G$47,IF(AND(B303&lt;=120,B303&gt;110),9*转化表!$G$37+10*转化表!$G$38+10*转化表!$G$39+10*转化表!$G$40+10*转化表!$G$41+10*转化表!$G$42+10*转化表!$G$43+10*转化表!$G$44+10*转化表!$G$45+10*转化表!$G$46+10*转化表!$G$47+(B303-110)*转化表!$G$48))))))))))))</f>
        <v>286</v>
      </c>
      <c r="L303" s="103">
        <f>IF(F303&lt;=50,0,(F303-50)*人物成长表!$B303*7%+IF(AND(B303&lt;=10,B303&gt;0),人物成长表!$B303*转化表!$H$37,IF(AND(B303&lt;=20,B303&gt;10),9*转化表!$H$37+(B303-10)*转化表!$H$38,IF(AND(B303&lt;=30,B303&gt;20),9*转化表!$H$37+10*转化表!$H$38+(B303-20)*转化表!$H$39,IF(AND(B303&lt;=40,B303&gt;30),9*转化表!$H$37+10*转化表!$H$38+10*转化表!$H$39+(B303-30)*转化表!$H$40,IF(AND(B303&lt;=50,B303&gt;40),9*转化表!$H$37+10*转化表!$H$38+10*转化表!$H$39+10*转化表!$H$40+(B303-40)*转化表!$H$41,IF(AND(B303&lt;=60,B303&gt;50),9*转化表!$H$37+10*转化表!$H$38+10*转化表!$H$39+10*转化表!$H$40+10*转化表!$H$41+(B303-50)*转化表!$H$42,IF(AND(B303&lt;=70,B303&gt;60),9*转化表!$H$37+10*转化表!$H$38+10*转化表!$H$39+10*转化表!$H$40+10*转化表!$H$41+10*转化表!$H$42+(B303-60)*转化表!$H$43,IF(AND(B303&lt;=80,B303&gt;70),9*转化表!$H$37+10*转化表!$H$38+10*转化表!$H$39+10*转化表!$H$40+10*转化表!$H$41+10*转化表!$H$42+10*转化表!$H$43+(B303-70)*转化表!$H$44,IF(AND(B303&lt;=90,B303&gt;80),9*转化表!$H$37+10*转化表!$H$38+10*转化表!$H$39+10*转化表!$H$40+10*转化表!$H$41+10*转化表!$H$42+10*转化表!$H$43+10*转化表!$H$44+(B303-80)*转化表!$H$45,IF(AND(B303&lt;=100,B303&gt;90),9*转化表!$H$37+10*转化表!$H$38+10*转化表!$H$39+10*转化表!$H$40+10*转化表!$H$41+10*转化表!$H$42+10*转化表!$H$43+10*转化表!$H$44+10*转化表!$H$45+(B303-90)*转化表!$H$46,IF(AND(B303&lt;=110,B303&gt;100),9*转化表!$H$37+10*转化表!$H$38+10*转化表!$H$39+10*转化表!$H$40+10*转化表!$H$41+10*转化表!$H$42+10*转化表!$H$43+10*转化表!$H$44+10*转化表!$H$45+10*转化表!$H$46+(B303-100)*转化表!$H$47,IF(AND(B303&lt;=120,B303&gt;110),9*转化表!$H$37+10*转化表!$H$38+10*转化表!$H$39+10*转化表!$H$40+10*转化表!$H$41+10*转化表!$H$42+10*转化表!$H$43+10*转化表!$H$44+10*转化表!$H$45+10*转化表!$H$46+10*转化表!$H$47+(B303-110)*转化表!$H$48)))))))))))))</f>
        <v>46.390000000000008</v>
      </c>
      <c r="M303" s="104">
        <v>0.15</v>
      </c>
      <c r="N303" s="100">
        <v>0</v>
      </c>
      <c r="O303" s="104">
        <v>0.15</v>
      </c>
      <c r="P303" s="104">
        <v>0.15</v>
      </c>
      <c r="Q303" s="100">
        <v>0</v>
      </c>
      <c r="R303" s="100">
        <v>0</v>
      </c>
      <c r="S303" s="100">
        <v>0</v>
      </c>
    </row>
    <row r="304" spans="1:19">
      <c r="A304" s="42" t="s">
        <v>465</v>
      </c>
      <c r="B304" s="100">
        <v>63</v>
      </c>
      <c r="C304" s="101">
        <f>IF(AND(B304&lt;=10,B304&gt;0),(人物成长表!$B304-1)*16+50,IF(AND(B304&lt;=20,B304&gt;10),9*16+50+(B304-10)*32,IF(AND(B304&lt;=30,B304&gt;20),9*16+50+10*32+(B304-20)*48,IF(AND(B304&lt;=40,B304&gt;30),9*16+50+10*32+10*48+(B304-30)*64,IF(AND(B304&lt;=50,B304&gt;40),9*16+50+10*32+10*48+10*64+(B304-40)*80,IF(AND(B304&lt;=60,B304&gt;50),9*16+30+10*32+10*48+10*64+10*80+(B304-50)*96,IF(AND(B304&lt;=70,B304&gt;60),9*16+30+10*32+10*48+10*64+10*80+10*96+(B304-60)*112,IF(AND(B304&lt;=80,B304&gt;70),9*16+30+10*32+10*48+10*64+10*80+10*96+10*112+(B304-70)*128,IF(AND(B304&lt;=90,B304&gt;80),9*16+30+10*32+10*48+10*64+10*80+10*96+10*112+10*128+(B304-80)*144,IF(AND(B304&lt;=100,B304&gt;90),9*16+30+10*32+10*48+10*64+10*80+10*96+10*112+10*128+10*144+(B304-90)*160,IF(AND(B304&lt;=110,B304&gt;100),9*16+30+10*32+10*48+10*64+10*80+10*96+10*112+10*128+10*144+10*160+(B304-100)*176,IF(AND(B304&lt;=120,B304&gt;110),9*16+30+10*32+10*48+10*64+10*80+10*96+10*112+10*128+10*144+10*160+10*176+(B304-110)*192))))))))))))</f>
        <v>3710</v>
      </c>
      <c r="D304" s="42">
        <v>60</v>
      </c>
      <c r="E304" s="42">
        <v>60</v>
      </c>
      <c r="F304" s="100">
        <v>60</v>
      </c>
      <c r="G304" s="102">
        <f>人物成长表!$D304*人物成长表!$B304*10%+7+IF(AND(B304&lt;=10,B304&gt;0),(人物成长表!$B304-1)*转化表!$C$37,IF(AND(B304&lt;=20,B304&gt;10),9*转化表!$C$37+(B304-10)*转化表!$C$38,IF(AND(B304&lt;=30,B304&gt;20),9*转化表!$C$37+10*转化表!$C$38+(B304-20)*转化表!$C$39,IF(AND(B304&lt;=40,B304&gt;30),9*转化表!$C$37+10*转化表!$C$38+10*转化表!$C$39+(B304-30)*转化表!$C$40,IF(AND(B304&lt;=50,B304&gt;40),9*转化表!$C$37+10*转化表!$C$38+10*转化表!$C$39+10*转化表!$C$40+(B304-40)*转化表!$C$41,IF(AND(B304&lt;=60,B304&gt;50),9*转化表!$C$37+10*转化表!$C$38+10*转化表!$C$39+10*转化表!$C$40+10*转化表!$C$41+(B304-50)*转化表!$C$42,IF(AND(B304&lt;=70,B304&gt;60),9*转化表!$C$37+10*转化表!$C$38+10*转化表!$C$39+10*转化表!$C$40+10*转化表!$C$41+10*转化表!$C$42+(B304-60)*转化表!$C$43,IF(AND(B304&lt;=80,B304&gt;70),9*转化表!$C$37+10*转化表!$C$38+10*转化表!$C$39+10*转化表!$C$40+10*转化表!$C$41+10*转化表!$C$42+10*转化表!$C$43+(B304-70)*转化表!$C$44,IF(AND(B304&lt;=90,B304&gt;80),9*转化表!$C$37+10*转化表!$C$38+10*转化表!$C$39+10*转化表!$C$40+10*转化表!$C$41+10*转化表!$C$42+10*转化表!$C$43+10*转化表!$C$44+(B304-80)*转化表!$C$45,IF(AND(B304&lt;=100,B304&gt;90),9*转化表!$C$37+10*转化表!$C$38+10*转化表!$C$39+10*转化表!$C$40+10*转化表!$C$41+10*转化表!$C$42+10*转化表!$C$43+10*转化表!$C$44+10*转化表!$C$45+(B304-90)*转化表!$C$46,IF(AND(B304&lt;=110,B304&gt;100),9*转化表!$C$37+10*转化表!$C$38+10*转化表!$C$39+10*转化表!$C$40+10*转化表!$C$41+10*转化表!$C$42+10*转化表!$C$43+10*转化表!$C$44+10*转化表!$C$45+10*转化表!$C$46+(B304-100)*转化表!$C$47,IF(AND(B304&lt;=120,B304&gt;110),9*转化表!$C$37+10*转化表!$C$38+10*转化表!$C$39+10*转化表!$C$40+10*转化表!$C$41+10*转化表!$C$42+10*转化表!$C$43+10*转化表!$C$44+10*转化表!$C$45+10*转化表!$C$46+10*转化表!$C$47+(B304-110)*转化表!$C$48))))))))))))</f>
        <v>986</v>
      </c>
      <c r="H304" s="102">
        <f>人物成长表!$D304*人物成长表!$B304*7%+4.8+IF(AND(B304&lt;=10,B304&gt;0),(人物成长表!$B304-1)*转化表!$D$37,IF(AND(B304&lt;=20,B304&gt;10),9*转化表!$D$37+(B304-10)*转化表!$D$38,IF(AND(B304&lt;=30,B304&gt;20),9*转化表!$D$37+10*转化表!$D$38+(B304-20)*转化表!$D$39,IF(AND(B304&lt;=40,B304&gt;30),9*转化表!$D$37+10*转化表!$D$38+10*转化表!$D$39+(B304-30)*转化表!$D$40,IF(AND(B304&lt;=50,B304&gt;40),9*转化表!$D$37+10*转化表!$D$38+10*转化表!$D$39+10*转化表!$D$40+(B304-40)*转化表!$D$41,IF(AND(B304&lt;=60,B304&gt;50),9*转化表!$D$37+10*转化表!$D$38+10*转化表!$D$39+10*转化表!$D$40+10*转化表!$D$41+(B304-50)*转化表!$D$42,IF(AND(B304&lt;=70,B304&gt;60),9*转化表!$D$37+10*转化表!$D$38+10*转化表!$D$39+10*转化表!$D$40+10*转化表!$D$41+10*转化表!$D$42+(B304-60)*转化表!$D$43,IF(AND(B304&lt;=80,B304&gt;70),9*转化表!$D$37+10*转化表!$D$38+10*转化表!$D$39+10*转化表!$D$40+10*转化表!$D$41+10*转化表!$D$42+10*转化表!$D$43+(B304-70)*转化表!$D$44,IF(AND(B304&lt;=90,B304&gt;80),9*转化表!$D$37+10*转化表!$D$38+10*转化表!$D$39+10*转化表!$D$40+10*转化表!$D$41+10*转化表!$D$42+10*转化表!$D$43+10*转化表!$D$44+(B304-80)*转化表!$D$45,IF(AND(B304&lt;=100,B304&gt;90),9*转化表!$D$37+10*转化表!$D$38+10*转化表!$D$39+10*转化表!$D$40+10*转化表!$D$41+10*转化表!$D$42+10*转化表!$D$43+10*转化表!$D$44+10*转化表!$D$45+(B304-90)*转化表!$D$46,IF(AND(B304&lt;=110,B304&gt;100),9*转化表!$D$37+10*转化表!$D$38+10*转化表!$D$39+10*转化表!$D$40+10*转化表!$D$41+10*转化表!$D$42+10*转化表!$D$43+10*转化表!$D$44+10*转化表!$D$45+10*转化表!$D$46+(B304-100)*转化表!$D$47,IF(AND(B304&lt;=120,B304&gt;110),9*转化表!$D$37+10*转化表!$D$38+10*转化表!$D$39+10*转化表!$D$40+10*转化表!$D$41+10*转化表!$D$42+10*转化表!$D$43+10*转化表!$D$44+10*转化表!$D$45+10*转化表!$D$46+10*转化表!$D$47+(B304-110)*转化表!$D$48))))))))))))</f>
        <v>277.20000000000005</v>
      </c>
      <c r="I304" s="103">
        <f>IF(E304&lt;=50,0,(E304-50)*人物成长表!$B304*10%+0.1+IF(AND(B304&lt;=10,B304&gt;0),(人物成长表!$B304-1)*转化表!$E$37,IF(AND(B304&lt;=20,B304&gt;10),9*转化表!$E$37+(B304-10)*转化表!$E$38,IF(AND(B304&lt;=30,B304&gt;20),9*转化表!$E$37+10*转化表!$E$38+(B304-20)*转化表!$E$39,IF(AND(B304&lt;=40,B304&gt;30),9*转化表!$E$37+10*转化表!$E$38+10*转化表!$E$39+(B304-30)*转化表!$E$40,IF(AND(B304&lt;=50,B304&gt;40),9*转化表!$E$37+10*转化表!$E$38+10*转化表!$E$39+10*转化表!$E$40+(B304-40)*转化表!$E$41,IF(AND(B304&lt;=60,B304&gt;50),9*转化表!$E$37+10*转化表!$E$38+10*转化表!$E$39+10*转化表!$E$40+10*转化表!$E$41+(B304-50)*转化表!$E$42,IF(AND(B304&lt;=70,B304&gt;60),9*转化表!$E$37+10*转化表!$E$38+10*转化表!$E$39+10*转化表!$E$40+10*转化表!$E$41+10*转化表!$E$42+(B304-60)*转化表!$E$43,IF(AND(B304&lt;=80,B304&gt;70),9*转化表!$E$37+10*转化表!$E$38+10*转化表!$E$39+10*转化表!$E$40+10*转化表!$E$41+10*转化表!$E$42+10*转化表!$E$43+(B304-70)*转化表!$E$44,IF(AND(B304&lt;=90,B304&gt;80),9*转化表!$E$37+10*转化表!$E$38+10*转化表!$E$39+10*转化表!$E$40+10*转化表!$E$41+10*转化表!$E$42+10*转化表!$E$43+10*转化表!$E$44+(B304-80)*转化表!$E$45,IF(AND(B304&lt;=100,B304&gt;90),9*转化表!$E$37+10*转化表!$E$38+10*转化表!$E$39+10*转化表!$E$40+10*转化表!$E$41+10*转化表!$E$42+10*转化表!$E$43+10*转化表!$E$44+10*转化表!$E$45+(B304-90)*转化表!$E$46,IF(AND(B304&lt;=110,B304&gt;100),9*转化表!$E$37+10*转化表!$E$38+10*转化表!$E$39+10*转化表!$E$40+10*转化表!$E$41+10*转化表!$E$42+10*转化表!$E$43+10*转化表!$E$44+10*转化表!$E$45+10*转化表!$E$46+(B304-100)*转化表!$E$47,IF(AND(B304&lt;=120,B304&gt;110),9*转化表!$E$37+10*转化表!$E$38+10*转化表!$E$39+10*转化表!$E$40+10*转化表!$E$41+10*转化表!$E$42+10*转化表!$E$43+10*转化表!$E$44+10*转化表!$E$45+10*转化表!$E$46+10*转化表!$E$47+(B304-110)*转化表!$E$48)))))))))))))</f>
        <v>64.75</v>
      </c>
      <c r="J304" s="103">
        <f>IF(E304&lt;=50,0,(E304-50)*B304*7%+0.1+IF(AND(B304&lt;=10,B304&gt;0),(人物成长表!$B304-1)*转化表!$F$37,IF(AND(B304&lt;=20,B304&gt;10),9*转化表!$F$37+(B304-10)*转化表!$F$38,IF(AND(B304&lt;=30,B304&gt;20),9*转化表!$F$37+10*转化表!$F$38+(B304-20)*转化表!$F$39,IF(AND(B304&lt;=40,B304&gt;30),9*转化表!$F$37+10*转化表!$F$38+10*转化表!$F$39+(B304-30)*转化表!$F$40,IF(AND(B304&lt;=50,B304&gt;40),9*转化表!$F$37+10*转化表!$F$38+10*转化表!$F$39+10*转化表!$F$40+(B304-40)*转化表!$F$41,IF(AND(B304&lt;=60,B304&gt;50),9*转化表!$F$37+10*转化表!$F$38+10*转化表!$F$39+10*转化表!$F$40+10*转化表!$F$41+(B304-50)*转化表!$F$42,IF(AND(B304&lt;=70,B304&gt;60),9*转化表!$F$37+10*转化表!$F$38+10*转化表!$F$39+10*转化表!$F$40+10*转化表!$F$41+10*转化表!$F$42+(B304-60)*转化表!$F$43,IF(AND(B304&lt;=80,B304&gt;70),9*转化表!$F$37+10*转化表!$F$38+10*转化表!$F$39+10*转化表!$F$40+10*转化表!$F$41+10*转化表!$F$42+10*转化表!$F$43+(B304-70)*转化表!$F$44,IF(AND(B304&lt;=90,B304&gt;80),9*转化表!$F$37+10*转化表!$F$38+10*转化表!$F$39+10*转化表!$F$40+10*转化表!$F$41+10*转化表!$F$42+10*转化表!$F$43+10*转化表!$F$44+(B304-80)*转化表!$F$45,IF(AND(B304&lt;=100,B304&gt;90),9*转化表!$F$37+10*转化表!$F$38+10*转化表!$F$39+10*转化表!$F$40+10*转化表!$F$41+10*转化表!$F$42+10*转化表!$F$43+10*转化表!$F$44+10*转化表!$F$45+(B304-90)*转化表!$F$46,IF(AND(B304&lt;=110,B304&gt;100),9*转化表!$F$37+10*转化表!$F$38+10*转化表!$F$39+10*转化表!$F$40+10*转化表!$F$41+10*转化表!$F$42+10*转化表!$F$43+10*转化表!$F$44+10*转化表!$F$45+10*转化表!$F$46+(B304-100)*转化表!$F$47,IF(AND(B304&lt;=120,B304&gt;110),9*转化表!$F$37+10*转化表!$F$38+10*转化表!$F$39+10*转化表!$F$40+10*转化表!$F$41+10*转化表!$F$42+10*转化表!$F$43+10*转化表!$F$44+10*转化表!$F$45+10*转化表!$F$46+10*转化表!$F$47+(B304-110)*转化表!$F$48)))))))))))))</f>
        <v>45.28</v>
      </c>
      <c r="K304" s="103">
        <f>(F304-50)*人物成长表!$B304*10%+1+IF(AND(B304&lt;=10,B304&gt;0),(人物成长表!$B304-1)*转化表!$G$37,IF(AND(B304&lt;=20,B304&gt;10),9*转化表!$G$37+(B304-10)*转化表!$G$38,IF(AND(B304&lt;=30,B304&gt;20),9*转化表!$G$37+10*转化表!$G$38+(B304-20)*转化表!$G$39,IF(AND(B304&lt;=40,B304&gt;30),9*转化表!$G$37+10*转化表!$G$38+10*转化表!$G$39+(B304-30)*转化表!$G$40,IF(AND(B304&lt;=50,B304&gt;40),9*转化表!$G$37+10*转化表!$G$38+10*转化表!$G$39+10*转化表!$G$40+(B304-40)*转化表!$G$41,IF(AND(B304&lt;=60,B304&gt;50),9*转化表!$G$37+10*转化表!$G$38+10*转化表!$G$39+10*转化表!$G$40+10*转化表!$G$41+(B304-50)*转化表!$G$42,IF(AND(B304&lt;=70,B304&gt;60),9*转化表!$G$37+10*转化表!$G$38+10*转化表!$G$39+10*转化表!$G$40+10*转化表!$G$41+10*转化表!$G$42+(B304-60)*转化表!$G$43,IF(AND(B304&lt;=80,B304&gt;70),9*转化表!$G$37+10*转化表!$G$38+10*转化表!$G$39+10*转化表!$G$40+10*转化表!$G$41+10*转化表!$G$42+10*转化表!$G$43+(B304-70)*转化表!$G$44,IF(AND(B304&lt;=90,B304&gt;80),9*转化表!$G$37+10*转化表!$G$38+10*转化表!$G$39+10*转化表!$G$40+10*转化表!$G$41+10*转化表!$G$42+10*转化表!$G$43+10*转化表!$G$44+(B304-80)*转化表!$G$45,IF(AND(B304&lt;=100,B304&gt;90),9*转化表!$G$37+10*转化表!$G$38+10*转化表!$G$39+10*转化表!$G$40+10*转化表!$G$41+10*转化表!$G$42+10*转化表!$G$43+10*转化表!$G$44+10*转化表!$G$45+(B304-90)*转化表!$G$46,IF(AND(B304&lt;=110,B304&gt;100),9*转化表!$G$37+10*转化表!$G$38+10*转化表!$G$39+10*转化表!$G$40+10*转化表!$G$41+10*转化表!$G$42+10*转化表!$G$43+10*转化表!$G$44+10*转化表!$G$45+10*转化表!$G$46+(B304-100)*转化表!$G$47,IF(AND(B304&lt;=120,B304&gt;110),9*转化表!$G$37+10*转化表!$G$38+10*转化表!$G$39+10*转化表!$G$40+10*转化表!$G$41+10*转化表!$G$42+10*转化表!$G$43+10*转化表!$G$44+10*转化表!$G$45+10*转化表!$G$46+10*转化表!$G$47+(B304-110)*转化表!$G$48))))))))))))</f>
        <v>294</v>
      </c>
      <c r="L304" s="103">
        <f>IF(F304&lt;=50,0,(F304-50)*人物成长表!$B304*7%+IF(AND(B304&lt;=10,B304&gt;0),人物成长表!$B304*转化表!$H$37,IF(AND(B304&lt;=20,B304&gt;10),9*转化表!$H$37+(B304-10)*转化表!$H$38,IF(AND(B304&lt;=30,B304&gt;20),9*转化表!$H$37+10*转化表!$H$38+(B304-20)*转化表!$H$39,IF(AND(B304&lt;=40,B304&gt;30),9*转化表!$H$37+10*转化表!$H$38+10*转化表!$H$39+(B304-30)*转化表!$H$40,IF(AND(B304&lt;=50,B304&gt;40),9*转化表!$H$37+10*转化表!$H$38+10*转化表!$H$39+10*转化表!$H$40+(B304-40)*转化表!$H$41,IF(AND(B304&lt;=60,B304&gt;50),9*转化表!$H$37+10*转化表!$H$38+10*转化表!$H$39+10*转化表!$H$40+10*转化表!$H$41+(B304-50)*转化表!$H$42,IF(AND(B304&lt;=70,B304&gt;60),9*转化表!$H$37+10*转化表!$H$38+10*转化表!$H$39+10*转化表!$H$40+10*转化表!$H$41+10*转化表!$H$42+(B304-60)*转化表!$H$43,IF(AND(B304&lt;=80,B304&gt;70),9*转化表!$H$37+10*转化表!$H$38+10*转化表!$H$39+10*转化表!$H$40+10*转化表!$H$41+10*转化表!$H$42+10*转化表!$H$43+(B304-70)*转化表!$H$44,IF(AND(B304&lt;=90,B304&gt;80),9*转化表!$H$37+10*转化表!$H$38+10*转化表!$H$39+10*转化表!$H$40+10*转化表!$H$41+10*转化表!$H$42+10*转化表!$H$43+10*转化表!$H$44+(B304-80)*转化表!$H$45,IF(AND(B304&lt;=100,B304&gt;90),9*转化表!$H$37+10*转化表!$H$38+10*转化表!$H$39+10*转化表!$H$40+10*转化表!$H$41+10*转化表!$H$42+10*转化表!$H$43+10*转化表!$H$44+10*转化表!$H$45+(B304-90)*转化表!$H$46,IF(AND(B304&lt;=110,B304&gt;100),9*转化表!$H$37+10*转化表!$H$38+10*转化表!$H$39+10*转化表!$H$40+10*转化表!$H$41+10*转化表!$H$42+10*转化表!$H$43+10*转化表!$H$44+10*转化表!$H$45+10*转化表!$H$46+(B304-100)*转化表!$H$47,IF(AND(B304&lt;=120,B304&gt;110),9*转化表!$H$37+10*转化表!$H$38+10*转化表!$H$39+10*转化表!$H$40+10*转化表!$H$41+10*转化表!$H$42+10*转化表!$H$43+10*转化表!$H$44+10*转化表!$H$45+10*转化表!$H$46+10*转化表!$H$47+(B304-110)*转化表!$H$48)))))))))))))</f>
        <v>47.190000000000005</v>
      </c>
      <c r="M304" s="104">
        <v>0.15</v>
      </c>
      <c r="N304" s="100">
        <v>0</v>
      </c>
      <c r="O304" s="104">
        <v>0.15</v>
      </c>
      <c r="P304" s="104">
        <v>0.15</v>
      </c>
      <c r="Q304" s="100">
        <v>0</v>
      </c>
      <c r="R304" s="100">
        <v>0</v>
      </c>
      <c r="S304" s="100">
        <v>0</v>
      </c>
    </row>
    <row r="305" spans="1:19">
      <c r="A305" s="42" t="s">
        <v>465</v>
      </c>
      <c r="B305" s="100">
        <v>64</v>
      </c>
      <c r="C305" s="101">
        <f>IF(AND(B305&lt;=10,B305&gt;0),(人物成长表!$B305-1)*16+50,IF(AND(B305&lt;=20,B305&gt;10),9*16+50+(B305-10)*32,IF(AND(B305&lt;=30,B305&gt;20),9*16+50+10*32+(B305-20)*48,IF(AND(B305&lt;=40,B305&gt;30),9*16+50+10*32+10*48+(B305-30)*64,IF(AND(B305&lt;=50,B305&gt;40),9*16+50+10*32+10*48+10*64+(B305-40)*80,IF(AND(B305&lt;=60,B305&gt;50),9*16+30+10*32+10*48+10*64+10*80+(B305-50)*96,IF(AND(B305&lt;=70,B305&gt;60),9*16+30+10*32+10*48+10*64+10*80+10*96+(B305-60)*112,IF(AND(B305&lt;=80,B305&gt;70),9*16+30+10*32+10*48+10*64+10*80+10*96+10*112+(B305-70)*128,IF(AND(B305&lt;=90,B305&gt;80),9*16+30+10*32+10*48+10*64+10*80+10*96+10*112+10*128+(B305-80)*144,IF(AND(B305&lt;=100,B305&gt;90),9*16+30+10*32+10*48+10*64+10*80+10*96+10*112+10*128+10*144+(B305-90)*160,IF(AND(B305&lt;=110,B305&gt;100),9*16+30+10*32+10*48+10*64+10*80+10*96+10*112+10*128+10*144+10*160+(B305-100)*176,IF(AND(B305&lt;=120,B305&gt;110),9*16+30+10*32+10*48+10*64+10*80+10*96+10*112+10*128+10*144+10*160+10*176+(B305-110)*192))))))))))))</f>
        <v>3822</v>
      </c>
      <c r="D305" s="42">
        <v>60</v>
      </c>
      <c r="E305" s="42">
        <v>60</v>
      </c>
      <c r="F305" s="100">
        <v>60</v>
      </c>
      <c r="G305" s="102">
        <f>人物成长表!$D305*人物成长表!$B305*10%+7+IF(AND(B305&lt;=10,B305&gt;0),(人物成长表!$B305-1)*转化表!$C$37,IF(AND(B305&lt;=20,B305&gt;10),9*转化表!$C$37+(B305-10)*转化表!$C$38,IF(AND(B305&lt;=30,B305&gt;20),9*转化表!$C$37+10*转化表!$C$38+(B305-20)*转化表!$C$39,IF(AND(B305&lt;=40,B305&gt;30),9*转化表!$C$37+10*转化表!$C$38+10*转化表!$C$39+(B305-30)*转化表!$C$40,IF(AND(B305&lt;=50,B305&gt;40),9*转化表!$C$37+10*转化表!$C$38+10*转化表!$C$39+10*转化表!$C$40+(B305-40)*转化表!$C$41,IF(AND(B305&lt;=60,B305&gt;50),9*转化表!$C$37+10*转化表!$C$38+10*转化表!$C$39+10*转化表!$C$40+10*转化表!$C$41+(B305-50)*转化表!$C$42,IF(AND(B305&lt;=70,B305&gt;60),9*转化表!$C$37+10*转化表!$C$38+10*转化表!$C$39+10*转化表!$C$40+10*转化表!$C$41+10*转化表!$C$42+(B305-60)*转化表!$C$43,IF(AND(B305&lt;=80,B305&gt;70),9*转化表!$C$37+10*转化表!$C$38+10*转化表!$C$39+10*转化表!$C$40+10*转化表!$C$41+10*转化表!$C$42+10*转化表!$C$43+(B305-70)*转化表!$C$44,IF(AND(B305&lt;=90,B305&gt;80),9*转化表!$C$37+10*转化表!$C$38+10*转化表!$C$39+10*转化表!$C$40+10*转化表!$C$41+10*转化表!$C$42+10*转化表!$C$43+10*转化表!$C$44+(B305-80)*转化表!$C$45,IF(AND(B305&lt;=100,B305&gt;90),9*转化表!$C$37+10*转化表!$C$38+10*转化表!$C$39+10*转化表!$C$40+10*转化表!$C$41+10*转化表!$C$42+10*转化表!$C$43+10*转化表!$C$44+10*转化表!$C$45+(B305-90)*转化表!$C$46,IF(AND(B305&lt;=110,B305&gt;100),9*转化表!$C$37+10*转化表!$C$38+10*转化表!$C$39+10*转化表!$C$40+10*转化表!$C$41+10*转化表!$C$42+10*转化表!$C$43+10*转化表!$C$44+10*转化表!$C$45+10*转化表!$C$46+(B305-100)*转化表!$C$47,IF(AND(B305&lt;=120,B305&gt;110),9*转化表!$C$37+10*转化表!$C$38+10*转化表!$C$39+10*转化表!$C$40+10*转化表!$C$41+10*转化表!$C$42+10*转化表!$C$43+10*转化表!$C$44+10*转化表!$C$45+10*转化表!$C$46+10*转化表!$C$47+(B305-110)*转化表!$C$48))))))))))))</f>
        <v>1015</v>
      </c>
      <c r="H305" s="102">
        <f>人物成长表!$D305*人物成长表!$B305*7%+4.8+IF(AND(B305&lt;=10,B305&gt;0),(人物成长表!$B305-1)*转化表!$D$37,IF(AND(B305&lt;=20,B305&gt;10),9*转化表!$D$37+(B305-10)*转化表!$D$38,IF(AND(B305&lt;=30,B305&gt;20),9*转化表!$D$37+10*转化表!$D$38+(B305-20)*转化表!$D$39,IF(AND(B305&lt;=40,B305&gt;30),9*转化表!$D$37+10*转化表!$D$38+10*转化表!$D$39+(B305-30)*转化表!$D$40,IF(AND(B305&lt;=50,B305&gt;40),9*转化表!$D$37+10*转化表!$D$38+10*转化表!$D$39+10*转化表!$D$40+(B305-40)*转化表!$D$41,IF(AND(B305&lt;=60,B305&gt;50),9*转化表!$D$37+10*转化表!$D$38+10*转化表!$D$39+10*转化表!$D$40+10*转化表!$D$41+(B305-50)*转化表!$D$42,IF(AND(B305&lt;=70,B305&gt;60),9*转化表!$D$37+10*转化表!$D$38+10*转化表!$D$39+10*转化表!$D$40+10*转化表!$D$41+10*转化表!$D$42+(B305-60)*转化表!$D$43,IF(AND(B305&lt;=80,B305&gt;70),9*转化表!$D$37+10*转化表!$D$38+10*转化表!$D$39+10*转化表!$D$40+10*转化表!$D$41+10*转化表!$D$42+10*转化表!$D$43+(B305-70)*转化表!$D$44,IF(AND(B305&lt;=90,B305&gt;80),9*转化表!$D$37+10*转化表!$D$38+10*转化表!$D$39+10*转化表!$D$40+10*转化表!$D$41+10*转化表!$D$42+10*转化表!$D$43+10*转化表!$D$44+(B305-80)*转化表!$D$45,IF(AND(B305&lt;=100,B305&gt;90),9*转化表!$D$37+10*转化表!$D$38+10*转化表!$D$39+10*转化表!$D$40+10*转化表!$D$41+10*转化表!$D$42+10*转化表!$D$43+10*转化表!$D$44+10*转化表!$D$45+(B305-90)*转化表!$D$46,IF(AND(B305&lt;=110,B305&gt;100),9*转化表!$D$37+10*转化表!$D$38+10*转化表!$D$39+10*转化表!$D$40+10*转化表!$D$41+10*转化表!$D$42+10*转化表!$D$43+10*转化表!$D$44+10*转化表!$D$45+10*转化表!$D$46+(B305-100)*转化表!$D$47,IF(AND(B305&lt;=120,B305&gt;110),9*转化表!$D$37+10*转化表!$D$38+10*转化表!$D$39+10*转化表!$D$40+10*转化表!$D$41+10*转化表!$D$42+10*转化表!$D$43+10*转化表!$D$44+10*转化表!$D$45+10*转化表!$D$46+10*转化表!$D$47+(B305-110)*转化表!$D$48))))))))))))</f>
        <v>284.60000000000002</v>
      </c>
      <c r="I305" s="103">
        <f>IF(E305&lt;=50,0,(E305-50)*人物成长表!$B305*10%+0.1+IF(AND(B305&lt;=10,B305&gt;0),(人物成长表!$B305-1)*转化表!$E$37,IF(AND(B305&lt;=20,B305&gt;10),9*转化表!$E$37+(B305-10)*转化表!$E$38,IF(AND(B305&lt;=30,B305&gt;20),9*转化表!$E$37+10*转化表!$E$38+(B305-20)*转化表!$E$39,IF(AND(B305&lt;=40,B305&gt;30),9*转化表!$E$37+10*转化表!$E$38+10*转化表!$E$39+(B305-30)*转化表!$E$40,IF(AND(B305&lt;=50,B305&gt;40),9*转化表!$E$37+10*转化表!$E$38+10*转化表!$E$39+10*转化表!$E$40+(B305-40)*转化表!$E$41,IF(AND(B305&lt;=60,B305&gt;50),9*转化表!$E$37+10*转化表!$E$38+10*转化表!$E$39+10*转化表!$E$40+10*转化表!$E$41+(B305-50)*转化表!$E$42,IF(AND(B305&lt;=70,B305&gt;60),9*转化表!$E$37+10*转化表!$E$38+10*转化表!$E$39+10*转化表!$E$40+10*转化表!$E$41+10*转化表!$E$42+(B305-60)*转化表!$E$43,IF(AND(B305&lt;=80,B305&gt;70),9*转化表!$E$37+10*转化表!$E$38+10*转化表!$E$39+10*转化表!$E$40+10*转化表!$E$41+10*转化表!$E$42+10*转化表!$E$43+(B305-70)*转化表!$E$44,IF(AND(B305&lt;=90,B305&gt;80),9*转化表!$E$37+10*转化表!$E$38+10*转化表!$E$39+10*转化表!$E$40+10*转化表!$E$41+10*转化表!$E$42+10*转化表!$E$43+10*转化表!$E$44+(B305-80)*转化表!$E$45,IF(AND(B305&lt;=100,B305&gt;90),9*转化表!$E$37+10*转化表!$E$38+10*转化表!$E$39+10*转化表!$E$40+10*转化表!$E$41+10*转化表!$E$42+10*转化表!$E$43+10*转化表!$E$44+10*转化表!$E$45+(B305-90)*转化表!$E$46,IF(AND(B305&lt;=110,B305&gt;100),9*转化表!$E$37+10*转化表!$E$38+10*转化表!$E$39+10*转化表!$E$40+10*转化表!$E$41+10*转化表!$E$42+10*转化表!$E$43+10*转化表!$E$44+10*转化表!$E$45+10*转化表!$E$46+(B305-100)*转化表!$E$47,IF(AND(B305&lt;=120,B305&gt;110),9*转化表!$E$37+10*转化表!$E$38+10*转化表!$E$39+10*转化表!$E$40+10*转化表!$E$41+10*转化表!$E$42+10*转化表!$E$43+10*转化表!$E$44+10*转化表!$E$45+10*转化表!$E$46+10*转化表!$E$47+(B305-110)*转化表!$E$48)))))))))))))</f>
        <v>65.809999999999988</v>
      </c>
      <c r="J305" s="103">
        <f>IF(E305&lt;=50,0,(E305-50)*B305*7%+0.1+IF(AND(B305&lt;=10,B305&gt;0),(人物成长表!$B305-1)*转化表!$F$37,IF(AND(B305&lt;=20,B305&gt;10),9*转化表!$F$37+(B305-10)*转化表!$F$38,IF(AND(B305&lt;=30,B305&gt;20),9*转化表!$F$37+10*转化表!$F$38+(B305-20)*转化表!$F$39,IF(AND(B305&lt;=40,B305&gt;30),9*转化表!$F$37+10*转化表!$F$38+10*转化表!$F$39+(B305-30)*转化表!$F$40,IF(AND(B305&lt;=50,B305&gt;40),9*转化表!$F$37+10*转化表!$F$38+10*转化表!$F$39+10*转化表!$F$40+(B305-40)*转化表!$F$41,IF(AND(B305&lt;=60,B305&gt;50),9*转化表!$F$37+10*转化表!$F$38+10*转化表!$F$39+10*转化表!$F$40+10*转化表!$F$41+(B305-50)*转化表!$F$42,IF(AND(B305&lt;=70,B305&gt;60),9*转化表!$F$37+10*转化表!$F$38+10*转化表!$F$39+10*转化表!$F$40+10*转化表!$F$41+10*转化表!$F$42+(B305-60)*转化表!$F$43,IF(AND(B305&lt;=80,B305&gt;70),9*转化表!$F$37+10*转化表!$F$38+10*转化表!$F$39+10*转化表!$F$40+10*转化表!$F$41+10*转化表!$F$42+10*转化表!$F$43+(B305-70)*转化表!$F$44,IF(AND(B305&lt;=90,B305&gt;80),9*转化表!$F$37+10*转化表!$F$38+10*转化表!$F$39+10*转化表!$F$40+10*转化表!$F$41+10*转化表!$F$42+10*转化表!$F$43+10*转化表!$F$44+(B305-80)*转化表!$F$45,IF(AND(B305&lt;=100,B305&gt;90),9*转化表!$F$37+10*转化表!$F$38+10*转化表!$F$39+10*转化表!$F$40+10*转化表!$F$41+10*转化表!$F$42+10*转化表!$F$43+10*转化表!$F$44+10*转化表!$F$45+(B305-90)*转化表!$F$46,IF(AND(B305&lt;=110,B305&gt;100),9*转化表!$F$37+10*转化表!$F$38+10*转化表!$F$39+10*转化表!$F$40+10*转化表!$F$41+10*转化表!$F$42+10*转化表!$F$43+10*转化表!$F$44+10*转化表!$F$45+10*转化表!$F$46+(B305-100)*转化表!$F$47,IF(AND(B305&lt;=120,B305&gt;110),9*转化表!$F$37+10*转化表!$F$38+10*转化表!$F$39+10*转化表!$F$40+10*转化表!$F$41+10*转化表!$F$42+10*转化表!$F$43+10*转化表!$F$44+10*转化表!$F$45+10*转化表!$F$46+10*转化表!$F$47+(B305-110)*转化表!$F$48)))))))))))))</f>
        <v>46.030000000000008</v>
      </c>
      <c r="K305" s="103">
        <f>(F305-50)*人物成长表!$B305*10%+1+IF(AND(B305&lt;=10,B305&gt;0),(人物成长表!$B305-1)*转化表!$G$37,IF(AND(B305&lt;=20,B305&gt;10),9*转化表!$G$37+(B305-10)*转化表!$G$38,IF(AND(B305&lt;=30,B305&gt;20),9*转化表!$G$37+10*转化表!$G$38+(B305-20)*转化表!$G$39,IF(AND(B305&lt;=40,B305&gt;30),9*转化表!$G$37+10*转化表!$G$38+10*转化表!$G$39+(B305-30)*转化表!$G$40,IF(AND(B305&lt;=50,B305&gt;40),9*转化表!$G$37+10*转化表!$G$38+10*转化表!$G$39+10*转化表!$G$40+(B305-40)*转化表!$G$41,IF(AND(B305&lt;=60,B305&gt;50),9*转化表!$G$37+10*转化表!$G$38+10*转化表!$G$39+10*转化表!$G$40+10*转化表!$G$41+(B305-50)*转化表!$G$42,IF(AND(B305&lt;=70,B305&gt;60),9*转化表!$G$37+10*转化表!$G$38+10*转化表!$G$39+10*转化表!$G$40+10*转化表!$G$41+10*转化表!$G$42+(B305-60)*转化表!$G$43,IF(AND(B305&lt;=80,B305&gt;70),9*转化表!$G$37+10*转化表!$G$38+10*转化表!$G$39+10*转化表!$G$40+10*转化表!$G$41+10*转化表!$G$42+10*转化表!$G$43+(B305-70)*转化表!$G$44,IF(AND(B305&lt;=90,B305&gt;80),9*转化表!$G$37+10*转化表!$G$38+10*转化表!$G$39+10*转化表!$G$40+10*转化表!$G$41+10*转化表!$G$42+10*转化表!$G$43+10*转化表!$G$44+(B305-80)*转化表!$G$45,IF(AND(B305&lt;=100,B305&gt;90),9*转化表!$G$37+10*转化表!$G$38+10*转化表!$G$39+10*转化表!$G$40+10*转化表!$G$41+10*转化表!$G$42+10*转化表!$G$43+10*转化表!$G$44+10*转化表!$G$45+(B305-90)*转化表!$G$46,IF(AND(B305&lt;=110,B305&gt;100),9*转化表!$G$37+10*转化表!$G$38+10*转化表!$G$39+10*转化表!$G$40+10*转化表!$G$41+10*转化表!$G$42+10*转化表!$G$43+10*转化表!$G$44+10*转化表!$G$45+10*转化表!$G$46+(B305-100)*转化表!$G$47,IF(AND(B305&lt;=120,B305&gt;110),9*转化表!$G$37+10*转化表!$G$38+10*转化表!$G$39+10*转化表!$G$40+10*转化表!$G$41+10*转化表!$G$42+10*转化表!$G$43+10*转化表!$G$44+10*转化表!$G$45+10*转化表!$G$46+10*转化表!$G$47+(B305-110)*转化表!$G$48))))))))))))</f>
        <v>302</v>
      </c>
      <c r="L305" s="103">
        <f>IF(F305&lt;=50,0,(F305-50)*人物成长表!$B305*7%+IF(AND(B305&lt;=10,B305&gt;0),人物成长表!$B305*转化表!$H$37,IF(AND(B305&lt;=20,B305&gt;10),9*转化表!$H$37+(B305-10)*转化表!$H$38,IF(AND(B305&lt;=30,B305&gt;20),9*转化表!$H$37+10*转化表!$H$38+(B305-20)*转化表!$H$39,IF(AND(B305&lt;=40,B305&gt;30),9*转化表!$H$37+10*转化表!$H$38+10*转化表!$H$39+(B305-30)*转化表!$H$40,IF(AND(B305&lt;=50,B305&gt;40),9*转化表!$H$37+10*转化表!$H$38+10*转化表!$H$39+10*转化表!$H$40+(B305-40)*转化表!$H$41,IF(AND(B305&lt;=60,B305&gt;50),9*转化表!$H$37+10*转化表!$H$38+10*转化表!$H$39+10*转化表!$H$40+10*转化表!$H$41+(B305-50)*转化表!$H$42,IF(AND(B305&lt;=70,B305&gt;60),9*转化表!$H$37+10*转化表!$H$38+10*转化表!$H$39+10*转化表!$H$40+10*转化表!$H$41+10*转化表!$H$42+(B305-60)*转化表!$H$43,IF(AND(B305&lt;=80,B305&gt;70),9*转化表!$H$37+10*转化表!$H$38+10*转化表!$H$39+10*转化表!$H$40+10*转化表!$H$41+10*转化表!$H$42+10*转化表!$H$43+(B305-70)*转化表!$H$44,IF(AND(B305&lt;=90,B305&gt;80),9*转化表!$H$37+10*转化表!$H$38+10*转化表!$H$39+10*转化表!$H$40+10*转化表!$H$41+10*转化表!$H$42+10*转化表!$H$43+10*转化表!$H$44+(B305-80)*转化表!$H$45,IF(AND(B305&lt;=100,B305&gt;90),9*转化表!$H$37+10*转化表!$H$38+10*转化表!$H$39+10*转化表!$H$40+10*转化表!$H$41+10*转化表!$H$42+10*转化表!$H$43+10*转化表!$H$44+10*转化表!$H$45+(B305-90)*转化表!$H$46,IF(AND(B305&lt;=110,B305&gt;100),9*转化表!$H$37+10*转化表!$H$38+10*转化表!$H$39+10*转化表!$H$40+10*转化表!$H$41+10*转化表!$H$42+10*转化表!$H$43+10*转化表!$H$44+10*转化表!$H$45+10*转化表!$H$46+(B305-100)*转化表!$H$47,IF(AND(B305&lt;=120,B305&gt;110),9*转化表!$H$37+10*转化表!$H$38+10*转化表!$H$39+10*转化表!$H$40+10*转化表!$H$41+10*转化表!$H$42+10*转化表!$H$43+10*转化表!$H$44+10*转化表!$H$45+10*转化表!$H$46+10*转化表!$H$47+(B305-110)*转化表!$H$48)))))))))))))</f>
        <v>47.99</v>
      </c>
      <c r="M305" s="104">
        <v>0.15</v>
      </c>
      <c r="N305" s="100">
        <v>0</v>
      </c>
      <c r="O305" s="104">
        <v>0.15</v>
      </c>
      <c r="P305" s="104">
        <v>0.15</v>
      </c>
      <c r="Q305" s="100">
        <v>0</v>
      </c>
      <c r="R305" s="100">
        <v>0</v>
      </c>
      <c r="S305" s="100">
        <v>0</v>
      </c>
    </row>
    <row r="306" spans="1:19">
      <c r="A306" s="42" t="s">
        <v>465</v>
      </c>
      <c r="B306" s="100">
        <v>65</v>
      </c>
      <c r="C306" s="101">
        <f>IF(AND(B306&lt;=10,B306&gt;0),(人物成长表!$B306-1)*16+50,IF(AND(B306&lt;=20,B306&gt;10),9*16+50+(B306-10)*32,IF(AND(B306&lt;=30,B306&gt;20),9*16+50+10*32+(B306-20)*48,IF(AND(B306&lt;=40,B306&gt;30),9*16+50+10*32+10*48+(B306-30)*64,IF(AND(B306&lt;=50,B306&gt;40),9*16+50+10*32+10*48+10*64+(B306-40)*80,IF(AND(B306&lt;=60,B306&gt;50),9*16+30+10*32+10*48+10*64+10*80+(B306-50)*96,IF(AND(B306&lt;=70,B306&gt;60),9*16+30+10*32+10*48+10*64+10*80+10*96+(B306-60)*112,IF(AND(B306&lt;=80,B306&gt;70),9*16+30+10*32+10*48+10*64+10*80+10*96+10*112+(B306-70)*128,IF(AND(B306&lt;=90,B306&gt;80),9*16+30+10*32+10*48+10*64+10*80+10*96+10*112+10*128+(B306-80)*144,IF(AND(B306&lt;=100,B306&gt;90),9*16+30+10*32+10*48+10*64+10*80+10*96+10*112+10*128+10*144+(B306-90)*160,IF(AND(B306&lt;=110,B306&gt;100),9*16+30+10*32+10*48+10*64+10*80+10*96+10*112+10*128+10*144+10*160+(B306-100)*176,IF(AND(B306&lt;=120,B306&gt;110),9*16+30+10*32+10*48+10*64+10*80+10*96+10*112+10*128+10*144+10*160+10*176+(B306-110)*192))))))))))))</f>
        <v>3934</v>
      </c>
      <c r="D306" s="42">
        <v>60</v>
      </c>
      <c r="E306" s="42">
        <v>60</v>
      </c>
      <c r="F306" s="100">
        <v>60</v>
      </c>
      <c r="G306" s="102">
        <f>人物成长表!$D306*人物成长表!$B306*10%+7+IF(AND(B306&lt;=10,B306&gt;0),(人物成长表!$B306-1)*转化表!$C$37,IF(AND(B306&lt;=20,B306&gt;10),9*转化表!$C$37+(B306-10)*转化表!$C$38,IF(AND(B306&lt;=30,B306&gt;20),9*转化表!$C$37+10*转化表!$C$38+(B306-20)*转化表!$C$39,IF(AND(B306&lt;=40,B306&gt;30),9*转化表!$C$37+10*转化表!$C$38+10*转化表!$C$39+(B306-30)*转化表!$C$40,IF(AND(B306&lt;=50,B306&gt;40),9*转化表!$C$37+10*转化表!$C$38+10*转化表!$C$39+10*转化表!$C$40+(B306-40)*转化表!$C$41,IF(AND(B306&lt;=60,B306&gt;50),9*转化表!$C$37+10*转化表!$C$38+10*转化表!$C$39+10*转化表!$C$40+10*转化表!$C$41+(B306-50)*转化表!$C$42,IF(AND(B306&lt;=70,B306&gt;60),9*转化表!$C$37+10*转化表!$C$38+10*转化表!$C$39+10*转化表!$C$40+10*转化表!$C$41+10*转化表!$C$42+(B306-60)*转化表!$C$43,IF(AND(B306&lt;=80,B306&gt;70),9*转化表!$C$37+10*转化表!$C$38+10*转化表!$C$39+10*转化表!$C$40+10*转化表!$C$41+10*转化表!$C$42+10*转化表!$C$43+(B306-70)*转化表!$C$44,IF(AND(B306&lt;=90,B306&gt;80),9*转化表!$C$37+10*转化表!$C$38+10*转化表!$C$39+10*转化表!$C$40+10*转化表!$C$41+10*转化表!$C$42+10*转化表!$C$43+10*转化表!$C$44+(B306-80)*转化表!$C$45,IF(AND(B306&lt;=100,B306&gt;90),9*转化表!$C$37+10*转化表!$C$38+10*转化表!$C$39+10*转化表!$C$40+10*转化表!$C$41+10*转化表!$C$42+10*转化表!$C$43+10*转化表!$C$44+10*转化表!$C$45+(B306-90)*转化表!$C$46,IF(AND(B306&lt;=110,B306&gt;100),9*转化表!$C$37+10*转化表!$C$38+10*转化表!$C$39+10*转化表!$C$40+10*转化表!$C$41+10*转化表!$C$42+10*转化表!$C$43+10*转化表!$C$44+10*转化表!$C$45+10*转化表!$C$46+(B306-100)*转化表!$C$47,IF(AND(B306&lt;=120,B306&gt;110),9*转化表!$C$37+10*转化表!$C$38+10*转化表!$C$39+10*转化表!$C$40+10*转化表!$C$41+10*转化表!$C$42+10*转化表!$C$43+10*转化表!$C$44+10*转化表!$C$45+10*转化表!$C$46+10*转化表!$C$47+(B306-110)*转化表!$C$48))))))))))))</f>
        <v>1044</v>
      </c>
      <c r="H306" s="102">
        <f>人物成长表!$D306*人物成长表!$B306*7%+4.8+IF(AND(B306&lt;=10,B306&gt;0),(人物成长表!$B306-1)*转化表!$D$37,IF(AND(B306&lt;=20,B306&gt;10),9*转化表!$D$37+(B306-10)*转化表!$D$38,IF(AND(B306&lt;=30,B306&gt;20),9*转化表!$D$37+10*转化表!$D$38+(B306-20)*转化表!$D$39,IF(AND(B306&lt;=40,B306&gt;30),9*转化表!$D$37+10*转化表!$D$38+10*转化表!$D$39+(B306-30)*转化表!$D$40,IF(AND(B306&lt;=50,B306&gt;40),9*转化表!$D$37+10*转化表!$D$38+10*转化表!$D$39+10*转化表!$D$40+(B306-40)*转化表!$D$41,IF(AND(B306&lt;=60,B306&gt;50),9*转化表!$D$37+10*转化表!$D$38+10*转化表!$D$39+10*转化表!$D$40+10*转化表!$D$41+(B306-50)*转化表!$D$42,IF(AND(B306&lt;=70,B306&gt;60),9*转化表!$D$37+10*转化表!$D$38+10*转化表!$D$39+10*转化表!$D$40+10*转化表!$D$41+10*转化表!$D$42+(B306-60)*转化表!$D$43,IF(AND(B306&lt;=80,B306&gt;70),9*转化表!$D$37+10*转化表!$D$38+10*转化表!$D$39+10*转化表!$D$40+10*转化表!$D$41+10*转化表!$D$42+10*转化表!$D$43+(B306-70)*转化表!$D$44,IF(AND(B306&lt;=90,B306&gt;80),9*转化表!$D$37+10*转化表!$D$38+10*转化表!$D$39+10*转化表!$D$40+10*转化表!$D$41+10*转化表!$D$42+10*转化表!$D$43+10*转化表!$D$44+(B306-80)*转化表!$D$45,IF(AND(B306&lt;=100,B306&gt;90),9*转化表!$D$37+10*转化表!$D$38+10*转化表!$D$39+10*转化表!$D$40+10*转化表!$D$41+10*转化表!$D$42+10*转化表!$D$43+10*转化表!$D$44+10*转化表!$D$45+(B306-90)*转化表!$D$46,IF(AND(B306&lt;=110,B306&gt;100),9*转化表!$D$37+10*转化表!$D$38+10*转化表!$D$39+10*转化表!$D$40+10*转化表!$D$41+10*转化表!$D$42+10*转化表!$D$43+10*转化表!$D$44+10*转化表!$D$45+10*转化表!$D$46+(B306-100)*转化表!$D$47,IF(AND(B306&lt;=120,B306&gt;110),9*转化表!$D$37+10*转化表!$D$38+10*转化表!$D$39+10*转化表!$D$40+10*转化表!$D$41+10*转化表!$D$42+10*转化表!$D$43+10*转化表!$D$44+10*转化表!$D$45+10*转化表!$D$46+10*转化表!$D$47+(B306-110)*转化表!$D$48))))))))))))</f>
        <v>292</v>
      </c>
      <c r="I306" s="103">
        <f>IF(E306&lt;=50,0,(E306-50)*人物成长表!$B306*10%+0.1+IF(AND(B306&lt;=10,B306&gt;0),(人物成长表!$B306-1)*转化表!$E$37,IF(AND(B306&lt;=20,B306&gt;10),9*转化表!$E$37+(B306-10)*转化表!$E$38,IF(AND(B306&lt;=30,B306&gt;20),9*转化表!$E$37+10*转化表!$E$38+(B306-20)*转化表!$E$39,IF(AND(B306&lt;=40,B306&gt;30),9*转化表!$E$37+10*转化表!$E$38+10*转化表!$E$39+(B306-30)*转化表!$E$40,IF(AND(B306&lt;=50,B306&gt;40),9*转化表!$E$37+10*转化表!$E$38+10*转化表!$E$39+10*转化表!$E$40+(B306-40)*转化表!$E$41,IF(AND(B306&lt;=60,B306&gt;50),9*转化表!$E$37+10*转化表!$E$38+10*转化表!$E$39+10*转化表!$E$40+10*转化表!$E$41+(B306-50)*转化表!$E$42,IF(AND(B306&lt;=70,B306&gt;60),9*转化表!$E$37+10*转化表!$E$38+10*转化表!$E$39+10*转化表!$E$40+10*转化表!$E$41+10*转化表!$E$42+(B306-60)*转化表!$E$43,IF(AND(B306&lt;=80,B306&gt;70),9*转化表!$E$37+10*转化表!$E$38+10*转化表!$E$39+10*转化表!$E$40+10*转化表!$E$41+10*转化表!$E$42+10*转化表!$E$43+(B306-70)*转化表!$E$44,IF(AND(B306&lt;=90,B306&gt;80),9*转化表!$E$37+10*转化表!$E$38+10*转化表!$E$39+10*转化表!$E$40+10*转化表!$E$41+10*转化表!$E$42+10*转化表!$E$43+10*转化表!$E$44+(B306-80)*转化表!$E$45,IF(AND(B306&lt;=100,B306&gt;90),9*转化表!$E$37+10*转化表!$E$38+10*转化表!$E$39+10*转化表!$E$40+10*转化表!$E$41+10*转化表!$E$42+10*转化表!$E$43+10*转化表!$E$44+10*转化表!$E$45+(B306-90)*转化表!$E$46,IF(AND(B306&lt;=110,B306&gt;100),9*转化表!$E$37+10*转化表!$E$38+10*转化表!$E$39+10*转化表!$E$40+10*转化表!$E$41+10*转化表!$E$42+10*转化表!$E$43+10*转化表!$E$44+10*转化表!$E$45+10*转化表!$E$46+(B306-100)*转化表!$E$47,IF(AND(B306&lt;=120,B306&gt;110),9*转化表!$E$37+10*转化表!$E$38+10*转化表!$E$39+10*转化表!$E$40+10*转化表!$E$41+10*转化表!$E$42+10*转化表!$E$43+10*转化表!$E$44+10*转化表!$E$45+10*转化表!$E$46+10*转化表!$E$47+(B306-110)*转化表!$E$48)))))))))))))</f>
        <v>66.86999999999999</v>
      </c>
      <c r="J306" s="103">
        <f>IF(E306&lt;=50,0,(E306-50)*B306*7%+0.1+IF(AND(B306&lt;=10,B306&gt;0),(人物成长表!$B306-1)*转化表!$F$37,IF(AND(B306&lt;=20,B306&gt;10),9*转化表!$F$37+(B306-10)*转化表!$F$38,IF(AND(B306&lt;=30,B306&gt;20),9*转化表!$F$37+10*转化表!$F$38+(B306-20)*转化表!$F$39,IF(AND(B306&lt;=40,B306&gt;30),9*转化表!$F$37+10*转化表!$F$38+10*转化表!$F$39+(B306-30)*转化表!$F$40,IF(AND(B306&lt;=50,B306&gt;40),9*转化表!$F$37+10*转化表!$F$38+10*转化表!$F$39+10*转化表!$F$40+(B306-40)*转化表!$F$41,IF(AND(B306&lt;=60,B306&gt;50),9*转化表!$F$37+10*转化表!$F$38+10*转化表!$F$39+10*转化表!$F$40+10*转化表!$F$41+(B306-50)*转化表!$F$42,IF(AND(B306&lt;=70,B306&gt;60),9*转化表!$F$37+10*转化表!$F$38+10*转化表!$F$39+10*转化表!$F$40+10*转化表!$F$41+10*转化表!$F$42+(B306-60)*转化表!$F$43,IF(AND(B306&lt;=80,B306&gt;70),9*转化表!$F$37+10*转化表!$F$38+10*转化表!$F$39+10*转化表!$F$40+10*转化表!$F$41+10*转化表!$F$42+10*转化表!$F$43+(B306-70)*转化表!$F$44,IF(AND(B306&lt;=90,B306&gt;80),9*转化表!$F$37+10*转化表!$F$38+10*转化表!$F$39+10*转化表!$F$40+10*转化表!$F$41+10*转化表!$F$42+10*转化表!$F$43+10*转化表!$F$44+(B306-80)*转化表!$F$45,IF(AND(B306&lt;=100,B306&gt;90),9*转化表!$F$37+10*转化表!$F$38+10*转化表!$F$39+10*转化表!$F$40+10*转化表!$F$41+10*转化表!$F$42+10*转化表!$F$43+10*转化表!$F$44+10*转化表!$F$45+(B306-90)*转化表!$F$46,IF(AND(B306&lt;=110,B306&gt;100),9*转化表!$F$37+10*转化表!$F$38+10*转化表!$F$39+10*转化表!$F$40+10*转化表!$F$41+10*转化表!$F$42+10*转化表!$F$43+10*转化表!$F$44+10*转化表!$F$45+10*转化表!$F$46+(B306-100)*转化表!$F$47,IF(AND(B306&lt;=120,B306&gt;110),9*转化表!$F$37+10*转化表!$F$38+10*转化表!$F$39+10*转化表!$F$40+10*转化表!$F$41+10*转化表!$F$42+10*转化表!$F$43+10*转化表!$F$44+10*转化表!$F$45+10*转化表!$F$46+10*转化表!$F$47+(B306-110)*转化表!$F$48)))))))))))))</f>
        <v>46.780000000000008</v>
      </c>
      <c r="K306" s="103">
        <f>(F306-50)*人物成长表!$B306*10%+1+IF(AND(B306&lt;=10,B306&gt;0),(人物成长表!$B306-1)*转化表!$G$37,IF(AND(B306&lt;=20,B306&gt;10),9*转化表!$G$37+(B306-10)*转化表!$G$38,IF(AND(B306&lt;=30,B306&gt;20),9*转化表!$G$37+10*转化表!$G$38+(B306-20)*转化表!$G$39,IF(AND(B306&lt;=40,B306&gt;30),9*转化表!$G$37+10*转化表!$G$38+10*转化表!$G$39+(B306-30)*转化表!$G$40,IF(AND(B306&lt;=50,B306&gt;40),9*转化表!$G$37+10*转化表!$G$38+10*转化表!$G$39+10*转化表!$G$40+(B306-40)*转化表!$G$41,IF(AND(B306&lt;=60,B306&gt;50),9*转化表!$G$37+10*转化表!$G$38+10*转化表!$G$39+10*转化表!$G$40+10*转化表!$G$41+(B306-50)*转化表!$G$42,IF(AND(B306&lt;=70,B306&gt;60),9*转化表!$G$37+10*转化表!$G$38+10*转化表!$G$39+10*转化表!$G$40+10*转化表!$G$41+10*转化表!$G$42+(B306-60)*转化表!$G$43,IF(AND(B306&lt;=80,B306&gt;70),9*转化表!$G$37+10*转化表!$G$38+10*转化表!$G$39+10*转化表!$G$40+10*转化表!$G$41+10*转化表!$G$42+10*转化表!$G$43+(B306-70)*转化表!$G$44,IF(AND(B306&lt;=90,B306&gt;80),9*转化表!$G$37+10*转化表!$G$38+10*转化表!$G$39+10*转化表!$G$40+10*转化表!$G$41+10*转化表!$G$42+10*转化表!$G$43+10*转化表!$G$44+(B306-80)*转化表!$G$45,IF(AND(B306&lt;=100,B306&gt;90),9*转化表!$G$37+10*转化表!$G$38+10*转化表!$G$39+10*转化表!$G$40+10*转化表!$G$41+10*转化表!$G$42+10*转化表!$G$43+10*转化表!$G$44+10*转化表!$G$45+(B306-90)*转化表!$G$46,IF(AND(B306&lt;=110,B306&gt;100),9*转化表!$G$37+10*转化表!$G$38+10*转化表!$G$39+10*转化表!$G$40+10*转化表!$G$41+10*转化表!$G$42+10*转化表!$G$43+10*转化表!$G$44+10*转化表!$G$45+10*转化表!$G$46+(B306-100)*转化表!$G$47,IF(AND(B306&lt;=120,B306&gt;110),9*转化表!$G$37+10*转化表!$G$38+10*转化表!$G$39+10*转化表!$G$40+10*转化表!$G$41+10*转化表!$G$42+10*转化表!$G$43+10*转化表!$G$44+10*转化表!$G$45+10*转化表!$G$46+10*转化表!$G$47+(B306-110)*转化表!$G$48))))))))))))</f>
        <v>310</v>
      </c>
      <c r="L306" s="103">
        <f>IF(F306&lt;=50,0,(F306-50)*人物成长表!$B306*7%+IF(AND(B306&lt;=10,B306&gt;0),人物成长表!$B306*转化表!$H$37,IF(AND(B306&lt;=20,B306&gt;10),9*转化表!$H$37+(B306-10)*转化表!$H$38,IF(AND(B306&lt;=30,B306&gt;20),9*转化表!$H$37+10*转化表!$H$38+(B306-20)*转化表!$H$39,IF(AND(B306&lt;=40,B306&gt;30),9*转化表!$H$37+10*转化表!$H$38+10*转化表!$H$39+(B306-30)*转化表!$H$40,IF(AND(B306&lt;=50,B306&gt;40),9*转化表!$H$37+10*转化表!$H$38+10*转化表!$H$39+10*转化表!$H$40+(B306-40)*转化表!$H$41,IF(AND(B306&lt;=60,B306&gt;50),9*转化表!$H$37+10*转化表!$H$38+10*转化表!$H$39+10*转化表!$H$40+10*转化表!$H$41+(B306-50)*转化表!$H$42,IF(AND(B306&lt;=70,B306&gt;60),9*转化表!$H$37+10*转化表!$H$38+10*转化表!$H$39+10*转化表!$H$40+10*转化表!$H$41+10*转化表!$H$42+(B306-60)*转化表!$H$43,IF(AND(B306&lt;=80,B306&gt;70),9*转化表!$H$37+10*转化表!$H$38+10*转化表!$H$39+10*转化表!$H$40+10*转化表!$H$41+10*转化表!$H$42+10*转化表!$H$43+(B306-70)*转化表!$H$44,IF(AND(B306&lt;=90,B306&gt;80),9*转化表!$H$37+10*转化表!$H$38+10*转化表!$H$39+10*转化表!$H$40+10*转化表!$H$41+10*转化表!$H$42+10*转化表!$H$43+10*转化表!$H$44+(B306-80)*转化表!$H$45,IF(AND(B306&lt;=100,B306&gt;90),9*转化表!$H$37+10*转化表!$H$38+10*转化表!$H$39+10*转化表!$H$40+10*转化表!$H$41+10*转化表!$H$42+10*转化表!$H$43+10*转化表!$H$44+10*转化表!$H$45+(B306-90)*转化表!$H$46,IF(AND(B306&lt;=110,B306&gt;100),9*转化表!$H$37+10*转化表!$H$38+10*转化表!$H$39+10*转化表!$H$40+10*转化表!$H$41+10*转化表!$H$42+10*转化表!$H$43+10*转化表!$H$44+10*转化表!$H$45+10*转化表!$H$46+(B306-100)*转化表!$H$47,IF(AND(B306&lt;=120,B306&gt;110),9*转化表!$H$37+10*转化表!$H$38+10*转化表!$H$39+10*转化表!$H$40+10*转化表!$H$41+10*转化表!$H$42+10*转化表!$H$43+10*转化表!$H$44+10*转化表!$H$45+10*转化表!$H$46+10*转化表!$H$47+(B306-110)*转化表!$H$48)))))))))))))</f>
        <v>48.790000000000006</v>
      </c>
      <c r="M306" s="104">
        <v>0.15</v>
      </c>
      <c r="N306" s="100">
        <v>0</v>
      </c>
      <c r="O306" s="104">
        <v>0.15</v>
      </c>
      <c r="P306" s="104">
        <v>0.15</v>
      </c>
      <c r="Q306" s="100">
        <v>0</v>
      </c>
      <c r="R306" s="100">
        <v>0</v>
      </c>
      <c r="S306" s="100">
        <v>0</v>
      </c>
    </row>
    <row r="307" spans="1:19">
      <c r="A307" s="42" t="s">
        <v>465</v>
      </c>
      <c r="B307" s="100">
        <v>66</v>
      </c>
      <c r="C307" s="101">
        <f>IF(AND(B307&lt;=10,B307&gt;0),(人物成长表!$B307-1)*16+50,IF(AND(B307&lt;=20,B307&gt;10),9*16+50+(B307-10)*32,IF(AND(B307&lt;=30,B307&gt;20),9*16+50+10*32+(B307-20)*48,IF(AND(B307&lt;=40,B307&gt;30),9*16+50+10*32+10*48+(B307-30)*64,IF(AND(B307&lt;=50,B307&gt;40),9*16+50+10*32+10*48+10*64+(B307-40)*80,IF(AND(B307&lt;=60,B307&gt;50),9*16+30+10*32+10*48+10*64+10*80+(B307-50)*96,IF(AND(B307&lt;=70,B307&gt;60),9*16+30+10*32+10*48+10*64+10*80+10*96+(B307-60)*112,IF(AND(B307&lt;=80,B307&gt;70),9*16+30+10*32+10*48+10*64+10*80+10*96+10*112+(B307-70)*128,IF(AND(B307&lt;=90,B307&gt;80),9*16+30+10*32+10*48+10*64+10*80+10*96+10*112+10*128+(B307-80)*144,IF(AND(B307&lt;=100,B307&gt;90),9*16+30+10*32+10*48+10*64+10*80+10*96+10*112+10*128+10*144+(B307-90)*160,IF(AND(B307&lt;=110,B307&gt;100),9*16+30+10*32+10*48+10*64+10*80+10*96+10*112+10*128+10*144+10*160+(B307-100)*176,IF(AND(B307&lt;=120,B307&gt;110),9*16+30+10*32+10*48+10*64+10*80+10*96+10*112+10*128+10*144+10*160+10*176+(B307-110)*192))))))))))))</f>
        <v>4046</v>
      </c>
      <c r="D307" s="42">
        <v>60</v>
      </c>
      <c r="E307" s="42">
        <v>60</v>
      </c>
      <c r="F307" s="100">
        <v>60</v>
      </c>
      <c r="G307" s="102">
        <f>人物成长表!$D307*人物成长表!$B307*10%+7+IF(AND(B307&lt;=10,B307&gt;0),(人物成长表!$B307-1)*转化表!$C$37,IF(AND(B307&lt;=20,B307&gt;10),9*转化表!$C$37+(B307-10)*转化表!$C$38,IF(AND(B307&lt;=30,B307&gt;20),9*转化表!$C$37+10*转化表!$C$38+(B307-20)*转化表!$C$39,IF(AND(B307&lt;=40,B307&gt;30),9*转化表!$C$37+10*转化表!$C$38+10*转化表!$C$39+(B307-30)*转化表!$C$40,IF(AND(B307&lt;=50,B307&gt;40),9*转化表!$C$37+10*转化表!$C$38+10*转化表!$C$39+10*转化表!$C$40+(B307-40)*转化表!$C$41,IF(AND(B307&lt;=60,B307&gt;50),9*转化表!$C$37+10*转化表!$C$38+10*转化表!$C$39+10*转化表!$C$40+10*转化表!$C$41+(B307-50)*转化表!$C$42,IF(AND(B307&lt;=70,B307&gt;60),9*转化表!$C$37+10*转化表!$C$38+10*转化表!$C$39+10*转化表!$C$40+10*转化表!$C$41+10*转化表!$C$42+(B307-60)*转化表!$C$43,IF(AND(B307&lt;=80,B307&gt;70),9*转化表!$C$37+10*转化表!$C$38+10*转化表!$C$39+10*转化表!$C$40+10*转化表!$C$41+10*转化表!$C$42+10*转化表!$C$43+(B307-70)*转化表!$C$44,IF(AND(B307&lt;=90,B307&gt;80),9*转化表!$C$37+10*转化表!$C$38+10*转化表!$C$39+10*转化表!$C$40+10*转化表!$C$41+10*转化表!$C$42+10*转化表!$C$43+10*转化表!$C$44+(B307-80)*转化表!$C$45,IF(AND(B307&lt;=100,B307&gt;90),9*转化表!$C$37+10*转化表!$C$38+10*转化表!$C$39+10*转化表!$C$40+10*转化表!$C$41+10*转化表!$C$42+10*转化表!$C$43+10*转化表!$C$44+10*转化表!$C$45+(B307-90)*转化表!$C$46,IF(AND(B307&lt;=110,B307&gt;100),9*转化表!$C$37+10*转化表!$C$38+10*转化表!$C$39+10*转化表!$C$40+10*转化表!$C$41+10*转化表!$C$42+10*转化表!$C$43+10*转化表!$C$44+10*转化表!$C$45+10*转化表!$C$46+(B307-100)*转化表!$C$47,IF(AND(B307&lt;=120,B307&gt;110),9*转化表!$C$37+10*转化表!$C$38+10*转化表!$C$39+10*转化表!$C$40+10*转化表!$C$41+10*转化表!$C$42+10*转化表!$C$43+10*转化表!$C$44+10*转化表!$C$45+10*转化表!$C$46+10*转化表!$C$47+(B307-110)*转化表!$C$48))))))))))))</f>
        <v>1073</v>
      </c>
      <c r="H307" s="102">
        <f>人物成长表!$D307*人物成长表!$B307*7%+4.8+IF(AND(B307&lt;=10,B307&gt;0),(人物成长表!$B307-1)*转化表!$D$37,IF(AND(B307&lt;=20,B307&gt;10),9*转化表!$D$37+(B307-10)*转化表!$D$38,IF(AND(B307&lt;=30,B307&gt;20),9*转化表!$D$37+10*转化表!$D$38+(B307-20)*转化表!$D$39,IF(AND(B307&lt;=40,B307&gt;30),9*转化表!$D$37+10*转化表!$D$38+10*转化表!$D$39+(B307-30)*转化表!$D$40,IF(AND(B307&lt;=50,B307&gt;40),9*转化表!$D$37+10*转化表!$D$38+10*转化表!$D$39+10*转化表!$D$40+(B307-40)*转化表!$D$41,IF(AND(B307&lt;=60,B307&gt;50),9*转化表!$D$37+10*转化表!$D$38+10*转化表!$D$39+10*转化表!$D$40+10*转化表!$D$41+(B307-50)*转化表!$D$42,IF(AND(B307&lt;=70,B307&gt;60),9*转化表!$D$37+10*转化表!$D$38+10*转化表!$D$39+10*转化表!$D$40+10*转化表!$D$41+10*转化表!$D$42+(B307-60)*转化表!$D$43,IF(AND(B307&lt;=80,B307&gt;70),9*转化表!$D$37+10*转化表!$D$38+10*转化表!$D$39+10*转化表!$D$40+10*转化表!$D$41+10*转化表!$D$42+10*转化表!$D$43+(B307-70)*转化表!$D$44,IF(AND(B307&lt;=90,B307&gt;80),9*转化表!$D$37+10*转化表!$D$38+10*转化表!$D$39+10*转化表!$D$40+10*转化表!$D$41+10*转化表!$D$42+10*转化表!$D$43+10*转化表!$D$44+(B307-80)*转化表!$D$45,IF(AND(B307&lt;=100,B307&gt;90),9*转化表!$D$37+10*转化表!$D$38+10*转化表!$D$39+10*转化表!$D$40+10*转化表!$D$41+10*转化表!$D$42+10*转化表!$D$43+10*转化表!$D$44+10*转化表!$D$45+(B307-90)*转化表!$D$46,IF(AND(B307&lt;=110,B307&gt;100),9*转化表!$D$37+10*转化表!$D$38+10*转化表!$D$39+10*转化表!$D$40+10*转化表!$D$41+10*转化表!$D$42+10*转化表!$D$43+10*转化表!$D$44+10*转化表!$D$45+10*转化表!$D$46+(B307-100)*转化表!$D$47,IF(AND(B307&lt;=120,B307&gt;110),9*转化表!$D$37+10*转化表!$D$38+10*转化表!$D$39+10*转化表!$D$40+10*转化表!$D$41+10*转化表!$D$42+10*转化表!$D$43+10*转化表!$D$44+10*转化表!$D$45+10*转化表!$D$46+10*转化表!$D$47+(B307-110)*转化表!$D$48))))))))))))</f>
        <v>299.40000000000009</v>
      </c>
      <c r="I307" s="103">
        <f>IF(E307&lt;=50,0,(E307-50)*人物成长表!$B307*10%+0.1+IF(AND(B307&lt;=10,B307&gt;0),(人物成长表!$B307-1)*转化表!$E$37,IF(AND(B307&lt;=20,B307&gt;10),9*转化表!$E$37+(B307-10)*转化表!$E$38,IF(AND(B307&lt;=30,B307&gt;20),9*转化表!$E$37+10*转化表!$E$38+(B307-20)*转化表!$E$39,IF(AND(B307&lt;=40,B307&gt;30),9*转化表!$E$37+10*转化表!$E$38+10*转化表!$E$39+(B307-30)*转化表!$E$40,IF(AND(B307&lt;=50,B307&gt;40),9*转化表!$E$37+10*转化表!$E$38+10*转化表!$E$39+10*转化表!$E$40+(B307-40)*转化表!$E$41,IF(AND(B307&lt;=60,B307&gt;50),9*转化表!$E$37+10*转化表!$E$38+10*转化表!$E$39+10*转化表!$E$40+10*转化表!$E$41+(B307-50)*转化表!$E$42,IF(AND(B307&lt;=70,B307&gt;60),9*转化表!$E$37+10*转化表!$E$38+10*转化表!$E$39+10*转化表!$E$40+10*转化表!$E$41+10*转化表!$E$42+(B307-60)*转化表!$E$43,IF(AND(B307&lt;=80,B307&gt;70),9*转化表!$E$37+10*转化表!$E$38+10*转化表!$E$39+10*转化表!$E$40+10*转化表!$E$41+10*转化表!$E$42+10*转化表!$E$43+(B307-70)*转化表!$E$44,IF(AND(B307&lt;=90,B307&gt;80),9*转化表!$E$37+10*转化表!$E$38+10*转化表!$E$39+10*转化表!$E$40+10*转化表!$E$41+10*转化表!$E$42+10*转化表!$E$43+10*转化表!$E$44+(B307-80)*转化表!$E$45,IF(AND(B307&lt;=100,B307&gt;90),9*转化表!$E$37+10*转化表!$E$38+10*转化表!$E$39+10*转化表!$E$40+10*转化表!$E$41+10*转化表!$E$42+10*转化表!$E$43+10*转化表!$E$44+10*转化表!$E$45+(B307-90)*转化表!$E$46,IF(AND(B307&lt;=110,B307&gt;100),9*转化表!$E$37+10*转化表!$E$38+10*转化表!$E$39+10*转化表!$E$40+10*转化表!$E$41+10*转化表!$E$42+10*转化表!$E$43+10*转化表!$E$44+10*转化表!$E$45+10*转化表!$E$46+(B307-100)*转化表!$E$47,IF(AND(B307&lt;=120,B307&gt;110),9*转化表!$E$37+10*转化表!$E$38+10*转化表!$E$39+10*转化表!$E$40+10*转化表!$E$41+10*转化表!$E$42+10*转化表!$E$43+10*转化表!$E$44+10*转化表!$E$45+10*转化表!$E$46+10*转化表!$E$47+(B307-110)*转化表!$E$48)))))))))))))</f>
        <v>67.929999999999993</v>
      </c>
      <c r="J307" s="103">
        <f>IF(E307&lt;=50,0,(E307-50)*B307*7%+0.1+IF(AND(B307&lt;=10,B307&gt;0),(人物成长表!$B307-1)*转化表!$F$37,IF(AND(B307&lt;=20,B307&gt;10),9*转化表!$F$37+(B307-10)*转化表!$F$38,IF(AND(B307&lt;=30,B307&gt;20),9*转化表!$F$37+10*转化表!$F$38+(B307-20)*转化表!$F$39,IF(AND(B307&lt;=40,B307&gt;30),9*转化表!$F$37+10*转化表!$F$38+10*转化表!$F$39+(B307-30)*转化表!$F$40,IF(AND(B307&lt;=50,B307&gt;40),9*转化表!$F$37+10*转化表!$F$38+10*转化表!$F$39+10*转化表!$F$40+(B307-40)*转化表!$F$41,IF(AND(B307&lt;=60,B307&gt;50),9*转化表!$F$37+10*转化表!$F$38+10*转化表!$F$39+10*转化表!$F$40+10*转化表!$F$41+(B307-50)*转化表!$F$42,IF(AND(B307&lt;=70,B307&gt;60),9*转化表!$F$37+10*转化表!$F$38+10*转化表!$F$39+10*转化表!$F$40+10*转化表!$F$41+10*转化表!$F$42+(B307-60)*转化表!$F$43,IF(AND(B307&lt;=80,B307&gt;70),9*转化表!$F$37+10*转化表!$F$38+10*转化表!$F$39+10*转化表!$F$40+10*转化表!$F$41+10*转化表!$F$42+10*转化表!$F$43+(B307-70)*转化表!$F$44,IF(AND(B307&lt;=90,B307&gt;80),9*转化表!$F$37+10*转化表!$F$38+10*转化表!$F$39+10*转化表!$F$40+10*转化表!$F$41+10*转化表!$F$42+10*转化表!$F$43+10*转化表!$F$44+(B307-80)*转化表!$F$45,IF(AND(B307&lt;=100,B307&gt;90),9*转化表!$F$37+10*转化表!$F$38+10*转化表!$F$39+10*转化表!$F$40+10*转化表!$F$41+10*转化表!$F$42+10*转化表!$F$43+10*转化表!$F$44+10*转化表!$F$45+(B307-90)*转化表!$F$46,IF(AND(B307&lt;=110,B307&gt;100),9*转化表!$F$37+10*转化表!$F$38+10*转化表!$F$39+10*转化表!$F$40+10*转化表!$F$41+10*转化表!$F$42+10*转化表!$F$43+10*转化表!$F$44+10*转化表!$F$45+10*转化表!$F$46+(B307-100)*转化表!$F$47,IF(AND(B307&lt;=120,B307&gt;110),9*转化表!$F$37+10*转化表!$F$38+10*转化表!$F$39+10*转化表!$F$40+10*转化表!$F$41+10*转化表!$F$42+10*转化表!$F$43+10*转化表!$F$44+10*转化表!$F$45+10*转化表!$F$46+10*转化表!$F$47+(B307-110)*转化表!$F$48)))))))))))))</f>
        <v>47.53</v>
      </c>
      <c r="K307" s="103">
        <f>(F307-50)*人物成长表!$B307*10%+1+IF(AND(B307&lt;=10,B307&gt;0),(人物成长表!$B307-1)*转化表!$G$37,IF(AND(B307&lt;=20,B307&gt;10),9*转化表!$G$37+(B307-10)*转化表!$G$38,IF(AND(B307&lt;=30,B307&gt;20),9*转化表!$G$37+10*转化表!$G$38+(B307-20)*转化表!$G$39,IF(AND(B307&lt;=40,B307&gt;30),9*转化表!$G$37+10*转化表!$G$38+10*转化表!$G$39+(B307-30)*转化表!$G$40,IF(AND(B307&lt;=50,B307&gt;40),9*转化表!$G$37+10*转化表!$G$38+10*转化表!$G$39+10*转化表!$G$40+(B307-40)*转化表!$G$41,IF(AND(B307&lt;=60,B307&gt;50),9*转化表!$G$37+10*转化表!$G$38+10*转化表!$G$39+10*转化表!$G$40+10*转化表!$G$41+(B307-50)*转化表!$G$42,IF(AND(B307&lt;=70,B307&gt;60),9*转化表!$G$37+10*转化表!$G$38+10*转化表!$G$39+10*转化表!$G$40+10*转化表!$G$41+10*转化表!$G$42+(B307-60)*转化表!$G$43,IF(AND(B307&lt;=80,B307&gt;70),9*转化表!$G$37+10*转化表!$G$38+10*转化表!$G$39+10*转化表!$G$40+10*转化表!$G$41+10*转化表!$G$42+10*转化表!$G$43+(B307-70)*转化表!$G$44,IF(AND(B307&lt;=90,B307&gt;80),9*转化表!$G$37+10*转化表!$G$38+10*转化表!$G$39+10*转化表!$G$40+10*转化表!$G$41+10*转化表!$G$42+10*转化表!$G$43+10*转化表!$G$44+(B307-80)*转化表!$G$45,IF(AND(B307&lt;=100,B307&gt;90),9*转化表!$G$37+10*转化表!$G$38+10*转化表!$G$39+10*转化表!$G$40+10*转化表!$G$41+10*转化表!$G$42+10*转化表!$G$43+10*转化表!$G$44+10*转化表!$G$45+(B307-90)*转化表!$G$46,IF(AND(B307&lt;=110,B307&gt;100),9*转化表!$G$37+10*转化表!$G$38+10*转化表!$G$39+10*转化表!$G$40+10*转化表!$G$41+10*转化表!$G$42+10*转化表!$G$43+10*转化表!$G$44+10*转化表!$G$45+10*转化表!$G$46+(B307-100)*转化表!$G$47,IF(AND(B307&lt;=120,B307&gt;110),9*转化表!$G$37+10*转化表!$G$38+10*转化表!$G$39+10*转化表!$G$40+10*转化表!$G$41+10*转化表!$G$42+10*转化表!$G$43+10*转化表!$G$44+10*转化表!$G$45+10*转化表!$G$46+10*转化表!$G$47+(B307-110)*转化表!$G$48))))))))))))</f>
        <v>318</v>
      </c>
      <c r="L307" s="103">
        <f>IF(F307&lt;=50,0,(F307-50)*人物成长表!$B307*7%+IF(AND(B307&lt;=10,B307&gt;0),人物成长表!$B307*转化表!$H$37,IF(AND(B307&lt;=20,B307&gt;10),9*转化表!$H$37+(B307-10)*转化表!$H$38,IF(AND(B307&lt;=30,B307&gt;20),9*转化表!$H$37+10*转化表!$H$38+(B307-20)*转化表!$H$39,IF(AND(B307&lt;=40,B307&gt;30),9*转化表!$H$37+10*转化表!$H$38+10*转化表!$H$39+(B307-30)*转化表!$H$40,IF(AND(B307&lt;=50,B307&gt;40),9*转化表!$H$37+10*转化表!$H$38+10*转化表!$H$39+10*转化表!$H$40+(B307-40)*转化表!$H$41,IF(AND(B307&lt;=60,B307&gt;50),9*转化表!$H$37+10*转化表!$H$38+10*转化表!$H$39+10*转化表!$H$40+10*转化表!$H$41+(B307-50)*转化表!$H$42,IF(AND(B307&lt;=70,B307&gt;60),9*转化表!$H$37+10*转化表!$H$38+10*转化表!$H$39+10*转化表!$H$40+10*转化表!$H$41+10*转化表!$H$42+(B307-60)*转化表!$H$43,IF(AND(B307&lt;=80,B307&gt;70),9*转化表!$H$37+10*转化表!$H$38+10*转化表!$H$39+10*转化表!$H$40+10*转化表!$H$41+10*转化表!$H$42+10*转化表!$H$43+(B307-70)*转化表!$H$44,IF(AND(B307&lt;=90,B307&gt;80),9*转化表!$H$37+10*转化表!$H$38+10*转化表!$H$39+10*转化表!$H$40+10*转化表!$H$41+10*转化表!$H$42+10*转化表!$H$43+10*转化表!$H$44+(B307-80)*转化表!$H$45,IF(AND(B307&lt;=100,B307&gt;90),9*转化表!$H$37+10*转化表!$H$38+10*转化表!$H$39+10*转化表!$H$40+10*转化表!$H$41+10*转化表!$H$42+10*转化表!$H$43+10*转化表!$H$44+10*转化表!$H$45+(B307-90)*转化表!$H$46,IF(AND(B307&lt;=110,B307&gt;100),9*转化表!$H$37+10*转化表!$H$38+10*转化表!$H$39+10*转化表!$H$40+10*转化表!$H$41+10*转化表!$H$42+10*转化表!$H$43+10*转化表!$H$44+10*转化表!$H$45+10*转化表!$H$46+(B307-100)*转化表!$H$47,IF(AND(B307&lt;=120,B307&gt;110),9*转化表!$H$37+10*转化表!$H$38+10*转化表!$H$39+10*转化表!$H$40+10*转化表!$H$41+10*转化表!$H$42+10*转化表!$H$43+10*转化表!$H$44+10*转化表!$H$45+10*转化表!$H$46+10*转化表!$H$47+(B307-110)*转化表!$H$48)))))))))))))</f>
        <v>49.59</v>
      </c>
      <c r="M307" s="104">
        <v>0.15</v>
      </c>
      <c r="N307" s="100">
        <v>0</v>
      </c>
      <c r="O307" s="104">
        <v>0.15</v>
      </c>
      <c r="P307" s="104">
        <v>0.15</v>
      </c>
      <c r="Q307" s="100">
        <v>0</v>
      </c>
      <c r="R307" s="100">
        <v>0</v>
      </c>
      <c r="S307" s="100">
        <v>0</v>
      </c>
    </row>
    <row r="308" spans="1:19">
      <c r="A308" s="42" t="s">
        <v>465</v>
      </c>
      <c r="B308" s="100">
        <v>67</v>
      </c>
      <c r="C308" s="101">
        <f>IF(AND(B308&lt;=10,B308&gt;0),(人物成长表!$B308-1)*16+50,IF(AND(B308&lt;=20,B308&gt;10),9*16+50+(B308-10)*32,IF(AND(B308&lt;=30,B308&gt;20),9*16+50+10*32+(B308-20)*48,IF(AND(B308&lt;=40,B308&gt;30),9*16+50+10*32+10*48+(B308-30)*64,IF(AND(B308&lt;=50,B308&gt;40),9*16+50+10*32+10*48+10*64+(B308-40)*80,IF(AND(B308&lt;=60,B308&gt;50),9*16+30+10*32+10*48+10*64+10*80+(B308-50)*96,IF(AND(B308&lt;=70,B308&gt;60),9*16+30+10*32+10*48+10*64+10*80+10*96+(B308-60)*112,IF(AND(B308&lt;=80,B308&gt;70),9*16+30+10*32+10*48+10*64+10*80+10*96+10*112+(B308-70)*128,IF(AND(B308&lt;=90,B308&gt;80),9*16+30+10*32+10*48+10*64+10*80+10*96+10*112+10*128+(B308-80)*144,IF(AND(B308&lt;=100,B308&gt;90),9*16+30+10*32+10*48+10*64+10*80+10*96+10*112+10*128+10*144+(B308-90)*160,IF(AND(B308&lt;=110,B308&gt;100),9*16+30+10*32+10*48+10*64+10*80+10*96+10*112+10*128+10*144+10*160+(B308-100)*176,IF(AND(B308&lt;=120,B308&gt;110),9*16+30+10*32+10*48+10*64+10*80+10*96+10*112+10*128+10*144+10*160+10*176+(B308-110)*192))))))))))))</f>
        <v>4158</v>
      </c>
      <c r="D308" s="42">
        <v>60</v>
      </c>
      <c r="E308" s="42">
        <v>60</v>
      </c>
      <c r="F308" s="100">
        <v>60</v>
      </c>
      <c r="G308" s="102">
        <f>人物成长表!$D308*人物成长表!$B308*10%+7+IF(AND(B308&lt;=10,B308&gt;0),(人物成长表!$B308-1)*转化表!$C$37,IF(AND(B308&lt;=20,B308&gt;10),9*转化表!$C$37+(B308-10)*转化表!$C$38,IF(AND(B308&lt;=30,B308&gt;20),9*转化表!$C$37+10*转化表!$C$38+(B308-20)*转化表!$C$39,IF(AND(B308&lt;=40,B308&gt;30),9*转化表!$C$37+10*转化表!$C$38+10*转化表!$C$39+(B308-30)*转化表!$C$40,IF(AND(B308&lt;=50,B308&gt;40),9*转化表!$C$37+10*转化表!$C$38+10*转化表!$C$39+10*转化表!$C$40+(B308-40)*转化表!$C$41,IF(AND(B308&lt;=60,B308&gt;50),9*转化表!$C$37+10*转化表!$C$38+10*转化表!$C$39+10*转化表!$C$40+10*转化表!$C$41+(B308-50)*转化表!$C$42,IF(AND(B308&lt;=70,B308&gt;60),9*转化表!$C$37+10*转化表!$C$38+10*转化表!$C$39+10*转化表!$C$40+10*转化表!$C$41+10*转化表!$C$42+(B308-60)*转化表!$C$43,IF(AND(B308&lt;=80,B308&gt;70),9*转化表!$C$37+10*转化表!$C$38+10*转化表!$C$39+10*转化表!$C$40+10*转化表!$C$41+10*转化表!$C$42+10*转化表!$C$43+(B308-70)*转化表!$C$44,IF(AND(B308&lt;=90,B308&gt;80),9*转化表!$C$37+10*转化表!$C$38+10*转化表!$C$39+10*转化表!$C$40+10*转化表!$C$41+10*转化表!$C$42+10*转化表!$C$43+10*转化表!$C$44+(B308-80)*转化表!$C$45,IF(AND(B308&lt;=100,B308&gt;90),9*转化表!$C$37+10*转化表!$C$38+10*转化表!$C$39+10*转化表!$C$40+10*转化表!$C$41+10*转化表!$C$42+10*转化表!$C$43+10*转化表!$C$44+10*转化表!$C$45+(B308-90)*转化表!$C$46,IF(AND(B308&lt;=110,B308&gt;100),9*转化表!$C$37+10*转化表!$C$38+10*转化表!$C$39+10*转化表!$C$40+10*转化表!$C$41+10*转化表!$C$42+10*转化表!$C$43+10*转化表!$C$44+10*转化表!$C$45+10*转化表!$C$46+(B308-100)*转化表!$C$47,IF(AND(B308&lt;=120,B308&gt;110),9*转化表!$C$37+10*转化表!$C$38+10*转化表!$C$39+10*转化表!$C$40+10*转化表!$C$41+10*转化表!$C$42+10*转化表!$C$43+10*转化表!$C$44+10*转化表!$C$45+10*转化表!$C$46+10*转化表!$C$47+(B308-110)*转化表!$C$48))))))))))))</f>
        <v>1102</v>
      </c>
      <c r="H308" s="102">
        <f>人物成长表!$D308*人物成长表!$B308*7%+4.8+IF(AND(B308&lt;=10,B308&gt;0),(人物成长表!$B308-1)*转化表!$D$37,IF(AND(B308&lt;=20,B308&gt;10),9*转化表!$D$37+(B308-10)*转化表!$D$38,IF(AND(B308&lt;=30,B308&gt;20),9*转化表!$D$37+10*转化表!$D$38+(B308-20)*转化表!$D$39,IF(AND(B308&lt;=40,B308&gt;30),9*转化表!$D$37+10*转化表!$D$38+10*转化表!$D$39+(B308-30)*转化表!$D$40,IF(AND(B308&lt;=50,B308&gt;40),9*转化表!$D$37+10*转化表!$D$38+10*转化表!$D$39+10*转化表!$D$40+(B308-40)*转化表!$D$41,IF(AND(B308&lt;=60,B308&gt;50),9*转化表!$D$37+10*转化表!$D$38+10*转化表!$D$39+10*转化表!$D$40+10*转化表!$D$41+(B308-50)*转化表!$D$42,IF(AND(B308&lt;=70,B308&gt;60),9*转化表!$D$37+10*转化表!$D$38+10*转化表!$D$39+10*转化表!$D$40+10*转化表!$D$41+10*转化表!$D$42+(B308-60)*转化表!$D$43,IF(AND(B308&lt;=80,B308&gt;70),9*转化表!$D$37+10*转化表!$D$38+10*转化表!$D$39+10*转化表!$D$40+10*转化表!$D$41+10*转化表!$D$42+10*转化表!$D$43+(B308-70)*转化表!$D$44,IF(AND(B308&lt;=90,B308&gt;80),9*转化表!$D$37+10*转化表!$D$38+10*转化表!$D$39+10*转化表!$D$40+10*转化表!$D$41+10*转化表!$D$42+10*转化表!$D$43+10*转化表!$D$44+(B308-80)*转化表!$D$45,IF(AND(B308&lt;=100,B308&gt;90),9*转化表!$D$37+10*转化表!$D$38+10*转化表!$D$39+10*转化表!$D$40+10*转化表!$D$41+10*转化表!$D$42+10*转化表!$D$43+10*转化表!$D$44+10*转化表!$D$45+(B308-90)*转化表!$D$46,IF(AND(B308&lt;=110,B308&gt;100),9*转化表!$D$37+10*转化表!$D$38+10*转化表!$D$39+10*转化表!$D$40+10*转化表!$D$41+10*转化表!$D$42+10*转化表!$D$43+10*转化表!$D$44+10*转化表!$D$45+10*转化表!$D$46+(B308-100)*转化表!$D$47,IF(AND(B308&lt;=120,B308&gt;110),9*转化表!$D$37+10*转化表!$D$38+10*转化表!$D$39+10*转化表!$D$40+10*转化表!$D$41+10*转化表!$D$42+10*转化表!$D$43+10*转化表!$D$44+10*转化表!$D$45+10*转化表!$D$46+10*转化表!$D$47+(B308-110)*转化表!$D$48))))))))))))</f>
        <v>306.80000000000007</v>
      </c>
      <c r="I308" s="103">
        <f>IF(E308&lt;=50,0,(E308-50)*人物成长表!$B308*10%+0.1+IF(AND(B308&lt;=10,B308&gt;0),(人物成长表!$B308-1)*转化表!$E$37,IF(AND(B308&lt;=20,B308&gt;10),9*转化表!$E$37+(B308-10)*转化表!$E$38,IF(AND(B308&lt;=30,B308&gt;20),9*转化表!$E$37+10*转化表!$E$38+(B308-20)*转化表!$E$39,IF(AND(B308&lt;=40,B308&gt;30),9*转化表!$E$37+10*转化表!$E$38+10*转化表!$E$39+(B308-30)*转化表!$E$40,IF(AND(B308&lt;=50,B308&gt;40),9*转化表!$E$37+10*转化表!$E$38+10*转化表!$E$39+10*转化表!$E$40+(B308-40)*转化表!$E$41,IF(AND(B308&lt;=60,B308&gt;50),9*转化表!$E$37+10*转化表!$E$38+10*转化表!$E$39+10*转化表!$E$40+10*转化表!$E$41+(B308-50)*转化表!$E$42,IF(AND(B308&lt;=70,B308&gt;60),9*转化表!$E$37+10*转化表!$E$38+10*转化表!$E$39+10*转化表!$E$40+10*转化表!$E$41+10*转化表!$E$42+(B308-60)*转化表!$E$43,IF(AND(B308&lt;=80,B308&gt;70),9*转化表!$E$37+10*转化表!$E$38+10*转化表!$E$39+10*转化表!$E$40+10*转化表!$E$41+10*转化表!$E$42+10*转化表!$E$43+(B308-70)*转化表!$E$44,IF(AND(B308&lt;=90,B308&gt;80),9*转化表!$E$37+10*转化表!$E$38+10*转化表!$E$39+10*转化表!$E$40+10*转化表!$E$41+10*转化表!$E$42+10*转化表!$E$43+10*转化表!$E$44+(B308-80)*转化表!$E$45,IF(AND(B308&lt;=100,B308&gt;90),9*转化表!$E$37+10*转化表!$E$38+10*转化表!$E$39+10*转化表!$E$40+10*转化表!$E$41+10*转化表!$E$42+10*转化表!$E$43+10*转化表!$E$44+10*转化表!$E$45+(B308-90)*转化表!$E$46,IF(AND(B308&lt;=110,B308&gt;100),9*转化表!$E$37+10*转化表!$E$38+10*转化表!$E$39+10*转化表!$E$40+10*转化表!$E$41+10*转化表!$E$42+10*转化表!$E$43+10*转化表!$E$44+10*转化表!$E$45+10*转化表!$E$46+(B308-100)*转化表!$E$47,IF(AND(B308&lt;=120,B308&gt;110),9*转化表!$E$37+10*转化表!$E$38+10*转化表!$E$39+10*转化表!$E$40+10*转化表!$E$41+10*转化表!$E$42+10*转化表!$E$43+10*转化表!$E$44+10*转化表!$E$45+10*转化表!$E$46+10*转化表!$E$47+(B308-110)*转化表!$E$48)))))))))))))</f>
        <v>68.989999999999995</v>
      </c>
      <c r="J308" s="103">
        <f>IF(E308&lt;=50,0,(E308-50)*B308*7%+0.1+IF(AND(B308&lt;=10,B308&gt;0),(人物成长表!$B308-1)*转化表!$F$37,IF(AND(B308&lt;=20,B308&gt;10),9*转化表!$F$37+(B308-10)*转化表!$F$38,IF(AND(B308&lt;=30,B308&gt;20),9*转化表!$F$37+10*转化表!$F$38+(B308-20)*转化表!$F$39,IF(AND(B308&lt;=40,B308&gt;30),9*转化表!$F$37+10*转化表!$F$38+10*转化表!$F$39+(B308-30)*转化表!$F$40,IF(AND(B308&lt;=50,B308&gt;40),9*转化表!$F$37+10*转化表!$F$38+10*转化表!$F$39+10*转化表!$F$40+(B308-40)*转化表!$F$41,IF(AND(B308&lt;=60,B308&gt;50),9*转化表!$F$37+10*转化表!$F$38+10*转化表!$F$39+10*转化表!$F$40+10*转化表!$F$41+(B308-50)*转化表!$F$42,IF(AND(B308&lt;=70,B308&gt;60),9*转化表!$F$37+10*转化表!$F$38+10*转化表!$F$39+10*转化表!$F$40+10*转化表!$F$41+10*转化表!$F$42+(B308-60)*转化表!$F$43,IF(AND(B308&lt;=80,B308&gt;70),9*转化表!$F$37+10*转化表!$F$38+10*转化表!$F$39+10*转化表!$F$40+10*转化表!$F$41+10*转化表!$F$42+10*转化表!$F$43+(B308-70)*转化表!$F$44,IF(AND(B308&lt;=90,B308&gt;80),9*转化表!$F$37+10*转化表!$F$38+10*转化表!$F$39+10*转化表!$F$40+10*转化表!$F$41+10*转化表!$F$42+10*转化表!$F$43+10*转化表!$F$44+(B308-80)*转化表!$F$45,IF(AND(B308&lt;=100,B308&gt;90),9*转化表!$F$37+10*转化表!$F$38+10*转化表!$F$39+10*转化表!$F$40+10*转化表!$F$41+10*转化表!$F$42+10*转化表!$F$43+10*转化表!$F$44+10*转化表!$F$45+(B308-90)*转化表!$F$46,IF(AND(B308&lt;=110,B308&gt;100),9*转化表!$F$37+10*转化表!$F$38+10*转化表!$F$39+10*转化表!$F$40+10*转化表!$F$41+10*转化表!$F$42+10*转化表!$F$43+10*转化表!$F$44+10*转化表!$F$45+10*转化表!$F$46+(B308-100)*转化表!$F$47,IF(AND(B308&lt;=120,B308&gt;110),9*转化表!$F$37+10*转化表!$F$38+10*转化表!$F$39+10*转化表!$F$40+10*转化表!$F$41+10*转化表!$F$42+10*转化表!$F$43+10*转化表!$F$44+10*转化表!$F$45+10*转化表!$F$46+10*转化表!$F$47+(B308-110)*转化表!$F$48)))))))))))))</f>
        <v>48.280000000000008</v>
      </c>
      <c r="K308" s="103">
        <f>(F308-50)*人物成长表!$B308*10%+1+IF(AND(B308&lt;=10,B308&gt;0),(人物成长表!$B308-1)*转化表!$G$37,IF(AND(B308&lt;=20,B308&gt;10),9*转化表!$G$37+(B308-10)*转化表!$G$38,IF(AND(B308&lt;=30,B308&gt;20),9*转化表!$G$37+10*转化表!$G$38+(B308-20)*转化表!$G$39,IF(AND(B308&lt;=40,B308&gt;30),9*转化表!$G$37+10*转化表!$G$38+10*转化表!$G$39+(B308-30)*转化表!$G$40,IF(AND(B308&lt;=50,B308&gt;40),9*转化表!$G$37+10*转化表!$G$38+10*转化表!$G$39+10*转化表!$G$40+(B308-40)*转化表!$G$41,IF(AND(B308&lt;=60,B308&gt;50),9*转化表!$G$37+10*转化表!$G$38+10*转化表!$G$39+10*转化表!$G$40+10*转化表!$G$41+(B308-50)*转化表!$G$42,IF(AND(B308&lt;=70,B308&gt;60),9*转化表!$G$37+10*转化表!$G$38+10*转化表!$G$39+10*转化表!$G$40+10*转化表!$G$41+10*转化表!$G$42+(B308-60)*转化表!$G$43,IF(AND(B308&lt;=80,B308&gt;70),9*转化表!$G$37+10*转化表!$G$38+10*转化表!$G$39+10*转化表!$G$40+10*转化表!$G$41+10*转化表!$G$42+10*转化表!$G$43+(B308-70)*转化表!$G$44,IF(AND(B308&lt;=90,B308&gt;80),9*转化表!$G$37+10*转化表!$G$38+10*转化表!$G$39+10*转化表!$G$40+10*转化表!$G$41+10*转化表!$G$42+10*转化表!$G$43+10*转化表!$G$44+(B308-80)*转化表!$G$45,IF(AND(B308&lt;=100,B308&gt;90),9*转化表!$G$37+10*转化表!$G$38+10*转化表!$G$39+10*转化表!$G$40+10*转化表!$G$41+10*转化表!$G$42+10*转化表!$G$43+10*转化表!$G$44+10*转化表!$G$45+(B308-90)*转化表!$G$46,IF(AND(B308&lt;=110,B308&gt;100),9*转化表!$G$37+10*转化表!$G$38+10*转化表!$G$39+10*转化表!$G$40+10*转化表!$G$41+10*转化表!$G$42+10*转化表!$G$43+10*转化表!$G$44+10*转化表!$G$45+10*转化表!$G$46+(B308-100)*转化表!$G$47,IF(AND(B308&lt;=120,B308&gt;110),9*转化表!$G$37+10*转化表!$G$38+10*转化表!$G$39+10*转化表!$G$40+10*转化表!$G$41+10*转化表!$G$42+10*转化表!$G$43+10*转化表!$G$44+10*转化表!$G$45+10*转化表!$G$46+10*转化表!$G$47+(B308-110)*转化表!$G$48))))))))))))</f>
        <v>326</v>
      </c>
      <c r="L308" s="103">
        <f>IF(F308&lt;=50,0,(F308-50)*人物成长表!$B308*7%+IF(AND(B308&lt;=10,B308&gt;0),人物成长表!$B308*转化表!$H$37,IF(AND(B308&lt;=20,B308&gt;10),9*转化表!$H$37+(B308-10)*转化表!$H$38,IF(AND(B308&lt;=30,B308&gt;20),9*转化表!$H$37+10*转化表!$H$38+(B308-20)*转化表!$H$39,IF(AND(B308&lt;=40,B308&gt;30),9*转化表!$H$37+10*转化表!$H$38+10*转化表!$H$39+(B308-30)*转化表!$H$40,IF(AND(B308&lt;=50,B308&gt;40),9*转化表!$H$37+10*转化表!$H$38+10*转化表!$H$39+10*转化表!$H$40+(B308-40)*转化表!$H$41,IF(AND(B308&lt;=60,B308&gt;50),9*转化表!$H$37+10*转化表!$H$38+10*转化表!$H$39+10*转化表!$H$40+10*转化表!$H$41+(B308-50)*转化表!$H$42,IF(AND(B308&lt;=70,B308&gt;60),9*转化表!$H$37+10*转化表!$H$38+10*转化表!$H$39+10*转化表!$H$40+10*转化表!$H$41+10*转化表!$H$42+(B308-60)*转化表!$H$43,IF(AND(B308&lt;=80,B308&gt;70),9*转化表!$H$37+10*转化表!$H$38+10*转化表!$H$39+10*转化表!$H$40+10*转化表!$H$41+10*转化表!$H$42+10*转化表!$H$43+(B308-70)*转化表!$H$44,IF(AND(B308&lt;=90,B308&gt;80),9*转化表!$H$37+10*转化表!$H$38+10*转化表!$H$39+10*转化表!$H$40+10*转化表!$H$41+10*转化表!$H$42+10*转化表!$H$43+10*转化表!$H$44+(B308-80)*转化表!$H$45,IF(AND(B308&lt;=100,B308&gt;90),9*转化表!$H$37+10*转化表!$H$38+10*转化表!$H$39+10*转化表!$H$40+10*转化表!$H$41+10*转化表!$H$42+10*转化表!$H$43+10*转化表!$H$44+10*转化表!$H$45+(B308-90)*转化表!$H$46,IF(AND(B308&lt;=110,B308&gt;100),9*转化表!$H$37+10*转化表!$H$38+10*转化表!$H$39+10*转化表!$H$40+10*转化表!$H$41+10*转化表!$H$42+10*转化表!$H$43+10*转化表!$H$44+10*转化表!$H$45+10*转化表!$H$46+(B308-100)*转化表!$H$47,IF(AND(B308&lt;=120,B308&gt;110),9*转化表!$H$37+10*转化表!$H$38+10*转化表!$H$39+10*转化表!$H$40+10*转化表!$H$41+10*转化表!$H$42+10*转化表!$H$43+10*转化表!$H$44+10*转化表!$H$45+10*转化表!$H$46+10*转化表!$H$47+(B308-110)*转化表!$H$48)))))))))))))</f>
        <v>50.390000000000008</v>
      </c>
      <c r="M308" s="104">
        <v>0.15</v>
      </c>
      <c r="N308" s="100">
        <v>0</v>
      </c>
      <c r="O308" s="104">
        <v>0.15</v>
      </c>
      <c r="P308" s="104">
        <v>0.15</v>
      </c>
      <c r="Q308" s="100">
        <v>0</v>
      </c>
      <c r="R308" s="100">
        <v>0</v>
      </c>
      <c r="S308" s="100">
        <v>0</v>
      </c>
    </row>
    <row r="309" spans="1:19">
      <c r="A309" s="42" t="s">
        <v>465</v>
      </c>
      <c r="B309" s="100">
        <v>68</v>
      </c>
      <c r="C309" s="101">
        <f>IF(AND(B309&lt;=10,B309&gt;0),(人物成长表!$B309-1)*16+50,IF(AND(B309&lt;=20,B309&gt;10),9*16+50+(B309-10)*32,IF(AND(B309&lt;=30,B309&gt;20),9*16+50+10*32+(B309-20)*48,IF(AND(B309&lt;=40,B309&gt;30),9*16+50+10*32+10*48+(B309-30)*64,IF(AND(B309&lt;=50,B309&gt;40),9*16+50+10*32+10*48+10*64+(B309-40)*80,IF(AND(B309&lt;=60,B309&gt;50),9*16+30+10*32+10*48+10*64+10*80+(B309-50)*96,IF(AND(B309&lt;=70,B309&gt;60),9*16+30+10*32+10*48+10*64+10*80+10*96+(B309-60)*112,IF(AND(B309&lt;=80,B309&gt;70),9*16+30+10*32+10*48+10*64+10*80+10*96+10*112+(B309-70)*128,IF(AND(B309&lt;=90,B309&gt;80),9*16+30+10*32+10*48+10*64+10*80+10*96+10*112+10*128+(B309-80)*144,IF(AND(B309&lt;=100,B309&gt;90),9*16+30+10*32+10*48+10*64+10*80+10*96+10*112+10*128+10*144+(B309-90)*160,IF(AND(B309&lt;=110,B309&gt;100),9*16+30+10*32+10*48+10*64+10*80+10*96+10*112+10*128+10*144+10*160+(B309-100)*176,IF(AND(B309&lt;=120,B309&gt;110),9*16+30+10*32+10*48+10*64+10*80+10*96+10*112+10*128+10*144+10*160+10*176+(B309-110)*192))))))))))))</f>
        <v>4270</v>
      </c>
      <c r="D309" s="42">
        <v>60</v>
      </c>
      <c r="E309" s="42">
        <v>60</v>
      </c>
      <c r="F309" s="100">
        <v>60</v>
      </c>
      <c r="G309" s="102">
        <f>人物成长表!$D309*人物成长表!$B309*10%+7+IF(AND(B309&lt;=10,B309&gt;0),(人物成长表!$B309-1)*转化表!$C$37,IF(AND(B309&lt;=20,B309&gt;10),9*转化表!$C$37+(B309-10)*转化表!$C$38,IF(AND(B309&lt;=30,B309&gt;20),9*转化表!$C$37+10*转化表!$C$38+(B309-20)*转化表!$C$39,IF(AND(B309&lt;=40,B309&gt;30),9*转化表!$C$37+10*转化表!$C$38+10*转化表!$C$39+(B309-30)*转化表!$C$40,IF(AND(B309&lt;=50,B309&gt;40),9*转化表!$C$37+10*转化表!$C$38+10*转化表!$C$39+10*转化表!$C$40+(B309-40)*转化表!$C$41,IF(AND(B309&lt;=60,B309&gt;50),9*转化表!$C$37+10*转化表!$C$38+10*转化表!$C$39+10*转化表!$C$40+10*转化表!$C$41+(B309-50)*转化表!$C$42,IF(AND(B309&lt;=70,B309&gt;60),9*转化表!$C$37+10*转化表!$C$38+10*转化表!$C$39+10*转化表!$C$40+10*转化表!$C$41+10*转化表!$C$42+(B309-60)*转化表!$C$43,IF(AND(B309&lt;=80,B309&gt;70),9*转化表!$C$37+10*转化表!$C$38+10*转化表!$C$39+10*转化表!$C$40+10*转化表!$C$41+10*转化表!$C$42+10*转化表!$C$43+(B309-70)*转化表!$C$44,IF(AND(B309&lt;=90,B309&gt;80),9*转化表!$C$37+10*转化表!$C$38+10*转化表!$C$39+10*转化表!$C$40+10*转化表!$C$41+10*转化表!$C$42+10*转化表!$C$43+10*转化表!$C$44+(B309-80)*转化表!$C$45,IF(AND(B309&lt;=100,B309&gt;90),9*转化表!$C$37+10*转化表!$C$38+10*转化表!$C$39+10*转化表!$C$40+10*转化表!$C$41+10*转化表!$C$42+10*转化表!$C$43+10*转化表!$C$44+10*转化表!$C$45+(B309-90)*转化表!$C$46,IF(AND(B309&lt;=110,B309&gt;100),9*转化表!$C$37+10*转化表!$C$38+10*转化表!$C$39+10*转化表!$C$40+10*转化表!$C$41+10*转化表!$C$42+10*转化表!$C$43+10*转化表!$C$44+10*转化表!$C$45+10*转化表!$C$46+(B309-100)*转化表!$C$47,IF(AND(B309&lt;=120,B309&gt;110),9*转化表!$C$37+10*转化表!$C$38+10*转化表!$C$39+10*转化表!$C$40+10*转化表!$C$41+10*转化表!$C$42+10*转化表!$C$43+10*转化表!$C$44+10*转化表!$C$45+10*转化表!$C$46+10*转化表!$C$47+(B309-110)*转化表!$C$48))))))))))))</f>
        <v>1131</v>
      </c>
      <c r="H309" s="102">
        <f>人物成长表!$D309*人物成长表!$B309*7%+4.8+IF(AND(B309&lt;=10,B309&gt;0),(人物成长表!$B309-1)*转化表!$D$37,IF(AND(B309&lt;=20,B309&gt;10),9*转化表!$D$37+(B309-10)*转化表!$D$38,IF(AND(B309&lt;=30,B309&gt;20),9*转化表!$D$37+10*转化表!$D$38+(B309-20)*转化表!$D$39,IF(AND(B309&lt;=40,B309&gt;30),9*转化表!$D$37+10*转化表!$D$38+10*转化表!$D$39+(B309-30)*转化表!$D$40,IF(AND(B309&lt;=50,B309&gt;40),9*转化表!$D$37+10*转化表!$D$38+10*转化表!$D$39+10*转化表!$D$40+(B309-40)*转化表!$D$41,IF(AND(B309&lt;=60,B309&gt;50),9*转化表!$D$37+10*转化表!$D$38+10*转化表!$D$39+10*转化表!$D$40+10*转化表!$D$41+(B309-50)*转化表!$D$42,IF(AND(B309&lt;=70,B309&gt;60),9*转化表!$D$37+10*转化表!$D$38+10*转化表!$D$39+10*转化表!$D$40+10*转化表!$D$41+10*转化表!$D$42+(B309-60)*转化表!$D$43,IF(AND(B309&lt;=80,B309&gt;70),9*转化表!$D$37+10*转化表!$D$38+10*转化表!$D$39+10*转化表!$D$40+10*转化表!$D$41+10*转化表!$D$42+10*转化表!$D$43+(B309-70)*转化表!$D$44,IF(AND(B309&lt;=90,B309&gt;80),9*转化表!$D$37+10*转化表!$D$38+10*转化表!$D$39+10*转化表!$D$40+10*转化表!$D$41+10*转化表!$D$42+10*转化表!$D$43+10*转化表!$D$44+(B309-80)*转化表!$D$45,IF(AND(B309&lt;=100,B309&gt;90),9*转化表!$D$37+10*转化表!$D$38+10*转化表!$D$39+10*转化表!$D$40+10*转化表!$D$41+10*转化表!$D$42+10*转化表!$D$43+10*转化表!$D$44+10*转化表!$D$45+(B309-90)*转化表!$D$46,IF(AND(B309&lt;=110,B309&gt;100),9*转化表!$D$37+10*转化表!$D$38+10*转化表!$D$39+10*转化表!$D$40+10*转化表!$D$41+10*转化表!$D$42+10*转化表!$D$43+10*转化表!$D$44+10*转化表!$D$45+10*转化表!$D$46+(B309-100)*转化表!$D$47,IF(AND(B309&lt;=120,B309&gt;110),9*转化表!$D$37+10*转化表!$D$38+10*转化表!$D$39+10*转化表!$D$40+10*转化表!$D$41+10*转化表!$D$42+10*转化表!$D$43+10*转化表!$D$44+10*转化表!$D$45+10*转化表!$D$46+10*转化表!$D$47+(B309-110)*转化表!$D$48))))))))))))</f>
        <v>314.20000000000005</v>
      </c>
      <c r="I309" s="103">
        <f>IF(E309&lt;=50,0,(E309-50)*人物成长表!$B309*10%+0.1+IF(AND(B309&lt;=10,B309&gt;0),(人物成长表!$B309-1)*转化表!$E$37,IF(AND(B309&lt;=20,B309&gt;10),9*转化表!$E$37+(B309-10)*转化表!$E$38,IF(AND(B309&lt;=30,B309&gt;20),9*转化表!$E$37+10*转化表!$E$38+(B309-20)*转化表!$E$39,IF(AND(B309&lt;=40,B309&gt;30),9*转化表!$E$37+10*转化表!$E$38+10*转化表!$E$39+(B309-30)*转化表!$E$40,IF(AND(B309&lt;=50,B309&gt;40),9*转化表!$E$37+10*转化表!$E$38+10*转化表!$E$39+10*转化表!$E$40+(B309-40)*转化表!$E$41,IF(AND(B309&lt;=60,B309&gt;50),9*转化表!$E$37+10*转化表!$E$38+10*转化表!$E$39+10*转化表!$E$40+10*转化表!$E$41+(B309-50)*转化表!$E$42,IF(AND(B309&lt;=70,B309&gt;60),9*转化表!$E$37+10*转化表!$E$38+10*转化表!$E$39+10*转化表!$E$40+10*转化表!$E$41+10*转化表!$E$42+(B309-60)*转化表!$E$43,IF(AND(B309&lt;=80,B309&gt;70),9*转化表!$E$37+10*转化表!$E$38+10*转化表!$E$39+10*转化表!$E$40+10*转化表!$E$41+10*转化表!$E$42+10*转化表!$E$43+(B309-70)*转化表!$E$44,IF(AND(B309&lt;=90,B309&gt;80),9*转化表!$E$37+10*转化表!$E$38+10*转化表!$E$39+10*转化表!$E$40+10*转化表!$E$41+10*转化表!$E$42+10*转化表!$E$43+10*转化表!$E$44+(B309-80)*转化表!$E$45,IF(AND(B309&lt;=100,B309&gt;90),9*转化表!$E$37+10*转化表!$E$38+10*转化表!$E$39+10*转化表!$E$40+10*转化表!$E$41+10*转化表!$E$42+10*转化表!$E$43+10*转化表!$E$44+10*转化表!$E$45+(B309-90)*转化表!$E$46,IF(AND(B309&lt;=110,B309&gt;100),9*转化表!$E$37+10*转化表!$E$38+10*转化表!$E$39+10*转化表!$E$40+10*转化表!$E$41+10*转化表!$E$42+10*转化表!$E$43+10*转化表!$E$44+10*转化表!$E$45+10*转化表!$E$46+(B309-100)*转化表!$E$47,IF(AND(B309&lt;=120,B309&gt;110),9*转化表!$E$37+10*转化表!$E$38+10*转化表!$E$39+10*转化表!$E$40+10*转化表!$E$41+10*转化表!$E$42+10*转化表!$E$43+10*转化表!$E$44+10*转化表!$E$45+10*转化表!$E$46+10*转化表!$E$47+(B309-110)*转化表!$E$48)))))))))))))</f>
        <v>70.05</v>
      </c>
      <c r="J309" s="103">
        <f>IF(E309&lt;=50,0,(E309-50)*B309*7%+0.1+IF(AND(B309&lt;=10,B309&gt;0),(人物成长表!$B309-1)*转化表!$F$37,IF(AND(B309&lt;=20,B309&gt;10),9*转化表!$F$37+(B309-10)*转化表!$F$38,IF(AND(B309&lt;=30,B309&gt;20),9*转化表!$F$37+10*转化表!$F$38+(B309-20)*转化表!$F$39,IF(AND(B309&lt;=40,B309&gt;30),9*转化表!$F$37+10*转化表!$F$38+10*转化表!$F$39+(B309-30)*转化表!$F$40,IF(AND(B309&lt;=50,B309&gt;40),9*转化表!$F$37+10*转化表!$F$38+10*转化表!$F$39+10*转化表!$F$40+(B309-40)*转化表!$F$41,IF(AND(B309&lt;=60,B309&gt;50),9*转化表!$F$37+10*转化表!$F$38+10*转化表!$F$39+10*转化表!$F$40+10*转化表!$F$41+(B309-50)*转化表!$F$42,IF(AND(B309&lt;=70,B309&gt;60),9*转化表!$F$37+10*转化表!$F$38+10*转化表!$F$39+10*转化表!$F$40+10*转化表!$F$41+10*转化表!$F$42+(B309-60)*转化表!$F$43,IF(AND(B309&lt;=80,B309&gt;70),9*转化表!$F$37+10*转化表!$F$38+10*转化表!$F$39+10*转化表!$F$40+10*转化表!$F$41+10*转化表!$F$42+10*转化表!$F$43+(B309-70)*转化表!$F$44,IF(AND(B309&lt;=90,B309&gt;80),9*转化表!$F$37+10*转化表!$F$38+10*转化表!$F$39+10*转化表!$F$40+10*转化表!$F$41+10*转化表!$F$42+10*转化表!$F$43+10*转化表!$F$44+(B309-80)*转化表!$F$45,IF(AND(B309&lt;=100,B309&gt;90),9*转化表!$F$37+10*转化表!$F$38+10*转化表!$F$39+10*转化表!$F$40+10*转化表!$F$41+10*转化表!$F$42+10*转化表!$F$43+10*转化表!$F$44+10*转化表!$F$45+(B309-90)*转化表!$F$46,IF(AND(B309&lt;=110,B309&gt;100),9*转化表!$F$37+10*转化表!$F$38+10*转化表!$F$39+10*转化表!$F$40+10*转化表!$F$41+10*转化表!$F$42+10*转化表!$F$43+10*转化表!$F$44+10*转化表!$F$45+10*转化表!$F$46+(B309-100)*转化表!$F$47,IF(AND(B309&lt;=120,B309&gt;110),9*转化表!$F$37+10*转化表!$F$38+10*转化表!$F$39+10*转化表!$F$40+10*转化表!$F$41+10*转化表!$F$42+10*转化表!$F$43+10*转化表!$F$44+10*转化表!$F$45+10*转化表!$F$46+10*转化表!$F$47+(B309-110)*转化表!$F$48)))))))))))))</f>
        <v>49.03</v>
      </c>
      <c r="K309" s="103">
        <f>(F309-50)*人物成长表!$B309*10%+1+IF(AND(B309&lt;=10,B309&gt;0),(人物成长表!$B309-1)*转化表!$G$37,IF(AND(B309&lt;=20,B309&gt;10),9*转化表!$G$37+(B309-10)*转化表!$G$38,IF(AND(B309&lt;=30,B309&gt;20),9*转化表!$G$37+10*转化表!$G$38+(B309-20)*转化表!$G$39,IF(AND(B309&lt;=40,B309&gt;30),9*转化表!$G$37+10*转化表!$G$38+10*转化表!$G$39+(B309-30)*转化表!$G$40,IF(AND(B309&lt;=50,B309&gt;40),9*转化表!$G$37+10*转化表!$G$38+10*转化表!$G$39+10*转化表!$G$40+(B309-40)*转化表!$G$41,IF(AND(B309&lt;=60,B309&gt;50),9*转化表!$G$37+10*转化表!$G$38+10*转化表!$G$39+10*转化表!$G$40+10*转化表!$G$41+(B309-50)*转化表!$G$42,IF(AND(B309&lt;=70,B309&gt;60),9*转化表!$G$37+10*转化表!$G$38+10*转化表!$G$39+10*转化表!$G$40+10*转化表!$G$41+10*转化表!$G$42+(B309-60)*转化表!$G$43,IF(AND(B309&lt;=80,B309&gt;70),9*转化表!$G$37+10*转化表!$G$38+10*转化表!$G$39+10*转化表!$G$40+10*转化表!$G$41+10*转化表!$G$42+10*转化表!$G$43+(B309-70)*转化表!$G$44,IF(AND(B309&lt;=90,B309&gt;80),9*转化表!$G$37+10*转化表!$G$38+10*转化表!$G$39+10*转化表!$G$40+10*转化表!$G$41+10*转化表!$G$42+10*转化表!$G$43+10*转化表!$G$44+(B309-80)*转化表!$G$45,IF(AND(B309&lt;=100,B309&gt;90),9*转化表!$G$37+10*转化表!$G$38+10*转化表!$G$39+10*转化表!$G$40+10*转化表!$G$41+10*转化表!$G$42+10*转化表!$G$43+10*转化表!$G$44+10*转化表!$G$45+(B309-90)*转化表!$G$46,IF(AND(B309&lt;=110,B309&gt;100),9*转化表!$G$37+10*转化表!$G$38+10*转化表!$G$39+10*转化表!$G$40+10*转化表!$G$41+10*转化表!$G$42+10*转化表!$G$43+10*转化表!$G$44+10*转化表!$G$45+10*转化表!$G$46+(B309-100)*转化表!$G$47,IF(AND(B309&lt;=120,B309&gt;110),9*转化表!$G$37+10*转化表!$G$38+10*转化表!$G$39+10*转化表!$G$40+10*转化表!$G$41+10*转化表!$G$42+10*转化表!$G$43+10*转化表!$G$44+10*转化表!$G$45+10*转化表!$G$46+10*转化表!$G$47+(B309-110)*转化表!$G$48))))))))))))</f>
        <v>334</v>
      </c>
      <c r="L309" s="103">
        <f>IF(F309&lt;=50,0,(F309-50)*人物成长表!$B309*7%+IF(AND(B309&lt;=10,B309&gt;0),人物成长表!$B309*转化表!$H$37,IF(AND(B309&lt;=20,B309&gt;10),9*转化表!$H$37+(B309-10)*转化表!$H$38,IF(AND(B309&lt;=30,B309&gt;20),9*转化表!$H$37+10*转化表!$H$38+(B309-20)*转化表!$H$39,IF(AND(B309&lt;=40,B309&gt;30),9*转化表!$H$37+10*转化表!$H$38+10*转化表!$H$39+(B309-30)*转化表!$H$40,IF(AND(B309&lt;=50,B309&gt;40),9*转化表!$H$37+10*转化表!$H$38+10*转化表!$H$39+10*转化表!$H$40+(B309-40)*转化表!$H$41,IF(AND(B309&lt;=60,B309&gt;50),9*转化表!$H$37+10*转化表!$H$38+10*转化表!$H$39+10*转化表!$H$40+10*转化表!$H$41+(B309-50)*转化表!$H$42,IF(AND(B309&lt;=70,B309&gt;60),9*转化表!$H$37+10*转化表!$H$38+10*转化表!$H$39+10*转化表!$H$40+10*转化表!$H$41+10*转化表!$H$42+(B309-60)*转化表!$H$43,IF(AND(B309&lt;=80,B309&gt;70),9*转化表!$H$37+10*转化表!$H$38+10*转化表!$H$39+10*转化表!$H$40+10*转化表!$H$41+10*转化表!$H$42+10*转化表!$H$43+(B309-70)*转化表!$H$44,IF(AND(B309&lt;=90,B309&gt;80),9*转化表!$H$37+10*转化表!$H$38+10*转化表!$H$39+10*转化表!$H$40+10*转化表!$H$41+10*转化表!$H$42+10*转化表!$H$43+10*转化表!$H$44+(B309-80)*转化表!$H$45,IF(AND(B309&lt;=100,B309&gt;90),9*转化表!$H$37+10*转化表!$H$38+10*转化表!$H$39+10*转化表!$H$40+10*转化表!$H$41+10*转化表!$H$42+10*转化表!$H$43+10*转化表!$H$44+10*转化表!$H$45+(B309-90)*转化表!$H$46,IF(AND(B309&lt;=110,B309&gt;100),9*转化表!$H$37+10*转化表!$H$38+10*转化表!$H$39+10*转化表!$H$40+10*转化表!$H$41+10*转化表!$H$42+10*转化表!$H$43+10*转化表!$H$44+10*转化表!$H$45+10*转化表!$H$46+(B309-100)*转化表!$H$47,IF(AND(B309&lt;=120,B309&gt;110),9*转化表!$H$37+10*转化表!$H$38+10*转化表!$H$39+10*转化表!$H$40+10*转化表!$H$41+10*转化表!$H$42+10*转化表!$H$43+10*转化表!$H$44+10*转化表!$H$45+10*转化表!$H$46+10*转化表!$H$47+(B309-110)*转化表!$H$48)))))))))))))</f>
        <v>51.190000000000005</v>
      </c>
      <c r="M309" s="104">
        <v>0.15</v>
      </c>
      <c r="N309" s="100">
        <v>0</v>
      </c>
      <c r="O309" s="104">
        <v>0.15</v>
      </c>
      <c r="P309" s="104">
        <v>0.15</v>
      </c>
      <c r="Q309" s="100">
        <v>0</v>
      </c>
      <c r="R309" s="100">
        <v>0</v>
      </c>
      <c r="S309" s="100">
        <v>0</v>
      </c>
    </row>
    <row r="310" spans="1:19">
      <c r="A310" s="42" t="s">
        <v>465</v>
      </c>
      <c r="B310" s="100">
        <v>69</v>
      </c>
      <c r="C310" s="101">
        <f>IF(AND(B310&lt;=10,B310&gt;0),(人物成长表!$B310-1)*16+50,IF(AND(B310&lt;=20,B310&gt;10),9*16+50+(B310-10)*32,IF(AND(B310&lt;=30,B310&gt;20),9*16+50+10*32+(B310-20)*48,IF(AND(B310&lt;=40,B310&gt;30),9*16+50+10*32+10*48+(B310-30)*64,IF(AND(B310&lt;=50,B310&gt;40),9*16+50+10*32+10*48+10*64+(B310-40)*80,IF(AND(B310&lt;=60,B310&gt;50),9*16+30+10*32+10*48+10*64+10*80+(B310-50)*96,IF(AND(B310&lt;=70,B310&gt;60),9*16+30+10*32+10*48+10*64+10*80+10*96+(B310-60)*112,IF(AND(B310&lt;=80,B310&gt;70),9*16+30+10*32+10*48+10*64+10*80+10*96+10*112+(B310-70)*128,IF(AND(B310&lt;=90,B310&gt;80),9*16+30+10*32+10*48+10*64+10*80+10*96+10*112+10*128+(B310-80)*144,IF(AND(B310&lt;=100,B310&gt;90),9*16+30+10*32+10*48+10*64+10*80+10*96+10*112+10*128+10*144+(B310-90)*160,IF(AND(B310&lt;=110,B310&gt;100),9*16+30+10*32+10*48+10*64+10*80+10*96+10*112+10*128+10*144+10*160+(B310-100)*176,IF(AND(B310&lt;=120,B310&gt;110),9*16+30+10*32+10*48+10*64+10*80+10*96+10*112+10*128+10*144+10*160+10*176+(B310-110)*192))))))))))))</f>
        <v>4382</v>
      </c>
      <c r="D310" s="42">
        <v>60</v>
      </c>
      <c r="E310" s="42">
        <v>60</v>
      </c>
      <c r="F310" s="100">
        <v>60</v>
      </c>
      <c r="G310" s="102">
        <f>人物成长表!$D310*人物成长表!$B310*10%+7+IF(AND(B310&lt;=10,B310&gt;0),(人物成长表!$B310-1)*转化表!$C$37,IF(AND(B310&lt;=20,B310&gt;10),9*转化表!$C$37+(B310-10)*转化表!$C$38,IF(AND(B310&lt;=30,B310&gt;20),9*转化表!$C$37+10*转化表!$C$38+(B310-20)*转化表!$C$39,IF(AND(B310&lt;=40,B310&gt;30),9*转化表!$C$37+10*转化表!$C$38+10*转化表!$C$39+(B310-30)*转化表!$C$40,IF(AND(B310&lt;=50,B310&gt;40),9*转化表!$C$37+10*转化表!$C$38+10*转化表!$C$39+10*转化表!$C$40+(B310-40)*转化表!$C$41,IF(AND(B310&lt;=60,B310&gt;50),9*转化表!$C$37+10*转化表!$C$38+10*转化表!$C$39+10*转化表!$C$40+10*转化表!$C$41+(B310-50)*转化表!$C$42,IF(AND(B310&lt;=70,B310&gt;60),9*转化表!$C$37+10*转化表!$C$38+10*转化表!$C$39+10*转化表!$C$40+10*转化表!$C$41+10*转化表!$C$42+(B310-60)*转化表!$C$43,IF(AND(B310&lt;=80,B310&gt;70),9*转化表!$C$37+10*转化表!$C$38+10*转化表!$C$39+10*转化表!$C$40+10*转化表!$C$41+10*转化表!$C$42+10*转化表!$C$43+(B310-70)*转化表!$C$44,IF(AND(B310&lt;=90,B310&gt;80),9*转化表!$C$37+10*转化表!$C$38+10*转化表!$C$39+10*转化表!$C$40+10*转化表!$C$41+10*转化表!$C$42+10*转化表!$C$43+10*转化表!$C$44+(B310-80)*转化表!$C$45,IF(AND(B310&lt;=100,B310&gt;90),9*转化表!$C$37+10*转化表!$C$38+10*转化表!$C$39+10*转化表!$C$40+10*转化表!$C$41+10*转化表!$C$42+10*转化表!$C$43+10*转化表!$C$44+10*转化表!$C$45+(B310-90)*转化表!$C$46,IF(AND(B310&lt;=110,B310&gt;100),9*转化表!$C$37+10*转化表!$C$38+10*转化表!$C$39+10*转化表!$C$40+10*转化表!$C$41+10*转化表!$C$42+10*转化表!$C$43+10*转化表!$C$44+10*转化表!$C$45+10*转化表!$C$46+(B310-100)*转化表!$C$47,IF(AND(B310&lt;=120,B310&gt;110),9*转化表!$C$37+10*转化表!$C$38+10*转化表!$C$39+10*转化表!$C$40+10*转化表!$C$41+10*转化表!$C$42+10*转化表!$C$43+10*转化表!$C$44+10*转化表!$C$45+10*转化表!$C$46+10*转化表!$C$47+(B310-110)*转化表!$C$48))))))))))))</f>
        <v>1160</v>
      </c>
      <c r="H310" s="102">
        <f>人物成长表!$D310*人物成长表!$B310*7%+4.8+IF(AND(B310&lt;=10,B310&gt;0),(人物成长表!$B310-1)*转化表!$D$37,IF(AND(B310&lt;=20,B310&gt;10),9*转化表!$D$37+(B310-10)*转化表!$D$38,IF(AND(B310&lt;=30,B310&gt;20),9*转化表!$D$37+10*转化表!$D$38+(B310-20)*转化表!$D$39,IF(AND(B310&lt;=40,B310&gt;30),9*转化表!$D$37+10*转化表!$D$38+10*转化表!$D$39+(B310-30)*转化表!$D$40,IF(AND(B310&lt;=50,B310&gt;40),9*转化表!$D$37+10*转化表!$D$38+10*转化表!$D$39+10*转化表!$D$40+(B310-40)*转化表!$D$41,IF(AND(B310&lt;=60,B310&gt;50),9*转化表!$D$37+10*转化表!$D$38+10*转化表!$D$39+10*转化表!$D$40+10*转化表!$D$41+(B310-50)*转化表!$D$42,IF(AND(B310&lt;=70,B310&gt;60),9*转化表!$D$37+10*转化表!$D$38+10*转化表!$D$39+10*转化表!$D$40+10*转化表!$D$41+10*转化表!$D$42+(B310-60)*转化表!$D$43,IF(AND(B310&lt;=80,B310&gt;70),9*转化表!$D$37+10*转化表!$D$38+10*转化表!$D$39+10*转化表!$D$40+10*转化表!$D$41+10*转化表!$D$42+10*转化表!$D$43+(B310-70)*转化表!$D$44,IF(AND(B310&lt;=90,B310&gt;80),9*转化表!$D$37+10*转化表!$D$38+10*转化表!$D$39+10*转化表!$D$40+10*转化表!$D$41+10*转化表!$D$42+10*转化表!$D$43+10*转化表!$D$44+(B310-80)*转化表!$D$45,IF(AND(B310&lt;=100,B310&gt;90),9*转化表!$D$37+10*转化表!$D$38+10*转化表!$D$39+10*转化表!$D$40+10*转化表!$D$41+10*转化表!$D$42+10*转化表!$D$43+10*转化表!$D$44+10*转化表!$D$45+(B310-90)*转化表!$D$46,IF(AND(B310&lt;=110,B310&gt;100),9*转化表!$D$37+10*转化表!$D$38+10*转化表!$D$39+10*转化表!$D$40+10*转化表!$D$41+10*转化表!$D$42+10*转化表!$D$43+10*转化表!$D$44+10*转化表!$D$45+10*转化表!$D$46+(B310-100)*转化表!$D$47,IF(AND(B310&lt;=120,B310&gt;110),9*转化表!$D$37+10*转化表!$D$38+10*转化表!$D$39+10*转化表!$D$40+10*转化表!$D$41+10*转化表!$D$42+10*转化表!$D$43+10*转化表!$D$44+10*转化表!$D$45+10*转化表!$D$46+10*转化表!$D$47+(B310-110)*转化表!$D$48))))))))))))</f>
        <v>321.60000000000002</v>
      </c>
      <c r="I310" s="103">
        <f>IF(E310&lt;=50,0,(E310-50)*人物成长表!$B310*10%+0.1+IF(AND(B310&lt;=10,B310&gt;0),(人物成长表!$B310-1)*转化表!$E$37,IF(AND(B310&lt;=20,B310&gt;10),9*转化表!$E$37+(B310-10)*转化表!$E$38,IF(AND(B310&lt;=30,B310&gt;20),9*转化表!$E$37+10*转化表!$E$38+(B310-20)*转化表!$E$39,IF(AND(B310&lt;=40,B310&gt;30),9*转化表!$E$37+10*转化表!$E$38+10*转化表!$E$39+(B310-30)*转化表!$E$40,IF(AND(B310&lt;=50,B310&gt;40),9*转化表!$E$37+10*转化表!$E$38+10*转化表!$E$39+10*转化表!$E$40+(B310-40)*转化表!$E$41,IF(AND(B310&lt;=60,B310&gt;50),9*转化表!$E$37+10*转化表!$E$38+10*转化表!$E$39+10*转化表!$E$40+10*转化表!$E$41+(B310-50)*转化表!$E$42,IF(AND(B310&lt;=70,B310&gt;60),9*转化表!$E$37+10*转化表!$E$38+10*转化表!$E$39+10*转化表!$E$40+10*转化表!$E$41+10*转化表!$E$42+(B310-60)*转化表!$E$43,IF(AND(B310&lt;=80,B310&gt;70),9*转化表!$E$37+10*转化表!$E$38+10*转化表!$E$39+10*转化表!$E$40+10*转化表!$E$41+10*转化表!$E$42+10*转化表!$E$43+(B310-70)*转化表!$E$44,IF(AND(B310&lt;=90,B310&gt;80),9*转化表!$E$37+10*转化表!$E$38+10*转化表!$E$39+10*转化表!$E$40+10*转化表!$E$41+10*转化表!$E$42+10*转化表!$E$43+10*转化表!$E$44+(B310-80)*转化表!$E$45,IF(AND(B310&lt;=100,B310&gt;90),9*转化表!$E$37+10*转化表!$E$38+10*转化表!$E$39+10*转化表!$E$40+10*转化表!$E$41+10*转化表!$E$42+10*转化表!$E$43+10*转化表!$E$44+10*转化表!$E$45+(B310-90)*转化表!$E$46,IF(AND(B310&lt;=110,B310&gt;100),9*转化表!$E$37+10*转化表!$E$38+10*转化表!$E$39+10*转化表!$E$40+10*转化表!$E$41+10*转化表!$E$42+10*转化表!$E$43+10*转化表!$E$44+10*转化表!$E$45+10*转化表!$E$46+(B310-100)*转化表!$E$47,IF(AND(B310&lt;=120,B310&gt;110),9*转化表!$E$37+10*转化表!$E$38+10*转化表!$E$39+10*转化表!$E$40+10*转化表!$E$41+10*转化表!$E$42+10*转化表!$E$43+10*转化表!$E$44+10*转化表!$E$45+10*转化表!$E$46+10*转化表!$E$47+(B310-110)*转化表!$E$48)))))))))))))</f>
        <v>71.11</v>
      </c>
      <c r="J310" s="103">
        <f>IF(E310&lt;=50,0,(E310-50)*B310*7%+0.1+IF(AND(B310&lt;=10,B310&gt;0),(人物成长表!$B310-1)*转化表!$F$37,IF(AND(B310&lt;=20,B310&gt;10),9*转化表!$F$37+(B310-10)*转化表!$F$38,IF(AND(B310&lt;=30,B310&gt;20),9*转化表!$F$37+10*转化表!$F$38+(B310-20)*转化表!$F$39,IF(AND(B310&lt;=40,B310&gt;30),9*转化表!$F$37+10*转化表!$F$38+10*转化表!$F$39+(B310-30)*转化表!$F$40,IF(AND(B310&lt;=50,B310&gt;40),9*转化表!$F$37+10*转化表!$F$38+10*转化表!$F$39+10*转化表!$F$40+(B310-40)*转化表!$F$41,IF(AND(B310&lt;=60,B310&gt;50),9*转化表!$F$37+10*转化表!$F$38+10*转化表!$F$39+10*转化表!$F$40+10*转化表!$F$41+(B310-50)*转化表!$F$42,IF(AND(B310&lt;=70,B310&gt;60),9*转化表!$F$37+10*转化表!$F$38+10*转化表!$F$39+10*转化表!$F$40+10*转化表!$F$41+10*转化表!$F$42+(B310-60)*转化表!$F$43,IF(AND(B310&lt;=80,B310&gt;70),9*转化表!$F$37+10*转化表!$F$38+10*转化表!$F$39+10*转化表!$F$40+10*转化表!$F$41+10*转化表!$F$42+10*转化表!$F$43+(B310-70)*转化表!$F$44,IF(AND(B310&lt;=90,B310&gt;80),9*转化表!$F$37+10*转化表!$F$38+10*转化表!$F$39+10*转化表!$F$40+10*转化表!$F$41+10*转化表!$F$42+10*转化表!$F$43+10*转化表!$F$44+(B310-80)*转化表!$F$45,IF(AND(B310&lt;=100,B310&gt;90),9*转化表!$F$37+10*转化表!$F$38+10*转化表!$F$39+10*转化表!$F$40+10*转化表!$F$41+10*转化表!$F$42+10*转化表!$F$43+10*转化表!$F$44+10*转化表!$F$45+(B310-90)*转化表!$F$46,IF(AND(B310&lt;=110,B310&gt;100),9*转化表!$F$37+10*转化表!$F$38+10*转化表!$F$39+10*转化表!$F$40+10*转化表!$F$41+10*转化表!$F$42+10*转化表!$F$43+10*转化表!$F$44+10*转化表!$F$45+10*转化表!$F$46+(B310-100)*转化表!$F$47,IF(AND(B310&lt;=120,B310&gt;110),9*转化表!$F$37+10*转化表!$F$38+10*转化表!$F$39+10*转化表!$F$40+10*转化表!$F$41+10*转化表!$F$42+10*转化表!$F$43+10*转化表!$F$44+10*转化表!$F$45+10*转化表!$F$46+10*转化表!$F$47+(B310-110)*转化表!$F$48)))))))))))))</f>
        <v>49.780000000000008</v>
      </c>
      <c r="K310" s="103">
        <f>(F310-50)*人物成长表!$B310*10%+1+IF(AND(B310&lt;=10,B310&gt;0),(人物成长表!$B310-1)*转化表!$G$37,IF(AND(B310&lt;=20,B310&gt;10),9*转化表!$G$37+(B310-10)*转化表!$G$38,IF(AND(B310&lt;=30,B310&gt;20),9*转化表!$G$37+10*转化表!$G$38+(B310-20)*转化表!$G$39,IF(AND(B310&lt;=40,B310&gt;30),9*转化表!$G$37+10*转化表!$G$38+10*转化表!$G$39+(B310-30)*转化表!$G$40,IF(AND(B310&lt;=50,B310&gt;40),9*转化表!$G$37+10*转化表!$G$38+10*转化表!$G$39+10*转化表!$G$40+(B310-40)*转化表!$G$41,IF(AND(B310&lt;=60,B310&gt;50),9*转化表!$G$37+10*转化表!$G$38+10*转化表!$G$39+10*转化表!$G$40+10*转化表!$G$41+(B310-50)*转化表!$G$42,IF(AND(B310&lt;=70,B310&gt;60),9*转化表!$G$37+10*转化表!$G$38+10*转化表!$G$39+10*转化表!$G$40+10*转化表!$G$41+10*转化表!$G$42+(B310-60)*转化表!$G$43,IF(AND(B310&lt;=80,B310&gt;70),9*转化表!$G$37+10*转化表!$G$38+10*转化表!$G$39+10*转化表!$G$40+10*转化表!$G$41+10*转化表!$G$42+10*转化表!$G$43+(B310-70)*转化表!$G$44,IF(AND(B310&lt;=90,B310&gt;80),9*转化表!$G$37+10*转化表!$G$38+10*转化表!$G$39+10*转化表!$G$40+10*转化表!$G$41+10*转化表!$G$42+10*转化表!$G$43+10*转化表!$G$44+(B310-80)*转化表!$G$45,IF(AND(B310&lt;=100,B310&gt;90),9*转化表!$G$37+10*转化表!$G$38+10*转化表!$G$39+10*转化表!$G$40+10*转化表!$G$41+10*转化表!$G$42+10*转化表!$G$43+10*转化表!$G$44+10*转化表!$G$45+(B310-90)*转化表!$G$46,IF(AND(B310&lt;=110,B310&gt;100),9*转化表!$G$37+10*转化表!$G$38+10*转化表!$G$39+10*转化表!$G$40+10*转化表!$G$41+10*转化表!$G$42+10*转化表!$G$43+10*转化表!$G$44+10*转化表!$G$45+10*转化表!$G$46+(B310-100)*转化表!$G$47,IF(AND(B310&lt;=120,B310&gt;110),9*转化表!$G$37+10*转化表!$G$38+10*转化表!$G$39+10*转化表!$G$40+10*转化表!$G$41+10*转化表!$G$42+10*转化表!$G$43+10*转化表!$G$44+10*转化表!$G$45+10*转化表!$G$46+10*转化表!$G$47+(B310-110)*转化表!$G$48))))))))))))</f>
        <v>342</v>
      </c>
      <c r="L310" s="103">
        <f>IF(F310&lt;=50,0,(F310-50)*人物成长表!$B310*7%+IF(AND(B310&lt;=10,B310&gt;0),人物成长表!$B310*转化表!$H$37,IF(AND(B310&lt;=20,B310&gt;10),9*转化表!$H$37+(B310-10)*转化表!$H$38,IF(AND(B310&lt;=30,B310&gt;20),9*转化表!$H$37+10*转化表!$H$38+(B310-20)*转化表!$H$39,IF(AND(B310&lt;=40,B310&gt;30),9*转化表!$H$37+10*转化表!$H$38+10*转化表!$H$39+(B310-30)*转化表!$H$40,IF(AND(B310&lt;=50,B310&gt;40),9*转化表!$H$37+10*转化表!$H$38+10*转化表!$H$39+10*转化表!$H$40+(B310-40)*转化表!$H$41,IF(AND(B310&lt;=60,B310&gt;50),9*转化表!$H$37+10*转化表!$H$38+10*转化表!$H$39+10*转化表!$H$40+10*转化表!$H$41+(B310-50)*转化表!$H$42,IF(AND(B310&lt;=70,B310&gt;60),9*转化表!$H$37+10*转化表!$H$38+10*转化表!$H$39+10*转化表!$H$40+10*转化表!$H$41+10*转化表!$H$42+(B310-60)*转化表!$H$43,IF(AND(B310&lt;=80,B310&gt;70),9*转化表!$H$37+10*转化表!$H$38+10*转化表!$H$39+10*转化表!$H$40+10*转化表!$H$41+10*转化表!$H$42+10*转化表!$H$43+(B310-70)*转化表!$H$44,IF(AND(B310&lt;=90,B310&gt;80),9*转化表!$H$37+10*转化表!$H$38+10*转化表!$H$39+10*转化表!$H$40+10*转化表!$H$41+10*转化表!$H$42+10*转化表!$H$43+10*转化表!$H$44+(B310-80)*转化表!$H$45,IF(AND(B310&lt;=100,B310&gt;90),9*转化表!$H$37+10*转化表!$H$38+10*转化表!$H$39+10*转化表!$H$40+10*转化表!$H$41+10*转化表!$H$42+10*转化表!$H$43+10*转化表!$H$44+10*转化表!$H$45+(B310-90)*转化表!$H$46,IF(AND(B310&lt;=110,B310&gt;100),9*转化表!$H$37+10*转化表!$H$38+10*转化表!$H$39+10*转化表!$H$40+10*转化表!$H$41+10*转化表!$H$42+10*转化表!$H$43+10*转化表!$H$44+10*转化表!$H$45+10*转化表!$H$46+(B310-100)*转化表!$H$47,IF(AND(B310&lt;=120,B310&gt;110),9*转化表!$H$37+10*转化表!$H$38+10*转化表!$H$39+10*转化表!$H$40+10*转化表!$H$41+10*转化表!$H$42+10*转化表!$H$43+10*转化表!$H$44+10*转化表!$H$45+10*转化表!$H$46+10*转化表!$H$47+(B310-110)*转化表!$H$48)))))))))))))</f>
        <v>51.99</v>
      </c>
      <c r="M310" s="104">
        <v>0.15</v>
      </c>
      <c r="N310" s="100">
        <v>0</v>
      </c>
      <c r="O310" s="104">
        <v>0.15</v>
      </c>
      <c r="P310" s="104">
        <v>0.15</v>
      </c>
      <c r="Q310" s="100">
        <v>0</v>
      </c>
      <c r="R310" s="100">
        <v>0</v>
      </c>
      <c r="S310" s="100">
        <v>0</v>
      </c>
    </row>
    <row r="311" spans="1:19">
      <c r="A311" s="42" t="s">
        <v>465</v>
      </c>
      <c r="B311" s="100">
        <v>70</v>
      </c>
      <c r="C311" s="101">
        <f>IF(AND(B311&lt;=10,B311&gt;0),(人物成长表!$B311-1)*16+50,IF(AND(B311&lt;=20,B311&gt;10),9*16+50+(B311-10)*32,IF(AND(B311&lt;=30,B311&gt;20),9*16+50+10*32+(B311-20)*48,IF(AND(B311&lt;=40,B311&gt;30),9*16+50+10*32+10*48+(B311-30)*64,IF(AND(B311&lt;=50,B311&gt;40),9*16+50+10*32+10*48+10*64+(B311-40)*80,IF(AND(B311&lt;=60,B311&gt;50),9*16+30+10*32+10*48+10*64+10*80+(B311-50)*96,IF(AND(B311&lt;=70,B311&gt;60),9*16+30+10*32+10*48+10*64+10*80+10*96+(B311-60)*112,IF(AND(B311&lt;=80,B311&gt;70),9*16+30+10*32+10*48+10*64+10*80+10*96+10*112+(B311-70)*128,IF(AND(B311&lt;=90,B311&gt;80),9*16+30+10*32+10*48+10*64+10*80+10*96+10*112+10*128+(B311-80)*144,IF(AND(B311&lt;=100,B311&gt;90),9*16+30+10*32+10*48+10*64+10*80+10*96+10*112+10*128+10*144+(B311-90)*160,IF(AND(B311&lt;=110,B311&gt;100),9*16+30+10*32+10*48+10*64+10*80+10*96+10*112+10*128+10*144+10*160+(B311-100)*176,IF(AND(B311&lt;=120,B311&gt;110),9*16+30+10*32+10*48+10*64+10*80+10*96+10*112+10*128+10*144+10*160+10*176+(B311-110)*192))))))))))))</f>
        <v>4494</v>
      </c>
      <c r="D311" s="42">
        <v>60</v>
      </c>
      <c r="E311" s="42">
        <v>60</v>
      </c>
      <c r="F311" s="100">
        <v>60</v>
      </c>
      <c r="G311" s="102">
        <f>人物成长表!$D311*人物成长表!$B311*10%+7+IF(AND(B311&lt;=10,B311&gt;0),(人物成长表!$B311-1)*转化表!$C$37,IF(AND(B311&lt;=20,B311&gt;10),9*转化表!$C$37+(B311-10)*转化表!$C$38,IF(AND(B311&lt;=30,B311&gt;20),9*转化表!$C$37+10*转化表!$C$38+(B311-20)*转化表!$C$39,IF(AND(B311&lt;=40,B311&gt;30),9*转化表!$C$37+10*转化表!$C$38+10*转化表!$C$39+(B311-30)*转化表!$C$40,IF(AND(B311&lt;=50,B311&gt;40),9*转化表!$C$37+10*转化表!$C$38+10*转化表!$C$39+10*转化表!$C$40+(B311-40)*转化表!$C$41,IF(AND(B311&lt;=60,B311&gt;50),9*转化表!$C$37+10*转化表!$C$38+10*转化表!$C$39+10*转化表!$C$40+10*转化表!$C$41+(B311-50)*转化表!$C$42,IF(AND(B311&lt;=70,B311&gt;60),9*转化表!$C$37+10*转化表!$C$38+10*转化表!$C$39+10*转化表!$C$40+10*转化表!$C$41+10*转化表!$C$42+(B311-60)*转化表!$C$43,IF(AND(B311&lt;=80,B311&gt;70),9*转化表!$C$37+10*转化表!$C$38+10*转化表!$C$39+10*转化表!$C$40+10*转化表!$C$41+10*转化表!$C$42+10*转化表!$C$43+(B311-70)*转化表!$C$44,IF(AND(B311&lt;=90,B311&gt;80),9*转化表!$C$37+10*转化表!$C$38+10*转化表!$C$39+10*转化表!$C$40+10*转化表!$C$41+10*转化表!$C$42+10*转化表!$C$43+10*转化表!$C$44+(B311-80)*转化表!$C$45,IF(AND(B311&lt;=100,B311&gt;90),9*转化表!$C$37+10*转化表!$C$38+10*转化表!$C$39+10*转化表!$C$40+10*转化表!$C$41+10*转化表!$C$42+10*转化表!$C$43+10*转化表!$C$44+10*转化表!$C$45+(B311-90)*转化表!$C$46,IF(AND(B311&lt;=110,B311&gt;100),9*转化表!$C$37+10*转化表!$C$38+10*转化表!$C$39+10*转化表!$C$40+10*转化表!$C$41+10*转化表!$C$42+10*转化表!$C$43+10*转化表!$C$44+10*转化表!$C$45+10*转化表!$C$46+(B311-100)*转化表!$C$47,IF(AND(B311&lt;=120,B311&gt;110),9*转化表!$C$37+10*转化表!$C$38+10*转化表!$C$39+10*转化表!$C$40+10*转化表!$C$41+10*转化表!$C$42+10*转化表!$C$43+10*转化表!$C$44+10*转化表!$C$45+10*转化表!$C$46+10*转化表!$C$47+(B311-110)*转化表!$C$48))))))))))))</f>
        <v>1189</v>
      </c>
      <c r="H311" s="102">
        <f>人物成长表!$D311*人物成长表!$B311*7%+4.8+IF(AND(B311&lt;=10,B311&gt;0),(人物成长表!$B311-1)*转化表!$D$37,IF(AND(B311&lt;=20,B311&gt;10),9*转化表!$D$37+(B311-10)*转化表!$D$38,IF(AND(B311&lt;=30,B311&gt;20),9*转化表!$D$37+10*转化表!$D$38+(B311-20)*转化表!$D$39,IF(AND(B311&lt;=40,B311&gt;30),9*转化表!$D$37+10*转化表!$D$38+10*转化表!$D$39+(B311-30)*转化表!$D$40,IF(AND(B311&lt;=50,B311&gt;40),9*转化表!$D$37+10*转化表!$D$38+10*转化表!$D$39+10*转化表!$D$40+(B311-40)*转化表!$D$41,IF(AND(B311&lt;=60,B311&gt;50),9*转化表!$D$37+10*转化表!$D$38+10*转化表!$D$39+10*转化表!$D$40+10*转化表!$D$41+(B311-50)*转化表!$D$42,IF(AND(B311&lt;=70,B311&gt;60),9*转化表!$D$37+10*转化表!$D$38+10*转化表!$D$39+10*转化表!$D$40+10*转化表!$D$41+10*转化表!$D$42+(B311-60)*转化表!$D$43,IF(AND(B311&lt;=80,B311&gt;70),9*转化表!$D$37+10*转化表!$D$38+10*转化表!$D$39+10*转化表!$D$40+10*转化表!$D$41+10*转化表!$D$42+10*转化表!$D$43+(B311-70)*转化表!$D$44,IF(AND(B311&lt;=90,B311&gt;80),9*转化表!$D$37+10*转化表!$D$38+10*转化表!$D$39+10*转化表!$D$40+10*转化表!$D$41+10*转化表!$D$42+10*转化表!$D$43+10*转化表!$D$44+(B311-80)*转化表!$D$45,IF(AND(B311&lt;=100,B311&gt;90),9*转化表!$D$37+10*转化表!$D$38+10*转化表!$D$39+10*转化表!$D$40+10*转化表!$D$41+10*转化表!$D$42+10*转化表!$D$43+10*转化表!$D$44+10*转化表!$D$45+(B311-90)*转化表!$D$46,IF(AND(B311&lt;=110,B311&gt;100),9*转化表!$D$37+10*转化表!$D$38+10*转化表!$D$39+10*转化表!$D$40+10*转化表!$D$41+10*转化表!$D$42+10*转化表!$D$43+10*转化表!$D$44+10*转化表!$D$45+10*转化表!$D$46+(B311-100)*转化表!$D$47,IF(AND(B311&lt;=120,B311&gt;110),9*转化表!$D$37+10*转化表!$D$38+10*转化表!$D$39+10*转化表!$D$40+10*转化表!$D$41+10*转化表!$D$42+10*转化表!$D$43+10*转化表!$D$44+10*转化表!$D$45+10*转化表!$D$46+10*转化表!$D$47+(B311-110)*转化表!$D$48))))))))))))</f>
        <v>329</v>
      </c>
      <c r="I311" s="103">
        <f>IF(E311&lt;=50,0,(E311-50)*人物成长表!$B311*10%+0.1+IF(AND(B311&lt;=10,B311&gt;0),(人物成长表!$B311-1)*转化表!$E$37,IF(AND(B311&lt;=20,B311&gt;10),9*转化表!$E$37+(B311-10)*转化表!$E$38,IF(AND(B311&lt;=30,B311&gt;20),9*转化表!$E$37+10*转化表!$E$38+(B311-20)*转化表!$E$39,IF(AND(B311&lt;=40,B311&gt;30),9*转化表!$E$37+10*转化表!$E$38+10*转化表!$E$39+(B311-30)*转化表!$E$40,IF(AND(B311&lt;=50,B311&gt;40),9*转化表!$E$37+10*转化表!$E$38+10*转化表!$E$39+10*转化表!$E$40+(B311-40)*转化表!$E$41,IF(AND(B311&lt;=60,B311&gt;50),9*转化表!$E$37+10*转化表!$E$38+10*转化表!$E$39+10*转化表!$E$40+10*转化表!$E$41+(B311-50)*转化表!$E$42,IF(AND(B311&lt;=70,B311&gt;60),9*转化表!$E$37+10*转化表!$E$38+10*转化表!$E$39+10*转化表!$E$40+10*转化表!$E$41+10*转化表!$E$42+(B311-60)*转化表!$E$43,IF(AND(B311&lt;=80,B311&gt;70),9*转化表!$E$37+10*转化表!$E$38+10*转化表!$E$39+10*转化表!$E$40+10*转化表!$E$41+10*转化表!$E$42+10*转化表!$E$43+(B311-70)*转化表!$E$44,IF(AND(B311&lt;=90,B311&gt;80),9*转化表!$E$37+10*转化表!$E$38+10*转化表!$E$39+10*转化表!$E$40+10*转化表!$E$41+10*转化表!$E$42+10*转化表!$E$43+10*转化表!$E$44+(B311-80)*转化表!$E$45,IF(AND(B311&lt;=100,B311&gt;90),9*转化表!$E$37+10*转化表!$E$38+10*转化表!$E$39+10*转化表!$E$40+10*转化表!$E$41+10*转化表!$E$42+10*转化表!$E$43+10*转化表!$E$44+10*转化表!$E$45+(B311-90)*转化表!$E$46,IF(AND(B311&lt;=110,B311&gt;100),9*转化表!$E$37+10*转化表!$E$38+10*转化表!$E$39+10*转化表!$E$40+10*转化表!$E$41+10*转化表!$E$42+10*转化表!$E$43+10*转化表!$E$44+10*转化表!$E$45+10*转化表!$E$46+(B311-100)*转化表!$E$47,IF(AND(B311&lt;=120,B311&gt;110),9*转化表!$E$37+10*转化表!$E$38+10*转化表!$E$39+10*转化表!$E$40+10*转化表!$E$41+10*转化表!$E$42+10*转化表!$E$43+10*转化表!$E$44+10*转化表!$E$45+10*转化表!$E$46+10*转化表!$E$47+(B311-110)*转化表!$E$48)))))))))))))</f>
        <v>72.169999999999987</v>
      </c>
      <c r="J311" s="103">
        <f>IF(E311&lt;=50,0,(E311-50)*B311*7%+0.1+IF(AND(B311&lt;=10,B311&gt;0),(人物成长表!$B311-1)*转化表!$F$37,IF(AND(B311&lt;=20,B311&gt;10),9*转化表!$F$37+(B311-10)*转化表!$F$38,IF(AND(B311&lt;=30,B311&gt;20),9*转化表!$F$37+10*转化表!$F$38+(B311-20)*转化表!$F$39,IF(AND(B311&lt;=40,B311&gt;30),9*转化表!$F$37+10*转化表!$F$38+10*转化表!$F$39+(B311-30)*转化表!$F$40,IF(AND(B311&lt;=50,B311&gt;40),9*转化表!$F$37+10*转化表!$F$38+10*转化表!$F$39+10*转化表!$F$40+(B311-40)*转化表!$F$41,IF(AND(B311&lt;=60,B311&gt;50),9*转化表!$F$37+10*转化表!$F$38+10*转化表!$F$39+10*转化表!$F$40+10*转化表!$F$41+(B311-50)*转化表!$F$42,IF(AND(B311&lt;=70,B311&gt;60),9*转化表!$F$37+10*转化表!$F$38+10*转化表!$F$39+10*转化表!$F$40+10*转化表!$F$41+10*转化表!$F$42+(B311-60)*转化表!$F$43,IF(AND(B311&lt;=80,B311&gt;70),9*转化表!$F$37+10*转化表!$F$38+10*转化表!$F$39+10*转化表!$F$40+10*转化表!$F$41+10*转化表!$F$42+10*转化表!$F$43+(B311-70)*转化表!$F$44,IF(AND(B311&lt;=90,B311&gt;80),9*转化表!$F$37+10*转化表!$F$38+10*转化表!$F$39+10*转化表!$F$40+10*转化表!$F$41+10*转化表!$F$42+10*转化表!$F$43+10*转化表!$F$44+(B311-80)*转化表!$F$45,IF(AND(B311&lt;=100,B311&gt;90),9*转化表!$F$37+10*转化表!$F$38+10*转化表!$F$39+10*转化表!$F$40+10*转化表!$F$41+10*转化表!$F$42+10*转化表!$F$43+10*转化表!$F$44+10*转化表!$F$45+(B311-90)*转化表!$F$46,IF(AND(B311&lt;=110,B311&gt;100),9*转化表!$F$37+10*转化表!$F$38+10*转化表!$F$39+10*转化表!$F$40+10*转化表!$F$41+10*转化表!$F$42+10*转化表!$F$43+10*转化表!$F$44+10*转化表!$F$45+10*转化表!$F$46+(B311-100)*转化表!$F$47,IF(AND(B311&lt;=120,B311&gt;110),9*转化表!$F$37+10*转化表!$F$38+10*转化表!$F$39+10*转化表!$F$40+10*转化表!$F$41+10*转化表!$F$42+10*转化表!$F$43+10*转化表!$F$44+10*转化表!$F$45+10*转化表!$F$46+10*转化表!$F$47+(B311-110)*转化表!$F$48)))))))))))))</f>
        <v>50.530000000000008</v>
      </c>
      <c r="K311" s="103">
        <f>(F311-50)*人物成长表!$B311*10%+1+IF(AND(B311&lt;=10,B311&gt;0),(人物成长表!$B311-1)*转化表!$G$37,IF(AND(B311&lt;=20,B311&gt;10),9*转化表!$G$37+(B311-10)*转化表!$G$38,IF(AND(B311&lt;=30,B311&gt;20),9*转化表!$G$37+10*转化表!$G$38+(B311-20)*转化表!$G$39,IF(AND(B311&lt;=40,B311&gt;30),9*转化表!$G$37+10*转化表!$G$38+10*转化表!$G$39+(B311-30)*转化表!$G$40,IF(AND(B311&lt;=50,B311&gt;40),9*转化表!$G$37+10*转化表!$G$38+10*转化表!$G$39+10*转化表!$G$40+(B311-40)*转化表!$G$41,IF(AND(B311&lt;=60,B311&gt;50),9*转化表!$G$37+10*转化表!$G$38+10*转化表!$G$39+10*转化表!$G$40+10*转化表!$G$41+(B311-50)*转化表!$G$42,IF(AND(B311&lt;=70,B311&gt;60),9*转化表!$G$37+10*转化表!$G$38+10*转化表!$G$39+10*转化表!$G$40+10*转化表!$G$41+10*转化表!$G$42+(B311-60)*转化表!$G$43,IF(AND(B311&lt;=80,B311&gt;70),9*转化表!$G$37+10*转化表!$G$38+10*转化表!$G$39+10*转化表!$G$40+10*转化表!$G$41+10*转化表!$G$42+10*转化表!$G$43+(B311-70)*转化表!$G$44,IF(AND(B311&lt;=90,B311&gt;80),9*转化表!$G$37+10*转化表!$G$38+10*转化表!$G$39+10*转化表!$G$40+10*转化表!$G$41+10*转化表!$G$42+10*转化表!$G$43+10*转化表!$G$44+(B311-80)*转化表!$G$45,IF(AND(B311&lt;=100,B311&gt;90),9*转化表!$G$37+10*转化表!$G$38+10*转化表!$G$39+10*转化表!$G$40+10*转化表!$G$41+10*转化表!$G$42+10*转化表!$G$43+10*转化表!$G$44+10*转化表!$G$45+(B311-90)*转化表!$G$46,IF(AND(B311&lt;=110,B311&gt;100),9*转化表!$G$37+10*转化表!$G$38+10*转化表!$G$39+10*转化表!$G$40+10*转化表!$G$41+10*转化表!$G$42+10*转化表!$G$43+10*转化表!$G$44+10*转化表!$G$45+10*转化表!$G$46+(B311-100)*转化表!$G$47,IF(AND(B311&lt;=120,B311&gt;110),9*转化表!$G$37+10*转化表!$G$38+10*转化表!$G$39+10*转化表!$G$40+10*转化表!$G$41+10*转化表!$G$42+10*转化表!$G$43+10*转化表!$G$44+10*转化表!$G$45+10*转化表!$G$46+10*转化表!$G$47+(B311-110)*转化表!$G$48))))))))))))</f>
        <v>350</v>
      </c>
      <c r="L311" s="103">
        <f>IF(F311&lt;=50,0,(F311-50)*人物成长表!$B311*7%+IF(AND(B311&lt;=10,B311&gt;0),人物成长表!$B311*转化表!$H$37,IF(AND(B311&lt;=20,B311&gt;10),9*转化表!$H$37+(B311-10)*转化表!$H$38,IF(AND(B311&lt;=30,B311&gt;20),9*转化表!$H$37+10*转化表!$H$38+(B311-20)*转化表!$H$39,IF(AND(B311&lt;=40,B311&gt;30),9*转化表!$H$37+10*转化表!$H$38+10*转化表!$H$39+(B311-30)*转化表!$H$40,IF(AND(B311&lt;=50,B311&gt;40),9*转化表!$H$37+10*转化表!$H$38+10*转化表!$H$39+10*转化表!$H$40+(B311-40)*转化表!$H$41,IF(AND(B311&lt;=60,B311&gt;50),9*转化表!$H$37+10*转化表!$H$38+10*转化表!$H$39+10*转化表!$H$40+10*转化表!$H$41+(B311-50)*转化表!$H$42,IF(AND(B311&lt;=70,B311&gt;60),9*转化表!$H$37+10*转化表!$H$38+10*转化表!$H$39+10*转化表!$H$40+10*转化表!$H$41+10*转化表!$H$42+(B311-60)*转化表!$H$43,IF(AND(B311&lt;=80,B311&gt;70),9*转化表!$H$37+10*转化表!$H$38+10*转化表!$H$39+10*转化表!$H$40+10*转化表!$H$41+10*转化表!$H$42+10*转化表!$H$43+(B311-70)*转化表!$H$44,IF(AND(B311&lt;=90,B311&gt;80),9*转化表!$H$37+10*转化表!$H$38+10*转化表!$H$39+10*转化表!$H$40+10*转化表!$H$41+10*转化表!$H$42+10*转化表!$H$43+10*转化表!$H$44+(B311-80)*转化表!$H$45,IF(AND(B311&lt;=100,B311&gt;90),9*转化表!$H$37+10*转化表!$H$38+10*转化表!$H$39+10*转化表!$H$40+10*转化表!$H$41+10*转化表!$H$42+10*转化表!$H$43+10*转化表!$H$44+10*转化表!$H$45+(B311-90)*转化表!$H$46,IF(AND(B311&lt;=110,B311&gt;100),9*转化表!$H$37+10*转化表!$H$38+10*转化表!$H$39+10*转化表!$H$40+10*转化表!$H$41+10*转化表!$H$42+10*转化表!$H$43+10*转化表!$H$44+10*转化表!$H$45+10*转化表!$H$46+(B311-100)*转化表!$H$47,IF(AND(B311&lt;=120,B311&gt;110),9*转化表!$H$37+10*转化表!$H$38+10*转化表!$H$39+10*转化表!$H$40+10*转化表!$H$41+10*转化表!$H$42+10*转化表!$H$43+10*转化表!$H$44+10*转化表!$H$45+10*转化表!$H$46+10*转化表!$H$47+(B311-110)*转化表!$H$48)))))))))))))</f>
        <v>52.790000000000006</v>
      </c>
      <c r="M311" s="104">
        <v>0.15</v>
      </c>
      <c r="N311" s="100">
        <v>0</v>
      </c>
      <c r="O311" s="104">
        <v>0.15</v>
      </c>
      <c r="P311" s="104">
        <v>0.15</v>
      </c>
      <c r="Q311" s="100">
        <v>0</v>
      </c>
      <c r="R311" s="100">
        <v>0</v>
      </c>
      <c r="S311" s="100">
        <v>0</v>
      </c>
    </row>
    <row r="312" spans="1:19">
      <c r="A312" s="42" t="s">
        <v>465</v>
      </c>
      <c r="B312" s="100">
        <v>71</v>
      </c>
      <c r="C312" s="101">
        <f>IF(AND(B312&lt;=10,B312&gt;0),(人物成长表!$B312-1)*16+50,IF(AND(B312&lt;=20,B312&gt;10),9*16+50+(B312-10)*32,IF(AND(B312&lt;=30,B312&gt;20),9*16+50+10*32+(B312-20)*48,IF(AND(B312&lt;=40,B312&gt;30),9*16+50+10*32+10*48+(B312-30)*64,IF(AND(B312&lt;=50,B312&gt;40),9*16+50+10*32+10*48+10*64+(B312-40)*80,IF(AND(B312&lt;=60,B312&gt;50),9*16+30+10*32+10*48+10*64+10*80+(B312-50)*96,IF(AND(B312&lt;=70,B312&gt;60),9*16+30+10*32+10*48+10*64+10*80+10*96+(B312-60)*112,IF(AND(B312&lt;=80,B312&gt;70),9*16+30+10*32+10*48+10*64+10*80+10*96+10*112+(B312-70)*128,IF(AND(B312&lt;=90,B312&gt;80),9*16+30+10*32+10*48+10*64+10*80+10*96+10*112+10*128+(B312-80)*144,IF(AND(B312&lt;=100,B312&gt;90),9*16+30+10*32+10*48+10*64+10*80+10*96+10*112+10*128+10*144+(B312-90)*160,IF(AND(B312&lt;=110,B312&gt;100),9*16+30+10*32+10*48+10*64+10*80+10*96+10*112+10*128+10*144+10*160+(B312-100)*176,IF(AND(B312&lt;=120,B312&gt;110),9*16+30+10*32+10*48+10*64+10*80+10*96+10*112+10*128+10*144+10*160+10*176+(B312-110)*192))))))))))))</f>
        <v>4622</v>
      </c>
      <c r="D312" s="42">
        <v>60</v>
      </c>
      <c r="E312" s="42">
        <v>60</v>
      </c>
      <c r="F312" s="100">
        <v>60</v>
      </c>
      <c r="G312" s="102">
        <f>人物成长表!$D312*人物成长表!$B312*10%+7+IF(AND(B312&lt;=10,B312&gt;0),(人物成长表!$B312-1)*转化表!$C$37,IF(AND(B312&lt;=20,B312&gt;10),9*转化表!$C$37+(B312-10)*转化表!$C$38,IF(AND(B312&lt;=30,B312&gt;20),9*转化表!$C$37+10*转化表!$C$38+(B312-20)*转化表!$C$39,IF(AND(B312&lt;=40,B312&gt;30),9*转化表!$C$37+10*转化表!$C$38+10*转化表!$C$39+(B312-30)*转化表!$C$40,IF(AND(B312&lt;=50,B312&gt;40),9*转化表!$C$37+10*转化表!$C$38+10*转化表!$C$39+10*转化表!$C$40+(B312-40)*转化表!$C$41,IF(AND(B312&lt;=60,B312&gt;50),9*转化表!$C$37+10*转化表!$C$38+10*转化表!$C$39+10*转化表!$C$40+10*转化表!$C$41+(B312-50)*转化表!$C$42,IF(AND(B312&lt;=70,B312&gt;60),9*转化表!$C$37+10*转化表!$C$38+10*转化表!$C$39+10*转化表!$C$40+10*转化表!$C$41+10*转化表!$C$42+(B312-60)*转化表!$C$43,IF(AND(B312&lt;=80,B312&gt;70),9*转化表!$C$37+10*转化表!$C$38+10*转化表!$C$39+10*转化表!$C$40+10*转化表!$C$41+10*转化表!$C$42+10*转化表!$C$43+(B312-70)*转化表!$C$44,IF(AND(B312&lt;=90,B312&gt;80),9*转化表!$C$37+10*转化表!$C$38+10*转化表!$C$39+10*转化表!$C$40+10*转化表!$C$41+10*转化表!$C$42+10*转化表!$C$43+10*转化表!$C$44+(B312-80)*转化表!$C$45,IF(AND(B312&lt;=100,B312&gt;90),9*转化表!$C$37+10*转化表!$C$38+10*转化表!$C$39+10*转化表!$C$40+10*转化表!$C$41+10*转化表!$C$42+10*转化表!$C$43+10*转化表!$C$44+10*转化表!$C$45+(B312-90)*转化表!$C$46,IF(AND(B312&lt;=110,B312&gt;100),9*转化表!$C$37+10*转化表!$C$38+10*转化表!$C$39+10*转化表!$C$40+10*转化表!$C$41+10*转化表!$C$42+10*转化表!$C$43+10*转化表!$C$44+10*转化表!$C$45+10*转化表!$C$46+(B312-100)*转化表!$C$47,IF(AND(B312&lt;=120,B312&gt;110),9*转化表!$C$37+10*转化表!$C$38+10*转化表!$C$39+10*转化表!$C$40+10*转化表!$C$41+10*转化表!$C$42+10*转化表!$C$43+10*转化表!$C$44+10*转化表!$C$45+10*转化表!$C$46+10*转化表!$C$47+(B312-110)*转化表!$C$48))))))))))))</f>
        <v>1222</v>
      </c>
      <c r="H312" s="102">
        <f>人物成长表!$D312*人物成长表!$B312*7%+4.8+IF(AND(B312&lt;=10,B312&gt;0),(人物成长表!$B312-1)*转化表!$D$37,IF(AND(B312&lt;=20,B312&gt;10),9*转化表!$D$37+(B312-10)*转化表!$D$38,IF(AND(B312&lt;=30,B312&gt;20),9*转化表!$D$37+10*转化表!$D$38+(B312-20)*转化表!$D$39,IF(AND(B312&lt;=40,B312&gt;30),9*转化表!$D$37+10*转化表!$D$38+10*转化表!$D$39+(B312-30)*转化表!$D$40,IF(AND(B312&lt;=50,B312&gt;40),9*转化表!$D$37+10*转化表!$D$38+10*转化表!$D$39+10*转化表!$D$40+(B312-40)*转化表!$D$41,IF(AND(B312&lt;=60,B312&gt;50),9*转化表!$D$37+10*转化表!$D$38+10*转化表!$D$39+10*转化表!$D$40+10*转化表!$D$41+(B312-50)*转化表!$D$42,IF(AND(B312&lt;=70,B312&gt;60),9*转化表!$D$37+10*转化表!$D$38+10*转化表!$D$39+10*转化表!$D$40+10*转化表!$D$41+10*转化表!$D$42+(B312-60)*转化表!$D$43,IF(AND(B312&lt;=80,B312&gt;70),9*转化表!$D$37+10*转化表!$D$38+10*转化表!$D$39+10*转化表!$D$40+10*转化表!$D$41+10*转化表!$D$42+10*转化表!$D$43+(B312-70)*转化表!$D$44,IF(AND(B312&lt;=90,B312&gt;80),9*转化表!$D$37+10*转化表!$D$38+10*转化表!$D$39+10*转化表!$D$40+10*转化表!$D$41+10*转化表!$D$42+10*转化表!$D$43+10*转化表!$D$44+(B312-80)*转化表!$D$45,IF(AND(B312&lt;=100,B312&gt;90),9*转化表!$D$37+10*转化表!$D$38+10*转化表!$D$39+10*转化表!$D$40+10*转化表!$D$41+10*转化表!$D$42+10*转化表!$D$43+10*转化表!$D$44+10*转化表!$D$45+(B312-90)*转化表!$D$46,IF(AND(B312&lt;=110,B312&gt;100),9*转化表!$D$37+10*转化表!$D$38+10*转化表!$D$39+10*转化表!$D$40+10*转化表!$D$41+10*转化表!$D$42+10*转化表!$D$43+10*转化表!$D$44+10*转化表!$D$45+10*转化表!$D$46+(B312-100)*转化表!$D$47,IF(AND(B312&lt;=120,B312&gt;110),9*转化表!$D$37+10*转化表!$D$38+10*转化表!$D$39+10*转化表!$D$40+10*转化表!$D$41+10*转化表!$D$42+10*转化表!$D$43+10*转化表!$D$44+10*转化表!$D$45+10*转化表!$D$46+10*转化表!$D$47+(B312-110)*转化表!$D$48))))))))))))</f>
        <v>337.10000000000008</v>
      </c>
      <c r="I312" s="103">
        <f>IF(E312&lt;=50,0,(E312-50)*人物成长表!$B312*10%+0.1+IF(AND(B312&lt;=10,B312&gt;0),(人物成长表!$B312-1)*转化表!$E$37,IF(AND(B312&lt;=20,B312&gt;10),9*转化表!$E$37+(B312-10)*转化表!$E$38,IF(AND(B312&lt;=30,B312&gt;20),9*转化表!$E$37+10*转化表!$E$38+(B312-20)*转化表!$E$39,IF(AND(B312&lt;=40,B312&gt;30),9*转化表!$E$37+10*转化表!$E$38+10*转化表!$E$39+(B312-30)*转化表!$E$40,IF(AND(B312&lt;=50,B312&gt;40),9*转化表!$E$37+10*转化表!$E$38+10*转化表!$E$39+10*转化表!$E$40+(B312-40)*转化表!$E$41,IF(AND(B312&lt;=60,B312&gt;50),9*转化表!$E$37+10*转化表!$E$38+10*转化表!$E$39+10*转化表!$E$40+10*转化表!$E$41+(B312-50)*转化表!$E$42,IF(AND(B312&lt;=70,B312&gt;60),9*转化表!$E$37+10*转化表!$E$38+10*转化表!$E$39+10*转化表!$E$40+10*转化表!$E$41+10*转化表!$E$42+(B312-60)*转化表!$E$43,IF(AND(B312&lt;=80,B312&gt;70),9*转化表!$E$37+10*转化表!$E$38+10*转化表!$E$39+10*转化表!$E$40+10*转化表!$E$41+10*转化表!$E$42+10*转化表!$E$43+(B312-70)*转化表!$E$44,IF(AND(B312&lt;=90,B312&gt;80),9*转化表!$E$37+10*转化表!$E$38+10*转化表!$E$39+10*转化表!$E$40+10*转化表!$E$41+10*转化表!$E$42+10*转化表!$E$43+10*转化表!$E$44+(B312-80)*转化表!$E$45,IF(AND(B312&lt;=100,B312&gt;90),9*转化表!$E$37+10*转化表!$E$38+10*转化表!$E$39+10*转化表!$E$40+10*转化表!$E$41+10*转化表!$E$42+10*转化表!$E$43+10*转化表!$E$44+10*转化表!$E$45+(B312-90)*转化表!$E$46,IF(AND(B312&lt;=110,B312&gt;100),9*转化表!$E$37+10*转化表!$E$38+10*转化表!$E$39+10*转化表!$E$40+10*转化表!$E$41+10*转化表!$E$42+10*转化表!$E$43+10*转化表!$E$44+10*转化表!$E$45+10*转化表!$E$46+(B312-100)*转化表!$E$47,IF(AND(B312&lt;=120,B312&gt;110),9*转化表!$E$37+10*转化表!$E$38+10*转化表!$E$39+10*转化表!$E$40+10*转化表!$E$41+10*转化表!$E$42+10*转化表!$E$43+10*转化表!$E$44+10*转化表!$E$45+10*转化表!$E$46+10*转化表!$E$47+(B312-110)*转化表!$E$48)))))))))))))</f>
        <v>73.25</v>
      </c>
      <c r="J312" s="103">
        <f>IF(E312&lt;=50,0,(E312-50)*B312*7%+0.1+IF(AND(B312&lt;=10,B312&gt;0),(人物成长表!$B312-1)*转化表!$F$37,IF(AND(B312&lt;=20,B312&gt;10),9*转化表!$F$37+(B312-10)*转化表!$F$38,IF(AND(B312&lt;=30,B312&gt;20),9*转化表!$F$37+10*转化表!$F$38+(B312-20)*转化表!$F$39,IF(AND(B312&lt;=40,B312&gt;30),9*转化表!$F$37+10*转化表!$F$38+10*转化表!$F$39+(B312-30)*转化表!$F$40,IF(AND(B312&lt;=50,B312&gt;40),9*转化表!$F$37+10*转化表!$F$38+10*转化表!$F$39+10*转化表!$F$40+(B312-40)*转化表!$F$41,IF(AND(B312&lt;=60,B312&gt;50),9*转化表!$F$37+10*转化表!$F$38+10*转化表!$F$39+10*转化表!$F$40+10*转化表!$F$41+(B312-50)*转化表!$F$42,IF(AND(B312&lt;=70,B312&gt;60),9*转化表!$F$37+10*转化表!$F$38+10*转化表!$F$39+10*转化表!$F$40+10*转化表!$F$41+10*转化表!$F$42+(B312-60)*转化表!$F$43,IF(AND(B312&lt;=80,B312&gt;70),9*转化表!$F$37+10*转化表!$F$38+10*转化表!$F$39+10*转化表!$F$40+10*转化表!$F$41+10*转化表!$F$42+10*转化表!$F$43+(B312-70)*转化表!$F$44,IF(AND(B312&lt;=90,B312&gt;80),9*转化表!$F$37+10*转化表!$F$38+10*转化表!$F$39+10*转化表!$F$40+10*转化表!$F$41+10*转化表!$F$42+10*转化表!$F$43+10*转化表!$F$44+(B312-80)*转化表!$F$45,IF(AND(B312&lt;=100,B312&gt;90),9*转化表!$F$37+10*转化表!$F$38+10*转化表!$F$39+10*转化表!$F$40+10*转化表!$F$41+10*转化表!$F$42+10*转化表!$F$43+10*转化表!$F$44+10*转化表!$F$45+(B312-90)*转化表!$F$46,IF(AND(B312&lt;=110,B312&gt;100),9*转化表!$F$37+10*转化表!$F$38+10*转化表!$F$39+10*转化表!$F$40+10*转化表!$F$41+10*转化表!$F$42+10*转化表!$F$43+10*转化表!$F$44+10*转化表!$F$45+10*转化表!$F$46+(B312-100)*转化表!$F$47,IF(AND(B312&lt;=120,B312&gt;110),9*转化表!$F$37+10*转化表!$F$38+10*转化表!$F$39+10*转化表!$F$40+10*转化表!$F$41+10*转化表!$F$42+10*转化表!$F$43+10*转化表!$F$44+10*转化表!$F$45+10*转化表!$F$46+10*转化表!$F$47+(B312-110)*转化表!$F$48)))))))))))))</f>
        <v>51.300000000000004</v>
      </c>
      <c r="K312" s="103">
        <f>(F312-50)*人物成长表!$B312*10%+1+IF(AND(B312&lt;=10,B312&gt;0),(人物成长表!$B312-1)*转化表!$G$37,IF(AND(B312&lt;=20,B312&gt;10),9*转化表!$G$37+(B312-10)*转化表!$G$38,IF(AND(B312&lt;=30,B312&gt;20),9*转化表!$G$37+10*转化表!$G$38+(B312-20)*转化表!$G$39,IF(AND(B312&lt;=40,B312&gt;30),9*转化表!$G$37+10*转化表!$G$38+10*转化表!$G$39+(B312-30)*转化表!$G$40,IF(AND(B312&lt;=50,B312&gt;40),9*转化表!$G$37+10*转化表!$G$38+10*转化表!$G$39+10*转化表!$G$40+(B312-40)*转化表!$G$41,IF(AND(B312&lt;=60,B312&gt;50),9*转化表!$G$37+10*转化表!$G$38+10*转化表!$G$39+10*转化表!$G$40+10*转化表!$G$41+(B312-50)*转化表!$G$42,IF(AND(B312&lt;=70,B312&gt;60),9*转化表!$G$37+10*转化表!$G$38+10*转化表!$G$39+10*转化表!$G$40+10*转化表!$G$41+10*转化表!$G$42+(B312-60)*转化表!$G$43,IF(AND(B312&lt;=80,B312&gt;70),9*转化表!$G$37+10*转化表!$G$38+10*转化表!$G$39+10*转化表!$G$40+10*转化表!$G$41+10*转化表!$G$42+10*转化表!$G$43+(B312-70)*转化表!$G$44,IF(AND(B312&lt;=90,B312&gt;80),9*转化表!$G$37+10*转化表!$G$38+10*转化表!$G$39+10*转化表!$G$40+10*转化表!$G$41+10*转化表!$G$42+10*转化表!$G$43+10*转化表!$G$44+(B312-80)*转化表!$G$45,IF(AND(B312&lt;=100,B312&gt;90),9*转化表!$G$37+10*转化表!$G$38+10*转化表!$G$39+10*转化表!$G$40+10*转化表!$G$41+10*转化表!$G$42+10*转化表!$G$43+10*转化表!$G$44+10*转化表!$G$45+(B312-90)*转化表!$G$46,IF(AND(B312&lt;=110,B312&gt;100),9*转化表!$G$37+10*转化表!$G$38+10*转化表!$G$39+10*转化表!$G$40+10*转化表!$G$41+10*转化表!$G$42+10*转化表!$G$43+10*转化表!$G$44+10*转化表!$G$45+10*转化表!$G$46+(B312-100)*转化表!$G$47,IF(AND(B312&lt;=120,B312&gt;110),9*转化表!$G$37+10*转化表!$G$38+10*转化表!$G$39+10*转化表!$G$40+10*转化表!$G$41+10*转化表!$G$42+10*转化表!$G$43+10*转化表!$G$44+10*转化表!$G$45+10*转化表!$G$46+10*转化表!$G$47+(B312-110)*转化表!$G$48))))))))))))</f>
        <v>359</v>
      </c>
      <c r="L312" s="103">
        <f>IF(F312&lt;=50,0,(F312-50)*人物成长表!$B312*7%+IF(AND(B312&lt;=10,B312&gt;0),人物成长表!$B312*转化表!$H$37,IF(AND(B312&lt;=20,B312&gt;10),9*转化表!$H$37+(B312-10)*转化表!$H$38,IF(AND(B312&lt;=30,B312&gt;20),9*转化表!$H$37+10*转化表!$H$38+(B312-20)*转化表!$H$39,IF(AND(B312&lt;=40,B312&gt;30),9*转化表!$H$37+10*转化表!$H$38+10*转化表!$H$39+(B312-30)*转化表!$H$40,IF(AND(B312&lt;=50,B312&gt;40),9*转化表!$H$37+10*转化表!$H$38+10*转化表!$H$39+10*转化表!$H$40+(B312-40)*转化表!$H$41,IF(AND(B312&lt;=60,B312&gt;50),9*转化表!$H$37+10*转化表!$H$38+10*转化表!$H$39+10*转化表!$H$40+10*转化表!$H$41+(B312-50)*转化表!$H$42,IF(AND(B312&lt;=70,B312&gt;60),9*转化表!$H$37+10*转化表!$H$38+10*转化表!$H$39+10*转化表!$H$40+10*转化表!$H$41+10*转化表!$H$42+(B312-60)*转化表!$H$43,IF(AND(B312&lt;=80,B312&gt;70),9*转化表!$H$37+10*转化表!$H$38+10*转化表!$H$39+10*转化表!$H$40+10*转化表!$H$41+10*转化表!$H$42+10*转化表!$H$43+(B312-70)*转化表!$H$44,IF(AND(B312&lt;=90,B312&gt;80),9*转化表!$H$37+10*转化表!$H$38+10*转化表!$H$39+10*转化表!$H$40+10*转化表!$H$41+10*转化表!$H$42+10*转化表!$H$43+10*转化表!$H$44+(B312-80)*转化表!$H$45,IF(AND(B312&lt;=100,B312&gt;90),9*转化表!$H$37+10*转化表!$H$38+10*转化表!$H$39+10*转化表!$H$40+10*转化表!$H$41+10*转化表!$H$42+10*转化表!$H$43+10*转化表!$H$44+10*转化表!$H$45+(B312-90)*转化表!$H$46,IF(AND(B312&lt;=110,B312&gt;100),9*转化表!$H$37+10*转化表!$H$38+10*转化表!$H$39+10*转化表!$H$40+10*转化表!$H$41+10*转化表!$H$42+10*转化表!$H$43+10*转化表!$H$44+10*转化表!$H$45+10*转化表!$H$46+(B312-100)*转化表!$H$47,IF(AND(B312&lt;=120,B312&gt;110),9*转化表!$H$37+10*转化表!$H$38+10*转化表!$H$39+10*转化表!$H$40+10*转化表!$H$41+10*转化表!$H$42+10*转化表!$H$43+10*转化表!$H$44+10*转化表!$H$45+10*转化表!$H$46+10*转化表!$H$47+(B312-110)*转化表!$H$48)))))))))))))</f>
        <v>53.605000000000004</v>
      </c>
      <c r="M312" s="104">
        <v>0.15</v>
      </c>
      <c r="N312" s="100">
        <v>0</v>
      </c>
      <c r="O312" s="104">
        <v>0.15</v>
      </c>
      <c r="P312" s="104">
        <v>0.15</v>
      </c>
      <c r="Q312" s="100">
        <v>0</v>
      </c>
      <c r="R312" s="100">
        <v>0</v>
      </c>
      <c r="S312" s="100">
        <v>0</v>
      </c>
    </row>
    <row r="313" spans="1:19">
      <c r="A313" s="42" t="s">
        <v>465</v>
      </c>
      <c r="B313" s="100">
        <v>72</v>
      </c>
      <c r="C313" s="101">
        <f>IF(AND(B313&lt;=10,B313&gt;0),(人物成长表!$B313-1)*16+50,IF(AND(B313&lt;=20,B313&gt;10),9*16+50+(B313-10)*32,IF(AND(B313&lt;=30,B313&gt;20),9*16+50+10*32+(B313-20)*48,IF(AND(B313&lt;=40,B313&gt;30),9*16+50+10*32+10*48+(B313-30)*64,IF(AND(B313&lt;=50,B313&gt;40),9*16+50+10*32+10*48+10*64+(B313-40)*80,IF(AND(B313&lt;=60,B313&gt;50),9*16+30+10*32+10*48+10*64+10*80+(B313-50)*96,IF(AND(B313&lt;=70,B313&gt;60),9*16+30+10*32+10*48+10*64+10*80+10*96+(B313-60)*112,IF(AND(B313&lt;=80,B313&gt;70),9*16+30+10*32+10*48+10*64+10*80+10*96+10*112+(B313-70)*128,IF(AND(B313&lt;=90,B313&gt;80),9*16+30+10*32+10*48+10*64+10*80+10*96+10*112+10*128+(B313-80)*144,IF(AND(B313&lt;=100,B313&gt;90),9*16+30+10*32+10*48+10*64+10*80+10*96+10*112+10*128+10*144+(B313-90)*160,IF(AND(B313&lt;=110,B313&gt;100),9*16+30+10*32+10*48+10*64+10*80+10*96+10*112+10*128+10*144+10*160+(B313-100)*176,IF(AND(B313&lt;=120,B313&gt;110),9*16+30+10*32+10*48+10*64+10*80+10*96+10*112+10*128+10*144+10*160+10*176+(B313-110)*192))))))))))))</f>
        <v>4750</v>
      </c>
      <c r="D313" s="42">
        <v>60</v>
      </c>
      <c r="E313" s="42">
        <v>60</v>
      </c>
      <c r="F313" s="100">
        <v>60</v>
      </c>
      <c r="G313" s="102">
        <f>人物成长表!$D313*人物成长表!$B313*10%+7+IF(AND(B313&lt;=10,B313&gt;0),(人物成长表!$B313-1)*转化表!$C$37,IF(AND(B313&lt;=20,B313&gt;10),9*转化表!$C$37+(B313-10)*转化表!$C$38,IF(AND(B313&lt;=30,B313&gt;20),9*转化表!$C$37+10*转化表!$C$38+(B313-20)*转化表!$C$39,IF(AND(B313&lt;=40,B313&gt;30),9*转化表!$C$37+10*转化表!$C$38+10*转化表!$C$39+(B313-30)*转化表!$C$40,IF(AND(B313&lt;=50,B313&gt;40),9*转化表!$C$37+10*转化表!$C$38+10*转化表!$C$39+10*转化表!$C$40+(B313-40)*转化表!$C$41,IF(AND(B313&lt;=60,B313&gt;50),9*转化表!$C$37+10*转化表!$C$38+10*转化表!$C$39+10*转化表!$C$40+10*转化表!$C$41+(B313-50)*转化表!$C$42,IF(AND(B313&lt;=70,B313&gt;60),9*转化表!$C$37+10*转化表!$C$38+10*转化表!$C$39+10*转化表!$C$40+10*转化表!$C$41+10*转化表!$C$42+(B313-60)*转化表!$C$43,IF(AND(B313&lt;=80,B313&gt;70),9*转化表!$C$37+10*转化表!$C$38+10*转化表!$C$39+10*转化表!$C$40+10*转化表!$C$41+10*转化表!$C$42+10*转化表!$C$43+(B313-70)*转化表!$C$44,IF(AND(B313&lt;=90,B313&gt;80),9*转化表!$C$37+10*转化表!$C$38+10*转化表!$C$39+10*转化表!$C$40+10*转化表!$C$41+10*转化表!$C$42+10*转化表!$C$43+10*转化表!$C$44+(B313-80)*转化表!$C$45,IF(AND(B313&lt;=100,B313&gt;90),9*转化表!$C$37+10*转化表!$C$38+10*转化表!$C$39+10*转化表!$C$40+10*转化表!$C$41+10*转化表!$C$42+10*转化表!$C$43+10*转化表!$C$44+10*转化表!$C$45+(B313-90)*转化表!$C$46,IF(AND(B313&lt;=110,B313&gt;100),9*转化表!$C$37+10*转化表!$C$38+10*转化表!$C$39+10*转化表!$C$40+10*转化表!$C$41+10*转化表!$C$42+10*转化表!$C$43+10*转化表!$C$44+10*转化表!$C$45+10*转化表!$C$46+(B313-100)*转化表!$C$47,IF(AND(B313&lt;=120,B313&gt;110),9*转化表!$C$37+10*转化表!$C$38+10*转化表!$C$39+10*转化表!$C$40+10*转化表!$C$41+10*转化表!$C$42+10*转化表!$C$43+10*转化表!$C$44+10*转化表!$C$45+10*转化表!$C$46+10*转化表!$C$47+(B313-110)*转化表!$C$48))))))))))))</f>
        <v>1255</v>
      </c>
      <c r="H313" s="102">
        <f>人物成长表!$D313*人物成长表!$B313*7%+4.8+IF(AND(B313&lt;=10,B313&gt;0),(人物成长表!$B313-1)*转化表!$D$37,IF(AND(B313&lt;=20,B313&gt;10),9*转化表!$D$37+(B313-10)*转化表!$D$38,IF(AND(B313&lt;=30,B313&gt;20),9*转化表!$D$37+10*转化表!$D$38+(B313-20)*转化表!$D$39,IF(AND(B313&lt;=40,B313&gt;30),9*转化表!$D$37+10*转化表!$D$38+10*转化表!$D$39+(B313-30)*转化表!$D$40,IF(AND(B313&lt;=50,B313&gt;40),9*转化表!$D$37+10*转化表!$D$38+10*转化表!$D$39+10*转化表!$D$40+(B313-40)*转化表!$D$41,IF(AND(B313&lt;=60,B313&gt;50),9*转化表!$D$37+10*转化表!$D$38+10*转化表!$D$39+10*转化表!$D$40+10*转化表!$D$41+(B313-50)*转化表!$D$42,IF(AND(B313&lt;=70,B313&gt;60),9*转化表!$D$37+10*转化表!$D$38+10*转化表!$D$39+10*转化表!$D$40+10*转化表!$D$41+10*转化表!$D$42+(B313-60)*转化表!$D$43,IF(AND(B313&lt;=80,B313&gt;70),9*转化表!$D$37+10*转化表!$D$38+10*转化表!$D$39+10*转化表!$D$40+10*转化表!$D$41+10*转化表!$D$42+10*转化表!$D$43+(B313-70)*转化表!$D$44,IF(AND(B313&lt;=90,B313&gt;80),9*转化表!$D$37+10*转化表!$D$38+10*转化表!$D$39+10*转化表!$D$40+10*转化表!$D$41+10*转化表!$D$42+10*转化表!$D$43+10*转化表!$D$44+(B313-80)*转化表!$D$45,IF(AND(B313&lt;=100,B313&gt;90),9*转化表!$D$37+10*转化表!$D$38+10*转化表!$D$39+10*转化表!$D$40+10*转化表!$D$41+10*转化表!$D$42+10*转化表!$D$43+10*转化表!$D$44+10*转化表!$D$45+(B313-90)*转化表!$D$46,IF(AND(B313&lt;=110,B313&gt;100),9*转化表!$D$37+10*转化表!$D$38+10*转化表!$D$39+10*转化表!$D$40+10*转化表!$D$41+10*转化表!$D$42+10*转化表!$D$43+10*转化表!$D$44+10*转化表!$D$45+10*转化表!$D$46+(B313-100)*转化表!$D$47,IF(AND(B313&lt;=120,B313&gt;110),9*转化表!$D$37+10*转化表!$D$38+10*转化表!$D$39+10*转化表!$D$40+10*转化表!$D$41+10*转化表!$D$42+10*转化表!$D$43+10*转化表!$D$44+10*转化表!$D$45+10*转化表!$D$46+10*转化表!$D$47+(B313-110)*转化表!$D$48))))))))))))</f>
        <v>345.20000000000005</v>
      </c>
      <c r="I313" s="103">
        <f>IF(E313&lt;=50,0,(E313-50)*人物成长表!$B313*10%+0.1+IF(AND(B313&lt;=10,B313&gt;0),(人物成长表!$B313-1)*转化表!$E$37,IF(AND(B313&lt;=20,B313&gt;10),9*转化表!$E$37+(B313-10)*转化表!$E$38,IF(AND(B313&lt;=30,B313&gt;20),9*转化表!$E$37+10*转化表!$E$38+(B313-20)*转化表!$E$39,IF(AND(B313&lt;=40,B313&gt;30),9*转化表!$E$37+10*转化表!$E$38+10*转化表!$E$39+(B313-30)*转化表!$E$40,IF(AND(B313&lt;=50,B313&gt;40),9*转化表!$E$37+10*转化表!$E$38+10*转化表!$E$39+10*转化表!$E$40+(B313-40)*转化表!$E$41,IF(AND(B313&lt;=60,B313&gt;50),9*转化表!$E$37+10*转化表!$E$38+10*转化表!$E$39+10*转化表!$E$40+10*转化表!$E$41+(B313-50)*转化表!$E$42,IF(AND(B313&lt;=70,B313&gt;60),9*转化表!$E$37+10*转化表!$E$38+10*转化表!$E$39+10*转化表!$E$40+10*转化表!$E$41+10*转化表!$E$42+(B313-60)*转化表!$E$43,IF(AND(B313&lt;=80,B313&gt;70),9*转化表!$E$37+10*转化表!$E$38+10*转化表!$E$39+10*转化表!$E$40+10*转化表!$E$41+10*转化表!$E$42+10*转化表!$E$43+(B313-70)*转化表!$E$44,IF(AND(B313&lt;=90,B313&gt;80),9*转化表!$E$37+10*转化表!$E$38+10*转化表!$E$39+10*转化表!$E$40+10*转化表!$E$41+10*转化表!$E$42+10*转化表!$E$43+10*转化表!$E$44+(B313-80)*转化表!$E$45,IF(AND(B313&lt;=100,B313&gt;90),9*转化表!$E$37+10*转化表!$E$38+10*转化表!$E$39+10*转化表!$E$40+10*转化表!$E$41+10*转化表!$E$42+10*转化表!$E$43+10*转化表!$E$44+10*转化表!$E$45+(B313-90)*转化表!$E$46,IF(AND(B313&lt;=110,B313&gt;100),9*转化表!$E$37+10*转化表!$E$38+10*转化表!$E$39+10*转化表!$E$40+10*转化表!$E$41+10*转化表!$E$42+10*转化表!$E$43+10*转化表!$E$44+10*转化表!$E$45+10*转化表!$E$46+(B313-100)*转化表!$E$47,IF(AND(B313&lt;=120,B313&gt;110),9*转化表!$E$37+10*转化表!$E$38+10*转化表!$E$39+10*转化表!$E$40+10*转化表!$E$41+10*转化表!$E$42+10*转化表!$E$43+10*转化表!$E$44+10*转化表!$E$45+10*转化表!$E$46+10*转化表!$E$47+(B313-110)*转化表!$E$48)))))))))))))</f>
        <v>74.33</v>
      </c>
      <c r="J313" s="103">
        <f>IF(E313&lt;=50,0,(E313-50)*B313*7%+0.1+IF(AND(B313&lt;=10,B313&gt;0),(人物成长表!$B313-1)*转化表!$F$37,IF(AND(B313&lt;=20,B313&gt;10),9*转化表!$F$37+(B313-10)*转化表!$F$38,IF(AND(B313&lt;=30,B313&gt;20),9*转化表!$F$37+10*转化表!$F$38+(B313-20)*转化表!$F$39,IF(AND(B313&lt;=40,B313&gt;30),9*转化表!$F$37+10*转化表!$F$38+10*转化表!$F$39+(B313-30)*转化表!$F$40,IF(AND(B313&lt;=50,B313&gt;40),9*转化表!$F$37+10*转化表!$F$38+10*转化表!$F$39+10*转化表!$F$40+(B313-40)*转化表!$F$41,IF(AND(B313&lt;=60,B313&gt;50),9*转化表!$F$37+10*转化表!$F$38+10*转化表!$F$39+10*转化表!$F$40+10*转化表!$F$41+(B313-50)*转化表!$F$42,IF(AND(B313&lt;=70,B313&gt;60),9*转化表!$F$37+10*转化表!$F$38+10*转化表!$F$39+10*转化表!$F$40+10*转化表!$F$41+10*转化表!$F$42+(B313-60)*转化表!$F$43,IF(AND(B313&lt;=80,B313&gt;70),9*转化表!$F$37+10*转化表!$F$38+10*转化表!$F$39+10*转化表!$F$40+10*转化表!$F$41+10*转化表!$F$42+10*转化表!$F$43+(B313-70)*转化表!$F$44,IF(AND(B313&lt;=90,B313&gt;80),9*转化表!$F$37+10*转化表!$F$38+10*转化表!$F$39+10*转化表!$F$40+10*转化表!$F$41+10*转化表!$F$42+10*转化表!$F$43+10*转化表!$F$44+(B313-80)*转化表!$F$45,IF(AND(B313&lt;=100,B313&gt;90),9*转化表!$F$37+10*转化表!$F$38+10*转化表!$F$39+10*转化表!$F$40+10*转化表!$F$41+10*转化表!$F$42+10*转化表!$F$43+10*转化表!$F$44+10*转化表!$F$45+(B313-90)*转化表!$F$46,IF(AND(B313&lt;=110,B313&gt;100),9*转化表!$F$37+10*转化表!$F$38+10*转化表!$F$39+10*转化表!$F$40+10*转化表!$F$41+10*转化表!$F$42+10*转化表!$F$43+10*转化表!$F$44+10*转化表!$F$45+10*转化表!$F$46+(B313-100)*转化表!$F$47,IF(AND(B313&lt;=120,B313&gt;110),9*转化表!$F$37+10*转化表!$F$38+10*转化表!$F$39+10*转化表!$F$40+10*转化表!$F$41+10*转化表!$F$42+10*转化表!$F$43+10*转化表!$F$44+10*转化表!$F$45+10*转化表!$F$46+10*转化表!$F$47+(B313-110)*转化表!$F$48)))))))))))))</f>
        <v>52.070000000000007</v>
      </c>
      <c r="K313" s="103">
        <f>(F313-50)*人物成长表!$B313*10%+1+IF(AND(B313&lt;=10,B313&gt;0),(人物成长表!$B313-1)*转化表!$G$37,IF(AND(B313&lt;=20,B313&gt;10),9*转化表!$G$37+(B313-10)*转化表!$G$38,IF(AND(B313&lt;=30,B313&gt;20),9*转化表!$G$37+10*转化表!$G$38+(B313-20)*转化表!$G$39,IF(AND(B313&lt;=40,B313&gt;30),9*转化表!$G$37+10*转化表!$G$38+10*转化表!$G$39+(B313-30)*转化表!$G$40,IF(AND(B313&lt;=50,B313&gt;40),9*转化表!$G$37+10*转化表!$G$38+10*转化表!$G$39+10*转化表!$G$40+(B313-40)*转化表!$G$41,IF(AND(B313&lt;=60,B313&gt;50),9*转化表!$G$37+10*转化表!$G$38+10*转化表!$G$39+10*转化表!$G$40+10*转化表!$G$41+(B313-50)*转化表!$G$42,IF(AND(B313&lt;=70,B313&gt;60),9*转化表!$G$37+10*转化表!$G$38+10*转化表!$G$39+10*转化表!$G$40+10*转化表!$G$41+10*转化表!$G$42+(B313-60)*转化表!$G$43,IF(AND(B313&lt;=80,B313&gt;70),9*转化表!$G$37+10*转化表!$G$38+10*转化表!$G$39+10*转化表!$G$40+10*转化表!$G$41+10*转化表!$G$42+10*转化表!$G$43+(B313-70)*转化表!$G$44,IF(AND(B313&lt;=90,B313&gt;80),9*转化表!$G$37+10*转化表!$G$38+10*转化表!$G$39+10*转化表!$G$40+10*转化表!$G$41+10*转化表!$G$42+10*转化表!$G$43+10*转化表!$G$44+(B313-80)*转化表!$G$45,IF(AND(B313&lt;=100,B313&gt;90),9*转化表!$G$37+10*转化表!$G$38+10*转化表!$G$39+10*转化表!$G$40+10*转化表!$G$41+10*转化表!$G$42+10*转化表!$G$43+10*转化表!$G$44+10*转化表!$G$45+(B313-90)*转化表!$G$46,IF(AND(B313&lt;=110,B313&gt;100),9*转化表!$G$37+10*转化表!$G$38+10*转化表!$G$39+10*转化表!$G$40+10*转化表!$G$41+10*转化表!$G$42+10*转化表!$G$43+10*转化表!$G$44+10*转化表!$G$45+10*转化表!$G$46+(B313-100)*转化表!$G$47,IF(AND(B313&lt;=120,B313&gt;110),9*转化表!$G$37+10*转化表!$G$38+10*转化表!$G$39+10*转化表!$G$40+10*转化表!$G$41+10*转化表!$G$42+10*转化表!$G$43+10*转化表!$G$44+10*转化表!$G$45+10*转化表!$G$46+10*转化表!$G$47+(B313-110)*转化表!$G$48))))))))))))</f>
        <v>368</v>
      </c>
      <c r="L313" s="103">
        <f>IF(F313&lt;=50,0,(F313-50)*人物成长表!$B313*7%+IF(AND(B313&lt;=10,B313&gt;0),人物成长表!$B313*转化表!$H$37,IF(AND(B313&lt;=20,B313&gt;10),9*转化表!$H$37+(B313-10)*转化表!$H$38,IF(AND(B313&lt;=30,B313&gt;20),9*转化表!$H$37+10*转化表!$H$38+(B313-20)*转化表!$H$39,IF(AND(B313&lt;=40,B313&gt;30),9*转化表!$H$37+10*转化表!$H$38+10*转化表!$H$39+(B313-30)*转化表!$H$40,IF(AND(B313&lt;=50,B313&gt;40),9*转化表!$H$37+10*转化表!$H$38+10*转化表!$H$39+10*转化表!$H$40+(B313-40)*转化表!$H$41,IF(AND(B313&lt;=60,B313&gt;50),9*转化表!$H$37+10*转化表!$H$38+10*转化表!$H$39+10*转化表!$H$40+10*转化表!$H$41+(B313-50)*转化表!$H$42,IF(AND(B313&lt;=70,B313&gt;60),9*转化表!$H$37+10*转化表!$H$38+10*转化表!$H$39+10*转化表!$H$40+10*转化表!$H$41+10*转化表!$H$42+(B313-60)*转化表!$H$43,IF(AND(B313&lt;=80,B313&gt;70),9*转化表!$H$37+10*转化表!$H$38+10*转化表!$H$39+10*转化表!$H$40+10*转化表!$H$41+10*转化表!$H$42+10*转化表!$H$43+(B313-70)*转化表!$H$44,IF(AND(B313&lt;=90,B313&gt;80),9*转化表!$H$37+10*转化表!$H$38+10*转化表!$H$39+10*转化表!$H$40+10*转化表!$H$41+10*转化表!$H$42+10*转化表!$H$43+10*转化表!$H$44+(B313-80)*转化表!$H$45,IF(AND(B313&lt;=100,B313&gt;90),9*转化表!$H$37+10*转化表!$H$38+10*转化表!$H$39+10*转化表!$H$40+10*转化表!$H$41+10*转化表!$H$42+10*转化表!$H$43+10*转化表!$H$44+10*转化表!$H$45+(B313-90)*转化表!$H$46,IF(AND(B313&lt;=110,B313&gt;100),9*转化表!$H$37+10*转化表!$H$38+10*转化表!$H$39+10*转化表!$H$40+10*转化表!$H$41+10*转化表!$H$42+10*转化表!$H$43+10*转化表!$H$44+10*转化表!$H$45+10*转化表!$H$46+(B313-100)*转化表!$H$47,IF(AND(B313&lt;=120,B313&gt;110),9*转化表!$H$37+10*转化表!$H$38+10*转化表!$H$39+10*转化表!$H$40+10*转化表!$H$41+10*转化表!$H$42+10*转化表!$H$43+10*转化表!$H$44+10*转化表!$H$45+10*转化表!$H$46+10*转化表!$H$47+(B313-110)*转化表!$H$48)))))))))))))</f>
        <v>54.420000000000009</v>
      </c>
      <c r="M313" s="104">
        <v>0.15</v>
      </c>
      <c r="N313" s="100">
        <v>0</v>
      </c>
      <c r="O313" s="104">
        <v>0.15</v>
      </c>
      <c r="P313" s="104">
        <v>0.15</v>
      </c>
      <c r="Q313" s="100">
        <v>0</v>
      </c>
      <c r="R313" s="100">
        <v>0</v>
      </c>
      <c r="S313" s="100">
        <v>0</v>
      </c>
    </row>
    <row r="314" spans="1:19">
      <c r="A314" s="42" t="s">
        <v>465</v>
      </c>
      <c r="B314" s="100">
        <v>73</v>
      </c>
      <c r="C314" s="101">
        <f>IF(AND(B314&lt;=10,B314&gt;0),(人物成长表!$B314-1)*16+50,IF(AND(B314&lt;=20,B314&gt;10),9*16+50+(B314-10)*32,IF(AND(B314&lt;=30,B314&gt;20),9*16+50+10*32+(B314-20)*48,IF(AND(B314&lt;=40,B314&gt;30),9*16+50+10*32+10*48+(B314-30)*64,IF(AND(B314&lt;=50,B314&gt;40),9*16+50+10*32+10*48+10*64+(B314-40)*80,IF(AND(B314&lt;=60,B314&gt;50),9*16+30+10*32+10*48+10*64+10*80+(B314-50)*96,IF(AND(B314&lt;=70,B314&gt;60),9*16+30+10*32+10*48+10*64+10*80+10*96+(B314-60)*112,IF(AND(B314&lt;=80,B314&gt;70),9*16+30+10*32+10*48+10*64+10*80+10*96+10*112+(B314-70)*128,IF(AND(B314&lt;=90,B314&gt;80),9*16+30+10*32+10*48+10*64+10*80+10*96+10*112+10*128+(B314-80)*144,IF(AND(B314&lt;=100,B314&gt;90),9*16+30+10*32+10*48+10*64+10*80+10*96+10*112+10*128+10*144+(B314-90)*160,IF(AND(B314&lt;=110,B314&gt;100),9*16+30+10*32+10*48+10*64+10*80+10*96+10*112+10*128+10*144+10*160+(B314-100)*176,IF(AND(B314&lt;=120,B314&gt;110),9*16+30+10*32+10*48+10*64+10*80+10*96+10*112+10*128+10*144+10*160+10*176+(B314-110)*192))))))))))))</f>
        <v>4878</v>
      </c>
      <c r="D314" s="42">
        <v>60</v>
      </c>
      <c r="E314" s="42">
        <v>60</v>
      </c>
      <c r="F314" s="100">
        <v>60</v>
      </c>
      <c r="G314" s="102">
        <f>人物成长表!$D314*人物成长表!$B314*10%+7+IF(AND(B314&lt;=10,B314&gt;0),(人物成长表!$B314-1)*转化表!$C$37,IF(AND(B314&lt;=20,B314&gt;10),9*转化表!$C$37+(B314-10)*转化表!$C$38,IF(AND(B314&lt;=30,B314&gt;20),9*转化表!$C$37+10*转化表!$C$38+(B314-20)*转化表!$C$39,IF(AND(B314&lt;=40,B314&gt;30),9*转化表!$C$37+10*转化表!$C$38+10*转化表!$C$39+(B314-30)*转化表!$C$40,IF(AND(B314&lt;=50,B314&gt;40),9*转化表!$C$37+10*转化表!$C$38+10*转化表!$C$39+10*转化表!$C$40+(B314-40)*转化表!$C$41,IF(AND(B314&lt;=60,B314&gt;50),9*转化表!$C$37+10*转化表!$C$38+10*转化表!$C$39+10*转化表!$C$40+10*转化表!$C$41+(B314-50)*转化表!$C$42,IF(AND(B314&lt;=70,B314&gt;60),9*转化表!$C$37+10*转化表!$C$38+10*转化表!$C$39+10*转化表!$C$40+10*转化表!$C$41+10*转化表!$C$42+(B314-60)*转化表!$C$43,IF(AND(B314&lt;=80,B314&gt;70),9*转化表!$C$37+10*转化表!$C$38+10*转化表!$C$39+10*转化表!$C$40+10*转化表!$C$41+10*转化表!$C$42+10*转化表!$C$43+(B314-70)*转化表!$C$44,IF(AND(B314&lt;=90,B314&gt;80),9*转化表!$C$37+10*转化表!$C$38+10*转化表!$C$39+10*转化表!$C$40+10*转化表!$C$41+10*转化表!$C$42+10*转化表!$C$43+10*转化表!$C$44+(B314-80)*转化表!$C$45,IF(AND(B314&lt;=100,B314&gt;90),9*转化表!$C$37+10*转化表!$C$38+10*转化表!$C$39+10*转化表!$C$40+10*转化表!$C$41+10*转化表!$C$42+10*转化表!$C$43+10*转化表!$C$44+10*转化表!$C$45+(B314-90)*转化表!$C$46,IF(AND(B314&lt;=110,B314&gt;100),9*转化表!$C$37+10*转化表!$C$38+10*转化表!$C$39+10*转化表!$C$40+10*转化表!$C$41+10*转化表!$C$42+10*转化表!$C$43+10*转化表!$C$44+10*转化表!$C$45+10*转化表!$C$46+(B314-100)*转化表!$C$47,IF(AND(B314&lt;=120,B314&gt;110),9*转化表!$C$37+10*转化表!$C$38+10*转化表!$C$39+10*转化表!$C$40+10*转化表!$C$41+10*转化表!$C$42+10*转化表!$C$43+10*转化表!$C$44+10*转化表!$C$45+10*转化表!$C$46+10*转化表!$C$47+(B314-110)*转化表!$C$48))))))))))))</f>
        <v>1288</v>
      </c>
      <c r="H314" s="102">
        <f>人物成长表!$D314*人物成长表!$B314*7%+4.8+IF(AND(B314&lt;=10,B314&gt;0),(人物成长表!$B314-1)*转化表!$D$37,IF(AND(B314&lt;=20,B314&gt;10),9*转化表!$D$37+(B314-10)*转化表!$D$38,IF(AND(B314&lt;=30,B314&gt;20),9*转化表!$D$37+10*转化表!$D$38+(B314-20)*转化表!$D$39,IF(AND(B314&lt;=40,B314&gt;30),9*转化表!$D$37+10*转化表!$D$38+10*转化表!$D$39+(B314-30)*转化表!$D$40,IF(AND(B314&lt;=50,B314&gt;40),9*转化表!$D$37+10*转化表!$D$38+10*转化表!$D$39+10*转化表!$D$40+(B314-40)*转化表!$D$41,IF(AND(B314&lt;=60,B314&gt;50),9*转化表!$D$37+10*转化表!$D$38+10*转化表!$D$39+10*转化表!$D$40+10*转化表!$D$41+(B314-50)*转化表!$D$42,IF(AND(B314&lt;=70,B314&gt;60),9*转化表!$D$37+10*转化表!$D$38+10*转化表!$D$39+10*转化表!$D$40+10*转化表!$D$41+10*转化表!$D$42+(B314-60)*转化表!$D$43,IF(AND(B314&lt;=80,B314&gt;70),9*转化表!$D$37+10*转化表!$D$38+10*转化表!$D$39+10*转化表!$D$40+10*转化表!$D$41+10*转化表!$D$42+10*转化表!$D$43+(B314-70)*转化表!$D$44,IF(AND(B314&lt;=90,B314&gt;80),9*转化表!$D$37+10*转化表!$D$38+10*转化表!$D$39+10*转化表!$D$40+10*转化表!$D$41+10*转化表!$D$42+10*转化表!$D$43+10*转化表!$D$44+(B314-80)*转化表!$D$45,IF(AND(B314&lt;=100,B314&gt;90),9*转化表!$D$37+10*转化表!$D$38+10*转化表!$D$39+10*转化表!$D$40+10*转化表!$D$41+10*转化表!$D$42+10*转化表!$D$43+10*转化表!$D$44+10*转化表!$D$45+(B314-90)*转化表!$D$46,IF(AND(B314&lt;=110,B314&gt;100),9*转化表!$D$37+10*转化表!$D$38+10*转化表!$D$39+10*转化表!$D$40+10*转化表!$D$41+10*转化表!$D$42+10*转化表!$D$43+10*转化表!$D$44+10*转化表!$D$45+10*转化表!$D$46+(B314-100)*转化表!$D$47,IF(AND(B314&lt;=120,B314&gt;110),9*转化表!$D$37+10*转化表!$D$38+10*转化表!$D$39+10*转化表!$D$40+10*转化表!$D$41+10*转化表!$D$42+10*转化表!$D$43+10*转化表!$D$44+10*转化表!$D$45+10*转化表!$D$46+10*转化表!$D$47+(B314-110)*转化表!$D$48))))))))))))</f>
        <v>353.30000000000007</v>
      </c>
      <c r="I314" s="103">
        <f>IF(E314&lt;=50,0,(E314-50)*人物成长表!$B314*10%+0.1+IF(AND(B314&lt;=10,B314&gt;0),(人物成长表!$B314-1)*转化表!$E$37,IF(AND(B314&lt;=20,B314&gt;10),9*转化表!$E$37+(B314-10)*转化表!$E$38,IF(AND(B314&lt;=30,B314&gt;20),9*转化表!$E$37+10*转化表!$E$38+(B314-20)*转化表!$E$39,IF(AND(B314&lt;=40,B314&gt;30),9*转化表!$E$37+10*转化表!$E$38+10*转化表!$E$39+(B314-30)*转化表!$E$40,IF(AND(B314&lt;=50,B314&gt;40),9*转化表!$E$37+10*转化表!$E$38+10*转化表!$E$39+10*转化表!$E$40+(B314-40)*转化表!$E$41,IF(AND(B314&lt;=60,B314&gt;50),9*转化表!$E$37+10*转化表!$E$38+10*转化表!$E$39+10*转化表!$E$40+10*转化表!$E$41+(B314-50)*转化表!$E$42,IF(AND(B314&lt;=70,B314&gt;60),9*转化表!$E$37+10*转化表!$E$38+10*转化表!$E$39+10*转化表!$E$40+10*转化表!$E$41+10*转化表!$E$42+(B314-60)*转化表!$E$43,IF(AND(B314&lt;=80,B314&gt;70),9*转化表!$E$37+10*转化表!$E$38+10*转化表!$E$39+10*转化表!$E$40+10*转化表!$E$41+10*转化表!$E$42+10*转化表!$E$43+(B314-70)*转化表!$E$44,IF(AND(B314&lt;=90,B314&gt;80),9*转化表!$E$37+10*转化表!$E$38+10*转化表!$E$39+10*转化表!$E$40+10*转化表!$E$41+10*转化表!$E$42+10*转化表!$E$43+10*转化表!$E$44+(B314-80)*转化表!$E$45,IF(AND(B314&lt;=100,B314&gt;90),9*转化表!$E$37+10*转化表!$E$38+10*转化表!$E$39+10*转化表!$E$40+10*转化表!$E$41+10*转化表!$E$42+10*转化表!$E$43+10*转化表!$E$44+10*转化表!$E$45+(B314-90)*转化表!$E$46,IF(AND(B314&lt;=110,B314&gt;100),9*转化表!$E$37+10*转化表!$E$38+10*转化表!$E$39+10*转化表!$E$40+10*转化表!$E$41+10*转化表!$E$42+10*转化表!$E$43+10*转化表!$E$44+10*转化表!$E$45+10*转化表!$E$46+(B314-100)*转化表!$E$47,IF(AND(B314&lt;=120,B314&gt;110),9*转化表!$E$37+10*转化表!$E$38+10*转化表!$E$39+10*转化表!$E$40+10*转化表!$E$41+10*转化表!$E$42+10*转化表!$E$43+10*转化表!$E$44+10*转化表!$E$45+10*转化表!$E$46+10*转化表!$E$47+(B314-110)*转化表!$E$48)))))))))))))</f>
        <v>75.41</v>
      </c>
      <c r="J314" s="103">
        <f>IF(E314&lt;=50,0,(E314-50)*B314*7%+0.1+IF(AND(B314&lt;=10,B314&gt;0),(人物成长表!$B314-1)*转化表!$F$37,IF(AND(B314&lt;=20,B314&gt;10),9*转化表!$F$37+(B314-10)*转化表!$F$38,IF(AND(B314&lt;=30,B314&gt;20),9*转化表!$F$37+10*转化表!$F$38+(B314-20)*转化表!$F$39,IF(AND(B314&lt;=40,B314&gt;30),9*转化表!$F$37+10*转化表!$F$38+10*转化表!$F$39+(B314-30)*转化表!$F$40,IF(AND(B314&lt;=50,B314&gt;40),9*转化表!$F$37+10*转化表!$F$38+10*转化表!$F$39+10*转化表!$F$40+(B314-40)*转化表!$F$41,IF(AND(B314&lt;=60,B314&gt;50),9*转化表!$F$37+10*转化表!$F$38+10*转化表!$F$39+10*转化表!$F$40+10*转化表!$F$41+(B314-50)*转化表!$F$42,IF(AND(B314&lt;=70,B314&gt;60),9*转化表!$F$37+10*转化表!$F$38+10*转化表!$F$39+10*转化表!$F$40+10*转化表!$F$41+10*转化表!$F$42+(B314-60)*转化表!$F$43,IF(AND(B314&lt;=80,B314&gt;70),9*转化表!$F$37+10*转化表!$F$38+10*转化表!$F$39+10*转化表!$F$40+10*转化表!$F$41+10*转化表!$F$42+10*转化表!$F$43+(B314-70)*转化表!$F$44,IF(AND(B314&lt;=90,B314&gt;80),9*转化表!$F$37+10*转化表!$F$38+10*转化表!$F$39+10*转化表!$F$40+10*转化表!$F$41+10*转化表!$F$42+10*转化表!$F$43+10*转化表!$F$44+(B314-80)*转化表!$F$45,IF(AND(B314&lt;=100,B314&gt;90),9*转化表!$F$37+10*转化表!$F$38+10*转化表!$F$39+10*转化表!$F$40+10*转化表!$F$41+10*转化表!$F$42+10*转化表!$F$43+10*转化表!$F$44+10*转化表!$F$45+(B314-90)*转化表!$F$46,IF(AND(B314&lt;=110,B314&gt;100),9*转化表!$F$37+10*转化表!$F$38+10*转化表!$F$39+10*转化表!$F$40+10*转化表!$F$41+10*转化表!$F$42+10*转化表!$F$43+10*转化表!$F$44+10*转化表!$F$45+10*转化表!$F$46+(B314-100)*转化表!$F$47,IF(AND(B314&lt;=120,B314&gt;110),9*转化表!$F$37+10*转化表!$F$38+10*转化表!$F$39+10*转化表!$F$40+10*转化表!$F$41+10*转化表!$F$42+10*转化表!$F$43+10*转化表!$F$44+10*转化表!$F$45+10*转化表!$F$46+10*转化表!$F$47+(B314-110)*转化表!$F$48)))))))))))))</f>
        <v>52.84</v>
      </c>
      <c r="K314" s="103">
        <f>(F314-50)*人物成长表!$B314*10%+1+IF(AND(B314&lt;=10,B314&gt;0),(人物成长表!$B314-1)*转化表!$G$37,IF(AND(B314&lt;=20,B314&gt;10),9*转化表!$G$37+(B314-10)*转化表!$G$38,IF(AND(B314&lt;=30,B314&gt;20),9*转化表!$G$37+10*转化表!$G$38+(B314-20)*转化表!$G$39,IF(AND(B314&lt;=40,B314&gt;30),9*转化表!$G$37+10*转化表!$G$38+10*转化表!$G$39+(B314-30)*转化表!$G$40,IF(AND(B314&lt;=50,B314&gt;40),9*转化表!$G$37+10*转化表!$G$38+10*转化表!$G$39+10*转化表!$G$40+(B314-40)*转化表!$G$41,IF(AND(B314&lt;=60,B314&gt;50),9*转化表!$G$37+10*转化表!$G$38+10*转化表!$G$39+10*转化表!$G$40+10*转化表!$G$41+(B314-50)*转化表!$G$42,IF(AND(B314&lt;=70,B314&gt;60),9*转化表!$G$37+10*转化表!$G$38+10*转化表!$G$39+10*转化表!$G$40+10*转化表!$G$41+10*转化表!$G$42+(B314-60)*转化表!$G$43,IF(AND(B314&lt;=80,B314&gt;70),9*转化表!$G$37+10*转化表!$G$38+10*转化表!$G$39+10*转化表!$G$40+10*转化表!$G$41+10*转化表!$G$42+10*转化表!$G$43+(B314-70)*转化表!$G$44,IF(AND(B314&lt;=90,B314&gt;80),9*转化表!$G$37+10*转化表!$G$38+10*转化表!$G$39+10*转化表!$G$40+10*转化表!$G$41+10*转化表!$G$42+10*转化表!$G$43+10*转化表!$G$44+(B314-80)*转化表!$G$45,IF(AND(B314&lt;=100,B314&gt;90),9*转化表!$G$37+10*转化表!$G$38+10*转化表!$G$39+10*转化表!$G$40+10*转化表!$G$41+10*转化表!$G$42+10*转化表!$G$43+10*转化表!$G$44+10*转化表!$G$45+(B314-90)*转化表!$G$46,IF(AND(B314&lt;=110,B314&gt;100),9*转化表!$G$37+10*转化表!$G$38+10*转化表!$G$39+10*转化表!$G$40+10*转化表!$G$41+10*转化表!$G$42+10*转化表!$G$43+10*转化表!$G$44+10*转化表!$G$45+10*转化表!$G$46+(B314-100)*转化表!$G$47,IF(AND(B314&lt;=120,B314&gt;110),9*转化表!$G$37+10*转化表!$G$38+10*转化表!$G$39+10*转化表!$G$40+10*转化表!$G$41+10*转化表!$G$42+10*转化表!$G$43+10*转化表!$G$44+10*转化表!$G$45+10*转化表!$G$46+10*转化表!$G$47+(B314-110)*转化表!$G$48))))))))))))</f>
        <v>377</v>
      </c>
      <c r="L314" s="103">
        <f>IF(F314&lt;=50,0,(F314-50)*人物成长表!$B314*7%+IF(AND(B314&lt;=10,B314&gt;0),人物成长表!$B314*转化表!$H$37,IF(AND(B314&lt;=20,B314&gt;10),9*转化表!$H$37+(B314-10)*转化表!$H$38,IF(AND(B314&lt;=30,B314&gt;20),9*转化表!$H$37+10*转化表!$H$38+(B314-20)*转化表!$H$39,IF(AND(B314&lt;=40,B314&gt;30),9*转化表!$H$37+10*转化表!$H$38+10*转化表!$H$39+(B314-30)*转化表!$H$40,IF(AND(B314&lt;=50,B314&gt;40),9*转化表!$H$37+10*转化表!$H$38+10*转化表!$H$39+10*转化表!$H$40+(B314-40)*转化表!$H$41,IF(AND(B314&lt;=60,B314&gt;50),9*转化表!$H$37+10*转化表!$H$38+10*转化表!$H$39+10*转化表!$H$40+10*转化表!$H$41+(B314-50)*转化表!$H$42,IF(AND(B314&lt;=70,B314&gt;60),9*转化表!$H$37+10*转化表!$H$38+10*转化表!$H$39+10*转化表!$H$40+10*转化表!$H$41+10*转化表!$H$42+(B314-60)*转化表!$H$43,IF(AND(B314&lt;=80,B314&gt;70),9*转化表!$H$37+10*转化表!$H$38+10*转化表!$H$39+10*转化表!$H$40+10*转化表!$H$41+10*转化表!$H$42+10*转化表!$H$43+(B314-70)*转化表!$H$44,IF(AND(B314&lt;=90,B314&gt;80),9*转化表!$H$37+10*转化表!$H$38+10*转化表!$H$39+10*转化表!$H$40+10*转化表!$H$41+10*转化表!$H$42+10*转化表!$H$43+10*转化表!$H$44+(B314-80)*转化表!$H$45,IF(AND(B314&lt;=100,B314&gt;90),9*转化表!$H$37+10*转化表!$H$38+10*转化表!$H$39+10*转化表!$H$40+10*转化表!$H$41+10*转化表!$H$42+10*转化表!$H$43+10*转化表!$H$44+10*转化表!$H$45+(B314-90)*转化表!$H$46,IF(AND(B314&lt;=110,B314&gt;100),9*转化表!$H$37+10*转化表!$H$38+10*转化表!$H$39+10*转化表!$H$40+10*转化表!$H$41+10*转化表!$H$42+10*转化表!$H$43+10*转化表!$H$44+10*转化表!$H$45+10*转化表!$H$46+(B314-100)*转化表!$H$47,IF(AND(B314&lt;=120,B314&gt;110),9*转化表!$H$37+10*转化表!$H$38+10*转化表!$H$39+10*转化表!$H$40+10*转化表!$H$41+10*转化表!$H$42+10*转化表!$H$43+10*转化表!$H$44+10*转化表!$H$45+10*转化表!$H$46+10*转化表!$H$47+(B314-110)*转化表!$H$48)))))))))))))</f>
        <v>55.234999999999999</v>
      </c>
      <c r="M314" s="104">
        <v>0.15</v>
      </c>
      <c r="N314" s="100">
        <v>0</v>
      </c>
      <c r="O314" s="104">
        <v>0.15</v>
      </c>
      <c r="P314" s="104">
        <v>0.15</v>
      </c>
      <c r="Q314" s="100">
        <v>0</v>
      </c>
      <c r="R314" s="100">
        <v>0</v>
      </c>
      <c r="S314" s="100">
        <v>0</v>
      </c>
    </row>
    <row r="315" spans="1:19">
      <c r="A315" s="42" t="s">
        <v>465</v>
      </c>
      <c r="B315" s="100">
        <v>74</v>
      </c>
      <c r="C315" s="101">
        <f>IF(AND(B315&lt;=10,B315&gt;0),(人物成长表!$B315-1)*16+50,IF(AND(B315&lt;=20,B315&gt;10),9*16+50+(B315-10)*32,IF(AND(B315&lt;=30,B315&gt;20),9*16+50+10*32+(B315-20)*48,IF(AND(B315&lt;=40,B315&gt;30),9*16+50+10*32+10*48+(B315-30)*64,IF(AND(B315&lt;=50,B315&gt;40),9*16+50+10*32+10*48+10*64+(B315-40)*80,IF(AND(B315&lt;=60,B315&gt;50),9*16+30+10*32+10*48+10*64+10*80+(B315-50)*96,IF(AND(B315&lt;=70,B315&gt;60),9*16+30+10*32+10*48+10*64+10*80+10*96+(B315-60)*112,IF(AND(B315&lt;=80,B315&gt;70),9*16+30+10*32+10*48+10*64+10*80+10*96+10*112+(B315-70)*128,IF(AND(B315&lt;=90,B315&gt;80),9*16+30+10*32+10*48+10*64+10*80+10*96+10*112+10*128+(B315-80)*144,IF(AND(B315&lt;=100,B315&gt;90),9*16+30+10*32+10*48+10*64+10*80+10*96+10*112+10*128+10*144+(B315-90)*160,IF(AND(B315&lt;=110,B315&gt;100),9*16+30+10*32+10*48+10*64+10*80+10*96+10*112+10*128+10*144+10*160+(B315-100)*176,IF(AND(B315&lt;=120,B315&gt;110),9*16+30+10*32+10*48+10*64+10*80+10*96+10*112+10*128+10*144+10*160+10*176+(B315-110)*192))))))))))))</f>
        <v>5006</v>
      </c>
      <c r="D315" s="42">
        <v>60</v>
      </c>
      <c r="E315" s="42">
        <v>60</v>
      </c>
      <c r="F315" s="100">
        <v>60</v>
      </c>
      <c r="G315" s="102">
        <f>人物成长表!$D315*人物成长表!$B315*10%+7+IF(AND(B315&lt;=10,B315&gt;0),(人物成长表!$B315-1)*转化表!$C$37,IF(AND(B315&lt;=20,B315&gt;10),9*转化表!$C$37+(B315-10)*转化表!$C$38,IF(AND(B315&lt;=30,B315&gt;20),9*转化表!$C$37+10*转化表!$C$38+(B315-20)*转化表!$C$39,IF(AND(B315&lt;=40,B315&gt;30),9*转化表!$C$37+10*转化表!$C$38+10*转化表!$C$39+(B315-30)*转化表!$C$40,IF(AND(B315&lt;=50,B315&gt;40),9*转化表!$C$37+10*转化表!$C$38+10*转化表!$C$39+10*转化表!$C$40+(B315-40)*转化表!$C$41,IF(AND(B315&lt;=60,B315&gt;50),9*转化表!$C$37+10*转化表!$C$38+10*转化表!$C$39+10*转化表!$C$40+10*转化表!$C$41+(B315-50)*转化表!$C$42,IF(AND(B315&lt;=70,B315&gt;60),9*转化表!$C$37+10*转化表!$C$38+10*转化表!$C$39+10*转化表!$C$40+10*转化表!$C$41+10*转化表!$C$42+(B315-60)*转化表!$C$43,IF(AND(B315&lt;=80,B315&gt;70),9*转化表!$C$37+10*转化表!$C$38+10*转化表!$C$39+10*转化表!$C$40+10*转化表!$C$41+10*转化表!$C$42+10*转化表!$C$43+(B315-70)*转化表!$C$44,IF(AND(B315&lt;=90,B315&gt;80),9*转化表!$C$37+10*转化表!$C$38+10*转化表!$C$39+10*转化表!$C$40+10*转化表!$C$41+10*转化表!$C$42+10*转化表!$C$43+10*转化表!$C$44+(B315-80)*转化表!$C$45,IF(AND(B315&lt;=100,B315&gt;90),9*转化表!$C$37+10*转化表!$C$38+10*转化表!$C$39+10*转化表!$C$40+10*转化表!$C$41+10*转化表!$C$42+10*转化表!$C$43+10*转化表!$C$44+10*转化表!$C$45+(B315-90)*转化表!$C$46,IF(AND(B315&lt;=110,B315&gt;100),9*转化表!$C$37+10*转化表!$C$38+10*转化表!$C$39+10*转化表!$C$40+10*转化表!$C$41+10*转化表!$C$42+10*转化表!$C$43+10*转化表!$C$44+10*转化表!$C$45+10*转化表!$C$46+(B315-100)*转化表!$C$47,IF(AND(B315&lt;=120,B315&gt;110),9*转化表!$C$37+10*转化表!$C$38+10*转化表!$C$39+10*转化表!$C$40+10*转化表!$C$41+10*转化表!$C$42+10*转化表!$C$43+10*转化表!$C$44+10*转化表!$C$45+10*转化表!$C$46+10*转化表!$C$47+(B315-110)*转化表!$C$48))))))))))))</f>
        <v>1321</v>
      </c>
      <c r="H315" s="102">
        <f>人物成长表!$D315*人物成长表!$B315*7%+4.8+IF(AND(B315&lt;=10,B315&gt;0),(人物成长表!$B315-1)*转化表!$D$37,IF(AND(B315&lt;=20,B315&gt;10),9*转化表!$D$37+(B315-10)*转化表!$D$38,IF(AND(B315&lt;=30,B315&gt;20),9*转化表!$D$37+10*转化表!$D$38+(B315-20)*转化表!$D$39,IF(AND(B315&lt;=40,B315&gt;30),9*转化表!$D$37+10*转化表!$D$38+10*转化表!$D$39+(B315-30)*转化表!$D$40,IF(AND(B315&lt;=50,B315&gt;40),9*转化表!$D$37+10*转化表!$D$38+10*转化表!$D$39+10*转化表!$D$40+(B315-40)*转化表!$D$41,IF(AND(B315&lt;=60,B315&gt;50),9*转化表!$D$37+10*转化表!$D$38+10*转化表!$D$39+10*转化表!$D$40+10*转化表!$D$41+(B315-50)*转化表!$D$42,IF(AND(B315&lt;=70,B315&gt;60),9*转化表!$D$37+10*转化表!$D$38+10*转化表!$D$39+10*转化表!$D$40+10*转化表!$D$41+10*转化表!$D$42+(B315-60)*转化表!$D$43,IF(AND(B315&lt;=80,B315&gt;70),9*转化表!$D$37+10*转化表!$D$38+10*转化表!$D$39+10*转化表!$D$40+10*转化表!$D$41+10*转化表!$D$42+10*转化表!$D$43+(B315-70)*转化表!$D$44,IF(AND(B315&lt;=90,B315&gt;80),9*转化表!$D$37+10*转化表!$D$38+10*转化表!$D$39+10*转化表!$D$40+10*转化表!$D$41+10*转化表!$D$42+10*转化表!$D$43+10*转化表!$D$44+(B315-80)*转化表!$D$45,IF(AND(B315&lt;=100,B315&gt;90),9*转化表!$D$37+10*转化表!$D$38+10*转化表!$D$39+10*转化表!$D$40+10*转化表!$D$41+10*转化表!$D$42+10*转化表!$D$43+10*转化表!$D$44+10*转化表!$D$45+(B315-90)*转化表!$D$46,IF(AND(B315&lt;=110,B315&gt;100),9*转化表!$D$37+10*转化表!$D$38+10*转化表!$D$39+10*转化表!$D$40+10*转化表!$D$41+10*转化表!$D$42+10*转化表!$D$43+10*转化表!$D$44+10*转化表!$D$45+10*转化表!$D$46+(B315-100)*转化表!$D$47,IF(AND(B315&lt;=120,B315&gt;110),9*转化表!$D$37+10*转化表!$D$38+10*转化表!$D$39+10*转化表!$D$40+10*转化表!$D$41+10*转化表!$D$42+10*转化表!$D$43+10*转化表!$D$44+10*转化表!$D$45+10*转化表!$D$46+10*转化表!$D$47+(B315-110)*转化表!$D$48))))))))))))</f>
        <v>361.40000000000003</v>
      </c>
      <c r="I315" s="103">
        <f>IF(E315&lt;=50,0,(E315-50)*人物成长表!$B315*10%+0.1+IF(AND(B315&lt;=10,B315&gt;0),(人物成长表!$B315-1)*转化表!$E$37,IF(AND(B315&lt;=20,B315&gt;10),9*转化表!$E$37+(B315-10)*转化表!$E$38,IF(AND(B315&lt;=30,B315&gt;20),9*转化表!$E$37+10*转化表!$E$38+(B315-20)*转化表!$E$39,IF(AND(B315&lt;=40,B315&gt;30),9*转化表!$E$37+10*转化表!$E$38+10*转化表!$E$39+(B315-30)*转化表!$E$40,IF(AND(B315&lt;=50,B315&gt;40),9*转化表!$E$37+10*转化表!$E$38+10*转化表!$E$39+10*转化表!$E$40+(B315-40)*转化表!$E$41,IF(AND(B315&lt;=60,B315&gt;50),9*转化表!$E$37+10*转化表!$E$38+10*转化表!$E$39+10*转化表!$E$40+10*转化表!$E$41+(B315-50)*转化表!$E$42,IF(AND(B315&lt;=70,B315&gt;60),9*转化表!$E$37+10*转化表!$E$38+10*转化表!$E$39+10*转化表!$E$40+10*转化表!$E$41+10*转化表!$E$42+(B315-60)*转化表!$E$43,IF(AND(B315&lt;=80,B315&gt;70),9*转化表!$E$37+10*转化表!$E$38+10*转化表!$E$39+10*转化表!$E$40+10*转化表!$E$41+10*转化表!$E$42+10*转化表!$E$43+(B315-70)*转化表!$E$44,IF(AND(B315&lt;=90,B315&gt;80),9*转化表!$E$37+10*转化表!$E$38+10*转化表!$E$39+10*转化表!$E$40+10*转化表!$E$41+10*转化表!$E$42+10*转化表!$E$43+10*转化表!$E$44+(B315-80)*转化表!$E$45,IF(AND(B315&lt;=100,B315&gt;90),9*转化表!$E$37+10*转化表!$E$38+10*转化表!$E$39+10*转化表!$E$40+10*转化表!$E$41+10*转化表!$E$42+10*转化表!$E$43+10*转化表!$E$44+10*转化表!$E$45+(B315-90)*转化表!$E$46,IF(AND(B315&lt;=110,B315&gt;100),9*转化表!$E$37+10*转化表!$E$38+10*转化表!$E$39+10*转化表!$E$40+10*转化表!$E$41+10*转化表!$E$42+10*转化表!$E$43+10*转化表!$E$44+10*转化表!$E$45+10*转化表!$E$46+(B315-100)*转化表!$E$47,IF(AND(B315&lt;=120,B315&gt;110),9*转化表!$E$37+10*转化表!$E$38+10*转化表!$E$39+10*转化表!$E$40+10*转化表!$E$41+10*转化表!$E$42+10*转化表!$E$43+10*转化表!$E$44+10*转化表!$E$45+10*转化表!$E$46+10*转化表!$E$47+(B315-110)*转化表!$E$48)))))))))))))</f>
        <v>76.489999999999995</v>
      </c>
      <c r="J315" s="103">
        <f>IF(E315&lt;=50,0,(E315-50)*B315*7%+0.1+IF(AND(B315&lt;=10,B315&gt;0),(人物成长表!$B315-1)*转化表!$F$37,IF(AND(B315&lt;=20,B315&gt;10),9*转化表!$F$37+(B315-10)*转化表!$F$38,IF(AND(B315&lt;=30,B315&gt;20),9*转化表!$F$37+10*转化表!$F$38+(B315-20)*转化表!$F$39,IF(AND(B315&lt;=40,B315&gt;30),9*转化表!$F$37+10*转化表!$F$38+10*转化表!$F$39+(B315-30)*转化表!$F$40,IF(AND(B315&lt;=50,B315&gt;40),9*转化表!$F$37+10*转化表!$F$38+10*转化表!$F$39+10*转化表!$F$40+(B315-40)*转化表!$F$41,IF(AND(B315&lt;=60,B315&gt;50),9*转化表!$F$37+10*转化表!$F$38+10*转化表!$F$39+10*转化表!$F$40+10*转化表!$F$41+(B315-50)*转化表!$F$42,IF(AND(B315&lt;=70,B315&gt;60),9*转化表!$F$37+10*转化表!$F$38+10*转化表!$F$39+10*转化表!$F$40+10*转化表!$F$41+10*转化表!$F$42+(B315-60)*转化表!$F$43,IF(AND(B315&lt;=80,B315&gt;70),9*转化表!$F$37+10*转化表!$F$38+10*转化表!$F$39+10*转化表!$F$40+10*转化表!$F$41+10*转化表!$F$42+10*转化表!$F$43+(B315-70)*转化表!$F$44,IF(AND(B315&lt;=90,B315&gt;80),9*转化表!$F$37+10*转化表!$F$38+10*转化表!$F$39+10*转化表!$F$40+10*转化表!$F$41+10*转化表!$F$42+10*转化表!$F$43+10*转化表!$F$44+(B315-80)*转化表!$F$45,IF(AND(B315&lt;=100,B315&gt;90),9*转化表!$F$37+10*转化表!$F$38+10*转化表!$F$39+10*转化表!$F$40+10*转化表!$F$41+10*转化表!$F$42+10*转化表!$F$43+10*转化表!$F$44+10*转化表!$F$45+(B315-90)*转化表!$F$46,IF(AND(B315&lt;=110,B315&gt;100),9*转化表!$F$37+10*转化表!$F$38+10*转化表!$F$39+10*转化表!$F$40+10*转化表!$F$41+10*转化表!$F$42+10*转化表!$F$43+10*转化表!$F$44+10*转化表!$F$45+10*转化表!$F$46+(B315-100)*转化表!$F$47,IF(AND(B315&lt;=120,B315&gt;110),9*转化表!$F$37+10*转化表!$F$38+10*转化表!$F$39+10*转化表!$F$40+10*转化表!$F$41+10*转化表!$F$42+10*转化表!$F$43+10*转化表!$F$44+10*转化表!$F$45+10*转化表!$F$46+10*转化表!$F$47+(B315-110)*转化表!$F$48)))))))))))))</f>
        <v>53.610000000000007</v>
      </c>
      <c r="K315" s="103">
        <f>(F315-50)*人物成长表!$B315*10%+1+IF(AND(B315&lt;=10,B315&gt;0),(人物成长表!$B315-1)*转化表!$G$37,IF(AND(B315&lt;=20,B315&gt;10),9*转化表!$G$37+(B315-10)*转化表!$G$38,IF(AND(B315&lt;=30,B315&gt;20),9*转化表!$G$37+10*转化表!$G$38+(B315-20)*转化表!$G$39,IF(AND(B315&lt;=40,B315&gt;30),9*转化表!$G$37+10*转化表!$G$38+10*转化表!$G$39+(B315-30)*转化表!$G$40,IF(AND(B315&lt;=50,B315&gt;40),9*转化表!$G$37+10*转化表!$G$38+10*转化表!$G$39+10*转化表!$G$40+(B315-40)*转化表!$G$41,IF(AND(B315&lt;=60,B315&gt;50),9*转化表!$G$37+10*转化表!$G$38+10*转化表!$G$39+10*转化表!$G$40+10*转化表!$G$41+(B315-50)*转化表!$G$42,IF(AND(B315&lt;=70,B315&gt;60),9*转化表!$G$37+10*转化表!$G$38+10*转化表!$G$39+10*转化表!$G$40+10*转化表!$G$41+10*转化表!$G$42+(B315-60)*转化表!$G$43,IF(AND(B315&lt;=80,B315&gt;70),9*转化表!$G$37+10*转化表!$G$38+10*转化表!$G$39+10*转化表!$G$40+10*转化表!$G$41+10*转化表!$G$42+10*转化表!$G$43+(B315-70)*转化表!$G$44,IF(AND(B315&lt;=90,B315&gt;80),9*转化表!$G$37+10*转化表!$G$38+10*转化表!$G$39+10*转化表!$G$40+10*转化表!$G$41+10*转化表!$G$42+10*转化表!$G$43+10*转化表!$G$44+(B315-80)*转化表!$G$45,IF(AND(B315&lt;=100,B315&gt;90),9*转化表!$G$37+10*转化表!$G$38+10*转化表!$G$39+10*转化表!$G$40+10*转化表!$G$41+10*转化表!$G$42+10*转化表!$G$43+10*转化表!$G$44+10*转化表!$G$45+(B315-90)*转化表!$G$46,IF(AND(B315&lt;=110,B315&gt;100),9*转化表!$G$37+10*转化表!$G$38+10*转化表!$G$39+10*转化表!$G$40+10*转化表!$G$41+10*转化表!$G$42+10*转化表!$G$43+10*转化表!$G$44+10*转化表!$G$45+10*转化表!$G$46+(B315-100)*转化表!$G$47,IF(AND(B315&lt;=120,B315&gt;110),9*转化表!$G$37+10*转化表!$G$38+10*转化表!$G$39+10*转化表!$G$40+10*转化表!$G$41+10*转化表!$G$42+10*转化表!$G$43+10*转化表!$G$44+10*转化表!$G$45+10*转化表!$G$46+10*转化表!$G$47+(B315-110)*转化表!$G$48))))))))))))</f>
        <v>386</v>
      </c>
      <c r="L315" s="103">
        <f>IF(F315&lt;=50,0,(F315-50)*人物成长表!$B315*7%+IF(AND(B315&lt;=10,B315&gt;0),人物成长表!$B315*转化表!$H$37,IF(AND(B315&lt;=20,B315&gt;10),9*转化表!$H$37+(B315-10)*转化表!$H$38,IF(AND(B315&lt;=30,B315&gt;20),9*转化表!$H$37+10*转化表!$H$38+(B315-20)*转化表!$H$39,IF(AND(B315&lt;=40,B315&gt;30),9*转化表!$H$37+10*转化表!$H$38+10*转化表!$H$39+(B315-30)*转化表!$H$40,IF(AND(B315&lt;=50,B315&gt;40),9*转化表!$H$37+10*转化表!$H$38+10*转化表!$H$39+10*转化表!$H$40+(B315-40)*转化表!$H$41,IF(AND(B315&lt;=60,B315&gt;50),9*转化表!$H$37+10*转化表!$H$38+10*转化表!$H$39+10*转化表!$H$40+10*转化表!$H$41+(B315-50)*转化表!$H$42,IF(AND(B315&lt;=70,B315&gt;60),9*转化表!$H$37+10*转化表!$H$38+10*转化表!$H$39+10*转化表!$H$40+10*转化表!$H$41+10*转化表!$H$42+(B315-60)*转化表!$H$43,IF(AND(B315&lt;=80,B315&gt;70),9*转化表!$H$37+10*转化表!$H$38+10*转化表!$H$39+10*转化表!$H$40+10*转化表!$H$41+10*转化表!$H$42+10*转化表!$H$43+(B315-70)*转化表!$H$44,IF(AND(B315&lt;=90,B315&gt;80),9*转化表!$H$37+10*转化表!$H$38+10*转化表!$H$39+10*转化表!$H$40+10*转化表!$H$41+10*转化表!$H$42+10*转化表!$H$43+10*转化表!$H$44+(B315-80)*转化表!$H$45,IF(AND(B315&lt;=100,B315&gt;90),9*转化表!$H$37+10*转化表!$H$38+10*转化表!$H$39+10*转化表!$H$40+10*转化表!$H$41+10*转化表!$H$42+10*转化表!$H$43+10*转化表!$H$44+10*转化表!$H$45+(B315-90)*转化表!$H$46,IF(AND(B315&lt;=110,B315&gt;100),9*转化表!$H$37+10*转化表!$H$38+10*转化表!$H$39+10*转化表!$H$40+10*转化表!$H$41+10*转化表!$H$42+10*转化表!$H$43+10*转化表!$H$44+10*转化表!$H$45+10*转化表!$H$46+(B315-100)*转化表!$H$47,IF(AND(B315&lt;=120,B315&gt;110),9*转化表!$H$37+10*转化表!$H$38+10*转化表!$H$39+10*转化表!$H$40+10*转化表!$H$41+10*转化表!$H$42+10*转化表!$H$43+10*转化表!$H$44+10*转化表!$H$45+10*转化表!$H$46+10*转化表!$H$47+(B315-110)*转化表!$H$48)))))))))))))</f>
        <v>56.050000000000004</v>
      </c>
      <c r="M315" s="104">
        <v>0.15</v>
      </c>
      <c r="N315" s="100">
        <v>0</v>
      </c>
      <c r="O315" s="104">
        <v>0.15</v>
      </c>
      <c r="P315" s="104">
        <v>0.15</v>
      </c>
      <c r="Q315" s="100">
        <v>0</v>
      </c>
      <c r="R315" s="100">
        <v>0</v>
      </c>
      <c r="S315" s="100">
        <v>0</v>
      </c>
    </row>
    <row r="316" spans="1:19">
      <c r="A316" s="42" t="s">
        <v>465</v>
      </c>
      <c r="B316" s="100">
        <v>75</v>
      </c>
      <c r="C316" s="101">
        <f>IF(AND(B316&lt;=10,B316&gt;0),(人物成长表!$B316-1)*16+50,IF(AND(B316&lt;=20,B316&gt;10),9*16+50+(B316-10)*32,IF(AND(B316&lt;=30,B316&gt;20),9*16+50+10*32+(B316-20)*48,IF(AND(B316&lt;=40,B316&gt;30),9*16+50+10*32+10*48+(B316-30)*64,IF(AND(B316&lt;=50,B316&gt;40),9*16+50+10*32+10*48+10*64+(B316-40)*80,IF(AND(B316&lt;=60,B316&gt;50),9*16+30+10*32+10*48+10*64+10*80+(B316-50)*96,IF(AND(B316&lt;=70,B316&gt;60),9*16+30+10*32+10*48+10*64+10*80+10*96+(B316-60)*112,IF(AND(B316&lt;=80,B316&gt;70),9*16+30+10*32+10*48+10*64+10*80+10*96+10*112+(B316-70)*128,IF(AND(B316&lt;=90,B316&gt;80),9*16+30+10*32+10*48+10*64+10*80+10*96+10*112+10*128+(B316-80)*144,IF(AND(B316&lt;=100,B316&gt;90),9*16+30+10*32+10*48+10*64+10*80+10*96+10*112+10*128+10*144+(B316-90)*160,IF(AND(B316&lt;=110,B316&gt;100),9*16+30+10*32+10*48+10*64+10*80+10*96+10*112+10*128+10*144+10*160+(B316-100)*176,IF(AND(B316&lt;=120,B316&gt;110),9*16+30+10*32+10*48+10*64+10*80+10*96+10*112+10*128+10*144+10*160+10*176+(B316-110)*192))))))))))))</f>
        <v>5134</v>
      </c>
      <c r="D316" s="42">
        <v>60</v>
      </c>
      <c r="E316" s="42">
        <v>60</v>
      </c>
      <c r="F316" s="100">
        <v>60</v>
      </c>
      <c r="G316" s="102">
        <f>人物成长表!$D316*人物成长表!$B316*10%+7+IF(AND(B316&lt;=10,B316&gt;0),(人物成长表!$B316-1)*转化表!$C$37,IF(AND(B316&lt;=20,B316&gt;10),9*转化表!$C$37+(B316-10)*转化表!$C$38,IF(AND(B316&lt;=30,B316&gt;20),9*转化表!$C$37+10*转化表!$C$38+(B316-20)*转化表!$C$39,IF(AND(B316&lt;=40,B316&gt;30),9*转化表!$C$37+10*转化表!$C$38+10*转化表!$C$39+(B316-30)*转化表!$C$40,IF(AND(B316&lt;=50,B316&gt;40),9*转化表!$C$37+10*转化表!$C$38+10*转化表!$C$39+10*转化表!$C$40+(B316-40)*转化表!$C$41,IF(AND(B316&lt;=60,B316&gt;50),9*转化表!$C$37+10*转化表!$C$38+10*转化表!$C$39+10*转化表!$C$40+10*转化表!$C$41+(B316-50)*转化表!$C$42,IF(AND(B316&lt;=70,B316&gt;60),9*转化表!$C$37+10*转化表!$C$38+10*转化表!$C$39+10*转化表!$C$40+10*转化表!$C$41+10*转化表!$C$42+(B316-60)*转化表!$C$43,IF(AND(B316&lt;=80,B316&gt;70),9*转化表!$C$37+10*转化表!$C$38+10*转化表!$C$39+10*转化表!$C$40+10*转化表!$C$41+10*转化表!$C$42+10*转化表!$C$43+(B316-70)*转化表!$C$44,IF(AND(B316&lt;=90,B316&gt;80),9*转化表!$C$37+10*转化表!$C$38+10*转化表!$C$39+10*转化表!$C$40+10*转化表!$C$41+10*转化表!$C$42+10*转化表!$C$43+10*转化表!$C$44+(B316-80)*转化表!$C$45,IF(AND(B316&lt;=100,B316&gt;90),9*转化表!$C$37+10*转化表!$C$38+10*转化表!$C$39+10*转化表!$C$40+10*转化表!$C$41+10*转化表!$C$42+10*转化表!$C$43+10*转化表!$C$44+10*转化表!$C$45+(B316-90)*转化表!$C$46,IF(AND(B316&lt;=110,B316&gt;100),9*转化表!$C$37+10*转化表!$C$38+10*转化表!$C$39+10*转化表!$C$40+10*转化表!$C$41+10*转化表!$C$42+10*转化表!$C$43+10*转化表!$C$44+10*转化表!$C$45+10*转化表!$C$46+(B316-100)*转化表!$C$47,IF(AND(B316&lt;=120,B316&gt;110),9*转化表!$C$37+10*转化表!$C$38+10*转化表!$C$39+10*转化表!$C$40+10*转化表!$C$41+10*转化表!$C$42+10*转化表!$C$43+10*转化表!$C$44+10*转化表!$C$45+10*转化表!$C$46+10*转化表!$C$47+(B316-110)*转化表!$C$48))))))))))))</f>
        <v>1354</v>
      </c>
      <c r="H316" s="102">
        <f>人物成长表!$D316*人物成长表!$B316*7%+4.8+IF(AND(B316&lt;=10,B316&gt;0),(人物成长表!$B316-1)*转化表!$D$37,IF(AND(B316&lt;=20,B316&gt;10),9*转化表!$D$37+(B316-10)*转化表!$D$38,IF(AND(B316&lt;=30,B316&gt;20),9*转化表!$D$37+10*转化表!$D$38+(B316-20)*转化表!$D$39,IF(AND(B316&lt;=40,B316&gt;30),9*转化表!$D$37+10*转化表!$D$38+10*转化表!$D$39+(B316-30)*转化表!$D$40,IF(AND(B316&lt;=50,B316&gt;40),9*转化表!$D$37+10*转化表!$D$38+10*转化表!$D$39+10*转化表!$D$40+(B316-40)*转化表!$D$41,IF(AND(B316&lt;=60,B316&gt;50),9*转化表!$D$37+10*转化表!$D$38+10*转化表!$D$39+10*转化表!$D$40+10*转化表!$D$41+(B316-50)*转化表!$D$42,IF(AND(B316&lt;=70,B316&gt;60),9*转化表!$D$37+10*转化表!$D$38+10*转化表!$D$39+10*转化表!$D$40+10*转化表!$D$41+10*转化表!$D$42+(B316-60)*转化表!$D$43,IF(AND(B316&lt;=80,B316&gt;70),9*转化表!$D$37+10*转化表!$D$38+10*转化表!$D$39+10*转化表!$D$40+10*转化表!$D$41+10*转化表!$D$42+10*转化表!$D$43+(B316-70)*转化表!$D$44,IF(AND(B316&lt;=90,B316&gt;80),9*转化表!$D$37+10*转化表!$D$38+10*转化表!$D$39+10*转化表!$D$40+10*转化表!$D$41+10*转化表!$D$42+10*转化表!$D$43+10*转化表!$D$44+(B316-80)*转化表!$D$45,IF(AND(B316&lt;=100,B316&gt;90),9*转化表!$D$37+10*转化表!$D$38+10*转化表!$D$39+10*转化表!$D$40+10*转化表!$D$41+10*转化表!$D$42+10*转化表!$D$43+10*转化表!$D$44+10*转化表!$D$45+(B316-90)*转化表!$D$46,IF(AND(B316&lt;=110,B316&gt;100),9*转化表!$D$37+10*转化表!$D$38+10*转化表!$D$39+10*转化表!$D$40+10*转化表!$D$41+10*转化表!$D$42+10*转化表!$D$43+10*转化表!$D$44+10*转化表!$D$45+10*转化表!$D$46+(B316-100)*转化表!$D$47,IF(AND(B316&lt;=120,B316&gt;110),9*转化表!$D$37+10*转化表!$D$38+10*转化表!$D$39+10*转化表!$D$40+10*转化表!$D$41+10*转化表!$D$42+10*转化表!$D$43+10*转化表!$D$44+10*转化表!$D$45+10*转化表!$D$46+10*转化表!$D$47+(B316-110)*转化表!$D$48))))))))))))</f>
        <v>369.50000000000006</v>
      </c>
      <c r="I316" s="103">
        <f>IF(E316&lt;=50,0,(E316-50)*人物成长表!$B316*10%+0.1+IF(AND(B316&lt;=10,B316&gt;0),(人物成长表!$B316-1)*转化表!$E$37,IF(AND(B316&lt;=20,B316&gt;10),9*转化表!$E$37+(B316-10)*转化表!$E$38,IF(AND(B316&lt;=30,B316&gt;20),9*转化表!$E$37+10*转化表!$E$38+(B316-20)*转化表!$E$39,IF(AND(B316&lt;=40,B316&gt;30),9*转化表!$E$37+10*转化表!$E$38+10*转化表!$E$39+(B316-30)*转化表!$E$40,IF(AND(B316&lt;=50,B316&gt;40),9*转化表!$E$37+10*转化表!$E$38+10*转化表!$E$39+10*转化表!$E$40+(B316-40)*转化表!$E$41,IF(AND(B316&lt;=60,B316&gt;50),9*转化表!$E$37+10*转化表!$E$38+10*转化表!$E$39+10*转化表!$E$40+10*转化表!$E$41+(B316-50)*转化表!$E$42,IF(AND(B316&lt;=70,B316&gt;60),9*转化表!$E$37+10*转化表!$E$38+10*转化表!$E$39+10*转化表!$E$40+10*转化表!$E$41+10*转化表!$E$42+(B316-60)*转化表!$E$43,IF(AND(B316&lt;=80,B316&gt;70),9*转化表!$E$37+10*转化表!$E$38+10*转化表!$E$39+10*转化表!$E$40+10*转化表!$E$41+10*转化表!$E$42+10*转化表!$E$43+(B316-70)*转化表!$E$44,IF(AND(B316&lt;=90,B316&gt;80),9*转化表!$E$37+10*转化表!$E$38+10*转化表!$E$39+10*转化表!$E$40+10*转化表!$E$41+10*转化表!$E$42+10*转化表!$E$43+10*转化表!$E$44+(B316-80)*转化表!$E$45,IF(AND(B316&lt;=100,B316&gt;90),9*转化表!$E$37+10*转化表!$E$38+10*转化表!$E$39+10*转化表!$E$40+10*转化表!$E$41+10*转化表!$E$42+10*转化表!$E$43+10*转化表!$E$44+10*转化表!$E$45+(B316-90)*转化表!$E$46,IF(AND(B316&lt;=110,B316&gt;100),9*转化表!$E$37+10*转化表!$E$38+10*转化表!$E$39+10*转化表!$E$40+10*转化表!$E$41+10*转化表!$E$42+10*转化表!$E$43+10*转化表!$E$44+10*转化表!$E$45+10*转化表!$E$46+(B316-100)*转化表!$E$47,IF(AND(B316&lt;=120,B316&gt;110),9*转化表!$E$37+10*转化表!$E$38+10*转化表!$E$39+10*转化表!$E$40+10*转化表!$E$41+10*转化表!$E$42+10*转化表!$E$43+10*转化表!$E$44+10*转化表!$E$45+10*转化表!$E$46+10*转化表!$E$47+(B316-110)*转化表!$E$48)))))))))))))</f>
        <v>77.569999999999993</v>
      </c>
      <c r="J316" s="103">
        <f>IF(E316&lt;=50,0,(E316-50)*B316*7%+0.1+IF(AND(B316&lt;=10,B316&gt;0),(人物成长表!$B316-1)*转化表!$F$37,IF(AND(B316&lt;=20,B316&gt;10),9*转化表!$F$37+(B316-10)*转化表!$F$38,IF(AND(B316&lt;=30,B316&gt;20),9*转化表!$F$37+10*转化表!$F$38+(B316-20)*转化表!$F$39,IF(AND(B316&lt;=40,B316&gt;30),9*转化表!$F$37+10*转化表!$F$38+10*转化表!$F$39+(B316-30)*转化表!$F$40,IF(AND(B316&lt;=50,B316&gt;40),9*转化表!$F$37+10*转化表!$F$38+10*转化表!$F$39+10*转化表!$F$40+(B316-40)*转化表!$F$41,IF(AND(B316&lt;=60,B316&gt;50),9*转化表!$F$37+10*转化表!$F$38+10*转化表!$F$39+10*转化表!$F$40+10*转化表!$F$41+(B316-50)*转化表!$F$42,IF(AND(B316&lt;=70,B316&gt;60),9*转化表!$F$37+10*转化表!$F$38+10*转化表!$F$39+10*转化表!$F$40+10*转化表!$F$41+10*转化表!$F$42+(B316-60)*转化表!$F$43,IF(AND(B316&lt;=80,B316&gt;70),9*转化表!$F$37+10*转化表!$F$38+10*转化表!$F$39+10*转化表!$F$40+10*转化表!$F$41+10*转化表!$F$42+10*转化表!$F$43+(B316-70)*转化表!$F$44,IF(AND(B316&lt;=90,B316&gt;80),9*转化表!$F$37+10*转化表!$F$38+10*转化表!$F$39+10*转化表!$F$40+10*转化表!$F$41+10*转化表!$F$42+10*转化表!$F$43+10*转化表!$F$44+(B316-80)*转化表!$F$45,IF(AND(B316&lt;=100,B316&gt;90),9*转化表!$F$37+10*转化表!$F$38+10*转化表!$F$39+10*转化表!$F$40+10*转化表!$F$41+10*转化表!$F$42+10*转化表!$F$43+10*转化表!$F$44+10*转化表!$F$45+(B316-90)*转化表!$F$46,IF(AND(B316&lt;=110,B316&gt;100),9*转化表!$F$37+10*转化表!$F$38+10*转化表!$F$39+10*转化表!$F$40+10*转化表!$F$41+10*转化表!$F$42+10*转化表!$F$43+10*转化表!$F$44+10*转化表!$F$45+10*转化表!$F$46+(B316-100)*转化表!$F$47,IF(AND(B316&lt;=120,B316&gt;110),9*转化表!$F$37+10*转化表!$F$38+10*转化表!$F$39+10*转化表!$F$40+10*转化表!$F$41+10*转化表!$F$42+10*转化表!$F$43+10*转化表!$F$44+10*转化表!$F$45+10*转化表!$F$46+10*转化表!$F$47+(B316-110)*转化表!$F$48)))))))))))))</f>
        <v>54.38000000000001</v>
      </c>
      <c r="K316" s="103">
        <f>(F316-50)*人物成长表!$B316*10%+1+IF(AND(B316&lt;=10,B316&gt;0),(人物成长表!$B316-1)*转化表!$G$37,IF(AND(B316&lt;=20,B316&gt;10),9*转化表!$G$37+(B316-10)*转化表!$G$38,IF(AND(B316&lt;=30,B316&gt;20),9*转化表!$G$37+10*转化表!$G$38+(B316-20)*转化表!$G$39,IF(AND(B316&lt;=40,B316&gt;30),9*转化表!$G$37+10*转化表!$G$38+10*转化表!$G$39+(B316-30)*转化表!$G$40,IF(AND(B316&lt;=50,B316&gt;40),9*转化表!$G$37+10*转化表!$G$38+10*转化表!$G$39+10*转化表!$G$40+(B316-40)*转化表!$G$41,IF(AND(B316&lt;=60,B316&gt;50),9*转化表!$G$37+10*转化表!$G$38+10*转化表!$G$39+10*转化表!$G$40+10*转化表!$G$41+(B316-50)*转化表!$G$42,IF(AND(B316&lt;=70,B316&gt;60),9*转化表!$G$37+10*转化表!$G$38+10*转化表!$G$39+10*转化表!$G$40+10*转化表!$G$41+10*转化表!$G$42+(B316-60)*转化表!$G$43,IF(AND(B316&lt;=80,B316&gt;70),9*转化表!$G$37+10*转化表!$G$38+10*转化表!$G$39+10*转化表!$G$40+10*转化表!$G$41+10*转化表!$G$42+10*转化表!$G$43+(B316-70)*转化表!$G$44,IF(AND(B316&lt;=90,B316&gt;80),9*转化表!$G$37+10*转化表!$G$38+10*转化表!$G$39+10*转化表!$G$40+10*转化表!$G$41+10*转化表!$G$42+10*转化表!$G$43+10*转化表!$G$44+(B316-80)*转化表!$G$45,IF(AND(B316&lt;=100,B316&gt;90),9*转化表!$G$37+10*转化表!$G$38+10*转化表!$G$39+10*转化表!$G$40+10*转化表!$G$41+10*转化表!$G$42+10*转化表!$G$43+10*转化表!$G$44+10*转化表!$G$45+(B316-90)*转化表!$G$46,IF(AND(B316&lt;=110,B316&gt;100),9*转化表!$G$37+10*转化表!$G$38+10*转化表!$G$39+10*转化表!$G$40+10*转化表!$G$41+10*转化表!$G$42+10*转化表!$G$43+10*转化表!$G$44+10*转化表!$G$45+10*转化表!$G$46+(B316-100)*转化表!$G$47,IF(AND(B316&lt;=120,B316&gt;110),9*转化表!$G$37+10*转化表!$G$38+10*转化表!$G$39+10*转化表!$G$40+10*转化表!$G$41+10*转化表!$G$42+10*转化表!$G$43+10*转化表!$G$44+10*转化表!$G$45+10*转化表!$G$46+10*转化表!$G$47+(B316-110)*转化表!$G$48))))))))))))</f>
        <v>395</v>
      </c>
      <c r="L316" s="103">
        <f>IF(F316&lt;=50,0,(F316-50)*人物成长表!$B316*7%+IF(AND(B316&lt;=10,B316&gt;0),人物成长表!$B316*转化表!$H$37,IF(AND(B316&lt;=20,B316&gt;10),9*转化表!$H$37+(B316-10)*转化表!$H$38,IF(AND(B316&lt;=30,B316&gt;20),9*转化表!$H$37+10*转化表!$H$38+(B316-20)*转化表!$H$39,IF(AND(B316&lt;=40,B316&gt;30),9*转化表!$H$37+10*转化表!$H$38+10*转化表!$H$39+(B316-30)*转化表!$H$40,IF(AND(B316&lt;=50,B316&gt;40),9*转化表!$H$37+10*转化表!$H$38+10*转化表!$H$39+10*转化表!$H$40+(B316-40)*转化表!$H$41,IF(AND(B316&lt;=60,B316&gt;50),9*转化表!$H$37+10*转化表!$H$38+10*转化表!$H$39+10*转化表!$H$40+10*转化表!$H$41+(B316-50)*转化表!$H$42,IF(AND(B316&lt;=70,B316&gt;60),9*转化表!$H$37+10*转化表!$H$38+10*转化表!$H$39+10*转化表!$H$40+10*转化表!$H$41+10*转化表!$H$42+(B316-60)*转化表!$H$43,IF(AND(B316&lt;=80,B316&gt;70),9*转化表!$H$37+10*转化表!$H$38+10*转化表!$H$39+10*转化表!$H$40+10*转化表!$H$41+10*转化表!$H$42+10*转化表!$H$43+(B316-70)*转化表!$H$44,IF(AND(B316&lt;=90,B316&gt;80),9*转化表!$H$37+10*转化表!$H$38+10*转化表!$H$39+10*转化表!$H$40+10*转化表!$H$41+10*转化表!$H$42+10*转化表!$H$43+10*转化表!$H$44+(B316-80)*转化表!$H$45,IF(AND(B316&lt;=100,B316&gt;90),9*转化表!$H$37+10*转化表!$H$38+10*转化表!$H$39+10*转化表!$H$40+10*转化表!$H$41+10*转化表!$H$42+10*转化表!$H$43+10*转化表!$H$44+10*转化表!$H$45+(B316-90)*转化表!$H$46,IF(AND(B316&lt;=110,B316&gt;100),9*转化表!$H$37+10*转化表!$H$38+10*转化表!$H$39+10*转化表!$H$40+10*转化表!$H$41+10*转化表!$H$42+10*转化表!$H$43+10*转化表!$H$44+10*转化表!$H$45+10*转化表!$H$46+(B316-100)*转化表!$H$47,IF(AND(B316&lt;=120,B316&gt;110),9*转化表!$H$37+10*转化表!$H$38+10*转化表!$H$39+10*转化表!$H$40+10*转化表!$H$41+10*转化表!$H$42+10*转化表!$H$43+10*转化表!$H$44+10*转化表!$H$45+10*转化表!$H$46+10*转化表!$H$47+(B316-110)*转化表!$H$48)))))))))))))</f>
        <v>56.865000000000009</v>
      </c>
      <c r="M316" s="104">
        <v>0.15</v>
      </c>
      <c r="N316" s="100">
        <v>0</v>
      </c>
      <c r="O316" s="104">
        <v>0.15</v>
      </c>
      <c r="P316" s="104">
        <v>0.15</v>
      </c>
      <c r="Q316" s="100">
        <v>0</v>
      </c>
      <c r="R316" s="100">
        <v>0</v>
      </c>
      <c r="S316" s="100">
        <v>0</v>
      </c>
    </row>
    <row r="317" spans="1:19">
      <c r="A317" s="42" t="s">
        <v>465</v>
      </c>
      <c r="B317" s="100">
        <v>76</v>
      </c>
      <c r="C317" s="101">
        <f>IF(AND(B317&lt;=10,B317&gt;0),(人物成长表!$B317-1)*16+50,IF(AND(B317&lt;=20,B317&gt;10),9*16+50+(B317-10)*32,IF(AND(B317&lt;=30,B317&gt;20),9*16+50+10*32+(B317-20)*48,IF(AND(B317&lt;=40,B317&gt;30),9*16+50+10*32+10*48+(B317-30)*64,IF(AND(B317&lt;=50,B317&gt;40),9*16+50+10*32+10*48+10*64+(B317-40)*80,IF(AND(B317&lt;=60,B317&gt;50),9*16+30+10*32+10*48+10*64+10*80+(B317-50)*96,IF(AND(B317&lt;=70,B317&gt;60),9*16+30+10*32+10*48+10*64+10*80+10*96+(B317-60)*112,IF(AND(B317&lt;=80,B317&gt;70),9*16+30+10*32+10*48+10*64+10*80+10*96+10*112+(B317-70)*128,IF(AND(B317&lt;=90,B317&gt;80),9*16+30+10*32+10*48+10*64+10*80+10*96+10*112+10*128+(B317-80)*144,IF(AND(B317&lt;=100,B317&gt;90),9*16+30+10*32+10*48+10*64+10*80+10*96+10*112+10*128+10*144+(B317-90)*160,IF(AND(B317&lt;=110,B317&gt;100),9*16+30+10*32+10*48+10*64+10*80+10*96+10*112+10*128+10*144+10*160+(B317-100)*176,IF(AND(B317&lt;=120,B317&gt;110),9*16+30+10*32+10*48+10*64+10*80+10*96+10*112+10*128+10*144+10*160+10*176+(B317-110)*192))))))))))))</f>
        <v>5262</v>
      </c>
      <c r="D317" s="42">
        <v>60</v>
      </c>
      <c r="E317" s="42">
        <v>60</v>
      </c>
      <c r="F317" s="100">
        <v>60</v>
      </c>
      <c r="G317" s="102">
        <f>人物成长表!$D317*人物成长表!$B317*10%+7+IF(AND(B317&lt;=10,B317&gt;0),(人物成长表!$B317-1)*转化表!$C$37,IF(AND(B317&lt;=20,B317&gt;10),9*转化表!$C$37+(B317-10)*转化表!$C$38,IF(AND(B317&lt;=30,B317&gt;20),9*转化表!$C$37+10*转化表!$C$38+(B317-20)*转化表!$C$39,IF(AND(B317&lt;=40,B317&gt;30),9*转化表!$C$37+10*转化表!$C$38+10*转化表!$C$39+(B317-30)*转化表!$C$40,IF(AND(B317&lt;=50,B317&gt;40),9*转化表!$C$37+10*转化表!$C$38+10*转化表!$C$39+10*转化表!$C$40+(B317-40)*转化表!$C$41,IF(AND(B317&lt;=60,B317&gt;50),9*转化表!$C$37+10*转化表!$C$38+10*转化表!$C$39+10*转化表!$C$40+10*转化表!$C$41+(B317-50)*转化表!$C$42,IF(AND(B317&lt;=70,B317&gt;60),9*转化表!$C$37+10*转化表!$C$38+10*转化表!$C$39+10*转化表!$C$40+10*转化表!$C$41+10*转化表!$C$42+(B317-60)*转化表!$C$43,IF(AND(B317&lt;=80,B317&gt;70),9*转化表!$C$37+10*转化表!$C$38+10*转化表!$C$39+10*转化表!$C$40+10*转化表!$C$41+10*转化表!$C$42+10*转化表!$C$43+(B317-70)*转化表!$C$44,IF(AND(B317&lt;=90,B317&gt;80),9*转化表!$C$37+10*转化表!$C$38+10*转化表!$C$39+10*转化表!$C$40+10*转化表!$C$41+10*转化表!$C$42+10*转化表!$C$43+10*转化表!$C$44+(B317-80)*转化表!$C$45,IF(AND(B317&lt;=100,B317&gt;90),9*转化表!$C$37+10*转化表!$C$38+10*转化表!$C$39+10*转化表!$C$40+10*转化表!$C$41+10*转化表!$C$42+10*转化表!$C$43+10*转化表!$C$44+10*转化表!$C$45+(B317-90)*转化表!$C$46,IF(AND(B317&lt;=110,B317&gt;100),9*转化表!$C$37+10*转化表!$C$38+10*转化表!$C$39+10*转化表!$C$40+10*转化表!$C$41+10*转化表!$C$42+10*转化表!$C$43+10*转化表!$C$44+10*转化表!$C$45+10*转化表!$C$46+(B317-100)*转化表!$C$47,IF(AND(B317&lt;=120,B317&gt;110),9*转化表!$C$37+10*转化表!$C$38+10*转化表!$C$39+10*转化表!$C$40+10*转化表!$C$41+10*转化表!$C$42+10*转化表!$C$43+10*转化表!$C$44+10*转化表!$C$45+10*转化表!$C$46+10*转化表!$C$47+(B317-110)*转化表!$C$48))))))))))))</f>
        <v>1387</v>
      </c>
      <c r="H317" s="102">
        <f>人物成长表!$D317*人物成长表!$B317*7%+4.8+IF(AND(B317&lt;=10,B317&gt;0),(人物成长表!$B317-1)*转化表!$D$37,IF(AND(B317&lt;=20,B317&gt;10),9*转化表!$D$37+(B317-10)*转化表!$D$38,IF(AND(B317&lt;=30,B317&gt;20),9*转化表!$D$37+10*转化表!$D$38+(B317-20)*转化表!$D$39,IF(AND(B317&lt;=40,B317&gt;30),9*转化表!$D$37+10*转化表!$D$38+10*转化表!$D$39+(B317-30)*转化表!$D$40,IF(AND(B317&lt;=50,B317&gt;40),9*转化表!$D$37+10*转化表!$D$38+10*转化表!$D$39+10*转化表!$D$40+(B317-40)*转化表!$D$41,IF(AND(B317&lt;=60,B317&gt;50),9*转化表!$D$37+10*转化表!$D$38+10*转化表!$D$39+10*转化表!$D$40+10*转化表!$D$41+(B317-50)*转化表!$D$42,IF(AND(B317&lt;=70,B317&gt;60),9*转化表!$D$37+10*转化表!$D$38+10*转化表!$D$39+10*转化表!$D$40+10*转化表!$D$41+10*转化表!$D$42+(B317-60)*转化表!$D$43,IF(AND(B317&lt;=80,B317&gt;70),9*转化表!$D$37+10*转化表!$D$38+10*转化表!$D$39+10*转化表!$D$40+10*转化表!$D$41+10*转化表!$D$42+10*转化表!$D$43+(B317-70)*转化表!$D$44,IF(AND(B317&lt;=90,B317&gt;80),9*转化表!$D$37+10*转化表!$D$38+10*转化表!$D$39+10*转化表!$D$40+10*转化表!$D$41+10*转化表!$D$42+10*转化表!$D$43+10*转化表!$D$44+(B317-80)*转化表!$D$45,IF(AND(B317&lt;=100,B317&gt;90),9*转化表!$D$37+10*转化表!$D$38+10*转化表!$D$39+10*转化表!$D$40+10*转化表!$D$41+10*转化表!$D$42+10*转化表!$D$43+10*转化表!$D$44+10*转化表!$D$45+(B317-90)*转化表!$D$46,IF(AND(B317&lt;=110,B317&gt;100),9*转化表!$D$37+10*转化表!$D$38+10*转化表!$D$39+10*转化表!$D$40+10*转化表!$D$41+10*转化表!$D$42+10*转化表!$D$43+10*转化表!$D$44+10*转化表!$D$45+10*转化表!$D$46+(B317-100)*转化表!$D$47,IF(AND(B317&lt;=120,B317&gt;110),9*转化表!$D$37+10*转化表!$D$38+10*转化表!$D$39+10*转化表!$D$40+10*转化表!$D$41+10*转化表!$D$42+10*转化表!$D$43+10*转化表!$D$44+10*转化表!$D$45+10*转化表!$D$46+10*转化表!$D$47+(B317-110)*转化表!$D$48))))))))))))</f>
        <v>377.60000000000008</v>
      </c>
      <c r="I317" s="103">
        <f>IF(E317&lt;=50,0,(E317-50)*人物成长表!$B317*10%+0.1+IF(AND(B317&lt;=10,B317&gt;0),(人物成长表!$B317-1)*转化表!$E$37,IF(AND(B317&lt;=20,B317&gt;10),9*转化表!$E$37+(B317-10)*转化表!$E$38,IF(AND(B317&lt;=30,B317&gt;20),9*转化表!$E$37+10*转化表!$E$38+(B317-20)*转化表!$E$39,IF(AND(B317&lt;=40,B317&gt;30),9*转化表!$E$37+10*转化表!$E$38+10*转化表!$E$39+(B317-30)*转化表!$E$40,IF(AND(B317&lt;=50,B317&gt;40),9*转化表!$E$37+10*转化表!$E$38+10*转化表!$E$39+10*转化表!$E$40+(B317-40)*转化表!$E$41,IF(AND(B317&lt;=60,B317&gt;50),9*转化表!$E$37+10*转化表!$E$38+10*转化表!$E$39+10*转化表!$E$40+10*转化表!$E$41+(B317-50)*转化表!$E$42,IF(AND(B317&lt;=70,B317&gt;60),9*转化表!$E$37+10*转化表!$E$38+10*转化表!$E$39+10*转化表!$E$40+10*转化表!$E$41+10*转化表!$E$42+(B317-60)*转化表!$E$43,IF(AND(B317&lt;=80,B317&gt;70),9*转化表!$E$37+10*转化表!$E$38+10*转化表!$E$39+10*转化表!$E$40+10*转化表!$E$41+10*转化表!$E$42+10*转化表!$E$43+(B317-70)*转化表!$E$44,IF(AND(B317&lt;=90,B317&gt;80),9*转化表!$E$37+10*转化表!$E$38+10*转化表!$E$39+10*转化表!$E$40+10*转化表!$E$41+10*转化表!$E$42+10*转化表!$E$43+10*转化表!$E$44+(B317-80)*转化表!$E$45,IF(AND(B317&lt;=100,B317&gt;90),9*转化表!$E$37+10*转化表!$E$38+10*转化表!$E$39+10*转化表!$E$40+10*转化表!$E$41+10*转化表!$E$42+10*转化表!$E$43+10*转化表!$E$44+10*转化表!$E$45+(B317-90)*转化表!$E$46,IF(AND(B317&lt;=110,B317&gt;100),9*转化表!$E$37+10*转化表!$E$38+10*转化表!$E$39+10*转化表!$E$40+10*转化表!$E$41+10*转化表!$E$42+10*转化表!$E$43+10*转化表!$E$44+10*转化表!$E$45+10*转化表!$E$46+(B317-100)*转化表!$E$47,IF(AND(B317&lt;=120,B317&gt;110),9*转化表!$E$37+10*转化表!$E$38+10*转化表!$E$39+10*转化表!$E$40+10*转化表!$E$41+10*转化表!$E$42+10*转化表!$E$43+10*转化表!$E$44+10*转化表!$E$45+10*转化表!$E$46+10*转化表!$E$47+(B317-110)*转化表!$E$48)))))))))))))</f>
        <v>78.649999999999991</v>
      </c>
      <c r="J317" s="103">
        <f>IF(E317&lt;=50,0,(E317-50)*B317*7%+0.1+IF(AND(B317&lt;=10,B317&gt;0),(人物成长表!$B317-1)*转化表!$F$37,IF(AND(B317&lt;=20,B317&gt;10),9*转化表!$F$37+(B317-10)*转化表!$F$38,IF(AND(B317&lt;=30,B317&gt;20),9*转化表!$F$37+10*转化表!$F$38+(B317-20)*转化表!$F$39,IF(AND(B317&lt;=40,B317&gt;30),9*转化表!$F$37+10*转化表!$F$38+10*转化表!$F$39+(B317-30)*转化表!$F$40,IF(AND(B317&lt;=50,B317&gt;40),9*转化表!$F$37+10*转化表!$F$38+10*转化表!$F$39+10*转化表!$F$40+(B317-40)*转化表!$F$41,IF(AND(B317&lt;=60,B317&gt;50),9*转化表!$F$37+10*转化表!$F$38+10*转化表!$F$39+10*转化表!$F$40+10*转化表!$F$41+(B317-50)*转化表!$F$42,IF(AND(B317&lt;=70,B317&gt;60),9*转化表!$F$37+10*转化表!$F$38+10*转化表!$F$39+10*转化表!$F$40+10*转化表!$F$41+10*转化表!$F$42+(B317-60)*转化表!$F$43,IF(AND(B317&lt;=80,B317&gt;70),9*转化表!$F$37+10*转化表!$F$38+10*转化表!$F$39+10*转化表!$F$40+10*转化表!$F$41+10*转化表!$F$42+10*转化表!$F$43+(B317-70)*转化表!$F$44,IF(AND(B317&lt;=90,B317&gt;80),9*转化表!$F$37+10*转化表!$F$38+10*转化表!$F$39+10*转化表!$F$40+10*转化表!$F$41+10*转化表!$F$42+10*转化表!$F$43+10*转化表!$F$44+(B317-80)*转化表!$F$45,IF(AND(B317&lt;=100,B317&gt;90),9*转化表!$F$37+10*转化表!$F$38+10*转化表!$F$39+10*转化表!$F$40+10*转化表!$F$41+10*转化表!$F$42+10*转化表!$F$43+10*转化表!$F$44+10*转化表!$F$45+(B317-90)*转化表!$F$46,IF(AND(B317&lt;=110,B317&gt;100),9*转化表!$F$37+10*转化表!$F$38+10*转化表!$F$39+10*转化表!$F$40+10*转化表!$F$41+10*转化表!$F$42+10*转化表!$F$43+10*转化表!$F$44+10*转化表!$F$45+10*转化表!$F$46+(B317-100)*转化表!$F$47,IF(AND(B317&lt;=120,B317&gt;110),9*转化表!$F$37+10*转化表!$F$38+10*转化表!$F$39+10*转化表!$F$40+10*转化表!$F$41+10*转化表!$F$42+10*转化表!$F$43+10*转化表!$F$44+10*转化表!$F$45+10*转化表!$F$46+10*转化表!$F$47+(B317-110)*转化表!$F$48)))))))))))))</f>
        <v>55.150000000000006</v>
      </c>
      <c r="K317" s="103">
        <f>(F317-50)*人物成长表!$B317*10%+1+IF(AND(B317&lt;=10,B317&gt;0),(人物成长表!$B317-1)*转化表!$G$37,IF(AND(B317&lt;=20,B317&gt;10),9*转化表!$G$37+(B317-10)*转化表!$G$38,IF(AND(B317&lt;=30,B317&gt;20),9*转化表!$G$37+10*转化表!$G$38+(B317-20)*转化表!$G$39,IF(AND(B317&lt;=40,B317&gt;30),9*转化表!$G$37+10*转化表!$G$38+10*转化表!$G$39+(B317-30)*转化表!$G$40,IF(AND(B317&lt;=50,B317&gt;40),9*转化表!$G$37+10*转化表!$G$38+10*转化表!$G$39+10*转化表!$G$40+(B317-40)*转化表!$G$41,IF(AND(B317&lt;=60,B317&gt;50),9*转化表!$G$37+10*转化表!$G$38+10*转化表!$G$39+10*转化表!$G$40+10*转化表!$G$41+(B317-50)*转化表!$G$42,IF(AND(B317&lt;=70,B317&gt;60),9*转化表!$G$37+10*转化表!$G$38+10*转化表!$G$39+10*转化表!$G$40+10*转化表!$G$41+10*转化表!$G$42+(B317-60)*转化表!$G$43,IF(AND(B317&lt;=80,B317&gt;70),9*转化表!$G$37+10*转化表!$G$38+10*转化表!$G$39+10*转化表!$G$40+10*转化表!$G$41+10*转化表!$G$42+10*转化表!$G$43+(B317-70)*转化表!$G$44,IF(AND(B317&lt;=90,B317&gt;80),9*转化表!$G$37+10*转化表!$G$38+10*转化表!$G$39+10*转化表!$G$40+10*转化表!$G$41+10*转化表!$G$42+10*转化表!$G$43+10*转化表!$G$44+(B317-80)*转化表!$G$45,IF(AND(B317&lt;=100,B317&gt;90),9*转化表!$G$37+10*转化表!$G$38+10*转化表!$G$39+10*转化表!$G$40+10*转化表!$G$41+10*转化表!$G$42+10*转化表!$G$43+10*转化表!$G$44+10*转化表!$G$45+(B317-90)*转化表!$G$46,IF(AND(B317&lt;=110,B317&gt;100),9*转化表!$G$37+10*转化表!$G$38+10*转化表!$G$39+10*转化表!$G$40+10*转化表!$G$41+10*转化表!$G$42+10*转化表!$G$43+10*转化表!$G$44+10*转化表!$G$45+10*转化表!$G$46+(B317-100)*转化表!$G$47,IF(AND(B317&lt;=120,B317&gt;110),9*转化表!$G$37+10*转化表!$G$38+10*转化表!$G$39+10*转化表!$G$40+10*转化表!$G$41+10*转化表!$G$42+10*转化表!$G$43+10*转化表!$G$44+10*转化表!$G$45+10*转化表!$G$46+10*转化表!$G$47+(B317-110)*转化表!$G$48))))))))))))</f>
        <v>404</v>
      </c>
      <c r="L317" s="103">
        <f>IF(F317&lt;=50,0,(F317-50)*人物成长表!$B317*7%+IF(AND(B317&lt;=10,B317&gt;0),人物成长表!$B317*转化表!$H$37,IF(AND(B317&lt;=20,B317&gt;10),9*转化表!$H$37+(B317-10)*转化表!$H$38,IF(AND(B317&lt;=30,B317&gt;20),9*转化表!$H$37+10*转化表!$H$38+(B317-20)*转化表!$H$39,IF(AND(B317&lt;=40,B317&gt;30),9*转化表!$H$37+10*转化表!$H$38+10*转化表!$H$39+(B317-30)*转化表!$H$40,IF(AND(B317&lt;=50,B317&gt;40),9*转化表!$H$37+10*转化表!$H$38+10*转化表!$H$39+10*转化表!$H$40+(B317-40)*转化表!$H$41,IF(AND(B317&lt;=60,B317&gt;50),9*转化表!$H$37+10*转化表!$H$38+10*转化表!$H$39+10*转化表!$H$40+10*转化表!$H$41+(B317-50)*转化表!$H$42,IF(AND(B317&lt;=70,B317&gt;60),9*转化表!$H$37+10*转化表!$H$38+10*转化表!$H$39+10*转化表!$H$40+10*转化表!$H$41+10*转化表!$H$42+(B317-60)*转化表!$H$43,IF(AND(B317&lt;=80,B317&gt;70),9*转化表!$H$37+10*转化表!$H$38+10*转化表!$H$39+10*转化表!$H$40+10*转化表!$H$41+10*转化表!$H$42+10*转化表!$H$43+(B317-70)*转化表!$H$44,IF(AND(B317&lt;=90,B317&gt;80),9*转化表!$H$37+10*转化表!$H$38+10*转化表!$H$39+10*转化表!$H$40+10*转化表!$H$41+10*转化表!$H$42+10*转化表!$H$43+10*转化表!$H$44+(B317-80)*转化表!$H$45,IF(AND(B317&lt;=100,B317&gt;90),9*转化表!$H$37+10*转化表!$H$38+10*转化表!$H$39+10*转化表!$H$40+10*转化表!$H$41+10*转化表!$H$42+10*转化表!$H$43+10*转化表!$H$44+10*转化表!$H$45+(B317-90)*转化表!$H$46,IF(AND(B317&lt;=110,B317&gt;100),9*转化表!$H$37+10*转化表!$H$38+10*转化表!$H$39+10*转化表!$H$40+10*转化表!$H$41+10*转化表!$H$42+10*转化表!$H$43+10*转化表!$H$44+10*转化表!$H$45+10*转化表!$H$46+(B317-100)*转化表!$H$47,IF(AND(B317&lt;=120,B317&gt;110),9*转化表!$H$37+10*转化表!$H$38+10*转化表!$H$39+10*转化表!$H$40+10*转化表!$H$41+10*转化表!$H$42+10*转化表!$H$43+10*转化表!$H$44+10*转化表!$H$45+10*转化表!$H$46+10*转化表!$H$47+(B317-110)*转化表!$H$48)))))))))))))</f>
        <v>57.680000000000007</v>
      </c>
      <c r="M317" s="104">
        <v>0.15</v>
      </c>
      <c r="N317" s="100">
        <v>0</v>
      </c>
      <c r="O317" s="104">
        <v>0.15</v>
      </c>
      <c r="P317" s="104">
        <v>0.15</v>
      </c>
      <c r="Q317" s="100">
        <v>0</v>
      </c>
      <c r="R317" s="100">
        <v>0</v>
      </c>
      <c r="S317" s="100">
        <v>0</v>
      </c>
    </row>
    <row r="318" spans="1:19">
      <c r="A318" s="42" t="s">
        <v>465</v>
      </c>
      <c r="B318" s="100">
        <v>77</v>
      </c>
      <c r="C318" s="101">
        <f>IF(AND(B318&lt;=10,B318&gt;0),(人物成长表!$B318-1)*16+50,IF(AND(B318&lt;=20,B318&gt;10),9*16+50+(B318-10)*32,IF(AND(B318&lt;=30,B318&gt;20),9*16+50+10*32+(B318-20)*48,IF(AND(B318&lt;=40,B318&gt;30),9*16+50+10*32+10*48+(B318-30)*64,IF(AND(B318&lt;=50,B318&gt;40),9*16+50+10*32+10*48+10*64+(B318-40)*80,IF(AND(B318&lt;=60,B318&gt;50),9*16+30+10*32+10*48+10*64+10*80+(B318-50)*96,IF(AND(B318&lt;=70,B318&gt;60),9*16+30+10*32+10*48+10*64+10*80+10*96+(B318-60)*112,IF(AND(B318&lt;=80,B318&gt;70),9*16+30+10*32+10*48+10*64+10*80+10*96+10*112+(B318-70)*128,IF(AND(B318&lt;=90,B318&gt;80),9*16+30+10*32+10*48+10*64+10*80+10*96+10*112+10*128+(B318-80)*144,IF(AND(B318&lt;=100,B318&gt;90),9*16+30+10*32+10*48+10*64+10*80+10*96+10*112+10*128+10*144+(B318-90)*160,IF(AND(B318&lt;=110,B318&gt;100),9*16+30+10*32+10*48+10*64+10*80+10*96+10*112+10*128+10*144+10*160+(B318-100)*176,IF(AND(B318&lt;=120,B318&gt;110),9*16+30+10*32+10*48+10*64+10*80+10*96+10*112+10*128+10*144+10*160+10*176+(B318-110)*192))))))))))))</f>
        <v>5390</v>
      </c>
      <c r="D318" s="42">
        <v>60</v>
      </c>
      <c r="E318" s="42">
        <v>60</v>
      </c>
      <c r="F318" s="100">
        <v>60</v>
      </c>
      <c r="G318" s="102">
        <f>人物成长表!$D318*人物成长表!$B318*10%+7+IF(AND(B318&lt;=10,B318&gt;0),(人物成长表!$B318-1)*转化表!$C$37,IF(AND(B318&lt;=20,B318&gt;10),9*转化表!$C$37+(B318-10)*转化表!$C$38,IF(AND(B318&lt;=30,B318&gt;20),9*转化表!$C$37+10*转化表!$C$38+(B318-20)*转化表!$C$39,IF(AND(B318&lt;=40,B318&gt;30),9*转化表!$C$37+10*转化表!$C$38+10*转化表!$C$39+(B318-30)*转化表!$C$40,IF(AND(B318&lt;=50,B318&gt;40),9*转化表!$C$37+10*转化表!$C$38+10*转化表!$C$39+10*转化表!$C$40+(B318-40)*转化表!$C$41,IF(AND(B318&lt;=60,B318&gt;50),9*转化表!$C$37+10*转化表!$C$38+10*转化表!$C$39+10*转化表!$C$40+10*转化表!$C$41+(B318-50)*转化表!$C$42,IF(AND(B318&lt;=70,B318&gt;60),9*转化表!$C$37+10*转化表!$C$38+10*转化表!$C$39+10*转化表!$C$40+10*转化表!$C$41+10*转化表!$C$42+(B318-60)*转化表!$C$43,IF(AND(B318&lt;=80,B318&gt;70),9*转化表!$C$37+10*转化表!$C$38+10*转化表!$C$39+10*转化表!$C$40+10*转化表!$C$41+10*转化表!$C$42+10*转化表!$C$43+(B318-70)*转化表!$C$44,IF(AND(B318&lt;=90,B318&gt;80),9*转化表!$C$37+10*转化表!$C$38+10*转化表!$C$39+10*转化表!$C$40+10*转化表!$C$41+10*转化表!$C$42+10*转化表!$C$43+10*转化表!$C$44+(B318-80)*转化表!$C$45,IF(AND(B318&lt;=100,B318&gt;90),9*转化表!$C$37+10*转化表!$C$38+10*转化表!$C$39+10*转化表!$C$40+10*转化表!$C$41+10*转化表!$C$42+10*转化表!$C$43+10*转化表!$C$44+10*转化表!$C$45+(B318-90)*转化表!$C$46,IF(AND(B318&lt;=110,B318&gt;100),9*转化表!$C$37+10*转化表!$C$38+10*转化表!$C$39+10*转化表!$C$40+10*转化表!$C$41+10*转化表!$C$42+10*转化表!$C$43+10*转化表!$C$44+10*转化表!$C$45+10*转化表!$C$46+(B318-100)*转化表!$C$47,IF(AND(B318&lt;=120,B318&gt;110),9*转化表!$C$37+10*转化表!$C$38+10*转化表!$C$39+10*转化表!$C$40+10*转化表!$C$41+10*转化表!$C$42+10*转化表!$C$43+10*转化表!$C$44+10*转化表!$C$45+10*转化表!$C$46+10*转化表!$C$47+(B318-110)*转化表!$C$48))))))))))))</f>
        <v>1420</v>
      </c>
      <c r="H318" s="102">
        <f>人物成长表!$D318*人物成长表!$B318*7%+4.8+IF(AND(B318&lt;=10,B318&gt;0),(人物成长表!$B318-1)*转化表!$D$37,IF(AND(B318&lt;=20,B318&gt;10),9*转化表!$D$37+(B318-10)*转化表!$D$38,IF(AND(B318&lt;=30,B318&gt;20),9*转化表!$D$37+10*转化表!$D$38+(B318-20)*转化表!$D$39,IF(AND(B318&lt;=40,B318&gt;30),9*转化表!$D$37+10*转化表!$D$38+10*转化表!$D$39+(B318-30)*转化表!$D$40,IF(AND(B318&lt;=50,B318&gt;40),9*转化表!$D$37+10*转化表!$D$38+10*转化表!$D$39+10*转化表!$D$40+(B318-40)*转化表!$D$41,IF(AND(B318&lt;=60,B318&gt;50),9*转化表!$D$37+10*转化表!$D$38+10*转化表!$D$39+10*转化表!$D$40+10*转化表!$D$41+(B318-50)*转化表!$D$42,IF(AND(B318&lt;=70,B318&gt;60),9*转化表!$D$37+10*转化表!$D$38+10*转化表!$D$39+10*转化表!$D$40+10*转化表!$D$41+10*转化表!$D$42+(B318-60)*转化表!$D$43,IF(AND(B318&lt;=80,B318&gt;70),9*转化表!$D$37+10*转化表!$D$38+10*转化表!$D$39+10*转化表!$D$40+10*转化表!$D$41+10*转化表!$D$42+10*转化表!$D$43+(B318-70)*转化表!$D$44,IF(AND(B318&lt;=90,B318&gt;80),9*转化表!$D$37+10*转化表!$D$38+10*转化表!$D$39+10*转化表!$D$40+10*转化表!$D$41+10*转化表!$D$42+10*转化表!$D$43+10*转化表!$D$44+(B318-80)*转化表!$D$45,IF(AND(B318&lt;=100,B318&gt;90),9*转化表!$D$37+10*转化表!$D$38+10*转化表!$D$39+10*转化表!$D$40+10*转化表!$D$41+10*转化表!$D$42+10*转化表!$D$43+10*转化表!$D$44+10*转化表!$D$45+(B318-90)*转化表!$D$46,IF(AND(B318&lt;=110,B318&gt;100),9*转化表!$D$37+10*转化表!$D$38+10*转化表!$D$39+10*转化表!$D$40+10*转化表!$D$41+10*转化表!$D$42+10*转化表!$D$43+10*转化表!$D$44+10*转化表!$D$45+10*转化表!$D$46+(B318-100)*转化表!$D$47,IF(AND(B318&lt;=120,B318&gt;110),9*转化表!$D$37+10*转化表!$D$38+10*转化表!$D$39+10*转化表!$D$40+10*转化表!$D$41+10*转化表!$D$42+10*转化表!$D$43+10*转化表!$D$44+10*转化表!$D$45+10*转化表!$D$46+10*转化表!$D$47+(B318-110)*转化表!$D$48))))))))))))</f>
        <v>385.70000000000005</v>
      </c>
      <c r="I318" s="103">
        <f>IF(E318&lt;=50,0,(E318-50)*人物成长表!$B318*10%+0.1+IF(AND(B318&lt;=10,B318&gt;0),(人物成长表!$B318-1)*转化表!$E$37,IF(AND(B318&lt;=20,B318&gt;10),9*转化表!$E$37+(B318-10)*转化表!$E$38,IF(AND(B318&lt;=30,B318&gt;20),9*转化表!$E$37+10*转化表!$E$38+(B318-20)*转化表!$E$39,IF(AND(B318&lt;=40,B318&gt;30),9*转化表!$E$37+10*转化表!$E$38+10*转化表!$E$39+(B318-30)*转化表!$E$40,IF(AND(B318&lt;=50,B318&gt;40),9*转化表!$E$37+10*转化表!$E$38+10*转化表!$E$39+10*转化表!$E$40+(B318-40)*转化表!$E$41,IF(AND(B318&lt;=60,B318&gt;50),9*转化表!$E$37+10*转化表!$E$38+10*转化表!$E$39+10*转化表!$E$40+10*转化表!$E$41+(B318-50)*转化表!$E$42,IF(AND(B318&lt;=70,B318&gt;60),9*转化表!$E$37+10*转化表!$E$38+10*转化表!$E$39+10*转化表!$E$40+10*转化表!$E$41+10*转化表!$E$42+(B318-60)*转化表!$E$43,IF(AND(B318&lt;=80,B318&gt;70),9*转化表!$E$37+10*转化表!$E$38+10*转化表!$E$39+10*转化表!$E$40+10*转化表!$E$41+10*转化表!$E$42+10*转化表!$E$43+(B318-70)*转化表!$E$44,IF(AND(B318&lt;=90,B318&gt;80),9*转化表!$E$37+10*转化表!$E$38+10*转化表!$E$39+10*转化表!$E$40+10*转化表!$E$41+10*转化表!$E$42+10*转化表!$E$43+10*转化表!$E$44+(B318-80)*转化表!$E$45,IF(AND(B318&lt;=100,B318&gt;90),9*转化表!$E$37+10*转化表!$E$38+10*转化表!$E$39+10*转化表!$E$40+10*转化表!$E$41+10*转化表!$E$42+10*转化表!$E$43+10*转化表!$E$44+10*转化表!$E$45+(B318-90)*转化表!$E$46,IF(AND(B318&lt;=110,B318&gt;100),9*转化表!$E$37+10*转化表!$E$38+10*转化表!$E$39+10*转化表!$E$40+10*转化表!$E$41+10*转化表!$E$42+10*转化表!$E$43+10*转化表!$E$44+10*转化表!$E$45+10*转化表!$E$46+(B318-100)*转化表!$E$47,IF(AND(B318&lt;=120,B318&gt;110),9*转化表!$E$37+10*转化表!$E$38+10*转化表!$E$39+10*转化表!$E$40+10*转化表!$E$41+10*转化表!$E$42+10*转化表!$E$43+10*转化表!$E$44+10*转化表!$E$45+10*转化表!$E$46+10*转化表!$E$47+(B318-110)*转化表!$E$48)))))))))))))</f>
        <v>79.72999999999999</v>
      </c>
      <c r="J318" s="103">
        <f>IF(E318&lt;=50,0,(E318-50)*B318*7%+0.1+IF(AND(B318&lt;=10,B318&gt;0),(人物成长表!$B318-1)*转化表!$F$37,IF(AND(B318&lt;=20,B318&gt;10),9*转化表!$F$37+(B318-10)*转化表!$F$38,IF(AND(B318&lt;=30,B318&gt;20),9*转化表!$F$37+10*转化表!$F$38+(B318-20)*转化表!$F$39,IF(AND(B318&lt;=40,B318&gt;30),9*转化表!$F$37+10*转化表!$F$38+10*转化表!$F$39+(B318-30)*转化表!$F$40,IF(AND(B318&lt;=50,B318&gt;40),9*转化表!$F$37+10*转化表!$F$38+10*转化表!$F$39+10*转化表!$F$40+(B318-40)*转化表!$F$41,IF(AND(B318&lt;=60,B318&gt;50),9*转化表!$F$37+10*转化表!$F$38+10*转化表!$F$39+10*转化表!$F$40+10*转化表!$F$41+(B318-50)*转化表!$F$42,IF(AND(B318&lt;=70,B318&gt;60),9*转化表!$F$37+10*转化表!$F$38+10*转化表!$F$39+10*转化表!$F$40+10*转化表!$F$41+10*转化表!$F$42+(B318-60)*转化表!$F$43,IF(AND(B318&lt;=80,B318&gt;70),9*转化表!$F$37+10*转化表!$F$38+10*转化表!$F$39+10*转化表!$F$40+10*转化表!$F$41+10*转化表!$F$42+10*转化表!$F$43+(B318-70)*转化表!$F$44,IF(AND(B318&lt;=90,B318&gt;80),9*转化表!$F$37+10*转化表!$F$38+10*转化表!$F$39+10*转化表!$F$40+10*转化表!$F$41+10*转化表!$F$42+10*转化表!$F$43+10*转化表!$F$44+(B318-80)*转化表!$F$45,IF(AND(B318&lt;=100,B318&gt;90),9*转化表!$F$37+10*转化表!$F$38+10*转化表!$F$39+10*转化表!$F$40+10*转化表!$F$41+10*转化表!$F$42+10*转化表!$F$43+10*转化表!$F$44+10*转化表!$F$45+(B318-90)*转化表!$F$46,IF(AND(B318&lt;=110,B318&gt;100),9*转化表!$F$37+10*转化表!$F$38+10*转化表!$F$39+10*转化表!$F$40+10*转化表!$F$41+10*转化表!$F$42+10*转化表!$F$43+10*转化表!$F$44+10*转化表!$F$45+10*转化表!$F$46+(B318-100)*转化表!$F$47,IF(AND(B318&lt;=120,B318&gt;110),9*转化表!$F$37+10*转化表!$F$38+10*转化表!$F$39+10*转化表!$F$40+10*转化表!$F$41+10*转化表!$F$42+10*转化表!$F$43+10*转化表!$F$44+10*转化表!$F$45+10*转化表!$F$46+10*转化表!$F$47+(B318-110)*转化表!$F$48)))))))))))))</f>
        <v>55.920000000000009</v>
      </c>
      <c r="K318" s="103">
        <f>(F318-50)*人物成长表!$B318*10%+1+IF(AND(B318&lt;=10,B318&gt;0),(人物成长表!$B318-1)*转化表!$G$37,IF(AND(B318&lt;=20,B318&gt;10),9*转化表!$G$37+(B318-10)*转化表!$G$38,IF(AND(B318&lt;=30,B318&gt;20),9*转化表!$G$37+10*转化表!$G$38+(B318-20)*转化表!$G$39,IF(AND(B318&lt;=40,B318&gt;30),9*转化表!$G$37+10*转化表!$G$38+10*转化表!$G$39+(B318-30)*转化表!$G$40,IF(AND(B318&lt;=50,B318&gt;40),9*转化表!$G$37+10*转化表!$G$38+10*转化表!$G$39+10*转化表!$G$40+(B318-40)*转化表!$G$41,IF(AND(B318&lt;=60,B318&gt;50),9*转化表!$G$37+10*转化表!$G$38+10*转化表!$G$39+10*转化表!$G$40+10*转化表!$G$41+(B318-50)*转化表!$G$42,IF(AND(B318&lt;=70,B318&gt;60),9*转化表!$G$37+10*转化表!$G$38+10*转化表!$G$39+10*转化表!$G$40+10*转化表!$G$41+10*转化表!$G$42+(B318-60)*转化表!$G$43,IF(AND(B318&lt;=80,B318&gt;70),9*转化表!$G$37+10*转化表!$G$38+10*转化表!$G$39+10*转化表!$G$40+10*转化表!$G$41+10*转化表!$G$42+10*转化表!$G$43+(B318-70)*转化表!$G$44,IF(AND(B318&lt;=90,B318&gt;80),9*转化表!$G$37+10*转化表!$G$38+10*转化表!$G$39+10*转化表!$G$40+10*转化表!$G$41+10*转化表!$G$42+10*转化表!$G$43+10*转化表!$G$44+(B318-80)*转化表!$G$45,IF(AND(B318&lt;=100,B318&gt;90),9*转化表!$G$37+10*转化表!$G$38+10*转化表!$G$39+10*转化表!$G$40+10*转化表!$G$41+10*转化表!$G$42+10*转化表!$G$43+10*转化表!$G$44+10*转化表!$G$45+(B318-90)*转化表!$G$46,IF(AND(B318&lt;=110,B318&gt;100),9*转化表!$G$37+10*转化表!$G$38+10*转化表!$G$39+10*转化表!$G$40+10*转化表!$G$41+10*转化表!$G$42+10*转化表!$G$43+10*转化表!$G$44+10*转化表!$G$45+10*转化表!$G$46+(B318-100)*转化表!$G$47,IF(AND(B318&lt;=120,B318&gt;110),9*转化表!$G$37+10*转化表!$G$38+10*转化表!$G$39+10*转化表!$G$40+10*转化表!$G$41+10*转化表!$G$42+10*转化表!$G$43+10*转化表!$G$44+10*转化表!$G$45+10*转化表!$G$46+10*转化表!$G$47+(B318-110)*转化表!$G$48))))))))))))</f>
        <v>413</v>
      </c>
      <c r="L318" s="103">
        <f>IF(F318&lt;=50,0,(F318-50)*人物成长表!$B318*7%+IF(AND(B318&lt;=10,B318&gt;0),人物成长表!$B318*转化表!$H$37,IF(AND(B318&lt;=20,B318&gt;10),9*转化表!$H$37+(B318-10)*转化表!$H$38,IF(AND(B318&lt;=30,B318&gt;20),9*转化表!$H$37+10*转化表!$H$38+(B318-20)*转化表!$H$39,IF(AND(B318&lt;=40,B318&gt;30),9*转化表!$H$37+10*转化表!$H$38+10*转化表!$H$39+(B318-30)*转化表!$H$40,IF(AND(B318&lt;=50,B318&gt;40),9*转化表!$H$37+10*转化表!$H$38+10*转化表!$H$39+10*转化表!$H$40+(B318-40)*转化表!$H$41,IF(AND(B318&lt;=60,B318&gt;50),9*转化表!$H$37+10*转化表!$H$38+10*转化表!$H$39+10*转化表!$H$40+10*转化表!$H$41+(B318-50)*转化表!$H$42,IF(AND(B318&lt;=70,B318&gt;60),9*转化表!$H$37+10*转化表!$H$38+10*转化表!$H$39+10*转化表!$H$40+10*转化表!$H$41+10*转化表!$H$42+(B318-60)*转化表!$H$43,IF(AND(B318&lt;=80,B318&gt;70),9*转化表!$H$37+10*转化表!$H$38+10*转化表!$H$39+10*转化表!$H$40+10*转化表!$H$41+10*转化表!$H$42+10*转化表!$H$43+(B318-70)*转化表!$H$44,IF(AND(B318&lt;=90,B318&gt;80),9*转化表!$H$37+10*转化表!$H$38+10*转化表!$H$39+10*转化表!$H$40+10*转化表!$H$41+10*转化表!$H$42+10*转化表!$H$43+10*转化表!$H$44+(B318-80)*转化表!$H$45,IF(AND(B318&lt;=100,B318&gt;90),9*转化表!$H$37+10*转化表!$H$38+10*转化表!$H$39+10*转化表!$H$40+10*转化表!$H$41+10*转化表!$H$42+10*转化表!$H$43+10*转化表!$H$44+10*转化表!$H$45+(B318-90)*转化表!$H$46,IF(AND(B318&lt;=110,B318&gt;100),9*转化表!$H$37+10*转化表!$H$38+10*转化表!$H$39+10*转化表!$H$40+10*转化表!$H$41+10*转化表!$H$42+10*转化表!$H$43+10*转化表!$H$44+10*转化表!$H$45+10*转化表!$H$46+(B318-100)*转化表!$H$47,IF(AND(B318&lt;=120,B318&gt;110),9*转化表!$H$37+10*转化表!$H$38+10*转化表!$H$39+10*转化表!$H$40+10*转化表!$H$41+10*转化表!$H$42+10*转化表!$H$43+10*转化表!$H$44+10*转化表!$H$45+10*转化表!$H$46+10*转化表!$H$47+(B318-110)*转化表!$H$48)))))))))))))</f>
        <v>58.495000000000005</v>
      </c>
      <c r="M318" s="104">
        <v>0.15</v>
      </c>
      <c r="N318" s="100">
        <v>0</v>
      </c>
      <c r="O318" s="104">
        <v>0.15</v>
      </c>
      <c r="P318" s="104">
        <v>0.15</v>
      </c>
      <c r="Q318" s="100">
        <v>0</v>
      </c>
      <c r="R318" s="100">
        <v>0</v>
      </c>
      <c r="S318" s="100">
        <v>0</v>
      </c>
    </row>
    <row r="319" spans="1:19">
      <c r="A319" s="42" t="s">
        <v>465</v>
      </c>
      <c r="B319" s="100">
        <v>78</v>
      </c>
      <c r="C319" s="101">
        <f>IF(AND(B319&lt;=10,B319&gt;0),(人物成长表!$B319-1)*16+50,IF(AND(B319&lt;=20,B319&gt;10),9*16+50+(B319-10)*32,IF(AND(B319&lt;=30,B319&gt;20),9*16+50+10*32+(B319-20)*48,IF(AND(B319&lt;=40,B319&gt;30),9*16+50+10*32+10*48+(B319-30)*64,IF(AND(B319&lt;=50,B319&gt;40),9*16+50+10*32+10*48+10*64+(B319-40)*80,IF(AND(B319&lt;=60,B319&gt;50),9*16+30+10*32+10*48+10*64+10*80+(B319-50)*96,IF(AND(B319&lt;=70,B319&gt;60),9*16+30+10*32+10*48+10*64+10*80+10*96+(B319-60)*112,IF(AND(B319&lt;=80,B319&gt;70),9*16+30+10*32+10*48+10*64+10*80+10*96+10*112+(B319-70)*128,IF(AND(B319&lt;=90,B319&gt;80),9*16+30+10*32+10*48+10*64+10*80+10*96+10*112+10*128+(B319-80)*144,IF(AND(B319&lt;=100,B319&gt;90),9*16+30+10*32+10*48+10*64+10*80+10*96+10*112+10*128+10*144+(B319-90)*160,IF(AND(B319&lt;=110,B319&gt;100),9*16+30+10*32+10*48+10*64+10*80+10*96+10*112+10*128+10*144+10*160+(B319-100)*176,IF(AND(B319&lt;=120,B319&gt;110),9*16+30+10*32+10*48+10*64+10*80+10*96+10*112+10*128+10*144+10*160+10*176+(B319-110)*192))))))))))))</f>
        <v>5518</v>
      </c>
      <c r="D319" s="42">
        <v>60</v>
      </c>
      <c r="E319" s="42">
        <v>60</v>
      </c>
      <c r="F319" s="100">
        <v>60</v>
      </c>
      <c r="G319" s="102">
        <f>人物成长表!$D319*人物成长表!$B319*10%+7+IF(AND(B319&lt;=10,B319&gt;0),(人物成长表!$B319-1)*转化表!$C$37,IF(AND(B319&lt;=20,B319&gt;10),9*转化表!$C$37+(B319-10)*转化表!$C$38,IF(AND(B319&lt;=30,B319&gt;20),9*转化表!$C$37+10*转化表!$C$38+(B319-20)*转化表!$C$39,IF(AND(B319&lt;=40,B319&gt;30),9*转化表!$C$37+10*转化表!$C$38+10*转化表!$C$39+(B319-30)*转化表!$C$40,IF(AND(B319&lt;=50,B319&gt;40),9*转化表!$C$37+10*转化表!$C$38+10*转化表!$C$39+10*转化表!$C$40+(B319-40)*转化表!$C$41,IF(AND(B319&lt;=60,B319&gt;50),9*转化表!$C$37+10*转化表!$C$38+10*转化表!$C$39+10*转化表!$C$40+10*转化表!$C$41+(B319-50)*转化表!$C$42,IF(AND(B319&lt;=70,B319&gt;60),9*转化表!$C$37+10*转化表!$C$38+10*转化表!$C$39+10*转化表!$C$40+10*转化表!$C$41+10*转化表!$C$42+(B319-60)*转化表!$C$43,IF(AND(B319&lt;=80,B319&gt;70),9*转化表!$C$37+10*转化表!$C$38+10*转化表!$C$39+10*转化表!$C$40+10*转化表!$C$41+10*转化表!$C$42+10*转化表!$C$43+(B319-70)*转化表!$C$44,IF(AND(B319&lt;=90,B319&gt;80),9*转化表!$C$37+10*转化表!$C$38+10*转化表!$C$39+10*转化表!$C$40+10*转化表!$C$41+10*转化表!$C$42+10*转化表!$C$43+10*转化表!$C$44+(B319-80)*转化表!$C$45,IF(AND(B319&lt;=100,B319&gt;90),9*转化表!$C$37+10*转化表!$C$38+10*转化表!$C$39+10*转化表!$C$40+10*转化表!$C$41+10*转化表!$C$42+10*转化表!$C$43+10*转化表!$C$44+10*转化表!$C$45+(B319-90)*转化表!$C$46,IF(AND(B319&lt;=110,B319&gt;100),9*转化表!$C$37+10*转化表!$C$38+10*转化表!$C$39+10*转化表!$C$40+10*转化表!$C$41+10*转化表!$C$42+10*转化表!$C$43+10*转化表!$C$44+10*转化表!$C$45+10*转化表!$C$46+(B319-100)*转化表!$C$47,IF(AND(B319&lt;=120,B319&gt;110),9*转化表!$C$37+10*转化表!$C$38+10*转化表!$C$39+10*转化表!$C$40+10*转化表!$C$41+10*转化表!$C$42+10*转化表!$C$43+10*转化表!$C$44+10*转化表!$C$45+10*转化表!$C$46+10*转化表!$C$47+(B319-110)*转化表!$C$48))))))))))))</f>
        <v>1453</v>
      </c>
      <c r="H319" s="102">
        <f>人物成长表!$D319*人物成长表!$B319*7%+4.8+IF(AND(B319&lt;=10,B319&gt;0),(人物成长表!$B319-1)*转化表!$D$37,IF(AND(B319&lt;=20,B319&gt;10),9*转化表!$D$37+(B319-10)*转化表!$D$38,IF(AND(B319&lt;=30,B319&gt;20),9*转化表!$D$37+10*转化表!$D$38+(B319-20)*转化表!$D$39,IF(AND(B319&lt;=40,B319&gt;30),9*转化表!$D$37+10*转化表!$D$38+10*转化表!$D$39+(B319-30)*转化表!$D$40,IF(AND(B319&lt;=50,B319&gt;40),9*转化表!$D$37+10*转化表!$D$38+10*转化表!$D$39+10*转化表!$D$40+(B319-40)*转化表!$D$41,IF(AND(B319&lt;=60,B319&gt;50),9*转化表!$D$37+10*转化表!$D$38+10*转化表!$D$39+10*转化表!$D$40+10*转化表!$D$41+(B319-50)*转化表!$D$42,IF(AND(B319&lt;=70,B319&gt;60),9*转化表!$D$37+10*转化表!$D$38+10*转化表!$D$39+10*转化表!$D$40+10*转化表!$D$41+10*转化表!$D$42+(B319-60)*转化表!$D$43,IF(AND(B319&lt;=80,B319&gt;70),9*转化表!$D$37+10*转化表!$D$38+10*转化表!$D$39+10*转化表!$D$40+10*转化表!$D$41+10*转化表!$D$42+10*转化表!$D$43+(B319-70)*转化表!$D$44,IF(AND(B319&lt;=90,B319&gt;80),9*转化表!$D$37+10*转化表!$D$38+10*转化表!$D$39+10*转化表!$D$40+10*转化表!$D$41+10*转化表!$D$42+10*转化表!$D$43+10*转化表!$D$44+(B319-80)*转化表!$D$45,IF(AND(B319&lt;=100,B319&gt;90),9*转化表!$D$37+10*转化表!$D$38+10*转化表!$D$39+10*转化表!$D$40+10*转化表!$D$41+10*转化表!$D$42+10*转化表!$D$43+10*转化表!$D$44+10*转化表!$D$45+(B319-90)*转化表!$D$46,IF(AND(B319&lt;=110,B319&gt;100),9*转化表!$D$37+10*转化表!$D$38+10*转化表!$D$39+10*转化表!$D$40+10*转化表!$D$41+10*转化表!$D$42+10*转化表!$D$43+10*转化表!$D$44+10*转化表!$D$45+10*转化表!$D$46+(B319-100)*转化表!$D$47,IF(AND(B319&lt;=120,B319&gt;110),9*转化表!$D$37+10*转化表!$D$38+10*转化表!$D$39+10*转化表!$D$40+10*转化表!$D$41+10*转化表!$D$42+10*转化表!$D$43+10*转化表!$D$44+10*转化表!$D$45+10*转化表!$D$46+10*转化表!$D$47+(B319-110)*转化表!$D$48))))))))))))</f>
        <v>393.80000000000007</v>
      </c>
      <c r="I319" s="103">
        <f>IF(E319&lt;=50,0,(E319-50)*人物成长表!$B319*10%+0.1+IF(AND(B319&lt;=10,B319&gt;0),(人物成长表!$B319-1)*转化表!$E$37,IF(AND(B319&lt;=20,B319&gt;10),9*转化表!$E$37+(B319-10)*转化表!$E$38,IF(AND(B319&lt;=30,B319&gt;20),9*转化表!$E$37+10*转化表!$E$38+(B319-20)*转化表!$E$39,IF(AND(B319&lt;=40,B319&gt;30),9*转化表!$E$37+10*转化表!$E$38+10*转化表!$E$39+(B319-30)*转化表!$E$40,IF(AND(B319&lt;=50,B319&gt;40),9*转化表!$E$37+10*转化表!$E$38+10*转化表!$E$39+10*转化表!$E$40+(B319-40)*转化表!$E$41,IF(AND(B319&lt;=60,B319&gt;50),9*转化表!$E$37+10*转化表!$E$38+10*转化表!$E$39+10*转化表!$E$40+10*转化表!$E$41+(B319-50)*转化表!$E$42,IF(AND(B319&lt;=70,B319&gt;60),9*转化表!$E$37+10*转化表!$E$38+10*转化表!$E$39+10*转化表!$E$40+10*转化表!$E$41+10*转化表!$E$42+(B319-60)*转化表!$E$43,IF(AND(B319&lt;=80,B319&gt;70),9*转化表!$E$37+10*转化表!$E$38+10*转化表!$E$39+10*转化表!$E$40+10*转化表!$E$41+10*转化表!$E$42+10*转化表!$E$43+(B319-70)*转化表!$E$44,IF(AND(B319&lt;=90,B319&gt;80),9*转化表!$E$37+10*转化表!$E$38+10*转化表!$E$39+10*转化表!$E$40+10*转化表!$E$41+10*转化表!$E$42+10*转化表!$E$43+10*转化表!$E$44+(B319-80)*转化表!$E$45,IF(AND(B319&lt;=100,B319&gt;90),9*转化表!$E$37+10*转化表!$E$38+10*转化表!$E$39+10*转化表!$E$40+10*转化表!$E$41+10*转化表!$E$42+10*转化表!$E$43+10*转化表!$E$44+10*转化表!$E$45+(B319-90)*转化表!$E$46,IF(AND(B319&lt;=110,B319&gt;100),9*转化表!$E$37+10*转化表!$E$38+10*转化表!$E$39+10*转化表!$E$40+10*转化表!$E$41+10*转化表!$E$42+10*转化表!$E$43+10*转化表!$E$44+10*转化表!$E$45+10*转化表!$E$46+(B319-100)*转化表!$E$47,IF(AND(B319&lt;=120,B319&gt;110),9*转化表!$E$37+10*转化表!$E$38+10*转化表!$E$39+10*转化表!$E$40+10*转化表!$E$41+10*转化表!$E$42+10*转化表!$E$43+10*转化表!$E$44+10*转化表!$E$45+10*转化表!$E$46+10*转化表!$E$47+(B319-110)*转化表!$E$48)))))))))))))</f>
        <v>80.809999999999988</v>
      </c>
      <c r="J319" s="103">
        <f>IF(E319&lt;=50,0,(E319-50)*B319*7%+0.1+IF(AND(B319&lt;=10,B319&gt;0),(人物成长表!$B319-1)*转化表!$F$37,IF(AND(B319&lt;=20,B319&gt;10),9*转化表!$F$37+(B319-10)*转化表!$F$38,IF(AND(B319&lt;=30,B319&gt;20),9*转化表!$F$37+10*转化表!$F$38+(B319-20)*转化表!$F$39,IF(AND(B319&lt;=40,B319&gt;30),9*转化表!$F$37+10*转化表!$F$38+10*转化表!$F$39+(B319-30)*转化表!$F$40,IF(AND(B319&lt;=50,B319&gt;40),9*转化表!$F$37+10*转化表!$F$38+10*转化表!$F$39+10*转化表!$F$40+(B319-40)*转化表!$F$41,IF(AND(B319&lt;=60,B319&gt;50),9*转化表!$F$37+10*转化表!$F$38+10*转化表!$F$39+10*转化表!$F$40+10*转化表!$F$41+(B319-50)*转化表!$F$42,IF(AND(B319&lt;=70,B319&gt;60),9*转化表!$F$37+10*转化表!$F$38+10*转化表!$F$39+10*转化表!$F$40+10*转化表!$F$41+10*转化表!$F$42+(B319-60)*转化表!$F$43,IF(AND(B319&lt;=80,B319&gt;70),9*转化表!$F$37+10*转化表!$F$38+10*转化表!$F$39+10*转化表!$F$40+10*转化表!$F$41+10*转化表!$F$42+10*转化表!$F$43+(B319-70)*转化表!$F$44,IF(AND(B319&lt;=90,B319&gt;80),9*转化表!$F$37+10*转化表!$F$38+10*转化表!$F$39+10*转化表!$F$40+10*转化表!$F$41+10*转化表!$F$42+10*转化表!$F$43+10*转化表!$F$44+(B319-80)*转化表!$F$45,IF(AND(B319&lt;=100,B319&gt;90),9*转化表!$F$37+10*转化表!$F$38+10*转化表!$F$39+10*转化表!$F$40+10*转化表!$F$41+10*转化表!$F$42+10*转化表!$F$43+10*转化表!$F$44+10*转化表!$F$45+(B319-90)*转化表!$F$46,IF(AND(B319&lt;=110,B319&gt;100),9*转化表!$F$37+10*转化表!$F$38+10*转化表!$F$39+10*转化表!$F$40+10*转化表!$F$41+10*转化表!$F$42+10*转化表!$F$43+10*转化表!$F$44+10*转化表!$F$45+10*转化表!$F$46+(B319-100)*转化表!$F$47,IF(AND(B319&lt;=120,B319&gt;110),9*转化表!$F$37+10*转化表!$F$38+10*转化表!$F$39+10*转化表!$F$40+10*转化表!$F$41+10*转化表!$F$42+10*转化表!$F$43+10*转化表!$F$44+10*转化表!$F$45+10*转化表!$F$46+10*转化表!$F$47+(B319-110)*转化表!$F$48)))))))))))))</f>
        <v>56.690000000000012</v>
      </c>
      <c r="K319" s="103">
        <f>(F319-50)*人物成长表!$B319*10%+1+IF(AND(B319&lt;=10,B319&gt;0),(人物成长表!$B319-1)*转化表!$G$37,IF(AND(B319&lt;=20,B319&gt;10),9*转化表!$G$37+(B319-10)*转化表!$G$38,IF(AND(B319&lt;=30,B319&gt;20),9*转化表!$G$37+10*转化表!$G$38+(B319-20)*转化表!$G$39,IF(AND(B319&lt;=40,B319&gt;30),9*转化表!$G$37+10*转化表!$G$38+10*转化表!$G$39+(B319-30)*转化表!$G$40,IF(AND(B319&lt;=50,B319&gt;40),9*转化表!$G$37+10*转化表!$G$38+10*转化表!$G$39+10*转化表!$G$40+(B319-40)*转化表!$G$41,IF(AND(B319&lt;=60,B319&gt;50),9*转化表!$G$37+10*转化表!$G$38+10*转化表!$G$39+10*转化表!$G$40+10*转化表!$G$41+(B319-50)*转化表!$G$42,IF(AND(B319&lt;=70,B319&gt;60),9*转化表!$G$37+10*转化表!$G$38+10*转化表!$G$39+10*转化表!$G$40+10*转化表!$G$41+10*转化表!$G$42+(B319-60)*转化表!$G$43,IF(AND(B319&lt;=80,B319&gt;70),9*转化表!$G$37+10*转化表!$G$38+10*转化表!$G$39+10*转化表!$G$40+10*转化表!$G$41+10*转化表!$G$42+10*转化表!$G$43+(B319-70)*转化表!$G$44,IF(AND(B319&lt;=90,B319&gt;80),9*转化表!$G$37+10*转化表!$G$38+10*转化表!$G$39+10*转化表!$G$40+10*转化表!$G$41+10*转化表!$G$42+10*转化表!$G$43+10*转化表!$G$44+(B319-80)*转化表!$G$45,IF(AND(B319&lt;=100,B319&gt;90),9*转化表!$G$37+10*转化表!$G$38+10*转化表!$G$39+10*转化表!$G$40+10*转化表!$G$41+10*转化表!$G$42+10*转化表!$G$43+10*转化表!$G$44+10*转化表!$G$45+(B319-90)*转化表!$G$46,IF(AND(B319&lt;=110,B319&gt;100),9*转化表!$G$37+10*转化表!$G$38+10*转化表!$G$39+10*转化表!$G$40+10*转化表!$G$41+10*转化表!$G$42+10*转化表!$G$43+10*转化表!$G$44+10*转化表!$G$45+10*转化表!$G$46+(B319-100)*转化表!$G$47,IF(AND(B319&lt;=120,B319&gt;110),9*转化表!$G$37+10*转化表!$G$38+10*转化表!$G$39+10*转化表!$G$40+10*转化表!$G$41+10*转化表!$G$42+10*转化表!$G$43+10*转化表!$G$44+10*转化表!$G$45+10*转化表!$G$46+10*转化表!$G$47+(B319-110)*转化表!$G$48))))))))))))</f>
        <v>422</v>
      </c>
      <c r="L319" s="103">
        <f>IF(F319&lt;=50,0,(F319-50)*人物成长表!$B319*7%+IF(AND(B319&lt;=10,B319&gt;0),人物成长表!$B319*转化表!$H$37,IF(AND(B319&lt;=20,B319&gt;10),9*转化表!$H$37+(B319-10)*转化表!$H$38,IF(AND(B319&lt;=30,B319&gt;20),9*转化表!$H$37+10*转化表!$H$38+(B319-20)*转化表!$H$39,IF(AND(B319&lt;=40,B319&gt;30),9*转化表!$H$37+10*转化表!$H$38+10*转化表!$H$39+(B319-30)*转化表!$H$40,IF(AND(B319&lt;=50,B319&gt;40),9*转化表!$H$37+10*转化表!$H$38+10*转化表!$H$39+10*转化表!$H$40+(B319-40)*转化表!$H$41,IF(AND(B319&lt;=60,B319&gt;50),9*转化表!$H$37+10*转化表!$H$38+10*转化表!$H$39+10*转化表!$H$40+10*转化表!$H$41+(B319-50)*转化表!$H$42,IF(AND(B319&lt;=70,B319&gt;60),9*转化表!$H$37+10*转化表!$H$38+10*转化表!$H$39+10*转化表!$H$40+10*转化表!$H$41+10*转化表!$H$42+(B319-60)*转化表!$H$43,IF(AND(B319&lt;=80,B319&gt;70),9*转化表!$H$37+10*转化表!$H$38+10*转化表!$H$39+10*转化表!$H$40+10*转化表!$H$41+10*转化表!$H$42+10*转化表!$H$43+(B319-70)*转化表!$H$44,IF(AND(B319&lt;=90,B319&gt;80),9*转化表!$H$37+10*转化表!$H$38+10*转化表!$H$39+10*转化表!$H$40+10*转化表!$H$41+10*转化表!$H$42+10*转化表!$H$43+10*转化表!$H$44+(B319-80)*转化表!$H$45,IF(AND(B319&lt;=100,B319&gt;90),9*转化表!$H$37+10*转化表!$H$38+10*转化表!$H$39+10*转化表!$H$40+10*转化表!$H$41+10*转化表!$H$42+10*转化表!$H$43+10*转化表!$H$44+10*转化表!$H$45+(B319-90)*转化表!$H$46,IF(AND(B319&lt;=110,B319&gt;100),9*转化表!$H$37+10*转化表!$H$38+10*转化表!$H$39+10*转化表!$H$40+10*转化表!$H$41+10*转化表!$H$42+10*转化表!$H$43+10*转化表!$H$44+10*转化表!$H$45+10*转化表!$H$46+(B319-100)*转化表!$H$47,IF(AND(B319&lt;=120,B319&gt;110),9*转化表!$H$37+10*转化表!$H$38+10*转化表!$H$39+10*转化表!$H$40+10*转化表!$H$41+10*转化表!$H$42+10*转化表!$H$43+10*转化表!$H$44+10*转化表!$H$45+10*转化表!$H$46+10*转化表!$H$47+(B319-110)*转化表!$H$48)))))))))))))</f>
        <v>59.310000000000009</v>
      </c>
      <c r="M319" s="104">
        <v>0.15</v>
      </c>
      <c r="N319" s="100">
        <v>0</v>
      </c>
      <c r="O319" s="104">
        <v>0.15</v>
      </c>
      <c r="P319" s="104">
        <v>0.15</v>
      </c>
      <c r="Q319" s="100">
        <v>0</v>
      </c>
      <c r="R319" s="100">
        <v>0</v>
      </c>
      <c r="S319" s="100">
        <v>0</v>
      </c>
    </row>
    <row r="320" spans="1:19">
      <c r="A320" s="42" t="s">
        <v>465</v>
      </c>
      <c r="B320" s="100">
        <v>79</v>
      </c>
      <c r="C320" s="101">
        <f>IF(AND(B320&lt;=10,B320&gt;0),(人物成长表!$B320-1)*16+50,IF(AND(B320&lt;=20,B320&gt;10),9*16+50+(B320-10)*32,IF(AND(B320&lt;=30,B320&gt;20),9*16+50+10*32+(B320-20)*48,IF(AND(B320&lt;=40,B320&gt;30),9*16+50+10*32+10*48+(B320-30)*64,IF(AND(B320&lt;=50,B320&gt;40),9*16+50+10*32+10*48+10*64+(B320-40)*80,IF(AND(B320&lt;=60,B320&gt;50),9*16+30+10*32+10*48+10*64+10*80+(B320-50)*96,IF(AND(B320&lt;=70,B320&gt;60),9*16+30+10*32+10*48+10*64+10*80+10*96+(B320-60)*112,IF(AND(B320&lt;=80,B320&gt;70),9*16+30+10*32+10*48+10*64+10*80+10*96+10*112+(B320-70)*128,IF(AND(B320&lt;=90,B320&gt;80),9*16+30+10*32+10*48+10*64+10*80+10*96+10*112+10*128+(B320-80)*144,IF(AND(B320&lt;=100,B320&gt;90),9*16+30+10*32+10*48+10*64+10*80+10*96+10*112+10*128+10*144+(B320-90)*160,IF(AND(B320&lt;=110,B320&gt;100),9*16+30+10*32+10*48+10*64+10*80+10*96+10*112+10*128+10*144+10*160+(B320-100)*176,IF(AND(B320&lt;=120,B320&gt;110),9*16+30+10*32+10*48+10*64+10*80+10*96+10*112+10*128+10*144+10*160+10*176+(B320-110)*192))))))))))))</f>
        <v>5646</v>
      </c>
      <c r="D320" s="42">
        <v>60</v>
      </c>
      <c r="E320" s="42">
        <v>60</v>
      </c>
      <c r="F320" s="100">
        <v>60</v>
      </c>
      <c r="G320" s="102">
        <f>人物成长表!$D320*人物成长表!$B320*10%+7+IF(AND(B320&lt;=10,B320&gt;0),(人物成长表!$B320-1)*转化表!$C$37,IF(AND(B320&lt;=20,B320&gt;10),9*转化表!$C$37+(B320-10)*转化表!$C$38,IF(AND(B320&lt;=30,B320&gt;20),9*转化表!$C$37+10*转化表!$C$38+(B320-20)*转化表!$C$39,IF(AND(B320&lt;=40,B320&gt;30),9*转化表!$C$37+10*转化表!$C$38+10*转化表!$C$39+(B320-30)*转化表!$C$40,IF(AND(B320&lt;=50,B320&gt;40),9*转化表!$C$37+10*转化表!$C$38+10*转化表!$C$39+10*转化表!$C$40+(B320-40)*转化表!$C$41,IF(AND(B320&lt;=60,B320&gt;50),9*转化表!$C$37+10*转化表!$C$38+10*转化表!$C$39+10*转化表!$C$40+10*转化表!$C$41+(B320-50)*转化表!$C$42,IF(AND(B320&lt;=70,B320&gt;60),9*转化表!$C$37+10*转化表!$C$38+10*转化表!$C$39+10*转化表!$C$40+10*转化表!$C$41+10*转化表!$C$42+(B320-60)*转化表!$C$43,IF(AND(B320&lt;=80,B320&gt;70),9*转化表!$C$37+10*转化表!$C$38+10*转化表!$C$39+10*转化表!$C$40+10*转化表!$C$41+10*转化表!$C$42+10*转化表!$C$43+(B320-70)*转化表!$C$44,IF(AND(B320&lt;=90,B320&gt;80),9*转化表!$C$37+10*转化表!$C$38+10*转化表!$C$39+10*转化表!$C$40+10*转化表!$C$41+10*转化表!$C$42+10*转化表!$C$43+10*转化表!$C$44+(B320-80)*转化表!$C$45,IF(AND(B320&lt;=100,B320&gt;90),9*转化表!$C$37+10*转化表!$C$38+10*转化表!$C$39+10*转化表!$C$40+10*转化表!$C$41+10*转化表!$C$42+10*转化表!$C$43+10*转化表!$C$44+10*转化表!$C$45+(B320-90)*转化表!$C$46,IF(AND(B320&lt;=110,B320&gt;100),9*转化表!$C$37+10*转化表!$C$38+10*转化表!$C$39+10*转化表!$C$40+10*转化表!$C$41+10*转化表!$C$42+10*转化表!$C$43+10*转化表!$C$44+10*转化表!$C$45+10*转化表!$C$46+(B320-100)*转化表!$C$47,IF(AND(B320&lt;=120,B320&gt;110),9*转化表!$C$37+10*转化表!$C$38+10*转化表!$C$39+10*转化表!$C$40+10*转化表!$C$41+10*转化表!$C$42+10*转化表!$C$43+10*转化表!$C$44+10*转化表!$C$45+10*转化表!$C$46+10*转化表!$C$47+(B320-110)*转化表!$C$48))))))))))))</f>
        <v>1486</v>
      </c>
      <c r="H320" s="102">
        <f>人物成长表!$D320*人物成长表!$B320*7%+4.8+IF(AND(B320&lt;=10,B320&gt;0),(人物成长表!$B320-1)*转化表!$D$37,IF(AND(B320&lt;=20,B320&gt;10),9*转化表!$D$37+(B320-10)*转化表!$D$38,IF(AND(B320&lt;=30,B320&gt;20),9*转化表!$D$37+10*转化表!$D$38+(B320-20)*转化表!$D$39,IF(AND(B320&lt;=40,B320&gt;30),9*转化表!$D$37+10*转化表!$D$38+10*转化表!$D$39+(B320-30)*转化表!$D$40,IF(AND(B320&lt;=50,B320&gt;40),9*转化表!$D$37+10*转化表!$D$38+10*转化表!$D$39+10*转化表!$D$40+(B320-40)*转化表!$D$41,IF(AND(B320&lt;=60,B320&gt;50),9*转化表!$D$37+10*转化表!$D$38+10*转化表!$D$39+10*转化表!$D$40+10*转化表!$D$41+(B320-50)*转化表!$D$42,IF(AND(B320&lt;=70,B320&gt;60),9*转化表!$D$37+10*转化表!$D$38+10*转化表!$D$39+10*转化表!$D$40+10*转化表!$D$41+10*转化表!$D$42+(B320-60)*转化表!$D$43,IF(AND(B320&lt;=80,B320&gt;70),9*转化表!$D$37+10*转化表!$D$38+10*转化表!$D$39+10*转化表!$D$40+10*转化表!$D$41+10*转化表!$D$42+10*转化表!$D$43+(B320-70)*转化表!$D$44,IF(AND(B320&lt;=90,B320&gt;80),9*转化表!$D$37+10*转化表!$D$38+10*转化表!$D$39+10*转化表!$D$40+10*转化表!$D$41+10*转化表!$D$42+10*转化表!$D$43+10*转化表!$D$44+(B320-80)*转化表!$D$45,IF(AND(B320&lt;=100,B320&gt;90),9*转化表!$D$37+10*转化表!$D$38+10*转化表!$D$39+10*转化表!$D$40+10*转化表!$D$41+10*转化表!$D$42+10*转化表!$D$43+10*转化表!$D$44+10*转化表!$D$45+(B320-90)*转化表!$D$46,IF(AND(B320&lt;=110,B320&gt;100),9*转化表!$D$37+10*转化表!$D$38+10*转化表!$D$39+10*转化表!$D$40+10*转化表!$D$41+10*转化表!$D$42+10*转化表!$D$43+10*转化表!$D$44+10*转化表!$D$45+10*转化表!$D$46+(B320-100)*转化表!$D$47,IF(AND(B320&lt;=120,B320&gt;110),9*转化表!$D$37+10*转化表!$D$38+10*转化表!$D$39+10*转化表!$D$40+10*转化表!$D$41+10*转化表!$D$42+10*转化表!$D$43+10*转化表!$D$44+10*转化表!$D$45+10*转化表!$D$46+10*转化表!$D$47+(B320-110)*转化表!$D$48))))))))))))</f>
        <v>401.90000000000003</v>
      </c>
      <c r="I320" s="103">
        <f>IF(E320&lt;=50,0,(E320-50)*人物成长表!$B320*10%+0.1+IF(AND(B320&lt;=10,B320&gt;0),(人物成长表!$B320-1)*转化表!$E$37,IF(AND(B320&lt;=20,B320&gt;10),9*转化表!$E$37+(B320-10)*转化表!$E$38,IF(AND(B320&lt;=30,B320&gt;20),9*转化表!$E$37+10*转化表!$E$38+(B320-20)*转化表!$E$39,IF(AND(B320&lt;=40,B320&gt;30),9*转化表!$E$37+10*转化表!$E$38+10*转化表!$E$39+(B320-30)*转化表!$E$40,IF(AND(B320&lt;=50,B320&gt;40),9*转化表!$E$37+10*转化表!$E$38+10*转化表!$E$39+10*转化表!$E$40+(B320-40)*转化表!$E$41,IF(AND(B320&lt;=60,B320&gt;50),9*转化表!$E$37+10*转化表!$E$38+10*转化表!$E$39+10*转化表!$E$40+10*转化表!$E$41+(B320-50)*转化表!$E$42,IF(AND(B320&lt;=70,B320&gt;60),9*转化表!$E$37+10*转化表!$E$38+10*转化表!$E$39+10*转化表!$E$40+10*转化表!$E$41+10*转化表!$E$42+(B320-60)*转化表!$E$43,IF(AND(B320&lt;=80,B320&gt;70),9*转化表!$E$37+10*转化表!$E$38+10*转化表!$E$39+10*转化表!$E$40+10*转化表!$E$41+10*转化表!$E$42+10*转化表!$E$43+(B320-70)*转化表!$E$44,IF(AND(B320&lt;=90,B320&gt;80),9*转化表!$E$37+10*转化表!$E$38+10*转化表!$E$39+10*转化表!$E$40+10*转化表!$E$41+10*转化表!$E$42+10*转化表!$E$43+10*转化表!$E$44+(B320-80)*转化表!$E$45,IF(AND(B320&lt;=100,B320&gt;90),9*转化表!$E$37+10*转化表!$E$38+10*转化表!$E$39+10*转化表!$E$40+10*转化表!$E$41+10*转化表!$E$42+10*转化表!$E$43+10*转化表!$E$44+10*转化表!$E$45+(B320-90)*转化表!$E$46,IF(AND(B320&lt;=110,B320&gt;100),9*转化表!$E$37+10*转化表!$E$38+10*转化表!$E$39+10*转化表!$E$40+10*转化表!$E$41+10*转化表!$E$42+10*转化表!$E$43+10*转化表!$E$44+10*转化表!$E$45+10*转化表!$E$46+(B320-100)*转化表!$E$47,IF(AND(B320&lt;=120,B320&gt;110),9*转化表!$E$37+10*转化表!$E$38+10*转化表!$E$39+10*转化表!$E$40+10*转化表!$E$41+10*转化表!$E$42+10*转化表!$E$43+10*转化表!$E$44+10*转化表!$E$45+10*转化表!$E$46+10*转化表!$E$47+(B320-110)*转化表!$E$48)))))))))))))</f>
        <v>81.89</v>
      </c>
      <c r="J320" s="103">
        <f>IF(E320&lt;=50,0,(E320-50)*B320*7%+0.1+IF(AND(B320&lt;=10,B320&gt;0),(人物成长表!$B320-1)*转化表!$F$37,IF(AND(B320&lt;=20,B320&gt;10),9*转化表!$F$37+(B320-10)*转化表!$F$38,IF(AND(B320&lt;=30,B320&gt;20),9*转化表!$F$37+10*转化表!$F$38+(B320-20)*转化表!$F$39,IF(AND(B320&lt;=40,B320&gt;30),9*转化表!$F$37+10*转化表!$F$38+10*转化表!$F$39+(B320-30)*转化表!$F$40,IF(AND(B320&lt;=50,B320&gt;40),9*转化表!$F$37+10*转化表!$F$38+10*转化表!$F$39+10*转化表!$F$40+(B320-40)*转化表!$F$41,IF(AND(B320&lt;=60,B320&gt;50),9*转化表!$F$37+10*转化表!$F$38+10*转化表!$F$39+10*转化表!$F$40+10*转化表!$F$41+(B320-50)*转化表!$F$42,IF(AND(B320&lt;=70,B320&gt;60),9*转化表!$F$37+10*转化表!$F$38+10*转化表!$F$39+10*转化表!$F$40+10*转化表!$F$41+10*转化表!$F$42+(B320-60)*转化表!$F$43,IF(AND(B320&lt;=80,B320&gt;70),9*转化表!$F$37+10*转化表!$F$38+10*转化表!$F$39+10*转化表!$F$40+10*转化表!$F$41+10*转化表!$F$42+10*转化表!$F$43+(B320-70)*转化表!$F$44,IF(AND(B320&lt;=90,B320&gt;80),9*转化表!$F$37+10*转化表!$F$38+10*转化表!$F$39+10*转化表!$F$40+10*转化表!$F$41+10*转化表!$F$42+10*转化表!$F$43+10*转化表!$F$44+(B320-80)*转化表!$F$45,IF(AND(B320&lt;=100,B320&gt;90),9*转化表!$F$37+10*转化表!$F$38+10*转化表!$F$39+10*转化表!$F$40+10*转化表!$F$41+10*转化表!$F$42+10*转化表!$F$43+10*转化表!$F$44+10*转化表!$F$45+(B320-90)*转化表!$F$46,IF(AND(B320&lt;=110,B320&gt;100),9*转化表!$F$37+10*转化表!$F$38+10*转化表!$F$39+10*转化表!$F$40+10*转化表!$F$41+10*转化表!$F$42+10*转化表!$F$43+10*转化表!$F$44+10*转化表!$F$45+10*转化表!$F$46+(B320-100)*转化表!$F$47,IF(AND(B320&lt;=120,B320&gt;110),9*转化表!$F$37+10*转化表!$F$38+10*转化表!$F$39+10*转化表!$F$40+10*转化表!$F$41+10*转化表!$F$42+10*转化表!$F$43+10*转化表!$F$44+10*转化表!$F$45+10*转化表!$F$46+10*转化表!$F$47+(B320-110)*转化表!$F$48)))))))))))))</f>
        <v>57.460000000000008</v>
      </c>
      <c r="K320" s="103">
        <f>(F320-50)*人物成长表!$B320*10%+1+IF(AND(B320&lt;=10,B320&gt;0),(人物成长表!$B320-1)*转化表!$G$37,IF(AND(B320&lt;=20,B320&gt;10),9*转化表!$G$37+(B320-10)*转化表!$G$38,IF(AND(B320&lt;=30,B320&gt;20),9*转化表!$G$37+10*转化表!$G$38+(B320-20)*转化表!$G$39,IF(AND(B320&lt;=40,B320&gt;30),9*转化表!$G$37+10*转化表!$G$38+10*转化表!$G$39+(B320-30)*转化表!$G$40,IF(AND(B320&lt;=50,B320&gt;40),9*转化表!$G$37+10*转化表!$G$38+10*转化表!$G$39+10*转化表!$G$40+(B320-40)*转化表!$G$41,IF(AND(B320&lt;=60,B320&gt;50),9*转化表!$G$37+10*转化表!$G$38+10*转化表!$G$39+10*转化表!$G$40+10*转化表!$G$41+(B320-50)*转化表!$G$42,IF(AND(B320&lt;=70,B320&gt;60),9*转化表!$G$37+10*转化表!$G$38+10*转化表!$G$39+10*转化表!$G$40+10*转化表!$G$41+10*转化表!$G$42+(B320-60)*转化表!$G$43,IF(AND(B320&lt;=80,B320&gt;70),9*转化表!$G$37+10*转化表!$G$38+10*转化表!$G$39+10*转化表!$G$40+10*转化表!$G$41+10*转化表!$G$42+10*转化表!$G$43+(B320-70)*转化表!$G$44,IF(AND(B320&lt;=90,B320&gt;80),9*转化表!$G$37+10*转化表!$G$38+10*转化表!$G$39+10*转化表!$G$40+10*转化表!$G$41+10*转化表!$G$42+10*转化表!$G$43+10*转化表!$G$44+(B320-80)*转化表!$G$45,IF(AND(B320&lt;=100,B320&gt;90),9*转化表!$G$37+10*转化表!$G$38+10*转化表!$G$39+10*转化表!$G$40+10*转化表!$G$41+10*转化表!$G$42+10*转化表!$G$43+10*转化表!$G$44+10*转化表!$G$45+(B320-90)*转化表!$G$46,IF(AND(B320&lt;=110,B320&gt;100),9*转化表!$G$37+10*转化表!$G$38+10*转化表!$G$39+10*转化表!$G$40+10*转化表!$G$41+10*转化表!$G$42+10*转化表!$G$43+10*转化表!$G$44+10*转化表!$G$45+10*转化表!$G$46+(B320-100)*转化表!$G$47,IF(AND(B320&lt;=120,B320&gt;110),9*转化表!$G$37+10*转化表!$G$38+10*转化表!$G$39+10*转化表!$G$40+10*转化表!$G$41+10*转化表!$G$42+10*转化表!$G$43+10*转化表!$G$44+10*转化表!$G$45+10*转化表!$G$46+10*转化表!$G$47+(B320-110)*转化表!$G$48))))))))))))</f>
        <v>431</v>
      </c>
      <c r="L320" s="103">
        <f>IF(F320&lt;=50,0,(F320-50)*人物成长表!$B320*7%+IF(AND(B320&lt;=10,B320&gt;0),人物成长表!$B320*转化表!$H$37,IF(AND(B320&lt;=20,B320&gt;10),9*转化表!$H$37+(B320-10)*转化表!$H$38,IF(AND(B320&lt;=30,B320&gt;20),9*转化表!$H$37+10*转化表!$H$38+(B320-20)*转化表!$H$39,IF(AND(B320&lt;=40,B320&gt;30),9*转化表!$H$37+10*转化表!$H$38+10*转化表!$H$39+(B320-30)*转化表!$H$40,IF(AND(B320&lt;=50,B320&gt;40),9*转化表!$H$37+10*转化表!$H$38+10*转化表!$H$39+10*转化表!$H$40+(B320-40)*转化表!$H$41,IF(AND(B320&lt;=60,B320&gt;50),9*转化表!$H$37+10*转化表!$H$38+10*转化表!$H$39+10*转化表!$H$40+10*转化表!$H$41+(B320-50)*转化表!$H$42,IF(AND(B320&lt;=70,B320&gt;60),9*转化表!$H$37+10*转化表!$H$38+10*转化表!$H$39+10*转化表!$H$40+10*转化表!$H$41+10*转化表!$H$42+(B320-60)*转化表!$H$43,IF(AND(B320&lt;=80,B320&gt;70),9*转化表!$H$37+10*转化表!$H$38+10*转化表!$H$39+10*转化表!$H$40+10*转化表!$H$41+10*转化表!$H$42+10*转化表!$H$43+(B320-70)*转化表!$H$44,IF(AND(B320&lt;=90,B320&gt;80),9*转化表!$H$37+10*转化表!$H$38+10*转化表!$H$39+10*转化表!$H$40+10*转化表!$H$41+10*转化表!$H$42+10*转化表!$H$43+10*转化表!$H$44+(B320-80)*转化表!$H$45,IF(AND(B320&lt;=100,B320&gt;90),9*转化表!$H$37+10*转化表!$H$38+10*转化表!$H$39+10*转化表!$H$40+10*转化表!$H$41+10*转化表!$H$42+10*转化表!$H$43+10*转化表!$H$44+10*转化表!$H$45+(B320-90)*转化表!$H$46,IF(AND(B320&lt;=110,B320&gt;100),9*转化表!$H$37+10*转化表!$H$38+10*转化表!$H$39+10*转化表!$H$40+10*转化表!$H$41+10*转化表!$H$42+10*转化表!$H$43+10*转化表!$H$44+10*转化表!$H$45+10*转化表!$H$46+(B320-100)*转化表!$H$47,IF(AND(B320&lt;=120,B320&gt;110),9*转化表!$H$37+10*转化表!$H$38+10*转化表!$H$39+10*转化表!$H$40+10*转化表!$H$41+10*转化表!$H$42+10*转化表!$H$43+10*转化表!$H$44+10*转化表!$H$45+10*转化表!$H$46+10*转化表!$H$47+(B320-110)*转化表!$H$48)))))))))))))</f>
        <v>60.125000000000007</v>
      </c>
      <c r="M320" s="104">
        <v>0.15</v>
      </c>
      <c r="N320" s="100">
        <v>0</v>
      </c>
      <c r="O320" s="104">
        <v>0.15</v>
      </c>
      <c r="P320" s="104">
        <v>0.15</v>
      </c>
      <c r="Q320" s="100">
        <v>0</v>
      </c>
      <c r="R320" s="100">
        <v>0</v>
      </c>
      <c r="S320" s="100">
        <v>0</v>
      </c>
    </row>
    <row r="321" spans="1:19">
      <c r="A321" s="42" t="s">
        <v>465</v>
      </c>
      <c r="B321" s="100">
        <v>80</v>
      </c>
      <c r="C321" s="101">
        <f>IF(AND(B321&lt;=10,B321&gt;0),(人物成长表!$B321-1)*16+50,IF(AND(B321&lt;=20,B321&gt;10),9*16+50+(B321-10)*32,IF(AND(B321&lt;=30,B321&gt;20),9*16+50+10*32+(B321-20)*48,IF(AND(B321&lt;=40,B321&gt;30),9*16+50+10*32+10*48+(B321-30)*64,IF(AND(B321&lt;=50,B321&gt;40),9*16+50+10*32+10*48+10*64+(B321-40)*80,IF(AND(B321&lt;=60,B321&gt;50),9*16+30+10*32+10*48+10*64+10*80+(B321-50)*96,IF(AND(B321&lt;=70,B321&gt;60),9*16+30+10*32+10*48+10*64+10*80+10*96+(B321-60)*112,IF(AND(B321&lt;=80,B321&gt;70),9*16+30+10*32+10*48+10*64+10*80+10*96+10*112+(B321-70)*128,IF(AND(B321&lt;=90,B321&gt;80),9*16+30+10*32+10*48+10*64+10*80+10*96+10*112+10*128+(B321-80)*144,IF(AND(B321&lt;=100,B321&gt;90),9*16+30+10*32+10*48+10*64+10*80+10*96+10*112+10*128+10*144+(B321-90)*160,IF(AND(B321&lt;=110,B321&gt;100),9*16+30+10*32+10*48+10*64+10*80+10*96+10*112+10*128+10*144+10*160+(B321-100)*176,IF(AND(B321&lt;=120,B321&gt;110),9*16+30+10*32+10*48+10*64+10*80+10*96+10*112+10*128+10*144+10*160+10*176+(B321-110)*192))))))))))))</f>
        <v>5774</v>
      </c>
      <c r="D321" s="42">
        <v>60</v>
      </c>
      <c r="E321" s="42">
        <v>60</v>
      </c>
      <c r="F321" s="100">
        <v>60</v>
      </c>
      <c r="G321" s="102">
        <f>人物成长表!$D321*人物成长表!$B321*10%+7+IF(AND(B321&lt;=10,B321&gt;0),(人物成长表!$B321-1)*转化表!$C$37,IF(AND(B321&lt;=20,B321&gt;10),9*转化表!$C$37+(B321-10)*转化表!$C$38,IF(AND(B321&lt;=30,B321&gt;20),9*转化表!$C$37+10*转化表!$C$38+(B321-20)*转化表!$C$39,IF(AND(B321&lt;=40,B321&gt;30),9*转化表!$C$37+10*转化表!$C$38+10*转化表!$C$39+(B321-30)*转化表!$C$40,IF(AND(B321&lt;=50,B321&gt;40),9*转化表!$C$37+10*转化表!$C$38+10*转化表!$C$39+10*转化表!$C$40+(B321-40)*转化表!$C$41,IF(AND(B321&lt;=60,B321&gt;50),9*转化表!$C$37+10*转化表!$C$38+10*转化表!$C$39+10*转化表!$C$40+10*转化表!$C$41+(B321-50)*转化表!$C$42,IF(AND(B321&lt;=70,B321&gt;60),9*转化表!$C$37+10*转化表!$C$38+10*转化表!$C$39+10*转化表!$C$40+10*转化表!$C$41+10*转化表!$C$42+(B321-60)*转化表!$C$43,IF(AND(B321&lt;=80,B321&gt;70),9*转化表!$C$37+10*转化表!$C$38+10*转化表!$C$39+10*转化表!$C$40+10*转化表!$C$41+10*转化表!$C$42+10*转化表!$C$43+(B321-70)*转化表!$C$44,IF(AND(B321&lt;=90,B321&gt;80),9*转化表!$C$37+10*转化表!$C$38+10*转化表!$C$39+10*转化表!$C$40+10*转化表!$C$41+10*转化表!$C$42+10*转化表!$C$43+10*转化表!$C$44+(B321-80)*转化表!$C$45,IF(AND(B321&lt;=100,B321&gt;90),9*转化表!$C$37+10*转化表!$C$38+10*转化表!$C$39+10*转化表!$C$40+10*转化表!$C$41+10*转化表!$C$42+10*转化表!$C$43+10*转化表!$C$44+10*转化表!$C$45+(B321-90)*转化表!$C$46,IF(AND(B321&lt;=110,B321&gt;100),9*转化表!$C$37+10*转化表!$C$38+10*转化表!$C$39+10*转化表!$C$40+10*转化表!$C$41+10*转化表!$C$42+10*转化表!$C$43+10*转化表!$C$44+10*转化表!$C$45+10*转化表!$C$46+(B321-100)*转化表!$C$47,IF(AND(B321&lt;=120,B321&gt;110),9*转化表!$C$37+10*转化表!$C$38+10*转化表!$C$39+10*转化表!$C$40+10*转化表!$C$41+10*转化表!$C$42+10*转化表!$C$43+10*转化表!$C$44+10*转化表!$C$45+10*转化表!$C$46+10*转化表!$C$47+(B321-110)*转化表!$C$48))))))))))))</f>
        <v>1519</v>
      </c>
      <c r="H321" s="102">
        <f>人物成长表!$D321*人物成长表!$B321*7%+4.8+IF(AND(B321&lt;=10,B321&gt;0),(人物成长表!$B321-1)*转化表!$D$37,IF(AND(B321&lt;=20,B321&gt;10),9*转化表!$D$37+(B321-10)*转化表!$D$38,IF(AND(B321&lt;=30,B321&gt;20),9*转化表!$D$37+10*转化表!$D$38+(B321-20)*转化表!$D$39,IF(AND(B321&lt;=40,B321&gt;30),9*转化表!$D$37+10*转化表!$D$38+10*转化表!$D$39+(B321-30)*转化表!$D$40,IF(AND(B321&lt;=50,B321&gt;40),9*转化表!$D$37+10*转化表!$D$38+10*转化表!$D$39+10*转化表!$D$40+(B321-40)*转化表!$D$41,IF(AND(B321&lt;=60,B321&gt;50),9*转化表!$D$37+10*转化表!$D$38+10*转化表!$D$39+10*转化表!$D$40+10*转化表!$D$41+(B321-50)*转化表!$D$42,IF(AND(B321&lt;=70,B321&gt;60),9*转化表!$D$37+10*转化表!$D$38+10*转化表!$D$39+10*转化表!$D$40+10*转化表!$D$41+10*转化表!$D$42+(B321-60)*转化表!$D$43,IF(AND(B321&lt;=80,B321&gt;70),9*转化表!$D$37+10*转化表!$D$38+10*转化表!$D$39+10*转化表!$D$40+10*转化表!$D$41+10*转化表!$D$42+10*转化表!$D$43+(B321-70)*转化表!$D$44,IF(AND(B321&lt;=90,B321&gt;80),9*转化表!$D$37+10*转化表!$D$38+10*转化表!$D$39+10*转化表!$D$40+10*转化表!$D$41+10*转化表!$D$42+10*转化表!$D$43+10*转化表!$D$44+(B321-80)*转化表!$D$45,IF(AND(B321&lt;=100,B321&gt;90),9*转化表!$D$37+10*转化表!$D$38+10*转化表!$D$39+10*转化表!$D$40+10*转化表!$D$41+10*转化表!$D$42+10*转化表!$D$43+10*转化表!$D$44+10*转化表!$D$45+(B321-90)*转化表!$D$46,IF(AND(B321&lt;=110,B321&gt;100),9*转化表!$D$37+10*转化表!$D$38+10*转化表!$D$39+10*转化表!$D$40+10*转化表!$D$41+10*转化表!$D$42+10*转化表!$D$43+10*转化表!$D$44+10*转化表!$D$45+10*转化表!$D$46+(B321-100)*转化表!$D$47,IF(AND(B321&lt;=120,B321&gt;110),9*转化表!$D$37+10*转化表!$D$38+10*转化表!$D$39+10*转化表!$D$40+10*转化表!$D$41+10*转化表!$D$42+10*转化表!$D$43+10*转化表!$D$44+10*转化表!$D$45+10*转化表!$D$46+10*转化表!$D$47+(B321-110)*转化表!$D$48))))))))))))</f>
        <v>410.00000000000006</v>
      </c>
      <c r="I321" s="103">
        <f>IF(E321&lt;=50,0,(E321-50)*人物成长表!$B321*10%+0.1+IF(AND(B321&lt;=10,B321&gt;0),(人物成长表!$B321-1)*转化表!$E$37,IF(AND(B321&lt;=20,B321&gt;10),9*转化表!$E$37+(B321-10)*转化表!$E$38,IF(AND(B321&lt;=30,B321&gt;20),9*转化表!$E$37+10*转化表!$E$38+(B321-20)*转化表!$E$39,IF(AND(B321&lt;=40,B321&gt;30),9*转化表!$E$37+10*转化表!$E$38+10*转化表!$E$39+(B321-30)*转化表!$E$40,IF(AND(B321&lt;=50,B321&gt;40),9*转化表!$E$37+10*转化表!$E$38+10*转化表!$E$39+10*转化表!$E$40+(B321-40)*转化表!$E$41,IF(AND(B321&lt;=60,B321&gt;50),9*转化表!$E$37+10*转化表!$E$38+10*转化表!$E$39+10*转化表!$E$40+10*转化表!$E$41+(B321-50)*转化表!$E$42,IF(AND(B321&lt;=70,B321&gt;60),9*转化表!$E$37+10*转化表!$E$38+10*转化表!$E$39+10*转化表!$E$40+10*转化表!$E$41+10*转化表!$E$42+(B321-60)*转化表!$E$43,IF(AND(B321&lt;=80,B321&gt;70),9*转化表!$E$37+10*转化表!$E$38+10*转化表!$E$39+10*转化表!$E$40+10*转化表!$E$41+10*转化表!$E$42+10*转化表!$E$43+(B321-70)*转化表!$E$44,IF(AND(B321&lt;=90,B321&gt;80),9*转化表!$E$37+10*转化表!$E$38+10*转化表!$E$39+10*转化表!$E$40+10*转化表!$E$41+10*转化表!$E$42+10*转化表!$E$43+10*转化表!$E$44+(B321-80)*转化表!$E$45,IF(AND(B321&lt;=100,B321&gt;90),9*转化表!$E$37+10*转化表!$E$38+10*转化表!$E$39+10*转化表!$E$40+10*转化表!$E$41+10*转化表!$E$42+10*转化表!$E$43+10*转化表!$E$44+10*转化表!$E$45+(B321-90)*转化表!$E$46,IF(AND(B321&lt;=110,B321&gt;100),9*转化表!$E$37+10*转化表!$E$38+10*转化表!$E$39+10*转化表!$E$40+10*转化表!$E$41+10*转化表!$E$42+10*转化表!$E$43+10*转化表!$E$44+10*转化表!$E$45+10*转化表!$E$46+(B321-100)*转化表!$E$47,IF(AND(B321&lt;=120,B321&gt;110),9*转化表!$E$37+10*转化表!$E$38+10*转化表!$E$39+10*转化表!$E$40+10*转化表!$E$41+10*转化表!$E$42+10*转化表!$E$43+10*转化表!$E$44+10*转化表!$E$45+10*转化表!$E$46+10*转化表!$E$47+(B321-110)*转化表!$E$48)))))))))))))</f>
        <v>82.97</v>
      </c>
      <c r="J321" s="103">
        <f>IF(E321&lt;=50,0,(E321-50)*B321*7%+0.1+IF(AND(B321&lt;=10,B321&gt;0),(人物成长表!$B321-1)*转化表!$F$37,IF(AND(B321&lt;=20,B321&gt;10),9*转化表!$F$37+(B321-10)*转化表!$F$38,IF(AND(B321&lt;=30,B321&gt;20),9*转化表!$F$37+10*转化表!$F$38+(B321-20)*转化表!$F$39,IF(AND(B321&lt;=40,B321&gt;30),9*转化表!$F$37+10*转化表!$F$38+10*转化表!$F$39+(B321-30)*转化表!$F$40,IF(AND(B321&lt;=50,B321&gt;40),9*转化表!$F$37+10*转化表!$F$38+10*转化表!$F$39+10*转化表!$F$40+(B321-40)*转化表!$F$41,IF(AND(B321&lt;=60,B321&gt;50),9*转化表!$F$37+10*转化表!$F$38+10*转化表!$F$39+10*转化表!$F$40+10*转化表!$F$41+(B321-50)*转化表!$F$42,IF(AND(B321&lt;=70,B321&gt;60),9*转化表!$F$37+10*转化表!$F$38+10*转化表!$F$39+10*转化表!$F$40+10*转化表!$F$41+10*转化表!$F$42+(B321-60)*转化表!$F$43,IF(AND(B321&lt;=80,B321&gt;70),9*转化表!$F$37+10*转化表!$F$38+10*转化表!$F$39+10*转化表!$F$40+10*转化表!$F$41+10*转化表!$F$42+10*转化表!$F$43+(B321-70)*转化表!$F$44,IF(AND(B321&lt;=90,B321&gt;80),9*转化表!$F$37+10*转化表!$F$38+10*转化表!$F$39+10*转化表!$F$40+10*转化表!$F$41+10*转化表!$F$42+10*转化表!$F$43+10*转化表!$F$44+(B321-80)*转化表!$F$45,IF(AND(B321&lt;=100,B321&gt;90),9*转化表!$F$37+10*转化表!$F$38+10*转化表!$F$39+10*转化表!$F$40+10*转化表!$F$41+10*转化表!$F$42+10*转化表!$F$43+10*转化表!$F$44+10*转化表!$F$45+(B321-90)*转化表!$F$46,IF(AND(B321&lt;=110,B321&gt;100),9*转化表!$F$37+10*转化表!$F$38+10*转化表!$F$39+10*转化表!$F$40+10*转化表!$F$41+10*转化表!$F$42+10*转化表!$F$43+10*转化表!$F$44+10*转化表!$F$45+10*转化表!$F$46+(B321-100)*转化表!$F$47,IF(AND(B321&lt;=120,B321&gt;110),9*转化表!$F$37+10*转化表!$F$38+10*转化表!$F$39+10*转化表!$F$40+10*转化表!$F$41+10*转化表!$F$42+10*转化表!$F$43+10*转化表!$F$44+10*转化表!$F$45+10*转化表!$F$46+10*转化表!$F$47+(B321-110)*转化表!$F$48)))))))))))))</f>
        <v>58.230000000000011</v>
      </c>
      <c r="K321" s="103">
        <f>(F321-50)*人物成长表!$B321*10%+1+IF(AND(B321&lt;=10,B321&gt;0),(人物成长表!$B321-1)*转化表!$G$37,IF(AND(B321&lt;=20,B321&gt;10),9*转化表!$G$37+(B321-10)*转化表!$G$38,IF(AND(B321&lt;=30,B321&gt;20),9*转化表!$G$37+10*转化表!$G$38+(B321-20)*转化表!$G$39,IF(AND(B321&lt;=40,B321&gt;30),9*转化表!$G$37+10*转化表!$G$38+10*转化表!$G$39+(B321-30)*转化表!$G$40,IF(AND(B321&lt;=50,B321&gt;40),9*转化表!$G$37+10*转化表!$G$38+10*转化表!$G$39+10*转化表!$G$40+(B321-40)*转化表!$G$41,IF(AND(B321&lt;=60,B321&gt;50),9*转化表!$G$37+10*转化表!$G$38+10*转化表!$G$39+10*转化表!$G$40+10*转化表!$G$41+(B321-50)*转化表!$G$42,IF(AND(B321&lt;=70,B321&gt;60),9*转化表!$G$37+10*转化表!$G$38+10*转化表!$G$39+10*转化表!$G$40+10*转化表!$G$41+10*转化表!$G$42+(B321-60)*转化表!$G$43,IF(AND(B321&lt;=80,B321&gt;70),9*转化表!$G$37+10*转化表!$G$38+10*转化表!$G$39+10*转化表!$G$40+10*转化表!$G$41+10*转化表!$G$42+10*转化表!$G$43+(B321-70)*转化表!$G$44,IF(AND(B321&lt;=90,B321&gt;80),9*转化表!$G$37+10*转化表!$G$38+10*转化表!$G$39+10*转化表!$G$40+10*转化表!$G$41+10*转化表!$G$42+10*转化表!$G$43+10*转化表!$G$44+(B321-80)*转化表!$G$45,IF(AND(B321&lt;=100,B321&gt;90),9*转化表!$G$37+10*转化表!$G$38+10*转化表!$G$39+10*转化表!$G$40+10*转化表!$G$41+10*转化表!$G$42+10*转化表!$G$43+10*转化表!$G$44+10*转化表!$G$45+(B321-90)*转化表!$G$46,IF(AND(B321&lt;=110,B321&gt;100),9*转化表!$G$37+10*转化表!$G$38+10*转化表!$G$39+10*转化表!$G$40+10*转化表!$G$41+10*转化表!$G$42+10*转化表!$G$43+10*转化表!$G$44+10*转化表!$G$45+10*转化表!$G$46+(B321-100)*转化表!$G$47,IF(AND(B321&lt;=120,B321&gt;110),9*转化表!$G$37+10*转化表!$G$38+10*转化表!$G$39+10*转化表!$G$40+10*转化表!$G$41+10*转化表!$G$42+10*转化表!$G$43+10*转化表!$G$44+10*转化表!$G$45+10*转化表!$G$46+10*转化表!$G$47+(B321-110)*转化表!$G$48))))))))))))</f>
        <v>440</v>
      </c>
      <c r="L321" s="103">
        <f>IF(F321&lt;=50,0,(F321-50)*人物成长表!$B321*7%+IF(AND(B321&lt;=10,B321&gt;0),人物成长表!$B321*转化表!$H$37,IF(AND(B321&lt;=20,B321&gt;10),9*转化表!$H$37+(B321-10)*转化表!$H$38,IF(AND(B321&lt;=30,B321&gt;20),9*转化表!$H$37+10*转化表!$H$38+(B321-20)*转化表!$H$39,IF(AND(B321&lt;=40,B321&gt;30),9*转化表!$H$37+10*转化表!$H$38+10*转化表!$H$39+(B321-30)*转化表!$H$40,IF(AND(B321&lt;=50,B321&gt;40),9*转化表!$H$37+10*转化表!$H$38+10*转化表!$H$39+10*转化表!$H$40+(B321-40)*转化表!$H$41,IF(AND(B321&lt;=60,B321&gt;50),9*转化表!$H$37+10*转化表!$H$38+10*转化表!$H$39+10*转化表!$H$40+10*转化表!$H$41+(B321-50)*转化表!$H$42,IF(AND(B321&lt;=70,B321&gt;60),9*转化表!$H$37+10*转化表!$H$38+10*转化表!$H$39+10*转化表!$H$40+10*转化表!$H$41+10*转化表!$H$42+(B321-60)*转化表!$H$43,IF(AND(B321&lt;=80,B321&gt;70),9*转化表!$H$37+10*转化表!$H$38+10*转化表!$H$39+10*转化表!$H$40+10*转化表!$H$41+10*转化表!$H$42+10*转化表!$H$43+(B321-70)*转化表!$H$44,IF(AND(B321&lt;=90,B321&gt;80),9*转化表!$H$37+10*转化表!$H$38+10*转化表!$H$39+10*转化表!$H$40+10*转化表!$H$41+10*转化表!$H$42+10*转化表!$H$43+10*转化表!$H$44+(B321-80)*转化表!$H$45,IF(AND(B321&lt;=100,B321&gt;90),9*转化表!$H$37+10*转化表!$H$38+10*转化表!$H$39+10*转化表!$H$40+10*转化表!$H$41+10*转化表!$H$42+10*转化表!$H$43+10*转化表!$H$44+10*转化表!$H$45+(B321-90)*转化表!$H$46,IF(AND(B321&lt;=110,B321&gt;100),9*转化表!$H$37+10*转化表!$H$38+10*转化表!$H$39+10*转化表!$H$40+10*转化表!$H$41+10*转化表!$H$42+10*转化表!$H$43+10*转化表!$H$44+10*转化表!$H$45+10*转化表!$H$46+(B321-100)*转化表!$H$47,IF(AND(B321&lt;=120,B321&gt;110),9*转化表!$H$37+10*转化表!$H$38+10*转化表!$H$39+10*转化表!$H$40+10*转化表!$H$41+10*转化表!$H$42+10*转化表!$H$43+10*转化表!$H$44+10*转化表!$H$45+10*转化表!$H$46+10*转化表!$H$47+(B321-110)*转化表!$H$48)))))))))))))</f>
        <v>60.940000000000005</v>
      </c>
      <c r="M321" s="104">
        <v>0.15</v>
      </c>
      <c r="N321" s="100">
        <v>0</v>
      </c>
      <c r="O321" s="104">
        <v>0.15</v>
      </c>
      <c r="P321" s="104">
        <v>0.15</v>
      </c>
      <c r="Q321" s="100">
        <v>0</v>
      </c>
      <c r="R321" s="100">
        <v>0</v>
      </c>
      <c r="S321" s="100">
        <v>0</v>
      </c>
    </row>
    <row r="322" spans="1:19">
      <c r="A322" s="42" t="s">
        <v>465</v>
      </c>
      <c r="B322" s="100">
        <v>81</v>
      </c>
      <c r="C322" s="101">
        <f>IF(AND(B322&lt;=10,B322&gt;0),(人物成长表!$B322-1)*16+50,IF(AND(B322&lt;=20,B322&gt;10),9*16+50+(B322-10)*32,IF(AND(B322&lt;=30,B322&gt;20),9*16+50+10*32+(B322-20)*48,IF(AND(B322&lt;=40,B322&gt;30),9*16+50+10*32+10*48+(B322-30)*64,IF(AND(B322&lt;=50,B322&gt;40),9*16+50+10*32+10*48+10*64+(B322-40)*80,IF(AND(B322&lt;=60,B322&gt;50),9*16+30+10*32+10*48+10*64+10*80+(B322-50)*96,IF(AND(B322&lt;=70,B322&gt;60),9*16+30+10*32+10*48+10*64+10*80+10*96+(B322-60)*112,IF(AND(B322&lt;=80,B322&gt;70),9*16+30+10*32+10*48+10*64+10*80+10*96+10*112+(B322-70)*128,IF(AND(B322&lt;=90,B322&gt;80),9*16+30+10*32+10*48+10*64+10*80+10*96+10*112+10*128+(B322-80)*144,IF(AND(B322&lt;=100,B322&gt;90),9*16+30+10*32+10*48+10*64+10*80+10*96+10*112+10*128+10*144+(B322-90)*160,IF(AND(B322&lt;=110,B322&gt;100),9*16+30+10*32+10*48+10*64+10*80+10*96+10*112+10*128+10*144+10*160+(B322-100)*176,IF(AND(B322&lt;=120,B322&gt;110),9*16+30+10*32+10*48+10*64+10*80+10*96+10*112+10*128+10*144+10*160+10*176+(B322-110)*192))))))))))))</f>
        <v>5918</v>
      </c>
      <c r="D322" s="42">
        <v>60</v>
      </c>
      <c r="E322" s="42">
        <v>60</v>
      </c>
      <c r="F322" s="100">
        <v>60</v>
      </c>
      <c r="G322" s="102">
        <f>人物成长表!$D322*人物成长表!$B322*10%+7+IF(AND(B322&lt;=10,B322&gt;0),(人物成长表!$B322-1)*转化表!$C$37,IF(AND(B322&lt;=20,B322&gt;10),9*转化表!$C$37+(B322-10)*转化表!$C$38,IF(AND(B322&lt;=30,B322&gt;20),9*转化表!$C$37+10*转化表!$C$38+(B322-20)*转化表!$C$39,IF(AND(B322&lt;=40,B322&gt;30),9*转化表!$C$37+10*转化表!$C$38+10*转化表!$C$39+(B322-30)*转化表!$C$40,IF(AND(B322&lt;=50,B322&gt;40),9*转化表!$C$37+10*转化表!$C$38+10*转化表!$C$39+10*转化表!$C$40+(B322-40)*转化表!$C$41,IF(AND(B322&lt;=60,B322&gt;50),9*转化表!$C$37+10*转化表!$C$38+10*转化表!$C$39+10*转化表!$C$40+10*转化表!$C$41+(B322-50)*转化表!$C$42,IF(AND(B322&lt;=70,B322&gt;60),9*转化表!$C$37+10*转化表!$C$38+10*转化表!$C$39+10*转化表!$C$40+10*转化表!$C$41+10*转化表!$C$42+(B322-60)*转化表!$C$43,IF(AND(B322&lt;=80,B322&gt;70),9*转化表!$C$37+10*转化表!$C$38+10*转化表!$C$39+10*转化表!$C$40+10*转化表!$C$41+10*转化表!$C$42+10*转化表!$C$43+(B322-70)*转化表!$C$44,IF(AND(B322&lt;=90,B322&gt;80),9*转化表!$C$37+10*转化表!$C$38+10*转化表!$C$39+10*转化表!$C$40+10*转化表!$C$41+10*转化表!$C$42+10*转化表!$C$43+10*转化表!$C$44+(B322-80)*转化表!$C$45,IF(AND(B322&lt;=100,B322&gt;90),9*转化表!$C$37+10*转化表!$C$38+10*转化表!$C$39+10*转化表!$C$40+10*转化表!$C$41+10*转化表!$C$42+10*转化表!$C$43+10*转化表!$C$44+10*转化表!$C$45+(B322-90)*转化表!$C$46,IF(AND(B322&lt;=110,B322&gt;100),9*转化表!$C$37+10*转化表!$C$38+10*转化表!$C$39+10*转化表!$C$40+10*转化表!$C$41+10*转化表!$C$42+10*转化表!$C$43+10*转化表!$C$44+10*转化表!$C$45+10*转化表!$C$46+(B322-100)*转化表!$C$47,IF(AND(B322&lt;=120,B322&gt;110),9*转化表!$C$37+10*转化表!$C$38+10*转化表!$C$39+10*转化表!$C$40+10*转化表!$C$41+10*转化表!$C$42+10*转化表!$C$43+10*转化表!$C$44+10*转化表!$C$45+10*转化表!$C$46+10*转化表!$C$47+(B322-110)*转化表!$C$48))))))))))))</f>
        <v>1556</v>
      </c>
      <c r="H322" s="102">
        <f>人物成长表!$D322*人物成长表!$B322*7%+4.8+IF(AND(B322&lt;=10,B322&gt;0),(人物成长表!$B322-1)*转化表!$D$37,IF(AND(B322&lt;=20,B322&gt;10),9*转化表!$D$37+(B322-10)*转化表!$D$38,IF(AND(B322&lt;=30,B322&gt;20),9*转化表!$D$37+10*转化表!$D$38+(B322-20)*转化表!$D$39,IF(AND(B322&lt;=40,B322&gt;30),9*转化表!$D$37+10*转化表!$D$38+10*转化表!$D$39+(B322-30)*转化表!$D$40,IF(AND(B322&lt;=50,B322&gt;40),9*转化表!$D$37+10*转化表!$D$38+10*转化表!$D$39+10*转化表!$D$40+(B322-40)*转化表!$D$41,IF(AND(B322&lt;=60,B322&gt;50),9*转化表!$D$37+10*转化表!$D$38+10*转化表!$D$39+10*转化表!$D$40+10*转化表!$D$41+(B322-50)*转化表!$D$42,IF(AND(B322&lt;=70,B322&gt;60),9*转化表!$D$37+10*转化表!$D$38+10*转化表!$D$39+10*转化表!$D$40+10*转化表!$D$41+10*转化表!$D$42+(B322-60)*转化表!$D$43,IF(AND(B322&lt;=80,B322&gt;70),9*转化表!$D$37+10*转化表!$D$38+10*转化表!$D$39+10*转化表!$D$40+10*转化表!$D$41+10*转化表!$D$42+10*转化表!$D$43+(B322-70)*转化表!$D$44,IF(AND(B322&lt;=90,B322&gt;80),9*转化表!$D$37+10*转化表!$D$38+10*转化表!$D$39+10*转化表!$D$40+10*转化表!$D$41+10*转化表!$D$42+10*转化表!$D$43+10*转化表!$D$44+(B322-80)*转化表!$D$45,IF(AND(B322&lt;=100,B322&gt;90),9*转化表!$D$37+10*转化表!$D$38+10*转化表!$D$39+10*转化表!$D$40+10*转化表!$D$41+10*转化表!$D$42+10*转化表!$D$43+10*转化表!$D$44+10*转化表!$D$45+(B322-90)*转化表!$D$46,IF(AND(B322&lt;=110,B322&gt;100),9*转化表!$D$37+10*转化表!$D$38+10*转化表!$D$39+10*转化表!$D$40+10*转化表!$D$41+10*转化表!$D$42+10*转化表!$D$43+10*转化表!$D$44+10*转化表!$D$45+10*转化表!$D$46+(B322-100)*转化表!$D$47,IF(AND(B322&lt;=120,B322&gt;110),9*转化表!$D$37+10*转化表!$D$38+10*转化表!$D$39+10*转化表!$D$40+10*转化表!$D$41+10*转化表!$D$42+10*转化表!$D$43+10*转化表!$D$44+10*转化表!$D$45+10*转化表!$D$46+10*转化表!$D$47+(B322-110)*转化表!$D$48))))))))))))</f>
        <v>418.80000000000007</v>
      </c>
      <c r="I322" s="103">
        <f>IF(E322&lt;=50,0,(E322-50)*人物成长表!$B322*10%+0.1+IF(AND(B322&lt;=10,B322&gt;0),(人物成长表!$B322-1)*转化表!$E$37,IF(AND(B322&lt;=20,B322&gt;10),9*转化表!$E$37+(B322-10)*转化表!$E$38,IF(AND(B322&lt;=30,B322&gt;20),9*转化表!$E$37+10*转化表!$E$38+(B322-20)*转化表!$E$39,IF(AND(B322&lt;=40,B322&gt;30),9*转化表!$E$37+10*转化表!$E$38+10*转化表!$E$39+(B322-30)*转化表!$E$40,IF(AND(B322&lt;=50,B322&gt;40),9*转化表!$E$37+10*转化表!$E$38+10*转化表!$E$39+10*转化表!$E$40+(B322-40)*转化表!$E$41,IF(AND(B322&lt;=60,B322&gt;50),9*转化表!$E$37+10*转化表!$E$38+10*转化表!$E$39+10*转化表!$E$40+10*转化表!$E$41+(B322-50)*转化表!$E$42,IF(AND(B322&lt;=70,B322&gt;60),9*转化表!$E$37+10*转化表!$E$38+10*转化表!$E$39+10*转化表!$E$40+10*转化表!$E$41+10*转化表!$E$42+(B322-60)*转化表!$E$43,IF(AND(B322&lt;=80,B322&gt;70),9*转化表!$E$37+10*转化表!$E$38+10*转化表!$E$39+10*转化表!$E$40+10*转化表!$E$41+10*转化表!$E$42+10*转化表!$E$43+(B322-70)*转化表!$E$44,IF(AND(B322&lt;=90,B322&gt;80),9*转化表!$E$37+10*转化表!$E$38+10*转化表!$E$39+10*转化表!$E$40+10*转化表!$E$41+10*转化表!$E$42+10*转化表!$E$43+10*转化表!$E$44+(B322-80)*转化表!$E$45,IF(AND(B322&lt;=100,B322&gt;90),9*转化表!$E$37+10*转化表!$E$38+10*转化表!$E$39+10*转化表!$E$40+10*转化表!$E$41+10*转化表!$E$42+10*转化表!$E$43+10*转化表!$E$44+10*转化表!$E$45+(B322-90)*转化表!$E$46,IF(AND(B322&lt;=110,B322&gt;100),9*转化表!$E$37+10*转化表!$E$38+10*转化表!$E$39+10*转化表!$E$40+10*转化表!$E$41+10*转化表!$E$42+10*转化表!$E$43+10*转化表!$E$44+10*转化表!$E$45+10*转化表!$E$46+(B322-100)*转化表!$E$47,IF(AND(B322&lt;=120,B322&gt;110),9*转化表!$E$37+10*转化表!$E$38+10*转化表!$E$39+10*转化表!$E$40+10*转化表!$E$41+10*转化表!$E$42+10*转化表!$E$43+10*转化表!$E$44+10*转化表!$E$45+10*转化表!$E$46+10*转化表!$E$47+(B322-110)*转化表!$E$48)))))))))))))</f>
        <v>84.97</v>
      </c>
      <c r="J322" s="103">
        <f>IF(E322&lt;=50,0,(E322-50)*B322*7%+0.1+IF(AND(B322&lt;=10,B322&gt;0),(人物成长表!$B322-1)*转化表!$F$37,IF(AND(B322&lt;=20,B322&gt;10),9*转化表!$F$37+(B322-10)*转化表!$F$38,IF(AND(B322&lt;=30,B322&gt;20),9*转化表!$F$37+10*转化表!$F$38+(B322-20)*转化表!$F$39,IF(AND(B322&lt;=40,B322&gt;30),9*转化表!$F$37+10*转化表!$F$38+10*转化表!$F$39+(B322-30)*转化表!$F$40,IF(AND(B322&lt;=50,B322&gt;40),9*转化表!$F$37+10*转化表!$F$38+10*转化表!$F$39+10*转化表!$F$40+(B322-40)*转化表!$F$41,IF(AND(B322&lt;=60,B322&gt;50),9*转化表!$F$37+10*转化表!$F$38+10*转化表!$F$39+10*转化表!$F$40+10*转化表!$F$41+(B322-50)*转化表!$F$42,IF(AND(B322&lt;=70,B322&gt;60),9*转化表!$F$37+10*转化表!$F$38+10*转化表!$F$39+10*转化表!$F$40+10*转化表!$F$41+10*转化表!$F$42+(B322-60)*转化表!$F$43,IF(AND(B322&lt;=80,B322&gt;70),9*转化表!$F$37+10*转化表!$F$38+10*转化表!$F$39+10*转化表!$F$40+10*转化表!$F$41+10*转化表!$F$42+10*转化表!$F$43+(B322-70)*转化表!$F$44,IF(AND(B322&lt;=90,B322&gt;80),9*转化表!$F$37+10*转化表!$F$38+10*转化表!$F$39+10*转化表!$F$40+10*转化表!$F$41+10*转化表!$F$42+10*转化表!$F$43+10*转化表!$F$44+(B322-80)*转化表!$F$45,IF(AND(B322&lt;=100,B322&gt;90),9*转化表!$F$37+10*转化表!$F$38+10*转化表!$F$39+10*转化表!$F$40+10*转化表!$F$41+10*转化表!$F$42+10*转化表!$F$43+10*转化表!$F$44+10*转化表!$F$45+(B322-90)*转化表!$F$46,IF(AND(B322&lt;=110,B322&gt;100),9*转化表!$F$37+10*转化表!$F$38+10*转化表!$F$39+10*转化表!$F$40+10*转化表!$F$41+10*转化表!$F$42+10*转化表!$F$43+10*转化表!$F$44+10*转化表!$F$45+10*转化表!$F$46+(B322-100)*转化表!$F$47,IF(AND(B322&lt;=120,B322&gt;110),9*转化表!$F$37+10*转化表!$F$38+10*转化表!$F$39+10*转化表!$F$40+10*转化表!$F$41+10*转化表!$F$42+10*转化表!$F$43+10*转化表!$F$44+10*转化表!$F$45+10*转化表!$F$46+10*转化表!$F$47+(B322-110)*转化表!$F$48)))))))))))))</f>
        <v>59.02</v>
      </c>
      <c r="K322" s="103">
        <f>(F322-50)*人物成长表!$B322*10%+1+IF(AND(B322&lt;=10,B322&gt;0),(人物成长表!$B322-1)*转化表!$G$37,IF(AND(B322&lt;=20,B322&gt;10),9*转化表!$G$37+(B322-10)*转化表!$G$38,IF(AND(B322&lt;=30,B322&gt;20),9*转化表!$G$37+10*转化表!$G$38+(B322-20)*转化表!$G$39,IF(AND(B322&lt;=40,B322&gt;30),9*转化表!$G$37+10*转化表!$G$38+10*转化表!$G$39+(B322-30)*转化表!$G$40,IF(AND(B322&lt;=50,B322&gt;40),9*转化表!$G$37+10*转化表!$G$38+10*转化表!$G$39+10*转化表!$G$40+(B322-40)*转化表!$G$41,IF(AND(B322&lt;=60,B322&gt;50),9*转化表!$G$37+10*转化表!$G$38+10*转化表!$G$39+10*转化表!$G$40+10*转化表!$G$41+(B322-50)*转化表!$G$42,IF(AND(B322&lt;=70,B322&gt;60),9*转化表!$G$37+10*转化表!$G$38+10*转化表!$G$39+10*转化表!$G$40+10*转化表!$G$41+10*转化表!$G$42+(B322-60)*转化表!$G$43,IF(AND(B322&lt;=80,B322&gt;70),9*转化表!$G$37+10*转化表!$G$38+10*转化表!$G$39+10*转化表!$G$40+10*转化表!$G$41+10*转化表!$G$42+10*转化表!$G$43+(B322-70)*转化表!$G$44,IF(AND(B322&lt;=90,B322&gt;80),9*转化表!$G$37+10*转化表!$G$38+10*转化表!$G$39+10*转化表!$G$40+10*转化表!$G$41+10*转化表!$G$42+10*转化表!$G$43+10*转化表!$G$44+(B322-80)*转化表!$G$45,IF(AND(B322&lt;=100,B322&gt;90),9*转化表!$G$37+10*转化表!$G$38+10*转化表!$G$39+10*转化表!$G$40+10*转化表!$G$41+10*转化表!$G$42+10*转化表!$G$43+10*转化表!$G$44+10*转化表!$G$45+(B322-90)*转化表!$G$46,IF(AND(B322&lt;=110,B322&gt;100),9*转化表!$G$37+10*转化表!$G$38+10*转化表!$G$39+10*转化表!$G$40+10*转化表!$G$41+10*转化表!$G$42+10*转化表!$G$43+10*转化表!$G$44+10*转化表!$G$45+10*转化表!$G$46+(B322-100)*转化表!$G$47,IF(AND(B322&lt;=120,B322&gt;110),9*转化表!$G$37+10*转化表!$G$38+10*转化表!$G$39+10*转化表!$G$40+10*转化表!$G$41+10*转化表!$G$42+10*转化表!$G$43+10*转化表!$G$44+10*转化表!$G$45+10*转化表!$G$46+10*转化表!$G$47+(B322-110)*转化表!$G$48))))))))))))</f>
        <v>450</v>
      </c>
      <c r="L322" s="103">
        <f>IF(F322&lt;=50,0,(F322-50)*人物成长表!$B322*7%+IF(AND(B322&lt;=10,B322&gt;0),人物成长表!$B322*转化表!$H$37,IF(AND(B322&lt;=20,B322&gt;10),9*转化表!$H$37+(B322-10)*转化表!$H$38,IF(AND(B322&lt;=30,B322&gt;20),9*转化表!$H$37+10*转化表!$H$38+(B322-20)*转化表!$H$39,IF(AND(B322&lt;=40,B322&gt;30),9*转化表!$H$37+10*转化表!$H$38+10*转化表!$H$39+(B322-30)*转化表!$H$40,IF(AND(B322&lt;=50,B322&gt;40),9*转化表!$H$37+10*转化表!$H$38+10*转化表!$H$39+10*转化表!$H$40+(B322-40)*转化表!$H$41,IF(AND(B322&lt;=60,B322&gt;50),9*转化表!$H$37+10*转化表!$H$38+10*转化表!$H$39+10*转化表!$H$40+10*转化表!$H$41+(B322-50)*转化表!$H$42,IF(AND(B322&lt;=70,B322&gt;60),9*转化表!$H$37+10*转化表!$H$38+10*转化表!$H$39+10*转化表!$H$40+10*转化表!$H$41+10*转化表!$H$42+(B322-60)*转化表!$H$43,IF(AND(B322&lt;=80,B322&gt;70),9*转化表!$H$37+10*转化表!$H$38+10*转化表!$H$39+10*转化表!$H$40+10*转化表!$H$41+10*转化表!$H$42+10*转化表!$H$43+(B322-70)*转化表!$H$44,IF(AND(B322&lt;=90,B322&gt;80),9*转化表!$H$37+10*转化表!$H$38+10*转化表!$H$39+10*转化表!$H$40+10*转化表!$H$41+10*转化表!$H$42+10*转化表!$H$43+10*转化表!$H$44+(B322-80)*转化表!$H$45,IF(AND(B322&lt;=100,B322&gt;90),9*转化表!$H$37+10*转化表!$H$38+10*转化表!$H$39+10*转化表!$H$40+10*转化表!$H$41+10*转化表!$H$42+10*转化表!$H$43+10*转化表!$H$44+10*转化表!$H$45+(B322-90)*转化表!$H$46,IF(AND(B322&lt;=110,B322&gt;100),9*转化表!$H$37+10*转化表!$H$38+10*转化表!$H$39+10*转化表!$H$40+10*转化表!$H$41+10*转化表!$H$42+10*转化表!$H$43+10*转化表!$H$44+10*转化表!$H$45+10*转化表!$H$46+(B322-100)*转化表!$H$47,IF(AND(B322&lt;=120,B322&gt;110),9*转化表!$H$37+10*转化表!$H$38+10*转化表!$H$39+10*转化表!$H$40+10*转化表!$H$41+10*转化表!$H$42+10*转化表!$H$43+10*转化表!$H$44+10*转化表!$H$45+10*转化表!$H$46+10*转化表!$H$47+(B322-110)*转化表!$H$48)))))))))))))</f>
        <v>61.77</v>
      </c>
      <c r="M322" s="104">
        <v>0.15</v>
      </c>
      <c r="N322" s="100">
        <v>0</v>
      </c>
      <c r="O322" s="104">
        <v>0.15</v>
      </c>
      <c r="P322" s="104">
        <v>0.15</v>
      </c>
      <c r="Q322" s="100">
        <v>0</v>
      </c>
      <c r="R322" s="100">
        <v>0</v>
      </c>
      <c r="S322" s="100">
        <v>0</v>
      </c>
    </row>
    <row r="323" spans="1:19">
      <c r="A323" s="42" t="s">
        <v>465</v>
      </c>
      <c r="B323" s="100">
        <v>82</v>
      </c>
      <c r="C323" s="101">
        <f>IF(AND(B323&lt;=10,B323&gt;0),(人物成长表!$B323-1)*16+50,IF(AND(B323&lt;=20,B323&gt;10),9*16+50+(B323-10)*32,IF(AND(B323&lt;=30,B323&gt;20),9*16+50+10*32+(B323-20)*48,IF(AND(B323&lt;=40,B323&gt;30),9*16+50+10*32+10*48+(B323-30)*64,IF(AND(B323&lt;=50,B323&gt;40),9*16+50+10*32+10*48+10*64+(B323-40)*80,IF(AND(B323&lt;=60,B323&gt;50),9*16+30+10*32+10*48+10*64+10*80+(B323-50)*96,IF(AND(B323&lt;=70,B323&gt;60),9*16+30+10*32+10*48+10*64+10*80+10*96+(B323-60)*112,IF(AND(B323&lt;=80,B323&gt;70),9*16+30+10*32+10*48+10*64+10*80+10*96+10*112+(B323-70)*128,IF(AND(B323&lt;=90,B323&gt;80),9*16+30+10*32+10*48+10*64+10*80+10*96+10*112+10*128+(B323-80)*144,IF(AND(B323&lt;=100,B323&gt;90),9*16+30+10*32+10*48+10*64+10*80+10*96+10*112+10*128+10*144+(B323-90)*160,IF(AND(B323&lt;=110,B323&gt;100),9*16+30+10*32+10*48+10*64+10*80+10*96+10*112+10*128+10*144+10*160+(B323-100)*176,IF(AND(B323&lt;=120,B323&gt;110),9*16+30+10*32+10*48+10*64+10*80+10*96+10*112+10*128+10*144+10*160+10*176+(B323-110)*192))))))))))))</f>
        <v>6062</v>
      </c>
      <c r="D323" s="42">
        <v>60</v>
      </c>
      <c r="E323" s="42">
        <v>60</v>
      </c>
      <c r="F323" s="100">
        <v>60</v>
      </c>
      <c r="G323" s="102">
        <f>人物成长表!$D323*人物成长表!$B323*10%+7+IF(AND(B323&lt;=10,B323&gt;0),(人物成长表!$B323-1)*转化表!$C$37,IF(AND(B323&lt;=20,B323&gt;10),9*转化表!$C$37+(B323-10)*转化表!$C$38,IF(AND(B323&lt;=30,B323&gt;20),9*转化表!$C$37+10*转化表!$C$38+(B323-20)*转化表!$C$39,IF(AND(B323&lt;=40,B323&gt;30),9*转化表!$C$37+10*转化表!$C$38+10*转化表!$C$39+(B323-30)*转化表!$C$40,IF(AND(B323&lt;=50,B323&gt;40),9*转化表!$C$37+10*转化表!$C$38+10*转化表!$C$39+10*转化表!$C$40+(B323-40)*转化表!$C$41,IF(AND(B323&lt;=60,B323&gt;50),9*转化表!$C$37+10*转化表!$C$38+10*转化表!$C$39+10*转化表!$C$40+10*转化表!$C$41+(B323-50)*转化表!$C$42,IF(AND(B323&lt;=70,B323&gt;60),9*转化表!$C$37+10*转化表!$C$38+10*转化表!$C$39+10*转化表!$C$40+10*转化表!$C$41+10*转化表!$C$42+(B323-60)*转化表!$C$43,IF(AND(B323&lt;=80,B323&gt;70),9*转化表!$C$37+10*转化表!$C$38+10*转化表!$C$39+10*转化表!$C$40+10*转化表!$C$41+10*转化表!$C$42+10*转化表!$C$43+(B323-70)*转化表!$C$44,IF(AND(B323&lt;=90,B323&gt;80),9*转化表!$C$37+10*转化表!$C$38+10*转化表!$C$39+10*转化表!$C$40+10*转化表!$C$41+10*转化表!$C$42+10*转化表!$C$43+10*转化表!$C$44+(B323-80)*转化表!$C$45,IF(AND(B323&lt;=100,B323&gt;90),9*转化表!$C$37+10*转化表!$C$38+10*转化表!$C$39+10*转化表!$C$40+10*转化表!$C$41+10*转化表!$C$42+10*转化表!$C$43+10*转化表!$C$44+10*转化表!$C$45+(B323-90)*转化表!$C$46,IF(AND(B323&lt;=110,B323&gt;100),9*转化表!$C$37+10*转化表!$C$38+10*转化表!$C$39+10*转化表!$C$40+10*转化表!$C$41+10*转化表!$C$42+10*转化表!$C$43+10*转化表!$C$44+10*转化表!$C$45+10*转化表!$C$46+(B323-100)*转化表!$C$47,IF(AND(B323&lt;=120,B323&gt;110),9*转化表!$C$37+10*转化表!$C$38+10*转化表!$C$39+10*转化表!$C$40+10*转化表!$C$41+10*转化表!$C$42+10*转化表!$C$43+10*转化表!$C$44+10*转化表!$C$45+10*转化表!$C$46+10*转化表!$C$47+(B323-110)*转化表!$C$48))))))))))))</f>
        <v>1593</v>
      </c>
      <c r="H323" s="102">
        <f>人物成长表!$D323*人物成长表!$B323*7%+4.8+IF(AND(B323&lt;=10,B323&gt;0),(人物成长表!$B323-1)*转化表!$D$37,IF(AND(B323&lt;=20,B323&gt;10),9*转化表!$D$37+(B323-10)*转化表!$D$38,IF(AND(B323&lt;=30,B323&gt;20),9*转化表!$D$37+10*转化表!$D$38+(B323-20)*转化表!$D$39,IF(AND(B323&lt;=40,B323&gt;30),9*转化表!$D$37+10*转化表!$D$38+10*转化表!$D$39+(B323-30)*转化表!$D$40,IF(AND(B323&lt;=50,B323&gt;40),9*转化表!$D$37+10*转化表!$D$38+10*转化表!$D$39+10*转化表!$D$40+(B323-40)*转化表!$D$41,IF(AND(B323&lt;=60,B323&gt;50),9*转化表!$D$37+10*转化表!$D$38+10*转化表!$D$39+10*转化表!$D$40+10*转化表!$D$41+(B323-50)*转化表!$D$42,IF(AND(B323&lt;=70,B323&gt;60),9*转化表!$D$37+10*转化表!$D$38+10*转化表!$D$39+10*转化表!$D$40+10*转化表!$D$41+10*转化表!$D$42+(B323-60)*转化表!$D$43,IF(AND(B323&lt;=80,B323&gt;70),9*转化表!$D$37+10*转化表!$D$38+10*转化表!$D$39+10*转化表!$D$40+10*转化表!$D$41+10*转化表!$D$42+10*转化表!$D$43+(B323-70)*转化表!$D$44,IF(AND(B323&lt;=90,B323&gt;80),9*转化表!$D$37+10*转化表!$D$38+10*转化表!$D$39+10*转化表!$D$40+10*转化表!$D$41+10*转化表!$D$42+10*转化表!$D$43+10*转化表!$D$44+(B323-80)*转化表!$D$45,IF(AND(B323&lt;=100,B323&gt;90),9*转化表!$D$37+10*转化表!$D$38+10*转化表!$D$39+10*转化表!$D$40+10*转化表!$D$41+10*转化表!$D$42+10*转化表!$D$43+10*转化表!$D$44+10*转化表!$D$45+(B323-90)*转化表!$D$46,IF(AND(B323&lt;=110,B323&gt;100),9*转化表!$D$37+10*转化表!$D$38+10*转化表!$D$39+10*转化表!$D$40+10*转化表!$D$41+10*转化表!$D$42+10*转化表!$D$43+10*转化表!$D$44+10*转化表!$D$45+10*转化表!$D$46+(B323-100)*转化表!$D$47,IF(AND(B323&lt;=120,B323&gt;110),9*转化表!$D$37+10*转化表!$D$38+10*转化表!$D$39+10*转化表!$D$40+10*转化表!$D$41+10*转化表!$D$42+10*转化表!$D$43+10*转化表!$D$44+10*转化表!$D$45+10*转化表!$D$46+10*转化表!$D$47+(B323-110)*转化表!$D$48))))))))))))</f>
        <v>427.6</v>
      </c>
      <c r="I323" s="103">
        <f>IF(E323&lt;=50,0,(E323-50)*人物成长表!$B323*10%+0.1+IF(AND(B323&lt;=10,B323&gt;0),(人物成长表!$B323-1)*转化表!$E$37,IF(AND(B323&lt;=20,B323&gt;10),9*转化表!$E$37+(B323-10)*转化表!$E$38,IF(AND(B323&lt;=30,B323&gt;20),9*转化表!$E$37+10*转化表!$E$38+(B323-20)*转化表!$E$39,IF(AND(B323&lt;=40,B323&gt;30),9*转化表!$E$37+10*转化表!$E$38+10*转化表!$E$39+(B323-30)*转化表!$E$40,IF(AND(B323&lt;=50,B323&gt;40),9*转化表!$E$37+10*转化表!$E$38+10*转化表!$E$39+10*转化表!$E$40+(B323-40)*转化表!$E$41,IF(AND(B323&lt;=60,B323&gt;50),9*转化表!$E$37+10*转化表!$E$38+10*转化表!$E$39+10*转化表!$E$40+10*转化表!$E$41+(B323-50)*转化表!$E$42,IF(AND(B323&lt;=70,B323&gt;60),9*转化表!$E$37+10*转化表!$E$38+10*转化表!$E$39+10*转化表!$E$40+10*转化表!$E$41+10*转化表!$E$42+(B323-60)*转化表!$E$43,IF(AND(B323&lt;=80,B323&gt;70),9*转化表!$E$37+10*转化表!$E$38+10*转化表!$E$39+10*转化表!$E$40+10*转化表!$E$41+10*转化表!$E$42+10*转化表!$E$43+(B323-70)*转化表!$E$44,IF(AND(B323&lt;=90,B323&gt;80),9*转化表!$E$37+10*转化表!$E$38+10*转化表!$E$39+10*转化表!$E$40+10*转化表!$E$41+10*转化表!$E$42+10*转化表!$E$43+10*转化表!$E$44+(B323-80)*转化表!$E$45,IF(AND(B323&lt;=100,B323&gt;90),9*转化表!$E$37+10*转化表!$E$38+10*转化表!$E$39+10*转化表!$E$40+10*转化表!$E$41+10*转化表!$E$42+10*转化表!$E$43+10*转化表!$E$44+10*转化表!$E$45+(B323-90)*转化表!$E$46,IF(AND(B323&lt;=110,B323&gt;100),9*转化表!$E$37+10*转化表!$E$38+10*转化表!$E$39+10*转化表!$E$40+10*转化表!$E$41+10*转化表!$E$42+10*转化表!$E$43+10*转化表!$E$44+10*转化表!$E$45+10*转化表!$E$46+(B323-100)*转化表!$E$47,IF(AND(B323&lt;=120,B323&gt;110),9*转化表!$E$37+10*转化表!$E$38+10*转化表!$E$39+10*转化表!$E$40+10*转化表!$E$41+10*转化表!$E$42+10*转化表!$E$43+10*转化表!$E$44+10*转化表!$E$45+10*转化表!$E$46+10*转化表!$E$47+(B323-110)*转化表!$E$48)))))))))))))</f>
        <v>86.97</v>
      </c>
      <c r="J323" s="103">
        <f>IF(E323&lt;=50,0,(E323-50)*B323*7%+0.1+IF(AND(B323&lt;=10,B323&gt;0),(人物成长表!$B323-1)*转化表!$F$37,IF(AND(B323&lt;=20,B323&gt;10),9*转化表!$F$37+(B323-10)*转化表!$F$38,IF(AND(B323&lt;=30,B323&gt;20),9*转化表!$F$37+10*转化表!$F$38+(B323-20)*转化表!$F$39,IF(AND(B323&lt;=40,B323&gt;30),9*转化表!$F$37+10*转化表!$F$38+10*转化表!$F$39+(B323-30)*转化表!$F$40,IF(AND(B323&lt;=50,B323&gt;40),9*转化表!$F$37+10*转化表!$F$38+10*转化表!$F$39+10*转化表!$F$40+(B323-40)*转化表!$F$41,IF(AND(B323&lt;=60,B323&gt;50),9*转化表!$F$37+10*转化表!$F$38+10*转化表!$F$39+10*转化表!$F$40+10*转化表!$F$41+(B323-50)*转化表!$F$42,IF(AND(B323&lt;=70,B323&gt;60),9*转化表!$F$37+10*转化表!$F$38+10*转化表!$F$39+10*转化表!$F$40+10*转化表!$F$41+10*转化表!$F$42+(B323-60)*转化表!$F$43,IF(AND(B323&lt;=80,B323&gt;70),9*转化表!$F$37+10*转化表!$F$38+10*转化表!$F$39+10*转化表!$F$40+10*转化表!$F$41+10*转化表!$F$42+10*转化表!$F$43+(B323-70)*转化表!$F$44,IF(AND(B323&lt;=90,B323&gt;80),9*转化表!$F$37+10*转化表!$F$38+10*转化表!$F$39+10*转化表!$F$40+10*转化表!$F$41+10*转化表!$F$42+10*转化表!$F$43+10*转化表!$F$44+(B323-80)*转化表!$F$45,IF(AND(B323&lt;=100,B323&gt;90),9*转化表!$F$37+10*转化表!$F$38+10*转化表!$F$39+10*转化表!$F$40+10*转化表!$F$41+10*转化表!$F$42+10*转化表!$F$43+10*转化表!$F$44+10*转化表!$F$45+(B323-90)*转化表!$F$46,IF(AND(B323&lt;=110,B323&gt;100),9*转化表!$F$37+10*转化表!$F$38+10*转化表!$F$39+10*转化表!$F$40+10*转化表!$F$41+10*转化表!$F$42+10*转化表!$F$43+10*转化表!$F$44+10*转化表!$F$45+10*转化表!$F$46+(B323-100)*转化表!$F$47,IF(AND(B323&lt;=120,B323&gt;110),9*转化表!$F$37+10*转化表!$F$38+10*转化表!$F$39+10*转化表!$F$40+10*转化表!$F$41+10*转化表!$F$42+10*转化表!$F$43+10*转化表!$F$44+10*转化表!$F$45+10*转化表!$F$46+10*转化表!$F$47+(B323-110)*转化表!$F$48)))))))))))))</f>
        <v>59.810000000000009</v>
      </c>
      <c r="K323" s="103">
        <f>(F323-50)*人物成长表!$B323*10%+1+IF(AND(B323&lt;=10,B323&gt;0),(人物成长表!$B323-1)*转化表!$G$37,IF(AND(B323&lt;=20,B323&gt;10),9*转化表!$G$37+(B323-10)*转化表!$G$38,IF(AND(B323&lt;=30,B323&gt;20),9*转化表!$G$37+10*转化表!$G$38+(B323-20)*转化表!$G$39,IF(AND(B323&lt;=40,B323&gt;30),9*转化表!$G$37+10*转化表!$G$38+10*转化表!$G$39+(B323-30)*转化表!$G$40,IF(AND(B323&lt;=50,B323&gt;40),9*转化表!$G$37+10*转化表!$G$38+10*转化表!$G$39+10*转化表!$G$40+(B323-40)*转化表!$G$41,IF(AND(B323&lt;=60,B323&gt;50),9*转化表!$G$37+10*转化表!$G$38+10*转化表!$G$39+10*转化表!$G$40+10*转化表!$G$41+(B323-50)*转化表!$G$42,IF(AND(B323&lt;=70,B323&gt;60),9*转化表!$G$37+10*转化表!$G$38+10*转化表!$G$39+10*转化表!$G$40+10*转化表!$G$41+10*转化表!$G$42+(B323-60)*转化表!$G$43,IF(AND(B323&lt;=80,B323&gt;70),9*转化表!$G$37+10*转化表!$G$38+10*转化表!$G$39+10*转化表!$G$40+10*转化表!$G$41+10*转化表!$G$42+10*转化表!$G$43+(B323-70)*转化表!$G$44,IF(AND(B323&lt;=90,B323&gt;80),9*转化表!$G$37+10*转化表!$G$38+10*转化表!$G$39+10*转化表!$G$40+10*转化表!$G$41+10*转化表!$G$42+10*转化表!$G$43+10*转化表!$G$44+(B323-80)*转化表!$G$45,IF(AND(B323&lt;=100,B323&gt;90),9*转化表!$G$37+10*转化表!$G$38+10*转化表!$G$39+10*转化表!$G$40+10*转化表!$G$41+10*转化表!$G$42+10*转化表!$G$43+10*转化表!$G$44+10*转化表!$G$45+(B323-90)*转化表!$G$46,IF(AND(B323&lt;=110,B323&gt;100),9*转化表!$G$37+10*转化表!$G$38+10*转化表!$G$39+10*转化表!$G$40+10*转化表!$G$41+10*转化表!$G$42+10*转化表!$G$43+10*转化表!$G$44+10*转化表!$G$45+10*转化表!$G$46+(B323-100)*转化表!$G$47,IF(AND(B323&lt;=120,B323&gt;110),9*转化表!$G$37+10*转化表!$G$38+10*转化表!$G$39+10*转化表!$G$40+10*转化表!$G$41+10*转化表!$G$42+10*转化表!$G$43+10*转化表!$G$44+10*转化表!$G$45+10*转化表!$G$46+10*转化表!$G$47+(B323-110)*转化表!$G$48))))))))))))</f>
        <v>460</v>
      </c>
      <c r="L323" s="103">
        <f>IF(F323&lt;=50,0,(F323-50)*人物成长表!$B323*7%+IF(AND(B323&lt;=10,B323&gt;0),人物成长表!$B323*转化表!$H$37,IF(AND(B323&lt;=20,B323&gt;10),9*转化表!$H$37+(B323-10)*转化表!$H$38,IF(AND(B323&lt;=30,B323&gt;20),9*转化表!$H$37+10*转化表!$H$38+(B323-20)*转化表!$H$39,IF(AND(B323&lt;=40,B323&gt;30),9*转化表!$H$37+10*转化表!$H$38+10*转化表!$H$39+(B323-30)*转化表!$H$40,IF(AND(B323&lt;=50,B323&gt;40),9*转化表!$H$37+10*转化表!$H$38+10*转化表!$H$39+10*转化表!$H$40+(B323-40)*转化表!$H$41,IF(AND(B323&lt;=60,B323&gt;50),9*转化表!$H$37+10*转化表!$H$38+10*转化表!$H$39+10*转化表!$H$40+10*转化表!$H$41+(B323-50)*转化表!$H$42,IF(AND(B323&lt;=70,B323&gt;60),9*转化表!$H$37+10*转化表!$H$38+10*转化表!$H$39+10*转化表!$H$40+10*转化表!$H$41+10*转化表!$H$42+(B323-60)*转化表!$H$43,IF(AND(B323&lt;=80,B323&gt;70),9*转化表!$H$37+10*转化表!$H$38+10*转化表!$H$39+10*转化表!$H$40+10*转化表!$H$41+10*转化表!$H$42+10*转化表!$H$43+(B323-70)*转化表!$H$44,IF(AND(B323&lt;=90,B323&gt;80),9*转化表!$H$37+10*转化表!$H$38+10*转化表!$H$39+10*转化表!$H$40+10*转化表!$H$41+10*转化表!$H$42+10*转化表!$H$43+10*转化表!$H$44+(B323-80)*转化表!$H$45,IF(AND(B323&lt;=100,B323&gt;90),9*转化表!$H$37+10*转化表!$H$38+10*转化表!$H$39+10*转化表!$H$40+10*转化表!$H$41+10*转化表!$H$42+10*转化表!$H$43+10*转化表!$H$44+10*转化表!$H$45+(B323-90)*转化表!$H$46,IF(AND(B323&lt;=110,B323&gt;100),9*转化表!$H$37+10*转化表!$H$38+10*转化表!$H$39+10*转化表!$H$40+10*转化表!$H$41+10*转化表!$H$42+10*转化表!$H$43+10*转化表!$H$44+10*转化表!$H$45+10*转化表!$H$46+(B323-100)*转化表!$H$47,IF(AND(B323&lt;=120,B323&gt;110),9*转化表!$H$37+10*转化表!$H$38+10*转化表!$H$39+10*转化表!$H$40+10*转化表!$H$41+10*转化表!$H$42+10*转化表!$H$43+10*转化表!$H$44+10*转化表!$H$45+10*转化表!$H$46+10*转化表!$H$47+(B323-110)*转化表!$H$48)))))))))))))</f>
        <v>62.600000000000009</v>
      </c>
      <c r="M323" s="104">
        <v>0.15</v>
      </c>
      <c r="N323" s="100">
        <v>0</v>
      </c>
      <c r="O323" s="104">
        <v>0.15</v>
      </c>
      <c r="P323" s="104">
        <v>0.15</v>
      </c>
      <c r="Q323" s="100">
        <v>0</v>
      </c>
      <c r="R323" s="100">
        <v>0</v>
      </c>
      <c r="S323" s="100">
        <v>0</v>
      </c>
    </row>
    <row r="324" spans="1:19">
      <c r="A324" s="42" t="s">
        <v>465</v>
      </c>
      <c r="B324" s="100">
        <v>83</v>
      </c>
      <c r="C324" s="101">
        <f>IF(AND(B324&lt;=10,B324&gt;0),(人物成长表!$B324-1)*16+50,IF(AND(B324&lt;=20,B324&gt;10),9*16+50+(B324-10)*32,IF(AND(B324&lt;=30,B324&gt;20),9*16+50+10*32+(B324-20)*48,IF(AND(B324&lt;=40,B324&gt;30),9*16+50+10*32+10*48+(B324-30)*64,IF(AND(B324&lt;=50,B324&gt;40),9*16+50+10*32+10*48+10*64+(B324-40)*80,IF(AND(B324&lt;=60,B324&gt;50),9*16+30+10*32+10*48+10*64+10*80+(B324-50)*96,IF(AND(B324&lt;=70,B324&gt;60),9*16+30+10*32+10*48+10*64+10*80+10*96+(B324-60)*112,IF(AND(B324&lt;=80,B324&gt;70),9*16+30+10*32+10*48+10*64+10*80+10*96+10*112+(B324-70)*128,IF(AND(B324&lt;=90,B324&gt;80),9*16+30+10*32+10*48+10*64+10*80+10*96+10*112+10*128+(B324-80)*144,IF(AND(B324&lt;=100,B324&gt;90),9*16+30+10*32+10*48+10*64+10*80+10*96+10*112+10*128+10*144+(B324-90)*160,IF(AND(B324&lt;=110,B324&gt;100),9*16+30+10*32+10*48+10*64+10*80+10*96+10*112+10*128+10*144+10*160+(B324-100)*176,IF(AND(B324&lt;=120,B324&gt;110),9*16+30+10*32+10*48+10*64+10*80+10*96+10*112+10*128+10*144+10*160+10*176+(B324-110)*192))))))))))))</f>
        <v>6206</v>
      </c>
      <c r="D324" s="42">
        <v>60</v>
      </c>
      <c r="E324" s="42">
        <v>60</v>
      </c>
      <c r="F324" s="100">
        <v>60</v>
      </c>
      <c r="G324" s="102">
        <f>人物成长表!$D324*人物成长表!$B324*10%+7+IF(AND(B324&lt;=10,B324&gt;0),(人物成长表!$B324-1)*转化表!$C$37,IF(AND(B324&lt;=20,B324&gt;10),9*转化表!$C$37+(B324-10)*转化表!$C$38,IF(AND(B324&lt;=30,B324&gt;20),9*转化表!$C$37+10*转化表!$C$38+(B324-20)*转化表!$C$39,IF(AND(B324&lt;=40,B324&gt;30),9*转化表!$C$37+10*转化表!$C$38+10*转化表!$C$39+(B324-30)*转化表!$C$40,IF(AND(B324&lt;=50,B324&gt;40),9*转化表!$C$37+10*转化表!$C$38+10*转化表!$C$39+10*转化表!$C$40+(B324-40)*转化表!$C$41,IF(AND(B324&lt;=60,B324&gt;50),9*转化表!$C$37+10*转化表!$C$38+10*转化表!$C$39+10*转化表!$C$40+10*转化表!$C$41+(B324-50)*转化表!$C$42,IF(AND(B324&lt;=70,B324&gt;60),9*转化表!$C$37+10*转化表!$C$38+10*转化表!$C$39+10*转化表!$C$40+10*转化表!$C$41+10*转化表!$C$42+(B324-60)*转化表!$C$43,IF(AND(B324&lt;=80,B324&gt;70),9*转化表!$C$37+10*转化表!$C$38+10*转化表!$C$39+10*转化表!$C$40+10*转化表!$C$41+10*转化表!$C$42+10*转化表!$C$43+(B324-70)*转化表!$C$44,IF(AND(B324&lt;=90,B324&gt;80),9*转化表!$C$37+10*转化表!$C$38+10*转化表!$C$39+10*转化表!$C$40+10*转化表!$C$41+10*转化表!$C$42+10*转化表!$C$43+10*转化表!$C$44+(B324-80)*转化表!$C$45,IF(AND(B324&lt;=100,B324&gt;90),9*转化表!$C$37+10*转化表!$C$38+10*转化表!$C$39+10*转化表!$C$40+10*转化表!$C$41+10*转化表!$C$42+10*转化表!$C$43+10*转化表!$C$44+10*转化表!$C$45+(B324-90)*转化表!$C$46,IF(AND(B324&lt;=110,B324&gt;100),9*转化表!$C$37+10*转化表!$C$38+10*转化表!$C$39+10*转化表!$C$40+10*转化表!$C$41+10*转化表!$C$42+10*转化表!$C$43+10*转化表!$C$44+10*转化表!$C$45+10*转化表!$C$46+(B324-100)*转化表!$C$47,IF(AND(B324&lt;=120,B324&gt;110),9*转化表!$C$37+10*转化表!$C$38+10*转化表!$C$39+10*转化表!$C$40+10*转化表!$C$41+10*转化表!$C$42+10*转化表!$C$43+10*转化表!$C$44+10*转化表!$C$45+10*转化表!$C$46+10*转化表!$C$47+(B324-110)*转化表!$C$48))))))))))))</f>
        <v>1630</v>
      </c>
      <c r="H324" s="102">
        <f>人物成长表!$D324*人物成长表!$B324*7%+4.8+IF(AND(B324&lt;=10,B324&gt;0),(人物成长表!$B324-1)*转化表!$D$37,IF(AND(B324&lt;=20,B324&gt;10),9*转化表!$D$37+(B324-10)*转化表!$D$38,IF(AND(B324&lt;=30,B324&gt;20),9*转化表!$D$37+10*转化表!$D$38+(B324-20)*转化表!$D$39,IF(AND(B324&lt;=40,B324&gt;30),9*转化表!$D$37+10*转化表!$D$38+10*转化表!$D$39+(B324-30)*转化表!$D$40,IF(AND(B324&lt;=50,B324&gt;40),9*转化表!$D$37+10*转化表!$D$38+10*转化表!$D$39+10*转化表!$D$40+(B324-40)*转化表!$D$41,IF(AND(B324&lt;=60,B324&gt;50),9*转化表!$D$37+10*转化表!$D$38+10*转化表!$D$39+10*转化表!$D$40+10*转化表!$D$41+(B324-50)*转化表!$D$42,IF(AND(B324&lt;=70,B324&gt;60),9*转化表!$D$37+10*转化表!$D$38+10*转化表!$D$39+10*转化表!$D$40+10*转化表!$D$41+10*转化表!$D$42+(B324-60)*转化表!$D$43,IF(AND(B324&lt;=80,B324&gt;70),9*转化表!$D$37+10*转化表!$D$38+10*转化表!$D$39+10*转化表!$D$40+10*转化表!$D$41+10*转化表!$D$42+10*转化表!$D$43+(B324-70)*转化表!$D$44,IF(AND(B324&lt;=90,B324&gt;80),9*转化表!$D$37+10*转化表!$D$38+10*转化表!$D$39+10*转化表!$D$40+10*转化表!$D$41+10*转化表!$D$42+10*转化表!$D$43+10*转化表!$D$44+(B324-80)*转化表!$D$45,IF(AND(B324&lt;=100,B324&gt;90),9*转化表!$D$37+10*转化表!$D$38+10*转化表!$D$39+10*转化表!$D$40+10*转化表!$D$41+10*转化表!$D$42+10*转化表!$D$43+10*转化表!$D$44+10*转化表!$D$45+(B324-90)*转化表!$D$46,IF(AND(B324&lt;=110,B324&gt;100),9*转化表!$D$37+10*转化表!$D$38+10*转化表!$D$39+10*转化表!$D$40+10*转化表!$D$41+10*转化表!$D$42+10*转化表!$D$43+10*转化表!$D$44+10*转化表!$D$45+10*转化表!$D$46+(B324-100)*转化表!$D$47,IF(AND(B324&lt;=120,B324&gt;110),9*转化表!$D$37+10*转化表!$D$38+10*转化表!$D$39+10*转化表!$D$40+10*转化表!$D$41+10*转化表!$D$42+10*转化表!$D$43+10*转化表!$D$44+10*转化表!$D$45+10*转化表!$D$46+10*转化表!$D$47+(B324-110)*转化表!$D$48))))))))))))</f>
        <v>436.40000000000003</v>
      </c>
      <c r="I324" s="103">
        <f>IF(E324&lt;=50,0,(E324-50)*人物成长表!$B324*10%+0.1+IF(AND(B324&lt;=10,B324&gt;0),(人物成长表!$B324-1)*转化表!$E$37,IF(AND(B324&lt;=20,B324&gt;10),9*转化表!$E$37+(B324-10)*转化表!$E$38,IF(AND(B324&lt;=30,B324&gt;20),9*转化表!$E$37+10*转化表!$E$38+(B324-20)*转化表!$E$39,IF(AND(B324&lt;=40,B324&gt;30),9*转化表!$E$37+10*转化表!$E$38+10*转化表!$E$39+(B324-30)*转化表!$E$40,IF(AND(B324&lt;=50,B324&gt;40),9*转化表!$E$37+10*转化表!$E$38+10*转化表!$E$39+10*转化表!$E$40+(B324-40)*转化表!$E$41,IF(AND(B324&lt;=60,B324&gt;50),9*转化表!$E$37+10*转化表!$E$38+10*转化表!$E$39+10*转化表!$E$40+10*转化表!$E$41+(B324-50)*转化表!$E$42,IF(AND(B324&lt;=70,B324&gt;60),9*转化表!$E$37+10*转化表!$E$38+10*转化表!$E$39+10*转化表!$E$40+10*转化表!$E$41+10*转化表!$E$42+(B324-60)*转化表!$E$43,IF(AND(B324&lt;=80,B324&gt;70),9*转化表!$E$37+10*转化表!$E$38+10*转化表!$E$39+10*转化表!$E$40+10*转化表!$E$41+10*转化表!$E$42+10*转化表!$E$43+(B324-70)*转化表!$E$44,IF(AND(B324&lt;=90,B324&gt;80),9*转化表!$E$37+10*转化表!$E$38+10*转化表!$E$39+10*转化表!$E$40+10*转化表!$E$41+10*转化表!$E$42+10*转化表!$E$43+10*转化表!$E$44+(B324-80)*转化表!$E$45,IF(AND(B324&lt;=100,B324&gt;90),9*转化表!$E$37+10*转化表!$E$38+10*转化表!$E$39+10*转化表!$E$40+10*转化表!$E$41+10*转化表!$E$42+10*转化表!$E$43+10*转化表!$E$44+10*转化表!$E$45+(B324-90)*转化表!$E$46,IF(AND(B324&lt;=110,B324&gt;100),9*转化表!$E$37+10*转化表!$E$38+10*转化表!$E$39+10*转化表!$E$40+10*转化表!$E$41+10*转化表!$E$42+10*转化表!$E$43+10*转化表!$E$44+10*转化表!$E$45+10*转化表!$E$46+(B324-100)*转化表!$E$47,IF(AND(B324&lt;=120,B324&gt;110),9*转化表!$E$37+10*转化表!$E$38+10*转化表!$E$39+10*转化表!$E$40+10*转化表!$E$41+10*转化表!$E$42+10*转化表!$E$43+10*转化表!$E$44+10*转化表!$E$45+10*转化表!$E$46+10*转化表!$E$47+(B324-110)*转化表!$E$48)))))))))))))</f>
        <v>88.97</v>
      </c>
      <c r="J324" s="103">
        <f>IF(E324&lt;=50,0,(E324-50)*B324*7%+0.1+IF(AND(B324&lt;=10,B324&gt;0),(人物成长表!$B324-1)*转化表!$F$37,IF(AND(B324&lt;=20,B324&gt;10),9*转化表!$F$37+(B324-10)*转化表!$F$38,IF(AND(B324&lt;=30,B324&gt;20),9*转化表!$F$37+10*转化表!$F$38+(B324-20)*转化表!$F$39,IF(AND(B324&lt;=40,B324&gt;30),9*转化表!$F$37+10*转化表!$F$38+10*转化表!$F$39+(B324-30)*转化表!$F$40,IF(AND(B324&lt;=50,B324&gt;40),9*转化表!$F$37+10*转化表!$F$38+10*转化表!$F$39+10*转化表!$F$40+(B324-40)*转化表!$F$41,IF(AND(B324&lt;=60,B324&gt;50),9*转化表!$F$37+10*转化表!$F$38+10*转化表!$F$39+10*转化表!$F$40+10*转化表!$F$41+(B324-50)*转化表!$F$42,IF(AND(B324&lt;=70,B324&gt;60),9*转化表!$F$37+10*转化表!$F$38+10*转化表!$F$39+10*转化表!$F$40+10*转化表!$F$41+10*转化表!$F$42+(B324-60)*转化表!$F$43,IF(AND(B324&lt;=80,B324&gt;70),9*转化表!$F$37+10*转化表!$F$38+10*转化表!$F$39+10*转化表!$F$40+10*转化表!$F$41+10*转化表!$F$42+10*转化表!$F$43+(B324-70)*转化表!$F$44,IF(AND(B324&lt;=90,B324&gt;80),9*转化表!$F$37+10*转化表!$F$38+10*转化表!$F$39+10*转化表!$F$40+10*转化表!$F$41+10*转化表!$F$42+10*转化表!$F$43+10*转化表!$F$44+(B324-80)*转化表!$F$45,IF(AND(B324&lt;=100,B324&gt;90),9*转化表!$F$37+10*转化表!$F$38+10*转化表!$F$39+10*转化表!$F$40+10*转化表!$F$41+10*转化表!$F$42+10*转化表!$F$43+10*转化表!$F$44+10*转化表!$F$45+(B324-90)*转化表!$F$46,IF(AND(B324&lt;=110,B324&gt;100),9*转化表!$F$37+10*转化表!$F$38+10*转化表!$F$39+10*转化表!$F$40+10*转化表!$F$41+10*转化表!$F$42+10*转化表!$F$43+10*转化表!$F$44+10*转化表!$F$45+10*转化表!$F$46+(B324-100)*转化表!$F$47,IF(AND(B324&lt;=120,B324&gt;110),9*转化表!$F$37+10*转化表!$F$38+10*转化表!$F$39+10*转化表!$F$40+10*转化表!$F$41+10*转化表!$F$42+10*转化表!$F$43+10*转化表!$F$44+10*转化表!$F$45+10*转化表!$F$46+10*转化表!$F$47+(B324-110)*转化表!$F$48)))))))))))))</f>
        <v>60.600000000000009</v>
      </c>
      <c r="K324" s="103">
        <f>(F324-50)*人物成长表!$B324*10%+1+IF(AND(B324&lt;=10,B324&gt;0),(人物成长表!$B324-1)*转化表!$G$37,IF(AND(B324&lt;=20,B324&gt;10),9*转化表!$G$37+(B324-10)*转化表!$G$38,IF(AND(B324&lt;=30,B324&gt;20),9*转化表!$G$37+10*转化表!$G$38+(B324-20)*转化表!$G$39,IF(AND(B324&lt;=40,B324&gt;30),9*转化表!$G$37+10*转化表!$G$38+10*转化表!$G$39+(B324-30)*转化表!$G$40,IF(AND(B324&lt;=50,B324&gt;40),9*转化表!$G$37+10*转化表!$G$38+10*转化表!$G$39+10*转化表!$G$40+(B324-40)*转化表!$G$41,IF(AND(B324&lt;=60,B324&gt;50),9*转化表!$G$37+10*转化表!$G$38+10*转化表!$G$39+10*转化表!$G$40+10*转化表!$G$41+(B324-50)*转化表!$G$42,IF(AND(B324&lt;=70,B324&gt;60),9*转化表!$G$37+10*转化表!$G$38+10*转化表!$G$39+10*转化表!$G$40+10*转化表!$G$41+10*转化表!$G$42+(B324-60)*转化表!$G$43,IF(AND(B324&lt;=80,B324&gt;70),9*转化表!$G$37+10*转化表!$G$38+10*转化表!$G$39+10*转化表!$G$40+10*转化表!$G$41+10*转化表!$G$42+10*转化表!$G$43+(B324-70)*转化表!$G$44,IF(AND(B324&lt;=90,B324&gt;80),9*转化表!$G$37+10*转化表!$G$38+10*转化表!$G$39+10*转化表!$G$40+10*转化表!$G$41+10*转化表!$G$42+10*转化表!$G$43+10*转化表!$G$44+(B324-80)*转化表!$G$45,IF(AND(B324&lt;=100,B324&gt;90),9*转化表!$G$37+10*转化表!$G$38+10*转化表!$G$39+10*转化表!$G$40+10*转化表!$G$41+10*转化表!$G$42+10*转化表!$G$43+10*转化表!$G$44+10*转化表!$G$45+(B324-90)*转化表!$G$46,IF(AND(B324&lt;=110,B324&gt;100),9*转化表!$G$37+10*转化表!$G$38+10*转化表!$G$39+10*转化表!$G$40+10*转化表!$G$41+10*转化表!$G$42+10*转化表!$G$43+10*转化表!$G$44+10*转化表!$G$45+10*转化表!$G$46+(B324-100)*转化表!$G$47,IF(AND(B324&lt;=120,B324&gt;110),9*转化表!$G$37+10*转化表!$G$38+10*转化表!$G$39+10*转化表!$G$40+10*转化表!$G$41+10*转化表!$G$42+10*转化表!$G$43+10*转化表!$G$44+10*转化表!$G$45+10*转化表!$G$46+10*转化表!$G$47+(B324-110)*转化表!$G$48))))))))))))</f>
        <v>470</v>
      </c>
      <c r="L324" s="103">
        <f>IF(F324&lt;=50,0,(F324-50)*人物成长表!$B324*7%+IF(AND(B324&lt;=10,B324&gt;0),人物成长表!$B324*转化表!$H$37,IF(AND(B324&lt;=20,B324&gt;10),9*转化表!$H$37+(B324-10)*转化表!$H$38,IF(AND(B324&lt;=30,B324&gt;20),9*转化表!$H$37+10*转化表!$H$38+(B324-20)*转化表!$H$39,IF(AND(B324&lt;=40,B324&gt;30),9*转化表!$H$37+10*转化表!$H$38+10*转化表!$H$39+(B324-30)*转化表!$H$40,IF(AND(B324&lt;=50,B324&gt;40),9*转化表!$H$37+10*转化表!$H$38+10*转化表!$H$39+10*转化表!$H$40+(B324-40)*转化表!$H$41,IF(AND(B324&lt;=60,B324&gt;50),9*转化表!$H$37+10*转化表!$H$38+10*转化表!$H$39+10*转化表!$H$40+10*转化表!$H$41+(B324-50)*转化表!$H$42,IF(AND(B324&lt;=70,B324&gt;60),9*转化表!$H$37+10*转化表!$H$38+10*转化表!$H$39+10*转化表!$H$40+10*转化表!$H$41+10*转化表!$H$42+(B324-60)*转化表!$H$43,IF(AND(B324&lt;=80,B324&gt;70),9*转化表!$H$37+10*转化表!$H$38+10*转化表!$H$39+10*转化表!$H$40+10*转化表!$H$41+10*转化表!$H$42+10*转化表!$H$43+(B324-70)*转化表!$H$44,IF(AND(B324&lt;=90,B324&gt;80),9*转化表!$H$37+10*转化表!$H$38+10*转化表!$H$39+10*转化表!$H$40+10*转化表!$H$41+10*转化表!$H$42+10*转化表!$H$43+10*转化表!$H$44+(B324-80)*转化表!$H$45,IF(AND(B324&lt;=100,B324&gt;90),9*转化表!$H$37+10*转化表!$H$38+10*转化表!$H$39+10*转化表!$H$40+10*转化表!$H$41+10*转化表!$H$42+10*转化表!$H$43+10*转化表!$H$44+10*转化表!$H$45+(B324-90)*转化表!$H$46,IF(AND(B324&lt;=110,B324&gt;100),9*转化表!$H$37+10*转化表!$H$38+10*转化表!$H$39+10*转化表!$H$40+10*转化表!$H$41+10*转化表!$H$42+10*转化表!$H$43+10*转化表!$H$44+10*转化表!$H$45+10*转化表!$H$46+(B324-100)*转化表!$H$47,IF(AND(B324&lt;=120,B324&gt;110),9*转化表!$H$37+10*转化表!$H$38+10*转化表!$H$39+10*转化表!$H$40+10*转化表!$H$41+10*转化表!$H$42+10*转化表!$H$43+10*转化表!$H$44+10*转化表!$H$45+10*转化表!$H$46+10*转化表!$H$47+(B324-110)*转化表!$H$48)))))))))))))</f>
        <v>63.430000000000007</v>
      </c>
      <c r="M324" s="104">
        <v>0.15</v>
      </c>
      <c r="N324" s="100">
        <v>0</v>
      </c>
      <c r="O324" s="104">
        <v>0.15</v>
      </c>
      <c r="P324" s="104">
        <v>0.15</v>
      </c>
      <c r="Q324" s="100">
        <v>0</v>
      </c>
      <c r="R324" s="100">
        <v>0</v>
      </c>
      <c r="S324" s="100">
        <v>0</v>
      </c>
    </row>
    <row r="325" spans="1:19">
      <c r="A325" s="42" t="s">
        <v>465</v>
      </c>
      <c r="B325" s="100">
        <v>84</v>
      </c>
      <c r="C325" s="101">
        <f>IF(AND(B325&lt;=10,B325&gt;0),(人物成长表!$B325-1)*16+50,IF(AND(B325&lt;=20,B325&gt;10),9*16+50+(B325-10)*32,IF(AND(B325&lt;=30,B325&gt;20),9*16+50+10*32+(B325-20)*48,IF(AND(B325&lt;=40,B325&gt;30),9*16+50+10*32+10*48+(B325-30)*64,IF(AND(B325&lt;=50,B325&gt;40),9*16+50+10*32+10*48+10*64+(B325-40)*80,IF(AND(B325&lt;=60,B325&gt;50),9*16+30+10*32+10*48+10*64+10*80+(B325-50)*96,IF(AND(B325&lt;=70,B325&gt;60),9*16+30+10*32+10*48+10*64+10*80+10*96+(B325-60)*112,IF(AND(B325&lt;=80,B325&gt;70),9*16+30+10*32+10*48+10*64+10*80+10*96+10*112+(B325-70)*128,IF(AND(B325&lt;=90,B325&gt;80),9*16+30+10*32+10*48+10*64+10*80+10*96+10*112+10*128+(B325-80)*144,IF(AND(B325&lt;=100,B325&gt;90),9*16+30+10*32+10*48+10*64+10*80+10*96+10*112+10*128+10*144+(B325-90)*160,IF(AND(B325&lt;=110,B325&gt;100),9*16+30+10*32+10*48+10*64+10*80+10*96+10*112+10*128+10*144+10*160+(B325-100)*176,IF(AND(B325&lt;=120,B325&gt;110),9*16+30+10*32+10*48+10*64+10*80+10*96+10*112+10*128+10*144+10*160+10*176+(B325-110)*192))))))))))))</f>
        <v>6350</v>
      </c>
      <c r="D325" s="42">
        <v>60</v>
      </c>
      <c r="E325" s="42">
        <v>60</v>
      </c>
      <c r="F325" s="100">
        <v>60</v>
      </c>
      <c r="G325" s="102">
        <f>人物成长表!$D325*人物成长表!$B325*10%+7+IF(AND(B325&lt;=10,B325&gt;0),(人物成长表!$B325-1)*转化表!$C$37,IF(AND(B325&lt;=20,B325&gt;10),9*转化表!$C$37+(B325-10)*转化表!$C$38,IF(AND(B325&lt;=30,B325&gt;20),9*转化表!$C$37+10*转化表!$C$38+(B325-20)*转化表!$C$39,IF(AND(B325&lt;=40,B325&gt;30),9*转化表!$C$37+10*转化表!$C$38+10*转化表!$C$39+(B325-30)*转化表!$C$40,IF(AND(B325&lt;=50,B325&gt;40),9*转化表!$C$37+10*转化表!$C$38+10*转化表!$C$39+10*转化表!$C$40+(B325-40)*转化表!$C$41,IF(AND(B325&lt;=60,B325&gt;50),9*转化表!$C$37+10*转化表!$C$38+10*转化表!$C$39+10*转化表!$C$40+10*转化表!$C$41+(B325-50)*转化表!$C$42,IF(AND(B325&lt;=70,B325&gt;60),9*转化表!$C$37+10*转化表!$C$38+10*转化表!$C$39+10*转化表!$C$40+10*转化表!$C$41+10*转化表!$C$42+(B325-60)*转化表!$C$43,IF(AND(B325&lt;=80,B325&gt;70),9*转化表!$C$37+10*转化表!$C$38+10*转化表!$C$39+10*转化表!$C$40+10*转化表!$C$41+10*转化表!$C$42+10*转化表!$C$43+(B325-70)*转化表!$C$44,IF(AND(B325&lt;=90,B325&gt;80),9*转化表!$C$37+10*转化表!$C$38+10*转化表!$C$39+10*转化表!$C$40+10*转化表!$C$41+10*转化表!$C$42+10*转化表!$C$43+10*转化表!$C$44+(B325-80)*转化表!$C$45,IF(AND(B325&lt;=100,B325&gt;90),9*转化表!$C$37+10*转化表!$C$38+10*转化表!$C$39+10*转化表!$C$40+10*转化表!$C$41+10*转化表!$C$42+10*转化表!$C$43+10*转化表!$C$44+10*转化表!$C$45+(B325-90)*转化表!$C$46,IF(AND(B325&lt;=110,B325&gt;100),9*转化表!$C$37+10*转化表!$C$38+10*转化表!$C$39+10*转化表!$C$40+10*转化表!$C$41+10*转化表!$C$42+10*转化表!$C$43+10*转化表!$C$44+10*转化表!$C$45+10*转化表!$C$46+(B325-100)*转化表!$C$47,IF(AND(B325&lt;=120,B325&gt;110),9*转化表!$C$37+10*转化表!$C$38+10*转化表!$C$39+10*转化表!$C$40+10*转化表!$C$41+10*转化表!$C$42+10*转化表!$C$43+10*转化表!$C$44+10*转化表!$C$45+10*转化表!$C$46+10*转化表!$C$47+(B325-110)*转化表!$C$48))))))))))))</f>
        <v>1667</v>
      </c>
      <c r="H325" s="102">
        <f>人物成长表!$D325*人物成长表!$B325*7%+4.8+IF(AND(B325&lt;=10,B325&gt;0),(人物成长表!$B325-1)*转化表!$D$37,IF(AND(B325&lt;=20,B325&gt;10),9*转化表!$D$37+(B325-10)*转化表!$D$38,IF(AND(B325&lt;=30,B325&gt;20),9*转化表!$D$37+10*转化表!$D$38+(B325-20)*转化表!$D$39,IF(AND(B325&lt;=40,B325&gt;30),9*转化表!$D$37+10*转化表!$D$38+10*转化表!$D$39+(B325-30)*转化表!$D$40,IF(AND(B325&lt;=50,B325&gt;40),9*转化表!$D$37+10*转化表!$D$38+10*转化表!$D$39+10*转化表!$D$40+(B325-40)*转化表!$D$41,IF(AND(B325&lt;=60,B325&gt;50),9*转化表!$D$37+10*转化表!$D$38+10*转化表!$D$39+10*转化表!$D$40+10*转化表!$D$41+(B325-50)*转化表!$D$42,IF(AND(B325&lt;=70,B325&gt;60),9*转化表!$D$37+10*转化表!$D$38+10*转化表!$D$39+10*转化表!$D$40+10*转化表!$D$41+10*转化表!$D$42+(B325-60)*转化表!$D$43,IF(AND(B325&lt;=80,B325&gt;70),9*转化表!$D$37+10*转化表!$D$38+10*转化表!$D$39+10*转化表!$D$40+10*转化表!$D$41+10*转化表!$D$42+10*转化表!$D$43+(B325-70)*转化表!$D$44,IF(AND(B325&lt;=90,B325&gt;80),9*转化表!$D$37+10*转化表!$D$38+10*转化表!$D$39+10*转化表!$D$40+10*转化表!$D$41+10*转化表!$D$42+10*转化表!$D$43+10*转化表!$D$44+(B325-80)*转化表!$D$45,IF(AND(B325&lt;=100,B325&gt;90),9*转化表!$D$37+10*转化表!$D$38+10*转化表!$D$39+10*转化表!$D$40+10*转化表!$D$41+10*转化表!$D$42+10*转化表!$D$43+10*转化表!$D$44+10*转化表!$D$45+(B325-90)*转化表!$D$46,IF(AND(B325&lt;=110,B325&gt;100),9*转化表!$D$37+10*转化表!$D$38+10*转化表!$D$39+10*转化表!$D$40+10*转化表!$D$41+10*转化表!$D$42+10*转化表!$D$43+10*转化表!$D$44+10*转化表!$D$45+10*转化表!$D$46+(B325-100)*转化表!$D$47,IF(AND(B325&lt;=120,B325&gt;110),9*转化表!$D$37+10*转化表!$D$38+10*转化表!$D$39+10*转化表!$D$40+10*转化表!$D$41+10*转化表!$D$42+10*转化表!$D$43+10*转化表!$D$44+10*转化表!$D$45+10*转化表!$D$46+10*转化表!$D$47+(B325-110)*转化表!$D$48))))))))))))</f>
        <v>445.20000000000005</v>
      </c>
      <c r="I325" s="103">
        <f>IF(E325&lt;=50,0,(E325-50)*人物成长表!$B325*10%+0.1+IF(AND(B325&lt;=10,B325&gt;0),(人物成长表!$B325-1)*转化表!$E$37,IF(AND(B325&lt;=20,B325&gt;10),9*转化表!$E$37+(B325-10)*转化表!$E$38,IF(AND(B325&lt;=30,B325&gt;20),9*转化表!$E$37+10*转化表!$E$38+(B325-20)*转化表!$E$39,IF(AND(B325&lt;=40,B325&gt;30),9*转化表!$E$37+10*转化表!$E$38+10*转化表!$E$39+(B325-30)*转化表!$E$40,IF(AND(B325&lt;=50,B325&gt;40),9*转化表!$E$37+10*转化表!$E$38+10*转化表!$E$39+10*转化表!$E$40+(B325-40)*转化表!$E$41,IF(AND(B325&lt;=60,B325&gt;50),9*转化表!$E$37+10*转化表!$E$38+10*转化表!$E$39+10*转化表!$E$40+10*转化表!$E$41+(B325-50)*转化表!$E$42,IF(AND(B325&lt;=70,B325&gt;60),9*转化表!$E$37+10*转化表!$E$38+10*转化表!$E$39+10*转化表!$E$40+10*转化表!$E$41+10*转化表!$E$42+(B325-60)*转化表!$E$43,IF(AND(B325&lt;=80,B325&gt;70),9*转化表!$E$37+10*转化表!$E$38+10*转化表!$E$39+10*转化表!$E$40+10*转化表!$E$41+10*转化表!$E$42+10*转化表!$E$43+(B325-70)*转化表!$E$44,IF(AND(B325&lt;=90,B325&gt;80),9*转化表!$E$37+10*转化表!$E$38+10*转化表!$E$39+10*转化表!$E$40+10*转化表!$E$41+10*转化表!$E$42+10*转化表!$E$43+10*转化表!$E$44+(B325-80)*转化表!$E$45,IF(AND(B325&lt;=100,B325&gt;90),9*转化表!$E$37+10*转化表!$E$38+10*转化表!$E$39+10*转化表!$E$40+10*转化表!$E$41+10*转化表!$E$42+10*转化表!$E$43+10*转化表!$E$44+10*转化表!$E$45+(B325-90)*转化表!$E$46,IF(AND(B325&lt;=110,B325&gt;100),9*转化表!$E$37+10*转化表!$E$38+10*转化表!$E$39+10*转化表!$E$40+10*转化表!$E$41+10*转化表!$E$42+10*转化表!$E$43+10*转化表!$E$44+10*转化表!$E$45+10*转化表!$E$46+(B325-100)*转化表!$E$47,IF(AND(B325&lt;=120,B325&gt;110),9*转化表!$E$37+10*转化表!$E$38+10*转化表!$E$39+10*转化表!$E$40+10*转化表!$E$41+10*转化表!$E$42+10*转化表!$E$43+10*转化表!$E$44+10*转化表!$E$45+10*转化表!$E$46+10*转化表!$E$47+(B325-110)*转化表!$E$48)))))))))))))</f>
        <v>90.97</v>
      </c>
      <c r="J325" s="103">
        <f>IF(E325&lt;=50,0,(E325-50)*B325*7%+0.1+IF(AND(B325&lt;=10,B325&gt;0),(人物成长表!$B325-1)*转化表!$F$37,IF(AND(B325&lt;=20,B325&gt;10),9*转化表!$F$37+(B325-10)*转化表!$F$38,IF(AND(B325&lt;=30,B325&gt;20),9*转化表!$F$37+10*转化表!$F$38+(B325-20)*转化表!$F$39,IF(AND(B325&lt;=40,B325&gt;30),9*转化表!$F$37+10*转化表!$F$38+10*转化表!$F$39+(B325-30)*转化表!$F$40,IF(AND(B325&lt;=50,B325&gt;40),9*转化表!$F$37+10*转化表!$F$38+10*转化表!$F$39+10*转化表!$F$40+(B325-40)*转化表!$F$41,IF(AND(B325&lt;=60,B325&gt;50),9*转化表!$F$37+10*转化表!$F$38+10*转化表!$F$39+10*转化表!$F$40+10*转化表!$F$41+(B325-50)*转化表!$F$42,IF(AND(B325&lt;=70,B325&gt;60),9*转化表!$F$37+10*转化表!$F$38+10*转化表!$F$39+10*转化表!$F$40+10*转化表!$F$41+10*转化表!$F$42+(B325-60)*转化表!$F$43,IF(AND(B325&lt;=80,B325&gt;70),9*转化表!$F$37+10*转化表!$F$38+10*转化表!$F$39+10*转化表!$F$40+10*转化表!$F$41+10*转化表!$F$42+10*转化表!$F$43+(B325-70)*转化表!$F$44,IF(AND(B325&lt;=90,B325&gt;80),9*转化表!$F$37+10*转化表!$F$38+10*转化表!$F$39+10*转化表!$F$40+10*转化表!$F$41+10*转化表!$F$42+10*转化表!$F$43+10*转化表!$F$44+(B325-80)*转化表!$F$45,IF(AND(B325&lt;=100,B325&gt;90),9*转化表!$F$37+10*转化表!$F$38+10*转化表!$F$39+10*转化表!$F$40+10*转化表!$F$41+10*转化表!$F$42+10*转化表!$F$43+10*转化表!$F$44+10*转化表!$F$45+(B325-90)*转化表!$F$46,IF(AND(B325&lt;=110,B325&gt;100),9*转化表!$F$37+10*转化表!$F$38+10*转化表!$F$39+10*转化表!$F$40+10*转化表!$F$41+10*转化表!$F$42+10*转化表!$F$43+10*转化表!$F$44+10*转化表!$F$45+10*转化表!$F$46+(B325-100)*转化表!$F$47,IF(AND(B325&lt;=120,B325&gt;110),9*转化表!$F$37+10*转化表!$F$38+10*转化表!$F$39+10*转化表!$F$40+10*转化表!$F$41+10*转化表!$F$42+10*转化表!$F$43+10*转化表!$F$44+10*转化表!$F$45+10*转化表!$F$46+10*转化表!$F$47+(B325-110)*转化表!$F$48)))))))))))))</f>
        <v>61.390000000000008</v>
      </c>
      <c r="K325" s="103">
        <f>(F325-50)*人物成长表!$B325*10%+1+IF(AND(B325&lt;=10,B325&gt;0),(人物成长表!$B325-1)*转化表!$G$37,IF(AND(B325&lt;=20,B325&gt;10),9*转化表!$G$37+(B325-10)*转化表!$G$38,IF(AND(B325&lt;=30,B325&gt;20),9*转化表!$G$37+10*转化表!$G$38+(B325-20)*转化表!$G$39,IF(AND(B325&lt;=40,B325&gt;30),9*转化表!$G$37+10*转化表!$G$38+10*转化表!$G$39+(B325-30)*转化表!$G$40,IF(AND(B325&lt;=50,B325&gt;40),9*转化表!$G$37+10*转化表!$G$38+10*转化表!$G$39+10*转化表!$G$40+(B325-40)*转化表!$G$41,IF(AND(B325&lt;=60,B325&gt;50),9*转化表!$G$37+10*转化表!$G$38+10*转化表!$G$39+10*转化表!$G$40+10*转化表!$G$41+(B325-50)*转化表!$G$42,IF(AND(B325&lt;=70,B325&gt;60),9*转化表!$G$37+10*转化表!$G$38+10*转化表!$G$39+10*转化表!$G$40+10*转化表!$G$41+10*转化表!$G$42+(B325-60)*转化表!$G$43,IF(AND(B325&lt;=80,B325&gt;70),9*转化表!$G$37+10*转化表!$G$38+10*转化表!$G$39+10*转化表!$G$40+10*转化表!$G$41+10*转化表!$G$42+10*转化表!$G$43+(B325-70)*转化表!$G$44,IF(AND(B325&lt;=90,B325&gt;80),9*转化表!$G$37+10*转化表!$G$38+10*转化表!$G$39+10*转化表!$G$40+10*转化表!$G$41+10*转化表!$G$42+10*转化表!$G$43+10*转化表!$G$44+(B325-80)*转化表!$G$45,IF(AND(B325&lt;=100,B325&gt;90),9*转化表!$G$37+10*转化表!$G$38+10*转化表!$G$39+10*转化表!$G$40+10*转化表!$G$41+10*转化表!$G$42+10*转化表!$G$43+10*转化表!$G$44+10*转化表!$G$45+(B325-90)*转化表!$G$46,IF(AND(B325&lt;=110,B325&gt;100),9*转化表!$G$37+10*转化表!$G$38+10*转化表!$G$39+10*转化表!$G$40+10*转化表!$G$41+10*转化表!$G$42+10*转化表!$G$43+10*转化表!$G$44+10*转化表!$G$45+10*转化表!$G$46+(B325-100)*转化表!$G$47,IF(AND(B325&lt;=120,B325&gt;110),9*转化表!$G$37+10*转化表!$G$38+10*转化表!$G$39+10*转化表!$G$40+10*转化表!$G$41+10*转化表!$G$42+10*转化表!$G$43+10*转化表!$G$44+10*转化表!$G$45+10*转化表!$G$46+10*转化表!$G$47+(B325-110)*转化表!$G$48))))))))))))</f>
        <v>480</v>
      </c>
      <c r="L325" s="103">
        <f>IF(F325&lt;=50,0,(F325-50)*人物成长表!$B325*7%+IF(AND(B325&lt;=10,B325&gt;0),人物成长表!$B325*转化表!$H$37,IF(AND(B325&lt;=20,B325&gt;10),9*转化表!$H$37+(B325-10)*转化表!$H$38,IF(AND(B325&lt;=30,B325&gt;20),9*转化表!$H$37+10*转化表!$H$38+(B325-20)*转化表!$H$39,IF(AND(B325&lt;=40,B325&gt;30),9*转化表!$H$37+10*转化表!$H$38+10*转化表!$H$39+(B325-30)*转化表!$H$40,IF(AND(B325&lt;=50,B325&gt;40),9*转化表!$H$37+10*转化表!$H$38+10*转化表!$H$39+10*转化表!$H$40+(B325-40)*转化表!$H$41,IF(AND(B325&lt;=60,B325&gt;50),9*转化表!$H$37+10*转化表!$H$38+10*转化表!$H$39+10*转化表!$H$40+10*转化表!$H$41+(B325-50)*转化表!$H$42,IF(AND(B325&lt;=70,B325&gt;60),9*转化表!$H$37+10*转化表!$H$38+10*转化表!$H$39+10*转化表!$H$40+10*转化表!$H$41+10*转化表!$H$42+(B325-60)*转化表!$H$43,IF(AND(B325&lt;=80,B325&gt;70),9*转化表!$H$37+10*转化表!$H$38+10*转化表!$H$39+10*转化表!$H$40+10*转化表!$H$41+10*转化表!$H$42+10*转化表!$H$43+(B325-70)*转化表!$H$44,IF(AND(B325&lt;=90,B325&gt;80),9*转化表!$H$37+10*转化表!$H$38+10*转化表!$H$39+10*转化表!$H$40+10*转化表!$H$41+10*转化表!$H$42+10*转化表!$H$43+10*转化表!$H$44+(B325-80)*转化表!$H$45,IF(AND(B325&lt;=100,B325&gt;90),9*转化表!$H$37+10*转化表!$H$38+10*转化表!$H$39+10*转化表!$H$40+10*转化表!$H$41+10*转化表!$H$42+10*转化表!$H$43+10*转化表!$H$44+10*转化表!$H$45+(B325-90)*转化表!$H$46,IF(AND(B325&lt;=110,B325&gt;100),9*转化表!$H$37+10*转化表!$H$38+10*转化表!$H$39+10*转化表!$H$40+10*转化表!$H$41+10*转化表!$H$42+10*转化表!$H$43+10*转化表!$H$44+10*转化表!$H$45+10*转化表!$H$46+(B325-100)*转化表!$H$47,IF(AND(B325&lt;=120,B325&gt;110),9*转化表!$H$37+10*转化表!$H$38+10*转化表!$H$39+10*转化表!$H$40+10*转化表!$H$41+10*转化表!$H$42+10*转化表!$H$43+10*转化表!$H$44+10*转化表!$H$45+10*转化表!$H$46+10*转化表!$H$47+(B325-110)*转化表!$H$48)))))))))))))</f>
        <v>64.260000000000005</v>
      </c>
      <c r="M325" s="104">
        <v>0.15</v>
      </c>
      <c r="N325" s="100">
        <v>0</v>
      </c>
      <c r="O325" s="104">
        <v>0.15</v>
      </c>
      <c r="P325" s="104">
        <v>0.15</v>
      </c>
      <c r="Q325" s="100">
        <v>0</v>
      </c>
      <c r="R325" s="100">
        <v>0</v>
      </c>
      <c r="S325" s="100">
        <v>0</v>
      </c>
    </row>
    <row r="326" spans="1:19">
      <c r="A326" s="42" t="s">
        <v>465</v>
      </c>
      <c r="B326" s="100">
        <v>85</v>
      </c>
      <c r="C326" s="101">
        <f>IF(AND(B326&lt;=10,B326&gt;0),(人物成长表!$B326-1)*16+50,IF(AND(B326&lt;=20,B326&gt;10),9*16+50+(B326-10)*32,IF(AND(B326&lt;=30,B326&gt;20),9*16+50+10*32+(B326-20)*48,IF(AND(B326&lt;=40,B326&gt;30),9*16+50+10*32+10*48+(B326-30)*64,IF(AND(B326&lt;=50,B326&gt;40),9*16+50+10*32+10*48+10*64+(B326-40)*80,IF(AND(B326&lt;=60,B326&gt;50),9*16+30+10*32+10*48+10*64+10*80+(B326-50)*96,IF(AND(B326&lt;=70,B326&gt;60),9*16+30+10*32+10*48+10*64+10*80+10*96+(B326-60)*112,IF(AND(B326&lt;=80,B326&gt;70),9*16+30+10*32+10*48+10*64+10*80+10*96+10*112+(B326-70)*128,IF(AND(B326&lt;=90,B326&gt;80),9*16+30+10*32+10*48+10*64+10*80+10*96+10*112+10*128+(B326-80)*144,IF(AND(B326&lt;=100,B326&gt;90),9*16+30+10*32+10*48+10*64+10*80+10*96+10*112+10*128+10*144+(B326-90)*160,IF(AND(B326&lt;=110,B326&gt;100),9*16+30+10*32+10*48+10*64+10*80+10*96+10*112+10*128+10*144+10*160+(B326-100)*176,IF(AND(B326&lt;=120,B326&gt;110),9*16+30+10*32+10*48+10*64+10*80+10*96+10*112+10*128+10*144+10*160+10*176+(B326-110)*192))))))))))))</f>
        <v>6494</v>
      </c>
      <c r="D326" s="42">
        <v>60</v>
      </c>
      <c r="E326" s="42">
        <v>60</v>
      </c>
      <c r="F326" s="100">
        <v>60</v>
      </c>
      <c r="G326" s="102">
        <f>人物成长表!$D326*人物成长表!$B326*10%+7+IF(AND(B326&lt;=10,B326&gt;0),(人物成长表!$B326-1)*转化表!$C$37,IF(AND(B326&lt;=20,B326&gt;10),9*转化表!$C$37+(B326-10)*转化表!$C$38,IF(AND(B326&lt;=30,B326&gt;20),9*转化表!$C$37+10*转化表!$C$38+(B326-20)*转化表!$C$39,IF(AND(B326&lt;=40,B326&gt;30),9*转化表!$C$37+10*转化表!$C$38+10*转化表!$C$39+(B326-30)*转化表!$C$40,IF(AND(B326&lt;=50,B326&gt;40),9*转化表!$C$37+10*转化表!$C$38+10*转化表!$C$39+10*转化表!$C$40+(B326-40)*转化表!$C$41,IF(AND(B326&lt;=60,B326&gt;50),9*转化表!$C$37+10*转化表!$C$38+10*转化表!$C$39+10*转化表!$C$40+10*转化表!$C$41+(B326-50)*转化表!$C$42,IF(AND(B326&lt;=70,B326&gt;60),9*转化表!$C$37+10*转化表!$C$38+10*转化表!$C$39+10*转化表!$C$40+10*转化表!$C$41+10*转化表!$C$42+(B326-60)*转化表!$C$43,IF(AND(B326&lt;=80,B326&gt;70),9*转化表!$C$37+10*转化表!$C$38+10*转化表!$C$39+10*转化表!$C$40+10*转化表!$C$41+10*转化表!$C$42+10*转化表!$C$43+(B326-70)*转化表!$C$44,IF(AND(B326&lt;=90,B326&gt;80),9*转化表!$C$37+10*转化表!$C$38+10*转化表!$C$39+10*转化表!$C$40+10*转化表!$C$41+10*转化表!$C$42+10*转化表!$C$43+10*转化表!$C$44+(B326-80)*转化表!$C$45,IF(AND(B326&lt;=100,B326&gt;90),9*转化表!$C$37+10*转化表!$C$38+10*转化表!$C$39+10*转化表!$C$40+10*转化表!$C$41+10*转化表!$C$42+10*转化表!$C$43+10*转化表!$C$44+10*转化表!$C$45+(B326-90)*转化表!$C$46,IF(AND(B326&lt;=110,B326&gt;100),9*转化表!$C$37+10*转化表!$C$38+10*转化表!$C$39+10*转化表!$C$40+10*转化表!$C$41+10*转化表!$C$42+10*转化表!$C$43+10*转化表!$C$44+10*转化表!$C$45+10*转化表!$C$46+(B326-100)*转化表!$C$47,IF(AND(B326&lt;=120,B326&gt;110),9*转化表!$C$37+10*转化表!$C$38+10*转化表!$C$39+10*转化表!$C$40+10*转化表!$C$41+10*转化表!$C$42+10*转化表!$C$43+10*转化表!$C$44+10*转化表!$C$45+10*转化表!$C$46+10*转化表!$C$47+(B326-110)*转化表!$C$48))))))))))))</f>
        <v>1704</v>
      </c>
      <c r="H326" s="102">
        <f>人物成长表!$D326*人物成长表!$B326*7%+4.8+IF(AND(B326&lt;=10,B326&gt;0),(人物成长表!$B326-1)*转化表!$D$37,IF(AND(B326&lt;=20,B326&gt;10),9*转化表!$D$37+(B326-10)*转化表!$D$38,IF(AND(B326&lt;=30,B326&gt;20),9*转化表!$D$37+10*转化表!$D$38+(B326-20)*转化表!$D$39,IF(AND(B326&lt;=40,B326&gt;30),9*转化表!$D$37+10*转化表!$D$38+10*转化表!$D$39+(B326-30)*转化表!$D$40,IF(AND(B326&lt;=50,B326&gt;40),9*转化表!$D$37+10*转化表!$D$38+10*转化表!$D$39+10*转化表!$D$40+(B326-40)*转化表!$D$41,IF(AND(B326&lt;=60,B326&gt;50),9*转化表!$D$37+10*转化表!$D$38+10*转化表!$D$39+10*转化表!$D$40+10*转化表!$D$41+(B326-50)*转化表!$D$42,IF(AND(B326&lt;=70,B326&gt;60),9*转化表!$D$37+10*转化表!$D$38+10*转化表!$D$39+10*转化表!$D$40+10*转化表!$D$41+10*转化表!$D$42+(B326-60)*转化表!$D$43,IF(AND(B326&lt;=80,B326&gt;70),9*转化表!$D$37+10*转化表!$D$38+10*转化表!$D$39+10*转化表!$D$40+10*转化表!$D$41+10*转化表!$D$42+10*转化表!$D$43+(B326-70)*转化表!$D$44,IF(AND(B326&lt;=90,B326&gt;80),9*转化表!$D$37+10*转化表!$D$38+10*转化表!$D$39+10*转化表!$D$40+10*转化表!$D$41+10*转化表!$D$42+10*转化表!$D$43+10*转化表!$D$44+(B326-80)*转化表!$D$45,IF(AND(B326&lt;=100,B326&gt;90),9*转化表!$D$37+10*转化表!$D$38+10*转化表!$D$39+10*转化表!$D$40+10*转化表!$D$41+10*转化表!$D$42+10*转化表!$D$43+10*转化表!$D$44+10*转化表!$D$45+(B326-90)*转化表!$D$46,IF(AND(B326&lt;=110,B326&gt;100),9*转化表!$D$37+10*转化表!$D$38+10*转化表!$D$39+10*转化表!$D$40+10*转化表!$D$41+10*转化表!$D$42+10*转化表!$D$43+10*转化表!$D$44+10*转化表!$D$45+10*转化表!$D$46+(B326-100)*转化表!$D$47,IF(AND(B326&lt;=120,B326&gt;110),9*转化表!$D$37+10*转化表!$D$38+10*转化表!$D$39+10*转化表!$D$40+10*转化表!$D$41+10*转化表!$D$42+10*转化表!$D$43+10*转化表!$D$44+10*转化表!$D$45+10*转化表!$D$46+10*转化表!$D$47+(B326-110)*转化表!$D$48))))))))))))</f>
        <v>454.00000000000006</v>
      </c>
      <c r="I326" s="103">
        <f>IF(E326&lt;=50,0,(E326-50)*人物成长表!$B326*10%+0.1+IF(AND(B326&lt;=10,B326&gt;0),(人物成长表!$B326-1)*转化表!$E$37,IF(AND(B326&lt;=20,B326&gt;10),9*转化表!$E$37+(B326-10)*转化表!$E$38,IF(AND(B326&lt;=30,B326&gt;20),9*转化表!$E$37+10*转化表!$E$38+(B326-20)*转化表!$E$39,IF(AND(B326&lt;=40,B326&gt;30),9*转化表!$E$37+10*转化表!$E$38+10*转化表!$E$39+(B326-30)*转化表!$E$40,IF(AND(B326&lt;=50,B326&gt;40),9*转化表!$E$37+10*转化表!$E$38+10*转化表!$E$39+10*转化表!$E$40+(B326-40)*转化表!$E$41,IF(AND(B326&lt;=60,B326&gt;50),9*转化表!$E$37+10*转化表!$E$38+10*转化表!$E$39+10*转化表!$E$40+10*转化表!$E$41+(B326-50)*转化表!$E$42,IF(AND(B326&lt;=70,B326&gt;60),9*转化表!$E$37+10*转化表!$E$38+10*转化表!$E$39+10*转化表!$E$40+10*转化表!$E$41+10*转化表!$E$42+(B326-60)*转化表!$E$43,IF(AND(B326&lt;=80,B326&gt;70),9*转化表!$E$37+10*转化表!$E$38+10*转化表!$E$39+10*转化表!$E$40+10*转化表!$E$41+10*转化表!$E$42+10*转化表!$E$43+(B326-70)*转化表!$E$44,IF(AND(B326&lt;=90,B326&gt;80),9*转化表!$E$37+10*转化表!$E$38+10*转化表!$E$39+10*转化表!$E$40+10*转化表!$E$41+10*转化表!$E$42+10*转化表!$E$43+10*转化表!$E$44+(B326-80)*转化表!$E$45,IF(AND(B326&lt;=100,B326&gt;90),9*转化表!$E$37+10*转化表!$E$38+10*转化表!$E$39+10*转化表!$E$40+10*转化表!$E$41+10*转化表!$E$42+10*转化表!$E$43+10*转化表!$E$44+10*转化表!$E$45+(B326-90)*转化表!$E$46,IF(AND(B326&lt;=110,B326&gt;100),9*转化表!$E$37+10*转化表!$E$38+10*转化表!$E$39+10*转化表!$E$40+10*转化表!$E$41+10*转化表!$E$42+10*转化表!$E$43+10*转化表!$E$44+10*转化表!$E$45+10*转化表!$E$46+(B326-100)*转化表!$E$47,IF(AND(B326&lt;=120,B326&gt;110),9*转化表!$E$37+10*转化表!$E$38+10*转化表!$E$39+10*转化表!$E$40+10*转化表!$E$41+10*转化表!$E$42+10*转化表!$E$43+10*转化表!$E$44+10*转化表!$E$45+10*转化表!$E$46+10*转化表!$E$47+(B326-110)*转化表!$E$48)))))))))))))</f>
        <v>92.97</v>
      </c>
      <c r="J326" s="103">
        <f>IF(E326&lt;=50,0,(E326-50)*B326*7%+0.1+IF(AND(B326&lt;=10,B326&gt;0),(人物成长表!$B326-1)*转化表!$F$37,IF(AND(B326&lt;=20,B326&gt;10),9*转化表!$F$37+(B326-10)*转化表!$F$38,IF(AND(B326&lt;=30,B326&gt;20),9*转化表!$F$37+10*转化表!$F$38+(B326-20)*转化表!$F$39,IF(AND(B326&lt;=40,B326&gt;30),9*转化表!$F$37+10*转化表!$F$38+10*转化表!$F$39+(B326-30)*转化表!$F$40,IF(AND(B326&lt;=50,B326&gt;40),9*转化表!$F$37+10*转化表!$F$38+10*转化表!$F$39+10*转化表!$F$40+(B326-40)*转化表!$F$41,IF(AND(B326&lt;=60,B326&gt;50),9*转化表!$F$37+10*转化表!$F$38+10*转化表!$F$39+10*转化表!$F$40+10*转化表!$F$41+(B326-50)*转化表!$F$42,IF(AND(B326&lt;=70,B326&gt;60),9*转化表!$F$37+10*转化表!$F$38+10*转化表!$F$39+10*转化表!$F$40+10*转化表!$F$41+10*转化表!$F$42+(B326-60)*转化表!$F$43,IF(AND(B326&lt;=80,B326&gt;70),9*转化表!$F$37+10*转化表!$F$38+10*转化表!$F$39+10*转化表!$F$40+10*转化表!$F$41+10*转化表!$F$42+10*转化表!$F$43+(B326-70)*转化表!$F$44,IF(AND(B326&lt;=90,B326&gt;80),9*转化表!$F$37+10*转化表!$F$38+10*转化表!$F$39+10*转化表!$F$40+10*转化表!$F$41+10*转化表!$F$42+10*转化表!$F$43+10*转化表!$F$44+(B326-80)*转化表!$F$45,IF(AND(B326&lt;=100,B326&gt;90),9*转化表!$F$37+10*转化表!$F$38+10*转化表!$F$39+10*转化表!$F$40+10*转化表!$F$41+10*转化表!$F$42+10*转化表!$F$43+10*转化表!$F$44+10*转化表!$F$45+(B326-90)*转化表!$F$46,IF(AND(B326&lt;=110,B326&gt;100),9*转化表!$F$37+10*转化表!$F$38+10*转化表!$F$39+10*转化表!$F$40+10*转化表!$F$41+10*转化表!$F$42+10*转化表!$F$43+10*转化表!$F$44+10*转化表!$F$45+10*转化表!$F$46+(B326-100)*转化表!$F$47,IF(AND(B326&lt;=120,B326&gt;110),9*转化表!$F$37+10*转化表!$F$38+10*转化表!$F$39+10*转化表!$F$40+10*转化表!$F$41+10*转化表!$F$42+10*转化表!$F$43+10*转化表!$F$44+10*转化表!$F$45+10*转化表!$F$46+10*转化表!$F$47+(B326-110)*转化表!$F$48)))))))))))))</f>
        <v>62.180000000000007</v>
      </c>
      <c r="K326" s="103">
        <f>(F326-50)*人物成长表!$B326*10%+1+IF(AND(B326&lt;=10,B326&gt;0),(人物成长表!$B326-1)*转化表!$G$37,IF(AND(B326&lt;=20,B326&gt;10),9*转化表!$G$37+(B326-10)*转化表!$G$38,IF(AND(B326&lt;=30,B326&gt;20),9*转化表!$G$37+10*转化表!$G$38+(B326-20)*转化表!$G$39,IF(AND(B326&lt;=40,B326&gt;30),9*转化表!$G$37+10*转化表!$G$38+10*转化表!$G$39+(B326-30)*转化表!$G$40,IF(AND(B326&lt;=50,B326&gt;40),9*转化表!$G$37+10*转化表!$G$38+10*转化表!$G$39+10*转化表!$G$40+(B326-40)*转化表!$G$41,IF(AND(B326&lt;=60,B326&gt;50),9*转化表!$G$37+10*转化表!$G$38+10*转化表!$G$39+10*转化表!$G$40+10*转化表!$G$41+(B326-50)*转化表!$G$42,IF(AND(B326&lt;=70,B326&gt;60),9*转化表!$G$37+10*转化表!$G$38+10*转化表!$G$39+10*转化表!$G$40+10*转化表!$G$41+10*转化表!$G$42+(B326-60)*转化表!$G$43,IF(AND(B326&lt;=80,B326&gt;70),9*转化表!$G$37+10*转化表!$G$38+10*转化表!$G$39+10*转化表!$G$40+10*转化表!$G$41+10*转化表!$G$42+10*转化表!$G$43+(B326-70)*转化表!$G$44,IF(AND(B326&lt;=90,B326&gt;80),9*转化表!$G$37+10*转化表!$G$38+10*转化表!$G$39+10*转化表!$G$40+10*转化表!$G$41+10*转化表!$G$42+10*转化表!$G$43+10*转化表!$G$44+(B326-80)*转化表!$G$45,IF(AND(B326&lt;=100,B326&gt;90),9*转化表!$G$37+10*转化表!$G$38+10*转化表!$G$39+10*转化表!$G$40+10*转化表!$G$41+10*转化表!$G$42+10*转化表!$G$43+10*转化表!$G$44+10*转化表!$G$45+(B326-90)*转化表!$G$46,IF(AND(B326&lt;=110,B326&gt;100),9*转化表!$G$37+10*转化表!$G$38+10*转化表!$G$39+10*转化表!$G$40+10*转化表!$G$41+10*转化表!$G$42+10*转化表!$G$43+10*转化表!$G$44+10*转化表!$G$45+10*转化表!$G$46+(B326-100)*转化表!$G$47,IF(AND(B326&lt;=120,B326&gt;110),9*转化表!$G$37+10*转化表!$G$38+10*转化表!$G$39+10*转化表!$G$40+10*转化表!$G$41+10*转化表!$G$42+10*转化表!$G$43+10*转化表!$G$44+10*转化表!$G$45+10*转化表!$G$46+10*转化表!$G$47+(B326-110)*转化表!$G$48))))))))))))</f>
        <v>490</v>
      </c>
      <c r="L326" s="103">
        <f>IF(F326&lt;=50,0,(F326-50)*人物成长表!$B326*7%+IF(AND(B326&lt;=10,B326&gt;0),人物成长表!$B326*转化表!$H$37,IF(AND(B326&lt;=20,B326&gt;10),9*转化表!$H$37+(B326-10)*转化表!$H$38,IF(AND(B326&lt;=30,B326&gt;20),9*转化表!$H$37+10*转化表!$H$38+(B326-20)*转化表!$H$39,IF(AND(B326&lt;=40,B326&gt;30),9*转化表!$H$37+10*转化表!$H$38+10*转化表!$H$39+(B326-30)*转化表!$H$40,IF(AND(B326&lt;=50,B326&gt;40),9*转化表!$H$37+10*转化表!$H$38+10*转化表!$H$39+10*转化表!$H$40+(B326-40)*转化表!$H$41,IF(AND(B326&lt;=60,B326&gt;50),9*转化表!$H$37+10*转化表!$H$38+10*转化表!$H$39+10*转化表!$H$40+10*转化表!$H$41+(B326-50)*转化表!$H$42,IF(AND(B326&lt;=70,B326&gt;60),9*转化表!$H$37+10*转化表!$H$38+10*转化表!$H$39+10*转化表!$H$40+10*转化表!$H$41+10*转化表!$H$42+(B326-60)*转化表!$H$43,IF(AND(B326&lt;=80,B326&gt;70),9*转化表!$H$37+10*转化表!$H$38+10*转化表!$H$39+10*转化表!$H$40+10*转化表!$H$41+10*转化表!$H$42+10*转化表!$H$43+(B326-70)*转化表!$H$44,IF(AND(B326&lt;=90,B326&gt;80),9*转化表!$H$37+10*转化表!$H$38+10*转化表!$H$39+10*转化表!$H$40+10*转化表!$H$41+10*转化表!$H$42+10*转化表!$H$43+10*转化表!$H$44+(B326-80)*转化表!$H$45,IF(AND(B326&lt;=100,B326&gt;90),9*转化表!$H$37+10*转化表!$H$38+10*转化表!$H$39+10*转化表!$H$40+10*转化表!$H$41+10*转化表!$H$42+10*转化表!$H$43+10*转化表!$H$44+10*转化表!$H$45+(B326-90)*转化表!$H$46,IF(AND(B326&lt;=110,B326&gt;100),9*转化表!$H$37+10*转化表!$H$38+10*转化表!$H$39+10*转化表!$H$40+10*转化表!$H$41+10*转化表!$H$42+10*转化表!$H$43+10*转化表!$H$44+10*转化表!$H$45+10*转化表!$H$46+(B326-100)*转化表!$H$47,IF(AND(B326&lt;=120,B326&gt;110),9*转化表!$H$37+10*转化表!$H$38+10*转化表!$H$39+10*转化表!$H$40+10*转化表!$H$41+10*转化表!$H$42+10*转化表!$H$43+10*转化表!$H$44+10*转化表!$H$45+10*转化表!$H$46+10*转化表!$H$47+(B326-110)*转化表!$H$48)))))))))))))</f>
        <v>65.09</v>
      </c>
      <c r="M326" s="104">
        <v>0.15</v>
      </c>
      <c r="N326" s="100">
        <v>0</v>
      </c>
      <c r="O326" s="104">
        <v>0.15</v>
      </c>
      <c r="P326" s="104">
        <v>0.15</v>
      </c>
      <c r="Q326" s="100">
        <v>0</v>
      </c>
      <c r="R326" s="100">
        <v>0</v>
      </c>
      <c r="S326" s="100">
        <v>0</v>
      </c>
    </row>
    <row r="327" spans="1:19">
      <c r="A327" s="42" t="s">
        <v>465</v>
      </c>
      <c r="B327" s="100">
        <v>86</v>
      </c>
      <c r="C327" s="101">
        <f>IF(AND(B327&lt;=10,B327&gt;0),(人物成长表!$B327-1)*16+50,IF(AND(B327&lt;=20,B327&gt;10),9*16+50+(B327-10)*32,IF(AND(B327&lt;=30,B327&gt;20),9*16+50+10*32+(B327-20)*48,IF(AND(B327&lt;=40,B327&gt;30),9*16+50+10*32+10*48+(B327-30)*64,IF(AND(B327&lt;=50,B327&gt;40),9*16+50+10*32+10*48+10*64+(B327-40)*80,IF(AND(B327&lt;=60,B327&gt;50),9*16+30+10*32+10*48+10*64+10*80+(B327-50)*96,IF(AND(B327&lt;=70,B327&gt;60),9*16+30+10*32+10*48+10*64+10*80+10*96+(B327-60)*112,IF(AND(B327&lt;=80,B327&gt;70),9*16+30+10*32+10*48+10*64+10*80+10*96+10*112+(B327-70)*128,IF(AND(B327&lt;=90,B327&gt;80),9*16+30+10*32+10*48+10*64+10*80+10*96+10*112+10*128+(B327-80)*144,IF(AND(B327&lt;=100,B327&gt;90),9*16+30+10*32+10*48+10*64+10*80+10*96+10*112+10*128+10*144+(B327-90)*160,IF(AND(B327&lt;=110,B327&gt;100),9*16+30+10*32+10*48+10*64+10*80+10*96+10*112+10*128+10*144+10*160+(B327-100)*176,IF(AND(B327&lt;=120,B327&gt;110),9*16+30+10*32+10*48+10*64+10*80+10*96+10*112+10*128+10*144+10*160+10*176+(B327-110)*192))))))))))))</f>
        <v>6638</v>
      </c>
      <c r="D327" s="42">
        <v>60</v>
      </c>
      <c r="E327" s="42">
        <v>60</v>
      </c>
      <c r="F327" s="100">
        <v>60</v>
      </c>
      <c r="G327" s="102">
        <f>人物成长表!$D327*人物成长表!$B327*10%+7+IF(AND(B327&lt;=10,B327&gt;0),(人物成长表!$B327-1)*转化表!$C$37,IF(AND(B327&lt;=20,B327&gt;10),9*转化表!$C$37+(B327-10)*转化表!$C$38,IF(AND(B327&lt;=30,B327&gt;20),9*转化表!$C$37+10*转化表!$C$38+(B327-20)*转化表!$C$39,IF(AND(B327&lt;=40,B327&gt;30),9*转化表!$C$37+10*转化表!$C$38+10*转化表!$C$39+(B327-30)*转化表!$C$40,IF(AND(B327&lt;=50,B327&gt;40),9*转化表!$C$37+10*转化表!$C$38+10*转化表!$C$39+10*转化表!$C$40+(B327-40)*转化表!$C$41,IF(AND(B327&lt;=60,B327&gt;50),9*转化表!$C$37+10*转化表!$C$38+10*转化表!$C$39+10*转化表!$C$40+10*转化表!$C$41+(B327-50)*转化表!$C$42,IF(AND(B327&lt;=70,B327&gt;60),9*转化表!$C$37+10*转化表!$C$38+10*转化表!$C$39+10*转化表!$C$40+10*转化表!$C$41+10*转化表!$C$42+(B327-60)*转化表!$C$43,IF(AND(B327&lt;=80,B327&gt;70),9*转化表!$C$37+10*转化表!$C$38+10*转化表!$C$39+10*转化表!$C$40+10*转化表!$C$41+10*转化表!$C$42+10*转化表!$C$43+(B327-70)*转化表!$C$44,IF(AND(B327&lt;=90,B327&gt;80),9*转化表!$C$37+10*转化表!$C$38+10*转化表!$C$39+10*转化表!$C$40+10*转化表!$C$41+10*转化表!$C$42+10*转化表!$C$43+10*转化表!$C$44+(B327-80)*转化表!$C$45,IF(AND(B327&lt;=100,B327&gt;90),9*转化表!$C$37+10*转化表!$C$38+10*转化表!$C$39+10*转化表!$C$40+10*转化表!$C$41+10*转化表!$C$42+10*转化表!$C$43+10*转化表!$C$44+10*转化表!$C$45+(B327-90)*转化表!$C$46,IF(AND(B327&lt;=110,B327&gt;100),9*转化表!$C$37+10*转化表!$C$38+10*转化表!$C$39+10*转化表!$C$40+10*转化表!$C$41+10*转化表!$C$42+10*转化表!$C$43+10*转化表!$C$44+10*转化表!$C$45+10*转化表!$C$46+(B327-100)*转化表!$C$47,IF(AND(B327&lt;=120,B327&gt;110),9*转化表!$C$37+10*转化表!$C$38+10*转化表!$C$39+10*转化表!$C$40+10*转化表!$C$41+10*转化表!$C$42+10*转化表!$C$43+10*转化表!$C$44+10*转化表!$C$45+10*转化表!$C$46+10*转化表!$C$47+(B327-110)*转化表!$C$48))))))))))))</f>
        <v>1741</v>
      </c>
      <c r="H327" s="102">
        <f>人物成长表!$D327*人物成长表!$B327*7%+4.8+IF(AND(B327&lt;=10,B327&gt;0),(人物成长表!$B327-1)*转化表!$D$37,IF(AND(B327&lt;=20,B327&gt;10),9*转化表!$D$37+(B327-10)*转化表!$D$38,IF(AND(B327&lt;=30,B327&gt;20),9*转化表!$D$37+10*转化表!$D$38+(B327-20)*转化表!$D$39,IF(AND(B327&lt;=40,B327&gt;30),9*转化表!$D$37+10*转化表!$D$38+10*转化表!$D$39+(B327-30)*转化表!$D$40,IF(AND(B327&lt;=50,B327&gt;40),9*转化表!$D$37+10*转化表!$D$38+10*转化表!$D$39+10*转化表!$D$40+(B327-40)*转化表!$D$41,IF(AND(B327&lt;=60,B327&gt;50),9*转化表!$D$37+10*转化表!$D$38+10*转化表!$D$39+10*转化表!$D$40+10*转化表!$D$41+(B327-50)*转化表!$D$42,IF(AND(B327&lt;=70,B327&gt;60),9*转化表!$D$37+10*转化表!$D$38+10*转化表!$D$39+10*转化表!$D$40+10*转化表!$D$41+10*转化表!$D$42+(B327-60)*转化表!$D$43,IF(AND(B327&lt;=80,B327&gt;70),9*转化表!$D$37+10*转化表!$D$38+10*转化表!$D$39+10*转化表!$D$40+10*转化表!$D$41+10*转化表!$D$42+10*转化表!$D$43+(B327-70)*转化表!$D$44,IF(AND(B327&lt;=90,B327&gt;80),9*转化表!$D$37+10*转化表!$D$38+10*转化表!$D$39+10*转化表!$D$40+10*转化表!$D$41+10*转化表!$D$42+10*转化表!$D$43+10*转化表!$D$44+(B327-80)*转化表!$D$45,IF(AND(B327&lt;=100,B327&gt;90),9*转化表!$D$37+10*转化表!$D$38+10*转化表!$D$39+10*转化表!$D$40+10*转化表!$D$41+10*转化表!$D$42+10*转化表!$D$43+10*转化表!$D$44+10*转化表!$D$45+(B327-90)*转化表!$D$46,IF(AND(B327&lt;=110,B327&gt;100),9*转化表!$D$37+10*转化表!$D$38+10*转化表!$D$39+10*转化表!$D$40+10*转化表!$D$41+10*转化表!$D$42+10*转化表!$D$43+10*转化表!$D$44+10*转化表!$D$45+10*转化表!$D$46+(B327-100)*转化表!$D$47,IF(AND(B327&lt;=120,B327&gt;110),9*转化表!$D$37+10*转化表!$D$38+10*转化表!$D$39+10*转化表!$D$40+10*转化表!$D$41+10*转化表!$D$42+10*转化表!$D$43+10*转化表!$D$44+10*转化表!$D$45+10*转化表!$D$46+10*转化表!$D$47+(B327-110)*转化表!$D$48))))))))))))</f>
        <v>462.80000000000007</v>
      </c>
      <c r="I327" s="103">
        <f>IF(E327&lt;=50,0,(E327-50)*人物成长表!$B327*10%+0.1+IF(AND(B327&lt;=10,B327&gt;0),(人物成长表!$B327-1)*转化表!$E$37,IF(AND(B327&lt;=20,B327&gt;10),9*转化表!$E$37+(B327-10)*转化表!$E$38,IF(AND(B327&lt;=30,B327&gt;20),9*转化表!$E$37+10*转化表!$E$38+(B327-20)*转化表!$E$39,IF(AND(B327&lt;=40,B327&gt;30),9*转化表!$E$37+10*转化表!$E$38+10*转化表!$E$39+(B327-30)*转化表!$E$40,IF(AND(B327&lt;=50,B327&gt;40),9*转化表!$E$37+10*转化表!$E$38+10*转化表!$E$39+10*转化表!$E$40+(B327-40)*转化表!$E$41,IF(AND(B327&lt;=60,B327&gt;50),9*转化表!$E$37+10*转化表!$E$38+10*转化表!$E$39+10*转化表!$E$40+10*转化表!$E$41+(B327-50)*转化表!$E$42,IF(AND(B327&lt;=70,B327&gt;60),9*转化表!$E$37+10*转化表!$E$38+10*转化表!$E$39+10*转化表!$E$40+10*转化表!$E$41+10*转化表!$E$42+(B327-60)*转化表!$E$43,IF(AND(B327&lt;=80,B327&gt;70),9*转化表!$E$37+10*转化表!$E$38+10*转化表!$E$39+10*转化表!$E$40+10*转化表!$E$41+10*转化表!$E$42+10*转化表!$E$43+(B327-70)*转化表!$E$44,IF(AND(B327&lt;=90,B327&gt;80),9*转化表!$E$37+10*转化表!$E$38+10*转化表!$E$39+10*转化表!$E$40+10*转化表!$E$41+10*转化表!$E$42+10*转化表!$E$43+10*转化表!$E$44+(B327-80)*转化表!$E$45,IF(AND(B327&lt;=100,B327&gt;90),9*转化表!$E$37+10*转化表!$E$38+10*转化表!$E$39+10*转化表!$E$40+10*转化表!$E$41+10*转化表!$E$42+10*转化表!$E$43+10*转化表!$E$44+10*转化表!$E$45+(B327-90)*转化表!$E$46,IF(AND(B327&lt;=110,B327&gt;100),9*转化表!$E$37+10*转化表!$E$38+10*转化表!$E$39+10*转化表!$E$40+10*转化表!$E$41+10*转化表!$E$42+10*转化表!$E$43+10*转化表!$E$44+10*转化表!$E$45+10*转化表!$E$46+(B327-100)*转化表!$E$47,IF(AND(B327&lt;=120,B327&gt;110),9*转化表!$E$37+10*转化表!$E$38+10*转化表!$E$39+10*转化表!$E$40+10*转化表!$E$41+10*转化表!$E$42+10*转化表!$E$43+10*转化表!$E$44+10*转化表!$E$45+10*转化表!$E$46+10*转化表!$E$47+(B327-110)*转化表!$E$48)))))))))))))</f>
        <v>94.97</v>
      </c>
      <c r="J327" s="103">
        <f>IF(E327&lt;=50,0,(E327-50)*B327*7%+0.1+IF(AND(B327&lt;=10,B327&gt;0),(人物成长表!$B327-1)*转化表!$F$37,IF(AND(B327&lt;=20,B327&gt;10),9*转化表!$F$37+(B327-10)*转化表!$F$38,IF(AND(B327&lt;=30,B327&gt;20),9*转化表!$F$37+10*转化表!$F$38+(B327-20)*转化表!$F$39,IF(AND(B327&lt;=40,B327&gt;30),9*转化表!$F$37+10*转化表!$F$38+10*转化表!$F$39+(B327-30)*转化表!$F$40,IF(AND(B327&lt;=50,B327&gt;40),9*转化表!$F$37+10*转化表!$F$38+10*转化表!$F$39+10*转化表!$F$40+(B327-40)*转化表!$F$41,IF(AND(B327&lt;=60,B327&gt;50),9*转化表!$F$37+10*转化表!$F$38+10*转化表!$F$39+10*转化表!$F$40+10*转化表!$F$41+(B327-50)*转化表!$F$42,IF(AND(B327&lt;=70,B327&gt;60),9*转化表!$F$37+10*转化表!$F$38+10*转化表!$F$39+10*转化表!$F$40+10*转化表!$F$41+10*转化表!$F$42+(B327-60)*转化表!$F$43,IF(AND(B327&lt;=80,B327&gt;70),9*转化表!$F$37+10*转化表!$F$38+10*转化表!$F$39+10*转化表!$F$40+10*转化表!$F$41+10*转化表!$F$42+10*转化表!$F$43+(B327-70)*转化表!$F$44,IF(AND(B327&lt;=90,B327&gt;80),9*转化表!$F$37+10*转化表!$F$38+10*转化表!$F$39+10*转化表!$F$40+10*转化表!$F$41+10*转化表!$F$42+10*转化表!$F$43+10*转化表!$F$44+(B327-80)*转化表!$F$45,IF(AND(B327&lt;=100,B327&gt;90),9*转化表!$F$37+10*转化表!$F$38+10*转化表!$F$39+10*转化表!$F$40+10*转化表!$F$41+10*转化表!$F$42+10*转化表!$F$43+10*转化表!$F$44+10*转化表!$F$45+(B327-90)*转化表!$F$46,IF(AND(B327&lt;=110,B327&gt;100),9*转化表!$F$37+10*转化表!$F$38+10*转化表!$F$39+10*转化表!$F$40+10*转化表!$F$41+10*转化表!$F$42+10*转化表!$F$43+10*转化表!$F$44+10*转化表!$F$45+10*转化表!$F$46+(B327-100)*转化表!$F$47,IF(AND(B327&lt;=120,B327&gt;110),9*转化表!$F$37+10*转化表!$F$38+10*转化表!$F$39+10*转化表!$F$40+10*转化表!$F$41+10*转化表!$F$42+10*转化表!$F$43+10*转化表!$F$44+10*转化表!$F$45+10*转化表!$F$46+10*转化表!$F$47+(B327-110)*转化表!$F$48)))))))))))))</f>
        <v>62.970000000000006</v>
      </c>
      <c r="K327" s="103">
        <f>(F327-50)*人物成长表!$B327*10%+1+IF(AND(B327&lt;=10,B327&gt;0),(人物成长表!$B327-1)*转化表!$G$37,IF(AND(B327&lt;=20,B327&gt;10),9*转化表!$G$37+(B327-10)*转化表!$G$38,IF(AND(B327&lt;=30,B327&gt;20),9*转化表!$G$37+10*转化表!$G$38+(B327-20)*转化表!$G$39,IF(AND(B327&lt;=40,B327&gt;30),9*转化表!$G$37+10*转化表!$G$38+10*转化表!$G$39+(B327-30)*转化表!$G$40,IF(AND(B327&lt;=50,B327&gt;40),9*转化表!$G$37+10*转化表!$G$38+10*转化表!$G$39+10*转化表!$G$40+(B327-40)*转化表!$G$41,IF(AND(B327&lt;=60,B327&gt;50),9*转化表!$G$37+10*转化表!$G$38+10*转化表!$G$39+10*转化表!$G$40+10*转化表!$G$41+(B327-50)*转化表!$G$42,IF(AND(B327&lt;=70,B327&gt;60),9*转化表!$G$37+10*转化表!$G$38+10*转化表!$G$39+10*转化表!$G$40+10*转化表!$G$41+10*转化表!$G$42+(B327-60)*转化表!$G$43,IF(AND(B327&lt;=80,B327&gt;70),9*转化表!$G$37+10*转化表!$G$38+10*转化表!$G$39+10*转化表!$G$40+10*转化表!$G$41+10*转化表!$G$42+10*转化表!$G$43+(B327-70)*转化表!$G$44,IF(AND(B327&lt;=90,B327&gt;80),9*转化表!$G$37+10*转化表!$G$38+10*转化表!$G$39+10*转化表!$G$40+10*转化表!$G$41+10*转化表!$G$42+10*转化表!$G$43+10*转化表!$G$44+(B327-80)*转化表!$G$45,IF(AND(B327&lt;=100,B327&gt;90),9*转化表!$G$37+10*转化表!$G$38+10*转化表!$G$39+10*转化表!$G$40+10*转化表!$G$41+10*转化表!$G$42+10*转化表!$G$43+10*转化表!$G$44+10*转化表!$G$45+(B327-90)*转化表!$G$46,IF(AND(B327&lt;=110,B327&gt;100),9*转化表!$G$37+10*转化表!$G$38+10*转化表!$G$39+10*转化表!$G$40+10*转化表!$G$41+10*转化表!$G$42+10*转化表!$G$43+10*转化表!$G$44+10*转化表!$G$45+10*转化表!$G$46+(B327-100)*转化表!$G$47,IF(AND(B327&lt;=120,B327&gt;110),9*转化表!$G$37+10*转化表!$G$38+10*转化表!$G$39+10*转化表!$G$40+10*转化表!$G$41+10*转化表!$G$42+10*转化表!$G$43+10*转化表!$G$44+10*转化表!$G$45+10*转化表!$G$46+10*转化表!$G$47+(B327-110)*转化表!$G$48))))))))))))</f>
        <v>500</v>
      </c>
      <c r="L327" s="103">
        <f>IF(F327&lt;=50,0,(F327-50)*人物成长表!$B327*7%+IF(AND(B327&lt;=10,B327&gt;0),人物成长表!$B327*转化表!$H$37,IF(AND(B327&lt;=20,B327&gt;10),9*转化表!$H$37+(B327-10)*转化表!$H$38,IF(AND(B327&lt;=30,B327&gt;20),9*转化表!$H$37+10*转化表!$H$38+(B327-20)*转化表!$H$39,IF(AND(B327&lt;=40,B327&gt;30),9*转化表!$H$37+10*转化表!$H$38+10*转化表!$H$39+(B327-30)*转化表!$H$40,IF(AND(B327&lt;=50,B327&gt;40),9*转化表!$H$37+10*转化表!$H$38+10*转化表!$H$39+10*转化表!$H$40+(B327-40)*转化表!$H$41,IF(AND(B327&lt;=60,B327&gt;50),9*转化表!$H$37+10*转化表!$H$38+10*转化表!$H$39+10*转化表!$H$40+10*转化表!$H$41+(B327-50)*转化表!$H$42,IF(AND(B327&lt;=70,B327&gt;60),9*转化表!$H$37+10*转化表!$H$38+10*转化表!$H$39+10*转化表!$H$40+10*转化表!$H$41+10*转化表!$H$42+(B327-60)*转化表!$H$43,IF(AND(B327&lt;=80,B327&gt;70),9*转化表!$H$37+10*转化表!$H$38+10*转化表!$H$39+10*转化表!$H$40+10*转化表!$H$41+10*转化表!$H$42+10*转化表!$H$43+(B327-70)*转化表!$H$44,IF(AND(B327&lt;=90,B327&gt;80),9*转化表!$H$37+10*转化表!$H$38+10*转化表!$H$39+10*转化表!$H$40+10*转化表!$H$41+10*转化表!$H$42+10*转化表!$H$43+10*转化表!$H$44+(B327-80)*转化表!$H$45,IF(AND(B327&lt;=100,B327&gt;90),9*转化表!$H$37+10*转化表!$H$38+10*转化表!$H$39+10*转化表!$H$40+10*转化表!$H$41+10*转化表!$H$42+10*转化表!$H$43+10*转化表!$H$44+10*转化表!$H$45+(B327-90)*转化表!$H$46,IF(AND(B327&lt;=110,B327&gt;100),9*转化表!$H$37+10*转化表!$H$38+10*转化表!$H$39+10*转化表!$H$40+10*转化表!$H$41+10*转化表!$H$42+10*转化表!$H$43+10*转化表!$H$44+10*转化表!$H$45+10*转化表!$H$46+(B327-100)*转化表!$H$47,IF(AND(B327&lt;=120,B327&gt;110),9*转化表!$H$37+10*转化表!$H$38+10*转化表!$H$39+10*转化表!$H$40+10*转化表!$H$41+10*转化表!$H$42+10*转化表!$H$43+10*转化表!$H$44+10*转化表!$H$45+10*转化表!$H$46+10*转化表!$H$47+(B327-110)*转化表!$H$48)))))))))))))</f>
        <v>65.92</v>
      </c>
      <c r="M327" s="104">
        <v>0.15</v>
      </c>
      <c r="N327" s="100">
        <v>0</v>
      </c>
      <c r="O327" s="104">
        <v>0.15</v>
      </c>
      <c r="P327" s="104">
        <v>0.15</v>
      </c>
      <c r="Q327" s="100">
        <v>0</v>
      </c>
      <c r="R327" s="100">
        <v>0</v>
      </c>
      <c r="S327" s="100">
        <v>0</v>
      </c>
    </row>
    <row r="328" spans="1:19">
      <c r="A328" s="42" t="s">
        <v>465</v>
      </c>
      <c r="B328" s="100">
        <v>87</v>
      </c>
      <c r="C328" s="101">
        <f>IF(AND(B328&lt;=10,B328&gt;0),(人物成长表!$B328-1)*16+50,IF(AND(B328&lt;=20,B328&gt;10),9*16+50+(B328-10)*32,IF(AND(B328&lt;=30,B328&gt;20),9*16+50+10*32+(B328-20)*48,IF(AND(B328&lt;=40,B328&gt;30),9*16+50+10*32+10*48+(B328-30)*64,IF(AND(B328&lt;=50,B328&gt;40),9*16+50+10*32+10*48+10*64+(B328-40)*80,IF(AND(B328&lt;=60,B328&gt;50),9*16+30+10*32+10*48+10*64+10*80+(B328-50)*96,IF(AND(B328&lt;=70,B328&gt;60),9*16+30+10*32+10*48+10*64+10*80+10*96+(B328-60)*112,IF(AND(B328&lt;=80,B328&gt;70),9*16+30+10*32+10*48+10*64+10*80+10*96+10*112+(B328-70)*128,IF(AND(B328&lt;=90,B328&gt;80),9*16+30+10*32+10*48+10*64+10*80+10*96+10*112+10*128+(B328-80)*144,IF(AND(B328&lt;=100,B328&gt;90),9*16+30+10*32+10*48+10*64+10*80+10*96+10*112+10*128+10*144+(B328-90)*160,IF(AND(B328&lt;=110,B328&gt;100),9*16+30+10*32+10*48+10*64+10*80+10*96+10*112+10*128+10*144+10*160+(B328-100)*176,IF(AND(B328&lt;=120,B328&gt;110),9*16+30+10*32+10*48+10*64+10*80+10*96+10*112+10*128+10*144+10*160+10*176+(B328-110)*192))))))))))))</f>
        <v>6782</v>
      </c>
      <c r="D328" s="42">
        <v>60</v>
      </c>
      <c r="E328" s="42">
        <v>60</v>
      </c>
      <c r="F328" s="100">
        <v>60</v>
      </c>
      <c r="G328" s="102">
        <f>人物成长表!$D328*人物成长表!$B328*10%+7+IF(AND(B328&lt;=10,B328&gt;0),(人物成长表!$B328-1)*转化表!$C$37,IF(AND(B328&lt;=20,B328&gt;10),9*转化表!$C$37+(B328-10)*转化表!$C$38,IF(AND(B328&lt;=30,B328&gt;20),9*转化表!$C$37+10*转化表!$C$38+(B328-20)*转化表!$C$39,IF(AND(B328&lt;=40,B328&gt;30),9*转化表!$C$37+10*转化表!$C$38+10*转化表!$C$39+(B328-30)*转化表!$C$40,IF(AND(B328&lt;=50,B328&gt;40),9*转化表!$C$37+10*转化表!$C$38+10*转化表!$C$39+10*转化表!$C$40+(B328-40)*转化表!$C$41,IF(AND(B328&lt;=60,B328&gt;50),9*转化表!$C$37+10*转化表!$C$38+10*转化表!$C$39+10*转化表!$C$40+10*转化表!$C$41+(B328-50)*转化表!$C$42,IF(AND(B328&lt;=70,B328&gt;60),9*转化表!$C$37+10*转化表!$C$38+10*转化表!$C$39+10*转化表!$C$40+10*转化表!$C$41+10*转化表!$C$42+(B328-60)*转化表!$C$43,IF(AND(B328&lt;=80,B328&gt;70),9*转化表!$C$37+10*转化表!$C$38+10*转化表!$C$39+10*转化表!$C$40+10*转化表!$C$41+10*转化表!$C$42+10*转化表!$C$43+(B328-70)*转化表!$C$44,IF(AND(B328&lt;=90,B328&gt;80),9*转化表!$C$37+10*转化表!$C$38+10*转化表!$C$39+10*转化表!$C$40+10*转化表!$C$41+10*转化表!$C$42+10*转化表!$C$43+10*转化表!$C$44+(B328-80)*转化表!$C$45,IF(AND(B328&lt;=100,B328&gt;90),9*转化表!$C$37+10*转化表!$C$38+10*转化表!$C$39+10*转化表!$C$40+10*转化表!$C$41+10*转化表!$C$42+10*转化表!$C$43+10*转化表!$C$44+10*转化表!$C$45+(B328-90)*转化表!$C$46,IF(AND(B328&lt;=110,B328&gt;100),9*转化表!$C$37+10*转化表!$C$38+10*转化表!$C$39+10*转化表!$C$40+10*转化表!$C$41+10*转化表!$C$42+10*转化表!$C$43+10*转化表!$C$44+10*转化表!$C$45+10*转化表!$C$46+(B328-100)*转化表!$C$47,IF(AND(B328&lt;=120,B328&gt;110),9*转化表!$C$37+10*转化表!$C$38+10*转化表!$C$39+10*转化表!$C$40+10*转化表!$C$41+10*转化表!$C$42+10*转化表!$C$43+10*转化表!$C$44+10*转化表!$C$45+10*转化表!$C$46+10*转化表!$C$47+(B328-110)*转化表!$C$48))))))))))))</f>
        <v>1778</v>
      </c>
      <c r="H328" s="102">
        <f>人物成长表!$D328*人物成长表!$B328*7%+4.8+IF(AND(B328&lt;=10,B328&gt;0),(人物成长表!$B328-1)*转化表!$D$37,IF(AND(B328&lt;=20,B328&gt;10),9*转化表!$D$37+(B328-10)*转化表!$D$38,IF(AND(B328&lt;=30,B328&gt;20),9*转化表!$D$37+10*转化表!$D$38+(B328-20)*转化表!$D$39,IF(AND(B328&lt;=40,B328&gt;30),9*转化表!$D$37+10*转化表!$D$38+10*转化表!$D$39+(B328-30)*转化表!$D$40,IF(AND(B328&lt;=50,B328&gt;40),9*转化表!$D$37+10*转化表!$D$38+10*转化表!$D$39+10*转化表!$D$40+(B328-40)*转化表!$D$41,IF(AND(B328&lt;=60,B328&gt;50),9*转化表!$D$37+10*转化表!$D$38+10*转化表!$D$39+10*转化表!$D$40+10*转化表!$D$41+(B328-50)*转化表!$D$42,IF(AND(B328&lt;=70,B328&gt;60),9*转化表!$D$37+10*转化表!$D$38+10*转化表!$D$39+10*转化表!$D$40+10*转化表!$D$41+10*转化表!$D$42+(B328-60)*转化表!$D$43,IF(AND(B328&lt;=80,B328&gt;70),9*转化表!$D$37+10*转化表!$D$38+10*转化表!$D$39+10*转化表!$D$40+10*转化表!$D$41+10*转化表!$D$42+10*转化表!$D$43+(B328-70)*转化表!$D$44,IF(AND(B328&lt;=90,B328&gt;80),9*转化表!$D$37+10*转化表!$D$38+10*转化表!$D$39+10*转化表!$D$40+10*转化表!$D$41+10*转化表!$D$42+10*转化表!$D$43+10*转化表!$D$44+(B328-80)*转化表!$D$45,IF(AND(B328&lt;=100,B328&gt;90),9*转化表!$D$37+10*转化表!$D$38+10*转化表!$D$39+10*转化表!$D$40+10*转化表!$D$41+10*转化表!$D$42+10*转化表!$D$43+10*转化表!$D$44+10*转化表!$D$45+(B328-90)*转化表!$D$46,IF(AND(B328&lt;=110,B328&gt;100),9*转化表!$D$37+10*转化表!$D$38+10*转化表!$D$39+10*转化表!$D$40+10*转化表!$D$41+10*转化表!$D$42+10*转化表!$D$43+10*转化表!$D$44+10*转化表!$D$45+10*转化表!$D$46+(B328-100)*转化表!$D$47,IF(AND(B328&lt;=120,B328&gt;110),9*转化表!$D$37+10*转化表!$D$38+10*转化表!$D$39+10*转化表!$D$40+10*转化表!$D$41+10*转化表!$D$42+10*转化表!$D$43+10*转化表!$D$44+10*转化表!$D$45+10*转化表!$D$46+10*转化表!$D$47+(B328-110)*转化表!$D$48))))))))))))</f>
        <v>471.6</v>
      </c>
      <c r="I328" s="103">
        <f>IF(E328&lt;=50,0,(E328-50)*人物成长表!$B328*10%+0.1+IF(AND(B328&lt;=10,B328&gt;0),(人物成长表!$B328-1)*转化表!$E$37,IF(AND(B328&lt;=20,B328&gt;10),9*转化表!$E$37+(B328-10)*转化表!$E$38,IF(AND(B328&lt;=30,B328&gt;20),9*转化表!$E$37+10*转化表!$E$38+(B328-20)*转化表!$E$39,IF(AND(B328&lt;=40,B328&gt;30),9*转化表!$E$37+10*转化表!$E$38+10*转化表!$E$39+(B328-30)*转化表!$E$40,IF(AND(B328&lt;=50,B328&gt;40),9*转化表!$E$37+10*转化表!$E$38+10*转化表!$E$39+10*转化表!$E$40+(B328-40)*转化表!$E$41,IF(AND(B328&lt;=60,B328&gt;50),9*转化表!$E$37+10*转化表!$E$38+10*转化表!$E$39+10*转化表!$E$40+10*转化表!$E$41+(B328-50)*转化表!$E$42,IF(AND(B328&lt;=70,B328&gt;60),9*转化表!$E$37+10*转化表!$E$38+10*转化表!$E$39+10*转化表!$E$40+10*转化表!$E$41+10*转化表!$E$42+(B328-60)*转化表!$E$43,IF(AND(B328&lt;=80,B328&gt;70),9*转化表!$E$37+10*转化表!$E$38+10*转化表!$E$39+10*转化表!$E$40+10*转化表!$E$41+10*转化表!$E$42+10*转化表!$E$43+(B328-70)*转化表!$E$44,IF(AND(B328&lt;=90,B328&gt;80),9*转化表!$E$37+10*转化表!$E$38+10*转化表!$E$39+10*转化表!$E$40+10*转化表!$E$41+10*转化表!$E$42+10*转化表!$E$43+10*转化表!$E$44+(B328-80)*转化表!$E$45,IF(AND(B328&lt;=100,B328&gt;90),9*转化表!$E$37+10*转化表!$E$38+10*转化表!$E$39+10*转化表!$E$40+10*转化表!$E$41+10*转化表!$E$42+10*转化表!$E$43+10*转化表!$E$44+10*转化表!$E$45+(B328-90)*转化表!$E$46,IF(AND(B328&lt;=110,B328&gt;100),9*转化表!$E$37+10*转化表!$E$38+10*转化表!$E$39+10*转化表!$E$40+10*转化表!$E$41+10*转化表!$E$42+10*转化表!$E$43+10*转化表!$E$44+10*转化表!$E$45+10*转化表!$E$46+(B328-100)*转化表!$E$47,IF(AND(B328&lt;=120,B328&gt;110),9*转化表!$E$37+10*转化表!$E$38+10*转化表!$E$39+10*转化表!$E$40+10*转化表!$E$41+10*转化表!$E$42+10*转化表!$E$43+10*转化表!$E$44+10*转化表!$E$45+10*转化表!$E$46+10*转化表!$E$47+(B328-110)*转化表!$E$48)))))))))))))</f>
        <v>96.97</v>
      </c>
      <c r="J328" s="103">
        <f>IF(E328&lt;=50,0,(E328-50)*B328*7%+0.1+IF(AND(B328&lt;=10,B328&gt;0),(人物成长表!$B328-1)*转化表!$F$37,IF(AND(B328&lt;=20,B328&gt;10),9*转化表!$F$37+(B328-10)*转化表!$F$38,IF(AND(B328&lt;=30,B328&gt;20),9*转化表!$F$37+10*转化表!$F$38+(B328-20)*转化表!$F$39,IF(AND(B328&lt;=40,B328&gt;30),9*转化表!$F$37+10*转化表!$F$38+10*转化表!$F$39+(B328-30)*转化表!$F$40,IF(AND(B328&lt;=50,B328&gt;40),9*转化表!$F$37+10*转化表!$F$38+10*转化表!$F$39+10*转化表!$F$40+(B328-40)*转化表!$F$41,IF(AND(B328&lt;=60,B328&gt;50),9*转化表!$F$37+10*转化表!$F$38+10*转化表!$F$39+10*转化表!$F$40+10*转化表!$F$41+(B328-50)*转化表!$F$42,IF(AND(B328&lt;=70,B328&gt;60),9*转化表!$F$37+10*转化表!$F$38+10*转化表!$F$39+10*转化表!$F$40+10*转化表!$F$41+10*转化表!$F$42+(B328-60)*转化表!$F$43,IF(AND(B328&lt;=80,B328&gt;70),9*转化表!$F$37+10*转化表!$F$38+10*转化表!$F$39+10*转化表!$F$40+10*转化表!$F$41+10*转化表!$F$42+10*转化表!$F$43+(B328-70)*转化表!$F$44,IF(AND(B328&lt;=90,B328&gt;80),9*转化表!$F$37+10*转化表!$F$38+10*转化表!$F$39+10*转化表!$F$40+10*转化表!$F$41+10*转化表!$F$42+10*转化表!$F$43+10*转化表!$F$44+(B328-80)*转化表!$F$45,IF(AND(B328&lt;=100,B328&gt;90),9*转化表!$F$37+10*转化表!$F$38+10*转化表!$F$39+10*转化表!$F$40+10*转化表!$F$41+10*转化表!$F$42+10*转化表!$F$43+10*转化表!$F$44+10*转化表!$F$45+(B328-90)*转化表!$F$46,IF(AND(B328&lt;=110,B328&gt;100),9*转化表!$F$37+10*转化表!$F$38+10*转化表!$F$39+10*转化表!$F$40+10*转化表!$F$41+10*转化表!$F$42+10*转化表!$F$43+10*转化表!$F$44+10*转化表!$F$45+10*转化表!$F$46+(B328-100)*转化表!$F$47,IF(AND(B328&lt;=120,B328&gt;110),9*转化表!$F$37+10*转化表!$F$38+10*转化表!$F$39+10*转化表!$F$40+10*转化表!$F$41+10*转化表!$F$42+10*转化表!$F$43+10*转化表!$F$44+10*转化表!$F$45+10*转化表!$F$46+10*转化表!$F$47+(B328-110)*转化表!$F$48)))))))))))))</f>
        <v>63.760000000000005</v>
      </c>
      <c r="K328" s="103">
        <f>(F328-50)*人物成长表!$B328*10%+1+IF(AND(B328&lt;=10,B328&gt;0),(人物成长表!$B328-1)*转化表!$G$37,IF(AND(B328&lt;=20,B328&gt;10),9*转化表!$G$37+(B328-10)*转化表!$G$38,IF(AND(B328&lt;=30,B328&gt;20),9*转化表!$G$37+10*转化表!$G$38+(B328-20)*转化表!$G$39,IF(AND(B328&lt;=40,B328&gt;30),9*转化表!$G$37+10*转化表!$G$38+10*转化表!$G$39+(B328-30)*转化表!$G$40,IF(AND(B328&lt;=50,B328&gt;40),9*转化表!$G$37+10*转化表!$G$38+10*转化表!$G$39+10*转化表!$G$40+(B328-40)*转化表!$G$41,IF(AND(B328&lt;=60,B328&gt;50),9*转化表!$G$37+10*转化表!$G$38+10*转化表!$G$39+10*转化表!$G$40+10*转化表!$G$41+(B328-50)*转化表!$G$42,IF(AND(B328&lt;=70,B328&gt;60),9*转化表!$G$37+10*转化表!$G$38+10*转化表!$G$39+10*转化表!$G$40+10*转化表!$G$41+10*转化表!$G$42+(B328-60)*转化表!$G$43,IF(AND(B328&lt;=80,B328&gt;70),9*转化表!$G$37+10*转化表!$G$38+10*转化表!$G$39+10*转化表!$G$40+10*转化表!$G$41+10*转化表!$G$42+10*转化表!$G$43+(B328-70)*转化表!$G$44,IF(AND(B328&lt;=90,B328&gt;80),9*转化表!$G$37+10*转化表!$G$38+10*转化表!$G$39+10*转化表!$G$40+10*转化表!$G$41+10*转化表!$G$42+10*转化表!$G$43+10*转化表!$G$44+(B328-80)*转化表!$G$45,IF(AND(B328&lt;=100,B328&gt;90),9*转化表!$G$37+10*转化表!$G$38+10*转化表!$G$39+10*转化表!$G$40+10*转化表!$G$41+10*转化表!$G$42+10*转化表!$G$43+10*转化表!$G$44+10*转化表!$G$45+(B328-90)*转化表!$G$46,IF(AND(B328&lt;=110,B328&gt;100),9*转化表!$G$37+10*转化表!$G$38+10*转化表!$G$39+10*转化表!$G$40+10*转化表!$G$41+10*转化表!$G$42+10*转化表!$G$43+10*转化表!$G$44+10*转化表!$G$45+10*转化表!$G$46+(B328-100)*转化表!$G$47,IF(AND(B328&lt;=120,B328&gt;110),9*转化表!$G$37+10*转化表!$G$38+10*转化表!$G$39+10*转化表!$G$40+10*转化表!$G$41+10*转化表!$G$42+10*转化表!$G$43+10*转化表!$G$44+10*转化表!$G$45+10*转化表!$G$46+10*转化表!$G$47+(B328-110)*转化表!$G$48))))))))))))</f>
        <v>510</v>
      </c>
      <c r="L328" s="103">
        <f>IF(F328&lt;=50,0,(F328-50)*人物成长表!$B328*7%+IF(AND(B328&lt;=10,B328&gt;0),人物成长表!$B328*转化表!$H$37,IF(AND(B328&lt;=20,B328&gt;10),9*转化表!$H$37+(B328-10)*转化表!$H$38,IF(AND(B328&lt;=30,B328&gt;20),9*转化表!$H$37+10*转化表!$H$38+(B328-20)*转化表!$H$39,IF(AND(B328&lt;=40,B328&gt;30),9*转化表!$H$37+10*转化表!$H$38+10*转化表!$H$39+(B328-30)*转化表!$H$40,IF(AND(B328&lt;=50,B328&gt;40),9*转化表!$H$37+10*转化表!$H$38+10*转化表!$H$39+10*转化表!$H$40+(B328-40)*转化表!$H$41,IF(AND(B328&lt;=60,B328&gt;50),9*转化表!$H$37+10*转化表!$H$38+10*转化表!$H$39+10*转化表!$H$40+10*转化表!$H$41+(B328-50)*转化表!$H$42,IF(AND(B328&lt;=70,B328&gt;60),9*转化表!$H$37+10*转化表!$H$38+10*转化表!$H$39+10*转化表!$H$40+10*转化表!$H$41+10*转化表!$H$42+(B328-60)*转化表!$H$43,IF(AND(B328&lt;=80,B328&gt;70),9*转化表!$H$37+10*转化表!$H$38+10*转化表!$H$39+10*转化表!$H$40+10*转化表!$H$41+10*转化表!$H$42+10*转化表!$H$43+(B328-70)*转化表!$H$44,IF(AND(B328&lt;=90,B328&gt;80),9*转化表!$H$37+10*转化表!$H$38+10*转化表!$H$39+10*转化表!$H$40+10*转化表!$H$41+10*转化表!$H$42+10*转化表!$H$43+10*转化表!$H$44+(B328-80)*转化表!$H$45,IF(AND(B328&lt;=100,B328&gt;90),9*转化表!$H$37+10*转化表!$H$38+10*转化表!$H$39+10*转化表!$H$40+10*转化表!$H$41+10*转化表!$H$42+10*转化表!$H$43+10*转化表!$H$44+10*转化表!$H$45+(B328-90)*转化表!$H$46,IF(AND(B328&lt;=110,B328&gt;100),9*转化表!$H$37+10*转化表!$H$38+10*转化表!$H$39+10*转化表!$H$40+10*转化表!$H$41+10*转化表!$H$42+10*转化表!$H$43+10*转化表!$H$44+10*转化表!$H$45+10*转化表!$H$46+(B328-100)*转化表!$H$47,IF(AND(B328&lt;=120,B328&gt;110),9*转化表!$H$37+10*转化表!$H$38+10*转化表!$H$39+10*转化表!$H$40+10*转化表!$H$41+10*转化表!$H$42+10*转化表!$H$43+10*转化表!$H$44+10*转化表!$H$45+10*转化表!$H$46+10*转化表!$H$47+(B328-110)*转化表!$H$48)))))))))))))</f>
        <v>66.75</v>
      </c>
      <c r="M328" s="104">
        <v>0.15</v>
      </c>
      <c r="N328" s="100">
        <v>0</v>
      </c>
      <c r="O328" s="104">
        <v>0.15</v>
      </c>
      <c r="P328" s="104">
        <v>0.15</v>
      </c>
      <c r="Q328" s="100">
        <v>0</v>
      </c>
      <c r="R328" s="100">
        <v>0</v>
      </c>
      <c r="S328" s="100">
        <v>0</v>
      </c>
    </row>
    <row r="329" spans="1:19">
      <c r="A329" s="42" t="s">
        <v>465</v>
      </c>
      <c r="B329" s="100">
        <v>88</v>
      </c>
      <c r="C329" s="101">
        <f>IF(AND(B329&lt;=10,B329&gt;0),(人物成长表!$B329-1)*16+50,IF(AND(B329&lt;=20,B329&gt;10),9*16+50+(B329-10)*32,IF(AND(B329&lt;=30,B329&gt;20),9*16+50+10*32+(B329-20)*48,IF(AND(B329&lt;=40,B329&gt;30),9*16+50+10*32+10*48+(B329-30)*64,IF(AND(B329&lt;=50,B329&gt;40),9*16+50+10*32+10*48+10*64+(B329-40)*80,IF(AND(B329&lt;=60,B329&gt;50),9*16+30+10*32+10*48+10*64+10*80+(B329-50)*96,IF(AND(B329&lt;=70,B329&gt;60),9*16+30+10*32+10*48+10*64+10*80+10*96+(B329-60)*112,IF(AND(B329&lt;=80,B329&gt;70),9*16+30+10*32+10*48+10*64+10*80+10*96+10*112+(B329-70)*128,IF(AND(B329&lt;=90,B329&gt;80),9*16+30+10*32+10*48+10*64+10*80+10*96+10*112+10*128+(B329-80)*144,IF(AND(B329&lt;=100,B329&gt;90),9*16+30+10*32+10*48+10*64+10*80+10*96+10*112+10*128+10*144+(B329-90)*160,IF(AND(B329&lt;=110,B329&gt;100),9*16+30+10*32+10*48+10*64+10*80+10*96+10*112+10*128+10*144+10*160+(B329-100)*176,IF(AND(B329&lt;=120,B329&gt;110),9*16+30+10*32+10*48+10*64+10*80+10*96+10*112+10*128+10*144+10*160+10*176+(B329-110)*192))))))))))))</f>
        <v>6926</v>
      </c>
      <c r="D329" s="42">
        <v>60</v>
      </c>
      <c r="E329" s="42">
        <v>60</v>
      </c>
      <c r="F329" s="100">
        <v>60</v>
      </c>
      <c r="G329" s="102">
        <f>人物成长表!$D329*人物成长表!$B329*10%+7+IF(AND(B329&lt;=10,B329&gt;0),(人物成长表!$B329-1)*转化表!$C$37,IF(AND(B329&lt;=20,B329&gt;10),9*转化表!$C$37+(B329-10)*转化表!$C$38,IF(AND(B329&lt;=30,B329&gt;20),9*转化表!$C$37+10*转化表!$C$38+(B329-20)*转化表!$C$39,IF(AND(B329&lt;=40,B329&gt;30),9*转化表!$C$37+10*转化表!$C$38+10*转化表!$C$39+(B329-30)*转化表!$C$40,IF(AND(B329&lt;=50,B329&gt;40),9*转化表!$C$37+10*转化表!$C$38+10*转化表!$C$39+10*转化表!$C$40+(B329-40)*转化表!$C$41,IF(AND(B329&lt;=60,B329&gt;50),9*转化表!$C$37+10*转化表!$C$38+10*转化表!$C$39+10*转化表!$C$40+10*转化表!$C$41+(B329-50)*转化表!$C$42,IF(AND(B329&lt;=70,B329&gt;60),9*转化表!$C$37+10*转化表!$C$38+10*转化表!$C$39+10*转化表!$C$40+10*转化表!$C$41+10*转化表!$C$42+(B329-60)*转化表!$C$43,IF(AND(B329&lt;=80,B329&gt;70),9*转化表!$C$37+10*转化表!$C$38+10*转化表!$C$39+10*转化表!$C$40+10*转化表!$C$41+10*转化表!$C$42+10*转化表!$C$43+(B329-70)*转化表!$C$44,IF(AND(B329&lt;=90,B329&gt;80),9*转化表!$C$37+10*转化表!$C$38+10*转化表!$C$39+10*转化表!$C$40+10*转化表!$C$41+10*转化表!$C$42+10*转化表!$C$43+10*转化表!$C$44+(B329-80)*转化表!$C$45,IF(AND(B329&lt;=100,B329&gt;90),9*转化表!$C$37+10*转化表!$C$38+10*转化表!$C$39+10*转化表!$C$40+10*转化表!$C$41+10*转化表!$C$42+10*转化表!$C$43+10*转化表!$C$44+10*转化表!$C$45+(B329-90)*转化表!$C$46,IF(AND(B329&lt;=110,B329&gt;100),9*转化表!$C$37+10*转化表!$C$38+10*转化表!$C$39+10*转化表!$C$40+10*转化表!$C$41+10*转化表!$C$42+10*转化表!$C$43+10*转化表!$C$44+10*转化表!$C$45+10*转化表!$C$46+(B329-100)*转化表!$C$47,IF(AND(B329&lt;=120,B329&gt;110),9*转化表!$C$37+10*转化表!$C$38+10*转化表!$C$39+10*转化表!$C$40+10*转化表!$C$41+10*转化表!$C$42+10*转化表!$C$43+10*转化表!$C$44+10*转化表!$C$45+10*转化表!$C$46+10*转化表!$C$47+(B329-110)*转化表!$C$48))))))))))))</f>
        <v>1815</v>
      </c>
      <c r="H329" s="102">
        <f>人物成长表!$D329*人物成长表!$B329*7%+4.8+IF(AND(B329&lt;=10,B329&gt;0),(人物成长表!$B329-1)*转化表!$D$37,IF(AND(B329&lt;=20,B329&gt;10),9*转化表!$D$37+(B329-10)*转化表!$D$38,IF(AND(B329&lt;=30,B329&gt;20),9*转化表!$D$37+10*转化表!$D$38+(B329-20)*转化表!$D$39,IF(AND(B329&lt;=40,B329&gt;30),9*转化表!$D$37+10*转化表!$D$38+10*转化表!$D$39+(B329-30)*转化表!$D$40,IF(AND(B329&lt;=50,B329&gt;40),9*转化表!$D$37+10*转化表!$D$38+10*转化表!$D$39+10*转化表!$D$40+(B329-40)*转化表!$D$41,IF(AND(B329&lt;=60,B329&gt;50),9*转化表!$D$37+10*转化表!$D$38+10*转化表!$D$39+10*转化表!$D$40+10*转化表!$D$41+(B329-50)*转化表!$D$42,IF(AND(B329&lt;=70,B329&gt;60),9*转化表!$D$37+10*转化表!$D$38+10*转化表!$D$39+10*转化表!$D$40+10*转化表!$D$41+10*转化表!$D$42+(B329-60)*转化表!$D$43,IF(AND(B329&lt;=80,B329&gt;70),9*转化表!$D$37+10*转化表!$D$38+10*转化表!$D$39+10*转化表!$D$40+10*转化表!$D$41+10*转化表!$D$42+10*转化表!$D$43+(B329-70)*转化表!$D$44,IF(AND(B329&lt;=90,B329&gt;80),9*转化表!$D$37+10*转化表!$D$38+10*转化表!$D$39+10*转化表!$D$40+10*转化表!$D$41+10*转化表!$D$42+10*转化表!$D$43+10*转化表!$D$44+(B329-80)*转化表!$D$45,IF(AND(B329&lt;=100,B329&gt;90),9*转化表!$D$37+10*转化表!$D$38+10*转化表!$D$39+10*转化表!$D$40+10*转化表!$D$41+10*转化表!$D$42+10*转化表!$D$43+10*转化表!$D$44+10*转化表!$D$45+(B329-90)*转化表!$D$46,IF(AND(B329&lt;=110,B329&gt;100),9*转化表!$D$37+10*转化表!$D$38+10*转化表!$D$39+10*转化表!$D$40+10*转化表!$D$41+10*转化表!$D$42+10*转化表!$D$43+10*转化表!$D$44+10*转化表!$D$45+10*转化表!$D$46+(B329-100)*转化表!$D$47,IF(AND(B329&lt;=120,B329&gt;110),9*转化表!$D$37+10*转化表!$D$38+10*转化表!$D$39+10*转化表!$D$40+10*转化表!$D$41+10*转化表!$D$42+10*转化表!$D$43+10*转化表!$D$44+10*转化表!$D$45+10*转化表!$D$46+10*转化表!$D$47+(B329-110)*转化表!$D$48))))))))))))</f>
        <v>480.40000000000003</v>
      </c>
      <c r="I329" s="103">
        <f>IF(E329&lt;=50,0,(E329-50)*人物成长表!$B329*10%+0.1+IF(AND(B329&lt;=10,B329&gt;0),(人物成长表!$B329-1)*转化表!$E$37,IF(AND(B329&lt;=20,B329&gt;10),9*转化表!$E$37+(B329-10)*转化表!$E$38,IF(AND(B329&lt;=30,B329&gt;20),9*转化表!$E$37+10*转化表!$E$38+(B329-20)*转化表!$E$39,IF(AND(B329&lt;=40,B329&gt;30),9*转化表!$E$37+10*转化表!$E$38+10*转化表!$E$39+(B329-30)*转化表!$E$40,IF(AND(B329&lt;=50,B329&gt;40),9*转化表!$E$37+10*转化表!$E$38+10*转化表!$E$39+10*转化表!$E$40+(B329-40)*转化表!$E$41,IF(AND(B329&lt;=60,B329&gt;50),9*转化表!$E$37+10*转化表!$E$38+10*转化表!$E$39+10*转化表!$E$40+10*转化表!$E$41+(B329-50)*转化表!$E$42,IF(AND(B329&lt;=70,B329&gt;60),9*转化表!$E$37+10*转化表!$E$38+10*转化表!$E$39+10*转化表!$E$40+10*转化表!$E$41+10*转化表!$E$42+(B329-60)*转化表!$E$43,IF(AND(B329&lt;=80,B329&gt;70),9*转化表!$E$37+10*转化表!$E$38+10*转化表!$E$39+10*转化表!$E$40+10*转化表!$E$41+10*转化表!$E$42+10*转化表!$E$43+(B329-70)*转化表!$E$44,IF(AND(B329&lt;=90,B329&gt;80),9*转化表!$E$37+10*转化表!$E$38+10*转化表!$E$39+10*转化表!$E$40+10*转化表!$E$41+10*转化表!$E$42+10*转化表!$E$43+10*转化表!$E$44+(B329-80)*转化表!$E$45,IF(AND(B329&lt;=100,B329&gt;90),9*转化表!$E$37+10*转化表!$E$38+10*转化表!$E$39+10*转化表!$E$40+10*转化表!$E$41+10*转化表!$E$42+10*转化表!$E$43+10*转化表!$E$44+10*转化表!$E$45+(B329-90)*转化表!$E$46,IF(AND(B329&lt;=110,B329&gt;100),9*转化表!$E$37+10*转化表!$E$38+10*转化表!$E$39+10*转化表!$E$40+10*转化表!$E$41+10*转化表!$E$42+10*转化表!$E$43+10*转化表!$E$44+10*转化表!$E$45+10*转化表!$E$46+(B329-100)*转化表!$E$47,IF(AND(B329&lt;=120,B329&gt;110),9*转化表!$E$37+10*转化表!$E$38+10*转化表!$E$39+10*转化表!$E$40+10*转化表!$E$41+10*转化表!$E$42+10*转化表!$E$43+10*转化表!$E$44+10*转化表!$E$45+10*转化表!$E$46+10*转化表!$E$47+(B329-110)*转化表!$E$48)))))))))))))</f>
        <v>98.97</v>
      </c>
      <c r="J329" s="103">
        <f>IF(E329&lt;=50,0,(E329-50)*B329*7%+0.1+IF(AND(B329&lt;=10,B329&gt;0),(人物成长表!$B329-1)*转化表!$F$37,IF(AND(B329&lt;=20,B329&gt;10),9*转化表!$F$37+(B329-10)*转化表!$F$38,IF(AND(B329&lt;=30,B329&gt;20),9*转化表!$F$37+10*转化表!$F$38+(B329-20)*转化表!$F$39,IF(AND(B329&lt;=40,B329&gt;30),9*转化表!$F$37+10*转化表!$F$38+10*转化表!$F$39+(B329-30)*转化表!$F$40,IF(AND(B329&lt;=50,B329&gt;40),9*转化表!$F$37+10*转化表!$F$38+10*转化表!$F$39+10*转化表!$F$40+(B329-40)*转化表!$F$41,IF(AND(B329&lt;=60,B329&gt;50),9*转化表!$F$37+10*转化表!$F$38+10*转化表!$F$39+10*转化表!$F$40+10*转化表!$F$41+(B329-50)*转化表!$F$42,IF(AND(B329&lt;=70,B329&gt;60),9*转化表!$F$37+10*转化表!$F$38+10*转化表!$F$39+10*转化表!$F$40+10*转化表!$F$41+10*转化表!$F$42+(B329-60)*转化表!$F$43,IF(AND(B329&lt;=80,B329&gt;70),9*转化表!$F$37+10*转化表!$F$38+10*转化表!$F$39+10*转化表!$F$40+10*转化表!$F$41+10*转化表!$F$42+10*转化表!$F$43+(B329-70)*转化表!$F$44,IF(AND(B329&lt;=90,B329&gt;80),9*转化表!$F$37+10*转化表!$F$38+10*转化表!$F$39+10*转化表!$F$40+10*转化表!$F$41+10*转化表!$F$42+10*转化表!$F$43+10*转化表!$F$44+(B329-80)*转化表!$F$45,IF(AND(B329&lt;=100,B329&gt;90),9*转化表!$F$37+10*转化表!$F$38+10*转化表!$F$39+10*转化表!$F$40+10*转化表!$F$41+10*转化表!$F$42+10*转化表!$F$43+10*转化表!$F$44+10*转化表!$F$45+(B329-90)*转化表!$F$46,IF(AND(B329&lt;=110,B329&gt;100),9*转化表!$F$37+10*转化表!$F$38+10*转化表!$F$39+10*转化表!$F$40+10*转化表!$F$41+10*转化表!$F$42+10*转化表!$F$43+10*转化表!$F$44+10*转化表!$F$45+10*转化表!$F$46+(B329-100)*转化表!$F$47,IF(AND(B329&lt;=120,B329&gt;110),9*转化表!$F$37+10*转化表!$F$38+10*转化表!$F$39+10*转化表!$F$40+10*转化表!$F$41+10*转化表!$F$42+10*转化表!$F$43+10*转化表!$F$44+10*转化表!$F$45+10*转化表!$F$46+10*转化表!$F$47+(B329-110)*转化表!$F$48)))))))))))))</f>
        <v>64.550000000000011</v>
      </c>
      <c r="K329" s="103">
        <f>(F329-50)*人物成长表!$B329*10%+1+IF(AND(B329&lt;=10,B329&gt;0),(人物成长表!$B329-1)*转化表!$G$37,IF(AND(B329&lt;=20,B329&gt;10),9*转化表!$G$37+(B329-10)*转化表!$G$38,IF(AND(B329&lt;=30,B329&gt;20),9*转化表!$G$37+10*转化表!$G$38+(B329-20)*转化表!$G$39,IF(AND(B329&lt;=40,B329&gt;30),9*转化表!$G$37+10*转化表!$G$38+10*转化表!$G$39+(B329-30)*转化表!$G$40,IF(AND(B329&lt;=50,B329&gt;40),9*转化表!$G$37+10*转化表!$G$38+10*转化表!$G$39+10*转化表!$G$40+(B329-40)*转化表!$G$41,IF(AND(B329&lt;=60,B329&gt;50),9*转化表!$G$37+10*转化表!$G$38+10*转化表!$G$39+10*转化表!$G$40+10*转化表!$G$41+(B329-50)*转化表!$G$42,IF(AND(B329&lt;=70,B329&gt;60),9*转化表!$G$37+10*转化表!$G$38+10*转化表!$G$39+10*转化表!$G$40+10*转化表!$G$41+10*转化表!$G$42+(B329-60)*转化表!$G$43,IF(AND(B329&lt;=80,B329&gt;70),9*转化表!$G$37+10*转化表!$G$38+10*转化表!$G$39+10*转化表!$G$40+10*转化表!$G$41+10*转化表!$G$42+10*转化表!$G$43+(B329-70)*转化表!$G$44,IF(AND(B329&lt;=90,B329&gt;80),9*转化表!$G$37+10*转化表!$G$38+10*转化表!$G$39+10*转化表!$G$40+10*转化表!$G$41+10*转化表!$G$42+10*转化表!$G$43+10*转化表!$G$44+(B329-80)*转化表!$G$45,IF(AND(B329&lt;=100,B329&gt;90),9*转化表!$G$37+10*转化表!$G$38+10*转化表!$G$39+10*转化表!$G$40+10*转化表!$G$41+10*转化表!$G$42+10*转化表!$G$43+10*转化表!$G$44+10*转化表!$G$45+(B329-90)*转化表!$G$46,IF(AND(B329&lt;=110,B329&gt;100),9*转化表!$G$37+10*转化表!$G$38+10*转化表!$G$39+10*转化表!$G$40+10*转化表!$G$41+10*转化表!$G$42+10*转化表!$G$43+10*转化表!$G$44+10*转化表!$G$45+10*转化表!$G$46+(B329-100)*转化表!$G$47,IF(AND(B329&lt;=120,B329&gt;110),9*转化表!$G$37+10*转化表!$G$38+10*转化表!$G$39+10*转化表!$G$40+10*转化表!$G$41+10*转化表!$G$42+10*转化表!$G$43+10*转化表!$G$44+10*转化表!$G$45+10*转化表!$G$46+10*转化表!$G$47+(B329-110)*转化表!$G$48))))))))))))</f>
        <v>520</v>
      </c>
      <c r="L329" s="103">
        <f>IF(F329&lt;=50,0,(F329-50)*人物成长表!$B329*7%+IF(AND(B329&lt;=10,B329&gt;0),人物成长表!$B329*转化表!$H$37,IF(AND(B329&lt;=20,B329&gt;10),9*转化表!$H$37+(B329-10)*转化表!$H$38,IF(AND(B329&lt;=30,B329&gt;20),9*转化表!$H$37+10*转化表!$H$38+(B329-20)*转化表!$H$39,IF(AND(B329&lt;=40,B329&gt;30),9*转化表!$H$37+10*转化表!$H$38+10*转化表!$H$39+(B329-30)*转化表!$H$40,IF(AND(B329&lt;=50,B329&gt;40),9*转化表!$H$37+10*转化表!$H$38+10*转化表!$H$39+10*转化表!$H$40+(B329-40)*转化表!$H$41,IF(AND(B329&lt;=60,B329&gt;50),9*转化表!$H$37+10*转化表!$H$38+10*转化表!$H$39+10*转化表!$H$40+10*转化表!$H$41+(B329-50)*转化表!$H$42,IF(AND(B329&lt;=70,B329&gt;60),9*转化表!$H$37+10*转化表!$H$38+10*转化表!$H$39+10*转化表!$H$40+10*转化表!$H$41+10*转化表!$H$42+(B329-60)*转化表!$H$43,IF(AND(B329&lt;=80,B329&gt;70),9*转化表!$H$37+10*转化表!$H$38+10*转化表!$H$39+10*转化表!$H$40+10*转化表!$H$41+10*转化表!$H$42+10*转化表!$H$43+(B329-70)*转化表!$H$44,IF(AND(B329&lt;=90,B329&gt;80),9*转化表!$H$37+10*转化表!$H$38+10*转化表!$H$39+10*转化表!$H$40+10*转化表!$H$41+10*转化表!$H$42+10*转化表!$H$43+10*转化表!$H$44+(B329-80)*转化表!$H$45,IF(AND(B329&lt;=100,B329&gt;90),9*转化表!$H$37+10*转化表!$H$38+10*转化表!$H$39+10*转化表!$H$40+10*转化表!$H$41+10*转化表!$H$42+10*转化表!$H$43+10*转化表!$H$44+10*转化表!$H$45+(B329-90)*转化表!$H$46,IF(AND(B329&lt;=110,B329&gt;100),9*转化表!$H$37+10*转化表!$H$38+10*转化表!$H$39+10*转化表!$H$40+10*转化表!$H$41+10*转化表!$H$42+10*转化表!$H$43+10*转化表!$H$44+10*转化表!$H$45+10*转化表!$H$46+(B329-100)*转化表!$H$47,IF(AND(B329&lt;=120,B329&gt;110),9*转化表!$H$37+10*转化表!$H$38+10*转化表!$H$39+10*转化表!$H$40+10*转化表!$H$41+10*转化表!$H$42+10*转化表!$H$43+10*转化表!$H$44+10*转化表!$H$45+10*转化表!$H$46+10*转化表!$H$47+(B329-110)*转化表!$H$48)))))))))))))</f>
        <v>67.580000000000013</v>
      </c>
      <c r="M329" s="104">
        <v>0.15</v>
      </c>
      <c r="N329" s="100">
        <v>0</v>
      </c>
      <c r="O329" s="104">
        <v>0.15</v>
      </c>
      <c r="P329" s="104">
        <v>0.15</v>
      </c>
      <c r="Q329" s="100">
        <v>0</v>
      </c>
      <c r="R329" s="100">
        <v>0</v>
      </c>
      <c r="S329" s="100">
        <v>0</v>
      </c>
    </row>
    <row r="330" spans="1:19">
      <c r="A330" s="42" t="s">
        <v>465</v>
      </c>
      <c r="B330" s="100">
        <v>89</v>
      </c>
      <c r="C330" s="101">
        <f>IF(AND(B330&lt;=10,B330&gt;0),(人物成长表!$B330-1)*16+50,IF(AND(B330&lt;=20,B330&gt;10),9*16+50+(B330-10)*32,IF(AND(B330&lt;=30,B330&gt;20),9*16+50+10*32+(B330-20)*48,IF(AND(B330&lt;=40,B330&gt;30),9*16+50+10*32+10*48+(B330-30)*64,IF(AND(B330&lt;=50,B330&gt;40),9*16+50+10*32+10*48+10*64+(B330-40)*80,IF(AND(B330&lt;=60,B330&gt;50),9*16+30+10*32+10*48+10*64+10*80+(B330-50)*96,IF(AND(B330&lt;=70,B330&gt;60),9*16+30+10*32+10*48+10*64+10*80+10*96+(B330-60)*112,IF(AND(B330&lt;=80,B330&gt;70),9*16+30+10*32+10*48+10*64+10*80+10*96+10*112+(B330-70)*128,IF(AND(B330&lt;=90,B330&gt;80),9*16+30+10*32+10*48+10*64+10*80+10*96+10*112+10*128+(B330-80)*144,IF(AND(B330&lt;=100,B330&gt;90),9*16+30+10*32+10*48+10*64+10*80+10*96+10*112+10*128+10*144+(B330-90)*160,IF(AND(B330&lt;=110,B330&gt;100),9*16+30+10*32+10*48+10*64+10*80+10*96+10*112+10*128+10*144+10*160+(B330-100)*176,IF(AND(B330&lt;=120,B330&gt;110),9*16+30+10*32+10*48+10*64+10*80+10*96+10*112+10*128+10*144+10*160+10*176+(B330-110)*192))))))))))))</f>
        <v>7070</v>
      </c>
      <c r="D330" s="42">
        <v>60</v>
      </c>
      <c r="E330" s="42">
        <v>60</v>
      </c>
      <c r="F330" s="100">
        <v>60</v>
      </c>
      <c r="G330" s="102">
        <f>人物成长表!$D330*人物成长表!$B330*10%+7+IF(AND(B330&lt;=10,B330&gt;0),(人物成长表!$B330-1)*转化表!$C$37,IF(AND(B330&lt;=20,B330&gt;10),9*转化表!$C$37+(B330-10)*转化表!$C$38,IF(AND(B330&lt;=30,B330&gt;20),9*转化表!$C$37+10*转化表!$C$38+(B330-20)*转化表!$C$39,IF(AND(B330&lt;=40,B330&gt;30),9*转化表!$C$37+10*转化表!$C$38+10*转化表!$C$39+(B330-30)*转化表!$C$40,IF(AND(B330&lt;=50,B330&gt;40),9*转化表!$C$37+10*转化表!$C$38+10*转化表!$C$39+10*转化表!$C$40+(B330-40)*转化表!$C$41,IF(AND(B330&lt;=60,B330&gt;50),9*转化表!$C$37+10*转化表!$C$38+10*转化表!$C$39+10*转化表!$C$40+10*转化表!$C$41+(B330-50)*转化表!$C$42,IF(AND(B330&lt;=70,B330&gt;60),9*转化表!$C$37+10*转化表!$C$38+10*转化表!$C$39+10*转化表!$C$40+10*转化表!$C$41+10*转化表!$C$42+(B330-60)*转化表!$C$43,IF(AND(B330&lt;=80,B330&gt;70),9*转化表!$C$37+10*转化表!$C$38+10*转化表!$C$39+10*转化表!$C$40+10*转化表!$C$41+10*转化表!$C$42+10*转化表!$C$43+(B330-70)*转化表!$C$44,IF(AND(B330&lt;=90,B330&gt;80),9*转化表!$C$37+10*转化表!$C$38+10*转化表!$C$39+10*转化表!$C$40+10*转化表!$C$41+10*转化表!$C$42+10*转化表!$C$43+10*转化表!$C$44+(B330-80)*转化表!$C$45,IF(AND(B330&lt;=100,B330&gt;90),9*转化表!$C$37+10*转化表!$C$38+10*转化表!$C$39+10*转化表!$C$40+10*转化表!$C$41+10*转化表!$C$42+10*转化表!$C$43+10*转化表!$C$44+10*转化表!$C$45+(B330-90)*转化表!$C$46,IF(AND(B330&lt;=110,B330&gt;100),9*转化表!$C$37+10*转化表!$C$38+10*转化表!$C$39+10*转化表!$C$40+10*转化表!$C$41+10*转化表!$C$42+10*转化表!$C$43+10*转化表!$C$44+10*转化表!$C$45+10*转化表!$C$46+(B330-100)*转化表!$C$47,IF(AND(B330&lt;=120,B330&gt;110),9*转化表!$C$37+10*转化表!$C$38+10*转化表!$C$39+10*转化表!$C$40+10*转化表!$C$41+10*转化表!$C$42+10*转化表!$C$43+10*转化表!$C$44+10*转化表!$C$45+10*转化表!$C$46+10*转化表!$C$47+(B330-110)*转化表!$C$48))))))))))))</f>
        <v>1852</v>
      </c>
      <c r="H330" s="102">
        <f>人物成长表!$D330*人物成长表!$B330*7%+4.8+IF(AND(B330&lt;=10,B330&gt;0),(人物成长表!$B330-1)*转化表!$D$37,IF(AND(B330&lt;=20,B330&gt;10),9*转化表!$D$37+(B330-10)*转化表!$D$38,IF(AND(B330&lt;=30,B330&gt;20),9*转化表!$D$37+10*转化表!$D$38+(B330-20)*转化表!$D$39,IF(AND(B330&lt;=40,B330&gt;30),9*转化表!$D$37+10*转化表!$D$38+10*转化表!$D$39+(B330-30)*转化表!$D$40,IF(AND(B330&lt;=50,B330&gt;40),9*转化表!$D$37+10*转化表!$D$38+10*转化表!$D$39+10*转化表!$D$40+(B330-40)*转化表!$D$41,IF(AND(B330&lt;=60,B330&gt;50),9*转化表!$D$37+10*转化表!$D$38+10*转化表!$D$39+10*转化表!$D$40+10*转化表!$D$41+(B330-50)*转化表!$D$42,IF(AND(B330&lt;=70,B330&gt;60),9*转化表!$D$37+10*转化表!$D$38+10*转化表!$D$39+10*转化表!$D$40+10*转化表!$D$41+10*转化表!$D$42+(B330-60)*转化表!$D$43,IF(AND(B330&lt;=80,B330&gt;70),9*转化表!$D$37+10*转化表!$D$38+10*转化表!$D$39+10*转化表!$D$40+10*转化表!$D$41+10*转化表!$D$42+10*转化表!$D$43+(B330-70)*转化表!$D$44,IF(AND(B330&lt;=90,B330&gt;80),9*转化表!$D$37+10*转化表!$D$38+10*转化表!$D$39+10*转化表!$D$40+10*转化表!$D$41+10*转化表!$D$42+10*转化表!$D$43+10*转化表!$D$44+(B330-80)*转化表!$D$45,IF(AND(B330&lt;=100,B330&gt;90),9*转化表!$D$37+10*转化表!$D$38+10*转化表!$D$39+10*转化表!$D$40+10*转化表!$D$41+10*转化表!$D$42+10*转化表!$D$43+10*转化表!$D$44+10*转化表!$D$45+(B330-90)*转化表!$D$46,IF(AND(B330&lt;=110,B330&gt;100),9*转化表!$D$37+10*转化表!$D$38+10*转化表!$D$39+10*转化表!$D$40+10*转化表!$D$41+10*转化表!$D$42+10*转化表!$D$43+10*转化表!$D$44+10*转化表!$D$45+10*转化表!$D$46+(B330-100)*转化表!$D$47,IF(AND(B330&lt;=120,B330&gt;110),9*转化表!$D$37+10*转化表!$D$38+10*转化表!$D$39+10*转化表!$D$40+10*转化表!$D$41+10*转化表!$D$42+10*转化表!$D$43+10*转化表!$D$44+10*转化表!$D$45+10*转化表!$D$46+10*转化表!$D$47+(B330-110)*转化表!$D$48))))))))))))</f>
        <v>489.20000000000005</v>
      </c>
      <c r="I330" s="103">
        <f>IF(E330&lt;=50,0,(E330-50)*人物成长表!$B330*10%+0.1+IF(AND(B330&lt;=10,B330&gt;0),(人物成长表!$B330-1)*转化表!$E$37,IF(AND(B330&lt;=20,B330&gt;10),9*转化表!$E$37+(B330-10)*转化表!$E$38,IF(AND(B330&lt;=30,B330&gt;20),9*转化表!$E$37+10*转化表!$E$38+(B330-20)*转化表!$E$39,IF(AND(B330&lt;=40,B330&gt;30),9*转化表!$E$37+10*转化表!$E$38+10*转化表!$E$39+(B330-30)*转化表!$E$40,IF(AND(B330&lt;=50,B330&gt;40),9*转化表!$E$37+10*转化表!$E$38+10*转化表!$E$39+10*转化表!$E$40+(B330-40)*转化表!$E$41,IF(AND(B330&lt;=60,B330&gt;50),9*转化表!$E$37+10*转化表!$E$38+10*转化表!$E$39+10*转化表!$E$40+10*转化表!$E$41+(B330-50)*转化表!$E$42,IF(AND(B330&lt;=70,B330&gt;60),9*转化表!$E$37+10*转化表!$E$38+10*转化表!$E$39+10*转化表!$E$40+10*转化表!$E$41+10*转化表!$E$42+(B330-60)*转化表!$E$43,IF(AND(B330&lt;=80,B330&gt;70),9*转化表!$E$37+10*转化表!$E$38+10*转化表!$E$39+10*转化表!$E$40+10*转化表!$E$41+10*转化表!$E$42+10*转化表!$E$43+(B330-70)*转化表!$E$44,IF(AND(B330&lt;=90,B330&gt;80),9*转化表!$E$37+10*转化表!$E$38+10*转化表!$E$39+10*转化表!$E$40+10*转化表!$E$41+10*转化表!$E$42+10*转化表!$E$43+10*转化表!$E$44+(B330-80)*转化表!$E$45,IF(AND(B330&lt;=100,B330&gt;90),9*转化表!$E$37+10*转化表!$E$38+10*转化表!$E$39+10*转化表!$E$40+10*转化表!$E$41+10*转化表!$E$42+10*转化表!$E$43+10*转化表!$E$44+10*转化表!$E$45+(B330-90)*转化表!$E$46,IF(AND(B330&lt;=110,B330&gt;100),9*转化表!$E$37+10*转化表!$E$38+10*转化表!$E$39+10*转化表!$E$40+10*转化表!$E$41+10*转化表!$E$42+10*转化表!$E$43+10*转化表!$E$44+10*转化表!$E$45+10*转化表!$E$46+(B330-100)*转化表!$E$47,IF(AND(B330&lt;=120,B330&gt;110),9*转化表!$E$37+10*转化表!$E$38+10*转化表!$E$39+10*转化表!$E$40+10*转化表!$E$41+10*转化表!$E$42+10*转化表!$E$43+10*转化表!$E$44+10*转化表!$E$45+10*转化表!$E$46+10*转化表!$E$47+(B330-110)*转化表!$E$48)))))))))))))</f>
        <v>100.97</v>
      </c>
      <c r="J330" s="103">
        <f>IF(E330&lt;=50,0,(E330-50)*B330*7%+0.1+IF(AND(B330&lt;=10,B330&gt;0),(人物成长表!$B330-1)*转化表!$F$37,IF(AND(B330&lt;=20,B330&gt;10),9*转化表!$F$37+(B330-10)*转化表!$F$38,IF(AND(B330&lt;=30,B330&gt;20),9*转化表!$F$37+10*转化表!$F$38+(B330-20)*转化表!$F$39,IF(AND(B330&lt;=40,B330&gt;30),9*转化表!$F$37+10*转化表!$F$38+10*转化表!$F$39+(B330-30)*转化表!$F$40,IF(AND(B330&lt;=50,B330&gt;40),9*转化表!$F$37+10*转化表!$F$38+10*转化表!$F$39+10*转化表!$F$40+(B330-40)*转化表!$F$41,IF(AND(B330&lt;=60,B330&gt;50),9*转化表!$F$37+10*转化表!$F$38+10*转化表!$F$39+10*转化表!$F$40+10*转化表!$F$41+(B330-50)*转化表!$F$42,IF(AND(B330&lt;=70,B330&gt;60),9*转化表!$F$37+10*转化表!$F$38+10*转化表!$F$39+10*转化表!$F$40+10*转化表!$F$41+10*转化表!$F$42+(B330-60)*转化表!$F$43,IF(AND(B330&lt;=80,B330&gt;70),9*转化表!$F$37+10*转化表!$F$38+10*转化表!$F$39+10*转化表!$F$40+10*转化表!$F$41+10*转化表!$F$42+10*转化表!$F$43+(B330-70)*转化表!$F$44,IF(AND(B330&lt;=90,B330&gt;80),9*转化表!$F$37+10*转化表!$F$38+10*转化表!$F$39+10*转化表!$F$40+10*转化表!$F$41+10*转化表!$F$42+10*转化表!$F$43+10*转化表!$F$44+(B330-80)*转化表!$F$45,IF(AND(B330&lt;=100,B330&gt;90),9*转化表!$F$37+10*转化表!$F$38+10*转化表!$F$39+10*转化表!$F$40+10*转化表!$F$41+10*转化表!$F$42+10*转化表!$F$43+10*转化表!$F$44+10*转化表!$F$45+(B330-90)*转化表!$F$46,IF(AND(B330&lt;=110,B330&gt;100),9*转化表!$F$37+10*转化表!$F$38+10*转化表!$F$39+10*转化表!$F$40+10*转化表!$F$41+10*转化表!$F$42+10*转化表!$F$43+10*转化表!$F$44+10*转化表!$F$45+10*转化表!$F$46+(B330-100)*转化表!$F$47,IF(AND(B330&lt;=120,B330&gt;110),9*转化表!$F$37+10*转化表!$F$38+10*转化表!$F$39+10*转化表!$F$40+10*转化表!$F$41+10*转化表!$F$42+10*转化表!$F$43+10*转化表!$F$44+10*转化表!$F$45+10*转化表!$F$46+10*转化表!$F$47+(B330-110)*转化表!$F$48)))))))))))))</f>
        <v>65.34</v>
      </c>
      <c r="K330" s="103">
        <f>(F330-50)*人物成长表!$B330*10%+1+IF(AND(B330&lt;=10,B330&gt;0),(人物成长表!$B330-1)*转化表!$G$37,IF(AND(B330&lt;=20,B330&gt;10),9*转化表!$G$37+(B330-10)*转化表!$G$38,IF(AND(B330&lt;=30,B330&gt;20),9*转化表!$G$37+10*转化表!$G$38+(B330-20)*转化表!$G$39,IF(AND(B330&lt;=40,B330&gt;30),9*转化表!$G$37+10*转化表!$G$38+10*转化表!$G$39+(B330-30)*转化表!$G$40,IF(AND(B330&lt;=50,B330&gt;40),9*转化表!$G$37+10*转化表!$G$38+10*转化表!$G$39+10*转化表!$G$40+(B330-40)*转化表!$G$41,IF(AND(B330&lt;=60,B330&gt;50),9*转化表!$G$37+10*转化表!$G$38+10*转化表!$G$39+10*转化表!$G$40+10*转化表!$G$41+(B330-50)*转化表!$G$42,IF(AND(B330&lt;=70,B330&gt;60),9*转化表!$G$37+10*转化表!$G$38+10*转化表!$G$39+10*转化表!$G$40+10*转化表!$G$41+10*转化表!$G$42+(B330-60)*转化表!$G$43,IF(AND(B330&lt;=80,B330&gt;70),9*转化表!$G$37+10*转化表!$G$38+10*转化表!$G$39+10*转化表!$G$40+10*转化表!$G$41+10*转化表!$G$42+10*转化表!$G$43+(B330-70)*转化表!$G$44,IF(AND(B330&lt;=90,B330&gt;80),9*转化表!$G$37+10*转化表!$G$38+10*转化表!$G$39+10*转化表!$G$40+10*转化表!$G$41+10*转化表!$G$42+10*转化表!$G$43+10*转化表!$G$44+(B330-80)*转化表!$G$45,IF(AND(B330&lt;=100,B330&gt;90),9*转化表!$G$37+10*转化表!$G$38+10*转化表!$G$39+10*转化表!$G$40+10*转化表!$G$41+10*转化表!$G$42+10*转化表!$G$43+10*转化表!$G$44+10*转化表!$G$45+(B330-90)*转化表!$G$46,IF(AND(B330&lt;=110,B330&gt;100),9*转化表!$G$37+10*转化表!$G$38+10*转化表!$G$39+10*转化表!$G$40+10*转化表!$G$41+10*转化表!$G$42+10*转化表!$G$43+10*转化表!$G$44+10*转化表!$G$45+10*转化表!$G$46+(B330-100)*转化表!$G$47,IF(AND(B330&lt;=120,B330&gt;110),9*转化表!$G$37+10*转化表!$G$38+10*转化表!$G$39+10*转化表!$G$40+10*转化表!$G$41+10*转化表!$G$42+10*转化表!$G$43+10*转化表!$G$44+10*转化表!$G$45+10*转化表!$G$46+10*转化表!$G$47+(B330-110)*转化表!$G$48))))))))))))</f>
        <v>530</v>
      </c>
      <c r="L330" s="103">
        <f>IF(F330&lt;=50,0,(F330-50)*人物成长表!$B330*7%+IF(AND(B330&lt;=10,B330&gt;0),人物成长表!$B330*转化表!$H$37,IF(AND(B330&lt;=20,B330&gt;10),9*转化表!$H$37+(B330-10)*转化表!$H$38,IF(AND(B330&lt;=30,B330&gt;20),9*转化表!$H$37+10*转化表!$H$38+(B330-20)*转化表!$H$39,IF(AND(B330&lt;=40,B330&gt;30),9*转化表!$H$37+10*转化表!$H$38+10*转化表!$H$39+(B330-30)*转化表!$H$40,IF(AND(B330&lt;=50,B330&gt;40),9*转化表!$H$37+10*转化表!$H$38+10*转化表!$H$39+10*转化表!$H$40+(B330-40)*转化表!$H$41,IF(AND(B330&lt;=60,B330&gt;50),9*转化表!$H$37+10*转化表!$H$38+10*转化表!$H$39+10*转化表!$H$40+10*转化表!$H$41+(B330-50)*转化表!$H$42,IF(AND(B330&lt;=70,B330&gt;60),9*转化表!$H$37+10*转化表!$H$38+10*转化表!$H$39+10*转化表!$H$40+10*转化表!$H$41+10*转化表!$H$42+(B330-60)*转化表!$H$43,IF(AND(B330&lt;=80,B330&gt;70),9*转化表!$H$37+10*转化表!$H$38+10*转化表!$H$39+10*转化表!$H$40+10*转化表!$H$41+10*转化表!$H$42+10*转化表!$H$43+(B330-70)*转化表!$H$44,IF(AND(B330&lt;=90,B330&gt;80),9*转化表!$H$37+10*转化表!$H$38+10*转化表!$H$39+10*转化表!$H$40+10*转化表!$H$41+10*转化表!$H$42+10*转化表!$H$43+10*转化表!$H$44+(B330-80)*转化表!$H$45,IF(AND(B330&lt;=100,B330&gt;90),9*转化表!$H$37+10*转化表!$H$38+10*转化表!$H$39+10*转化表!$H$40+10*转化表!$H$41+10*转化表!$H$42+10*转化表!$H$43+10*转化表!$H$44+10*转化表!$H$45+(B330-90)*转化表!$H$46,IF(AND(B330&lt;=110,B330&gt;100),9*转化表!$H$37+10*转化表!$H$38+10*转化表!$H$39+10*转化表!$H$40+10*转化表!$H$41+10*转化表!$H$42+10*转化表!$H$43+10*转化表!$H$44+10*转化表!$H$45+10*转化表!$H$46+(B330-100)*转化表!$H$47,IF(AND(B330&lt;=120,B330&gt;110),9*转化表!$H$37+10*转化表!$H$38+10*转化表!$H$39+10*转化表!$H$40+10*转化表!$H$41+10*转化表!$H$42+10*转化表!$H$43+10*转化表!$H$44+10*转化表!$H$45+10*转化表!$H$46+10*转化表!$H$47+(B330-110)*转化表!$H$48)))))))))))))</f>
        <v>68.410000000000011</v>
      </c>
      <c r="M330" s="104">
        <v>0.15</v>
      </c>
      <c r="N330" s="100">
        <v>0</v>
      </c>
      <c r="O330" s="104">
        <v>0.15</v>
      </c>
      <c r="P330" s="104">
        <v>0.15</v>
      </c>
      <c r="Q330" s="100">
        <v>0</v>
      </c>
      <c r="R330" s="100">
        <v>0</v>
      </c>
      <c r="S330" s="100">
        <v>0</v>
      </c>
    </row>
    <row r="331" spans="1:19">
      <c r="A331" s="42" t="s">
        <v>465</v>
      </c>
      <c r="B331" s="100">
        <v>90</v>
      </c>
      <c r="C331" s="101">
        <f>IF(AND(B331&lt;=10,B331&gt;0),(人物成长表!$B331-1)*16+50,IF(AND(B331&lt;=20,B331&gt;10),9*16+50+(B331-10)*32,IF(AND(B331&lt;=30,B331&gt;20),9*16+50+10*32+(B331-20)*48,IF(AND(B331&lt;=40,B331&gt;30),9*16+50+10*32+10*48+(B331-30)*64,IF(AND(B331&lt;=50,B331&gt;40),9*16+50+10*32+10*48+10*64+(B331-40)*80,IF(AND(B331&lt;=60,B331&gt;50),9*16+30+10*32+10*48+10*64+10*80+(B331-50)*96,IF(AND(B331&lt;=70,B331&gt;60),9*16+30+10*32+10*48+10*64+10*80+10*96+(B331-60)*112,IF(AND(B331&lt;=80,B331&gt;70),9*16+30+10*32+10*48+10*64+10*80+10*96+10*112+(B331-70)*128,IF(AND(B331&lt;=90,B331&gt;80),9*16+30+10*32+10*48+10*64+10*80+10*96+10*112+10*128+(B331-80)*144,IF(AND(B331&lt;=100,B331&gt;90),9*16+30+10*32+10*48+10*64+10*80+10*96+10*112+10*128+10*144+(B331-90)*160,IF(AND(B331&lt;=110,B331&gt;100),9*16+30+10*32+10*48+10*64+10*80+10*96+10*112+10*128+10*144+10*160+(B331-100)*176,IF(AND(B331&lt;=120,B331&gt;110),9*16+30+10*32+10*48+10*64+10*80+10*96+10*112+10*128+10*144+10*160+10*176+(B331-110)*192))))))))))))</f>
        <v>7214</v>
      </c>
      <c r="D331" s="42">
        <v>60</v>
      </c>
      <c r="E331" s="42">
        <v>60</v>
      </c>
      <c r="F331" s="100">
        <v>60</v>
      </c>
      <c r="G331" s="102">
        <f>人物成长表!$D331*人物成长表!$B331*10%+7+IF(AND(B331&lt;=10,B331&gt;0),(人物成长表!$B331-1)*转化表!$C$37,IF(AND(B331&lt;=20,B331&gt;10),9*转化表!$C$37+(B331-10)*转化表!$C$38,IF(AND(B331&lt;=30,B331&gt;20),9*转化表!$C$37+10*转化表!$C$38+(B331-20)*转化表!$C$39,IF(AND(B331&lt;=40,B331&gt;30),9*转化表!$C$37+10*转化表!$C$38+10*转化表!$C$39+(B331-30)*转化表!$C$40,IF(AND(B331&lt;=50,B331&gt;40),9*转化表!$C$37+10*转化表!$C$38+10*转化表!$C$39+10*转化表!$C$40+(B331-40)*转化表!$C$41,IF(AND(B331&lt;=60,B331&gt;50),9*转化表!$C$37+10*转化表!$C$38+10*转化表!$C$39+10*转化表!$C$40+10*转化表!$C$41+(B331-50)*转化表!$C$42,IF(AND(B331&lt;=70,B331&gt;60),9*转化表!$C$37+10*转化表!$C$38+10*转化表!$C$39+10*转化表!$C$40+10*转化表!$C$41+10*转化表!$C$42+(B331-60)*转化表!$C$43,IF(AND(B331&lt;=80,B331&gt;70),9*转化表!$C$37+10*转化表!$C$38+10*转化表!$C$39+10*转化表!$C$40+10*转化表!$C$41+10*转化表!$C$42+10*转化表!$C$43+(B331-70)*转化表!$C$44,IF(AND(B331&lt;=90,B331&gt;80),9*转化表!$C$37+10*转化表!$C$38+10*转化表!$C$39+10*转化表!$C$40+10*转化表!$C$41+10*转化表!$C$42+10*转化表!$C$43+10*转化表!$C$44+(B331-80)*转化表!$C$45,IF(AND(B331&lt;=100,B331&gt;90),9*转化表!$C$37+10*转化表!$C$38+10*转化表!$C$39+10*转化表!$C$40+10*转化表!$C$41+10*转化表!$C$42+10*转化表!$C$43+10*转化表!$C$44+10*转化表!$C$45+(B331-90)*转化表!$C$46,IF(AND(B331&lt;=110,B331&gt;100),9*转化表!$C$37+10*转化表!$C$38+10*转化表!$C$39+10*转化表!$C$40+10*转化表!$C$41+10*转化表!$C$42+10*转化表!$C$43+10*转化表!$C$44+10*转化表!$C$45+10*转化表!$C$46+(B331-100)*转化表!$C$47,IF(AND(B331&lt;=120,B331&gt;110),9*转化表!$C$37+10*转化表!$C$38+10*转化表!$C$39+10*转化表!$C$40+10*转化表!$C$41+10*转化表!$C$42+10*转化表!$C$43+10*转化表!$C$44+10*转化表!$C$45+10*转化表!$C$46+10*转化表!$C$47+(B331-110)*转化表!$C$48))))))))))))</f>
        <v>1889</v>
      </c>
      <c r="H331" s="102">
        <f>人物成长表!$D331*人物成长表!$B331*7%+4.8+IF(AND(B331&lt;=10,B331&gt;0),(人物成长表!$B331-1)*转化表!$D$37,IF(AND(B331&lt;=20,B331&gt;10),9*转化表!$D$37+(B331-10)*转化表!$D$38,IF(AND(B331&lt;=30,B331&gt;20),9*转化表!$D$37+10*转化表!$D$38+(B331-20)*转化表!$D$39,IF(AND(B331&lt;=40,B331&gt;30),9*转化表!$D$37+10*转化表!$D$38+10*转化表!$D$39+(B331-30)*转化表!$D$40,IF(AND(B331&lt;=50,B331&gt;40),9*转化表!$D$37+10*转化表!$D$38+10*转化表!$D$39+10*转化表!$D$40+(B331-40)*转化表!$D$41,IF(AND(B331&lt;=60,B331&gt;50),9*转化表!$D$37+10*转化表!$D$38+10*转化表!$D$39+10*转化表!$D$40+10*转化表!$D$41+(B331-50)*转化表!$D$42,IF(AND(B331&lt;=70,B331&gt;60),9*转化表!$D$37+10*转化表!$D$38+10*转化表!$D$39+10*转化表!$D$40+10*转化表!$D$41+10*转化表!$D$42+(B331-60)*转化表!$D$43,IF(AND(B331&lt;=80,B331&gt;70),9*转化表!$D$37+10*转化表!$D$38+10*转化表!$D$39+10*转化表!$D$40+10*转化表!$D$41+10*转化表!$D$42+10*转化表!$D$43+(B331-70)*转化表!$D$44,IF(AND(B331&lt;=90,B331&gt;80),9*转化表!$D$37+10*转化表!$D$38+10*转化表!$D$39+10*转化表!$D$40+10*转化表!$D$41+10*转化表!$D$42+10*转化表!$D$43+10*转化表!$D$44+(B331-80)*转化表!$D$45,IF(AND(B331&lt;=100,B331&gt;90),9*转化表!$D$37+10*转化表!$D$38+10*转化表!$D$39+10*转化表!$D$40+10*转化表!$D$41+10*转化表!$D$42+10*转化表!$D$43+10*转化表!$D$44+10*转化表!$D$45+(B331-90)*转化表!$D$46,IF(AND(B331&lt;=110,B331&gt;100),9*转化表!$D$37+10*转化表!$D$38+10*转化表!$D$39+10*转化表!$D$40+10*转化表!$D$41+10*转化表!$D$42+10*转化表!$D$43+10*转化表!$D$44+10*转化表!$D$45+10*转化表!$D$46+(B331-100)*转化表!$D$47,IF(AND(B331&lt;=120,B331&gt;110),9*转化表!$D$37+10*转化表!$D$38+10*转化表!$D$39+10*转化表!$D$40+10*转化表!$D$41+10*转化表!$D$42+10*转化表!$D$43+10*转化表!$D$44+10*转化表!$D$45+10*转化表!$D$46+10*转化表!$D$47+(B331-110)*转化表!$D$48))))))))))))</f>
        <v>498.00000000000006</v>
      </c>
      <c r="I331" s="103">
        <f>IF(E331&lt;=50,0,(E331-50)*人物成长表!$B331*10%+0.1+IF(AND(B331&lt;=10,B331&gt;0),(人物成长表!$B331-1)*转化表!$E$37,IF(AND(B331&lt;=20,B331&gt;10),9*转化表!$E$37+(B331-10)*转化表!$E$38,IF(AND(B331&lt;=30,B331&gt;20),9*转化表!$E$37+10*转化表!$E$38+(B331-20)*转化表!$E$39,IF(AND(B331&lt;=40,B331&gt;30),9*转化表!$E$37+10*转化表!$E$38+10*转化表!$E$39+(B331-30)*转化表!$E$40,IF(AND(B331&lt;=50,B331&gt;40),9*转化表!$E$37+10*转化表!$E$38+10*转化表!$E$39+10*转化表!$E$40+(B331-40)*转化表!$E$41,IF(AND(B331&lt;=60,B331&gt;50),9*转化表!$E$37+10*转化表!$E$38+10*转化表!$E$39+10*转化表!$E$40+10*转化表!$E$41+(B331-50)*转化表!$E$42,IF(AND(B331&lt;=70,B331&gt;60),9*转化表!$E$37+10*转化表!$E$38+10*转化表!$E$39+10*转化表!$E$40+10*转化表!$E$41+10*转化表!$E$42+(B331-60)*转化表!$E$43,IF(AND(B331&lt;=80,B331&gt;70),9*转化表!$E$37+10*转化表!$E$38+10*转化表!$E$39+10*转化表!$E$40+10*转化表!$E$41+10*转化表!$E$42+10*转化表!$E$43+(B331-70)*转化表!$E$44,IF(AND(B331&lt;=90,B331&gt;80),9*转化表!$E$37+10*转化表!$E$38+10*转化表!$E$39+10*转化表!$E$40+10*转化表!$E$41+10*转化表!$E$42+10*转化表!$E$43+10*转化表!$E$44+(B331-80)*转化表!$E$45,IF(AND(B331&lt;=100,B331&gt;90),9*转化表!$E$37+10*转化表!$E$38+10*转化表!$E$39+10*转化表!$E$40+10*转化表!$E$41+10*转化表!$E$42+10*转化表!$E$43+10*转化表!$E$44+10*转化表!$E$45+(B331-90)*转化表!$E$46,IF(AND(B331&lt;=110,B331&gt;100),9*转化表!$E$37+10*转化表!$E$38+10*转化表!$E$39+10*转化表!$E$40+10*转化表!$E$41+10*转化表!$E$42+10*转化表!$E$43+10*转化表!$E$44+10*转化表!$E$45+10*转化表!$E$46+(B331-100)*转化表!$E$47,IF(AND(B331&lt;=120,B331&gt;110),9*转化表!$E$37+10*转化表!$E$38+10*转化表!$E$39+10*转化表!$E$40+10*转化表!$E$41+10*转化表!$E$42+10*转化表!$E$43+10*转化表!$E$44+10*转化表!$E$45+10*转化表!$E$46+10*转化表!$E$47+(B331-110)*转化表!$E$48)))))))))))))</f>
        <v>102.97</v>
      </c>
      <c r="J331" s="103">
        <f>IF(E331&lt;=50,0,(E331-50)*B331*7%+0.1+IF(AND(B331&lt;=10,B331&gt;0),(人物成长表!$B331-1)*转化表!$F$37,IF(AND(B331&lt;=20,B331&gt;10),9*转化表!$F$37+(B331-10)*转化表!$F$38,IF(AND(B331&lt;=30,B331&gt;20),9*转化表!$F$37+10*转化表!$F$38+(B331-20)*转化表!$F$39,IF(AND(B331&lt;=40,B331&gt;30),9*转化表!$F$37+10*转化表!$F$38+10*转化表!$F$39+(B331-30)*转化表!$F$40,IF(AND(B331&lt;=50,B331&gt;40),9*转化表!$F$37+10*转化表!$F$38+10*转化表!$F$39+10*转化表!$F$40+(B331-40)*转化表!$F$41,IF(AND(B331&lt;=60,B331&gt;50),9*转化表!$F$37+10*转化表!$F$38+10*转化表!$F$39+10*转化表!$F$40+10*转化表!$F$41+(B331-50)*转化表!$F$42,IF(AND(B331&lt;=70,B331&gt;60),9*转化表!$F$37+10*转化表!$F$38+10*转化表!$F$39+10*转化表!$F$40+10*转化表!$F$41+10*转化表!$F$42+(B331-60)*转化表!$F$43,IF(AND(B331&lt;=80,B331&gt;70),9*转化表!$F$37+10*转化表!$F$38+10*转化表!$F$39+10*转化表!$F$40+10*转化表!$F$41+10*转化表!$F$42+10*转化表!$F$43+(B331-70)*转化表!$F$44,IF(AND(B331&lt;=90,B331&gt;80),9*转化表!$F$37+10*转化表!$F$38+10*转化表!$F$39+10*转化表!$F$40+10*转化表!$F$41+10*转化表!$F$42+10*转化表!$F$43+10*转化表!$F$44+(B331-80)*转化表!$F$45,IF(AND(B331&lt;=100,B331&gt;90),9*转化表!$F$37+10*转化表!$F$38+10*转化表!$F$39+10*转化表!$F$40+10*转化表!$F$41+10*转化表!$F$42+10*转化表!$F$43+10*转化表!$F$44+10*转化表!$F$45+(B331-90)*转化表!$F$46,IF(AND(B331&lt;=110,B331&gt;100),9*转化表!$F$37+10*转化表!$F$38+10*转化表!$F$39+10*转化表!$F$40+10*转化表!$F$41+10*转化表!$F$42+10*转化表!$F$43+10*转化表!$F$44+10*转化表!$F$45+10*转化表!$F$46+(B331-100)*转化表!$F$47,IF(AND(B331&lt;=120,B331&gt;110),9*转化表!$F$37+10*转化表!$F$38+10*转化表!$F$39+10*转化表!$F$40+10*转化表!$F$41+10*转化表!$F$42+10*转化表!$F$43+10*转化表!$F$44+10*转化表!$F$45+10*转化表!$F$46+10*转化表!$F$47+(B331-110)*转化表!$F$48)))))))))))))</f>
        <v>66.13000000000001</v>
      </c>
      <c r="K331" s="103">
        <f>(F331-50)*人物成长表!$B331*10%+1+IF(AND(B331&lt;=10,B331&gt;0),(人物成长表!$B331-1)*转化表!$G$37,IF(AND(B331&lt;=20,B331&gt;10),9*转化表!$G$37+(B331-10)*转化表!$G$38,IF(AND(B331&lt;=30,B331&gt;20),9*转化表!$G$37+10*转化表!$G$38+(B331-20)*转化表!$G$39,IF(AND(B331&lt;=40,B331&gt;30),9*转化表!$G$37+10*转化表!$G$38+10*转化表!$G$39+(B331-30)*转化表!$G$40,IF(AND(B331&lt;=50,B331&gt;40),9*转化表!$G$37+10*转化表!$G$38+10*转化表!$G$39+10*转化表!$G$40+(B331-40)*转化表!$G$41,IF(AND(B331&lt;=60,B331&gt;50),9*转化表!$G$37+10*转化表!$G$38+10*转化表!$G$39+10*转化表!$G$40+10*转化表!$G$41+(B331-50)*转化表!$G$42,IF(AND(B331&lt;=70,B331&gt;60),9*转化表!$G$37+10*转化表!$G$38+10*转化表!$G$39+10*转化表!$G$40+10*转化表!$G$41+10*转化表!$G$42+(B331-60)*转化表!$G$43,IF(AND(B331&lt;=80,B331&gt;70),9*转化表!$G$37+10*转化表!$G$38+10*转化表!$G$39+10*转化表!$G$40+10*转化表!$G$41+10*转化表!$G$42+10*转化表!$G$43+(B331-70)*转化表!$G$44,IF(AND(B331&lt;=90,B331&gt;80),9*转化表!$G$37+10*转化表!$G$38+10*转化表!$G$39+10*转化表!$G$40+10*转化表!$G$41+10*转化表!$G$42+10*转化表!$G$43+10*转化表!$G$44+(B331-80)*转化表!$G$45,IF(AND(B331&lt;=100,B331&gt;90),9*转化表!$G$37+10*转化表!$G$38+10*转化表!$G$39+10*转化表!$G$40+10*转化表!$G$41+10*转化表!$G$42+10*转化表!$G$43+10*转化表!$G$44+10*转化表!$G$45+(B331-90)*转化表!$G$46,IF(AND(B331&lt;=110,B331&gt;100),9*转化表!$G$37+10*转化表!$G$38+10*转化表!$G$39+10*转化表!$G$40+10*转化表!$G$41+10*转化表!$G$42+10*转化表!$G$43+10*转化表!$G$44+10*转化表!$G$45+10*转化表!$G$46+(B331-100)*转化表!$G$47,IF(AND(B331&lt;=120,B331&gt;110),9*转化表!$G$37+10*转化表!$G$38+10*转化表!$G$39+10*转化表!$G$40+10*转化表!$G$41+10*转化表!$G$42+10*转化表!$G$43+10*转化表!$G$44+10*转化表!$G$45+10*转化表!$G$46+10*转化表!$G$47+(B331-110)*转化表!$G$48))))))))))))</f>
        <v>540</v>
      </c>
      <c r="L331" s="103">
        <f>IF(F331&lt;=50,0,(F331-50)*人物成长表!$B331*7%+IF(AND(B331&lt;=10,B331&gt;0),人物成长表!$B331*转化表!$H$37,IF(AND(B331&lt;=20,B331&gt;10),9*转化表!$H$37+(B331-10)*转化表!$H$38,IF(AND(B331&lt;=30,B331&gt;20),9*转化表!$H$37+10*转化表!$H$38+(B331-20)*转化表!$H$39,IF(AND(B331&lt;=40,B331&gt;30),9*转化表!$H$37+10*转化表!$H$38+10*转化表!$H$39+(B331-30)*转化表!$H$40,IF(AND(B331&lt;=50,B331&gt;40),9*转化表!$H$37+10*转化表!$H$38+10*转化表!$H$39+10*转化表!$H$40+(B331-40)*转化表!$H$41,IF(AND(B331&lt;=60,B331&gt;50),9*转化表!$H$37+10*转化表!$H$38+10*转化表!$H$39+10*转化表!$H$40+10*转化表!$H$41+(B331-50)*转化表!$H$42,IF(AND(B331&lt;=70,B331&gt;60),9*转化表!$H$37+10*转化表!$H$38+10*转化表!$H$39+10*转化表!$H$40+10*转化表!$H$41+10*转化表!$H$42+(B331-60)*转化表!$H$43,IF(AND(B331&lt;=80,B331&gt;70),9*转化表!$H$37+10*转化表!$H$38+10*转化表!$H$39+10*转化表!$H$40+10*转化表!$H$41+10*转化表!$H$42+10*转化表!$H$43+(B331-70)*转化表!$H$44,IF(AND(B331&lt;=90,B331&gt;80),9*转化表!$H$37+10*转化表!$H$38+10*转化表!$H$39+10*转化表!$H$40+10*转化表!$H$41+10*转化表!$H$42+10*转化表!$H$43+10*转化表!$H$44+(B331-80)*转化表!$H$45,IF(AND(B331&lt;=100,B331&gt;90),9*转化表!$H$37+10*转化表!$H$38+10*转化表!$H$39+10*转化表!$H$40+10*转化表!$H$41+10*转化表!$H$42+10*转化表!$H$43+10*转化表!$H$44+10*转化表!$H$45+(B331-90)*转化表!$H$46,IF(AND(B331&lt;=110,B331&gt;100),9*转化表!$H$37+10*转化表!$H$38+10*转化表!$H$39+10*转化表!$H$40+10*转化表!$H$41+10*转化表!$H$42+10*转化表!$H$43+10*转化表!$H$44+10*转化表!$H$45+10*转化表!$H$46+(B331-100)*转化表!$H$47,IF(AND(B331&lt;=120,B331&gt;110),9*转化表!$H$37+10*转化表!$H$38+10*转化表!$H$39+10*转化表!$H$40+10*转化表!$H$41+10*转化表!$H$42+10*转化表!$H$43+10*转化表!$H$44+10*转化表!$H$45+10*转化表!$H$46+10*转化表!$H$47+(B331-110)*转化表!$H$48)))))))))))))</f>
        <v>69.240000000000009</v>
      </c>
      <c r="M331" s="104">
        <v>0.15</v>
      </c>
      <c r="N331" s="100">
        <v>0</v>
      </c>
      <c r="O331" s="104">
        <v>0.15</v>
      </c>
      <c r="P331" s="104">
        <v>0.15</v>
      </c>
      <c r="Q331" s="100">
        <v>0</v>
      </c>
      <c r="R331" s="100">
        <v>0</v>
      </c>
      <c r="S331" s="100">
        <v>0</v>
      </c>
    </row>
    <row r="332" spans="1:19">
      <c r="A332" s="42" t="s">
        <v>465</v>
      </c>
      <c r="B332" s="100">
        <v>91</v>
      </c>
      <c r="C332" s="101">
        <f>IF(AND(B332&lt;=10,B332&gt;0),(人物成长表!$B332-1)*16+50,IF(AND(B332&lt;=20,B332&gt;10),9*16+50+(B332-10)*32,IF(AND(B332&lt;=30,B332&gt;20),9*16+50+10*32+(B332-20)*48,IF(AND(B332&lt;=40,B332&gt;30),9*16+50+10*32+10*48+(B332-30)*64,IF(AND(B332&lt;=50,B332&gt;40),9*16+50+10*32+10*48+10*64+(B332-40)*80,IF(AND(B332&lt;=60,B332&gt;50),9*16+30+10*32+10*48+10*64+10*80+(B332-50)*96,IF(AND(B332&lt;=70,B332&gt;60),9*16+30+10*32+10*48+10*64+10*80+10*96+(B332-60)*112,IF(AND(B332&lt;=80,B332&gt;70),9*16+30+10*32+10*48+10*64+10*80+10*96+10*112+(B332-70)*128,IF(AND(B332&lt;=90,B332&gt;80),9*16+30+10*32+10*48+10*64+10*80+10*96+10*112+10*128+(B332-80)*144,IF(AND(B332&lt;=100,B332&gt;90),9*16+30+10*32+10*48+10*64+10*80+10*96+10*112+10*128+10*144+(B332-90)*160,IF(AND(B332&lt;=110,B332&gt;100),9*16+30+10*32+10*48+10*64+10*80+10*96+10*112+10*128+10*144+10*160+(B332-100)*176,IF(AND(B332&lt;=120,B332&gt;110),9*16+30+10*32+10*48+10*64+10*80+10*96+10*112+10*128+10*144+10*160+10*176+(B332-110)*192))))))))))))</f>
        <v>7374</v>
      </c>
      <c r="D332" s="42">
        <v>60</v>
      </c>
      <c r="E332" s="42">
        <v>60</v>
      </c>
      <c r="F332" s="100">
        <v>60</v>
      </c>
      <c r="G332" s="102">
        <f>人物成长表!$D332*人物成长表!$B332*10%+7+IF(AND(B332&lt;=10,B332&gt;0),(人物成长表!$B332-1)*转化表!$C$37,IF(AND(B332&lt;=20,B332&gt;10),9*转化表!$C$37+(B332-10)*转化表!$C$38,IF(AND(B332&lt;=30,B332&gt;20),9*转化表!$C$37+10*转化表!$C$38+(B332-20)*转化表!$C$39,IF(AND(B332&lt;=40,B332&gt;30),9*转化表!$C$37+10*转化表!$C$38+10*转化表!$C$39+(B332-30)*转化表!$C$40,IF(AND(B332&lt;=50,B332&gt;40),9*转化表!$C$37+10*转化表!$C$38+10*转化表!$C$39+10*转化表!$C$40+(B332-40)*转化表!$C$41,IF(AND(B332&lt;=60,B332&gt;50),9*转化表!$C$37+10*转化表!$C$38+10*转化表!$C$39+10*转化表!$C$40+10*转化表!$C$41+(B332-50)*转化表!$C$42,IF(AND(B332&lt;=70,B332&gt;60),9*转化表!$C$37+10*转化表!$C$38+10*转化表!$C$39+10*转化表!$C$40+10*转化表!$C$41+10*转化表!$C$42+(B332-60)*转化表!$C$43,IF(AND(B332&lt;=80,B332&gt;70),9*转化表!$C$37+10*转化表!$C$38+10*转化表!$C$39+10*转化表!$C$40+10*转化表!$C$41+10*转化表!$C$42+10*转化表!$C$43+(B332-70)*转化表!$C$44,IF(AND(B332&lt;=90,B332&gt;80),9*转化表!$C$37+10*转化表!$C$38+10*转化表!$C$39+10*转化表!$C$40+10*转化表!$C$41+10*转化表!$C$42+10*转化表!$C$43+10*转化表!$C$44+(B332-80)*转化表!$C$45,IF(AND(B332&lt;=100,B332&gt;90),9*转化表!$C$37+10*转化表!$C$38+10*转化表!$C$39+10*转化表!$C$40+10*转化表!$C$41+10*转化表!$C$42+10*转化表!$C$43+10*转化表!$C$44+10*转化表!$C$45+(B332-90)*转化表!$C$46,IF(AND(B332&lt;=110,B332&gt;100),9*转化表!$C$37+10*转化表!$C$38+10*转化表!$C$39+10*转化表!$C$40+10*转化表!$C$41+10*转化表!$C$42+10*转化表!$C$43+10*转化表!$C$44+10*转化表!$C$45+10*转化表!$C$46+(B332-100)*转化表!$C$47,IF(AND(B332&lt;=120,B332&gt;110),9*转化表!$C$37+10*转化表!$C$38+10*转化表!$C$39+10*转化表!$C$40+10*转化表!$C$41+10*转化表!$C$42+10*转化表!$C$43+10*转化表!$C$44+10*转化表!$C$45+10*转化表!$C$46+10*转化表!$C$47+(B332-110)*转化表!$C$48))))))))))))</f>
        <v>1930</v>
      </c>
      <c r="H332" s="102">
        <f>人物成长表!$D332*人物成长表!$B332*7%+4.8+IF(AND(B332&lt;=10,B332&gt;0),(人物成长表!$B332-1)*转化表!$D$37,IF(AND(B332&lt;=20,B332&gt;10),9*转化表!$D$37+(B332-10)*转化表!$D$38,IF(AND(B332&lt;=30,B332&gt;20),9*转化表!$D$37+10*转化表!$D$38+(B332-20)*转化表!$D$39,IF(AND(B332&lt;=40,B332&gt;30),9*转化表!$D$37+10*转化表!$D$38+10*转化表!$D$39+(B332-30)*转化表!$D$40,IF(AND(B332&lt;=50,B332&gt;40),9*转化表!$D$37+10*转化表!$D$38+10*转化表!$D$39+10*转化表!$D$40+(B332-40)*转化表!$D$41,IF(AND(B332&lt;=60,B332&gt;50),9*转化表!$D$37+10*转化表!$D$38+10*转化表!$D$39+10*转化表!$D$40+10*转化表!$D$41+(B332-50)*转化表!$D$42,IF(AND(B332&lt;=70,B332&gt;60),9*转化表!$D$37+10*转化表!$D$38+10*转化表!$D$39+10*转化表!$D$40+10*转化表!$D$41+10*转化表!$D$42+(B332-60)*转化表!$D$43,IF(AND(B332&lt;=80,B332&gt;70),9*转化表!$D$37+10*转化表!$D$38+10*转化表!$D$39+10*转化表!$D$40+10*转化表!$D$41+10*转化表!$D$42+10*转化表!$D$43+(B332-70)*转化表!$D$44,IF(AND(B332&lt;=90,B332&gt;80),9*转化表!$D$37+10*转化表!$D$38+10*转化表!$D$39+10*转化表!$D$40+10*转化表!$D$41+10*转化表!$D$42+10*转化表!$D$43+10*转化表!$D$44+(B332-80)*转化表!$D$45,IF(AND(B332&lt;=100,B332&gt;90),9*转化表!$D$37+10*转化表!$D$38+10*转化表!$D$39+10*转化表!$D$40+10*转化表!$D$41+10*转化表!$D$42+10*转化表!$D$43+10*转化表!$D$44+10*转化表!$D$45+(B332-90)*转化表!$D$46,IF(AND(B332&lt;=110,B332&gt;100),9*转化表!$D$37+10*转化表!$D$38+10*转化表!$D$39+10*转化表!$D$40+10*转化表!$D$41+10*转化表!$D$42+10*转化表!$D$43+10*转化表!$D$44+10*转化表!$D$45+10*转化表!$D$46+(B332-100)*转化表!$D$47,IF(AND(B332&lt;=120,B332&gt;110),9*转化表!$D$37+10*转化表!$D$38+10*转化表!$D$39+10*转化表!$D$40+10*转化表!$D$41+10*转化表!$D$42+10*转化表!$D$43+10*转化表!$D$44+10*转化表!$D$45+10*转化表!$D$46+10*转化表!$D$47+(B332-110)*转化表!$D$48))))))))))))</f>
        <v>507.50000000000006</v>
      </c>
      <c r="I332" s="103">
        <f>IF(E332&lt;=50,0,(E332-50)*人物成长表!$B332*10%+0.1+IF(AND(B332&lt;=10,B332&gt;0),(人物成长表!$B332-1)*转化表!$E$37,IF(AND(B332&lt;=20,B332&gt;10),9*转化表!$E$37+(B332-10)*转化表!$E$38,IF(AND(B332&lt;=30,B332&gt;20),9*转化表!$E$37+10*转化表!$E$38+(B332-20)*转化表!$E$39,IF(AND(B332&lt;=40,B332&gt;30),9*转化表!$E$37+10*转化表!$E$38+10*转化表!$E$39+(B332-30)*转化表!$E$40,IF(AND(B332&lt;=50,B332&gt;40),9*转化表!$E$37+10*转化表!$E$38+10*转化表!$E$39+10*转化表!$E$40+(B332-40)*转化表!$E$41,IF(AND(B332&lt;=60,B332&gt;50),9*转化表!$E$37+10*转化表!$E$38+10*转化表!$E$39+10*转化表!$E$40+10*转化表!$E$41+(B332-50)*转化表!$E$42,IF(AND(B332&lt;=70,B332&gt;60),9*转化表!$E$37+10*转化表!$E$38+10*转化表!$E$39+10*转化表!$E$40+10*转化表!$E$41+10*转化表!$E$42+(B332-60)*转化表!$E$43,IF(AND(B332&lt;=80,B332&gt;70),9*转化表!$E$37+10*转化表!$E$38+10*转化表!$E$39+10*转化表!$E$40+10*转化表!$E$41+10*转化表!$E$42+10*转化表!$E$43+(B332-70)*转化表!$E$44,IF(AND(B332&lt;=90,B332&gt;80),9*转化表!$E$37+10*转化表!$E$38+10*转化表!$E$39+10*转化表!$E$40+10*转化表!$E$41+10*转化表!$E$42+10*转化表!$E$43+10*转化表!$E$44+(B332-80)*转化表!$E$45,IF(AND(B332&lt;=100,B332&gt;90),9*转化表!$E$37+10*转化表!$E$38+10*转化表!$E$39+10*转化表!$E$40+10*转化表!$E$41+10*转化表!$E$42+10*转化表!$E$43+10*转化表!$E$44+10*转化表!$E$45+(B332-90)*转化表!$E$46,IF(AND(B332&lt;=110,B332&gt;100),9*转化表!$E$37+10*转化表!$E$38+10*转化表!$E$39+10*转化表!$E$40+10*转化表!$E$41+10*转化表!$E$42+10*转化表!$E$43+10*转化表!$E$44+10*转化表!$E$45+10*转化表!$E$46+(B332-100)*转化表!$E$47,IF(AND(B332&lt;=120,B332&gt;110),9*转化表!$E$37+10*转化表!$E$38+10*转化表!$E$39+10*转化表!$E$40+10*转化表!$E$41+10*转化表!$E$42+10*转化表!$E$43+10*转化表!$E$44+10*转化表!$E$45+10*转化表!$E$46+10*转化表!$E$47+(B332-110)*转化表!$E$48)))))))))))))</f>
        <v>105.27</v>
      </c>
      <c r="J332" s="103">
        <f>IF(E332&lt;=50,0,(E332-50)*B332*7%+0.1+IF(AND(B332&lt;=10,B332&gt;0),(人物成长表!$B332-1)*转化表!$F$37,IF(AND(B332&lt;=20,B332&gt;10),9*转化表!$F$37+(B332-10)*转化表!$F$38,IF(AND(B332&lt;=30,B332&gt;20),9*转化表!$F$37+10*转化表!$F$38+(B332-20)*转化表!$F$39,IF(AND(B332&lt;=40,B332&gt;30),9*转化表!$F$37+10*转化表!$F$38+10*转化表!$F$39+(B332-30)*转化表!$F$40,IF(AND(B332&lt;=50,B332&gt;40),9*转化表!$F$37+10*转化表!$F$38+10*转化表!$F$39+10*转化表!$F$40+(B332-40)*转化表!$F$41,IF(AND(B332&lt;=60,B332&gt;50),9*转化表!$F$37+10*转化表!$F$38+10*转化表!$F$39+10*转化表!$F$40+10*转化表!$F$41+(B332-50)*转化表!$F$42,IF(AND(B332&lt;=70,B332&gt;60),9*转化表!$F$37+10*转化表!$F$38+10*转化表!$F$39+10*转化表!$F$40+10*转化表!$F$41+10*转化表!$F$42+(B332-60)*转化表!$F$43,IF(AND(B332&lt;=80,B332&gt;70),9*转化表!$F$37+10*转化表!$F$38+10*转化表!$F$39+10*转化表!$F$40+10*转化表!$F$41+10*转化表!$F$42+10*转化表!$F$43+(B332-70)*转化表!$F$44,IF(AND(B332&lt;=90,B332&gt;80),9*转化表!$F$37+10*转化表!$F$38+10*转化表!$F$39+10*转化表!$F$40+10*转化表!$F$41+10*转化表!$F$42+10*转化表!$F$43+10*转化表!$F$44+(B332-80)*转化表!$F$45,IF(AND(B332&lt;=100,B332&gt;90),9*转化表!$F$37+10*转化表!$F$38+10*转化表!$F$39+10*转化表!$F$40+10*转化表!$F$41+10*转化表!$F$42+10*转化表!$F$43+10*转化表!$F$44+10*转化表!$F$45+(B332-90)*转化表!$F$46,IF(AND(B332&lt;=110,B332&gt;100),9*转化表!$F$37+10*转化表!$F$38+10*转化表!$F$39+10*转化表!$F$40+10*转化表!$F$41+10*转化表!$F$42+10*转化表!$F$43+10*转化表!$F$44+10*转化表!$F$45+10*转化表!$F$46+(B332-100)*转化表!$F$47,IF(AND(B332&lt;=120,B332&gt;110),9*转化表!$F$37+10*转化表!$F$38+10*转化表!$F$39+10*转化表!$F$40+10*转化表!$F$41+10*转化表!$F$42+10*转化表!$F$43+10*转化表!$F$44+10*转化表!$F$45+10*转化表!$F$46+10*转化表!$F$47+(B332-110)*转化表!$F$48)))))))))))))</f>
        <v>67.83</v>
      </c>
      <c r="K332" s="103">
        <f>(F332-50)*人物成长表!$B332*10%+1+IF(AND(B332&lt;=10,B332&gt;0),(人物成长表!$B332-1)*转化表!$G$37,IF(AND(B332&lt;=20,B332&gt;10),9*转化表!$G$37+(B332-10)*转化表!$G$38,IF(AND(B332&lt;=30,B332&gt;20),9*转化表!$G$37+10*转化表!$G$38+(B332-20)*转化表!$G$39,IF(AND(B332&lt;=40,B332&gt;30),9*转化表!$G$37+10*转化表!$G$38+10*转化表!$G$39+(B332-30)*转化表!$G$40,IF(AND(B332&lt;=50,B332&gt;40),9*转化表!$G$37+10*转化表!$G$38+10*转化表!$G$39+10*转化表!$G$40+(B332-40)*转化表!$G$41,IF(AND(B332&lt;=60,B332&gt;50),9*转化表!$G$37+10*转化表!$G$38+10*转化表!$G$39+10*转化表!$G$40+10*转化表!$G$41+(B332-50)*转化表!$G$42,IF(AND(B332&lt;=70,B332&gt;60),9*转化表!$G$37+10*转化表!$G$38+10*转化表!$G$39+10*转化表!$G$40+10*转化表!$G$41+10*转化表!$G$42+(B332-60)*转化表!$G$43,IF(AND(B332&lt;=80,B332&gt;70),9*转化表!$G$37+10*转化表!$G$38+10*转化表!$G$39+10*转化表!$G$40+10*转化表!$G$41+10*转化表!$G$42+10*转化表!$G$43+(B332-70)*转化表!$G$44,IF(AND(B332&lt;=90,B332&gt;80),9*转化表!$G$37+10*转化表!$G$38+10*转化表!$G$39+10*转化表!$G$40+10*转化表!$G$41+10*转化表!$G$42+10*转化表!$G$43+10*转化表!$G$44+(B332-80)*转化表!$G$45,IF(AND(B332&lt;=100,B332&gt;90),9*转化表!$G$37+10*转化表!$G$38+10*转化表!$G$39+10*转化表!$G$40+10*转化表!$G$41+10*转化表!$G$42+10*转化表!$G$43+10*转化表!$G$44+10*转化表!$G$45+(B332-90)*转化表!$G$46,IF(AND(B332&lt;=110,B332&gt;100),9*转化表!$G$37+10*转化表!$G$38+10*转化表!$G$39+10*转化表!$G$40+10*转化表!$G$41+10*转化表!$G$42+10*转化表!$G$43+10*转化表!$G$44+10*转化表!$G$45+10*转化表!$G$46+(B332-100)*转化表!$G$47,IF(AND(B332&lt;=120,B332&gt;110),9*转化表!$G$37+10*转化表!$G$38+10*转化表!$G$39+10*转化表!$G$40+10*转化表!$G$41+10*转化表!$G$42+10*转化表!$G$43+10*转化表!$G$44+10*转化表!$G$45+10*转化表!$G$46+10*转化表!$G$47+(B332-110)*转化表!$G$48))))))))))))</f>
        <v>551</v>
      </c>
      <c r="L332" s="103">
        <f>IF(F332&lt;=50,0,(F332-50)*人物成长表!$B332*7%+IF(AND(B332&lt;=10,B332&gt;0),人物成长表!$B332*转化表!$H$37,IF(AND(B332&lt;=20,B332&gt;10),9*转化表!$H$37+(B332-10)*转化表!$H$38,IF(AND(B332&lt;=30,B332&gt;20),9*转化表!$H$37+10*转化表!$H$38+(B332-20)*转化表!$H$39,IF(AND(B332&lt;=40,B332&gt;30),9*转化表!$H$37+10*转化表!$H$38+10*转化表!$H$39+(B332-30)*转化表!$H$40,IF(AND(B332&lt;=50,B332&gt;40),9*转化表!$H$37+10*转化表!$H$38+10*转化表!$H$39+10*转化表!$H$40+(B332-40)*转化表!$H$41,IF(AND(B332&lt;=60,B332&gt;50),9*转化表!$H$37+10*转化表!$H$38+10*转化表!$H$39+10*转化表!$H$40+10*转化表!$H$41+(B332-50)*转化表!$H$42,IF(AND(B332&lt;=70,B332&gt;60),9*转化表!$H$37+10*转化表!$H$38+10*转化表!$H$39+10*转化表!$H$40+10*转化表!$H$41+10*转化表!$H$42+(B332-60)*转化表!$H$43,IF(AND(B332&lt;=80,B332&gt;70),9*转化表!$H$37+10*转化表!$H$38+10*转化表!$H$39+10*转化表!$H$40+10*转化表!$H$41+10*转化表!$H$42+10*转化表!$H$43+(B332-70)*转化表!$H$44,IF(AND(B332&lt;=90,B332&gt;80),9*转化表!$H$37+10*转化表!$H$38+10*转化表!$H$39+10*转化表!$H$40+10*转化表!$H$41+10*转化表!$H$42+10*转化表!$H$43+10*转化表!$H$44+(B332-80)*转化表!$H$45,IF(AND(B332&lt;=100,B332&gt;90),9*转化表!$H$37+10*转化表!$H$38+10*转化表!$H$39+10*转化表!$H$40+10*转化表!$H$41+10*转化表!$H$42+10*转化表!$H$43+10*转化表!$H$44+10*转化表!$H$45+(B332-90)*转化表!$H$46,IF(AND(B332&lt;=110,B332&gt;100),9*转化表!$H$37+10*转化表!$H$38+10*转化表!$H$39+10*转化表!$H$40+10*转化表!$H$41+10*转化表!$H$42+10*转化表!$H$43+10*转化表!$H$44+10*转化表!$H$45+10*转化表!$H$46+(B332-100)*转化表!$H$47,IF(AND(B332&lt;=120,B332&gt;110),9*转化表!$H$37+10*转化表!$H$38+10*转化表!$H$39+10*转化表!$H$40+10*转化表!$H$41+10*转化表!$H$42+10*转化表!$H$43+10*转化表!$H$44+10*转化表!$H$45+10*转化表!$H$46+10*转化表!$H$47+(B332-110)*转化表!$H$48)))))))))))))</f>
        <v>70.09</v>
      </c>
      <c r="M332" s="104">
        <v>0.15</v>
      </c>
      <c r="N332" s="100">
        <v>0</v>
      </c>
      <c r="O332" s="104">
        <v>0.15</v>
      </c>
      <c r="P332" s="104">
        <v>0.15</v>
      </c>
      <c r="Q332" s="100">
        <v>0</v>
      </c>
      <c r="R332" s="100">
        <v>0</v>
      </c>
      <c r="S332" s="100">
        <v>0</v>
      </c>
    </row>
    <row r="333" spans="1:19">
      <c r="A333" s="42" t="s">
        <v>465</v>
      </c>
      <c r="B333" s="100">
        <v>92</v>
      </c>
      <c r="C333" s="101">
        <f>IF(AND(B333&lt;=10,B333&gt;0),(人物成长表!$B333-1)*16+50,IF(AND(B333&lt;=20,B333&gt;10),9*16+50+(B333-10)*32,IF(AND(B333&lt;=30,B333&gt;20),9*16+50+10*32+(B333-20)*48,IF(AND(B333&lt;=40,B333&gt;30),9*16+50+10*32+10*48+(B333-30)*64,IF(AND(B333&lt;=50,B333&gt;40),9*16+50+10*32+10*48+10*64+(B333-40)*80,IF(AND(B333&lt;=60,B333&gt;50),9*16+30+10*32+10*48+10*64+10*80+(B333-50)*96,IF(AND(B333&lt;=70,B333&gt;60),9*16+30+10*32+10*48+10*64+10*80+10*96+(B333-60)*112,IF(AND(B333&lt;=80,B333&gt;70),9*16+30+10*32+10*48+10*64+10*80+10*96+10*112+(B333-70)*128,IF(AND(B333&lt;=90,B333&gt;80),9*16+30+10*32+10*48+10*64+10*80+10*96+10*112+10*128+(B333-80)*144,IF(AND(B333&lt;=100,B333&gt;90),9*16+30+10*32+10*48+10*64+10*80+10*96+10*112+10*128+10*144+(B333-90)*160,IF(AND(B333&lt;=110,B333&gt;100),9*16+30+10*32+10*48+10*64+10*80+10*96+10*112+10*128+10*144+10*160+(B333-100)*176,IF(AND(B333&lt;=120,B333&gt;110),9*16+30+10*32+10*48+10*64+10*80+10*96+10*112+10*128+10*144+10*160+10*176+(B333-110)*192))))))))))))</f>
        <v>7534</v>
      </c>
      <c r="D333" s="42">
        <v>60</v>
      </c>
      <c r="E333" s="42">
        <v>60</v>
      </c>
      <c r="F333" s="100">
        <v>60</v>
      </c>
      <c r="G333" s="102">
        <f>人物成长表!$D333*人物成长表!$B333*10%+7+IF(AND(B333&lt;=10,B333&gt;0),(人物成长表!$B333-1)*转化表!$C$37,IF(AND(B333&lt;=20,B333&gt;10),9*转化表!$C$37+(B333-10)*转化表!$C$38,IF(AND(B333&lt;=30,B333&gt;20),9*转化表!$C$37+10*转化表!$C$38+(B333-20)*转化表!$C$39,IF(AND(B333&lt;=40,B333&gt;30),9*转化表!$C$37+10*转化表!$C$38+10*转化表!$C$39+(B333-30)*转化表!$C$40,IF(AND(B333&lt;=50,B333&gt;40),9*转化表!$C$37+10*转化表!$C$38+10*转化表!$C$39+10*转化表!$C$40+(B333-40)*转化表!$C$41,IF(AND(B333&lt;=60,B333&gt;50),9*转化表!$C$37+10*转化表!$C$38+10*转化表!$C$39+10*转化表!$C$40+10*转化表!$C$41+(B333-50)*转化表!$C$42,IF(AND(B333&lt;=70,B333&gt;60),9*转化表!$C$37+10*转化表!$C$38+10*转化表!$C$39+10*转化表!$C$40+10*转化表!$C$41+10*转化表!$C$42+(B333-60)*转化表!$C$43,IF(AND(B333&lt;=80,B333&gt;70),9*转化表!$C$37+10*转化表!$C$38+10*转化表!$C$39+10*转化表!$C$40+10*转化表!$C$41+10*转化表!$C$42+10*转化表!$C$43+(B333-70)*转化表!$C$44,IF(AND(B333&lt;=90,B333&gt;80),9*转化表!$C$37+10*转化表!$C$38+10*转化表!$C$39+10*转化表!$C$40+10*转化表!$C$41+10*转化表!$C$42+10*转化表!$C$43+10*转化表!$C$44+(B333-80)*转化表!$C$45,IF(AND(B333&lt;=100,B333&gt;90),9*转化表!$C$37+10*转化表!$C$38+10*转化表!$C$39+10*转化表!$C$40+10*转化表!$C$41+10*转化表!$C$42+10*转化表!$C$43+10*转化表!$C$44+10*转化表!$C$45+(B333-90)*转化表!$C$46,IF(AND(B333&lt;=110,B333&gt;100),9*转化表!$C$37+10*转化表!$C$38+10*转化表!$C$39+10*转化表!$C$40+10*转化表!$C$41+10*转化表!$C$42+10*转化表!$C$43+10*转化表!$C$44+10*转化表!$C$45+10*转化表!$C$46+(B333-100)*转化表!$C$47,IF(AND(B333&lt;=120,B333&gt;110),9*转化表!$C$37+10*转化表!$C$38+10*转化表!$C$39+10*转化表!$C$40+10*转化表!$C$41+10*转化表!$C$42+10*转化表!$C$43+10*转化表!$C$44+10*转化表!$C$45+10*转化表!$C$46+10*转化表!$C$47+(B333-110)*转化表!$C$48))))))))))))</f>
        <v>1971</v>
      </c>
      <c r="H333" s="102">
        <f>人物成长表!$D333*人物成长表!$B333*7%+4.8+IF(AND(B333&lt;=10,B333&gt;0),(人物成长表!$B333-1)*转化表!$D$37,IF(AND(B333&lt;=20,B333&gt;10),9*转化表!$D$37+(B333-10)*转化表!$D$38,IF(AND(B333&lt;=30,B333&gt;20),9*转化表!$D$37+10*转化表!$D$38+(B333-20)*转化表!$D$39,IF(AND(B333&lt;=40,B333&gt;30),9*转化表!$D$37+10*转化表!$D$38+10*转化表!$D$39+(B333-30)*转化表!$D$40,IF(AND(B333&lt;=50,B333&gt;40),9*转化表!$D$37+10*转化表!$D$38+10*转化表!$D$39+10*转化表!$D$40+(B333-40)*转化表!$D$41,IF(AND(B333&lt;=60,B333&gt;50),9*转化表!$D$37+10*转化表!$D$38+10*转化表!$D$39+10*转化表!$D$40+10*转化表!$D$41+(B333-50)*转化表!$D$42,IF(AND(B333&lt;=70,B333&gt;60),9*转化表!$D$37+10*转化表!$D$38+10*转化表!$D$39+10*转化表!$D$40+10*转化表!$D$41+10*转化表!$D$42+(B333-60)*转化表!$D$43,IF(AND(B333&lt;=80,B333&gt;70),9*转化表!$D$37+10*转化表!$D$38+10*转化表!$D$39+10*转化表!$D$40+10*转化表!$D$41+10*转化表!$D$42+10*转化表!$D$43+(B333-70)*转化表!$D$44,IF(AND(B333&lt;=90,B333&gt;80),9*转化表!$D$37+10*转化表!$D$38+10*转化表!$D$39+10*转化表!$D$40+10*转化表!$D$41+10*转化表!$D$42+10*转化表!$D$43+10*转化表!$D$44+(B333-80)*转化表!$D$45,IF(AND(B333&lt;=100,B333&gt;90),9*转化表!$D$37+10*转化表!$D$38+10*转化表!$D$39+10*转化表!$D$40+10*转化表!$D$41+10*转化表!$D$42+10*转化表!$D$43+10*转化表!$D$44+10*转化表!$D$45+(B333-90)*转化表!$D$46,IF(AND(B333&lt;=110,B333&gt;100),9*转化表!$D$37+10*转化表!$D$38+10*转化表!$D$39+10*转化表!$D$40+10*转化表!$D$41+10*转化表!$D$42+10*转化表!$D$43+10*转化表!$D$44+10*转化表!$D$45+10*转化表!$D$46+(B333-100)*转化表!$D$47,IF(AND(B333&lt;=120,B333&gt;110),9*转化表!$D$37+10*转化表!$D$38+10*转化表!$D$39+10*转化表!$D$40+10*转化表!$D$41+10*转化表!$D$42+10*转化表!$D$43+10*转化表!$D$44+10*转化表!$D$45+10*转化表!$D$46+10*转化表!$D$47+(B333-110)*转化表!$D$48))))))))))))</f>
        <v>517</v>
      </c>
      <c r="I333" s="103">
        <f>IF(E333&lt;=50,0,(E333-50)*人物成长表!$B333*10%+0.1+IF(AND(B333&lt;=10,B333&gt;0),(人物成长表!$B333-1)*转化表!$E$37,IF(AND(B333&lt;=20,B333&gt;10),9*转化表!$E$37+(B333-10)*转化表!$E$38,IF(AND(B333&lt;=30,B333&gt;20),9*转化表!$E$37+10*转化表!$E$38+(B333-20)*转化表!$E$39,IF(AND(B333&lt;=40,B333&gt;30),9*转化表!$E$37+10*转化表!$E$38+10*转化表!$E$39+(B333-30)*转化表!$E$40,IF(AND(B333&lt;=50,B333&gt;40),9*转化表!$E$37+10*转化表!$E$38+10*转化表!$E$39+10*转化表!$E$40+(B333-40)*转化表!$E$41,IF(AND(B333&lt;=60,B333&gt;50),9*转化表!$E$37+10*转化表!$E$38+10*转化表!$E$39+10*转化表!$E$40+10*转化表!$E$41+(B333-50)*转化表!$E$42,IF(AND(B333&lt;=70,B333&gt;60),9*转化表!$E$37+10*转化表!$E$38+10*转化表!$E$39+10*转化表!$E$40+10*转化表!$E$41+10*转化表!$E$42+(B333-60)*转化表!$E$43,IF(AND(B333&lt;=80,B333&gt;70),9*转化表!$E$37+10*转化表!$E$38+10*转化表!$E$39+10*转化表!$E$40+10*转化表!$E$41+10*转化表!$E$42+10*转化表!$E$43+(B333-70)*转化表!$E$44,IF(AND(B333&lt;=90,B333&gt;80),9*转化表!$E$37+10*转化表!$E$38+10*转化表!$E$39+10*转化表!$E$40+10*转化表!$E$41+10*转化表!$E$42+10*转化表!$E$43+10*转化表!$E$44+(B333-80)*转化表!$E$45,IF(AND(B333&lt;=100,B333&gt;90),9*转化表!$E$37+10*转化表!$E$38+10*转化表!$E$39+10*转化表!$E$40+10*转化表!$E$41+10*转化表!$E$42+10*转化表!$E$43+10*转化表!$E$44+10*转化表!$E$45+(B333-90)*转化表!$E$46,IF(AND(B333&lt;=110,B333&gt;100),9*转化表!$E$37+10*转化表!$E$38+10*转化表!$E$39+10*转化表!$E$40+10*转化表!$E$41+10*转化表!$E$42+10*转化表!$E$43+10*转化表!$E$44+10*转化表!$E$45+10*转化表!$E$46+(B333-100)*转化表!$E$47,IF(AND(B333&lt;=120,B333&gt;110),9*转化表!$E$37+10*转化表!$E$38+10*转化表!$E$39+10*转化表!$E$40+10*转化表!$E$41+10*转化表!$E$42+10*转化表!$E$43+10*转化表!$E$44+10*转化表!$E$45+10*转化表!$E$46+10*转化表!$E$47+(B333-110)*转化表!$E$48)))))))))))))</f>
        <v>107.57</v>
      </c>
      <c r="J333" s="103">
        <f>IF(E333&lt;=50,0,(E333-50)*B333*7%+0.1+IF(AND(B333&lt;=10,B333&gt;0),(人物成长表!$B333-1)*转化表!$F$37,IF(AND(B333&lt;=20,B333&gt;10),9*转化表!$F$37+(B333-10)*转化表!$F$38,IF(AND(B333&lt;=30,B333&gt;20),9*转化表!$F$37+10*转化表!$F$38+(B333-20)*转化表!$F$39,IF(AND(B333&lt;=40,B333&gt;30),9*转化表!$F$37+10*转化表!$F$38+10*转化表!$F$39+(B333-30)*转化表!$F$40,IF(AND(B333&lt;=50,B333&gt;40),9*转化表!$F$37+10*转化表!$F$38+10*转化表!$F$39+10*转化表!$F$40+(B333-40)*转化表!$F$41,IF(AND(B333&lt;=60,B333&gt;50),9*转化表!$F$37+10*转化表!$F$38+10*转化表!$F$39+10*转化表!$F$40+10*转化表!$F$41+(B333-50)*转化表!$F$42,IF(AND(B333&lt;=70,B333&gt;60),9*转化表!$F$37+10*转化表!$F$38+10*转化表!$F$39+10*转化表!$F$40+10*转化表!$F$41+10*转化表!$F$42+(B333-60)*转化表!$F$43,IF(AND(B333&lt;=80,B333&gt;70),9*转化表!$F$37+10*转化表!$F$38+10*转化表!$F$39+10*转化表!$F$40+10*转化表!$F$41+10*转化表!$F$42+10*转化表!$F$43+(B333-70)*转化表!$F$44,IF(AND(B333&lt;=90,B333&gt;80),9*转化表!$F$37+10*转化表!$F$38+10*转化表!$F$39+10*转化表!$F$40+10*转化表!$F$41+10*转化表!$F$42+10*转化表!$F$43+10*转化表!$F$44+(B333-80)*转化表!$F$45,IF(AND(B333&lt;=100,B333&gt;90),9*转化表!$F$37+10*转化表!$F$38+10*转化表!$F$39+10*转化表!$F$40+10*转化表!$F$41+10*转化表!$F$42+10*转化表!$F$43+10*转化表!$F$44+10*转化表!$F$45+(B333-90)*转化表!$F$46,IF(AND(B333&lt;=110,B333&gt;100),9*转化表!$F$37+10*转化表!$F$38+10*转化表!$F$39+10*转化表!$F$40+10*转化表!$F$41+10*转化表!$F$42+10*转化表!$F$43+10*转化表!$F$44+10*转化表!$F$45+10*转化表!$F$46+(B333-100)*转化表!$F$47,IF(AND(B333&lt;=120,B333&gt;110),9*转化表!$F$37+10*转化表!$F$38+10*转化表!$F$39+10*转化表!$F$40+10*转化表!$F$41+10*转化表!$F$42+10*转化表!$F$43+10*转化表!$F$44+10*转化表!$F$45+10*转化表!$F$46+10*转化表!$F$47+(B333-110)*转化表!$F$48)))))))))))))</f>
        <v>69.53</v>
      </c>
      <c r="K333" s="103">
        <f>(F333-50)*人物成长表!$B333*10%+1+IF(AND(B333&lt;=10,B333&gt;0),(人物成长表!$B333-1)*转化表!$G$37,IF(AND(B333&lt;=20,B333&gt;10),9*转化表!$G$37+(B333-10)*转化表!$G$38,IF(AND(B333&lt;=30,B333&gt;20),9*转化表!$G$37+10*转化表!$G$38+(B333-20)*转化表!$G$39,IF(AND(B333&lt;=40,B333&gt;30),9*转化表!$G$37+10*转化表!$G$38+10*转化表!$G$39+(B333-30)*转化表!$G$40,IF(AND(B333&lt;=50,B333&gt;40),9*转化表!$G$37+10*转化表!$G$38+10*转化表!$G$39+10*转化表!$G$40+(B333-40)*转化表!$G$41,IF(AND(B333&lt;=60,B333&gt;50),9*转化表!$G$37+10*转化表!$G$38+10*转化表!$G$39+10*转化表!$G$40+10*转化表!$G$41+(B333-50)*转化表!$G$42,IF(AND(B333&lt;=70,B333&gt;60),9*转化表!$G$37+10*转化表!$G$38+10*转化表!$G$39+10*转化表!$G$40+10*转化表!$G$41+10*转化表!$G$42+(B333-60)*转化表!$G$43,IF(AND(B333&lt;=80,B333&gt;70),9*转化表!$G$37+10*转化表!$G$38+10*转化表!$G$39+10*转化表!$G$40+10*转化表!$G$41+10*转化表!$G$42+10*转化表!$G$43+(B333-70)*转化表!$G$44,IF(AND(B333&lt;=90,B333&gt;80),9*转化表!$G$37+10*转化表!$G$38+10*转化表!$G$39+10*转化表!$G$40+10*转化表!$G$41+10*转化表!$G$42+10*转化表!$G$43+10*转化表!$G$44+(B333-80)*转化表!$G$45,IF(AND(B333&lt;=100,B333&gt;90),9*转化表!$G$37+10*转化表!$G$38+10*转化表!$G$39+10*转化表!$G$40+10*转化表!$G$41+10*转化表!$G$42+10*转化表!$G$43+10*转化表!$G$44+10*转化表!$G$45+(B333-90)*转化表!$G$46,IF(AND(B333&lt;=110,B333&gt;100),9*转化表!$G$37+10*转化表!$G$38+10*转化表!$G$39+10*转化表!$G$40+10*转化表!$G$41+10*转化表!$G$42+10*转化表!$G$43+10*转化表!$G$44+10*转化表!$G$45+10*转化表!$G$46+(B333-100)*转化表!$G$47,IF(AND(B333&lt;=120,B333&gt;110),9*转化表!$G$37+10*转化表!$G$38+10*转化表!$G$39+10*转化表!$G$40+10*转化表!$G$41+10*转化表!$G$42+10*转化表!$G$43+10*转化表!$G$44+10*转化表!$G$45+10*转化表!$G$46+10*转化表!$G$47+(B333-110)*转化表!$G$48))))))))))))</f>
        <v>562</v>
      </c>
      <c r="L333" s="103">
        <f>IF(F333&lt;=50,0,(F333-50)*人物成长表!$B333*7%+IF(AND(B333&lt;=10,B333&gt;0),人物成长表!$B333*转化表!$H$37,IF(AND(B333&lt;=20,B333&gt;10),9*转化表!$H$37+(B333-10)*转化表!$H$38,IF(AND(B333&lt;=30,B333&gt;20),9*转化表!$H$37+10*转化表!$H$38+(B333-20)*转化表!$H$39,IF(AND(B333&lt;=40,B333&gt;30),9*转化表!$H$37+10*转化表!$H$38+10*转化表!$H$39+(B333-30)*转化表!$H$40,IF(AND(B333&lt;=50,B333&gt;40),9*转化表!$H$37+10*转化表!$H$38+10*转化表!$H$39+10*转化表!$H$40+(B333-40)*转化表!$H$41,IF(AND(B333&lt;=60,B333&gt;50),9*转化表!$H$37+10*转化表!$H$38+10*转化表!$H$39+10*转化表!$H$40+10*转化表!$H$41+(B333-50)*转化表!$H$42,IF(AND(B333&lt;=70,B333&gt;60),9*转化表!$H$37+10*转化表!$H$38+10*转化表!$H$39+10*转化表!$H$40+10*转化表!$H$41+10*转化表!$H$42+(B333-60)*转化表!$H$43,IF(AND(B333&lt;=80,B333&gt;70),9*转化表!$H$37+10*转化表!$H$38+10*转化表!$H$39+10*转化表!$H$40+10*转化表!$H$41+10*转化表!$H$42+10*转化表!$H$43+(B333-70)*转化表!$H$44,IF(AND(B333&lt;=90,B333&gt;80),9*转化表!$H$37+10*转化表!$H$38+10*转化表!$H$39+10*转化表!$H$40+10*转化表!$H$41+10*转化表!$H$42+10*转化表!$H$43+10*转化表!$H$44+(B333-80)*转化表!$H$45,IF(AND(B333&lt;=100,B333&gt;90),9*转化表!$H$37+10*转化表!$H$38+10*转化表!$H$39+10*转化表!$H$40+10*转化表!$H$41+10*转化表!$H$42+10*转化表!$H$43+10*转化表!$H$44+10*转化表!$H$45+(B333-90)*转化表!$H$46,IF(AND(B333&lt;=110,B333&gt;100),9*转化表!$H$37+10*转化表!$H$38+10*转化表!$H$39+10*转化表!$H$40+10*转化表!$H$41+10*转化表!$H$42+10*转化表!$H$43+10*转化表!$H$44+10*转化表!$H$45+10*转化表!$H$46+(B333-100)*转化表!$H$47,IF(AND(B333&lt;=120,B333&gt;110),9*转化表!$H$37+10*转化表!$H$38+10*转化表!$H$39+10*转化表!$H$40+10*转化表!$H$41+10*转化表!$H$42+10*转化表!$H$43+10*转化表!$H$44+10*转化表!$H$45+10*转化表!$H$46+10*转化表!$H$47+(B333-110)*转化表!$H$48)))))))))))))</f>
        <v>70.940000000000012</v>
      </c>
      <c r="M333" s="104">
        <v>0.15</v>
      </c>
      <c r="N333" s="100">
        <v>0</v>
      </c>
      <c r="O333" s="104">
        <v>0.15</v>
      </c>
      <c r="P333" s="104">
        <v>0.15</v>
      </c>
      <c r="Q333" s="100">
        <v>0</v>
      </c>
      <c r="R333" s="100">
        <v>0</v>
      </c>
      <c r="S333" s="100">
        <v>0</v>
      </c>
    </row>
    <row r="334" spans="1:19">
      <c r="A334" s="42" t="s">
        <v>465</v>
      </c>
      <c r="B334" s="100">
        <v>93</v>
      </c>
      <c r="C334" s="101">
        <f>IF(AND(B334&lt;=10,B334&gt;0),(人物成长表!$B334-1)*16+50,IF(AND(B334&lt;=20,B334&gt;10),9*16+50+(B334-10)*32,IF(AND(B334&lt;=30,B334&gt;20),9*16+50+10*32+(B334-20)*48,IF(AND(B334&lt;=40,B334&gt;30),9*16+50+10*32+10*48+(B334-30)*64,IF(AND(B334&lt;=50,B334&gt;40),9*16+50+10*32+10*48+10*64+(B334-40)*80,IF(AND(B334&lt;=60,B334&gt;50),9*16+30+10*32+10*48+10*64+10*80+(B334-50)*96,IF(AND(B334&lt;=70,B334&gt;60),9*16+30+10*32+10*48+10*64+10*80+10*96+(B334-60)*112,IF(AND(B334&lt;=80,B334&gt;70),9*16+30+10*32+10*48+10*64+10*80+10*96+10*112+(B334-70)*128,IF(AND(B334&lt;=90,B334&gt;80),9*16+30+10*32+10*48+10*64+10*80+10*96+10*112+10*128+(B334-80)*144,IF(AND(B334&lt;=100,B334&gt;90),9*16+30+10*32+10*48+10*64+10*80+10*96+10*112+10*128+10*144+(B334-90)*160,IF(AND(B334&lt;=110,B334&gt;100),9*16+30+10*32+10*48+10*64+10*80+10*96+10*112+10*128+10*144+10*160+(B334-100)*176,IF(AND(B334&lt;=120,B334&gt;110),9*16+30+10*32+10*48+10*64+10*80+10*96+10*112+10*128+10*144+10*160+10*176+(B334-110)*192))))))))))))</f>
        <v>7694</v>
      </c>
      <c r="D334" s="42">
        <v>60</v>
      </c>
      <c r="E334" s="42">
        <v>60</v>
      </c>
      <c r="F334" s="100">
        <v>60</v>
      </c>
      <c r="G334" s="102">
        <f>人物成长表!$D334*人物成长表!$B334*10%+7+IF(AND(B334&lt;=10,B334&gt;0),(人物成长表!$B334-1)*转化表!$C$37,IF(AND(B334&lt;=20,B334&gt;10),9*转化表!$C$37+(B334-10)*转化表!$C$38,IF(AND(B334&lt;=30,B334&gt;20),9*转化表!$C$37+10*转化表!$C$38+(B334-20)*转化表!$C$39,IF(AND(B334&lt;=40,B334&gt;30),9*转化表!$C$37+10*转化表!$C$38+10*转化表!$C$39+(B334-30)*转化表!$C$40,IF(AND(B334&lt;=50,B334&gt;40),9*转化表!$C$37+10*转化表!$C$38+10*转化表!$C$39+10*转化表!$C$40+(B334-40)*转化表!$C$41,IF(AND(B334&lt;=60,B334&gt;50),9*转化表!$C$37+10*转化表!$C$38+10*转化表!$C$39+10*转化表!$C$40+10*转化表!$C$41+(B334-50)*转化表!$C$42,IF(AND(B334&lt;=70,B334&gt;60),9*转化表!$C$37+10*转化表!$C$38+10*转化表!$C$39+10*转化表!$C$40+10*转化表!$C$41+10*转化表!$C$42+(B334-60)*转化表!$C$43,IF(AND(B334&lt;=80,B334&gt;70),9*转化表!$C$37+10*转化表!$C$38+10*转化表!$C$39+10*转化表!$C$40+10*转化表!$C$41+10*转化表!$C$42+10*转化表!$C$43+(B334-70)*转化表!$C$44,IF(AND(B334&lt;=90,B334&gt;80),9*转化表!$C$37+10*转化表!$C$38+10*转化表!$C$39+10*转化表!$C$40+10*转化表!$C$41+10*转化表!$C$42+10*转化表!$C$43+10*转化表!$C$44+(B334-80)*转化表!$C$45,IF(AND(B334&lt;=100,B334&gt;90),9*转化表!$C$37+10*转化表!$C$38+10*转化表!$C$39+10*转化表!$C$40+10*转化表!$C$41+10*转化表!$C$42+10*转化表!$C$43+10*转化表!$C$44+10*转化表!$C$45+(B334-90)*转化表!$C$46,IF(AND(B334&lt;=110,B334&gt;100),9*转化表!$C$37+10*转化表!$C$38+10*转化表!$C$39+10*转化表!$C$40+10*转化表!$C$41+10*转化表!$C$42+10*转化表!$C$43+10*转化表!$C$44+10*转化表!$C$45+10*转化表!$C$46+(B334-100)*转化表!$C$47,IF(AND(B334&lt;=120,B334&gt;110),9*转化表!$C$37+10*转化表!$C$38+10*转化表!$C$39+10*转化表!$C$40+10*转化表!$C$41+10*转化表!$C$42+10*转化表!$C$43+10*转化表!$C$44+10*转化表!$C$45+10*转化表!$C$46+10*转化表!$C$47+(B334-110)*转化表!$C$48))))))))))))</f>
        <v>2012</v>
      </c>
      <c r="H334" s="102">
        <f>人物成长表!$D334*人物成长表!$B334*7%+4.8+IF(AND(B334&lt;=10,B334&gt;0),(人物成长表!$B334-1)*转化表!$D$37,IF(AND(B334&lt;=20,B334&gt;10),9*转化表!$D$37+(B334-10)*转化表!$D$38,IF(AND(B334&lt;=30,B334&gt;20),9*转化表!$D$37+10*转化表!$D$38+(B334-20)*转化表!$D$39,IF(AND(B334&lt;=40,B334&gt;30),9*转化表!$D$37+10*转化表!$D$38+10*转化表!$D$39+(B334-30)*转化表!$D$40,IF(AND(B334&lt;=50,B334&gt;40),9*转化表!$D$37+10*转化表!$D$38+10*转化表!$D$39+10*转化表!$D$40+(B334-40)*转化表!$D$41,IF(AND(B334&lt;=60,B334&gt;50),9*转化表!$D$37+10*转化表!$D$38+10*转化表!$D$39+10*转化表!$D$40+10*转化表!$D$41+(B334-50)*转化表!$D$42,IF(AND(B334&lt;=70,B334&gt;60),9*转化表!$D$37+10*转化表!$D$38+10*转化表!$D$39+10*转化表!$D$40+10*转化表!$D$41+10*转化表!$D$42+(B334-60)*转化表!$D$43,IF(AND(B334&lt;=80,B334&gt;70),9*转化表!$D$37+10*转化表!$D$38+10*转化表!$D$39+10*转化表!$D$40+10*转化表!$D$41+10*转化表!$D$42+10*转化表!$D$43+(B334-70)*转化表!$D$44,IF(AND(B334&lt;=90,B334&gt;80),9*转化表!$D$37+10*转化表!$D$38+10*转化表!$D$39+10*转化表!$D$40+10*转化表!$D$41+10*转化表!$D$42+10*转化表!$D$43+10*转化表!$D$44+(B334-80)*转化表!$D$45,IF(AND(B334&lt;=100,B334&gt;90),9*转化表!$D$37+10*转化表!$D$38+10*转化表!$D$39+10*转化表!$D$40+10*转化表!$D$41+10*转化表!$D$42+10*转化表!$D$43+10*转化表!$D$44+10*转化表!$D$45+(B334-90)*转化表!$D$46,IF(AND(B334&lt;=110,B334&gt;100),9*转化表!$D$37+10*转化表!$D$38+10*转化表!$D$39+10*转化表!$D$40+10*转化表!$D$41+10*转化表!$D$42+10*转化表!$D$43+10*转化表!$D$44+10*转化表!$D$45+10*转化表!$D$46+(B334-100)*转化表!$D$47,IF(AND(B334&lt;=120,B334&gt;110),9*转化表!$D$37+10*转化表!$D$38+10*转化表!$D$39+10*转化表!$D$40+10*转化表!$D$41+10*转化表!$D$42+10*转化表!$D$43+10*转化表!$D$44+10*转化表!$D$45+10*转化表!$D$46+10*转化表!$D$47+(B334-110)*转化表!$D$48))))))))))))</f>
        <v>526.5</v>
      </c>
      <c r="I334" s="103">
        <f>IF(E334&lt;=50,0,(E334-50)*人物成长表!$B334*10%+0.1+IF(AND(B334&lt;=10,B334&gt;0),(人物成长表!$B334-1)*转化表!$E$37,IF(AND(B334&lt;=20,B334&gt;10),9*转化表!$E$37+(B334-10)*转化表!$E$38,IF(AND(B334&lt;=30,B334&gt;20),9*转化表!$E$37+10*转化表!$E$38+(B334-20)*转化表!$E$39,IF(AND(B334&lt;=40,B334&gt;30),9*转化表!$E$37+10*转化表!$E$38+10*转化表!$E$39+(B334-30)*转化表!$E$40,IF(AND(B334&lt;=50,B334&gt;40),9*转化表!$E$37+10*转化表!$E$38+10*转化表!$E$39+10*转化表!$E$40+(B334-40)*转化表!$E$41,IF(AND(B334&lt;=60,B334&gt;50),9*转化表!$E$37+10*转化表!$E$38+10*转化表!$E$39+10*转化表!$E$40+10*转化表!$E$41+(B334-50)*转化表!$E$42,IF(AND(B334&lt;=70,B334&gt;60),9*转化表!$E$37+10*转化表!$E$38+10*转化表!$E$39+10*转化表!$E$40+10*转化表!$E$41+10*转化表!$E$42+(B334-60)*转化表!$E$43,IF(AND(B334&lt;=80,B334&gt;70),9*转化表!$E$37+10*转化表!$E$38+10*转化表!$E$39+10*转化表!$E$40+10*转化表!$E$41+10*转化表!$E$42+10*转化表!$E$43+(B334-70)*转化表!$E$44,IF(AND(B334&lt;=90,B334&gt;80),9*转化表!$E$37+10*转化表!$E$38+10*转化表!$E$39+10*转化表!$E$40+10*转化表!$E$41+10*转化表!$E$42+10*转化表!$E$43+10*转化表!$E$44+(B334-80)*转化表!$E$45,IF(AND(B334&lt;=100,B334&gt;90),9*转化表!$E$37+10*转化表!$E$38+10*转化表!$E$39+10*转化表!$E$40+10*转化表!$E$41+10*转化表!$E$42+10*转化表!$E$43+10*转化表!$E$44+10*转化表!$E$45+(B334-90)*转化表!$E$46,IF(AND(B334&lt;=110,B334&gt;100),9*转化表!$E$37+10*转化表!$E$38+10*转化表!$E$39+10*转化表!$E$40+10*转化表!$E$41+10*转化表!$E$42+10*转化表!$E$43+10*转化表!$E$44+10*转化表!$E$45+10*转化表!$E$46+(B334-100)*转化表!$E$47,IF(AND(B334&lt;=120,B334&gt;110),9*转化表!$E$37+10*转化表!$E$38+10*转化表!$E$39+10*转化表!$E$40+10*转化表!$E$41+10*转化表!$E$42+10*转化表!$E$43+10*转化表!$E$44+10*转化表!$E$45+10*转化表!$E$46+10*转化表!$E$47+(B334-110)*转化表!$E$48)))))))))))))</f>
        <v>109.87</v>
      </c>
      <c r="J334" s="103">
        <f>IF(E334&lt;=50,0,(E334-50)*B334*7%+0.1+IF(AND(B334&lt;=10,B334&gt;0),(人物成长表!$B334-1)*转化表!$F$37,IF(AND(B334&lt;=20,B334&gt;10),9*转化表!$F$37+(B334-10)*转化表!$F$38,IF(AND(B334&lt;=30,B334&gt;20),9*转化表!$F$37+10*转化表!$F$38+(B334-20)*转化表!$F$39,IF(AND(B334&lt;=40,B334&gt;30),9*转化表!$F$37+10*转化表!$F$38+10*转化表!$F$39+(B334-30)*转化表!$F$40,IF(AND(B334&lt;=50,B334&gt;40),9*转化表!$F$37+10*转化表!$F$38+10*转化表!$F$39+10*转化表!$F$40+(B334-40)*转化表!$F$41,IF(AND(B334&lt;=60,B334&gt;50),9*转化表!$F$37+10*转化表!$F$38+10*转化表!$F$39+10*转化表!$F$40+10*转化表!$F$41+(B334-50)*转化表!$F$42,IF(AND(B334&lt;=70,B334&gt;60),9*转化表!$F$37+10*转化表!$F$38+10*转化表!$F$39+10*转化表!$F$40+10*转化表!$F$41+10*转化表!$F$42+(B334-60)*转化表!$F$43,IF(AND(B334&lt;=80,B334&gt;70),9*转化表!$F$37+10*转化表!$F$38+10*转化表!$F$39+10*转化表!$F$40+10*转化表!$F$41+10*转化表!$F$42+10*转化表!$F$43+(B334-70)*转化表!$F$44,IF(AND(B334&lt;=90,B334&gt;80),9*转化表!$F$37+10*转化表!$F$38+10*转化表!$F$39+10*转化表!$F$40+10*转化表!$F$41+10*转化表!$F$42+10*转化表!$F$43+10*转化表!$F$44+(B334-80)*转化表!$F$45,IF(AND(B334&lt;=100,B334&gt;90),9*转化表!$F$37+10*转化表!$F$38+10*转化表!$F$39+10*转化表!$F$40+10*转化表!$F$41+10*转化表!$F$42+10*转化表!$F$43+10*转化表!$F$44+10*转化表!$F$45+(B334-90)*转化表!$F$46,IF(AND(B334&lt;=110,B334&gt;100),9*转化表!$F$37+10*转化表!$F$38+10*转化表!$F$39+10*转化表!$F$40+10*转化表!$F$41+10*转化表!$F$42+10*转化表!$F$43+10*转化表!$F$44+10*转化表!$F$45+10*转化表!$F$46+(B334-100)*转化表!$F$47,IF(AND(B334&lt;=120,B334&gt;110),9*转化表!$F$37+10*转化表!$F$38+10*转化表!$F$39+10*转化表!$F$40+10*转化表!$F$41+10*转化表!$F$42+10*转化表!$F$43+10*转化表!$F$44+10*转化表!$F$45+10*转化表!$F$46+10*转化表!$F$47+(B334-110)*转化表!$F$48)))))))))))))</f>
        <v>71.23</v>
      </c>
      <c r="K334" s="103">
        <f>(F334-50)*人物成长表!$B334*10%+1+IF(AND(B334&lt;=10,B334&gt;0),(人物成长表!$B334-1)*转化表!$G$37,IF(AND(B334&lt;=20,B334&gt;10),9*转化表!$G$37+(B334-10)*转化表!$G$38,IF(AND(B334&lt;=30,B334&gt;20),9*转化表!$G$37+10*转化表!$G$38+(B334-20)*转化表!$G$39,IF(AND(B334&lt;=40,B334&gt;30),9*转化表!$G$37+10*转化表!$G$38+10*转化表!$G$39+(B334-30)*转化表!$G$40,IF(AND(B334&lt;=50,B334&gt;40),9*转化表!$G$37+10*转化表!$G$38+10*转化表!$G$39+10*转化表!$G$40+(B334-40)*转化表!$G$41,IF(AND(B334&lt;=60,B334&gt;50),9*转化表!$G$37+10*转化表!$G$38+10*转化表!$G$39+10*转化表!$G$40+10*转化表!$G$41+(B334-50)*转化表!$G$42,IF(AND(B334&lt;=70,B334&gt;60),9*转化表!$G$37+10*转化表!$G$38+10*转化表!$G$39+10*转化表!$G$40+10*转化表!$G$41+10*转化表!$G$42+(B334-60)*转化表!$G$43,IF(AND(B334&lt;=80,B334&gt;70),9*转化表!$G$37+10*转化表!$G$38+10*转化表!$G$39+10*转化表!$G$40+10*转化表!$G$41+10*转化表!$G$42+10*转化表!$G$43+(B334-70)*转化表!$G$44,IF(AND(B334&lt;=90,B334&gt;80),9*转化表!$G$37+10*转化表!$G$38+10*转化表!$G$39+10*转化表!$G$40+10*转化表!$G$41+10*转化表!$G$42+10*转化表!$G$43+10*转化表!$G$44+(B334-80)*转化表!$G$45,IF(AND(B334&lt;=100,B334&gt;90),9*转化表!$G$37+10*转化表!$G$38+10*转化表!$G$39+10*转化表!$G$40+10*转化表!$G$41+10*转化表!$G$42+10*转化表!$G$43+10*转化表!$G$44+10*转化表!$G$45+(B334-90)*转化表!$G$46,IF(AND(B334&lt;=110,B334&gt;100),9*转化表!$G$37+10*转化表!$G$38+10*转化表!$G$39+10*转化表!$G$40+10*转化表!$G$41+10*转化表!$G$42+10*转化表!$G$43+10*转化表!$G$44+10*转化表!$G$45+10*转化表!$G$46+(B334-100)*转化表!$G$47,IF(AND(B334&lt;=120,B334&gt;110),9*转化表!$G$37+10*转化表!$G$38+10*转化表!$G$39+10*转化表!$G$40+10*转化表!$G$41+10*转化表!$G$42+10*转化表!$G$43+10*转化表!$G$44+10*转化表!$G$45+10*转化表!$G$46+10*转化表!$G$47+(B334-110)*转化表!$G$48))))))))))))</f>
        <v>573</v>
      </c>
      <c r="L334" s="103">
        <f>IF(F334&lt;=50,0,(F334-50)*人物成长表!$B334*7%+IF(AND(B334&lt;=10,B334&gt;0),人物成长表!$B334*转化表!$H$37,IF(AND(B334&lt;=20,B334&gt;10),9*转化表!$H$37+(B334-10)*转化表!$H$38,IF(AND(B334&lt;=30,B334&gt;20),9*转化表!$H$37+10*转化表!$H$38+(B334-20)*转化表!$H$39,IF(AND(B334&lt;=40,B334&gt;30),9*转化表!$H$37+10*转化表!$H$38+10*转化表!$H$39+(B334-30)*转化表!$H$40,IF(AND(B334&lt;=50,B334&gt;40),9*转化表!$H$37+10*转化表!$H$38+10*转化表!$H$39+10*转化表!$H$40+(B334-40)*转化表!$H$41,IF(AND(B334&lt;=60,B334&gt;50),9*转化表!$H$37+10*转化表!$H$38+10*转化表!$H$39+10*转化表!$H$40+10*转化表!$H$41+(B334-50)*转化表!$H$42,IF(AND(B334&lt;=70,B334&gt;60),9*转化表!$H$37+10*转化表!$H$38+10*转化表!$H$39+10*转化表!$H$40+10*转化表!$H$41+10*转化表!$H$42+(B334-60)*转化表!$H$43,IF(AND(B334&lt;=80,B334&gt;70),9*转化表!$H$37+10*转化表!$H$38+10*转化表!$H$39+10*转化表!$H$40+10*转化表!$H$41+10*转化表!$H$42+10*转化表!$H$43+(B334-70)*转化表!$H$44,IF(AND(B334&lt;=90,B334&gt;80),9*转化表!$H$37+10*转化表!$H$38+10*转化表!$H$39+10*转化表!$H$40+10*转化表!$H$41+10*转化表!$H$42+10*转化表!$H$43+10*转化表!$H$44+(B334-80)*转化表!$H$45,IF(AND(B334&lt;=100,B334&gt;90),9*转化表!$H$37+10*转化表!$H$38+10*转化表!$H$39+10*转化表!$H$40+10*转化表!$H$41+10*转化表!$H$42+10*转化表!$H$43+10*转化表!$H$44+10*转化表!$H$45+(B334-90)*转化表!$H$46,IF(AND(B334&lt;=110,B334&gt;100),9*转化表!$H$37+10*转化表!$H$38+10*转化表!$H$39+10*转化表!$H$40+10*转化表!$H$41+10*转化表!$H$42+10*转化表!$H$43+10*转化表!$H$44+10*转化表!$H$45+10*转化表!$H$46+(B334-100)*转化表!$H$47,IF(AND(B334&lt;=120,B334&gt;110),9*转化表!$H$37+10*转化表!$H$38+10*转化表!$H$39+10*转化表!$H$40+10*转化表!$H$41+10*转化表!$H$42+10*转化表!$H$43+10*转化表!$H$44+10*转化表!$H$45+10*转化表!$H$46+10*转化表!$H$47+(B334-110)*转化表!$H$48)))))))))))))</f>
        <v>71.790000000000006</v>
      </c>
      <c r="M334" s="104">
        <v>0.15</v>
      </c>
      <c r="N334" s="100">
        <v>0</v>
      </c>
      <c r="O334" s="104">
        <v>0.15</v>
      </c>
      <c r="P334" s="104">
        <v>0.15</v>
      </c>
      <c r="Q334" s="100">
        <v>0</v>
      </c>
      <c r="R334" s="100">
        <v>0</v>
      </c>
      <c r="S334" s="100">
        <v>0</v>
      </c>
    </row>
    <row r="335" spans="1:19">
      <c r="A335" s="42" t="s">
        <v>465</v>
      </c>
      <c r="B335" s="100">
        <v>94</v>
      </c>
      <c r="C335" s="101">
        <f>IF(AND(B335&lt;=10,B335&gt;0),(人物成长表!$B335-1)*16+50,IF(AND(B335&lt;=20,B335&gt;10),9*16+50+(B335-10)*32,IF(AND(B335&lt;=30,B335&gt;20),9*16+50+10*32+(B335-20)*48,IF(AND(B335&lt;=40,B335&gt;30),9*16+50+10*32+10*48+(B335-30)*64,IF(AND(B335&lt;=50,B335&gt;40),9*16+50+10*32+10*48+10*64+(B335-40)*80,IF(AND(B335&lt;=60,B335&gt;50),9*16+30+10*32+10*48+10*64+10*80+(B335-50)*96,IF(AND(B335&lt;=70,B335&gt;60),9*16+30+10*32+10*48+10*64+10*80+10*96+(B335-60)*112,IF(AND(B335&lt;=80,B335&gt;70),9*16+30+10*32+10*48+10*64+10*80+10*96+10*112+(B335-70)*128,IF(AND(B335&lt;=90,B335&gt;80),9*16+30+10*32+10*48+10*64+10*80+10*96+10*112+10*128+(B335-80)*144,IF(AND(B335&lt;=100,B335&gt;90),9*16+30+10*32+10*48+10*64+10*80+10*96+10*112+10*128+10*144+(B335-90)*160,IF(AND(B335&lt;=110,B335&gt;100),9*16+30+10*32+10*48+10*64+10*80+10*96+10*112+10*128+10*144+10*160+(B335-100)*176,IF(AND(B335&lt;=120,B335&gt;110),9*16+30+10*32+10*48+10*64+10*80+10*96+10*112+10*128+10*144+10*160+10*176+(B335-110)*192))))))))))))</f>
        <v>7854</v>
      </c>
      <c r="D335" s="42">
        <v>60</v>
      </c>
      <c r="E335" s="42">
        <v>60</v>
      </c>
      <c r="F335" s="100">
        <v>60</v>
      </c>
      <c r="G335" s="102">
        <f>人物成长表!$D335*人物成长表!$B335*10%+7+IF(AND(B335&lt;=10,B335&gt;0),(人物成长表!$B335-1)*转化表!$C$37,IF(AND(B335&lt;=20,B335&gt;10),9*转化表!$C$37+(B335-10)*转化表!$C$38,IF(AND(B335&lt;=30,B335&gt;20),9*转化表!$C$37+10*转化表!$C$38+(B335-20)*转化表!$C$39,IF(AND(B335&lt;=40,B335&gt;30),9*转化表!$C$37+10*转化表!$C$38+10*转化表!$C$39+(B335-30)*转化表!$C$40,IF(AND(B335&lt;=50,B335&gt;40),9*转化表!$C$37+10*转化表!$C$38+10*转化表!$C$39+10*转化表!$C$40+(B335-40)*转化表!$C$41,IF(AND(B335&lt;=60,B335&gt;50),9*转化表!$C$37+10*转化表!$C$38+10*转化表!$C$39+10*转化表!$C$40+10*转化表!$C$41+(B335-50)*转化表!$C$42,IF(AND(B335&lt;=70,B335&gt;60),9*转化表!$C$37+10*转化表!$C$38+10*转化表!$C$39+10*转化表!$C$40+10*转化表!$C$41+10*转化表!$C$42+(B335-60)*转化表!$C$43,IF(AND(B335&lt;=80,B335&gt;70),9*转化表!$C$37+10*转化表!$C$38+10*转化表!$C$39+10*转化表!$C$40+10*转化表!$C$41+10*转化表!$C$42+10*转化表!$C$43+(B335-70)*转化表!$C$44,IF(AND(B335&lt;=90,B335&gt;80),9*转化表!$C$37+10*转化表!$C$38+10*转化表!$C$39+10*转化表!$C$40+10*转化表!$C$41+10*转化表!$C$42+10*转化表!$C$43+10*转化表!$C$44+(B335-80)*转化表!$C$45,IF(AND(B335&lt;=100,B335&gt;90),9*转化表!$C$37+10*转化表!$C$38+10*转化表!$C$39+10*转化表!$C$40+10*转化表!$C$41+10*转化表!$C$42+10*转化表!$C$43+10*转化表!$C$44+10*转化表!$C$45+(B335-90)*转化表!$C$46,IF(AND(B335&lt;=110,B335&gt;100),9*转化表!$C$37+10*转化表!$C$38+10*转化表!$C$39+10*转化表!$C$40+10*转化表!$C$41+10*转化表!$C$42+10*转化表!$C$43+10*转化表!$C$44+10*转化表!$C$45+10*转化表!$C$46+(B335-100)*转化表!$C$47,IF(AND(B335&lt;=120,B335&gt;110),9*转化表!$C$37+10*转化表!$C$38+10*转化表!$C$39+10*转化表!$C$40+10*转化表!$C$41+10*转化表!$C$42+10*转化表!$C$43+10*转化表!$C$44+10*转化表!$C$45+10*转化表!$C$46+10*转化表!$C$47+(B335-110)*转化表!$C$48))))))))))))</f>
        <v>2053</v>
      </c>
      <c r="H335" s="102">
        <f>人物成长表!$D335*人物成长表!$B335*7%+4.8+IF(AND(B335&lt;=10,B335&gt;0),(人物成长表!$B335-1)*转化表!$D$37,IF(AND(B335&lt;=20,B335&gt;10),9*转化表!$D$37+(B335-10)*转化表!$D$38,IF(AND(B335&lt;=30,B335&gt;20),9*转化表!$D$37+10*转化表!$D$38+(B335-20)*转化表!$D$39,IF(AND(B335&lt;=40,B335&gt;30),9*转化表!$D$37+10*转化表!$D$38+10*转化表!$D$39+(B335-30)*转化表!$D$40,IF(AND(B335&lt;=50,B335&gt;40),9*转化表!$D$37+10*转化表!$D$38+10*转化表!$D$39+10*转化表!$D$40+(B335-40)*转化表!$D$41,IF(AND(B335&lt;=60,B335&gt;50),9*转化表!$D$37+10*转化表!$D$38+10*转化表!$D$39+10*转化表!$D$40+10*转化表!$D$41+(B335-50)*转化表!$D$42,IF(AND(B335&lt;=70,B335&gt;60),9*转化表!$D$37+10*转化表!$D$38+10*转化表!$D$39+10*转化表!$D$40+10*转化表!$D$41+10*转化表!$D$42+(B335-60)*转化表!$D$43,IF(AND(B335&lt;=80,B335&gt;70),9*转化表!$D$37+10*转化表!$D$38+10*转化表!$D$39+10*转化表!$D$40+10*转化表!$D$41+10*转化表!$D$42+10*转化表!$D$43+(B335-70)*转化表!$D$44,IF(AND(B335&lt;=90,B335&gt;80),9*转化表!$D$37+10*转化表!$D$38+10*转化表!$D$39+10*转化表!$D$40+10*转化表!$D$41+10*转化表!$D$42+10*转化表!$D$43+10*转化表!$D$44+(B335-80)*转化表!$D$45,IF(AND(B335&lt;=100,B335&gt;90),9*转化表!$D$37+10*转化表!$D$38+10*转化表!$D$39+10*转化表!$D$40+10*转化表!$D$41+10*转化表!$D$42+10*转化表!$D$43+10*转化表!$D$44+10*转化表!$D$45+(B335-90)*转化表!$D$46,IF(AND(B335&lt;=110,B335&gt;100),9*转化表!$D$37+10*转化表!$D$38+10*转化表!$D$39+10*转化表!$D$40+10*转化表!$D$41+10*转化表!$D$42+10*转化表!$D$43+10*转化表!$D$44+10*转化表!$D$45+10*转化表!$D$46+(B335-100)*转化表!$D$47,IF(AND(B335&lt;=120,B335&gt;110),9*转化表!$D$37+10*转化表!$D$38+10*转化表!$D$39+10*转化表!$D$40+10*转化表!$D$41+10*转化表!$D$42+10*转化表!$D$43+10*转化表!$D$44+10*转化表!$D$45+10*转化表!$D$46+10*转化表!$D$47+(B335-110)*转化表!$D$48))))))))))))</f>
        <v>536</v>
      </c>
      <c r="I335" s="103">
        <f>IF(E335&lt;=50,0,(E335-50)*人物成长表!$B335*10%+0.1+IF(AND(B335&lt;=10,B335&gt;0),(人物成长表!$B335-1)*转化表!$E$37,IF(AND(B335&lt;=20,B335&gt;10),9*转化表!$E$37+(B335-10)*转化表!$E$38,IF(AND(B335&lt;=30,B335&gt;20),9*转化表!$E$37+10*转化表!$E$38+(B335-20)*转化表!$E$39,IF(AND(B335&lt;=40,B335&gt;30),9*转化表!$E$37+10*转化表!$E$38+10*转化表!$E$39+(B335-30)*转化表!$E$40,IF(AND(B335&lt;=50,B335&gt;40),9*转化表!$E$37+10*转化表!$E$38+10*转化表!$E$39+10*转化表!$E$40+(B335-40)*转化表!$E$41,IF(AND(B335&lt;=60,B335&gt;50),9*转化表!$E$37+10*转化表!$E$38+10*转化表!$E$39+10*转化表!$E$40+10*转化表!$E$41+(B335-50)*转化表!$E$42,IF(AND(B335&lt;=70,B335&gt;60),9*转化表!$E$37+10*转化表!$E$38+10*转化表!$E$39+10*转化表!$E$40+10*转化表!$E$41+10*转化表!$E$42+(B335-60)*转化表!$E$43,IF(AND(B335&lt;=80,B335&gt;70),9*转化表!$E$37+10*转化表!$E$38+10*转化表!$E$39+10*转化表!$E$40+10*转化表!$E$41+10*转化表!$E$42+10*转化表!$E$43+(B335-70)*转化表!$E$44,IF(AND(B335&lt;=90,B335&gt;80),9*转化表!$E$37+10*转化表!$E$38+10*转化表!$E$39+10*转化表!$E$40+10*转化表!$E$41+10*转化表!$E$42+10*转化表!$E$43+10*转化表!$E$44+(B335-80)*转化表!$E$45,IF(AND(B335&lt;=100,B335&gt;90),9*转化表!$E$37+10*转化表!$E$38+10*转化表!$E$39+10*转化表!$E$40+10*转化表!$E$41+10*转化表!$E$42+10*转化表!$E$43+10*转化表!$E$44+10*转化表!$E$45+(B335-90)*转化表!$E$46,IF(AND(B335&lt;=110,B335&gt;100),9*转化表!$E$37+10*转化表!$E$38+10*转化表!$E$39+10*转化表!$E$40+10*转化表!$E$41+10*转化表!$E$42+10*转化表!$E$43+10*转化表!$E$44+10*转化表!$E$45+10*转化表!$E$46+(B335-100)*转化表!$E$47,IF(AND(B335&lt;=120,B335&gt;110),9*转化表!$E$37+10*转化表!$E$38+10*转化表!$E$39+10*转化表!$E$40+10*转化表!$E$41+10*转化表!$E$42+10*转化表!$E$43+10*转化表!$E$44+10*转化表!$E$45+10*转化表!$E$46+10*转化表!$E$47+(B335-110)*转化表!$E$48)))))))))))))</f>
        <v>112.16999999999999</v>
      </c>
      <c r="J335" s="103">
        <f>IF(E335&lt;=50,0,(E335-50)*B335*7%+0.1+IF(AND(B335&lt;=10,B335&gt;0),(人物成长表!$B335-1)*转化表!$F$37,IF(AND(B335&lt;=20,B335&gt;10),9*转化表!$F$37+(B335-10)*转化表!$F$38,IF(AND(B335&lt;=30,B335&gt;20),9*转化表!$F$37+10*转化表!$F$38+(B335-20)*转化表!$F$39,IF(AND(B335&lt;=40,B335&gt;30),9*转化表!$F$37+10*转化表!$F$38+10*转化表!$F$39+(B335-30)*转化表!$F$40,IF(AND(B335&lt;=50,B335&gt;40),9*转化表!$F$37+10*转化表!$F$38+10*转化表!$F$39+10*转化表!$F$40+(B335-40)*转化表!$F$41,IF(AND(B335&lt;=60,B335&gt;50),9*转化表!$F$37+10*转化表!$F$38+10*转化表!$F$39+10*转化表!$F$40+10*转化表!$F$41+(B335-50)*转化表!$F$42,IF(AND(B335&lt;=70,B335&gt;60),9*转化表!$F$37+10*转化表!$F$38+10*转化表!$F$39+10*转化表!$F$40+10*转化表!$F$41+10*转化表!$F$42+(B335-60)*转化表!$F$43,IF(AND(B335&lt;=80,B335&gt;70),9*转化表!$F$37+10*转化表!$F$38+10*转化表!$F$39+10*转化表!$F$40+10*转化表!$F$41+10*转化表!$F$42+10*转化表!$F$43+(B335-70)*转化表!$F$44,IF(AND(B335&lt;=90,B335&gt;80),9*转化表!$F$37+10*转化表!$F$38+10*转化表!$F$39+10*转化表!$F$40+10*转化表!$F$41+10*转化表!$F$42+10*转化表!$F$43+10*转化表!$F$44+(B335-80)*转化表!$F$45,IF(AND(B335&lt;=100,B335&gt;90),9*转化表!$F$37+10*转化表!$F$38+10*转化表!$F$39+10*转化表!$F$40+10*转化表!$F$41+10*转化表!$F$42+10*转化表!$F$43+10*转化表!$F$44+10*转化表!$F$45+(B335-90)*转化表!$F$46,IF(AND(B335&lt;=110,B335&gt;100),9*转化表!$F$37+10*转化表!$F$38+10*转化表!$F$39+10*转化表!$F$40+10*转化表!$F$41+10*转化表!$F$42+10*转化表!$F$43+10*转化表!$F$44+10*转化表!$F$45+10*转化表!$F$46+(B335-100)*转化表!$F$47,IF(AND(B335&lt;=120,B335&gt;110),9*转化表!$F$37+10*转化表!$F$38+10*转化表!$F$39+10*转化表!$F$40+10*转化表!$F$41+10*转化表!$F$42+10*转化表!$F$43+10*转化表!$F$44+10*转化表!$F$45+10*转化表!$F$46+10*转化表!$F$47+(B335-110)*转化表!$F$48)))))))))))))</f>
        <v>72.930000000000007</v>
      </c>
      <c r="K335" s="103">
        <f>(F335-50)*人物成长表!$B335*10%+1+IF(AND(B335&lt;=10,B335&gt;0),(人物成长表!$B335-1)*转化表!$G$37,IF(AND(B335&lt;=20,B335&gt;10),9*转化表!$G$37+(B335-10)*转化表!$G$38,IF(AND(B335&lt;=30,B335&gt;20),9*转化表!$G$37+10*转化表!$G$38+(B335-20)*转化表!$G$39,IF(AND(B335&lt;=40,B335&gt;30),9*转化表!$G$37+10*转化表!$G$38+10*转化表!$G$39+(B335-30)*转化表!$G$40,IF(AND(B335&lt;=50,B335&gt;40),9*转化表!$G$37+10*转化表!$G$38+10*转化表!$G$39+10*转化表!$G$40+(B335-40)*转化表!$G$41,IF(AND(B335&lt;=60,B335&gt;50),9*转化表!$G$37+10*转化表!$G$38+10*转化表!$G$39+10*转化表!$G$40+10*转化表!$G$41+(B335-50)*转化表!$G$42,IF(AND(B335&lt;=70,B335&gt;60),9*转化表!$G$37+10*转化表!$G$38+10*转化表!$G$39+10*转化表!$G$40+10*转化表!$G$41+10*转化表!$G$42+(B335-60)*转化表!$G$43,IF(AND(B335&lt;=80,B335&gt;70),9*转化表!$G$37+10*转化表!$G$38+10*转化表!$G$39+10*转化表!$G$40+10*转化表!$G$41+10*转化表!$G$42+10*转化表!$G$43+(B335-70)*转化表!$G$44,IF(AND(B335&lt;=90,B335&gt;80),9*转化表!$G$37+10*转化表!$G$38+10*转化表!$G$39+10*转化表!$G$40+10*转化表!$G$41+10*转化表!$G$42+10*转化表!$G$43+10*转化表!$G$44+(B335-80)*转化表!$G$45,IF(AND(B335&lt;=100,B335&gt;90),9*转化表!$G$37+10*转化表!$G$38+10*转化表!$G$39+10*转化表!$G$40+10*转化表!$G$41+10*转化表!$G$42+10*转化表!$G$43+10*转化表!$G$44+10*转化表!$G$45+(B335-90)*转化表!$G$46,IF(AND(B335&lt;=110,B335&gt;100),9*转化表!$G$37+10*转化表!$G$38+10*转化表!$G$39+10*转化表!$G$40+10*转化表!$G$41+10*转化表!$G$42+10*转化表!$G$43+10*转化表!$G$44+10*转化表!$G$45+10*转化表!$G$46+(B335-100)*转化表!$G$47,IF(AND(B335&lt;=120,B335&gt;110),9*转化表!$G$37+10*转化表!$G$38+10*转化表!$G$39+10*转化表!$G$40+10*转化表!$G$41+10*转化表!$G$42+10*转化表!$G$43+10*转化表!$G$44+10*转化表!$G$45+10*转化表!$G$46+10*转化表!$G$47+(B335-110)*转化表!$G$48))))))))))))</f>
        <v>584</v>
      </c>
      <c r="L335" s="103">
        <f>IF(F335&lt;=50,0,(F335-50)*人物成长表!$B335*7%+IF(AND(B335&lt;=10,B335&gt;0),人物成长表!$B335*转化表!$H$37,IF(AND(B335&lt;=20,B335&gt;10),9*转化表!$H$37+(B335-10)*转化表!$H$38,IF(AND(B335&lt;=30,B335&gt;20),9*转化表!$H$37+10*转化表!$H$38+(B335-20)*转化表!$H$39,IF(AND(B335&lt;=40,B335&gt;30),9*转化表!$H$37+10*转化表!$H$38+10*转化表!$H$39+(B335-30)*转化表!$H$40,IF(AND(B335&lt;=50,B335&gt;40),9*转化表!$H$37+10*转化表!$H$38+10*转化表!$H$39+10*转化表!$H$40+(B335-40)*转化表!$H$41,IF(AND(B335&lt;=60,B335&gt;50),9*转化表!$H$37+10*转化表!$H$38+10*转化表!$H$39+10*转化表!$H$40+10*转化表!$H$41+(B335-50)*转化表!$H$42,IF(AND(B335&lt;=70,B335&gt;60),9*转化表!$H$37+10*转化表!$H$38+10*转化表!$H$39+10*转化表!$H$40+10*转化表!$H$41+10*转化表!$H$42+(B335-60)*转化表!$H$43,IF(AND(B335&lt;=80,B335&gt;70),9*转化表!$H$37+10*转化表!$H$38+10*转化表!$H$39+10*转化表!$H$40+10*转化表!$H$41+10*转化表!$H$42+10*转化表!$H$43+(B335-70)*转化表!$H$44,IF(AND(B335&lt;=90,B335&gt;80),9*转化表!$H$37+10*转化表!$H$38+10*转化表!$H$39+10*转化表!$H$40+10*转化表!$H$41+10*转化表!$H$42+10*转化表!$H$43+10*转化表!$H$44+(B335-80)*转化表!$H$45,IF(AND(B335&lt;=100,B335&gt;90),9*转化表!$H$37+10*转化表!$H$38+10*转化表!$H$39+10*转化表!$H$40+10*转化表!$H$41+10*转化表!$H$42+10*转化表!$H$43+10*转化表!$H$44+10*转化表!$H$45+(B335-90)*转化表!$H$46,IF(AND(B335&lt;=110,B335&gt;100),9*转化表!$H$37+10*转化表!$H$38+10*转化表!$H$39+10*转化表!$H$40+10*转化表!$H$41+10*转化表!$H$42+10*转化表!$H$43+10*转化表!$H$44+10*转化表!$H$45+10*转化表!$H$46+(B335-100)*转化表!$H$47,IF(AND(B335&lt;=120,B335&gt;110),9*转化表!$H$37+10*转化表!$H$38+10*转化表!$H$39+10*转化表!$H$40+10*转化表!$H$41+10*转化表!$H$42+10*转化表!$H$43+10*转化表!$H$44+10*转化表!$H$45+10*转化表!$H$46+10*转化表!$H$47+(B335-110)*转化表!$H$48)))))))))))))</f>
        <v>72.640000000000015</v>
      </c>
      <c r="M335" s="104">
        <v>0.15</v>
      </c>
      <c r="N335" s="100">
        <v>0</v>
      </c>
      <c r="O335" s="104">
        <v>0.15</v>
      </c>
      <c r="P335" s="104">
        <v>0.15</v>
      </c>
      <c r="Q335" s="100">
        <v>0</v>
      </c>
      <c r="R335" s="100">
        <v>0</v>
      </c>
      <c r="S335" s="100">
        <v>0</v>
      </c>
    </row>
    <row r="336" spans="1:19">
      <c r="A336" s="42" t="s">
        <v>465</v>
      </c>
      <c r="B336" s="100">
        <v>95</v>
      </c>
      <c r="C336" s="101">
        <f>IF(AND(B336&lt;=10,B336&gt;0),(人物成长表!$B336-1)*16+50,IF(AND(B336&lt;=20,B336&gt;10),9*16+50+(B336-10)*32,IF(AND(B336&lt;=30,B336&gt;20),9*16+50+10*32+(B336-20)*48,IF(AND(B336&lt;=40,B336&gt;30),9*16+50+10*32+10*48+(B336-30)*64,IF(AND(B336&lt;=50,B336&gt;40),9*16+50+10*32+10*48+10*64+(B336-40)*80,IF(AND(B336&lt;=60,B336&gt;50),9*16+30+10*32+10*48+10*64+10*80+(B336-50)*96,IF(AND(B336&lt;=70,B336&gt;60),9*16+30+10*32+10*48+10*64+10*80+10*96+(B336-60)*112,IF(AND(B336&lt;=80,B336&gt;70),9*16+30+10*32+10*48+10*64+10*80+10*96+10*112+(B336-70)*128,IF(AND(B336&lt;=90,B336&gt;80),9*16+30+10*32+10*48+10*64+10*80+10*96+10*112+10*128+(B336-80)*144,IF(AND(B336&lt;=100,B336&gt;90),9*16+30+10*32+10*48+10*64+10*80+10*96+10*112+10*128+10*144+(B336-90)*160,IF(AND(B336&lt;=110,B336&gt;100),9*16+30+10*32+10*48+10*64+10*80+10*96+10*112+10*128+10*144+10*160+(B336-100)*176,IF(AND(B336&lt;=120,B336&gt;110),9*16+30+10*32+10*48+10*64+10*80+10*96+10*112+10*128+10*144+10*160+10*176+(B336-110)*192))))))))))))</f>
        <v>8014</v>
      </c>
      <c r="D336" s="42">
        <v>60</v>
      </c>
      <c r="E336" s="42">
        <v>60</v>
      </c>
      <c r="F336" s="100">
        <v>60</v>
      </c>
      <c r="G336" s="102">
        <f>人物成长表!$D336*人物成长表!$B336*10%+7+IF(AND(B336&lt;=10,B336&gt;0),(人物成长表!$B336-1)*转化表!$C$37,IF(AND(B336&lt;=20,B336&gt;10),9*转化表!$C$37+(B336-10)*转化表!$C$38,IF(AND(B336&lt;=30,B336&gt;20),9*转化表!$C$37+10*转化表!$C$38+(B336-20)*转化表!$C$39,IF(AND(B336&lt;=40,B336&gt;30),9*转化表!$C$37+10*转化表!$C$38+10*转化表!$C$39+(B336-30)*转化表!$C$40,IF(AND(B336&lt;=50,B336&gt;40),9*转化表!$C$37+10*转化表!$C$38+10*转化表!$C$39+10*转化表!$C$40+(B336-40)*转化表!$C$41,IF(AND(B336&lt;=60,B336&gt;50),9*转化表!$C$37+10*转化表!$C$38+10*转化表!$C$39+10*转化表!$C$40+10*转化表!$C$41+(B336-50)*转化表!$C$42,IF(AND(B336&lt;=70,B336&gt;60),9*转化表!$C$37+10*转化表!$C$38+10*转化表!$C$39+10*转化表!$C$40+10*转化表!$C$41+10*转化表!$C$42+(B336-60)*转化表!$C$43,IF(AND(B336&lt;=80,B336&gt;70),9*转化表!$C$37+10*转化表!$C$38+10*转化表!$C$39+10*转化表!$C$40+10*转化表!$C$41+10*转化表!$C$42+10*转化表!$C$43+(B336-70)*转化表!$C$44,IF(AND(B336&lt;=90,B336&gt;80),9*转化表!$C$37+10*转化表!$C$38+10*转化表!$C$39+10*转化表!$C$40+10*转化表!$C$41+10*转化表!$C$42+10*转化表!$C$43+10*转化表!$C$44+(B336-80)*转化表!$C$45,IF(AND(B336&lt;=100,B336&gt;90),9*转化表!$C$37+10*转化表!$C$38+10*转化表!$C$39+10*转化表!$C$40+10*转化表!$C$41+10*转化表!$C$42+10*转化表!$C$43+10*转化表!$C$44+10*转化表!$C$45+(B336-90)*转化表!$C$46,IF(AND(B336&lt;=110,B336&gt;100),9*转化表!$C$37+10*转化表!$C$38+10*转化表!$C$39+10*转化表!$C$40+10*转化表!$C$41+10*转化表!$C$42+10*转化表!$C$43+10*转化表!$C$44+10*转化表!$C$45+10*转化表!$C$46+(B336-100)*转化表!$C$47,IF(AND(B336&lt;=120,B336&gt;110),9*转化表!$C$37+10*转化表!$C$38+10*转化表!$C$39+10*转化表!$C$40+10*转化表!$C$41+10*转化表!$C$42+10*转化表!$C$43+10*转化表!$C$44+10*转化表!$C$45+10*转化表!$C$46+10*转化表!$C$47+(B336-110)*转化表!$C$48))))))))))))</f>
        <v>2094</v>
      </c>
      <c r="H336" s="102">
        <f>人物成长表!$D336*人物成长表!$B336*7%+4.8+IF(AND(B336&lt;=10,B336&gt;0),(人物成长表!$B336-1)*转化表!$D$37,IF(AND(B336&lt;=20,B336&gt;10),9*转化表!$D$37+(B336-10)*转化表!$D$38,IF(AND(B336&lt;=30,B336&gt;20),9*转化表!$D$37+10*转化表!$D$38+(B336-20)*转化表!$D$39,IF(AND(B336&lt;=40,B336&gt;30),9*转化表!$D$37+10*转化表!$D$38+10*转化表!$D$39+(B336-30)*转化表!$D$40,IF(AND(B336&lt;=50,B336&gt;40),9*转化表!$D$37+10*转化表!$D$38+10*转化表!$D$39+10*转化表!$D$40+(B336-40)*转化表!$D$41,IF(AND(B336&lt;=60,B336&gt;50),9*转化表!$D$37+10*转化表!$D$38+10*转化表!$D$39+10*转化表!$D$40+10*转化表!$D$41+(B336-50)*转化表!$D$42,IF(AND(B336&lt;=70,B336&gt;60),9*转化表!$D$37+10*转化表!$D$38+10*转化表!$D$39+10*转化表!$D$40+10*转化表!$D$41+10*转化表!$D$42+(B336-60)*转化表!$D$43,IF(AND(B336&lt;=80,B336&gt;70),9*转化表!$D$37+10*转化表!$D$38+10*转化表!$D$39+10*转化表!$D$40+10*转化表!$D$41+10*转化表!$D$42+10*转化表!$D$43+(B336-70)*转化表!$D$44,IF(AND(B336&lt;=90,B336&gt;80),9*转化表!$D$37+10*转化表!$D$38+10*转化表!$D$39+10*转化表!$D$40+10*转化表!$D$41+10*转化表!$D$42+10*转化表!$D$43+10*转化表!$D$44+(B336-80)*转化表!$D$45,IF(AND(B336&lt;=100,B336&gt;90),9*转化表!$D$37+10*转化表!$D$38+10*转化表!$D$39+10*转化表!$D$40+10*转化表!$D$41+10*转化表!$D$42+10*转化表!$D$43+10*转化表!$D$44+10*转化表!$D$45+(B336-90)*转化表!$D$46,IF(AND(B336&lt;=110,B336&gt;100),9*转化表!$D$37+10*转化表!$D$38+10*转化表!$D$39+10*转化表!$D$40+10*转化表!$D$41+10*转化表!$D$42+10*转化表!$D$43+10*转化表!$D$44+10*转化表!$D$45+10*转化表!$D$46+(B336-100)*转化表!$D$47,IF(AND(B336&lt;=120,B336&gt;110),9*转化表!$D$37+10*转化表!$D$38+10*转化表!$D$39+10*转化表!$D$40+10*转化表!$D$41+10*转化表!$D$42+10*转化表!$D$43+10*转化表!$D$44+10*转化表!$D$45+10*转化表!$D$46+10*转化表!$D$47+(B336-110)*转化表!$D$48))))))))))))</f>
        <v>545.5</v>
      </c>
      <c r="I336" s="103">
        <f>IF(E336&lt;=50,0,(E336-50)*人物成长表!$B336*10%+0.1+IF(AND(B336&lt;=10,B336&gt;0),(人物成长表!$B336-1)*转化表!$E$37,IF(AND(B336&lt;=20,B336&gt;10),9*转化表!$E$37+(B336-10)*转化表!$E$38,IF(AND(B336&lt;=30,B336&gt;20),9*转化表!$E$37+10*转化表!$E$38+(B336-20)*转化表!$E$39,IF(AND(B336&lt;=40,B336&gt;30),9*转化表!$E$37+10*转化表!$E$38+10*转化表!$E$39+(B336-30)*转化表!$E$40,IF(AND(B336&lt;=50,B336&gt;40),9*转化表!$E$37+10*转化表!$E$38+10*转化表!$E$39+10*转化表!$E$40+(B336-40)*转化表!$E$41,IF(AND(B336&lt;=60,B336&gt;50),9*转化表!$E$37+10*转化表!$E$38+10*转化表!$E$39+10*转化表!$E$40+10*转化表!$E$41+(B336-50)*转化表!$E$42,IF(AND(B336&lt;=70,B336&gt;60),9*转化表!$E$37+10*转化表!$E$38+10*转化表!$E$39+10*转化表!$E$40+10*转化表!$E$41+10*转化表!$E$42+(B336-60)*转化表!$E$43,IF(AND(B336&lt;=80,B336&gt;70),9*转化表!$E$37+10*转化表!$E$38+10*转化表!$E$39+10*转化表!$E$40+10*转化表!$E$41+10*转化表!$E$42+10*转化表!$E$43+(B336-70)*转化表!$E$44,IF(AND(B336&lt;=90,B336&gt;80),9*转化表!$E$37+10*转化表!$E$38+10*转化表!$E$39+10*转化表!$E$40+10*转化表!$E$41+10*转化表!$E$42+10*转化表!$E$43+10*转化表!$E$44+(B336-80)*转化表!$E$45,IF(AND(B336&lt;=100,B336&gt;90),9*转化表!$E$37+10*转化表!$E$38+10*转化表!$E$39+10*转化表!$E$40+10*转化表!$E$41+10*转化表!$E$42+10*转化表!$E$43+10*转化表!$E$44+10*转化表!$E$45+(B336-90)*转化表!$E$46,IF(AND(B336&lt;=110,B336&gt;100),9*转化表!$E$37+10*转化表!$E$38+10*转化表!$E$39+10*转化表!$E$40+10*转化表!$E$41+10*转化表!$E$42+10*转化表!$E$43+10*转化表!$E$44+10*转化表!$E$45+10*转化表!$E$46+(B336-100)*转化表!$E$47,IF(AND(B336&lt;=120,B336&gt;110),9*转化表!$E$37+10*转化表!$E$38+10*转化表!$E$39+10*转化表!$E$40+10*转化表!$E$41+10*转化表!$E$42+10*转化表!$E$43+10*转化表!$E$44+10*转化表!$E$45+10*转化表!$E$46+10*转化表!$E$47+(B336-110)*转化表!$E$48)))))))))))))</f>
        <v>114.47</v>
      </c>
      <c r="J336" s="103">
        <f>IF(E336&lt;=50,0,(E336-50)*B336*7%+0.1+IF(AND(B336&lt;=10,B336&gt;0),(人物成长表!$B336-1)*转化表!$F$37,IF(AND(B336&lt;=20,B336&gt;10),9*转化表!$F$37+(B336-10)*转化表!$F$38,IF(AND(B336&lt;=30,B336&gt;20),9*转化表!$F$37+10*转化表!$F$38+(B336-20)*转化表!$F$39,IF(AND(B336&lt;=40,B336&gt;30),9*转化表!$F$37+10*转化表!$F$38+10*转化表!$F$39+(B336-30)*转化表!$F$40,IF(AND(B336&lt;=50,B336&gt;40),9*转化表!$F$37+10*转化表!$F$38+10*转化表!$F$39+10*转化表!$F$40+(B336-40)*转化表!$F$41,IF(AND(B336&lt;=60,B336&gt;50),9*转化表!$F$37+10*转化表!$F$38+10*转化表!$F$39+10*转化表!$F$40+10*转化表!$F$41+(B336-50)*转化表!$F$42,IF(AND(B336&lt;=70,B336&gt;60),9*转化表!$F$37+10*转化表!$F$38+10*转化表!$F$39+10*转化表!$F$40+10*转化表!$F$41+10*转化表!$F$42+(B336-60)*转化表!$F$43,IF(AND(B336&lt;=80,B336&gt;70),9*转化表!$F$37+10*转化表!$F$38+10*转化表!$F$39+10*转化表!$F$40+10*转化表!$F$41+10*转化表!$F$42+10*转化表!$F$43+(B336-70)*转化表!$F$44,IF(AND(B336&lt;=90,B336&gt;80),9*转化表!$F$37+10*转化表!$F$38+10*转化表!$F$39+10*转化表!$F$40+10*转化表!$F$41+10*转化表!$F$42+10*转化表!$F$43+10*转化表!$F$44+(B336-80)*转化表!$F$45,IF(AND(B336&lt;=100,B336&gt;90),9*转化表!$F$37+10*转化表!$F$38+10*转化表!$F$39+10*转化表!$F$40+10*转化表!$F$41+10*转化表!$F$42+10*转化表!$F$43+10*转化表!$F$44+10*转化表!$F$45+(B336-90)*转化表!$F$46,IF(AND(B336&lt;=110,B336&gt;100),9*转化表!$F$37+10*转化表!$F$38+10*转化表!$F$39+10*转化表!$F$40+10*转化表!$F$41+10*转化表!$F$42+10*转化表!$F$43+10*转化表!$F$44+10*转化表!$F$45+10*转化表!$F$46+(B336-100)*转化表!$F$47,IF(AND(B336&lt;=120,B336&gt;110),9*转化表!$F$37+10*转化表!$F$38+10*转化表!$F$39+10*转化表!$F$40+10*转化表!$F$41+10*转化表!$F$42+10*转化表!$F$43+10*转化表!$F$44+10*转化表!$F$45+10*转化表!$F$46+10*转化表!$F$47+(B336-110)*转化表!$F$48)))))))))))))</f>
        <v>74.63</v>
      </c>
      <c r="K336" s="103">
        <f>(F336-50)*人物成长表!$B336*10%+1+IF(AND(B336&lt;=10,B336&gt;0),(人物成长表!$B336-1)*转化表!$G$37,IF(AND(B336&lt;=20,B336&gt;10),9*转化表!$G$37+(B336-10)*转化表!$G$38,IF(AND(B336&lt;=30,B336&gt;20),9*转化表!$G$37+10*转化表!$G$38+(B336-20)*转化表!$G$39,IF(AND(B336&lt;=40,B336&gt;30),9*转化表!$G$37+10*转化表!$G$38+10*转化表!$G$39+(B336-30)*转化表!$G$40,IF(AND(B336&lt;=50,B336&gt;40),9*转化表!$G$37+10*转化表!$G$38+10*转化表!$G$39+10*转化表!$G$40+(B336-40)*转化表!$G$41,IF(AND(B336&lt;=60,B336&gt;50),9*转化表!$G$37+10*转化表!$G$38+10*转化表!$G$39+10*转化表!$G$40+10*转化表!$G$41+(B336-50)*转化表!$G$42,IF(AND(B336&lt;=70,B336&gt;60),9*转化表!$G$37+10*转化表!$G$38+10*转化表!$G$39+10*转化表!$G$40+10*转化表!$G$41+10*转化表!$G$42+(B336-60)*转化表!$G$43,IF(AND(B336&lt;=80,B336&gt;70),9*转化表!$G$37+10*转化表!$G$38+10*转化表!$G$39+10*转化表!$G$40+10*转化表!$G$41+10*转化表!$G$42+10*转化表!$G$43+(B336-70)*转化表!$G$44,IF(AND(B336&lt;=90,B336&gt;80),9*转化表!$G$37+10*转化表!$G$38+10*转化表!$G$39+10*转化表!$G$40+10*转化表!$G$41+10*转化表!$G$42+10*转化表!$G$43+10*转化表!$G$44+(B336-80)*转化表!$G$45,IF(AND(B336&lt;=100,B336&gt;90),9*转化表!$G$37+10*转化表!$G$38+10*转化表!$G$39+10*转化表!$G$40+10*转化表!$G$41+10*转化表!$G$42+10*转化表!$G$43+10*转化表!$G$44+10*转化表!$G$45+(B336-90)*转化表!$G$46,IF(AND(B336&lt;=110,B336&gt;100),9*转化表!$G$37+10*转化表!$G$38+10*转化表!$G$39+10*转化表!$G$40+10*转化表!$G$41+10*转化表!$G$42+10*转化表!$G$43+10*转化表!$G$44+10*转化表!$G$45+10*转化表!$G$46+(B336-100)*转化表!$G$47,IF(AND(B336&lt;=120,B336&gt;110),9*转化表!$G$37+10*转化表!$G$38+10*转化表!$G$39+10*转化表!$G$40+10*转化表!$G$41+10*转化表!$G$42+10*转化表!$G$43+10*转化表!$G$44+10*转化表!$G$45+10*转化表!$G$46+10*转化表!$G$47+(B336-110)*转化表!$G$48))))))))))))</f>
        <v>595</v>
      </c>
      <c r="L336" s="103">
        <f>IF(F336&lt;=50,0,(F336-50)*人物成长表!$B336*7%+IF(AND(B336&lt;=10,B336&gt;0),人物成长表!$B336*转化表!$H$37,IF(AND(B336&lt;=20,B336&gt;10),9*转化表!$H$37+(B336-10)*转化表!$H$38,IF(AND(B336&lt;=30,B336&gt;20),9*转化表!$H$37+10*转化表!$H$38+(B336-20)*转化表!$H$39,IF(AND(B336&lt;=40,B336&gt;30),9*转化表!$H$37+10*转化表!$H$38+10*转化表!$H$39+(B336-30)*转化表!$H$40,IF(AND(B336&lt;=50,B336&gt;40),9*转化表!$H$37+10*转化表!$H$38+10*转化表!$H$39+10*转化表!$H$40+(B336-40)*转化表!$H$41,IF(AND(B336&lt;=60,B336&gt;50),9*转化表!$H$37+10*转化表!$H$38+10*转化表!$H$39+10*转化表!$H$40+10*转化表!$H$41+(B336-50)*转化表!$H$42,IF(AND(B336&lt;=70,B336&gt;60),9*转化表!$H$37+10*转化表!$H$38+10*转化表!$H$39+10*转化表!$H$40+10*转化表!$H$41+10*转化表!$H$42+(B336-60)*转化表!$H$43,IF(AND(B336&lt;=80,B336&gt;70),9*转化表!$H$37+10*转化表!$H$38+10*转化表!$H$39+10*转化表!$H$40+10*转化表!$H$41+10*转化表!$H$42+10*转化表!$H$43+(B336-70)*转化表!$H$44,IF(AND(B336&lt;=90,B336&gt;80),9*转化表!$H$37+10*转化表!$H$38+10*转化表!$H$39+10*转化表!$H$40+10*转化表!$H$41+10*转化表!$H$42+10*转化表!$H$43+10*转化表!$H$44+(B336-80)*转化表!$H$45,IF(AND(B336&lt;=100,B336&gt;90),9*转化表!$H$37+10*转化表!$H$38+10*转化表!$H$39+10*转化表!$H$40+10*转化表!$H$41+10*转化表!$H$42+10*转化表!$H$43+10*转化表!$H$44+10*转化表!$H$45+(B336-90)*转化表!$H$46,IF(AND(B336&lt;=110,B336&gt;100),9*转化表!$H$37+10*转化表!$H$38+10*转化表!$H$39+10*转化表!$H$40+10*转化表!$H$41+10*转化表!$H$42+10*转化表!$H$43+10*转化表!$H$44+10*转化表!$H$45+10*转化表!$H$46+(B336-100)*转化表!$H$47,IF(AND(B336&lt;=120,B336&gt;110),9*转化表!$H$37+10*转化表!$H$38+10*转化表!$H$39+10*转化表!$H$40+10*转化表!$H$41+10*转化表!$H$42+10*转化表!$H$43+10*转化表!$H$44+10*转化表!$H$45+10*转化表!$H$46+10*转化表!$H$47+(B336-110)*转化表!$H$48)))))))))))))</f>
        <v>73.489999999999995</v>
      </c>
      <c r="M336" s="104">
        <v>0.15</v>
      </c>
      <c r="N336" s="100">
        <v>0</v>
      </c>
      <c r="O336" s="104">
        <v>0.15</v>
      </c>
      <c r="P336" s="104">
        <v>0.15</v>
      </c>
      <c r="Q336" s="100">
        <v>0</v>
      </c>
      <c r="R336" s="100">
        <v>0</v>
      </c>
      <c r="S336" s="100">
        <v>0</v>
      </c>
    </row>
    <row r="337" spans="1:19">
      <c r="A337" s="42" t="s">
        <v>465</v>
      </c>
      <c r="B337" s="100">
        <v>96</v>
      </c>
      <c r="C337" s="101">
        <f>IF(AND(B337&lt;=10,B337&gt;0),(人物成长表!$B337-1)*16+50,IF(AND(B337&lt;=20,B337&gt;10),9*16+50+(B337-10)*32,IF(AND(B337&lt;=30,B337&gt;20),9*16+50+10*32+(B337-20)*48,IF(AND(B337&lt;=40,B337&gt;30),9*16+50+10*32+10*48+(B337-30)*64,IF(AND(B337&lt;=50,B337&gt;40),9*16+50+10*32+10*48+10*64+(B337-40)*80,IF(AND(B337&lt;=60,B337&gt;50),9*16+30+10*32+10*48+10*64+10*80+(B337-50)*96,IF(AND(B337&lt;=70,B337&gt;60),9*16+30+10*32+10*48+10*64+10*80+10*96+(B337-60)*112,IF(AND(B337&lt;=80,B337&gt;70),9*16+30+10*32+10*48+10*64+10*80+10*96+10*112+(B337-70)*128,IF(AND(B337&lt;=90,B337&gt;80),9*16+30+10*32+10*48+10*64+10*80+10*96+10*112+10*128+(B337-80)*144,IF(AND(B337&lt;=100,B337&gt;90),9*16+30+10*32+10*48+10*64+10*80+10*96+10*112+10*128+10*144+(B337-90)*160,IF(AND(B337&lt;=110,B337&gt;100),9*16+30+10*32+10*48+10*64+10*80+10*96+10*112+10*128+10*144+10*160+(B337-100)*176,IF(AND(B337&lt;=120,B337&gt;110),9*16+30+10*32+10*48+10*64+10*80+10*96+10*112+10*128+10*144+10*160+10*176+(B337-110)*192))))))))))))</f>
        <v>8174</v>
      </c>
      <c r="D337" s="42">
        <v>60</v>
      </c>
      <c r="E337" s="42">
        <v>60</v>
      </c>
      <c r="F337" s="100">
        <v>60</v>
      </c>
      <c r="G337" s="102">
        <f>人物成长表!$D337*人物成长表!$B337*10%+7+IF(AND(B337&lt;=10,B337&gt;0),(人物成长表!$B337-1)*转化表!$C$37,IF(AND(B337&lt;=20,B337&gt;10),9*转化表!$C$37+(B337-10)*转化表!$C$38,IF(AND(B337&lt;=30,B337&gt;20),9*转化表!$C$37+10*转化表!$C$38+(B337-20)*转化表!$C$39,IF(AND(B337&lt;=40,B337&gt;30),9*转化表!$C$37+10*转化表!$C$38+10*转化表!$C$39+(B337-30)*转化表!$C$40,IF(AND(B337&lt;=50,B337&gt;40),9*转化表!$C$37+10*转化表!$C$38+10*转化表!$C$39+10*转化表!$C$40+(B337-40)*转化表!$C$41,IF(AND(B337&lt;=60,B337&gt;50),9*转化表!$C$37+10*转化表!$C$38+10*转化表!$C$39+10*转化表!$C$40+10*转化表!$C$41+(B337-50)*转化表!$C$42,IF(AND(B337&lt;=70,B337&gt;60),9*转化表!$C$37+10*转化表!$C$38+10*转化表!$C$39+10*转化表!$C$40+10*转化表!$C$41+10*转化表!$C$42+(B337-60)*转化表!$C$43,IF(AND(B337&lt;=80,B337&gt;70),9*转化表!$C$37+10*转化表!$C$38+10*转化表!$C$39+10*转化表!$C$40+10*转化表!$C$41+10*转化表!$C$42+10*转化表!$C$43+(B337-70)*转化表!$C$44,IF(AND(B337&lt;=90,B337&gt;80),9*转化表!$C$37+10*转化表!$C$38+10*转化表!$C$39+10*转化表!$C$40+10*转化表!$C$41+10*转化表!$C$42+10*转化表!$C$43+10*转化表!$C$44+(B337-80)*转化表!$C$45,IF(AND(B337&lt;=100,B337&gt;90),9*转化表!$C$37+10*转化表!$C$38+10*转化表!$C$39+10*转化表!$C$40+10*转化表!$C$41+10*转化表!$C$42+10*转化表!$C$43+10*转化表!$C$44+10*转化表!$C$45+(B337-90)*转化表!$C$46,IF(AND(B337&lt;=110,B337&gt;100),9*转化表!$C$37+10*转化表!$C$38+10*转化表!$C$39+10*转化表!$C$40+10*转化表!$C$41+10*转化表!$C$42+10*转化表!$C$43+10*转化表!$C$44+10*转化表!$C$45+10*转化表!$C$46+(B337-100)*转化表!$C$47,IF(AND(B337&lt;=120,B337&gt;110),9*转化表!$C$37+10*转化表!$C$38+10*转化表!$C$39+10*转化表!$C$40+10*转化表!$C$41+10*转化表!$C$42+10*转化表!$C$43+10*转化表!$C$44+10*转化表!$C$45+10*转化表!$C$46+10*转化表!$C$47+(B337-110)*转化表!$C$48))))))))))))</f>
        <v>2135</v>
      </c>
      <c r="H337" s="102">
        <f>人物成长表!$D337*人物成长表!$B337*7%+4.8+IF(AND(B337&lt;=10,B337&gt;0),(人物成长表!$B337-1)*转化表!$D$37,IF(AND(B337&lt;=20,B337&gt;10),9*转化表!$D$37+(B337-10)*转化表!$D$38,IF(AND(B337&lt;=30,B337&gt;20),9*转化表!$D$37+10*转化表!$D$38+(B337-20)*转化表!$D$39,IF(AND(B337&lt;=40,B337&gt;30),9*转化表!$D$37+10*转化表!$D$38+10*转化表!$D$39+(B337-30)*转化表!$D$40,IF(AND(B337&lt;=50,B337&gt;40),9*转化表!$D$37+10*转化表!$D$38+10*转化表!$D$39+10*转化表!$D$40+(B337-40)*转化表!$D$41,IF(AND(B337&lt;=60,B337&gt;50),9*转化表!$D$37+10*转化表!$D$38+10*转化表!$D$39+10*转化表!$D$40+10*转化表!$D$41+(B337-50)*转化表!$D$42,IF(AND(B337&lt;=70,B337&gt;60),9*转化表!$D$37+10*转化表!$D$38+10*转化表!$D$39+10*转化表!$D$40+10*转化表!$D$41+10*转化表!$D$42+(B337-60)*转化表!$D$43,IF(AND(B337&lt;=80,B337&gt;70),9*转化表!$D$37+10*转化表!$D$38+10*转化表!$D$39+10*转化表!$D$40+10*转化表!$D$41+10*转化表!$D$42+10*转化表!$D$43+(B337-70)*转化表!$D$44,IF(AND(B337&lt;=90,B337&gt;80),9*转化表!$D$37+10*转化表!$D$38+10*转化表!$D$39+10*转化表!$D$40+10*转化表!$D$41+10*转化表!$D$42+10*转化表!$D$43+10*转化表!$D$44+(B337-80)*转化表!$D$45,IF(AND(B337&lt;=100,B337&gt;90),9*转化表!$D$37+10*转化表!$D$38+10*转化表!$D$39+10*转化表!$D$40+10*转化表!$D$41+10*转化表!$D$42+10*转化表!$D$43+10*转化表!$D$44+10*转化表!$D$45+(B337-90)*转化表!$D$46,IF(AND(B337&lt;=110,B337&gt;100),9*转化表!$D$37+10*转化表!$D$38+10*转化表!$D$39+10*转化表!$D$40+10*转化表!$D$41+10*转化表!$D$42+10*转化表!$D$43+10*转化表!$D$44+10*转化表!$D$45+10*转化表!$D$46+(B337-100)*转化表!$D$47,IF(AND(B337&lt;=120,B337&gt;110),9*转化表!$D$37+10*转化表!$D$38+10*转化表!$D$39+10*转化表!$D$40+10*转化表!$D$41+10*转化表!$D$42+10*转化表!$D$43+10*转化表!$D$44+10*转化表!$D$45+10*转化表!$D$46+10*转化表!$D$47+(B337-110)*转化表!$D$48))))))))))))</f>
        <v>555</v>
      </c>
      <c r="I337" s="103">
        <f>IF(E337&lt;=50,0,(E337-50)*人物成长表!$B337*10%+0.1+IF(AND(B337&lt;=10,B337&gt;0),(人物成长表!$B337-1)*转化表!$E$37,IF(AND(B337&lt;=20,B337&gt;10),9*转化表!$E$37+(B337-10)*转化表!$E$38,IF(AND(B337&lt;=30,B337&gt;20),9*转化表!$E$37+10*转化表!$E$38+(B337-20)*转化表!$E$39,IF(AND(B337&lt;=40,B337&gt;30),9*转化表!$E$37+10*转化表!$E$38+10*转化表!$E$39+(B337-30)*转化表!$E$40,IF(AND(B337&lt;=50,B337&gt;40),9*转化表!$E$37+10*转化表!$E$38+10*转化表!$E$39+10*转化表!$E$40+(B337-40)*转化表!$E$41,IF(AND(B337&lt;=60,B337&gt;50),9*转化表!$E$37+10*转化表!$E$38+10*转化表!$E$39+10*转化表!$E$40+10*转化表!$E$41+(B337-50)*转化表!$E$42,IF(AND(B337&lt;=70,B337&gt;60),9*转化表!$E$37+10*转化表!$E$38+10*转化表!$E$39+10*转化表!$E$40+10*转化表!$E$41+10*转化表!$E$42+(B337-60)*转化表!$E$43,IF(AND(B337&lt;=80,B337&gt;70),9*转化表!$E$37+10*转化表!$E$38+10*转化表!$E$39+10*转化表!$E$40+10*转化表!$E$41+10*转化表!$E$42+10*转化表!$E$43+(B337-70)*转化表!$E$44,IF(AND(B337&lt;=90,B337&gt;80),9*转化表!$E$37+10*转化表!$E$38+10*转化表!$E$39+10*转化表!$E$40+10*转化表!$E$41+10*转化表!$E$42+10*转化表!$E$43+10*转化表!$E$44+(B337-80)*转化表!$E$45,IF(AND(B337&lt;=100,B337&gt;90),9*转化表!$E$37+10*转化表!$E$38+10*转化表!$E$39+10*转化表!$E$40+10*转化表!$E$41+10*转化表!$E$42+10*转化表!$E$43+10*转化表!$E$44+10*转化表!$E$45+(B337-90)*转化表!$E$46,IF(AND(B337&lt;=110,B337&gt;100),9*转化表!$E$37+10*转化表!$E$38+10*转化表!$E$39+10*转化表!$E$40+10*转化表!$E$41+10*转化表!$E$42+10*转化表!$E$43+10*转化表!$E$44+10*转化表!$E$45+10*转化表!$E$46+(B337-100)*转化表!$E$47,IF(AND(B337&lt;=120,B337&gt;110),9*转化表!$E$37+10*转化表!$E$38+10*转化表!$E$39+10*转化表!$E$40+10*转化表!$E$41+10*转化表!$E$42+10*转化表!$E$43+10*转化表!$E$44+10*转化表!$E$45+10*转化表!$E$46+10*转化表!$E$47+(B337-110)*转化表!$E$48)))))))))))))</f>
        <v>116.77</v>
      </c>
      <c r="J337" s="103">
        <f>IF(E337&lt;=50,0,(E337-50)*B337*7%+0.1+IF(AND(B337&lt;=10,B337&gt;0),(人物成长表!$B337-1)*转化表!$F$37,IF(AND(B337&lt;=20,B337&gt;10),9*转化表!$F$37+(B337-10)*转化表!$F$38,IF(AND(B337&lt;=30,B337&gt;20),9*转化表!$F$37+10*转化表!$F$38+(B337-20)*转化表!$F$39,IF(AND(B337&lt;=40,B337&gt;30),9*转化表!$F$37+10*转化表!$F$38+10*转化表!$F$39+(B337-30)*转化表!$F$40,IF(AND(B337&lt;=50,B337&gt;40),9*转化表!$F$37+10*转化表!$F$38+10*转化表!$F$39+10*转化表!$F$40+(B337-40)*转化表!$F$41,IF(AND(B337&lt;=60,B337&gt;50),9*转化表!$F$37+10*转化表!$F$38+10*转化表!$F$39+10*转化表!$F$40+10*转化表!$F$41+(B337-50)*转化表!$F$42,IF(AND(B337&lt;=70,B337&gt;60),9*转化表!$F$37+10*转化表!$F$38+10*转化表!$F$39+10*转化表!$F$40+10*转化表!$F$41+10*转化表!$F$42+(B337-60)*转化表!$F$43,IF(AND(B337&lt;=80,B337&gt;70),9*转化表!$F$37+10*转化表!$F$38+10*转化表!$F$39+10*转化表!$F$40+10*转化表!$F$41+10*转化表!$F$42+10*转化表!$F$43+(B337-70)*转化表!$F$44,IF(AND(B337&lt;=90,B337&gt;80),9*转化表!$F$37+10*转化表!$F$38+10*转化表!$F$39+10*转化表!$F$40+10*转化表!$F$41+10*转化表!$F$42+10*转化表!$F$43+10*转化表!$F$44+(B337-80)*转化表!$F$45,IF(AND(B337&lt;=100,B337&gt;90),9*转化表!$F$37+10*转化表!$F$38+10*转化表!$F$39+10*转化表!$F$40+10*转化表!$F$41+10*转化表!$F$42+10*转化表!$F$43+10*转化表!$F$44+10*转化表!$F$45+(B337-90)*转化表!$F$46,IF(AND(B337&lt;=110,B337&gt;100),9*转化表!$F$37+10*转化表!$F$38+10*转化表!$F$39+10*转化表!$F$40+10*转化表!$F$41+10*转化表!$F$42+10*转化表!$F$43+10*转化表!$F$44+10*转化表!$F$45+10*转化表!$F$46+(B337-100)*转化表!$F$47,IF(AND(B337&lt;=120,B337&gt;110),9*转化表!$F$37+10*转化表!$F$38+10*转化表!$F$39+10*转化表!$F$40+10*转化表!$F$41+10*转化表!$F$42+10*转化表!$F$43+10*转化表!$F$44+10*转化表!$F$45+10*转化表!$F$46+10*转化表!$F$47+(B337-110)*转化表!$F$48)))))))))))))</f>
        <v>76.33</v>
      </c>
      <c r="K337" s="103">
        <f>(F337-50)*人物成长表!$B337*10%+1+IF(AND(B337&lt;=10,B337&gt;0),(人物成长表!$B337-1)*转化表!$G$37,IF(AND(B337&lt;=20,B337&gt;10),9*转化表!$G$37+(B337-10)*转化表!$G$38,IF(AND(B337&lt;=30,B337&gt;20),9*转化表!$G$37+10*转化表!$G$38+(B337-20)*转化表!$G$39,IF(AND(B337&lt;=40,B337&gt;30),9*转化表!$G$37+10*转化表!$G$38+10*转化表!$G$39+(B337-30)*转化表!$G$40,IF(AND(B337&lt;=50,B337&gt;40),9*转化表!$G$37+10*转化表!$G$38+10*转化表!$G$39+10*转化表!$G$40+(B337-40)*转化表!$G$41,IF(AND(B337&lt;=60,B337&gt;50),9*转化表!$G$37+10*转化表!$G$38+10*转化表!$G$39+10*转化表!$G$40+10*转化表!$G$41+(B337-50)*转化表!$G$42,IF(AND(B337&lt;=70,B337&gt;60),9*转化表!$G$37+10*转化表!$G$38+10*转化表!$G$39+10*转化表!$G$40+10*转化表!$G$41+10*转化表!$G$42+(B337-60)*转化表!$G$43,IF(AND(B337&lt;=80,B337&gt;70),9*转化表!$G$37+10*转化表!$G$38+10*转化表!$G$39+10*转化表!$G$40+10*转化表!$G$41+10*转化表!$G$42+10*转化表!$G$43+(B337-70)*转化表!$G$44,IF(AND(B337&lt;=90,B337&gt;80),9*转化表!$G$37+10*转化表!$G$38+10*转化表!$G$39+10*转化表!$G$40+10*转化表!$G$41+10*转化表!$G$42+10*转化表!$G$43+10*转化表!$G$44+(B337-80)*转化表!$G$45,IF(AND(B337&lt;=100,B337&gt;90),9*转化表!$G$37+10*转化表!$G$38+10*转化表!$G$39+10*转化表!$G$40+10*转化表!$G$41+10*转化表!$G$42+10*转化表!$G$43+10*转化表!$G$44+10*转化表!$G$45+(B337-90)*转化表!$G$46,IF(AND(B337&lt;=110,B337&gt;100),9*转化表!$G$37+10*转化表!$G$38+10*转化表!$G$39+10*转化表!$G$40+10*转化表!$G$41+10*转化表!$G$42+10*转化表!$G$43+10*转化表!$G$44+10*转化表!$G$45+10*转化表!$G$46+(B337-100)*转化表!$G$47,IF(AND(B337&lt;=120,B337&gt;110),9*转化表!$G$37+10*转化表!$G$38+10*转化表!$G$39+10*转化表!$G$40+10*转化表!$G$41+10*转化表!$G$42+10*转化表!$G$43+10*转化表!$G$44+10*转化表!$G$45+10*转化表!$G$46+10*转化表!$G$47+(B337-110)*转化表!$G$48))))))))))))</f>
        <v>606</v>
      </c>
      <c r="L337" s="103">
        <f>IF(F337&lt;=50,0,(F337-50)*人物成长表!$B337*7%+IF(AND(B337&lt;=10,B337&gt;0),人物成长表!$B337*转化表!$H$37,IF(AND(B337&lt;=20,B337&gt;10),9*转化表!$H$37+(B337-10)*转化表!$H$38,IF(AND(B337&lt;=30,B337&gt;20),9*转化表!$H$37+10*转化表!$H$38+(B337-20)*转化表!$H$39,IF(AND(B337&lt;=40,B337&gt;30),9*转化表!$H$37+10*转化表!$H$38+10*转化表!$H$39+(B337-30)*转化表!$H$40,IF(AND(B337&lt;=50,B337&gt;40),9*转化表!$H$37+10*转化表!$H$38+10*转化表!$H$39+10*转化表!$H$40+(B337-40)*转化表!$H$41,IF(AND(B337&lt;=60,B337&gt;50),9*转化表!$H$37+10*转化表!$H$38+10*转化表!$H$39+10*转化表!$H$40+10*转化表!$H$41+(B337-50)*转化表!$H$42,IF(AND(B337&lt;=70,B337&gt;60),9*转化表!$H$37+10*转化表!$H$38+10*转化表!$H$39+10*转化表!$H$40+10*转化表!$H$41+10*转化表!$H$42+(B337-60)*转化表!$H$43,IF(AND(B337&lt;=80,B337&gt;70),9*转化表!$H$37+10*转化表!$H$38+10*转化表!$H$39+10*转化表!$H$40+10*转化表!$H$41+10*转化表!$H$42+10*转化表!$H$43+(B337-70)*转化表!$H$44,IF(AND(B337&lt;=90,B337&gt;80),9*转化表!$H$37+10*转化表!$H$38+10*转化表!$H$39+10*转化表!$H$40+10*转化表!$H$41+10*转化表!$H$42+10*转化表!$H$43+10*转化表!$H$44+(B337-80)*转化表!$H$45,IF(AND(B337&lt;=100,B337&gt;90),9*转化表!$H$37+10*转化表!$H$38+10*转化表!$H$39+10*转化表!$H$40+10*转化表!$H$41+10*转化表!$H$42+10*转化表!$H$43+10*转化表!$H$44+10*转化表!$H$45+(B337-90)*转化表!$H$46,IF(AND(B337&lt;=110,B337&gt;100),9*转化表!$H$37+10*转化表!$H$38+10*转化表!$H$39+10*转化表!$H$40+10*转化表!$H$41+10*转化表!$H$42+10*转化表!$H$43+10*转化表!$H$44+10*转化表!$H$45+10*转化表!$H$46+(B337-100)*转化表!$H$47,IF(AND(B337&lt;=120,B337&gt;110),9*转化表!$H$37+10*转化表!$H$38+10*转化表!$H$39+10*转化表!$H$40+10*转化表!$H$41+10*转化表!$H$42+10*转化表!$H$43+10*转化表!$H$44+10*转化表!$H$45+10*转化表!$H$46+10*转化表!$H$47+(B337-110)*转化表!$H$48)))))))))))))</f>
        <v>74.34</v>
      </c>
      <c r="M337" s="104">
        <v>0.15</v>
      </c>
      <c r="N337" s="100">
        <v>0</v>
      </c>
      <c r="O337" s="104">
        <v>0.15</v>
      </c>
      <c r="P337" s="104">
        <v>0.15</v>
      </c>
      <c r="Q337" s="100">
        <v>0</v>
      </c>
      <c r="R337" s="100">
        <v>0</v>
      </c>
      <c r="S337" s="100">
        <v>0</v>
      </c>
    </row>
    <row r="338" spans="1:19">
      <c r="A338" s="42" t="s">
        <v>465</v>
      </c>
      <c r="B338" s="100">
        <v>97</v>
      </c>
      <c r="C338" s="101">
        <f>IF(AND(B338&lt;=10,B338&gt;0),(人物成长表!$B338-1)*16+50,IF(AND(B338&lt;=20,B338&gt;10),9*16+50+(B338-10)*32,IF(AND(B338&lt;=30,B338&gt;20),9*16+50+10*32+(B338-20)*48,IF(AND(B338&lt;=40,B338&gt;30),9*16+50+10*32+10*48+(B338-30)*64,IF(AND(B338&lt;=50,B338&gt;40),9*16+50+10*32+10*48+10*64+(B338-40)*80,IF(AND(B338&lt;=60,B338&gt;50),9*16+30+10*32+10*48+10*64+10*80+(B338-50)*96,IF(AND(B338&lt;=70,B338&gt;60),9*16+30+10*32+10*48+10*64+10*80+10*96+(B338-60)*112,IF(AND(B338&lt;=80,B338&gt;70),9*16+30+10*32+10*48+10*64+10*80+10*96+10*112+(B338-70)*128,IF(AND(B338&lt;=90,B338&gt;80),9*16+30+10*32+10*48+10*64+10*80+10*96+10*112+10*128+(B338-80)*144,IF(AND(B338&lt;=100,B338&gt;90),9*16+30+10*32+10*48+10*64+10*80+10*96+10*112+10*128+10*144+(B338-90)*160,IF(AND(B338&lt;=110,B338&gt;100),9*16+30+10*32+10*48+10*64+10*80+10*96+10*112+10*128+10*144+10*160+(B338-100)*176,IF(AND(B338&lt;=120,B338&gt;110),9*16+30+10*32+10*48+10*64+10*80+10*96+10*112+10*128+10*144+10*160+10*176+(B338-110)*192))))))))))))</f>
        <v>8334</v>
      </c>
      <c r="D338" s="42">
        <v>60</v>
      </c>
      <c r="E338" s="42">
        <v>60</v>
      </c>
      <c r="F338" s="100">
        <v>60</v>
      </c>
      <c r="G338" s="102">
        <f>人物成长表!$D338*人物成长表!$B338*10%+7+IF(AND(B338&lt;=10,B338&gt;0),(人物成长表!$B338-1)*转化表!$C$37,IF(AND(B338&lt;=20,B338&gt;10),9*转化表!$C$37+(B338-10)*转化表!$C$38,IF(AND(B338&lt;=30,B338&gt;20),9*转化表!$C$37+10*转化表!$C$38+(B338-20)*转化表!$C$39,IF(AND(B338&lt;=40,B338&gt;30),9*转化表!$C$37+10*转化表!$C$38+10*转化表!$C$39+(B338-30)*转化表!$C$40,IF(AND(B338&lt;=50,B338&gt;40),9*转化表!$C$37+10*转化表!$C$38+10*转化表!$C$39+10*转化表!$C$40+(B338-40)*转化表!$C$41,IF(AND(B338&lt;=60,B338&gt;50),9*转化表!$C$37+10*转化表!$C$38+10*转化表!$C$39+10*转化表!$C$40+10*转化表!$C$41+(B338-50)*转化表!$C$42,IF(AND(B338&lt;=70,B338&gt;60),9*转化表!$C$37+10*转化表!$C$38+10*转化表!$C$39+10*转化表!$C$40+10*转化表!$C$41+10*转化表!$C$42+(B338-60)*转化表!$C$43,IF(AND(B338&lt;=80,B338&gt;70),9*转化表!$C$37+10*转化表!$C$38+10*转化表!$C$39+10*转化表!$C$40+10*转化表!$C$41+10*转化表!$C$42+10*转化表!$C$43+(B338-70)*转化表!$C$44,IF(AND(B338&lt;=90,B338&gt;80),9*转化表!$C$37+10*转化表!$C$38+10*转化表!$C$39+10*转化表!$C$40+10*转化表!$C$41+10*转化表!$C$42+10*转化表!$C$43+10*转化表!$C$44+(B338-80)*转化表!$C$45,IF(AND(B338&lt;=100,B338&gt;90),9*转化表!$C$37+10*转化表!$C$38+10*转化表!$C$39+10*转化表!$C$40+10*转化表!$C$41+10*转化表!$C$42+10*转化表!$C$43+10*转化表!$C$44+10*转化表!$C$45+(B338-90)*转化表!$C$46,IF(AND(B338&lt;=110,B338&gt;100),9*转化表!$C$37+10*转化表!$C$38+10*转化表!$C$39+10*转化表!$C$40+10*转化表!$C$41+10*转化表!$C$42+10*转化表!$C$43+10*转化表!$C$44+10*转化表!$C$45+10*转化表!$C$46+(B338-100)*转化表!$C$47,IF(AND(B338&lt;=120,B338&gt;110),9*转化表!$C$37+10*转化表!$C$38+10*转化表!$C$39+10*转化表!$C$40+10*转化表!$C$41+10*转化表!$C$42+10*转化表!$C$43+10*转化表!$C$44+10*转化表!$C$45+10*转化表!$C$46+10*转化表!$C$47+(B338-110)*转化表!$C$48))))))))))))</f>
        <v>2176</v>
      </c>
      <c r="H338" s="102">
        <f>人物成长表!$D338*人物成长表!$B338*7%+4.8+IF(AND(B338&lt;=10,B338&gt;0),(人物成长表!$B338-1)*转化表!$D$37,IF(AND(B338&lt;=20,B338&gt;10),9*转化表!$D$37+(B338-10)*转化表!$D$38,IF(AND(B338&lt;=30,B338&gt;20),9*转化表!$D$37+10*转化表!$D$38+(B338-20)*转化表!$D$39,IF(AND(B338&lt;=40,B338&gt;30),9*转化表!$D$37+10*转化表!$D$38+10*转化表!$D$39+(B338-30)*转化表!$D$40,IF(AND(B338&lt;=50,B338&gt;40),9*转化表!$D$37+10*转化表!$D$38+10*转化表!$D$39+10*转化表!$D$40+(B338-40)*转化表!$D$41,IF(AND(B338&lt;=60,B338&gt;50),9*转化表!$D$37+10*转化表!$D$38+10*转化表!$D$39+10*转化表!$D$40+10*转化表!$D$41+(B338-50)*转化表!$D$42,IF(AND(B338&lt;=70,B338&gt;60),9*转化表!$D$37+10*转化表!$D$38+10*转化表!$D$39+10*转化表!$D$40+10*转化表!$D$41+10*转化表!$D$42+(B338-60)*转化表!$D$43,IF(AND(B338&lt;=80,B338&gt;70),9*转化表!$D$37+10*转化表!$D$38+10*转化表!$D$39+10*转化表!$D$40+10*转化表!$D$41+10*转化表!$D$42+10*转化表!$D$43+(B338-70)*转化表!$D$44,IF(AND(B338&lt;=90,B338&gt;80),9*转化表!$D$37+10*转化表!$D$38+10*转化表!$D$39+10*转化表!$D$40+10*转化表!$D$41+10*转化表!$D$42+10*转化表!$D$43+10*转化表!$D$44+(B338-80)*转化表!$D$45,IF(AND(B338&lt;=100,B338&gt;90),9*转化表!$D$37+10*转化表!$D$38+10*转化表!$D$39+10*转化表!$D$40+10*转化表!$D$41+10*转化表!$D$42+10*转化表!$D$43+10*转化表!$D$44+10*转化表!$D$45+(B338-90)*转化表!$D$46,IF(AND(B338&lt;=110,B338&gt;100),9*转化表!$D$37+10*转化表!$D$38+10*转化表!$D$39+10*转化表!$D$40+10*转化表!$D$41+10*转化表!$D$42+10*转化表!$D$43+10*转化表!$D$44+10*转化表!$D$45+10*转化表!$D$46+(B338-100)*转化表!$D$47,IF(AND(B338&lt;=120,B338&gt;110),9*转化表!$D$37+10*转化表!$D$38+10*转化表!$D$39+10*转化表!$D$40+10*转化表!$D$41+10*转化表!$D$42+10*转化表!$D$43+10*转化表!$D$44+10*转化表!$D$45+10*转化表!$D$46+10*转化表!$D$47+(B338-110)*转化表!$D$48))))))))))))</f>
        <v>564.5</v>
      </c>
      <c r="I338" s="103">
        <f>IF(E338&lt;=50,0,(E338-50)*人物成长表!$B338*10%+0.1+IF(AND(B338&lt;=10,B338&gt;0),(人物成长表!$B338-1)*转化表!$E$37,IF(AND(B338&lt;=20,B338&gt;10),9*转化表!$E$37+(B338-10)*转化表!$E$38,IF(AND(B338&lt;=30,B338&gt;20),9*转化表!$E$37+10*转化表!$E$38+(B338-20)*转化表!$E$39,IF(AND(B338&lt;=40,B338&gt;30),9*转化表!$E$37+10*转化表!$E$38+10*转化表!$E$39+(B338-30)*转化表!$E$40,IF(AND(B338&lt;=50,B338&gt;40),9*转化表!$E$37+10*转化表!$E$38+10*转化表!$E$39+10*转化表!$E$40+(B338-40)*转化表!$E$41,IF(AND(B338&lt;=60,B338&gt;50),9*转化表!$E$37+10*转化表!$E$38+10*转化表!$E$39+10*转化表!$E$40+10*转化表!$E$41+(B338-50)*转化表!$E$42,IF(AND(B338&lt;=70,B338&gt;60),9*转化表!$E$37+10*转化表!$E$38+10*转化表!$E$39+10*转化表!$E$40+10*转化表!$E$41+10*转化表!$E$42+(B338-60)*转化表!$E$43,IF(AND(B338&lt;=80,B338&gt;70),9*转化表!$E$37+10*转化表!$E$38+10*转化表!$E$39+10*转化表!$E$40+10*转化表!$E$41+10*转化表!$E$42+10*转化表!$E$43+(B338-70)*转化表!$E$44,IF(AND(B338&lt;=90,B338&gt;80),9*转化表!$E$37+10*转化表!$E$38+10*转化表!$E$39+10*转化表!$E$40+10*转化表!$E$41+10*转化表!$E$42+10*转化表!$E$43+10*转化表!$E$44+(B338-80)*转化表!$E$45,IF(AND(B338&lt;=100,B338&gt;90),9*转化表!$E$37+10*转化表!$E$38+10*转化表!$E$39+10*转化表!$E$40+10*转化表!$E$41+10*转化表!$E$42+10*转化表!$E$43+10*转化表!$E$44+10*转化表!$E$45+(B338-90)*转化表!$E$46,IF(AND(B338&lt;=110,B338&gt;100),9*转化表!$E$37+10*转化表!$E$38+10*转化表!$E$39+10*转化表!$E$40+10*转化表!$E$41+10*转化表!$E$42+10*转化表!$E$43+10*转化表!$E$44+10*转化表!$E$45+10*转化表!$E$46+(B338-100)*转化表!$E$47,IF(AND(B338&lt;=120,B338&gt;110),9*转化表!$E$37+10*转化表!$E$38+10*转化表!$E$39+10*转化表!$E$40+10*转化表!$E$41+10*转化表!$E$42+10*转化表!$E$43+10*转化表!$E$44+10*转化表!$E$45+10*转化表!$E$46+10*转化表!$E$47+(B338-110)*转化表!$E$48)))))))))))))</f>
        <v>119.07</v>
      </c>
      <c r="J338" s="103">
        <f>IF(E338&lt;=50,0,(E338-50)*B338*7%+0.1+IF(AND(B338&lt;=10,B338&gt;0),(人物成长表!$B338-1)*转化表!$F$37,IF(AND(B338&lt;=20,B338&gt;10),9*转化表!$F$37+(B338-10)*转化表!$F$38,IF(AND(B338&lt;=30,B338&gt;20),9*转化表!$F$37+10*转化表!$F$38+(B338-20)*转化表!$F$39,IF(AND(B338&lt;=40,B338&gt;30),9*转化表!$F$37+10*转化表!$F$38+10*转化表!$F$39+(B338-30)*转化表!$F$40,IF(AND(B338&lt;=50,B338&gt;40),9*转化表!$F$37+10*转化表!$F$38+10*转化表!$F$39+10*转化表!$F$40+(B338-40)*转化表!$F$41,IF(AND(B338&lt;=60,B338&gt;50),9*转化表!$F$37+10*转化表!$F$38+10*转化表!$F$39+10*转化表!$F$40+10*转化表!$F$41+(B338-50)*转化表!$F$42,IF(AND(B338&lt;=70,B338&gt;60),9*转化表!$F$37+10*转化表!$F$38+10*转化表!$F$39+10*转化表!$F$40+10*转化表!$F$41+10*转化表!$F$42+(B338-60)*转化表!$F$43,IF(AND(B338&lt;=80,B338&gt;70),9*转化表!$F$37+10*转化表!$F$38+10*转化表!$F$39+10*转化表!$F$40+10*转化表!$F$41+10*转化表!$F$42+10*转化表!$F$43+(B338-70)*转化表!$F$44,IF(AND(B338&lt;=90,B338&gt;80),9*转化表!$F$37+10*转化表!$F$38+10*转化表!$F$39+10*转化表!$F$40+10*转化表!$F$41+10*转化表!$F$42+10*转化表!$F$43+10*转化表!$F$44+(B338-80)*转化表!$F$45,IF(AND(B338&lt;=100,B338&gt;90),9*转化表!$F$37+10*转化表!$F$38+10*转化表!$F$39+10*转化表!$F$40+10*转化表!$F$41+10*转化表!$F$42+10*转化表!$F$43+10*转化表!$F$44+10*转化表!$F$45+(B338-90)*转化表!$F$46,IF(AND(B338&lt;=110,B338&gt;100),9*转化表!$F$37+10*转化表!$F$38+10*转化表!$F$39+10*转化表!$F$40+10*转化表!$F$41+10*转化表!$F$42+10*转化表!$F$43+10*转化表!$F$44+10*转化表!$F$45+10*转化表!$F$46+(B338-100)*转化表!$F$47,IF(AND(B338&lt;=120,B338&gt;110),9*转化表!$F$37+10*转化表!$F$38+10*转化表!$F$39+10*转化表!$F$40+10*转化表!$F$41+10*转化表!$F$42+10*转化表!$F$43+10*转化表!$F$44+10*转化表!$F$45+10*转化表!$F$46+10*转化表!$F$47+(B338-110)*转化表!$F$48)))))))))))))</f>
        <v>78.03</v>
      </c>
      <c r="K338" s="103">
        <f>(F338-50)*人物成长表!$B338*10%+1+IF(AND(B338&lt;=10,B338&gt;0),(人物成长表!$B338-1)*转化表!$G$37,IF(AND(B338&lt;=20,B338&gt;10),9*转化表!$G$37+(B338-10)*转化表!$G$38,IF(AND(B338&lt;=30,B338&gt;20),9*转化表!$G$37+10*转化表!$G$38+(B338-20)*转化表!$G$39,IF(AND(B338&lt;=40,B338&gt;30),9*转化表!$G$37+10*转化表!$G$38+10*转化表!$G$39+(B338-30)*转化表!$G$40,IF(AND(B338&lt;=50,B338&gt;40),9*转化表!$G$37+10*转化表!$G$38+10*转化表!$G$39+10*转化表!$G$40+(B338-40)*转化表!$G$41,IF(AND(B338&lt;=60,B338&gt;50),9*转化表!$G$37+10*转化表!$G$38+10*转化表!$G$39+10*转化表!$G$40+10*转化表!$G$41+(B338-50)*转化表!$G$42,IF(AND(B338&lt;=70,B338&gt;60),9*转化表!$G$37+10*转化表!$G$38+10*转化表!$G$39+10*转化表!$G$40+10*转化表!$G$41+10*转化表!$G$42+(B338-60)*转化表!$G$43,IF(AND(B338&lt;=80,B338&gt;70),9*转化表!$G$37+10*转化表!$G$38+10*转化表!$G$39+10*转化表!$G$40+10*转化表!$G$41+10*转化表!$G$42+10*转化表!$G$43+(B338-70)*转化表!$G$44,IF(AND(B338&lt;=90,B338&gt;80),9*转化表!$G$37+10*转化表!$G$38+10*转化表!$G$39+10*转化表!$G$40+10*转化表!$G$41+10*转化表!$G$42+10*转化表!$G$43+10*转化表!$G$44+(B338-80)*转化表!$G$45,IF(AND(B338&lt;=100,B338&gt;90),9*转化表!$G$37+10*转化表!$G$38+10*转化表!$G$39+10*转化表!$G$40+10*转化表!$G$41+10*转化表!$G$42+10*转化表!$G$43+10*转化表!$G$44+10*转化表!$G$45+(B338-90)*转化表!$G$46,IF(AND(B338&lt;=110,B338&gt;100),9*转化表!$G$37+10*转化表!$G$38+10*转化表!$G$39+10*转化表!$G$40+10*转化表!$G$41+10*转化表!$G$42+10*转化表!$G$43+10*转化表!$G$44+10*转化表!$G$45+10*转化表!$G$46+(B338-100)*转化表!$G$47,IF(AND(B338&lt;=120,B338&gt;110),9*转化表!$G$37+10*转化表!$G$38+10*转化表!$G$39+10*转化表!$G$40+10*转化表!$G$41+10*转化表!$G$42+10*转化表!$G$43+10*转化表!$G$44+10*转化表!$G$45+10*转化表!$G$46+10*转化表!$G$47+(B338-110)*转化表!$G$48))))))))))))</f>
        <v>617</v>
      </c>
      <c r="L338" s="103">
        <f>IF(F338&lt;=50,0,(F338-50)*人物成长表!$B338*7%+IF(AND(B338&lt;=10,B338&gt;0),人物成长表!$B338*转化表!$H$37,IF(AND(B338&lt;=20,B338&gt;10),9*转化表!$H$37+(B338-10)*转化表!$H$38,IF(AND(B338&lt;=30,B338&gt;20),9*转化表!$H$37+10*转化表!$H$38+(B338-20)*转化表!$H$39,IF(AND(B338&lt;=40,B338&gt;30),9*转化表!$H$37+10*转化表!$H$38+10*转化表!$H$39+(B338-30)*转化表!$H$40,IF(AND(B338&lt;=50,B338&gt;40),9*转化表!$H$37+10*转化表!$H$38+10*转化表!$H$39+10*转化表!$H$40+(B338-40)*转化表!$H$41,IF(AND(B338&lt;=60,B338&gt;50),9*转化表!$H$37+10*转化表!$H$38+10*转化表!$H$39+10*转化表!$H$40+10*转化表!$H$41+(B338-50)*转化表!$H$42,IF(AND(B338&lt;=70,B338&gt;60),9*转化表!$H$37+10*转化表!$H$38+10*转化表!$H$39+10*转化表!$H$40+10*转化表!$H$41+10*转化表!$H$42+(B338-60)*转化表!$H$43,IF(AND(B338&lt;=80,B338&gt;70),9*转化表!$H$37+10*转化表!$H$38+10*转化表!$H$39+10*转化表!$H$40+10*转化表!$H$41+10*转化表!$H$42+10*转化表!$H$43+(B338-70)*转化表!$H$44,IF(AND(B338&lt;=90,B338&gt;80),9*转化表!$H$37+10*转化表!$H$38+10*转化表!$H$39+10*转化表!$H$40+10*转化表!$H$41+10*转化表!$H$42+10*转化表!$H$43+10*转化表!$H$44+(B338-80)*转化表!$H$45,IF(AND(B338&lt;=100,B338&gt;90),9*转化表!$H$37+10*转化表!$H$38+10*转化表!$H$39+10*转化表!$H$40+10*转化表!$H$41+10*转化表!$H$42+10*转化表!$H$43+10*转化表!$H$44+10*转化表!$H$45+(B338-90)*转化表!$H$46,IF(AND(B338&lt;=110,B338&gt;100),9*转化表!$H$37+10*转化表!$H$38+10*转化表!$H$39+10*转化表!$H$40+10*转化表!$H$41+10*转化表!$H$42+10*转化表!$H$43+10*转化表!$H$44+10*转化表!$H$45+10*转化表!$H$46+(B338-100)*转化表!$H$47,IF(AND(B338&lt;=120,B338&gt;110),9*转化表!$H$37+10*转化表!$H$38+10*转化表!$H$39+10*转化表!$H$40+10*转化表!$H$41+10*转化表!$H$42+10*转化表!$H$43+10*转化表!$H$44+10*转化表!$H$45+10*转化表!$H$46+10*转化表!$H$47+(B338-110)*转化表!$H$48)))))))))))))</f>
        <v>75.190000000000012</v>
      </c>
      <c r="M338" s="104">
        <v>0.15</v>
      </c>
      <c r="N338" s="100">
        <v>0</v>
      </c>
      <c r="O338" s="104">
        <v>0.15</v>
      </c>
      <c r="P338" s="104">
        <v>0.15</v>
      </c>
      <c r="Q338" s="100">
        <v>0</v>
      </c>
      <c r="R338" s="100">
        <v>0</v>
      </c>
      <c r="S338" s="100">
        <v>0</v>
      </c>
    </row>
    <row r="339" spans="1:19">
      <c r="A339" s="42" t="s">
        <v>465</v>
      </c>
      <c r="B339" s="100">
        <v>98</v>
      </c>
      <c r="C339" s="101">
        <f>IF(AND(B339&lt;=10,B339&gt;0),(人物成长表!$B339-1)*16+50,IF(AND(B339&lt;=20,B339&gt;10),9*16+50+(B339-10)*32,IF(AND(B339&lt;=30,B339&gt;20),9*16+50+10*32+(B339-20)*48,IF(AND(B339&lt;=40,B339&gt;30),9*16+50+10*32+10*48+(B339-30)*64,IF(AND(B339&lt;=50,B339&gt;40),9*16+50+10*32+10*48+10*64+(B339-40)*80,IF(AND(B339&lt;=60,B339&gt;50),9*16+30+10*32+10*48+10*64+10*80+(B339-50)*96,IF(AND(B339&lt;=70,B339&gt;60),9*16+30+10*32+10*48+10*64+10*80+10*96+(B339-60)*112,IF(AND(B339&lt;=80,B339&gt;70),9*16+30+10*32+10*48+10*64+10*80+10*96+10*112+(B339-70)*128,IF(AND(B339&lt;=90,B339&gt;80),9*16+30+10*32+10*48+10*64+10*80+10*96+10*112+10*128+(B339-80)*144,IF(AND(B339&lt;=100,B339&gt;90),9*16+30+10*32+10*48+10*64+10*80+10*96+10*112+10*128+10*144+(B339-90)*160,IF(AND(B339&lt;=110,B339&gt;100),9*16+30+10*32+10*48+10*64+10*80+10*96+10*112+10*128+10*144+10*160+(B339-100)*176,IF(AND(B339&lt;=120,B339&gt;110),9*16+30+10*32+10*48+10*64+10*80+10*96+10*112+10*128+10*144+10*160+10*176+(B339-110)*192))))))))))))</f>
        <v>8494</v>
      </c>
      <c r="D339" s="42">
        <v>60</v>
      </c>
      <c r="E339" s="42">
        <v>60</v>
      </c>
      <c r="F339" s="100">
        <v>60</v>
      </c>
      <c r="G339" s="102">
        <f>人物成长表!$D339*人物成长表!$B339*10%+7+IF(AND(B339&lt;=10,B339&gt;0),(人物成长表!$B339-1)*转化表!$C$37,IF(AND(B339&lt;=20,B339&gt;10),9*转化表!$C$37+(B339-10)*转化表!$C$38,IF(AND(B339&lt;=30,B339&gt;20),9*转化表!$C$37+10*转化表!$C$38+(B339-20)*转化表!$C$39,IF(AND(B339&lt;=40,B339&gt;30),9*转化表!$C$37+10*转化表!$C$38+10*转化表!$C$39+(B339-30)*转化表!$C$40,IF(AND(B339&lt;=50,B339&gt;40),9*转化表!$C$37+10*转化表!$C$38+10*转化表!$C$39+10*转化表!$C$40+(B339-40)*转化表!$C$41,IF(AND(B339&lt;=60,B339&gt;50),9*转化表!$C$37+10*转化表!$C$38+10*转化表!$C$39+10*转化表!$C$40+10*转化表!$C$41+(B339-50)*转化表!$C$42,IF(AND(B339&lt;=70,B339&gt;60),9*转化表!$C$37+10*转化表!$C$38+10*转化表!$C$39+10*转化表!$C$40+10*转化表!$C$41+10*转化表!$C$42+(B339-60)*转化表!$C$43,IF(AND(B339&lt;=80,B339&gt;70),9*转化表!$C$37+10*转化表!$C$38+10*转化表!$C$39+10*转化表!$C$40+10*转化表!$C$41+10*转化表!$C$42+10*转化表!$C$43+(B339-70)*转化表!$C$44,IF(AND(B339&lt;=90,B339&gt;80),9*转化表!$C$37+10*转化表!$C$38+10*转化表!$C$39+10*转化表!$C$40+10*转化表!$C$41+10*转化表!$C$42+10*转化表!$C$43+10*转化表!$C$44+(B339-80)*转化表!$C$45,IF(AND(B339&lt;=100,B339&gt;90),9*转化表!$C$37+10*转化表!$C$38+10*转化表!$C$39+10*转化表!$C$40+10*转化表!$C$41+10*转化表!$C$42+10*转化表!$C$43+10*转化表!$C$44+10*转化表!$C$45+(B339-90)*转化表!$C$46,IF(AND(B339&lt;=110,B339&gt;100),9*转化表!$C$37+10*转化表!$C$38+10*转化表!$C$39+10*转化表!$C$40+10*转化表!$C$41+10*转化表!$C$42+10*转化表!$C$43+10*转化表!$C$44+10*转化表!$C$45+10*转化表!$C$46+(B339-100)*转化表!$C$47,IF(AND(B339&lt;=120,B339&gt;110),9*转化表!$C$37+10*转化表!$C$38+10*转化表!$C$39+10*转化表!$C$40+10*转化表!$C$41+10*转化表!$C$42+10*转化表!$C$43+10*转化表!$C$44+10*转化表!$C$45+10*转化表!$C$46+10*转化表!$C$47+(B339-110)*转化表!$C$48))))))))))))</f>
        <v>2217</v>
      </c>
      <c r="H339" s="102">
        <f>人物成长表!$D339*人物成长表!$B339*7%+4.8+IF(AND(B339&lt;=10,B339&gt;0),(人物成长表!$B339-1)*转化表!$D$37,IF(AND(B339&lt;=20,B339&gt;10),9*转化表!$D$37+(B339-10)*转化表!$D$38,IF(AND(B339&lt;=30,B339&gt;20),9*转化表!$D$37+10*转化表!$D$38+(B339-20)*转化表!$D$39,IF(AND(B339&lt;=40,B339&gt;30),9*转化表!$D$37+10*转化表!$D$38+10*转化表!$D$39+(B339-30)*转化表!$D$40,IF(AND(B339&lt;=50,B339&gt;40),9*转化表!$D$37+10*转化表!$D$38+10*转化表!$D$39+10*转化表!$D$40+(B339-40)*转化表!$D$41,IF(AND(B339&lt;=60,B339&gt;50),9*转化表!$D$37+10*转化表!$D$38+10*转化表!$D$39+10*转化表!$D$40+10*转化表!$D$41+(B339-50)*转化表!$D$42,IF(AND(B339&lt;=70,B339&gt;60),9*转化表!$D$37+10*转化表!$D$38+10*转化表!$D$39+10*转化表!$D$40+10*转化表!$D$41+10*转化表!$D$42+(B339-60)*转化表!$D$43,IF(AND(B339&lt;=80,B339&gt;70),9*转化表!$D$37+10*转化表!$D$38+10*转化表!$D$39+10*转化表!$D$40+10*转化表!$D$41+10*转化表!$D$42+10*转化表!$D$43+(B339-70)*转化表!$D$44,IF(AND(B339&lt;=90,B339&gt;80),9*转化表!$D$37+10*转化表!$D$38+10*转化表!$D$39+10*转化表!$D$40+10*转化表!$D$41+10*转化表!$D$42+10*转化表!$D$43+10*转化表!$D$44+(B339-80)*转化表!$D$45,IF(AND(B339&lt;=100,B339&gt;90),9*转化表!$D$37+10*转化表!$D$38+10*转化表!$D$39+10*转化表!$D$40+10*转化表!$D$41+10*转化表!$D$42+10*转化表!$D$43+10*转化表!$D$44+10*转化表!$D$45+(B339-90)*转化表!$D$46,IF(AND(B339&lt;=110,B339&gt;100),9*转化表!$D$37+10*转化表!$D$38+10*转化表!$D$39+10*转化表!$D$40+10*转化表!$D$41+10*转化表!$D$42+10*转化表!$D$43+10*转化表!$D$44+10*转化表!$D$45+10*转化表!$D$46+(B339-100)*转化表!$D$47,IF(AND(B339&lt;=120,B339&gt;110),9*转化表!$D$37+10*转化表!$D$38+10*转化表!$D$39+10*转化表!$D$40+10*转化表!$D$41+10*转化表!$D$42+10*转化表!$D$43+10*转化表!$D$44+10*转化表!$D$45+10*转化表!$D$46+10*转化表!$D$47+(B339-110)*转化表!$D$48))))))))))))</f>
        <v>574</v>
      </c>
      <c r="I339" s="103">
        <f>IF(E339&lt;=50,0,(E339-50)*人物成长表!$B339*10%+0.1+IF(AND(B339&lt;=10,B339&gt;0),(人物成长表!$B339-1)*转化表!$E$37,IF(AND(B339&lt;=20,B339&gt;10),9*转化表!$E$37+(B339-10)*转化表!$E$38,IF(AND(B339&lt;=30,B339&gt;20),9*转化表!$E$37+10*转化表!$E$38+(B339-20)*转化表!$E$39,IF(AND(B339&lt;=40,B339&gt;30),9*转化表!$E$37+10*转化表!$E$38+10*转化表!$E$39+(B339-30)*转化表!$E$40,IF(AND(B339&lt;=50,B339&gt;40),9*转化表!$E$37+10*转化表!$E$38+10*转化表!$E$39+10*转化表!$E$40+(B339-40)*转化表!$E$41,IF(AND(B339&lt;=60,B339&gt;50),9*转化表!$E$37+10*转化表!$E$38+10*转化表!$E$39+10*转化表!$E$40+10*转化表!$E$41+(B339-50)*转化表!$E$42,IF(AND(B339&lt;=70,B339&gt;60),9*转化表!$E$37+10*转化表!$E$38+10*转化表!$E$39+10*转化表!$E$40+10*转化表!$E$41+10*转化表!$E$42+(B339-60)*转化表!$E$43,IF(AND(B339&lt;=80,B339&gt;70),9*转化表!$E$37+10*转化表!$E$38+10*转化表!$E$39+10*转化表!$E$40+10*转化表!$E$41+10*转化表!$E$42+10*转化表!$E$43+(B339-70)*转化表!$E$44,IF(AND(B339&lt;=90,B339&gt;80),9*转化表!$E$37+10*转化表!$E$38+10*转化表!$E$39+10*转化表!$E$40+10*转化表!$E$41+10*转化表!$E$42+10*转化表!$E$43+10*转化表!$E$44+(B339-80)*转化表!$E$45,IF(AND(B339&lt;=100,B339&gt;90),9*转化表!$E$37+10*转化表!$E$38+10*转化表!$E$39+10*转化表!$E$40+10*转化表!$E$41+10*转化表!$E$42+10*转化表!$E$43+10*转化表!$E$44+10*转化表!$E$45+(B339-90)*转化表!$E$46,IF(AND(B339&lt;=110,B339&gt;100),9*转化表!$E$37+10*转化表!$E$38+10*转化表!$E$39+10*转化表!$E$40+10*转化表!$E$41+10*转化表!$E$42+10*转化表!$E$43+10*转化表!$E$44+10*转化表!$E$45+10*转化表!$E$46+(B339-100)*转化表!$E$47,IF(AND(B339&lt;=120,B339&gt;110),9*转化表!$E$37+10*转化表!$E$38+10*转化表!$E$39+10*转化表!$E$40+10*转化表!$E$41+10*转化表!$E$42+10*转化表!$E$43+10*转化表!$E$44+10*转化表!$E$45+10*转化表!$E$46+10*转化表!$E$47+(B339-110)*转化表!$E$48)))))))))))))</f>
        <v>121.37</v>
      </c>
      <c r="J339" s="103">
        <f>IF(E339&lt;=50,0,(E339-50)*B339*7%+0.1+IF(AND(B339&lt;=10,B339&gt;0),(人物成长表!$B339-1)*转化表!$F$37,IF(AND(B339&lt;=20,B339&gt;10),9*转化表!$F$37+(B339-10)*转化表!$F$38,IF(AND(B339&lt;=30,B339&gt;20),9*转化表!$F$37+10*转化表!$F$38+(B339-20)*转化表!$F$39,IF(AND(B339&lt;=40,B339&gt;30),9*转化表!$F$37+10*转化表!$F$38+10*转化表!$F$39+(B339-30)*转化表!$F$40,IF(AND(B339&lt;=50,B339&gt;40),9*转化表!$F$37+10*转化表!$F$38+10*转化表!$F$39+10*转化表!$F$40+(B339-40)*转化表!$F$41,IF(AND(B339&lt;=60,B339&gt;50),9*转化表!$F$37+10*转化表!$F$38+10*转化表!$F$39+10*转化表!$F$40+10*转化表!$F$41+(B339-50)*转化表!$F$42,IF(AND(B339&lt;=70,B339&gt;60),9*转化表!$F$37+10*转化表!$F$38+10*转化表!$F$39+10*转化表!$F$40+10*转化表!$F$41+10*转化表!$F$42+(B339-60)*转化表!$F$43,IF(AND(B339&lt;=80,B339&gt;70),9*转化表!$F$37+10*转化表!$F$38+10*转化表!$F$39+10*转化表!$F$40+10*转化表!$F$41+10*转化表!$F$42+10*转化表!$F$43+(B339-70)*转化表!$F$44,IF(AND(B339&lt;=90,B339&gt;80),9*转化表!$F$37+10*转化表!$F$38+10*转化表!$F$39+10*转化表!$F$40+10*转化表!$F$41+10*转化表!$F$42+10*转化表!$F$43+10*转化表!$F$44+(B339-80)*转化表!$F$45,IF(AND(B339&lt;=100,B339&gt;90),9*转化表!$F$37+10*转化表!$F$38+10*转化表!$F$39+10*转化表!$F$40+10*转化表!$F$41+10*转化表!$F$42+10*转化表!$F$43+10*转化表!$F$44+10*转化表!$F$45+(B339-90)*转化表!$F$46,IF(AND(B339&lt;=110,B339&gt;100),9*转化表!$F$37+10*转化表!$F$38+10*转化表!$F$39+10*转化表!$F$40+10*转化表!$F$41+10*转化表!$F$42+10*转化表!$F$43+10*转化表!$F$44+10*转化表!$F$45+10*转化表!$F$46+(B339-100)*转化表!$F$47,IF(AND(B339&lt;=120,B339&gt;110),9*转化表!$F$37+10*转化表!$F$38+10*转化表!$F$39+10*转化表!$F$40+10*转化表!$F$41+10*转化表!$F$42+10*转化表!$F$43+10*转化表!$F$44+10*转化表!$F$45+10*转化表!$F$46+10*转化表!$F$47+(B339-110)*转化表!$F$48)))))))))))))</f>
        <v>79.73</v>
      </c>
      <c r="K339" s="103">
        <f>(F339-50)*人物成长表!$B339*10%+1+IF(AND(B339&lt;=10,B339&gt;0),(人物成长表!$B339-1)*转化表!$G$37,IF(AND(B339&lt;=20,B339&gt;10),9*转化表!$G$37+(B339-10)*转化表!$G$38,IF(AND(B339&lt;=30,B339&gt;20),9*转化表!$G$37+10*转化表!$G$38+(B339-20)*转化表!$G$39,IF(AND(B339&lt;=40,B339&gt;30),9*转化表!$G$37+10*转化表!$G$38+10*转化表!$G$39+(B339-30)*转化表!$G$40,IF(AND(B339&lt;=50,B339&gt;40),9*转化表!$G$37+10*转化表!$G$38+10*转化表!$G$39+10*转化表!$G$40+(B339-40)*转化表!$G$41,IF(AND(B339&lt;=60,B339&gt;50),9*转化表!$G$37+10*转化表!$G$38+10*转化表!$G$39+10*转化表!$G$40+10*转化表!$G$41+(B339-50)*转化表!$G$42,IF(AND(B339&lt;=70,B339&gt;60),9*转化表!$G$37+10*转化表!$G$38+10*转化表!$G$39+10*转化表!$G$40+10*转化表!$G$41+10*转化表!$G$42+(B339-60)*转化表!$G$43,IF(AND(B339&lt;=80,B339&gt;70),9*转化表!$G$37+10*转化表!$G$38+10*转化表!$G$39+10*转化表!$G$40+10*转化表!$G$41+10*转化表!$G$42+10*转化表!$G$43+(B339-70)*转化表!$G$44,IF(AND(B339&lt;=90,B339&gt;80),9*转化表!$G$37+10*转化表!$G$38+10*转化表!$G$39+10*转化表!$G$40+10*转化表!$G$41+10*转化表!$G$42+10*转化表!$G$43+10*转化表!$G$44+(B339-80)*转化表!$G$45,IF(AND(B339&lt;=100,B339&gt;90),9*转化表!$G$37+10*转化表!$G$38+10*转化表!$G$39+10*转化表!$G$40+10*转化表!$G$41+10*转化表!$G$42+10*转化表!$G$43+10*转化表!$G$44+10*转化表!$G$45+(B339-90)*转化表!$G$46,IF(AND(B339&lt;=110,B339&gt;100),9*转化表!$G$37+10*转化表!$G$38+10*转化表!$G$39+10*转化表!$G$40+10*转化表!$G$41+10*转化表!$G$42+10*转化表!$G$43+10*转化表!$G$44+10*转化表!$G$45+10*转化表!$G$46+(B339-100)*转化表!$G$47,IF(AND(B339&lt;=120,B339&gt;110),9*转化表!$G$37+10*转化表!$G$38+10*转化表!$G$39+10*转化表!$G$40+10*转化表!$G$41+10*转化表!$G$42+10*转化表!$G$43+10*转化表!$G$44+10*转化表!$G$45+10*转化表!$G$46+10*转化表!$G$47+(B339-110)*转化表!$G$48))))))))))))</f>
        <v>628</v>
      </c>
      <c r="L339" s="103">
        <f>IF(F339&lt;=50,0,(F339-50)*人物成长表!$B339*7%+IF(AND(B339&lt;=10,B339&gt;0),人物成长表!$B339*转化表!$H$37,IF(AND(B339&lt;=20,B339&gt;10),9*转化表!$H$37+(B339-10)*转化表!$H$38,IF(AND(B339&lt;=30,B339&gt;20),9*转化表!$H$37+10*转化表!$H$38+(B339-20)*转化表!$H$39,IF(AND(B339&lt;=40,B339&gt;30),9*转化表!$H$37+10*转化表!$H$38+10*转化表!$H$39+(B339-30)*转化表!$H$40,IF(AND(B339&lt;=50,B339&gt;40),9*转化表!$H$37+10*转化表!$H$38+10*转化表!$H$39+10*转化表!$H$40+(B339-40)*转化表!$H$41,IF(AND(B339&lt;=60,B339&gt;50),9*转化表!$H$37+10*转化表!$H$38+10*转化表!$H$39+10*转化表!$H$40+10*转化表!$H$41+(B339-50)*转化表!$H$42,IF(AND(B339&lt;=70,B339&gt;60),9*转化表!$H$37+10*转化表!$H$38+10*转化表!$H$39+10*转化表!$H$40+10*转化表!$H$41+10*转化表!$H$42+(B339-60)*转化表!$H$43,IF(AND(B339&lt;=80,B339&gt;70),9*转化表!$H$37+10*转化表!$H$38+10*转化表!$H$39+10*转化表!$H$40+10*转化表!$H$41+10*转化表!$H$42+10*转化表!$H$43+(B339-70)*转化表!$H$44,IF(AND(B339&lt;=90,B339&gt;80),9*转化表!$H$37+10*转化表!$H$38+10*转化表!$H$39+10*转化表!$H$40+10*转化表!$H$41+10*转化表!$H$42+10*转化表!$H$43+10*转化表!$H$44+(B339-80)*转化表!$H$45,IF(AND(B339&lt;=100,B339&gt;90),9*转化表!$H$37+10*转化表!$H$38+10*转化表!$H$39+10*转化表!$H$40+10*转化表!$H$41+10*转化表!$H$42+10*转化表!$H$43+10*转化表!$H$44+10*转化表!$H$45+(B339-90)*转化表!$H$46,IF(AND(B339&lt;=110,B339&gt;100),9*转化表!$H$37+10*转化表!$H$38+10*转化表!$H$39+10*转化表!$H$40+10*转化表!$H$41+10*转化表!$H$42+10*转化表!$H$43+10*转化表!$H$44+10*转化表!$H$45+10*转化表!$H$46+(B339-100)*转化表!$H$47,IF(AND(B339&lt;=120,B339&gt;110),9*转化表!$H$37+10*转化表!$H$38+10*转化表!$H$39+10*转化表!$H$40+10*转化表!$H$41+10*转化表!$H$42+10*转化表!$H$43+10*转化表!$H$44+10*转化表!$H$45+10*转化表!$H$46+10*转化表!$H$47+(B339-110)*转化表!$H$48)))))))))))))</f>
        <v>76.040000000000006</v>
      </c>
      <c r="M339" s="104">
        <v>0.15</v>
      </c>
      <c r="N339" s="100">
        <v>0</v>
      </c>
      <c r="O339" s="104">
        <v>0.15</v>
      </c>
      <c r="P339" s="104">
        <v>0.15</v>
      </c>
      <c r="Q339" s="100">
        <v>0</v>
      </c>
      <c r="R339" s="100">
        <v>0</v>
      </c>
      <c r="S339" s="100">
        <v>0</v>
      </c>
    </row>
    <row r="340" spans="1:19">
      <c r="A340" s="42" t="s">
        <v>465</v>
      </c>
      <c r="B340" s="100">
        <v>99</v>
      </c>
      <c r="C340" s="101">
        <f>IF(AND(B340&lt;=10,B340&gt;0),(人物成长表!$B340-1)*16+50,IF(AND(B340&lt;=20,B340&gt;10),9*16+50+(B340-10)*32,IF(AND(B340&lt;=30,B340&gt;20),9*16+50+10*32+(B340-20)*48,IF(AND(B340&lt;=40,B340&gt;30),9*16+50+10*32+10*48+(B340-30)*64,IF(AND(B340&lt;=50,B340&gt;40),9*16+50+10*32+10*48+10*64+(B340-40)*80,IF(AND(B340&lt;=60,B340&gt;50),9*16+30+10*32+10*48+10*64+10*80+(B340-50)*96,IF(AND(B340&lt;=70,B340&gt;60),9*16+30+10*32+10*48+10*64+10*80+10*96+(B340-60)*112,IF(AND(B340&lt;=80,B340&gt;70),9*16+30+10*32+10*48+10*64+10*80+10*96+10*112+(B340-70)*128,IF(AND(B340&lt;=90,B340&gt;80),9*16+30+10*32+10*48+10*64+10*80+10*96+10*112+10*128+(B340-80)*144,IF(AND(B340&lt;=100,B340&gt;90),9*16+30+10*32+10*48+10*64+10*80+10*96+10*112+10*128+10*144+(B340-90)*160,IF(AND(B340&lt;=110,B340&gt;100),9*16+30+10*32+10*48+10*64+10*80+10*96+10*112+10*128+10*144+10*160+(B340-100)*176,IF(AND(B340&lt;=120,B340&gt;110),9*16+30+10*32+10*48+10*64+10*80+10*96+10*112+10*128+10*144+10*160+10*176+(B340-110)*192))))))))))))</f>
        <v>8654</v>
      </c>
      <c r="D340" s="42">
        <v>60</v>
      </c>
      <c r="E340" s="42">
        <v>60</v>
      </c>
      <c r="F340" s="100">
        <v>60</v>
      </c>
      <c r="G340" s="102">
        <f>人物成长表!$D340*人物成长表!$B340*10%+7+IF(AND(B340&lt;=10,B340&gt;0),(人物成长表!$B340-1)*转化表!$C$37,IF(AND(B340&lt;=20,B340&gt;10),9*转化表!$C$37+(B340-10)*转化表!$C$38,IF(AND(B340&lt;=30,B340&gt;20),9*转化表!$C$37+10*转化表!$C$38+(B340-20)*转化表!$C$39,IF(AND(B340&lt;=40,B340&gt;30),9*转化表!$C$37+10*转化表!$C$38+10*转化表!$C$39+(B340-30)*转化表!$C$40,IF(AND(B340&lt;=50,B340&gt;40),9*转化表!$C$37+10*转化表!$C$38+10*转化表!$C$39+10*转化表!$C$40+(B340-40)*转化表!$C$41,IF(AND(B340&lt;=60,B340&gt;50),9*转化表!$C$37+10*转化表!$C$38+10*转化表!$C$39+10*转化表!$C$40+10*转化表!$C$41+(B340-50)*转化表!$C$42,IF(AND(B340&lt;=70,B340&gt;60),9*转化表!$C$37+10*转化表!$C$38+10*转化表!$C$39+10*转化表!$C$40+10*转化表!$C$41+10*转化表!$C$42+(B340-60)*转化表!$C$43,IF(AND(B340&lt;=80,B340&gt;70),9*转化表!$C$37+10*转化表!$C$38+10*转化表!$C$39+10*转化表!$C$40+10*转化表!$C$41+10*转化表!$C$42+10*转化表!$C$43+(B340-70)*转化表!$C$44,IF(AND(B340&lt;=90,B340&gt;80),9*转化表!$C$37+10*转化表!$C$38+10*转化表!$C$39+10*转化表!$C$40+10*转化表!$C$41+10*转化表!$C$42+10*转化表!$C$43+10*转化表!$C$44+(B340-80)*转化表!$C$45,IF(AND(B340&lt;=100,B340&gt;90),9*转化表!$C$37+10*转化表!$C$38+10*转化表!$C$39+10*转化表!$C$40+10*转化表!$C$41+10*转化表!$C$42+10*转化表!$C$43+10*转化表!$C$44+10*转化表!$C$45+(B340-90)*转化表!$C$46,IF(AND(B340&lt;=110,B340&gt;100),9*转化表!$C$37+10*转化表!$C$38+10*转化表!$C$39+10*转化表!$C$40+10*转化表!$C$41+10*转化表!$C$42+10*转化表!$C$43+10*转化表!$C$44+10*转化表!$C$45+10*转化表!$C$46+(B340-100)*转化表!$C$47,IF(AND(B340&lt;=120,B340&gt;110),9*转化表!$C$37+10*转化表!$C$38+10*转化表!$C$39+10*转化表!$C$40+10*转化表!$C$41+10*转化表!$C$42+10*转化表!$C$43+10*转化表!$C$44+10*转化表!$C$45+10*转化表!$C$46+10*转化表!$C$47+(B340-110)*转化表!$C$48))))))))))))</f>
        <v>2258</v>
      </c>
      <c r="H340" s="102">
        <f>人物成长表!$D340*人物成长表!$B340*7%+4.8+IF(AND(B340&lt;=10,B340&gt;0),(人物成长表!$B340-1)*转化表!$D$37,IF(AND(B340&lt;=20,B340&gt;10),9*转化表!$D$37+(B340-10)*转化表!$D$38,IF(AND(B340&lt;=30,B340&gt;20),9*转化表!$D$37+10*转化表!$D$38+(B340-20)*转化表!$D$39,IF(AND(B340&lt;=40,B340&gt;30),9*转化表!$D$37+10*转化表!$D$38+10*转化表!$D$39+(B340-30)*转化表!$D$40,IF(AND(B340&lt;=50,B340&gt;40),9*转化表!$D$37+10*转化表!$D$38+10*转化表!$D$39+10*转化表!$D$40+(B340-40)*转化表!$D$41,IF(AND(B340&lt;=60,B340&gt;50),9*转化表!$D$37+10*转化表!$D$38+10*转化表!$D$39+10*转化表!$D$40+10*转化表!$D$41+(B340-50)*转化表!$D$42,IF(AND(B340&lt;=70,B340&gt;60),9*转化表!$D$37+10*转化表!$D$38+10*转化表!$D$39+10*转化表!$D$40+10*转化表!$D$41+10*转化表!$D$42+(B340-60)*转化表!$D$43,IF(AND(B340&lt;=80,B340&gt;70),9*转化表!$D$37+10*转化表!$D$38+10*转化表!$D$39+10*转化表!$D$40+10*转化表!$D$41+10*转化表!$D$42+10*转化表!$D$43+(B340-70)*转化表!$D$44,IF(AND(B340&lt;=90,B340&gt;80),9*转化表!$D$37+10*转化表!$D$38+10*转化表!$D$39+10*转化表!$D$40+10*转化表!$D$41+10*转化表!$D$42+10*转化表!$D$43+10*转化表!$D$44+(B340-80)*转化表!$D$45,IF(AND(B340&lt;=100,B340&gt;90),9*转化表!$D$37+10*转化表!$D$38+10*转化表!$D$39+10*转化表!$D$40+10*转化表!$D$41+10*转化表!$D$42+10*转化表!$D$43+10*转化表!$D$44+10*转化表!$D$45+(B340-90)*转化表!$D$46,IF(AND(B340&lt;=110,B340&gt;100),9*转化表!$D$37+10*转化表!$D$38+10*转化表!$D$39+10*转化表!$D$40+10*转化表!$D$41+10*转化表!$D$42+10*转化表!$D$43+10*转化表!$D$44+10*转化表!$D$45+10*转化表!$D$46+(B340-100)*转化表!$D$47,IF(AND(B340&lt;=120,B340&gt;110),9*转化表!$D$37+10*转化表!$D$38+10*转化表!$D$39+10*转化表!$D$40+10*转化表!$D$41+10*转化表!$D$42+10*转化表!$D$43+10*转化表!$D$44+10*转化表!$D$45+10*转化表!$D$46+10*转化表!$D$47+(B340-110)*转化表!$D$48))))))))))))</f>
        <v>583.5</v>
      </c>
      <c r="I340" s="103">
        <f>IF(E340&lt;=50,0,(E340-50)*人物成长表!$B340*10%+0.1+IF(AND(B340&lt;=10,B340&gt;0),(人物成长表!$B340-1)*转化表!$E$37,IF(AND(B340&lt;=20,B340&gt;10),9*转化表!$E$37+(B340-10)*转化表!$E$38,IF(AND(B340&lt;=30,B340&gt;20),9*转化表!$E$37+10*转化表!$E$38+(B340-20)*转化表!$E$39,IF(AND(B340&lt;=40,B340&gt;30),9*转化表!$E$37+10*转化表!$E$38+10*转化表!$E$39+(B340-30)*转化表!$E$40,IF(AND(B340&lt;=50,B340&gt;40),9*转化表!$E$37+10*转化表!$E$38+10*转化表!$E$39+10*转化表!$E$40+(B340-40)*转化表!$E$41,IF(AND(B340&lt;=60,B340&gt;50),9*转化表!$E$37+10*转化表!$E$38+10*转化表!$E$39+10*转化表!$E$40+10*转化表!$E$41+(B340-50)*转化表!$E$42,IF(AND(B340&lt;=70,B340&gt;60),9*转化表!$E$37+10*转化表!$E$38+10*转化表!$E$39+10*转化表!$E$40+10*转化表!$E$41+10*转化表!$E$42+(B340-60)*转化表!$E$43,IF(AND(B340&lt;=80,B340&gt;70),9*转化表!$E$37+10*转化表!$E$38+10*转化表!$E$39+10*转化表!$E$40+10*转化表!$E$41+10*转化表!$E$42+10*转化表!$E$43+(B340-70)*转化表!$E$44,IF(AND(B340&lt;=90,B340&gt;80),9*转化表!$E$37+10*转化表!$E$38+10*转化表!$E$39+10*转化表!$E$40+10*转化表!$E$41+10*转化表!$E$42+10*转化表!$E$43+10*转化表!$E$44+(B340-80)*转化表!$E$45,IF(AND(B340&lt;=100,B340&gt;90),9*转化表!$E$37+10*转化表!$E$38+10*转化表!$E$39+10*转化表!$E$40+10*转化表!$E$41+10*转化表!$E$42+10*转化表!$E$43+10*转化表!$E$44+10*转化表!$E$45+(B340-90)*转化表!$E$46,IF(AND(B340&lt;=110,B340&gt;100),9*转化表!$E$37+10*转化表!$E$38+10*转化表!$E$39+10*转化表!$E$40+10*转化表!$E$41+10*转化表!$E$42+10*转化表!$E$43+10*转化表!$E$44+10*转化表!$E$45+10*转化表!$E$46+(B340-100)*转化表!$E$47,IF(AND(B340&lt;=120,B340&gt;110),9*转化表!$E$37+10*转化表!$E$38+10*转化表!$E$39+10*转化表!$E$40+10*转化表!$E$41+10*转化表!$E$42+10*转化表!$E$43+10*转化表!$E$44+10*转化表!$E$45+10*转化表!$E$46+10*转化表!$E$47+(B340-110)*转化表!$E$48)))))))))))))</f>
        <v>123.66999999999999</v>
      </c>
      <c r="J340" s="103">
        <f>IF(E340&lt;=50,0,(E340-50)*B340*7%+0.1+IF(AND(B340&lt;=10,B340&gt;0),(人物成长表!$B340-1)*转化表!$F$37,IF(AND(B340&lt;=20,B340&gt;10),9*转化表!$F$37+(B340-10)*转化表!$F$38,IF(AND(B340&lt;=30,B340&gt;20),9*转化表!$F$37+10*转化表!$F$38+(B340-20)*转化表!$F$39,IF(AND(B340&lt;=40,B340&gt;30),9*转化表!$F$37+10*转化表!$F$38+10*转化表!$F$39+(B340-30)*转化表!$F$40,IF(AND(B340&lt;=50,B340&gt;40),9*转化表!$F$37+10*转化表!$F$38+10*转化表!$F$39+10*转化表!$F$40+(B340-40)*转化表!$F$41,IF(AND(B340&lt;=60,B340&gt;50),9*转化表!$F$37+10*转化表!$F$38+10*转化表!$F$39+10*转化表!$F$40+10*转化表!$F$41+(B340-50)*转化表!$F$42,IF(AND(B340&lt;=70,B340&gt;60),9*转化表!$F$37+10*转化表!$F$38+10*转化表!$F$39+10*转化表!$F$40+10*转化表!$F$41+10*转化表!$F$42+(B340-60)*转化表!$F$43,IF(AND(B340&lt;=80,B340&gt;70),9*转化表!$F$37+10*转化表!$F$38+10*转化表!$F$39+10*转化表!$F$40+10*转化表!$F$41+10*转化表!$F$42+10*转化表!$F$43+(B340-70)*转化表!$F$44,IF(AND(B340&lt;=90,B340&gt;80),9*转化表!$F$37+10*转化表!$F$38+10*转化表!$F$39+10*转化表!$F$40+10*转化表!$F$41+10*转化表!$F$42+10*转化表!$F$43+10*转化表!$F$44+(B340-80)*转化表!$F$45,IF(AND(B340&lt;=100,B340&gt;90),9*转化表!$F$37+10*转化表!$F$38+10*转化表!$F$39+10*转化表!$F$40+10*转化表!$F$41+10*转化表!$F$42+10*转化表!$F$43+10*转化表!$F$44+10*转化表!$F$45+(B340-90)*转化表!$F$46,IF(AND(B340&lt;=110,B340&gt;100),9*转化表!$F$37+10*转化表!$F$38+10*转化表!$F$39+10*转化表!$F$40+10*转化表!$F$41+10*转化表!$F$42+10*转化表!$F$43+10*转化表!$F$44+10*转化表!$F$45+10*转化表!$F$46+(B340-100)*转化表!$F$47,IF(AND(B340&lt;=120,B340&gt;110),9*转化表!$F$37+10*转化表!$F$38+10*转化表!$F$39+10*转化表!$F$40+10*转化表!$F$41+10*转化表!$F$42+10*转化表!$F$43+10*转化表!$F$44+10*转化表!$F$45+10*转化表!$F$46+10*转化表!$F$47+(B340-110)*转化表!$F$48)))))))))))))</f>
        <v>81.430000000000007</v>
      </c>
      <c r="K340" s="103">
        <f>(F340-50)*人物成长表!$B340*10%+1+IF(AND(B340&lt;=10,B340&gt;0),(人物成长表!$B340-1)*转化表!$G$37,IF(AND(B340&lt;=20,B340&gt;10),9*转化表!$G$37+(B340-10)*转化表!$G$38,IF(AND(B340&lt;=30,B340&gt;20),9*转化表!$G$37+10*转化表!$G$38+(B340-20)*转化表!$G$39,IF(AND(B340&lt;=40,B340&gt;30),9*转化表!$G$37+10*转化表!$G$38+10*转化表!$G$39+(B340-30)*转化表!$G$40,IF(AND(B340&lt;=50,B340&gt;40),9*转化表!$G$37+10*转化表!$G$38+10*转化表!$G$39+10*转化表!$G$40+(B340-40)*转化表!$G$41,IF(AND(B340&lt;=60,B340&gt;50),9*转化表!$G$37+10*转化表!$G$38+10*转化表!$G$39+10*转化表!$G$40+10*转化表!$G$41+(B340-50)*转化表!$G$42,IF(AND(B340&lt;=70,B340&gt;60),9*转化表!$G$37+10*转化表!$G$38+10*转化表!$G$39+10*转化表!$G$40+10*转化表!$G$41+10*转化表!$G$42+(B340-60)*转化表!$G$43,IF(AND(B340&lt;=80,B340&gt;70),9*转化表!$G$37+10*转化表!$G$38+10*转化表!$G$39+10*转化表!$G$40+10*转化表!$G$41+10*转化表!$G$42+10*转化表!$G$43+(B340-70)*转化表!$G$44,IF(AND(B340&lt;=90,B340&gt;80),9*转化表!$G$37+10*转化表!$G$38+10*转化表!$G$39+10*转化表!$G$40+10*转化表!$G$41+10*转化表!$G$42+10*转化表!$G$43+10*转化表!$G$44+(B340-80)*转化表!$G$45,IF(AND(B340&lt;=100,B340&gt;90),9*转化表!$G$37+10*转化表!$G$38+10*转化表!$G$39+10*转化表!$G$40+10*转化表!$G$41+10*转化表!$G$42+10*转化表!$G$43+10*转化表!$G$44+10*转化表!$G$45+(B340-90)*转化表!$G$46,IF(AND(B340&lt;=110,B340&gt;100),9*转化表!$G$37+10*转化表!$G$38+10*转化表!$G$39+10*转化表!$G$40+10*转化表!$G$41+10*转化表!$G$42+10*转化表!$G$43+10*转化表!$G$44+10*转化表!$G$45+10*转化表!$G$46+(B340-100)*转化表!$G$47,IF(AND(B340&lt;=120,B340&gt;110),9*转化表!$G$37+10*转化表!$G$38+10*转化表!$G$39+10*转化表!$G$40+10*转化表!$G$41+10*转化表!$G$42+10*转化表!$G$43+10*转化表!$G$44+10*转化表!$G$45+10*转化表!$G$46+10*转化表!$G$47+(B340-110)*转化表!$G$48))))))))))))</f>
        <v>639</v>
      </c>
      <c r="L340" s="103">
        <f>IF(F340&lt;=50,0,(F340-50)*人物成长表!$B340*7%+IF(AND(B340&lt;=10,B340&gt;0),人物成长表!$B340*转化表!$H$37,IF(AND(B340&lt;=20,B340&gt;10),9*转化表!$H$37+(B340-10)*转化表!$H$38,IF(AND(B340&lt;=30,B340&gt;20),9*转化表!$H$37+10*转化表!$H$38+(B340-20)*转化表!$H$39,IF(AND(B340&lt;=40,B340&gt;30),9*转化表!$H$37+10*转化表!$H$38+10*转化表!$H$39+(B340-30)*转化表!$H$40,IF(AND(B340&lt;=50,B340&gt;40),9*转化表!$H$37+10*转化表!$H$38+10*转化表!$H$39+10*转化表!$H$40+(B340-40)*转化表!$H$41,IF(AND(B340&lt;=60,B340&gt;50),9*转化表!$H$37+10*转化表!$H$38+10*转化表!$H$39+10*转化表!$H$40+10*转化表!$H$41+(B340-50)*转化表!$H$42,IF(AND(B340&lt;=70,B340&gt;60),9*转化表!$H$37+10*转化表!$H$38+10*转化表!$H$39+10*转化表!$H$40+10*转化表!$H$41+10*转化表!$H$42+(B340-60)*转化表!$H$43,IF(AND(B340&lt;=80,B340&gt;70),9*转化表!$H$37+10*转化表!$H$38+10*转化表!$H$39+10*转化表!$H$40+10*转化表!$H$41+10*转化表!$H$42+10*转化表!$H$43+(B340-70)*转化表!$H$44,IF(AND(B340&lt;=90,B340&gt;80),9*转化表!$H$37+10*转化表!$H$38+10*转化表!$H$39+10*转化表!$H$40+10*转化表!$H$41+10*转化表!$H$42+10*转化表!$H$43+10*转化表!$H$44+(B340-80)*转化表!$H$45,IF(AND(B340&lt;=100,B340&gt;90),9*转化表!$H$37+10*转化表!$H$38+10*转化表!$H$39+10*转化表!$H$40+10*转化表!$H$41+10*转化表!$H$42+10*转化表!$H$43+10*转化表!$H$44+10*转化表!$H$45+(B340-90)*转化表!$H$46,IF(AND(B340&lt;=110,B340&gt;100),9*转化表!$H$37+10*转化表!$H$38+10*转化表!$H$39+10*转化表!$H$40+10*转化表!$H$41+10*转化表!$H$42+10*转化表!$H$43+10*转化表!$H$44+10*转化表!$H$45+10*转化表!$H$46+(B340-100)*转化表!$H$47,IF(AND(B340&lt;=120,B340&gt;110),9*转化表!$H$37+10*转化表!$H$38+10*转化表!$H$39+10*转化表!$H$40+10*转化表!$H$41+10*转化表!$H$42+10*转化表!$H$43+10*转化表!$H$44+10*转化表!$H$45+10*转化表!$H$46+10*转化表!$H$47+(B340-110)*转化表!$H$48)))))))))))))</f>
        <v>76.890000000000015</v>
      </c>
      <c r="M340" s="104">
        <v>0.15</v>
      </c>
      <c r="N340" s="100">
        <v>0</v>
      </c>
      <c r="O340" s="104">
        <v>0.15</v>
      </c>
      <c r="P340" s="104">
        <v>0.15</v>
      </c>
      <c r="Q340" s="100">
        <v>0</v>
      </c>
      <c r="R340" s="100">
        <v>0</v>
      </c>
      <c r="S340" s="100">
        <v>0</v>
      </c>
    </row>
    <row r="341" spans="1:19">
      <c r="A341" s="42" t="s">
        <v>465</v>
      </c>
      <c r="B341" s="100">
        <v>100</v>
      </c>
      <c r="C341" s="101">
        <f>IF(AND(B341&lt;=10,B341&gt;0),(人物成长表!$B341-1)*16+50,IF(AND(B341&lt;=20,B341&gt;10),9*16+50+(B341-10)*32,IF(AND(B341&lt;=30,B341&gt;20),9*16+50+10*32+(B341-20)*48,IF(AND(B341&lt;=40,B341&gt;30),9*16+50+10*32+10*48+(B341-30)*64,IF(AND(B341&lt;=50,B341&gt;40),9*16+50+10*32+10*48+10*64+(B341-40)*80,IF(AND(B341&lt;=60,B341&gt;50),9*16+30+10*32+10*48+10*64+10*80+(B341-50)*96,IF(AND(B341&lt;=70,B341&gt;60),9*16+30+10*32+10*48+10*64+10*80+10*96+(B341-60)*112,IF(AND(B341&lt;=80,B341&gt;70),9*16+30+10*32+10*48+10*64+10*80+10*96+10*112+(B341-70)*128,IF(AND(B341&lt;=90,B341&gt;80),9*16+30+10*32+10*48+10*64+10*80+10*96+10*112+10*128+(B341-80)*144,IF(AND(B341&lt;=100,B341&gt;90),9*16+30+10*32+10*48+10*64+10*80+10*96+10*112+10*128+10*144+(B341-90)*160,IF(AND(B341&lt;=110,B341&gt;100),9*16+30+10*32+10*48+10*64+10*80+10*96+10*112+10*128+10*144+10*160+(B341-100)*176,IF(AND(B341&lt;=120,B341&gt;110),9*16+30+10*32+10*48+10*64+10*80+10*96+10*112+10*128+10*144+10*160+10*176+(B341-110)*192))))))))))))</f>
        <v>8814</v>
      </c>
      <c r="D341" s="42">
        <v>60</v>
      </c>
      <c r="E341" s="42">
        <v>60</v>
      </c>
      <c r="F341" s="100">
        <v>60</v>
      </c>
      <c r="G341" s="102">
        <f>人物成长表!$D341*人物成长表!$B341*10%+7+IF(AND(B341&lt;=10,B341&gt;0),(人物成长表!$B341-1)*转化表!$C$37,IF(AND(B341&lt;=20,B341&gt;10),9*转化表!$C$37+(B341-10)*转化表!$C$38,IF(AND(B341&lt;=30,B341&gt;20),9*转化表!$C$37+10*转化表!$C$38+(B341-20)*转化表!$C$39,IF(AND(B341&lt;=40,B341&gt;30),9*转化表!$C$37+10*转化表!$C$38+10*转化表!$C$39+(B341-30)*转化表!$C$40,IF(AND(B341&lt;=50,B341&gt;40),9*转化表!$C$37+10*转化表!$C$38+10*转化表!$C$39+10*转化表!$C$40+(B341-40)*转化表!$C$41,IF(AND(B341&lt;=60,B341&gt;50),9*转化表!$C$37+10*转化表!$C$38+10*转化表!$C$39+10*转化表!$C$40+10*转化表!$C$41+(B341-50)*转化表!$C$42,IF(AND(B341&lt;=70,B341&gt;60),9*转化表!$C$37+10*转化表!$C$38+10*转化表!$C$39+10*转化表!$C$40+10*转化表!$C$41+10*转化表!$C$42+(B341-60)*转化表!$C$43,IF(AND(B341&lt;=80,B341&gt;70),9*转化表!$C$37+10*转化表!$C$38+10*转化表!$C$39+10*转化表!$C$40+10*转化表!$C$41+10*转化表!$C$42+10*转化表!$C$43+(B341-70)*转化表!$C$44,IF(AND(B341&lt;=90,B341&gt;80),9*转化表!$C$37+10*转化表!$C$38+10*转化表!$C$39+10*转化表!$C$40+10*转化表!$C$41+10*转化表!$C$42+10*转化表!$C$43+10*转化表!$C$44+(B341-80)*转化表!$C$45,IF(AND(B341&lt;=100,B341&gt;90),9*转化表!$C$37+10*转化表!$C$38+10*转化表!$C$39+10*转化表!$C$40+10*转化表!$C$41+10*转化表!$C$42+10*转化表!$C$43+10*转化表!$C$44+10*转化表!$C$45+(B341-90)*转化表!$C$46,IF(AND(B341&lt;=110,B341&gt;100),9*转化表!$C$37+10*转化表!$C$38+10*转化表!$C$39+10*转化表!$C$40+10*转化表!$C$41+10*转化表!$C$42+10*转化表!$C$43+10*转化表!$C$44+10*转化表!$C$45+10*转化表!$C$46+(B341-100)*转化表!$C$47,IF(AND(B341&lt;=120,B341&gt;110),9*转化表!$C$37+10*转化表!$C$38+10*转化表!$C$39+10*转化表!$C$40+10*转化表!$C$41+10*转化表!$C$42+10*转化表!$C$43+10*转化表!$C$44+10*转化表!$C$45+10*转化表!$C$46+10*转化表!$C$47+(B341-110)*转化表!$C$48))))))))))))</f>
        <v>2299</v>
      </c>
      <c r="H341" s="102">
        <f>人物成长表!$D341*人物成长表!$B341*7%+4.8+IF(AND(B341&lt;=10,B341&gt;0),(人物成长表!$B341-1)*转化表!$D$37,IF(AND(B341&lt;=20,B341&gt;10),9*转化表!$D$37+(B341-10)*转化表!$D$38,IF(AND(B341&lt;=30,B341&gt;20),9*转化表!$D$37+10*转化表!$D$38+(B341-20)*转化表!$D$39,IF(AND(B341&lt;=40,B341&gt;30),9*转化表!$D$37+10*转化表!$D$38+10*转化表!$D$39+(B341-30)*转化表!$D$40,IF(AND(B341&lt;=50,B341&gt;40),9*转化表!$D$37+10*转化表!$D$38+10*转化表!$D$39+10*转化表!$D$40+(B341-40)*转化表!$D$41,IF(AND(B341&lt;=60,B341&gt;50),9*转化表!$D$37+10*转化表!$D$38+10*转化表!$D$39+10*转化表!$D$40+10*转化表!$D$41+(B341-50)*转化表!$D$42,IF(AND(B341&lt;=70,B341&gt;60),9*转化表!$D$37+10*转化表!$D$38+10*转化表!$D$39+10*转化表!$D$40+10*转化表!$D$41+10*转化表!$D$42+(B341-60)*转化表!$D$43,IF(AND(B341&lt;=80,B341&gt;70),9*转化表!$D$37+10*转化表!$D$38+10*转化表!$D$39+10*转化表!$D$40+10*转化表!$D$41+10*转化表!$D$42+10*转化表!$D$43+(B341-70)*转化表!$D$44,IF(AND(B341&lt;=90,B341&gt;80),9*转化表!$D$37+10*转化表!$D$38+10*转化表!$D$39+10*转化表!$D$40+10*转化表!$D$41+10*转化表!$D$42+10*转化表!$D$43+10*转化表!$D$44+(B341-80)*转化表!$D$45,IF(AND(B341&lt;=100,B341&gt;90),9*转化表!$D$37+10*转化表!$D$38+10*转化表!$D$39+10*转化表!$D$40+10*转化表!$D$41+10*转化表!$D$42+10*转化表!$D$43+10*转化表!$D$44+10*转化表!$D$45+(B341-90)*转化表!$D$46,IF(AND(B341&lt;=110,B341&gt;100),9*转化表!$D$37+10*转化表!$D$38+10*转化表!$D$39+10*转化表!$D$40+10*转化表!$D$41+10*转化表!$D$42+10*转化表!$D$43+10*转化表!$D$44+10*转化表!$D$45+10*转化表!$D$46+(B341-100)*转化表!$D$47,IF(AND(B341&lt;=120,B341&gt;110),9*转化表!$D$37+10*转化表!$D$38+10*转化表!$D$39+10*转化表!$D$40+10*转化表!$D$41+10*转化表!$D$42+10*转化表!$D$43+10*转化表!$D$44+10*转化表!$D$45+10*转化表!$D$46+10*转化表!$D$47+(B341-110)*转化表!$D$48))))))))))))</f>
        <v>593</v>
      </c>
      <c r="I341" s="103">
        <f>IF(E341&lt;=50,0,(E341-50)*人物成长表!$B341*10%+0.1+IF(AND(B341&lt;=10,B341&gt;0),(人物成长表!$B341-1)*转化表!$E$37,IF(AND(B341&lt;=20,B341&gt;10),9*转化表!$E$37+(B341-10)*转化表!$E$38,IF(AND(B341&lt;=30,B341&gt;20),9*转化表!$E$37+10*转化表!$E$38+(B341-20)*转化表!$E$39,IF(AND(B341&lt;=40,B341&gt;30),9*转化表!$E$37+10*转化表!$E$38+10*转化表!$E$39+(B341-30)*转化表!$E$40,IF(AND(B341&lt;=50,B341&gt;40),9*转化表!$E$37+10*转化表!$E$38+10*转化表!$E$39+10*转化表!$E$40+(B341-40)*转化表!$E$41,IF(AND(B341&lt;=60,B341&gt;50),9*转化表!$E$37+10*转化表!$E$38+10*转化表!$E$39+10*转化表!$E$40+10*转化表!$E$41+(B341-50)*转化表!$E$42,IF(AND(B341&lt;=70,B341&gt;60),9*转化表!$E$37+10*转化表!$E$38+10*转化表!$E$39+10*转化表!$E$40+10*转化表!$E$41+10*转化表!$E$42+(B341-60)*转化表!$E$43,IF(AND(B341&lt;=80,B341&gt;70),9*转化表!$E$37+10*转化表!$E$38+10*转化表!$E$39+10*转化表!$E$40+10*转化表!$E$41+10*转化表!$E$42+10*转化表!$E$43+(B341-70)*转化表!$E$44,IF(AND(B341&lt;=90,B341&gt;80),9*转化表!$E$37+10*转化表!$E$38+10*转化表!$E$39+10*转化表!$E$40+10*转化表!$E$41+10*转化表!$E$42+10*转化表!$E$43+10*转化表!$E$44+(B341-80)*转化表!$E$45,IF(AND(B341&lt;=100,B341&gt;90),9*转化表!$E$37+10*转化表!$E$38+10*转化表!$E$39+10*转化表!$E$40+10*转化表!$E$41+10*转化表!$E$42+10*转化表!$E$43+10*转化表!$E$44+10*转化表!$E$45+(B341-90)*转化表!$E$46,IF(AND(B341&lt;=110,B341&gt;100),9*转化表!$E$37+10*转化表!$E$38+10*转化表!$E$39+10*转化表!$E$40+10*转化表!$E$41+10*转化表!$E$42+10*转化表!$E$43+10*转化表!$E$44+10*转化表!$E$45+10*转化表!$E$46+(B341-100)*转化表!$E$47,IF(AND(B341&lt;=120,B341&gt;110),9*转化表!$E$37+10*转化表!$E$38+10*转化表!$E$39+10*转化表!$E$40+10*转化表!$E$41+10*转化表!$E$42+10*转化表!$E$43+10*转化表!$E$44+10*转化表!$E$45+10*转化表!$E$46+10*转化表!$E$47+(B341-110)*转化表!$E$48)))))))))))))</f>
        <v>125.97</v>
      </c>
      <c r="J341" s="103">
        <f>IF(E341&lt;=50,0,(E341-50)*B341*7%+0.1+IF(AND(B341&lt;=10,B341&gt;0),(人物成长表!$B341-1)*转化表!$F$37,IF(AND(B341&lt;=20,B341&gt;10),9*转化表!$F$37+(B341-10)*转化表!$F$38,IF(AND(B341&lt;=30,B341&gt;20),9*转化表!$F$37+10*转化表!$F$38+(B341-20)*转化表!$F$39,IF(AND(B341&lt;=40,B341&gt;30),9*转化表!$F$37+10*转化表!$F$38+10*转化表!$F$39+(B341-30)*转化表!$F$40,IF(AND(B341&lt;=50,B341&gt;40),9*转化表!$F$37+10*转化表!$F$38+10*转化表!$F$39+10*转化表!$F$40+(B341-40)*转化表!$F$41,IF(AND(B341&lt;=60,B341&gt;50),9*转化表!$F$37+10*转化表!$F$38+10*转化表!$F$39+10*转化表!$F$40+10*转化表!$F$41+(B341-50)*转化表!$F$42,IF(AND(B341&lt;=70,B341&gt;60),9*转化表!$F$37+10*转化表!$F$38+10*转化表!$F$39+10*转化表!$F$40+10*转化表!$F$41+10*转化表!$F$42+(B341-60)*转化表!$F$43,IF(AND(B341&lt;=80,B341&gt;70),9*转化表!$F$37+10*转化表!$F$38+10*转化表!$F$39+10*转化表!$F$40+10*转化表!$F$41+10*转化表!$F$42+10*转化表!$F$43+(B341-70)*转化表!$F$44,IF(AND(B341&lt;=90,B341&gt;80),9*转化表!$F$37+10*转化表!$F$38+10*转化表!$F$39+10*转化表!$F$40+10*转化表!$F$41+10*转化表!$F$42+10*转化表!$F$43+10*转化表!$F$44+(B341-80)*转化表!$F$45,IF(AND(B341&lt;=100,B341&gt;90),9*转化表!$F$37+10*转化表!$F$38+10*转化表!$F$39+10*转化表!$F$40+10*转化表!$F$41+10*转化表!$F$42+10*转化表!$F$43+10*转化表!$F$44+10*转化表!$F$45+(B341-90)*转化表!$F$46,IF(AND(B341&lt;=110,B341&gt;100),9*转化表!$F$37+10*转化表!$F$38+10*转化表!$F$39+10*转化表!$F$40+10*转化表!$F$41+10*转化表!$F$42+10*转化表!$F$43+10*转化表!$F$44+10*转化表!$F$45+10*转化表!$F$46+(B341-100)*转化表!$F$47,IF(AND(B341&lt;=120,B341&gt;110),9*转化表!$F$37+10*转化表!$F$38+10*转化表!$F$39+10*转化表!$F$40+10*转化表!$F$41+10*转化表!$F$42+10*转化表!$F$43+10*转化表!$F$44+10*转化表!$F$45+10*转化表!$F$46+10*转化表!$F$47+(B341-110)*转化表!$F$48)))))))))))))</f>
        <v>83.13</v>
      </c>
      <c r="K341" s="103">
        <f>(F341-50)*人物成长表!$B341*10%+1+IF(AND(B341&lt;=10,B341&gt;0),(人物成长表!$B341-1)*转化表!$G$37,IF(AND(B341&lt;=20,B341&gt;10),9*转化表!$G$37+(B341-10)*转化表!$G$38,IF(AND(B341&lt;=30,B341&gt;20),9*转化表!$G$37+10*转化表!$G$38+(B341-20)*转化表!$G$39,IF(AND(B341&lt;=40,B341&gt;30),9*转化表!$G$37+10*转化表!$G$38+10*转化表!$G$39+(B341-30)*转化表!$G$40,IF(AND(B341&lt;=50,B341&gt;40),9*转化表!$G$37+10*转化表!$G$38+10*转化表!$G$39+10*转化表!$G$40+(B341-40)*转化表!$G$41,IF(AND(B341&lt;=60,B341&gt;50),9*转化表!$G$37+10*转化表!$G$38+10*转化表!$G$39+10*转化表!$G$40+10*转化表!$G$41+(B341-50)*转化表!$G$42,IF(AND(B341&lt;=70,B341&gt;60),9*转化表!$G$37+10*转化表!$G$38+10*转化表!$G$39+10*转化表!$G$40+10*转化表!$G$41+10*转化表!$G$42+(B341-60)*转化表!$G$43,IF(AND(B341&lt;=80,B341&gt;70),9*转化表!$G$37+10*转化表!$G$38+10*转化表!$G$39+10*转化表!$G$40+10*转化表!$G$41+10*转化表!$G$42+10*转化表!$G$43+(B341-70)*转化表!$G$44,IF(AND(B341&lt;=90,B341&gt;80),9*转化表!$G$37+10*转化表!$G$38+10*转化表!$G$39+10*转化表!$G$40+10*转化表!$G$41+10*转化表!$G$42+10*转化表!$G$43+10*转化表!$G$44+(B341-80)*转化表!$G$45,IF(AND(B341&lt;=100,B341&gt;90),9*转化表!$G$37+10*转化表!$G$38+10*转化表!$G$39+10*转化表!$G$40+10*转化表!$G$41+10*转化表!$G$42+10*转化表!$G$43+10*转化表!$G$44+10*转化表!$G$45+(B341-90)*转化表!$G$46,IF(AND(B341&lt;=110,B341&gt;100),9*转化表!$G$37+10*转化表!$G$38+10*转化表!$G$39+10*转化表!$G$40+10*转化表!$G$41+10*转化表!$G$42+10*转化表!$G$43+10*转化表!$G$44+10*转化表!$G$45+10*转化表!$G$46+(B341-100)*转化表!$G$47,IF(AND(B341&lt;=120,B341&gt;110),9*转化表!$G$37+10*转化表!$G$38+10*转化表!$G$39+10*转化表!$G$40+10*转化表!$G$41+10*转化表!$G$42+10*转化表!$G$43+10*转化表!$G$44+10*转化表!$G$45+10*转化表!$G$46+10*转化表!$G$47+(B341-110)*转化表!$G$48))))))))))))</f>
        <v>650</v>
      </c>
      <c r="L341" s="103">
        <f>IF(F341&lt;=50,0,(F341-50)*人物成长表!$B341*7%+IF(AND(B341&lt;=10,B341&gt;0),人物成长表!$B341*转化表!$H$37,IF(AND(B341&lt;=20,B341&gt;10),9*转化表!$H$37+(B341-10)*转化表!$H$38,IF(AND(B341&lt;=30,B341&gt;20),9*转化表!$H$37+10*转化表!$H$38+(B341-20)*转化表!$H$39,IF(AND(B341&lt;=40,B341&gt;30),9*转化表!$H$37+10*转化表!$H$38+10*转化表!$H$39+(B341-30)*转化表!$H$40,IF(AND(B341&lt;=50,B341&gt;40),9*转化表!$H$37+10*转化表!$H$38+10*转化表!$H$39+10*转化表!$H$40+(B341-40)*转化表!$H$41,IF(AND(B341&lt;=60,B341&gt;50),9*转化表!$H$37+10*转化表!$H$38+10*转化表!$H$39+10*转化表!$H$40+10*转化表!$H$41+(B341-50)*转化表!$H$42,IF(AND(B341&lt;=70,B341&gt;60),9*转化表!$H$37+10*转化表!$H$38+10*转化表!$H$39+10*转化表!$H$40+10*转化表!$H$41+10*转化表!$H$42+(B341-60)*转化表!$H$43,IF(AND(B341&lt;=80,B341&gt;70),9*转化表!$H$37+10*转化表!$H$38+10*转化表!$H$39+10*转化表!$H$40+10*转化表!$H$41+10*转化表!$H$42+10*转化表!$H$43+(B341-70)*转化表!$H$44,IF(AND(B341&lt;=90,B341&gt;80),9*转化表!$H$37+10*转化表!$H$38+10*转化表!$H$39+10*转化表!$H$40+10*转化表!$H$41+10*转化表!$H$42+10*转化表!$H$43+10*转化表!$H$44+(B341-80)*转化表!$H$45,IF(AND(B341&lt;=100,B341&gt;90),9*转化表!$H$37+10*转化表!$H$38+10*转化表!$H$39+10*转化表!$H$40+10*转化表!$H$41+10*转化表!$H$42+10*转化表!$H$43+10*转化表!$H$44+10*转化表!$H$45+(B341-90)*转化表!$H$46,IF(AND(B341&lt;=110,B341&gt;100),9*转化表!$H$37+10*转化表!$H$38+10*转化表!$H$39+10*转化表!$H$40+10*转化表!$H$41+10*转化表!$H$42+10*转化表!$H$43+10*转化表!$H$44+10*转化表!$H$45+10*转化表!$H$46+(B341-100)*转化表!$H$47,IF(AND(B341&lt;=120,B341&gt;110),9*转化表!$H$37+10*转化表!$H$38+10*转化表!$H$39+10*转化表!$H$40+10*转化表!$H$41+10*转化表!$H$42+10*转化表!$H$43+10*转化表!$H$44+10*转化表!$H$45+10*转化表!$H$46+10*转化表!$H$47+(B341-110)*转化表!$H$48)))))))))))))</f>
        <v>77.739999999999995</v>
      </c>
      <c r="M341" s="104">
        <v>0.15</v>
      </c>
      <c r="N341" s="100">
        <v>0</v>
      </c>
      <c r="O341" s="104">
        <v>0.15</v>
      </c>
      <c r="P341" s="104">
        <v>0.15</v>
      </c>
      <c r="Q341" s="100">
        <v>0</v>
      </c>
      <c r="R341" s="100">
        <v>0</v>
      </c>
      <c r="S341" s="100">
        <v>0</v>
      </c>
    </row>
    <row r="342" spans="1:19">
      <c r="A342" s="42" t="s">
        <v>465</v>
      </c>
      <c r="B342" s="100">
        <v>101</v>
      </c>
      <c r="C342" s="101">
        <f>IF(AND(B342&lt;=10,B342&gt;0),(人物成长表!$B342-1)*16+50,IF(AND(B342&lt;=20,B342&gt;10),9*16+50+(B342-10)*32,IF(AND(B342&lt;=30,B342&gt;20),9*16+50+10*32+(B342-20)*48,IF(AND(B342&lt;=40,B342&gt;30),9*16+50+10*32+10*48+(B342-30)*64,IF(AND(B342&lt;=50,B342&gt;40),9*16+50+10*32+10*48+10*64+(B342-40)*80,IF(AND(B342&lt;=60,B342&gt;50),9*16+30+10*32+10*48+10*64+10*80+(B342-50)*96,IF(AND(B342&lt;=70,B342&gt;60),9*16+30+10*32+10*48+10*64+10*80+10*96+(B342-60)*112,IF(AND(B342&lt;=80,B342&gt;70),9*16+30+10*32+10*48+10*64+10*80+10*96+10*112+(B342-70)*128,IF(AND(B342&lt;=90,B342&gt;80),9*16+30+10*32+10*48+10*64+10*80+10*96+10*112+10*128+(B342-80)*144,IF(AND(B342&lt;=100,B342&gt;90),9*16+30+10*32+10*48+10*64+10*80+10*96+10*112+10*128+10*144+(B342-90)*160,IF(AND(B342&lt;=110,B342&gt;100),9*16+30+10*32+10*48+10*64+10*80+10*96+10*112+10*128+10*144+10*160+(B342-100)*176,IF(AND(B342&lt;=120,B342&gt;110),9*16+30+10*32+10*48+10*64+10*80+10*96+10*112+10*128+10*144+10*160+10*176+(B342-110)*192))))))))))))</f>
        <v>8990</v>
      </c>
      <c r="D342" s="42">
        <v>60</v>
      </c>
      <c r="E342" s="42">
        <v>60</v>
      </c>
      <c r="F342" s="100">
        <v>60</v>
      </c>
      <c r="G342" s="102">
        <f>人物成长表!$D342*人物成长表!$B342*10%+7+IF(AND(B342&lt;=10,B342&gt;0),(人物成长表!$B342-1)*转化表!$C$37,IF(AND(B342&lt;=20,B342&gt;10),9*转化表!$C$37+(B342-10)*转化表!$C$38,IF(AND(B342&lt;=30,B342&gt;20),9*转化表!$C$37+10*转化表!$C$38+(B342-20)*转化表!$C$39,IF(AND(B342&lt;=40,B342&gt;30),9*转化表!$C$37+10*转化表!$C$38+10*转化表!$C$39+(B342-30)*转化表!$C$40,IF(AND(B342&lt;=50,B342&gt;40),9*转化表!$C$37+10*转化表!$C$38+10*转化表!$C$39+10*转化表!$C$40+(B342-40)*转化表!$C$41,IF(AND(B342&lt;=60,B342&gt;50),9*转化表!$C$37+10*转化表!$C$38+10*转化表!$C$39+10*转化表!$C$40+10*转化表!$C$41+(B342-50)*转化表!$C$42,IF(AND(B342&lt;=70,B342&gt;60),9*转化表!$C$37+10*转化表!$C$38+10*转化表!$C$39+10*转化表!$C$40+10*转化表!$C$41+10*转化表!$C$42+(B342-60)*转化表!$C$43,IF(AND(B342&lt;=80,B342&gt;70),9*转化表!$C$37+10*转化表!$C$38+10*转化表!$C$39+10*转化表!$C$40+10*转化表!$C$41+10*转化表!$C$42+10*转化表!$C$43+(B342-70)*转化表!$C$44,IF(AND(B342&lt;=90,B342&gt;80),9*转化表!$C$37+10*转化表!$C$38+10*转化表!$C$39+10*转化表!$C$40+10*转化表!$C$41+10*转化表!$C$42+10*转化表!$C$43+10*转化表!$C$44+(B342-80)*转化表!$C$45,IF(AND(B342&lt;=100,B342&gt;90),9*转化表!$C$37+10*转化表!$C$38+10*转化表!$C$39+10*转化表!$C$40+10*转化表!$C$41+10*转化表!$C$42+10*转化表!$C$43+10*转化表!$C$44+10*转化表!$C$45+(B342-90)*转化表!$C$46,IF(AND(B342&lt;=110,B342&gt;100),9*转化表!$C$37+10*转化表!$C$38+10*转化表!$C$39+10*转化表!$C$40+10*转化表!$C$41+10*转化表!$C$42+10*转化表!$C$43+10*转化表!$C$44+10*转化表!$C$45+10*转化表!$C$46+(B342-100)*转化表!$C$47,IF(AND(B342&lt;=120,B342&gt;110),9*转化表!$C$37+10*转化表!$C$38+10*转化表!$C$39+10*转化表!$C$40+10*转化表!$C$41+10*转化表!$C$42+10*转化表!$C$43+10*转化表!$C$44+10*转化表!$C$45+10*转化表!$C$46+10*转化表!$C$47+(B342-110)*转化表!$C$48))))))))))))</f>
        <v>2344</v>
      </c>
      <c r="H342" s="102">
        <f>人物成长表!$D342*人物成长表!$B342*7%+4.8+IF(AND(B342&lt;=10,B342&gt;0),(人物成长表!$B342-1)*转化表!$D$37,IF(AND(B342&lt;=20,B342&gt;10),9*转化表!$D$37+(B342-10)*转化表!$D$38,IF(AND(B342&lt;=30,B342&gt;20),9*转化表!$D$37+10*转化表!$D$38+(B342-20)*转化表!$D$39,IF(AND(B342&lt;=40,B342&gt;30),9*转化表!$D$37+10*转化表!$D$38+10*转化表!$D$39+(B342-30)*转化表!$D$40,IF(AND(B342&lt;=50,B342&gt;40),9*转化表!$D$37+10*转化表!$D$38+10*转化表!$D$39+10*转化表!$D$40+(B342-40)*转化表!$D$41,IF(AND(B342&lt;=60,B342&gt;50),9*转化表!$D$37+10*转化表!$D$38+10*转化表!$D$39+10*转化表!$D$40+10*转化表!$D$41+(B342-50)*转化表!$D$42,IF(AND(B342&lt;=70,B342&gt;60),9*转化表!$D$37+10*转化表!$D$38+10*转化表!$D$39+10*转化表!$D$40+10*转化表!$D$41+10*转化表!$D$42+(B342-60)*转化表!$D$43,IF(AND(B342&lt;=80,B342&gt;70),9*转化表!$D$37+10*转化表!$D$38+10*转化表!$D$39+10*转化表!$D$40+10*转化表!$D$41+10*转化表!$D$42+10*转化表!$D$43+(B342-70)*转化表!$D$44,IF(AND(B342&lt;=90,B342&gt;80),9*转化表!$D$37+10*转化表!$D$38+10*转化表!$D$39+10*转化表!$D$40+10*转化表!$D$41+10*转化表!$D$42+10*转化表!$D$43+10*转化表!$D$44+(B342-80)*转化表!$D$45,IF(AND(B342&lt;=100,B342&gt;90),9*转化表!$D$37+10*转化表!$D$38+10*转化表!$D$39+10*转化表!$D$40+10*转化表!$D$41+10*转化表!$D$42+10*转化表!$D$43+10*转化表!$D$44+10*转化表!$D$45+(B342-90)*转化表!$D$46,IF(AND(B342&lt;=110,B342&gt;100),9*转化表!$D$37+10*转化表!$D$38+10*转化表!$D$39+10*转化表!$D$40+10*转化表!$D$41+10*转化表!$D$42+10*转化表!$D$43+10*转化表!$D$44+10*转化表!$D$45+10*转化表!$D$46+(B342-100)*转化表!$D$47,IF(AND(B342&lt;=120,B342&gt;110),9*转化表!$D$37+10*转化表!$D$38+10*转化表!$D$39+10*转化表!$D$40+10*转化表!$D$41+10*转化表!$D$42+10*转化表!$D$43+10*转化表!$D$44+10*转化表!$D$45+10*转化表!$D$46+10*转化表!$D$47+(B342-110)*转化表!$D$48))))))))))))</f>
        <v>603.20000000000005</v>
      </c>
      <c r="I342" s="103">
        <f>IF(E342&lt;=50,0,(E342-50)*人物成长表!$B342*10%+0.1+IF(AND(B342&lt;=10,B342&gt;0),(人物成长表!$B342-1)*转化表!$E$37,IF(AND(B342&lt;=20,B342&gt;10),9*转化表!$E$37+(B342-10)*转化表!$E$38,IF(AND(B342&lt;=30,B342&gt;20),9*转化表!$E$37+10*转化表!$E$38+(B342-20)*转化表!$E$39,IF(AND(B342&lt;=40,B342&gt;30),9*转化表!$E$37+10*转化表!$E$38+10*转化表!$E$39+(B342-30)*转化表!$E$40,IF(AND(B342&lt;=50,B342&gt;40),9*转化表!$E$37+10*转化表!$E$38+10*转化表!$E$39+10*转化表!$E$40+(B342-40)*转化表!$E$41,IF(AND(B342&lt;=60,B342&gt;50),9*转化表!$E$37+10*转化表!$E$38+10*转化表!$E$39+10*转化表!$E$40+10*转化表!$E$41+(B342-50)*转化表!$E$42,IF(AND(B342&lt;=70,B342&gt;60),9*转化表!$E$37+10*转化表!$E$38+10*转化表!$E$39+10*转化表!$E$40+10*转化表!$E$41+10*转化表!$E$42+(B342-60)*转化表!$E$43,IF(AND(B342&lt;=80,B342&gt;70),9*转化表!$E$37+10*转化表!$E$38+10*转化表!$E$39+10*转化表!$E$40+10*转化表!$E$41+10*转化表!$E$42+10*转化表!$E$43+(B342-70)*转化表!$E$44,IF(AND(B342&lt;=90,B342&gt;80),9*转化表!$E$37+10*转化表!$E$38+10*转化表!$E$39+10*转化表!$E$40+10*转化表!$E$41+10*转化表!$E$42+10*转化表!$E$43+10*转化表!$E$44+(B342-80)*转化表!$E$45,IF(AND(B342&lt;=100,B342&gt;90),9*转化表!$E$37+10*转化表!$E$38+10*转化表!$E$39+10*转化表!$E$40+10*转化表!$E$41+10*转化表!$E$42+10*转化表!$E$43+10*转化表!$E$44+10*转化表!$E$45+(B342-90)*转化表!$E$46,IF(AND(B342&lt;=110,B342&gt;100),9*转化表!$E$37+10*转化表!$E$38+10*转化表!$E$39+10*转化表!$E$40+10*转化表!$E$41+10*转化表!$E$42+10*转化表!$E$43+10*转化表!$E$44+10*转化表!$E$45+10*转化表!$E$46+(B342-100)*转化表!$E$47,IF(AND(B342&lt;=120,B342&gt;110),9*转化表!$E$37+10*转化表!$E$38+10*转化表!$E$39+10*转化表!$E$40+10*转化表!$E$41+10*转化表!$E$42+10*转化表!$E$43+10*转化表!$E$44+10*转化表!$E$45+10*转化表!$E$46+10*转化表!$E$47+(B342-110)*转化表!$E$48)))))))))))))</f>
        <v>128.66999999999999</v>
      </c>
      <c r="J342" s="103">
        <f>IF(E342&lt;=50,0,(E342-50)*B342*7%+0.1+IF(AND(B342&lt;=10,B342&gt;0),(人物成长表!$B342-1)*转化表!$F$37,IF(AND(B342&lt;=20,B342&gt;10),9*转化表!$F$37+(B342-10)*转化表!$F$38,IF(AND(B342&lt;=30,B342&gt;20),9*转化表!$F$37+10*转化表!$F$38+(B342-20)*转化表!$F$39,IF(AND(B342&lt;=40,B342&gt;30),9*转化表!$F$37+10*转化表!$F$38+10*转化表!$F$39+(B342-30)*转化表!$F$40,IF(AND(B342&lt;=50,B342&gt;40),9*转化表!$F$37+10*转化表!$F$38+10*转化表!$F$39+10*转化表!$F$40+(B342-40)*转化表!$F$41,IF(AND(B342&lt;=60,B342&gt;50),9*转化表!$F$37+10*转化表!$F$38+10*转化表!$F$39+10*转化表!$F$40+10*转化表!$F$41+(B342-50)*转化表!$F$42,IF(AND(B342&lt;=70,B342&gt;60),9*转化表!$F$37+10*转化表!$F$38+10*转化表!$F$39+10*转化表!$F$40+10*转化表!$F$41+10*转化表!$F$42+(B342-60)*转化表!$F$43,IF(AND(B342&lt;=80,B342&gt;70),9*转化表!$F$37+10*转化表!$F$38+10*转化表!$F$39+10*转化表!$F$40+10*转化表!$F$41+10*转化表!$F$42+10*转化表!$F$43+(B342-70)*转化表!$F$44,IF(AND(B342&lt;=90,B342&gt;80),9*转化表!$F$37+10*转化表!$F$38+10*转化表!$F$39+10*转化表!$F$40+10*转化表!$F$41+10*转化表!$F$42+10*转化表!$F$43+10*转化表!$F$44+(B342-80)*转化表!$F$45,IF(AND(B342&lt;=100,B342&gt;90),9*转化表!$F$37+10*转化表!$F$38+10*转化表!$F$39+10*转化表!$F$40+10*转化表!$F$41+10*转化表!$F$42+10*转化表!$F$43+10*转化表!$F$44+10*转化表!$F$45+(B342-90)*转化表!$F$46,IF(AND(B342&lt;=110,B342&gt;100),9*转化表!$F$37+10*转化表!$F$38+10*转化表!$F$39+10*转化表!$F$40+10*转化表!$F$41+10*转化表!$F$42+10*转化表!$F$43+10*转化表!$F$44+10*转化表!$F$45+10*转化表!$F$46+(B342-100)*转化表!$F$47,IF(AND(B342&lt;=120,B342&gt;110),9*转化表!$F$37+10*转化表!$F$38+10*转化表!$F$39+10*转化表!$F$40+10*转化表!$F$41+10*转化表!$F$42+10*转化表!$F$43+10*转化表!$F$44+10*转化表!$F$45+10*转化表!$F$46+10*转化表!$F$47+(B342-110)*转化表!$F$48)))))))))))))</f>
        <v>85.03</v>
      </c>
      <c r="K342" s="103">
        <f>(F342-50)*人物成长表!$B342*10%+1+IF(AND(B342&lt;=10,B342&gt;0),(人物成长表!$B342-1)*转化表!$G$37,IF(AND(B342&lt;=20,B342&gt;10),9*转化表!$G$37+(B342-10)*转化表!$G$38,IF(AND(B342&lt;=30,B342&gt;20),9*转化表!$G$37+10*转化表!$G$38+(B342-20)*转化表!$G$39,IF(AND(B342&lt;=40,B342&gt;30),9*转化表!$G$37+10*转化表!$G$38+10*转化表!$G$39+(B342-30)*转化表!$G$40,IF(AND(B342&lt;=50,B342&gt;40),9*转化表!$G$37+10*转化表!$G$38+10*转化表!$G$39+10*转化表!$G$40+(B342-40)*转化表!$G$41,IF(AND(B342&lt;=60,B342&gt;50),9*转化表!$G$37+10*转化表!$G$38+10*转化表!$G$39+10*转化表!$G$40+10*转化表!$G$41+(B342-50)*转化表!$G$42,IF(AND(B342&lt;=70,B342&gt;60),9*转化表!$G$37+10*转化表!$G$38+10*转化表!$G$39+10*转化表!$G$40+10*转化表!$G$41+10*转化表!$G$42+(B342-60)*转化表!$G$43,IF(AND(B342&lt;=80,B342&gt;70),9*转化表!$G$37+10*转化表!$G$38+10*转化表!$G$39+10*转化表!$G$40+10*转化表!$G$41+10*转化表!$G$42+10*转化表!$G$43+(B342-70)*转化表!$G$44,IF(AND(B342&lt;=90,B342&gt;80),9*转化表!$G$37+10*转化表!$G$38+10*转化表!$G$39+10*转化表!$G$40+10*转化表!$G$41+10*转化表!$G$42+10*转化表!$G$43+10*转化表!$G$44+(B342-80)*转化表!$G$45,IF(AND(B342&lt;=100,B342&gt;90),9*转化表!$G$37+10*转化表!$G$38+10*转化表!$G$39+10*转化表!$G$40+10*转化表!$G$41+10*转化表!$G$42+10*转化表!$G$43+10*转化表!$G$44+10*转化表!$G$45+(B342-90)*转化表!$G$46,IF(AND(B342&lt;=110,B342&gt;100),9*转化表!$G$37+10*转化表!$G$38+10*转化表!$G$39+10*转化表!$G$40+10*转化表!$G$41+10*转化表!$G$42+10*转化表!$G$43+10*转化表!$G$44+10*转化表!$G$45+10*转化表!$G$46+(B342-100)*转化表!$G$47,IF(AND(B342&lt;=120,B342&gt;110),9*转化表!$G$37+10*转化表!$G$38+10*转化表!$G$39+10*转化表!$G$40+10*转化表!$G$41+10*转化表!$G$42+10*转化表!$G$43+10*转化表!$G$44+10*转化表!$G$45+10*转化表!$G$46+10*转化表!$G$47+(B342-110)*转化表!$G$48))))))))))))</f>
        <v>662</v>
      </c>
      <c r="L342" s="103">
        <f>IF(F342&lt;=50,0,(F342-50)*人物成长表!$B342*7%+IF(AND(B342&lt;=10,B342&gt;0),人物成长表!$B342*转化表!$H$37,IF(AND(B342&lt;=20,B342&gt;10),9*转化表!$H$37+(B342-10)*转化表!$H$38,IF(AND(B342&lt;=30,B342&gt;20),9*转化表!$H$37+10*转化表!$H$38+(B342-20)*转化表!$H$39,IF(AND(B342&lt;=40,B342&gt;30),9*转化表!$H$37+10*转化表!$H$38+10*转化表!$H$39+(B342-30)*转化表!$H$40,IF(AND(B342&lt;=50,B342&gt;40),9*转化表!$H$37+10*转化表!$H$38+10*转化表!$H$39+10*转化表!$H$40+(B342-40)*转化表!$H$41,IF(AND(B342&lt;=60,B342&gt;50),9*转化表!$H$37+10*转化表!$H$38+10*转化表!$H$39+10*转化表!$H$40+10*转化表!$H$41+(B342-50)*转化表!$H$42,IF(AND(B342&lt;=70,B342&gt;60),9*转化表!$H$37+10*转化表!$H$38+10*转化表!$H$39+10*转化表!$H$40+10*转化表!$H$41+10*转化表!$H$42+(B342-60)*转化表!$H$43,IF(AND(B342&lt;=80,B342&gt;70),9*转化表!$H$37+10*转化表!$H$38+10*转化表!$H$39+10*转化表!$H$40+10*转化表!$H$41+10*转化表!$H$42+10*转化表!$H$43+(B342-70)*转化表!$H$44,IF(AND(B342&lt;=90,B342&gt;80),9*转化表!$H$37+10*转化表!$H$38+10*转化表!$H$39+10*转化表!$H$40+10*转化表!$H$41+10*转化表!$H$42+10*转化表!$H$43+10*转化表!$H$44+(B342-80)*转化表!$H$45,IF(AND(B342&lt;=100,B342&gt;90),9*转化表!$H$37+10*转化表!$H$38+10*转化表!$H$39+10*转化表!$H$40+10*转化表!$H$41+10*转化表!$H$42+10*转化表!$H$43+10*转化表!$H$44+10*转化表!$H$45+(B342-90)*转化表!$H$46,IF(AND(B342&lt;=110,B342&gt;100),9*转化表!$H$37+10*转化表!$H$38+10*转化表!$H$39+10*转化表!$H$40+10*转化表!$H$41+10*转化表!$H$42+10*转化表!$H$43+10*转化表!$H$44+10*转化表!$H$45+10*转化表!$H$46+(B342-100)*转化表!$H$47,IF(AND(B342&lt;=120,B342&gt;110),9*转化表!$H$37+10*转化表!$H$38+10*转化表!$H$39+10*转化表!$H$40+10*转化表!$H$41+10*转化表!$H$42+10*转化表!$H$43+10*转化表!$H$44+10*转化表!$H$45+10*转化表!$H$46+10*转化表!$H$47+(B342-110)*转化表!$H$48)))))))))))))</f>
        <v>78.62</v>
      </c>
      <c r="M342" s="104">
        <v>0.15</v>
      </c>
      <c r="N342" s="100">
        <v>0</v>
      </c>
      <c r="O342" s="104">
        <v>0.15</v>
      </c>
      <c r="P342" s="104">
        <v>0.15</v>
      </c>
      <c r="Q342" s="100">
        <v>0</v>
      </c>
      <c r="R342" s="100">
        <v>0</v>
      </c>
      <c r="S342" s="100">
        <v>0</v>
      </c>
    </row>
    <row r="343" spans="1:19">
      <c r="A343" s="42" t="s">
        <v>465</v>
      </c>
      <c r="B343" s="100">
        <v>102</v>
      </c>
      <c r="C343" s="101">
        <f>IF(AND(B343&lt;=10,B343&gt;0),(人物成长表!$B343-1)*16+50,IF(AND(B343&lt;=20,B343&gt;10),9*16+50+(B343-10)*32,IF(AND(B343&lt;=30,B343&gt;20),9*16+50+10*32+(B343-20)*48,IF(AND(B343&lt;=40,B343&gt;30),9*16+50+10*32+10*48+(B343-30)*64,IF(AND(B343&lt;=50,B343&gt;40),9*16+50+10*32+10*48+10*64+(B343-40)*80,IF(AND(B343&lt;=60,B343&gt;50),9*16+30+10*32+10*48+10*64+10*80+(B343-50)*96,IF(AND(B343&lt;=70,B343&gt;60),9*16+30+10*32+10*48+10*64+10*80+10*96+(B343-60)*112,IF(AND(B343&lt;=80,B343&gt;70),9*16+30+10*32+10*48+10*64+10*80+10*96+10*112+(B343-70)*128,IF(AND(B343&lt;=90,B343&gt;80),9*16+30+10*32+10*48+10*64+10*80+10*96+10*112+10*128+(B343-80)*144,IF(AND(B343&lt;=100,B343&gt;90),9*16+30+10*32+10*48+10*64+10*80+10*96+10*112+10*128+10*144+(B343-90)*160,IF(AND(B343&lt;=110,B343&gt;100),9*16+30+10*32+10*48+10*64+10*80+10*96+10*112+10*128+10*144+10*160+(B343-100)*176,IF(AND(B343&lt;=120,B343&gt;110),9*16+30+10*32+10*48+10*64+10*80+10*96+10*112+10*128+10*144+10*160+10*176+(B343-110)*192))))))))))))</f>
        <v>9166</v>
      </c>
      <c r="D343" s="42">
        <v>60</v>
      </c>
      <c r="E343" s="42">
        <v>60</v>
      </c>
      <c r="F343" s="100">
        <v>60</v>
      </c>
      <c r="G343" s="102">
        <f>人物成长表!$D343*人物成长表!$B343*10%+7+IF(AND(B343&lt;=10,B343&gt;0),(人物成长表!$B343-1)*转化表!$C$37,IF(AND(B343&lt;=20,B343&gt;10),9*转化表!$C$37+(B343-10)*转化表!$C$38,IF(AND(B343&lt;=30,B343&gt;20),9*转化表!$C$37+10*转化表!$C$38+(B343-20)*转化表!$C$39,IF(AND(B343&lt;=40,B343&gt;30),9*转化表!$C$37+10*转化表!$C$38+10*转化表!$C$39+(B343-30)*转化表!$C$40,IF(AND(B343&lt;=50,B343&gt;40),9*转化表!$C$37+10*转化表!$C$38+10*转化表!$C$39+10*转化表!$C$40+(B343-40)*转化表!$C$41,IF(AND(B343&lt;=60,B343&gt;50),9*转化表!$C$37+10*转化表!$C$38+10*转化表!$C$39+10*转化表!$C$40+10*转化表!$C$41+(B343-50)*转化表!$C$42,IF(AND(B343&lt;=70,B343&gt;60),9*转化表!$C$37+10*转化表!$C$38+10*转化表!$C$39+10*转化表!$C$40+10*转化表!$C$41+10*转化表!$C$42+(B343-60)*转化表!$C$43,IF(AND(B343&lt;=80,B343&gt;70),9*转化表!$C$37+10*转化表!$C$38+10*转化表!$C$39+10*转化表!$C$40+10*转化表!$C$41+10*转化表!$C$42+10*转化表!$C$43+(B343-70)*转化表!$C$44,IF(AND(B343&lt;=90,B343&gt;80),9*转化表!$C$37+10*转化表!$C$38+10*转化表!$C$39+10*转化表!$C$40+10*转化表!$C$41+10*转化表!$C$42+10*转化表!$C$43+10*转化表!$C$44+(B343-80)*转化表!$C$45,IF(AND(B343&lt;=100,B343&gt;90),9*转化表!$C$37+10*转化表!$C$38+10*转化表!$C$39+10*转化表!$C$40+10*转化表!$C$41+10*转化表!$C$42+10*转化表!$C$43+10*转化表!$C$44+10*转化表!$C$45+(B343-90)*转化表!$C$46,IF(AND(B343&lt;=110,B343&gt;100),9*转化表!$C$37+10*转化表!$C$38+10*转化表!$C$39+10*转化表!$C$40+10*转化表!$C$41+10*转化表!$C$42+10*转化表!$C$43+10*转化表!$C$44+10*转化表!$C$45+10*转化表!$C$46+(B343-100)*转化表!$C$47,IF(AND(B343&lt;=120,B343&gt;110),9*转化表!$C$37+10*转化表!$C$38+10*转化表!$C$39+10*转化表!$C$40+10*转化表!$C$41+10*转化表!$C$42+10*转化表!$C$43+10*转化表!$C$44+10*转化表!$C$45+10*转化表!$C$46+10*转化表!$C$47+(B343-110)*转化表!$C$48))))))))))))</f>
        <v>2389</v>
      </c>
      <c r="H343" s="102">
        <f>人物成长表!$D343*人物成长表!$B343*7%+4.8+IF(AND(B343&lt;=10,B343&gt;0),(人物成长表!$B343-1)*转化表!$D$37,IF(AND(B343&lt;=20,B343&gt;10),9*转化表!$D$37+(B343-10)*转化表!$D$38,IF(AND(B343&lt;=30,B343&gt;20),9*转化表!$D$37+10*转化表!$D$38+(B343-20)*转化表!$D$39,IF(AND(B343&lt;=40,B343&gt;30),9*转化表!$D$37+10*转化表!$D$38+10*转化表!$D$39+(B343-30)*转化表!$D$40,IF(AND(B343&lt;=50,B343&gt;40),9*转化表!$D$37+10*转化表!$D$38+10*转化表!$D$39+10*转化表!$D$40+(B343-40)*转化表!$D$41,IF(AND(B343&lt;=60,B343&gt;50),9*转化表!$D$37+10*转化表!$D$38+10*转化表!$D$39+10*转化表!$D$40+10*转化表!$D$41+(B343-50)*转化表!$D$42,IF(AND(B343&lt;=70,B343&gt;60),9*转化表!$D$37+10*转化表!$D$38+10*转化表!$D$39+10*转化表!$D$40+10*转化表!$D$41+10*转化表!$D$42+(B343-60)*转化表!$D$43,IF(AND(B343&lt;=80,B343&gt;70),9*转化表!$D$37+10*转化表!$D$38+10*转化表!$D$39+10*转化表!$D$40+10*转化表!$D$41+10*转化表!$D$42+10*转化表!$D$43+(B343-70)*转化表!$D$44,IF(AND(B343&lt;=90,B343&gt;80),9*转化表!$D$37+10*转化表!$D$38+10*转化表!$D$39+10*转化表!$D$40+10*转化表!$D$41+10*转化表!$D$42+10*转化表!$D$43+10*转化表!$D$44+(B343-80)*转化表!$D$45,IF(AND(B343&lt;=100,B343&gt;90),9*转化表!$D$37+10*转化表!$D$38+10*转化表!$D$39+10*转化表!$D$40+10*转化表!$D$41+10*转化表!$D$42+10*转化表!$D$43+10*转化表!$D$44+10*转化表!$D$45+(B343-90)*转化表!$D$46,IF(AND(B343&lt;=110,B343&gt;100),9*转化表!$D$37+10*转化表!$D$38+10*转化表!$D$39+10*转化表!$D$40+10*转化表!$D$41+10*转化表!$D$42+10*转化表!$D$43+10*转化表!$D$44+10*转化表!$D$45+10*转化表!$D$46+(B343-100)*转化表!$D$47,IF(AND(B343&lt;=120,B343&gt;110),9*转化表!$D$37+10*转化表!$D$38+10*转化表!$D$39+10*转化表!$D$40+10*转化表!$D$41+10*转化表!$D$42+10*转化表!$D$43+10*转化表!$D$44+10*转化表!$D$45+10*转化表!$D$46+10*转化表!$D$47+(B343-110)*转化表!$D$48))))))))))))</f>
        <v>613.40000000000009</v>
      </c>
      <c r="I343" s="103">
        <f>IF(E343&lt;=50,0,(E343-50)*人物成长表!$B343*10%+0.1+IF(AND(B343&lt;=10,B343&gt;0),(人物成长表!$B343-1)*转化表!$E$37,IF(AND(B343&lt;=20,B343&gt;10),9*转化表!$E$37+(B343-10)*转化表!$E$38,IF(AND(B343&lt;=30,B343&gt;20),9*转化表!$E$37+10*转化表!$E$38+(B343-20)*转化表!$E$39,IF(AND(B343&lt;=40,B343&gt;30),9*转化表!$E$37+10*转化表!$E$38+10*转化表!$E$39+(B343-30)*转化表!$E$40,IF(AND(B343&lt;=50,B343&gt;40),9*转化表!$E$37+10*转化表!$E$38+10*转化表!$E$39+10*转化表!$E$40+(B343-40)*转化表!$E$41,IF(AND(B343&lt;=60,B343&gt;50),9*转化表!$E$37+10*转化表!$E$38+10*转化表!$E$39+10*转化表!$E$40+10*转化表!$E$41+(B343-50)*转化表!$E$42,IF(AND(B343&lt;=70,B343&gt;60),9*转化表!$E$37+10*转化表!$E$38+10*转化表!$E$39+10*转化表!$E$40+10*转化表!$E$41+10*转化表!$E$42+(B343-60)*转化表!$E$43,IF(AND(B343&lt;=80,B343&gt;70),9*转化表!$E$37+10*转化表!$E$38+10*转化表!$E$39+10*转化表!$E$40+10*转化表!$E$41+10*转化表!$E$42+10*转化表!$E$43+(B343-70)*转化表!$E$44,IF(AND(B343&lt;=90,B343&gt;80),9*转化表!$E$37+10*转化表!$E$38+10*转化表!$E$39+10*转化表!$E$40+10*转化表!$E$41+10*转化表!$E$42+10*转化表!$E$43+10*转化表!$E$44+(B343-80)*转化表!$E$45,IF(AND(B343&lt;=100,B343&gt;90),9*转化表!$E$37+10*转化表!$E$38+10*转化表!$E$39+10*转化表!$E$40+10*转化表!$E$41+10*转化表!$E$42+10*转化表!$E$43+10*转化表!$E$44+10*转化表!$E$45+(B343-90)*转化表!$E$46,IF(AND(B343&lt;=110,B343&gt;100),9*转化表!$E$37+10*转化表!$E$38+10*转化表!$E$39+10*转化表!$E$40+10*转化表!$E$41+10*转化表!$E$42+10*转化表!$E$43+10*转化表!$E$44+10*转化表!$E$45+10*转化表!$E$46+(B343-100)*转化表!$E$47,IF(AND(B343&lt;=120,B343&gt;110),9*转化表!$E$37+10*转化表!$E$38+10*转化表!$E$39+10*转化表!$E$40+10*转化表!$E$41+10*转化表!$E$42+10*转化表!$E$43+10*转化表!$E$44+10*转化表!$E$45+10*转化表!$E$46+10*转化表!$E$47+(B343-110)*转化表!$E$48)))))))))))))</f>
        <v>131.37</v>
      </c>
      <c r="J343" s="103">
        <f>IF(E343&lt;=50,0,(E343-50)*B343*7%+0.1+IF(AND(B343&lt;=10,B343&gt;0),(人物成长表!$B343-1)*转化表!$F$37,IF(AND(B343&lt;=20,B343&gt;10),9*转化表!$F$37+(B343-10)*转化表!$F$38,IF(AND(B343&lt;=30,B343&gt;20),9*转化表!$F$37+10*转化表!$F$38+(B343-20)*转化表!$F$39,IF(AND(B343&lt;=40,B343&gt;30),9*转化表!$F$37+10*转化表!$F$38+10*转化表!$F$39+(B343-30)*转化表!$F$40,IF(AND(B343&lt;=50,B343&gt;40),9*转化表!$F$37+10*转化表!$F$38+10*转化表!$F$39+10*转化表!$F$40+(B343-40)*转化表!$F$41,IF(AND(B343&lt;=60,B343&gt;50),9*转化表!$F$37+10*转化表!$F$38+10*转化表!$F$39+10*转化表!$F$40+10*转化表!$F$41+(B343-50)*转化表!$F$42,IF(AND(B343&lt;=70,B343&gt;60),9*转化表!$F$37+10*转化表!$F$38+10*转化表!$F$39+10*转化表!$F$40+10*转化表!$F$41+10*转化表!$F$42+(B343-60)*转化表!$F$43,IF(AND(B343&lt;=80,B343&gt;70),9*转化表!$F$37+10*转化表!$F$38+10*转化表!$F$39+10*转化表!$F$40+10*转化表!$F$41+10*转化表!$F$42+10*转化表!$F$43+(B343-70)*转化表!$F$44,IF(AND(B343&lt;=90,B343&gt;80),9*转化表!$F$37+10*转化表!$F$38+10*转化表!$F$39+10*转化表!$F$40+10*转化表!$F$41+10*转化表!$F$42+10*转化表!$F$43+10*转化表!$F$44+(B343-80)*转化表!$F$45,IF(AND(B343&lt;=100,B343&gt;90),9*转化表!$F$37+10*转化表!$F$38+10*转化表!$F$39+10*转化表!$F$40+10*转化表!$F$41+10*转化表!$F$42+10*转化表!$F$43+10*转化表!$F$44+10*转化表!$F$45+(B343-90)*转化表!$F$46,IF(AND(B343&lt;=110,B343&gt;100),9*转化表!$F$37+10*转化表!$F$38+10*转化表!$F$39+10*转化表!$F$40+10*转化表!$F$41+10*转化表!$F$42+10*转化表!$F$43+10*转化表!$F$44+10*转化表!$F$45+10*转化表!$F$46+(B343-100)*转化表!$F$47,IF(AND(B343&lt;=120,B343&gt;110),9*转化表!$F$37+10*转化表!$F$38+10*转化表!$F$39+10*转化表!$F$40+10*转化表!$F$41+10*转化表!$F$42+10*转化表!$F$43+10*转化表!$F$44+10*转化表!$F$45+10*转化表!$F$46+10*转化表!$F$47+(B343-110)*转化表!$F$48)))))))))))))</f>
        <v>86.93</v>
      </c>
      <c r="K343" s="103">
        <f>(F343-50)*人物成长表!$B343*10%+1+IF(AND(B343&lt;=10,B343&gt;0),(人物成长表!$B343-1)*转化表!$G$37,IF(AND(B343&lt;=20,B343&gt;10),9*转化表!$G$37+(B343-10)*转化表!$G$38,IF(AND(B343&lt;=30,B343&gt;20),9*转化表!$G$37+10*转化表!$G$38+(B343-20)*转化表!$G$39,IF(AND(B343&lt;=40,B343&gt;30),9*转化表!$G$37+10*转化表!$G$38+10*转化表!$G$39+(B343-30)*转化表!$G$40,IF(AND(B343&lt;=50,B343&gt;40),9*转化表!$G$37+10*转化表!$G$38+10*转化表!$G$39+10*转化表!$G$40+(B343-40)*转化表!$G$41,IF(AND(B343&lt;=60,B343&gt;50),9*转化表!$G$37+10*转化表!$G$38+10*转化表!$G$39+10*转化表!$G$40+10*转化表!$G$41+(B343-50)*转化表!$G$42,IF(AND(B343&lt;=70,B343&gt;60),9*转化表!$G$37+10*转化表!$G$38+10*转化表!$G$39+10*转化表!$G$40+10*转化表!$G$41+10*转化表!$G$42+(B343-60)*转化表!$G$43,IF(AND(B343&lt;=80,B343&gt;70),9*转化表!$G$37+10*转化表!$G$38+10*转化表!$G$39+10*转化表!$G$40+10*转化表!$G$41+10*转化表!$G$42+10*转化表!$G$43+(B343-70)*转化表!$G$44,IF(AND(B343&lt;=90,B343&gt;80),9*转化表!$G$37+10*转化表!$G$38+10*转化表!$G$39+10*转化表!$G$40+10*转化表!$G$41+10*转化表!$G$42+10*转化表!$G$43+10*转化表!$G$44+(B343-80)*转化表!$G$45,IF(AND(B343&lt;=100,B343&gt;90),9*转化表!$G$37+10*转化表!$G$38+10*转化表!$G$39+10*转化表!$G$40+10*转化表!$G$41+10*转化表!$G$42+10*转化表!$G$43+10*转化表!$G$44+10*转化表!$G$45+(B343-90)*转化表!$G$46,IF(AND(B343&lt;=110,B343&gt;100),9*转化表!$G$37+10*转化表!$G$38+10*转化表!$G$39+10*转化表!$G$40+10*转化表!$G$41+10*转化表!$G$42+10*转化表!$G$43+10*转化表!$G$44+10*转化表!$G$45+10*转化表!$G$46+(B343-100)*转化表!$G$47,IF(AND(B343&lt;=120,B343&gt;110),9*转化表!$G$37+10*转化表!$G$38+10*转化表!$G$39+10*转化表!$G$40+10*转化表!$G$41+10*转化表!$G$42+10*转化表!$G$43+10*转化表!$G$44+10*转化表!$G$45+10*转化表!$G$46+10*转化表!$G$47+(B343-110)*转化表!$G$48))))))))))))</f>
        <v>674</v>
      </c>
      <c r="L343" s="103">
        <f>IF(F343&lt;=50,0,(F343-50)*人物成长表!$B343*7%+IF(AND(B343&lt;=10,B343&gt;0),人物成长表!$B343*转化表!$H$37,IF(AND(B343&lt;=20,B343&gt;10),9*转化表!$H$37+(B343-10)*转化表!$H$38,IF(AND(B343&lt;=30,B343&gt;20),9*转化表!$H$37+10*转化表!$H$38+(B343-20)*转化表!$H$39,IF(AND(B343&lt;=40,B343&gt;30),9*转化表!$H$37+10*转化表!$H$38+10*转化表!$H$39+(B343-30)*转化表!$H$40,IF(AND(B343&lt;=50,B343&gt;40),9*转化表!$H$37+10*转化表!$H$38+10*转化表!$H$39+10*转化表!$H$40+(B343-40)*转化表!$H$41,IF(AND(B343&lt;=60,B343&gt;50),9*转化表!$H$37+10*转化表!$H$38+10*转化表!$H$39+10*转化表!$H$40+10*转化表!$H$41+(B343-50)*转化表!$H$42,IF(AND(B343&lt;=70,B343&gt;60),9*转化表!$H$37+10*转化表!$H$38+10*转化表!$H$39+10*转化表!$H$40+10*转化表!$H$41+10*转化表!$H$42+(B343-60)*转化表!$H$43,IF(AND(B343&lt;=80,B343&gt;70),9*转化表!$H$37+10*转化表!$H$38+10*转化表!$H$39+10*转化表!$H$40+10*转化表!$H$41+10*转化表!$H$42+10*转化表!$H$43+(B343-70)*转化表!$H$44,IF(AND(B343&lt;=90,B343&gt;80),9*转化表!$H$37+10*转化表!$H$38+10*转化表!$H$39+10*转化表!$H$40+10*转化表!$H$41+10*转化表!$H$42+10*转化表!$H$43+10*转化表!$H$44+(B343-80)*转化表!$H$45,IF(AND(B343&lt;=100,B343&gt;90),9*转化表!$H$37+10*转化表!$H$38+10*转化表!$H$39+10*转化表!$H$40+10*转化表!$H$41+10*转化表!$H$42+10*转化表!$H$43+10*转化表!$H$44+10*转化表!$H$45+(B343-90)*转化表!$H$46,IF(AND(B343&lt;=110,B343&gt;100),9*转化表!$H$37+10*转化表!$H$38+10*转化表!$H$39+10*转化表!$H$40+10*转化表!$H$41+10*转化表!$H$42+10*转化表!$H$43+10*转化表!$H$44+10*转化表!$H$45+10*转化表!$H$46+(B343-100)*转化表!$H$47,IF(AND(B343&lt;=120,B343&gt;110),9*转化表!$H$37+10*转化表!$H$38+10*转化表!$H$39+10*转化表!$H$40+10*转化表!$H$41+10*转化表!$H$42+10*转化表!$H$43+10*转化表!$H$44+10*转化表!$H$45+10*转化表!$H$46+10*转化表!$H$47+(B343-110)*转化表!$H$48)))))))))))))</f>
        <v>79.5</v>
      </c>
      <c r="M343" s="104">
        <v>0.15</v>
      </c>
      <c r="N343" s="100">
        <v>0</v>
      </c>
      <c r="O343" s="104">
        <v>0.15</v>
      </c>
      <c r="P343" s="104">
        <v>0.15</v>
      </c>
      <c r="Q343" s="100">
        <v>0</v>
      </c>
      <c r="R343" s="100">
        <v>0</v>
      </c>
      <c r="S343" s="100">
        <v>0</v>
      </c>
    </row>
    <row r="344" spans="1:19">
      <c r="A344" s="42" t="s">
        <v>465</v>
      </c>
      <c r="B344" s="100">
        <v>103</v>
      </c>
      <c r="C344" s="101">
        <f>IF(AND(B344&lt;=10,B344&gt;0),(人物成长表!$B344-1)*16+50,IF(AND(B344&lt;=20,B344&gt;10),9*16+50+(B344-10)*32,IF(AND(B344&lt;=30,B344&gt;20),9*16+50+10*32+(B344-20)*48,IF(AND(B344&lt;=40,B344&gt;30),9*16+50+10*32+10*48+(B344-30)*64,IF(AND(B344&lt;=50,B344&gt;40),9*16+50+10*32+10*48+10*64+(B344-40)*80,IF(AND(B344&lt;=60,B344&gt;50),9*16+30+10*32+10*48+10*64+10*80+(B344-50)*96,IF(AND(B344&lt;=70,B344&gt;60),9*16+30+10*32+10*48+10*64+10*80+10*96+(B344-60)*112,IF(AND(B344&lt;=80,B344&gt;70),9*16+30+10*32+10*48+10*64+10*80+10*96+10*112+(B344-70)*128,IF(AND(B344&lt;=90,B344&gt;80),9*16+30+10*32+10*48+10*64+10*80+10*96+10*112+10*128+(B344-80)*144,IF(AND(B344&lt;=100,B344&gt;90),9*16+30+10*32+10*48+10*64+10*80+10*96+10*112+10*128+10*144+(B344-90)*160,IF(AND(B344&lt;=110,B344&gt;100),9*16+30+10*32+10*48+10*64+10*80+10*96+10*112+10*128+10*144+10*160+(B344-100)*176,IF(AND(B344&lt;=120,B344&gt;110),9*16+30+10*32+10*48+10*64+10*80+10*96+10*112+10*128+10*144+10*160+10*176+(B344-110)*192))))))))))))</f>
        <v>9342</v>
      </c>
      <c r="D344" s="42">
        <v>60</v>
      </c>
      <c r="E344" s="42">
        <v>60</v>
      </c>
      <c r="F344" s="100">
        <v>60</v>
      </c>
      <c r="G344" s="102">
        <f>人物成长表!$D344*人物成长表!$B344*10%+7+IF(AND(B344&lt;=10,B344&gt;0),(人物成长表!$B344-1)*转化表!$C$37,IF(AND(B344&lt;=20,B344&gt;10),9*转化表!$C$37+(B344-10)*转化表!$C$38,IF(AND(B344&lt;=30,B344&gt;20),9*转化表!$C$37+10*转化表!$C$38+(B344-20)*转化表!$C$39,IF(AND(B344&lt;=40,B344&gt;30),9*转化表!$C$37+10*转化表!$C$38+10*转化表!$C$39+(B344-30)*转化表!$C$40,IF(AND(B344&lt;=50,B344&gt;40),9*转化表!$C$37+10*转化表!$C$38+10*转化表!$C$39+10*转化表!$C$40+(B344-40)*转化表!$C$41,IF(AND(B344&lt;=60,B344&gt;50),9*转化表!$C$37+10*转化表!$C$38+10*转化表!$C$39+10*转化表!$C$40+10*转化表!$C$41+(B344-50)*转化表!$C$42,IF(AND(B344&lt;=70,B344&gt;60),9*转化表!$C$37+10*转化表!$C$38+10*转化表!$C$39+10*转化表!$C$40+10*转化表!$C$41+10*转化表!$C$42+(B344-60)*转化表!$C$43,IF(AND(B344&lt;=80,B344&gt;70),9*转化表!$C$37+10*转化表!$C$38+10*转化表!$C$39+10*转化表!$C$40+10*转化表!$C$41+10*转化表!$C$42+10*转化表!$C$43+(B344-70)*转化表!$C$44,IF(AND(B344&lt;=90,B344&gt;80),9*转化表!$C$37+10*转化表!$C$38+10*转化表!$C$39+10*转化表!$C$40+10*转化表!$C$41+10*转化表!$C$42+10*转化表!$C$43+10*转化表!$C$44+(B344-80)*转化表!$C$45,IF(AND(B344&lt;=100,B344&gt;90),9*转化表!$C$37+10*转化表!$C$38+10*转化表!$C$39+10*转化表!$C$40+10*转化表!$C$41+10*转化表!$C$42+10*转化表!$C$43+10*转化表!$C$44+10*转化表!$C$45+(B344-90)*转化表!$C$46,IF(AND(B344&lt;=110,B344&gt;100),9*转化表!$C$37+10*转化表!$C$38+10*转化表!$C$39+10*转化表!$C$40+10*转化表!$C$41+10*转化表!$C$42+10*转化表!$C$43+10*转化表!$C$44+10*转化表!$C$45+10*转化表!$C$46+(B344-100)*转化表!$C$47,IF(AND(B344&lt;=120,B344&gt;110),9*转化表!$C$37+10*转化表!$C$38+10*转化表!$C$39+10*转化表!$C$40+10*转化表!$C$41+10*转化表!$C$42+10*转化表!$C$43+10*转化表!$C$44+10*转化表!$C$45+10*转化表!$C$46+10*转化表!$C$47+(B344-110)*转化表!$C$48))))))))))))</f>
        <v>2434</v>
      </c>
      <c r="H344" s="102">
        <f>人物成长表!$D344*人物成长表!$B344*7%+4.8+IF(AND(B344&lt;=10,B344&gt;0),(人物成长表!$B344-1)*转化表!$D$37,IF(AND(B344&lt;=20,B344&gt;10),9*转化表!$D$37+(B344-10)*转化表!$D$38,IF(AND(B344&lt;=30,B344&gt;20),9*转化表!$D$37+10*转化表!$D$38+(B344-20)*转化表!$D$39,IF(AND(B344&lt;=40,B344&gt;30),9*转化表!$D$37+10*转化表!$D$38+10*转化表!$D$39+(B344-30)*转化表!$D$40,IF(AND(B344&lt;=50,B344&gt;40),9*转化表!$D$37+10*转化表!$D$38+10*转化表!$D$39+10*转化表!$D$40+(B344-40)*转化表!$D$41,IF(AND(B344&lt;=60,B344&gt;50),9*转化表!$D$37+10*转化表!$D$38+10*转化表!$D$39+10*转化表!$D$40+10*转化表!$D$41+(B344-50)*转化表!$D$42,IF(AND(B344&lt;=70,B344&gt;60),9*转化表!$D$37+10*转化表!$D$38+10*转化表!$D$39+10*转化表!$D$40+10*转化表!$D$41+10*转化表!$D$42+(B344-60)*转化表!$D$43,IF(AND(B344&lt;=80,B344&gt;70),9*转化表!$D$37+10*转化表!$D$38+10*转化表!$D$39+10*转化表!$D$40+10*转化表!$D$41+10*转化表!$D$42+10*转化表!$D$43+(B344-70)*转化表!$D$44,IF(AND(B344&lt;=90,B344&gt;80),9*转化表!$D$37+10*转化表!$D$38+10*转化表!$D$39+10*转化表!$D$40+10*转化表!$D$41+10*转化表!$D$42+10*转化表!$D$43+10*转化表!$D$44+(B344-80)*转化表!$D$45,IF(AND(B344&lt;=100,B344&gt;90),9*转化表!$D$37+10*转化表!$D$38+10*转化表!$D$39+10*转化表!$D$40+10*转化表!$D$41+10*转化表!$D$42+10*转化表!$D$43+10*转化表!$D$44+10*转化表!$D$45+(B344-90)*转化表!$D$46,IF(AND(B344&lt;=110,B344&gt;100),9*转化表!$D$37+10*转化表!$D$38+10*转化表!$D$39+10*转化表!$D$40+10*转化表!$D$41+10*转化表!$D$42+10*转化表!$D$43+10*转化表!$D$44+10*转化表!$D$45+10*转化表!$D$46+(B344-100)*转化表!$D$47,IF(AND(B344&lt;=120,B344&gt;110),9*转化表!$D$37+10*转化表!$D$38+10*转化表!$D$39+10*转化表!$D$40+10*转化表!$D$41+10*转化表!$D$42+10*转化表!$D$43+10*转化表!$D$44+10*转化表!$D$45+10*转化表!$D$46+10*转化表!$D$47+(B344-110)*转化表!$D$48))))))))))))</f>
        <v>623.6</v>
      </c>
      <c r="I344" s="103">
        <f>IF(E344&lt;=50,0,(E344-50)*人物成长表!$B344*10%+0.1+IF(AND(B344&lt;=10,B344&gt;0),(人物成长表!$B344-1)*转化表!$E$37,IF(AND(B344&lt;=20,B344&gt;10),9*转化表!$E$37+(B344-10)*转化表!$E$38,IF(AND(B344&lt;=30,B344&gt;20),9*转化表!$E$37+10*转化表!$E$38+(B344-20)*转化表!$E$39,IF(AND(B344&lt;=40,B344&gt;30),9*转化表!$E$37+10*转化表!$E$38+10*转化表!$E$39+(B344-30)*转化表!$E$40,IF(AND(B344&lt;=50,B344&gt;40),9*转化表!$E$37+10*转化表!$E$38+10*转化表!$E$39+10*转化表!$E$40+(B344-40)*转化表!$E$41,IF(AND(B344&lt;=60,B344&gt;50),9*转化表!$E$37+10*转化表!$E$38+10*转化表!$E$39+10*转化表!$E$40+10*转化表!$E$41+(B344-50)*转化表!$E$42,IF(AND(B344&lt;=70,B344&gt;60),9*转化表!$E$37+10*转化表!$E$38+10*转化表!$E$39+10*转化表!$E$40+10*转化表!$E$41+10*转化表!$E$42+(B344-60)*转化表!$E$43,IF(AND(B344&lt;=80,B344&gt;70),9*转化表!$E$37+10*转化表!$E$38+10*转化表!$E$39+10*转化表!$E$40+10*转化表!$E$41+10*转化表!$E$42+10*转化表!$E$43+(B344-70)*转化表!$E$44,IF(AND(B344&lt;=90,B344&gt;80),9*转化表!$E$37+10*转化表!$E$38+10*转化表!$E$39+10*转化表!$E$40+10*转化表!$E$41+10*转化表!$E$42+10*转化表!$E$43+10*转化表!$E$44+(B344-80)*转化表!$E$45,IF(AND(B344&lt;=100,B344&gt;90),9*转化表!$E$37+10*转化表!$E$38+10*转化表!$E$39+10*转化表!$E$40+10*转化表!$E$41+10*转化表!$E$42+10*转化表!$E$43+10*转化表!$E$44+10*转化表!$E$45+(B344-90)*转化表!$E$46,IF(AND(B344&lt;=110,B344&gt;100),9*转化表!$E$37+10*转化表!$E$38+10*转化表!$E$39+10*转化表!$E$40+10*转化表!$E$41+10*转化表!$E$42+10*转化表!$E$43+10*转化表!$E$44+10*转化表!$E$45+10*转化表!$E$46+(B344-100)*转化表!$E$47,IF(AND(B344&lt;=120,B344&gt;110),9*转化表!$E$37+10*转化表!$E$38+10*转化表!$E$39+10*转化表!$E$40+10*转化表!$E$41+10*转化表!$E$42+10*转化表!$E$43+10*转化表!$E$44+10*转化表!$E$45+10*转化表!$E$46+10*转化表!$E$47+(B344-110)*转化表!$E$48)))))))))))))</f>
        <v>134.07</v>
      </c>
      <c r="J344" s="103">
        <f>IF(E344&lt;=50,0,(E344-50)*B344*7%+0.1+IF(AND(B344&lt;=10,B344&gt;0),(人物成长表!$B344-1)*转化表!$F$37,IF(AND(B344&lt;=20,B344&gt;10),9*转化表!$F$37+(B344-10)*转化表!$F$38,IF(AND(B344&lt;=30,B344&gt;20),9*转化表!$F$37+10*转化表!$F$38+(B344-20)*转化表!$F$39,IF(AND(B344&lt;=40,B344&gt;30),9*转化表!$F$37+10*转化表!$F$38+10*转化表!$F$39+(B344-30)*转化表!$F$40,IF(AND(B344&lt;=50,B344&gt;40),9*转化表!$F$37+10*转化表!$F$38+10*转化表!$F$39+10*转化表!$F$40+(B344-40)*转化表!$F$41,IF(AND(B344&lt;=60,B344&gt;50),9*转化表!$F$37+10*转化表!$F$38+10*转化表!$F$39+10*转化表!$F$40+10*转化表!$F$41+(B344-50)*转化表!$F$42,IF(AND(B344&lt;=70,B344&gt;60),9*转化表!$F$37+10*转化表!$F$38+10*转化表!$F$39+10*转化表!$F$40+10*转化表!$F$41+10*转化表!$F$42+(B344-60)*转化表!$F$43,IF(AND(B344&lt;=80,B344&gt;70),9*转化表!$F$37+10*转化表!$F$38+10*转化表!$F$39+10*转化表!$F$40+10*转化表!$F$41+10*转化表!$F$42+10*转化表!$F$43+(B344-70)*转化表!$F$44,IF(AND(B344&lt;=90,B344&gt;80),9*转化表!$F$37+10*转化表!$F$38+10*转化表!$F$39+10*转化表!$F$40+10*转化表!$F$41+10*转化表!$F$42+10*转化表!$F$43+10*转化表!$F$44+(B344-80)*转化表!$F$45,IF(AND(B344&lt;=100,B344&gt;90),9*转化表!$F$37+10*转化表!$F$38+10*转化表!$F$39+10*转化表!$F$40+10*转化表!$F$41+10*转化表!$F$42+10*转化表!$F$43+10*转化表!$F$44+10*转化表!$F$45+(B344-90)*转化表!$F$46,IF(AND(B344&lt;=110,B344&gt;100),9*转化表!$F$37+10*转化表!$F$38+10*转化表!$F$39+10*转化表!$F$40+10*转化表!$F$41+10*转化表!$F$42+10*转化表!$F$43+10*转化表!$F$44+10*转化表!$F$45+10*转化表!$F$46+(B344-100)*转化表!$F$47,IF(AND(B344&lt;=120,B344&gt;110),9*转化表!$F$37+10*转化表!$F$38+10*转化表!$F$39+10*转化表!$F$40+10*转化表!$F$41+10*转化表!$F$42+10*转化表!$F$43+10*转化表!$F$44+10*转化表!$F$45+10*转化表!$F$46+10*转化表!$F$47+(B344-110)*转化表!$F$48)))))))))))))</f>
        <v>88.830000000000013</v>
      </c>
      <c r="K344" s="103">
        <f>(F344-50)*人物成长表!$B344*10%+1+IF(AND(B344&lt;=10,B344&gt;0),(人物成长表!$B344-1)*转化表!$G$37,IF(AND(B344&lt;=20,B344&gt;10),9*转化表!$G$37+(B344-10)*转化表!$G$38,IF(AND(B344&lt;=30,B344&gt;20),9*转化表!$G$37+10*转化表!$G$38+(B344-20)*转化表!$G$39,IF(AND(B344&lt;=40,B344&gt;30),9*转化表!$G$37+10*转化表!$G$38+10*转化表!$G$39+(B344-30)*转化表!$G$40,IF(AND(B344&lt;=50,B344&gt;40),9*转化表!$G$37+10*转化表!$G$38+10*转化表!$G$39+10*转化表!$G$40+(B344-40)*转化表!$G$41,IF(AND(B344&lt;=60,B344&gt;50),9*转化表!$G$37+10*转化表!$G$38+10*转化表!$G$39+10*转化表!$G$40+10*转化表!$G$41+(B344-50)*转化表!$G$42,IF(AND(B344&lt;=70,B344&gt;60),9*转化表!$G$37+10*转化表!$G$38+10*转化表!$G$39+10*转化表!$G$40+10*转化表!$G$41+10*转化表!$G$42+(B344-60)*转化表!$G$43,IF(AND(B344&lt;=80,B344&gt;70),9*转化表!$G$37+10*转化表!$G$38+10*转化表!$G$39+10*转化表!$G$40+10*转化表!$G$41+10*转化表!$G$42+10*转化表!$G$43+(B344-70)*转化表!$G$44,IF(AND(B344&lt;=90,B344&gt;80),9*转化表!$G$37+10*转化表!$G$38+10*转化表!$G$39+10*转化表!$G$40+10*转化表!$G$41+10*转化表!$G$42+10*转化表!$G$43+10*转化表!$G$44+(B344-80)*转化表!$G$45,IF(AND(B344&lt;=100,B344&gt;90),9*转化表!$G$37+10*转化表!$G$38+10*转化表!$G$39+10*转化表!$G$40+10*转化表!$G$41+10*转化表!$G$42+10*转化表!$G$43+10*转化表!$G$44+10*转化表!$G$45+(B344-90)*转化表!$G$46,IF(AND(B344&lt;=110,B344&gt;100),9*转化表!$G$37+10*转化表!$G$38+10*转化表!$G$39+10*转化表!$G$40+10*转化表!$G$41+10*转化表!$G$42+10*转化表!$G$43+10*转化表!$G$44+10*转化表!$G$45+10*转化表!$G$46+(B344-100)*转化表!$G$47,IF(AND(B344&lt;=120,B344&gt;110),9*转化表!$G$37+10*转化表!$G$38+10*转化表!$G$39+10*转化表!$G$40+10*转化表!$G$41+10*转化表!$G$42+10*转化表!$G$43+10*转化表!$G$44+10*转化表!$G$45+10*转化表!$G$46+10*转化表!$G$47+(B344-110)*转化表!$G$48))))))))))))</f>
        <v>686</v>
      </c>
      <c r="L344" s="103">
        <f>IF(F344&lt;=50,0,(F344-50)*人物成长表!$B344*7%+IF(AND(B344&lt;=10,B344&gt;0),人物成长表!$B344*转化表!$H$37,IF(AND(B344&lt;=20,B344&gt;10),9*转化表!$H$37+(B344-10)*转化表!$H$38,IF(AND(B344&lt;=30,B344&gt;20),9*转化表!$H$37+10*转化表!$H$38+(B344-20)*转化表!$H$39,IF(AND(B344&lt;=40,B344&gt;30),9*转化表!$H$37+10*转化表!$H$38+10*转化表!$H$39+(B344-30)*转化表!$H$40,IF(AND(B344&lt;=50,B344&gt;40),9*转化表!$H$37+10*转化表!$H$38+10*转化表!$H$39+10*转化表!$H$40+(B344-40)*转化表!$H$41,IF(AND(B344&lt;=60,B344&gt;50),9*转化表!$H$37+10*转化表!$H$38+10*转化表!$H$39+10*转化表!$H$40+10*转化表!$H$41+(B344-50)*转化表!$H$42,IF(AND(B344&lt;=70,B344&gt;60),9*转化表!$H$37+10*转化表!$H$38+10*转化表!$H$39+10*转化表!$H$40+10*转化表!$H$41+10*转化表!$H$42+(B344-60)*转化表!$H$43,IF(AND(B344&lt;=80,B344&gt;70),9*转化表!$H$37+10*转化表!$H$38+10*转化表!$H$39+10*转化表!$H$40+10*转化表!$H$41+10*转化表!$H$42+10*转化表!$H$43+(B344-70)*转化表!$H$44,IF(AND(B344&lt;=90,B344&gt;80),9*转化表!$H$37+10*转化表!$H$38+10*转化表!$H$39+10*转化表!$H$40+10*转化表!$H$41+10*转化表!$H$42+10*转化表!$H$43+10*转化表!$H$44+(B344-80)*转化表!$H$45,IF(AND(B344&lt;=100,B344&gt;90),9*转化表!$H$37+10*转化表!$H$38+10*转化表!$H$39+10*转化表!$H$40+10*转化表!$H$41+10*转化表!$H$42+10*转化表!$H$43+10*转化表!$H$44+10*转化表!$H$45+(B344-90)*转化表!$H$46,IF(AND(B344&lt;=110,B344&gt;100),9*转化表!$H$37+10*转化表!$H$38+10*转化表!$H$39+10*转化表!$H$40+10*转化表!$H$41+10*转化表!$H$42+10*转化表!$H$43+10*转化表!$H$44+10*转化表!$H$45+10*转化表!$H$46+(B344-100)*转化表!$H$47,IF(AND(B344&lt;=120,B344&gt;110),9*转化表!$H$37+10*转化表!$H$38+10*转化表!$H$39+10*转化表!$H$40+10*转化表!$H$41+10*转化表!$H$42+10*转化表!$H$43+10*转化表!$H$44+10*转化表!$H$45+10*转化表!$H$46+10*转化表!$H$47+(B344-110)*转化表!$H$48)))))))))))))</f>
        <v>80.38000000000001</v>
      </c>
      <c r="M344" s="104">
        <v>0.15</v>
      </c>
      <c r="N344" s="100">
        <v>0</v>
      </c>
      <c r="O344" s="104">
        <v>0.15</v>
      </c>
      <c r="P344" s="104">
        <v>0.15</v>
      </c>
      <c r="Q344" s="100">
        <v>0</v>
      </c>
      <c r="R344" s="100">
        <v>0</v>
      </c>
      <c r="S344" s="100">
        <v>0</v>
      </c>
    </row>
    <row r="345" spans="1:19">
      <c r="A345" s="42" t="s">
        <v>465</v>
      </c>
      <c r="B345" s="100">
        <v>104</v>
      </c>
      <c r="C345" s="101">
        <f>IF(AND(B345&lt;=10,B345&gt;0),(人物成长表!$B345-1)*16+50,IF(AND(B345&lt;=20,B345&gt;10),9*16+50+(B345-10)*32,IF(AND(B345&lt;=30,B345&gt;20),9*16+50+10*32+(B345-20)*48,IF(AND(B345&lt;=40,B345&gt;30),9*16+50+10*32+10*48+(B345-30)*64,IF(AND(B345&lt;=50,B345&gt;40),9*16+50+10*32+10*48+10*64+(B345-40)*80,IF(AND(B345&lt;=60,B345&gt;50),9*16+30+10*32+10*48+10*64+10*80+(B345-50)*96,IF(AND(B345&lt;=70,B345&gt;60),9*16+30+10*32+10*48+10*64+10*80+10*96+(B345-60)*112,IF(AND(B345&lt;=80,B345&gt;70),9*16+30+10*32+10*48+10*64+10*80+10*96+10*112+(B345-70)*128,IF(AND(B345&lt;=90,B345&gt;80),9*16+30+10*32+10*48+10*64+10*80+10*96+10*112+10*128+(B345-80)*144,IF(AND(B345&lt;=100,B345&gt;90),9*16+30+10*32+10*48+10*64+10*80+10*96+10*112+10*128+10*144+(B345-90)*160,IF(AND(B345&lt;=110,B345&gt;100),9*16+30+10*32+10*48+10*64+10*80+10*96+10*112+10*128+10*144+10*160+(B345-100)*176,IF(AND(B345&lt;=120,B345&gt;110),9*16+30+10*32+10*48+10*64+10*80+10*96+10*112+10*128+10*144+10*160+10*176+(B345-110)*192))))))))))))</f>
        <v>9518</v>
      </c>
      <c r="D345" s="42">
        <v>60</v>
      </c>
      <c r="E345" s="42">
        <v>60</v>
      </c>
      <c r="F345" s="100">
        <v>60</v>
      </c>
      <c r="G345" s="102">
        <f>人物成长表!$D345*人物成长表!$B345*10%+7+IF(AND(B345&lt;=10,B345&gt;0),(人物成长表!$B345-1)*转化表!$C$37,IF(AND(B345&lt;=20,B345&gt;10),9*转化表!$C$37+(B345-10)*转化表!$C$38,IF(AND(B345&lt;=30,B345&gt;20),9*转化表!$C$37+10*转化表!$C$38+(B345-20)*转化表!$C$39,IF(AND(B345&lt;=40,B345&gt;30),9*转化表!$C$37+10*转化表!$C$38+10*转化表!$C$39+(B345-30)*转化表!$C$40,IF(AND(B345&lt;=50,B345&gt;40),9*转化表!$C$37+10*转化表!$C$38+10*转化表!$C$39+10*转化表!$C$40+(B345-40)*转化表!$C$41,IF(AND(B345&lt;=60,B345&gt;50),9*转化表!$C$37+10*转化表!$C$38+10*转化表!$C$39+10*转化表!$C$40+10*转化表!$C$41+(B345-50)*转化表!$C$42,IF(AND(B345&lt;=70,B345&gt;60),9*转化表!$C$37+10*转化表!$C$38+10*转化表!$C$39+10*转化表!$C$40+10*转化表!$C$41+10*转化表!$C$42+(B345-60)*转化表!$C$43,IF(AND(B345&lt;=80,B345&gt;70),9*转化表!$C$37+10*转化表!$C$38+10*转化表!$C$39+10*转化表!$C$40+10*转化表!$C$41+10*转化表!$C$42+10*转化表!$C$43+(B345-70)*转化表!$C$44,IF(AND(B345&lt;=90,B345&gt;80),9*转化表!$C$37+10*转化表!$C$38+10*转化表!$C$39+10*转化表!$C$40+10*转化表!$C$41+10*转化表!$C$42+10*转化表!$C$43+10*转化表!$C$44+(B345-80)*转化表!$C$45,IF(AND(B345&lt;=100,B345&gt;90),9*转化表!$C$37+10*转化表!$C$38+10*转化表!$C$39+10*转化表!$C$40+10*转化表!$C$41+10*转化表!$C$42+10*转化表!$C$43+10*转化表!$C$44+10*转化表!$C$45+(B345-90)*转化表!$C$46,IF(AND(B345&lt;=110,B345&gt;100),9*转化表!$C$37+10*转化表!$C$38+10*转化表!$C$39+10*转化表!$C$40+10*转化表!$C$41+10*转化表!$C$42+10*转化表!$C$43+10*转化表!$C$44+10*转化表!$C$45+10*转化表!$C$46+(B345-100)*转化表!$C$47,IF(AND(B345&lt;=120,B345&gt;110),9*转化表!$C$37+10*转化表!$C$38+10*转化表!$C$39+10*转化表!$C$40+10*转化表!$C$41+10*转化表!$C$42+10*转化表!$C$43+10*转化表!$C$44+10*转化表!$C$45+10*转化表!$C$46+10*转化表!$C$47+(B345-110)*转化表!$C$48))))))))))))</f>
        <v>2479</v>
      </c>
      <c r="H345" s="102">
        <f>人物成长表!$D345*人物成长表!$B345*7%+4.8+IF(AND(B345&lt;=10,B345&gt;0),(人物成长表!$B345-1)*转化表!$D$37,IF(AND(B345&lt;=20,B345&gt;10),9*转化表!$D$37+(B345-10)*转化表!$D$38,IF(AND(B345&lt;=30,B345&gt;20),9*转化表!$D$37+10*转化表!$D$38+(B345-20)*转化表!$D$39,IF(AND(B345&lt;=40,B345&gt;30),9*转化表!$D$37+10*转化表!$D$38+10*转化表!$D$39+(B345-30)*转化表!$D$40,IF(AND(B345&lt;=50,B345&gt;40),9*转化表!$D$37+10*转化表!$D$38+10*转化表!$D$39+10*转化表!$D$40+(B345-40)*转化表!$D$41,IF(AND(B345&lt;=60,B345&gt;50),9*转化表!$D$37+10*转化表!$D$38+10*转化表!$D$39+10*转化表!$D$40+10*转化表!$D$41+(B345-50)*转化表!$D$42,IF(AND(B345&lt;=70,B345&gt;60),9*转化表!$D$37+10*转化表!$D$38+10*转化表!$D$39+10*转化表!$D$40+10*转化表!$D$41+10*转化表!$D$42+(B345-60)*转化表!$D$43,IF(AND(B345&lt;=80,B345&gt;70),9*转化表!$D$37+10*转化表!$D$38+10*转化表!$D$39+10*转化表!$D$40+10*转化表!$D$41+10*转化表!$D$42+10*转化表!$D$43+(B345-70)*转化表!$D$44,IF(AND(B345&lt;=90,B345&gt;80),9*转化表!$D$37+10*转化表!$D$38+10*转化表!$D$39+10*转化表!$D$40+10*转化表!$D$41+10*转化表!$D$42+10*转化表!$D$43+10*转化表!$D$44+(B345-80)*转化表!$D$45,IF(AND(B345&lt;=100,B345&gt;90),9*转化表!$D$37+10*转化表!$D$38+10*转化表!$D$39+10*转化表!$D$40+10*转化表!$D$41+10*转化表!$D$42+10*转化表!$D$43+10*转化表!$D$44+10*转化表!$D$45+(B345-90)*转化表!$D$46,IF(AND(B345&lt;=110,B345&gt;100),9*转化表!$D$37+10*转化表!$D$38+10*转化表!$D$39+10*转化表!$D$40+10*转化表!$D$41+10*转化表!$D$42+10*转化表!$D$43+10*转化表!$D$44+10*转化表!$D$45+10*转化表!$D$46+(B345-100)*转化表!$D$47,IF(AND(B345&lt;=120,B345&gt;110),9*转化表!$D$37+10*转化表!$D$38+10*转化表!$D$39+10*转化表!$D$40+10*转化表!$D$41+10*转化表!$D$42+10*转化表!$D$43+10*转化表!$D$44+10*转化表!$D$45+10*转化表!$D$46+10*转化表!$D$47+(B345-110)*转化表!$D$48))))))))))))</f>
        <v>633.80000000000007</v>
      </c>
      <c r="I345" s="103">
        <f>IF(E345&lt;=50,0,(E345-50)*人物成长表!$B345*10%+0.1+IF(AND(B345&lt;=10,B345&gt;0),(人物成长表!$B345-1)*转化表!$E$37,IF(AND(B345&lt;=20,B345&gt;10),9*转化表!$E$37+(B345-10)*转化表!$E$38,IF(AND(B345&lt;=30,B345&gt;20),9*转化表!$E$37+10*转化表!$E$38+(B345-20)*转化表!$E$39,IF(AND(B345&lt;=40,B345&gt;30),9*转化表!$E$37+10*转化表!$E$38+10*转化表!$E$39+(B345-30)*转化表!$E$40,IF(AND(B345&lt;=50,B345&gt;40),9*转化表!$E$37+10*转化表!$E$38+10*转化表!$E$39+10*转化表!$E$40+(B345-40)*转化表!$E$41,IF(AND(B345&lt;=60,B345&gt;50),9*转化表!$E$37+10*转化表!$E$38+10*转化表!$E$39+10*转化表!$E$40+10*转化表!$E$41+(B345-50)*转化表!$E$42,IF(AND(B345&lt;=70,B345&gt;60),9*转化表!$E$37+10*转化表!$E$38+10*转化表!$E$39+10*转化表!$E$40+10*转化表!$E$41+10*转化表!$E$42+(B345-60)*转化表!$E$43,IF(AND(B345&lt;=80,B345&gt;70),9*转化表!$E$37+10*转化表!$E$38+10*转化表!$E$39+10*转化表!$E$40+10*转化表!$E$41+10*转化表!$E$42+10*转化表!$E$43+(B345-70)*转化表!$E$44,IF(AND(B345&lt;=90,B345&gt;80),9*转化表!$E$37+10*转化表!$E$38+10*转化表!$E$39+10*转化表!$E$40+10*转化表!$E$41+10*转化表!$E$42+10*转化表!$E$43+10*转化表!$E$44+(B345-80)*转化表!$E$45,IF(AND(B345&lt;=100,B345&gt;90),9*转化表!$E$37+10*转化表!$E$38+10*转化表!$E$39+10*转化表!$E$40+10*转化表!$E$41+10*转化表!$E$42+10*转化表!$E$43+10*转化表!$E$44+10*转化表!$E$45+(B345-90)*转化表!$E$46,IF(AND(B345&lt;=110,B345&gt;100),9*转化表!$E$37+10*转化表!$E$38+10*转化表!$E$39+10*转化表!$E$40+10*转化表!$E$41+10*转化表!$E$42+10*转化表!$E$43+10*转化表!$E$44+10*转化表!$E$45+10*转化表!$E$46+(B345-100)*转化表!$E$47,IF(AND(B345&lt;=120,B345&gt;110),9*转化表!$E$37+10*转化表!$E$38+10*转化表!$E$39+10*转化表!$E$40+10*转化表!$E$41+10*转化表!$E$42+10*转化表!$E$43+10*转化表!$E$44+10*转化表!$E$45+10*转化表!$E$46+10*转化表!$E$47+(B345-110)*转化表!$E$48)))))))))))))</f>
        <v>136.76999999999998</v>
      </c>
      <c r="J345" s="103">
        <f>IF(E345&lt;=50,0,(E345-50)*B345*7%+0.1+IF(AND(B345&lt;=10,B345&gt;0),(人物成长表!$B345-1)*转化表!$F$37,IF(AND(B345&lt;=20,B345&gt;10),9*转化表!$F$37+(B345-10)*转化表!$F$38,IF(AND(B345&lt;=30,B345&gt;20),9*转化表!$F$37+10*转化表!$F$38+(B345-20)*转化表!$F$39,IF(AND(B345&lt;=40,B345&gt;30),9*转化表!$F$37+10*转化表!$F$38+10*转化表!$F$39+(B345-30)*转化表!$F$40,IF(AND(B345&lt;=50,B345&gt;40),9*转化表!$F$37+10*转化表!$F$38+10*转化表!$F$39+10*转化表!$F$40+(B345-40)*转化表!$F$41,IF(AND(B345&lt;=60,B345&gt;50),9*转化表!$F$37+10*转化表!$F$38+10*转化表!$F$39+10*转化表!$F$40+10*转化表!$F$41+(B345-50)*转化表!$F$42,IF(AND(B345&lt;=70,B345&gt;60),9*转化表!$F$37+10*转化表!$F$38+10*转化表!$F$39+10*转化表!$F$40+10*转化表!$F$41+10*转化表!$F$42+(B345-60)*转化表!$F$43,IF(AND(B345&lt;=80,B345&gt;70),9*转化表!$F$37+10*转化表!$F$38+10*转化表!$F$39+10*转化表!$F$40+10*转化表!$F$41+10*转化表!$F$42+10*转化表!$F$43+(B345-70)*转化表!$F$44,IF(AND(B345&lt;=90,B345&gt;80),9*转化表!$F$37+10*转化表!$F$38+10*转化表!$F$39+10*转化表!$F$40+10*转化表!$F$41+10*转化表!$F$42+10*转化表!$F$43+10*转化表!$F$44+(B345-80)*转化表!$F$45,IF(AND(B345&lt;=100,B345&gt;90),9*转化表!$F$37+10*转化表!$F$38+10*转化表!$F$39+10*转化表!$F$40+10*转化表!$F$41+10*转化表!$F$42+10*转化表!$F$43+10*转化表!$F$44+10*转化表!$F$45+(B345-90)*转化表!$F$46,IF(AND(B345&lt;=110,B345&gt;100),9*转化表!$F$37+10*转化表!$F$38+10*转化表!$F$39+10*转化表!$F$40+10*转化表!$F$41+10*转化表!$F$42+10*转化表!$F$43+10*转化表!$F$44+10*转化表!$F$45+10*转化表!$F$46+(B345-100)*转化表!$F$47,IF(AND(B345&lt;=120,B345&gt;110),9*转化表!$F$37+10*转化表!$F$38+10*转化表!$F$39+10*转化表!$F$40+10*转化表!$F$41+10*转化表!$F$42+10*转化表!$F$43+10*转化表!$F$44+10*转化表!$F$45+10*转化表!$F$46+10*转化表!$F$47+(B345-110)*转化表!$F$48)))))))))))))</f>
        <v>90.73</v>
      </c>
      <c r="K345" s="103">
        <f>(F345-50)*人物成长表!$B345*10%+1+IF(AND(B345&lt;=10,B345&gt;0),(人物成长表!$B345-1)*转化表!$G$37,IF(AND(B345&lt;=20,B345&gt;10),9*转化表!$G$37+(B345-10)*转化表!$G$38,IF(AND(B345&lt;=30,B345&gt;20),9*转化表!$G$37+10*转化表!$G$38+(B345-20)*转化表!$G$39,IF(AND(B345&lt;=40,B345&gt;30),9*转化表!$G$37+10*转化表!$G$38+10*转化表!$G$39+(B345-30)*转化表!$G$40,IF(AND(B345&lt;=50,B345&gt;40),9*转化表!$G$37+10*转化表!$G$38+10*转化表!$G$39+10*转化表!$G$40+(B345-40)*转化表!$G$41,IF(AND(B345&lt;=60,B345&gt;50),9*转化表!$G$37+10*转化表!$G$38+10*转化表!$G$39+10*转化表!$G$40+10*转化表!$G$41+(B345-50)*转化表!$G$42,IF(AND(B345&lt;=70,B345&gt;60),9*转化表!$G$37+10*转化表!$G$38+10*转化表!$G$39+10*转化表!$G$40+10*转化表!$G$41+10*转化表!$G$42+(B345-60)*转化表!$G$43,IF(AND(B345&lt;=80,B345&gt;70),9*转化表!$G$37+10*转化表!$G$38+10*转化表!$G$39+10*转化表!$G$40+10*转化表!$G$41+10*转化表!$G$42+10*转化表!$G$43+(B345-70)*转化表!$G$44,IF(AND(B345&lt;=90,B345&gt;80),9*转化表!$G$37+10*转化表!$G$38+10*转化表!$G$39+10*转化表!$G$40+10*转化表!$G$41+10*转化表!$G$42+10*转化表!$G$43+10*转化表!$G$44+(B345-80)*转化表!$G$45,IF(AND(B345&lt;=100,B345&gt;90),9*转化表!$G$37+10*转化表!$G$38+10*转化表!$G$39+10*转化表!$G$40+10*转化表!$G$41+10*转化表!$G$42+10*转化表!$G$43+10*转化表!$G$44+10*转化表!$G$45+(B345-90)*转化表!$G$46,IF(AND(B345&lt;=110,B345&gt;100),9*转化表!$G$37+10*转化表!$G$38+10*转化表!$G$39+10*转化表!$G$40+10*转化表!$G$41+10*转化表!$G$42+10*转化表!$G$43+10*转化表!$G$44+10*转化表!$G$45+10*转化表!$G$46+(B345-100)*转化表!$G$47,IF(AND(B345&lt;=120,B345&gt;110),9*转化表!$G$37+10*转化表!$G$38+10*转化表!$G$39+10*转化表!$G$40+10*转化表!$G$41+10*转化表!$G$42+10*转化表!$G$43+10*转化表!$G$44+10*转化表!$G$45+10*转化表!$G$46+10*转化表!$G$47+(B345-110)*转化表!$G$48))))))))))))</f>
        <v>698</v>
      </c>
      <c r="L345" s="103">
        <f>IF(F345&lt;=50,0,(F345-50)*人物成长表!$B345*7%+IF(AND(B345&lt;=10,B345&gt;0),人物成长表!$B345*转化表!$H$37,IF(AND(B345&lt;=20,B345&gt;10),9*转化表!$H$37+(B345-10)*转化表!$H$38,IF(AND(B345&lt;=30,B345&gt;20),9*转化表!$H$37+10*转化表!$H$38+(B345-20)*转化表!$H$39,IF(AND(B345&lt;=40,B345&gt;30),9*转化表!$H$37+10*转化表!$H$38+10*转化表!$H$39+(B345-30)*转化表!$H$40,IF(AND(B345&lt;=50,B345&gt;40),9*转化表!$H$37+10*转化表!$H$38+10*转化表!$H$39+10*转化表!$H$40+(B345-40)*转化表!$H$41,IF(AND(B345&lt;=60,B345&gt;50),9*转化表!$H$37+10*转化表!$H$38+10*转化表!$H$39+10*转化表!$H$40+10*转化表!$H$41+(B345-50)*转化表!$H$42,IF(AND(B345&lt;=70,B345&gt;60),9*转化表!$H$37+10*转化表!$H$38+10*转化表!$H$39+10*转化表!$H$40+10*转化表!$H$41+10*转化表!$H$42+(B345-60)*转化表!$H$43,IF(AND(B345&lt;=80,B345&gt;70),9*转化表!$H$37+10*转化表!$H$38+10*转化表!$H$39+10*转化表!$H$40+10*转化表!$H$41+10*转化表!$H$42+10*转化表!$H$43+(B345-70)*转化表!$H$44,IF(AND(B345&lt;=90,B345&gt;80),9*转化表!$H$37+10*转化表!$H$38+10*转化表!$H$39+10*转化表!$H$40+10*转化表!$H$41+10*转化表!$H$42+10*转化表!$H$43+10*转化表!$H$44+(B345-80)*转化表!$H$45,IF(AND(B345&lt;=100,B345&gt;90),9*转化表!$H$37+10*转化表!$H$38+10*转化表!$H$39+10*转化表!$H$40+10*转化表!$H$41+10*转化表!$H$42+10*转化表!$H$43+10*转化表!$H$44+10*转化表!$H$45+(B345-90)*转化表!$H$46,IF(AND(B345&lt;=110,B345&gt;100),9*转化表!$H$37+10*转化表!$H$38+10*转化表!$H$39+10*转化表!$H$40+10*转化表!$H$41+10*转化表!$H$42+10*转化表!$H$43+10*转化表!$H$44+10*转化表!$H$45+10*转化表!$H$46+(B345-100)*转化表!$H$47,IF(AND(B345&lt;=120,B345&gt;110),9*转化表!$H$37+10*转化表!$H$38+10*转化表!$H$39+10*转化表!$H$40+10*转化表!$H$41+10*转化表!$H$42+10*转化表!$H$43+10*转化表!$H$44+10*转化表!$H$45+10*转化表!$H$46+10*转化表!$H$47+(B345-110)*转化表!$H$48)))))))))))))</f>
        <v>81.260000000000019</v>
      </c>
      <c r="M345" s="104">
        <v>0.15</v>
      </c>
      <c r="N345" s="100">
        <v>0</v>
      </c>
      <c r="O345" s="104">
        <v>0.15</v>
      </c>
      <c r="P345" s="104">
        <v>0.15</v>
      </c>
      <c r="Q345" s="100">
        <v>0</v>
      </c>
      <c r="R345" s="100">
        <v>0</v>
      </c>
      <c r="S345" s="100">
        <v>0</v>
      </c>
    </row>
    <row r="346" spans="1:19">
      <c r="A346" s="42" t="s">
        <v>465</v>
      </c>
      <c r="B346" s="100">
        <v>105</v>
      </c>
      <c r="C346" s="101">
        <f>IF(AND(B346&lt;=10,B346&gt;0),(人物成长表!$B346-1)*16+50,IF(AND(B346&lt;=20,B346&gt;10),9*16+50+(B346-10)*32,IF(AND(B346&lt;=30,B346&gt;20),9*16+50+10*32+(B346-20)*48,IF(AND(B346&lt;=40,B346&gt;30),9*16+50+10*32+10*48+(B346-30)*64,IF(AND(B346&lt;=50,B346&gt;40),9*16+50+10*32+10*48+10*64+(B346-40)*80,IF(AND(B346&lt;=60,B346&gt;50),9*16+30+10*32+10*48+10*64+10*80+(B346-50)*96,IF(AND(B346&lt;=70,B346&gt;60),9*16+30+10*32+10*48+10*64+10*80+10*96+(B346-60)*112,IF(AND(B346&lt;=80,B346&gt;70),9*16+30+10*32+10*48+10*64+10*80+10*96+10*112+(B346-70)*128,IF(AND(B346&lt;=90,B346&gt;80),9*16+30+10*32+10*48+10*64+10*80+10*96+10*112+10*128+(B346-80)*144,IF(AND(B346&lt;=100,B346&gt;90),9*16+30+10*32+10*48+10*64+10*80+10*96+10*112+10*128+10*144+(B346-90)*160,IF(AND(B346&lt;=110,B346&gt;100),9*16+30+10*32+10*48+10*64+10*80+10*96+10*112+10*128+10*144+10*160+(B346-100)*176,IF(AND(B346&lt;=120,B346&gt;110),9*16+30+10*32+10*48+10*64+10*80+10*96+10*112+10*128+10*144+10*160+10*176+(B346-110)*192))))))))))))</f>
        <v>9694</v>
      </c>
      <c r="D346" s="42">
        <v>60</v>
      </c>
      <c r="E346" s="42">
        <v>60</v>
      </c>
      <c r="F346" s="100">
        <v>60</v>
      </c>
      <c r="G346" s="102">
        <f>人物成长表!$D346*人物成长表!$B346*10%+7+IF(AND(B346&lt;=10,B346&gt;0),(人物成长表!$B346-1)*转化表!$C$37,IF(AND(B346&lt;=20,B346&gt;10),9*转化表!$C$37+(B346-10)*转化表!$C$38,IF(AND(B346&lt;=30,B346&gt;20),9*转化表!$C$37+10*转化表!$C$38+(B346-20)*转化表!$C$39,IF(AND(B346&lt;=40,B346&gt;30),9*转化表!$C$37+10*转化表!$C$38+10*转化表!$C$39+(B346-30)*转化表!$C$40,IF(AND(B346&lt;=50,B346&gt;40),9*转化表!$C$37+10*转化表!$C$38+10*转化表!$C$39+10*转化表!$C$40+(B346-40)*转化表!$C$41,IF(AND(B346&lt;=60,B346&gt;50),9*转化表!$C$37+10*转化表!$C$38+10*转化表!$C$39+10*转化表!$C$40+10*转化表!$C$41+(B346-50)*转化表!$C$42,IF(AND(B346&lt;=70,B346&gt;60),9*转化表!$C$37+10*转化表!$C$38+10*转化表!$C$39+10*转化表!$C$40+10*转化表!$C$41+10*转化表!$C$42+(B346-60)*转化表!$C$43,IF(AND(B346&lt;=80,B346&gt;70),9*转化表!$C$37+10*转化表!$C$38+10*转化表!$C$39+10*转化表!$C$40+10*转化表!$C$41+10*转化表!$C$42+10*转化表!$C$43+(B346-70)*转化表!$C$44,IF(AND(B346&lt;=90,B346&gt;80),9*转化表!$C$37+10*转化表!$C$38+10*转化表!$C$39+10*转化表!$C$40+10*转化表!$C$41+10*转化表!$C$42+10*转化表!$C$43+10*转化表!$C$44+(B346-80)*转化表!$C$45,IF(AND(B346&lt;=100,B346&gt;90),9*转化表!$C$37+10*转化表!$C$38+10*转化表!$C$39+10*转化表!$C$40+10*转化表!$C$41+10*转化表!$C$42+10*转化表!$C$43+10*转化表!$C$44+10*转化表!$C$45+(B346-90)*转化表!$C$46,IF(AND(B346&lt;=110,B346&gt;100),9*转化表!$C$37+10*转化表!$C$38+10*转化表!$C$39+10*转化表!$C$40+10*转化表!$C$41+10*转化表!$C$42+10*转化表!$C$43+10*转化表!$C$44+10*转化表!$C$45+10*转化表!$C$46+(B346-100)*转化表!$C$47,IF(AND(B346&lt;=120,B346&gt;110),9*转化表!$C$37+10*转化表!$C$38+10*转化表!$C$39+10*转化表!$C$40+10*转化表!$C$41+10*转化表!$C$42+10*转化表!$C$43+10*转化表!$C$44+10*转化表!$C$45+10*转化表!$C$46+10*转化表!$C$47+(B346-110)*转化表!$C$48))))))))))))</f>
        <v>2524</v>
      </c>
      <c r="H346" s="102">
        <f>人物成长表!$D346*人物成长表!$B346*7%+4.8+IF(AND(B346&lt;=10,B346&gt;0),(人物成长表!$B346-1)*转化表!$D$37,IF(AND(B346&lt;=20,B346&gt;10),9*转化表!$D$37+(B346-10)*转化表!$D$38,IF(AND(B346&lt;=30,B346&gt;20),9*转化表!$D$37+10*转化表!$D$38+(B346-20)*转化表!$D$39,IF(AND(B346&lt;=40,B346&gt;30),9*转化表!$D$37+10*转化表!$D$38+10*转化表!$D$39+(B346-30)*转化表!$D$40,IF(AND(B346&lt;=50,B346&gt;40),9*转化表!$D$37+10*转化表!$D$38+10*转化表!$D$39+10*转化表!$D$40+(B346-40)*转化表!$D$41,IF(AND(B346&lt;=60,B346&gt;50),9*转化表!$D$37+10*转化表!$D$38+10*转化表!$D$39+10*转化表!$D$40+10*转化表!$D$41+(B346-50)*转化表!$D$42,IF(AND(B346&lt;=70,B346&gt;60),9*转化表!$D$37+10*转化表!$D$38+10*转化表!$D$39+10*转化表!$D$40+10*转化表!$D$41+10*转化表!$D$42+(B346-60)*转化表!$D$43,IF(AND(B346&lt;=80,B346&gt;70),9*转化表!$D$37+10*转化表!$D$38+10*转化表!$D$39+10*转化表!$D$40+10*转化表!$D$41+10*转化表!$D$42+10*转化表!$D$43+(B346-70)*转化表!$D$44,IF(AND(B346&lt;=90,B346&gt;80),9*转化表!$D$37+10*转化表!$D$38+10*转化表!$D$39+10*转化表!$D$40+10*转化表!$D$41+10*转化表!$D$42+10*转化表!$D$43+10*转化表!$D$44+(B346-80)*转化表!$D$45,IF(AND(B346&lt;=100,B346&gt;90),9*转化表!$D$37+10*转化表!$D$38+10*转化表!$D$39+10*转化表!$D$40+10*转化表!$D$41+10*转化表!$D$42+10*转化表!$D$43+10*转化表!$D$44+10*转化表!$D$45+(B346-90)*转化表!$D$46,IF(AND(B346&lt;=110,B346&gt;100),9*转化表!$D$37+10*转化表!$D$38+10*转化表!$D$39+10*转化表!$D$40+10*转化表!$D$41+10*转化表!$D$42+10*转化表!$D$43+10*转化表!$D$44+10*转化表!$D$45+10*转化表!$D$46+(B346-100)*转化表!$D$47,IF(AND(B346&lt;=120,B346&gt;110),9*转化表!$D$37+10*转化表!$D$38+10*转化表!$D$39+10*转化表!$D$40+10*转化表!$D$41+10*转化表!$D$42+10*转化表!$D$43+10*转化表!$D$44+10*转化表!$D$45+10*转化表!$D$46+10*转化表!$D$47+(B346-110)*转化表!$D$48))))))))))))</f>
        <v>644</v>
      </c>
      <c r="I346" s="103">
        <f>IF(E346&lt;=50,0,(E346-50)*人物成长表!$B346*10%+0.1+IF(AND(B346&lt;=10,B346&gt;0),(人物成长表!$B346-1)*转化表!$E$37,IF(AND(B346&lt;=20,B346&gt;10),9*转化表!$E$37+(B346-10)*转化表!$E$38,IF(AND(B346&lt;=30,B346&gt;20),9*转化表!$E$37+10*转化表!$E$38+(B346-20)*转化表!$E$39,IF(AND(B346&lt;=40,B346&gt;30),9*转化表!$E$37+10*转化表!$E$38+10*转化表!$E$39+(B346-30)*转化表!$E$40,IF(AND(B346&lt;=50,B346&gt;40),9*转化表!$E$37+10*转化表!$E$38+10*转化表!$E$39+10*转化表!$E$40+(B346-40)*转化表!$E$41,IF(AND(B346&lt;=60,B346&gt;50),9*转化表!$E$37+10*转化表!$E$38+10*转化表!$E$39+10*转化表!$E$40+10*转化表!$E$41+(B346-50)*转化表!$E$42,IF(AND(B346&lt;=70,B346&gt;60),9*转化表!$E$37+10*转化表!$E$38+10*转化表!$E$39+10*转化表!$E$40+10*转化表!$E$41+10*转化表!$E$42+(B346-60)*转化表!$E$43,IF(AND(B346&lt;=80,B346&gt;70),9*转化表!$E$37+10*转化表!$E$38+10*转化表!$E$39+10*转化表!$E$40+10*转化表!$E$41+10*转化表!$E$42+10*转化表!$E$43+(B346-70)*转化表!$E$44,IF(AND(B346&lt;=90,B346&gt;80),9*转化表!$E$37+10*转化表!$E$38+10*转化表!$E$39+10*转化表!$E$40+10*转化表!$E$41+10*转化表!$E$42+10*转化表!$E$43+10*转化表!$E$44+(B346-80)*转化表!$E$45,IF(AND(B346&lt;=100,B346&gt;90),9*转化表!$E$37+10*转化表!$E$38+10*转化表!$E$39+10*转化表!$E$40+10*转化表!$E$41+10*转化表!$E$42+10*转化表!$E$43+10*转化表!$E$44+10*转化表!$E$45+(B346-90)*转化表!$E$46,IF(AND(B346&lt;=110,B346&gt;100),9*转化表!$E$37+10*转化表!$E$38+10*转化表!$E$39+10*转化表!$E$40+10*转化表!$E$41+10*转化表!$E$42+10*转化表!$E$43+10*转化表!$E$44+10*转化表!$E$45+10*转化表!$E$46+(B346-100)*转化表!$E$47,IF(AND(B346&lt;=120,B346&gt;110),9*转化表!$E$37+10*转化表!$E$38+10*转化表!$E$39+10*转化表!$E$40+10*转化表!$E$41+10*转化表!$E$42+10*转化表!$E$43+10*转化表!$E$44+10*转化表!$E$45+10*转化表!$E$46+10*转化表!$E$47+(B346-110)*转化表!$E$48)))))))))))))</f>
        <v>139.47</v>
      </c>
      <c r="J346" s="103">
        <f>IF(E346&lt;=50,0,(E346-50)*B346*7%+0.1+IF(AND(B346&lt;=10,B346&gt;0),(人物成长表!$B346-1)*转化表!$F$37,IF(AND(B346&lt;=20,B346&gt;10),9*转化表!$F$37+(B346-10)*转化表!$F$38,IF(AND(B346&lt;=30,B346&gt;20),9*转化表!$F$37+10*转化表!$F$38+(B346-20)*转化表!$F$39,IF(AND(B346&lt;=40,B346&gt;30),9*转化表!$F$37+10*转化表!$F$38+10*转化表!$F$39+(B346-30)*转化表!$F$40,IF(AND(B346&lt;=50,B346&gt;40),9*转化表!$F$37+10*转化表!$F$38+10*转化表!$F$39+10*转化表!$F$40+(B346-40)*转化表!$F$41,IF(AND(B346&lt;=60,B346&gt;50),9*转化表!$F$37+10*转化表!$F$38+10*转化表!$F$39+10*转化表!$F$40+10*转化表!$F$41+(B346-50)*转化表!$F$42,IF(AND(B346&lt;=70,B346&gt;60),9*转化表!$F$37+10*转化表!$F$38+10*转化表!$F$39+10*转化表!$F$40+10*转化表!$F$41+10*转化表!$F$42+(B346-60)*转化表!$F$43,IF(AND(B346&lt;=80,B346&gt;70),9*转化表!$F$37+10*转化表!$F$38+10*转化表!$F$39+10*转化表!$F$40+10*转化表!$F$41+10*转化表!$F$42+10*转化表!$F$43+(B346-70)*转化表!$F$44,IF(AND(B346&lt;=90,B346&gt;80),9*转化表!$F$37+10*转化表!$F$38+10*转化表!$F$39+10*转化表!$F$40+10*转化表!$F$41+10*转化表!$F$42+10*转化表!$F$43+10*转化表!$F$44+(B346-80)*转化表!$F$45,IF(AND(B346&lt;=100,B346&gt;90),9*转化表!$F$37+10*转化表!$F$38+10*转化表!$F$39+10*转化表!$F$40+10*转化表!$F$41+10*转化表!$F$42+10*转化表!$F$43+10*转化表!$F$44+10*转化表!$F$45+(B346-90)*转化表!$F$46,IF(AND(B346&lt;=110,B346&gt;100),9*转化表!$F$37+10*转化表!$F$38+10*转化表!$F$39+10*转化表!$F$40+10*转化表!$F$41+10*转化表!$F$42+10*转化表!$F$43+10*转化表!$F$44+10*转化表!$F$45+10*转化表!$F$46+(B346-100)*转化表!$F$47,IF(AND(B346&lt;=120,B346&gt;110),9*转化表!$F$37+10*转化表!$F$38+10*转化表!$F$39+10*转化表!$F$40+10*转化表!$F$41+10*转化表!$F$42+10*转化表!$F$43+10*转化表!$F$44+10*转化表!$F$45+10*转化表!$F$46+10*转化表!$F$47+(B346-110)*转化表!$F$48)))))))))))))</f>
        <v>92.63</v>
      </c>
      <c r="K346" s="103">
        <f>(F346-50)*人物成长表!$B346*10%+1+IF(AND(B346&lt;=10,B346&gt;0),(人物成长表!$B346-1)*转化表!$G$37,IF(AND(B346&lt;=20,B346&gt;10),9*转化表!$G$37+(B346-10)*转化表!$G$38,IF(AND(B346&lt;=30,B346&gt;20),9*转化表!$G$37+10*转化表!$G$38+(B346-20)*转化表!$G$39,IF(AND(B346&lt;=40,B346&gt;30),9*转化表!$G$37+10*转化表!$G$38+10*转化表!$G$39+(B346-30)*转化表!$G$40,IF(AND(B346&lt;=50,B346&gt;40),9*转化表!$G$37+10*转化表!$G$38+10*转化表!$G$39+10*转化表!$G$40+(B346-40)*转化表!$G$41,IF(AND(B346&lt;=60,B346&gt;50),9*转化表!$G$37+10*转化表!$G$38+10*转化表!$G$39+10*转化表!$G$40+10*转化表!$G$41+(B346-50)*转化表!$G$42,IF(AND(B346&lt;=70,B346&gt;60),9*转化表!$G$37+10*转化表!$G$38+10*转化表!$G$39+10*转化表!$G$40+10*转化表!$G$41+10*转化表!$G$42+(B346-60)*转化表!$G$43,IF(AND(B346&lt;=80,B346&gt;70),9*转化表!$G$37+10*转化表!$G$38+10*转化表!$G$39+10*转化表!$G$40+10*转化表!$G$41+10*转化表!$G$42+10*转化表!$G$43+(B346-70)*转化表!$G$44,IF(AND(B346&lt;=90,B346&gt;80),9*转化表!$G$37+10*转化表!$G$38+10*转化表!$G$39+10*转化表!$G$40+10*转化表!$G$41+10*转化表!$G$42+10*转化表!$G$43+10*转化表!$G$44+(B346-80)*转化表!$G$45,IF(AND(B346&lt;=100,B346&gt;90),9*转化表!$G$37+10*转化表!$G$38+10*转化表!$G$39+10*转化表!$G$40+10*转化表!$G$41+10*转化表!$G$42+10*转化表!$G$43+10*转化表!$G$44+10*转化表!$G$45+(B346-90)*转化表!$G$46,IF(AND(B346&lt;=110,B346&gt;100),9*转化表!$G$37+10*转化表!$G$38+10*转化表!$G$39+10*转化表!$G$40+10*转化表!$G$41+10*转化表!$G$42+10*转化表!$G$43+10*转化表!$G$44+10*转化表!$G$45+10*转化表!$G$46+(B346-100)*转化表!$G$47,IF(AND(B346&lt;=120,B346&gt;110),9*转化表!$G$37+10*转化表!$G$38+10*转化表!$G$39+10*转化表!$G$40+10*转化表!$G$41+10*转化表!$G$42+10*转化表!$G$43+10*转化表!$G$44+10*转化表!$G$45+10*转化表!$G$46+10*转化表!$G$47+(B346-110)*转化表!$G$48))))))))))))</f>
        <v>710</v>
      </c>
      <c r="L346" s="103">
        <f>IF(F346&lt;=50,0,(F346-50)*人物成长表!$B346*7%+IF(AND(B346&lt;=10,B346&gt;0),人物成长表!$B346*转化表!$H$37,IF(AND(B346&lt;=20,B346&gt;10),9*转化表!$H$37+(B346-10)*转化表!$H$38,IF(AND(B346&lt;=30,B346&gt;20),9*转化表!$H$37+10*转化表!$H$38+(B346-20)*转化表!$H$39,IF(AND(B346&lt;=40,B346&gt;30),9*转化表!$H$37+10*转化表!$H$38+10*转化表!$H$39+(B346-30)*转化表!$H$40,IF(AND(B346&lt;=50,B346&gt;40),9*转化表!$H$37+10*转化表!$H$38+10*转化表!$H$39+10*转化表!$H$40+(B346-40)*转化表!$H$41,IF(AND(B346&lt;=60,B346&gt;50),9*转化表!$H$37+10*转化表!$H$38+10*转化表!$H$39+10*转化表!$H$40+10*转化表!$H$41+(B346-50)*转化表!$H$42,IF(AND(B346&lt;=70,B346&gt;60),9*转化表!$H$37+10*转化表!$H$38+10*转化表!$H$39+10*转化表!$H$40+10*转化表!$H$41+10*转化表!$H$42+(B346-60)*转化表!$H$43,IF(AND(B346&lt;=80,B346&gt;70),9*转化表!$H$37+10*转化表!$H$38+10*转化表!$H$39+10*转化表!$H$40+10*转化表!$H$41+10*转化表!$H$42+10*转化表!$H$43+(B346-70)*转化表!$H$44,IF(AND(B346&lt;=90,B346&gt;80),9*转化表!$H$37+10*转化表!$H$38+10*转化表!$H$39+10*转化表!$H$40+10*转化表!$H$41+10*转化表!$H$42+10*转化表!$H$43+10*转化表!$H$44+(B346-80)*转化表!$H$45,IF(AND(B346&lt;=100,B346&gt;90),9*转化表!$H$37+10*转化表!$H$38+10*转化表!$H$39+10*转化表!$H$40+10*转化表!$H$41+10*转化表!$H$42+10*转化表!$H$43+10*转化表!$H$44+10*转化表!$H$45+(B346-90)*转化表!$H$46,IF(AND(B346&lt;=110,B346&gt;100),9*转化表!$H$37+10*转化表!$H$38+10*转化表!$H$39+10*转化表!$H$40+10*转化表!$H$41+10*转化表!$H$42+10*转化表!$H$43+10*转化表!$H$44+10*转化表!$H$45+10*转化表!$H$46+(B346-100)*转化表!$H$47,IF(AND(B346&lt;=120,B346&gt;110),9*转化表!$H$37+10*转化表!$H$38+10*转化表!$H$39+10*转化表!$H$40+10*转化表!$H$41+10*转化表!$H$42+10*转化表!$H$43+10*转化表!$H$44+10*转化表!$H$45+10*转化表!$H$46+10*转化表!$H$47+(B346-110)*转化表!$H$48)))))))))))))</f>
        <v>82.14</v>
      </c>
      <c r="M346" s="104">
        <v>0.15</v>
      </c>
      <c r="N346" s="100">
        <v>0</v>
      </c>
      <c r="O346" s="104">
        <v>0.15</v>
      </c>
      <c r="P346" s="104">
        <v>0.15</v>
      </c>
      <c r="Q346" s="100">
        <v>0</v>
      </c>
      <c r="R346" s="100">
        <v>0</v>
      </c>
      <c r="S346" s="100">
        <v>0</v>
      </c>
    </row>
    <row r="347" spans="1:19">
      <c r="A347" s="42" t="s">
        <v>465</v>
      </c>
      <c r="B347" s="100">
        <v>106</v>
      </c>
      <c r="C347" s="101">
        <f>IF(AND(B347&lt;=10,B347&gt;0),(人物成长表!$B347-1)*16+50,IF(AND(B347&lt;=20,B347&gt;10),9*16+50+(B347-10)*32,IF(AND(B347&lt;=30,B347&gt;20),9*16+50+10*32+(B347-20)*48,IF(AND(B347&lt;=40,B347&gt;30),9*16+50+10*32+10*48+(B347-30)*64,IF(AND(B347&lt;=50,B347&gt;40),9*16+50+10*32+10*48+10*64+(B347-40)*80,IF(AND(B347&lt;=60,B347&gt;50),9*16+30+10*32+10*48+10*64+10*80+(B347-50)*96,IF(AND(B347&lt;=70,B347&gt;60),9*16+30+10*32+10*48+10*64+10*80+10*96+(B347-60)*112,IF(AND(B347&lt;=80,B347&gt;70),9*16+30+10*32+10*48+10*64+10*80+10*96+10*112+(B347-70)*128,IF(AND(B347&lt;=90,B347&gt;80),9*16+30+10*32+10*48+10*64+10*80+10*96+10*112+10*128+(B347-80)*144,IF(AND(B347&lt;=100,B347&gt;90),9*16+30+10*32+10*48+10*64+10*80+10*96+10*112+10*128+10*144+(B347-90)*160,IF(AND(B347&lt;=110,B347&gt;100),9*16+30+10*32+10*48+10*64+10*80+10*96+10*112+10*128+10*144+10*160+(B347-100)*176,IF(AND(B347&lt;=120,B347&gt;110),9*16+30+10*32+10*48+10*64+10*80+10*96+10*112+10*128+10*144+10*160+10*176+(B347-110)*192))))))))))))</f>
        <v>9870</v>
      </c>
      <c r="D347" s="42">
        <v>60</v>
      </c>
      <c r="E347" s="42">
        <v>60</v>
      </c>
      <c r="F347" s="100">
        <v>60</v>
      </c>
      <c r="G347" s="102">
        <f>人物成长表!$D347*人物成长表!$B347*10%+7+IF(AND(B347&lt;=10,B347&gt;0),(人物成长表!$B347-1)*转化表!$C$37,IF(AND(B347&lt;=20,B347&gt;10),9*转化表!$C$37+(B347-10)*转化表!$C$38,IF(AND(B347&lt;=30,B347&gt;20),9*转化表!$C$37+10*转化表!$C$38+(B347-20)*转化表!$C$39,IF(AND(B347&lt;=40,B347&gt;30),9*转化表!$C$37+10*转化表!$C$38+10*转化表!$C$39+(B347-30)*转化表!$C$40,IF(AND(B347&lt;=50,B347&gt;40),9*转化表!$C$37+10*转化表!$C$38+10*转化表!$C$39+10*转化表!$C$40+(B347-40)*转化表!$C$41,IF(AND(B347&lt;=60,B347&gt;50),9*转化表!$C$37+10*转化表!$C$38+10*转化表!$C$39+10*转化表!$C$40+10*转化表!$C$41+(B347-50)*转化表!$C$42,IF(AND(B347&lt;=70,B347&gt;60),9*转化表!$C$37+10*转化表!$C$38+10*转化表!$C$39+10*转化表!$C$40+10*转化表!$C$41+10*转化表!$C$42+(B347-60)*转化表!$C$43,IF(AND(B347&lt;=80,B347&gt;70),9*转化表!$C$37+10*转化表!$C$38+10*转化表!$C$39+10*转化表!$C$40+10*转化表!$C$41+10*转化表!$C$42+10*转化表!$C$43+(B347-70)*转化表!$C$44,IF(AND(B347&lt;=90,B347&gt;80),9*转化表!$C$37+10*转化表!$C$38+10*转化表!$C$39+10*转化表!$C$40+10*转化表!$C$41+10*转化表!$C$42+10*转化表!$C$43+10*转化表!$C$44+(B347-80)*转化表!$C$45,IF(AND(B347&lt;=100,B347&gt;90),9*转化表!$C$37+10*转化表!$C$38+10*转化表!$C$39+10*转化表!$C$40+10*转化表!$C$41+10*转化表!$C$42+10*转化表!$C$43+10*转化表!$C$44+10*转化表!$C$45+(B347-90)*转化表!$C$46,IF(AND(B347&lt;=110,B347&gt;100),9*转化表!$C$37+10*转化表!$C$38+10*转化表!$C$39+10*转化表!$C$40+10*转化表!$C$41+10*转化表!$C$42+10*转化表!$C$43+10*转化表!$C$44+10*转化表!$C$45+10*转化表!$C$46+(B347-100)*转化表!$C$47,IF(AND(B347&lt;=120,B347&gt;110),9*转化表!$C$37+10*转化表!$C$38+10*转化表!$C$39+10*转化表!$C$40+10*转化表!$C$41+10*转化表!$C$42+10*转化表!$C$43+10*转化表!$C$44+10*转化表!$C$45+10*转化表!$C$46+10*转化表!$C$47+(B347-110)*转化表!$C$48))))))))))))</f>
        <v>2569</v>
      </c>
      <c r="H347" s="102">
        <f>人物成长表!$D347*人物成长表!$B347*7%+4.8+IF(AND(B347&lt;=10,B347&gt;0),(人物成长表!$B347-1)*转化表!$D$37,IF(AND(B347&lt;=20,B347&gt;10),9*转化表!$D$37+(B347-10)*转化表!$D$38,IF(AND(B347&lt;=30,B347&gt;20),9*转化表!$D$37+10*转化表!$D$38+(B347-20)*转化表!$D$39,IF(AND(B347&lt;=40,B347&gt;30),9*转化表!$D$37+10*转化表!$D$38+10*转化表!$D$39+(B347-30)*转化表!$D$40,IF(AND(B347&lt;=50,B347&gt;40),9*转化表!$D$37+10*转化表!$D$38+10*转化表!$D$39+10*转化表!$D$40+(B347-40)*转化表!$D$41,IF(AND(B347&lt;=60,B347&gt;50),9*转化表!$D$37+10*转化表!$D$38+10*转化表!$D$39+10*转化表!$D$40+10*转化表!$D$41+(B347-50)*转化表!$D$42,IF(AND(B347&lt;=70,B347&gt;60),9*转化表!$D$37+10*转化表!$D$38+10*转化表!$D$39+10*转化表!$D$40+10*转化表!$D$41+10*转化表!$D$42+(B347-60)*转化表!$D$43,IF(AND(B347&lt;=80,B347&gt;70),9*转化表!$D$37+10*转化表!$D$38+10*转化表!$D$39+10*转化表!$D$40+10*转化表!$D$41+10*转化表!$D$42+10*转化表!$D$43+(B347-70)*转化表!$D$44,IF(AND(B347&lt;=90,B347&gt;80),9*转化表!$D$37+10*转化表!$D$38+10*转化表!$D$39+10*转化表!$D$40+10*转化表!$D$41+10*转化表!$D$42+10*转化表!$D$43+10*转化表!$D$44+(B347-80)*转化表!$D$45,IF(AND(B347&lt;=100,B347&gt;90),9*转化表!$D$37+10*转化表!$D$38+10*转化表!$D$39+10*转化表!$D$40+10*转化表!$D$41+10*转化表!$D$42+10*转化表!$D$43+10*转化表!$D$44+10*转化表!$D$45+(B347-90)*转化表!$D$46,IF(AND(B347&lt;=110,B347&gt;100),9*转化表!$D$37+10*转化表!$D$38+10*转化表!$D$39+10*转化表!$D$40+10*转化表!$D$41+10*转化表!$D$42+10*转化表!$D$43+10*转化表!$D$44+10*转化表!$D$45+10*转化表!$D$46+(B347-100)*转化表!$D$47,IF(AND(B347&lt;=120,B347&gt;110),9*转化表!$D$37+10*转化表!$D$38+10*转化表!$D$39+10*转化表!$D$40+10*转化表!$D$41+10*转化表!$D$42+10*转化表!$D$43+10*转化表!$D$44+10*转化表!$D$45+10*转化表!$D$46+10*转化表!$D$47+(B347-110)*转化表!$D$48))))))))))))</f>
        <v>654.20000000000005</v>
      </c>
      <c r="I347" s="103">
        <f>IF(E347&lt;=50,0,(E347-50)*人物成长表!$B347*10%+0.1+IF(AND(B347&lt;=10,B347&gt;0),(人物成长表!$B347-1)*转化表!$E$37,IF(AND(B347&lt;=20,B347&gt;10),9*转化表!$E$37+(B347-10)*转化表!$E$38,IF(AND(B347&lt;=30,B347&gt;20),9*转化表!$E$37+10*转化表!$E$38+(B347-20)*转化表!$E$39,IF(AND(B347&lt;=40,B347&gt;30),9*转化表!$E$37+10*转化表!$E$38+10*转化表!$E$39+(B347-30)*转化表!$E$40,IF(AND(B347&lt;=50,B347&gt;40),9*转化表!$E$37+10*转化表!$E$38+10*转化表!$E$39+10*转化表!$E$40+(B347-40)*转化表!$E$41,IF(AND(B347&lt;=60,B347&gt;50),9*转化表!$E$37+10*转化表!$E$38+10*转化表!$E$39+10*转化表!$E$40+10*转化表!$E$41+(B347-50)*转化表!$E$42,IF(AND(B347&lt;=70,B347&gt;60),9*转化表!$E$37+10*转化表!$E$38+10*转化表!$E$39+10*转化表!$E$40+10*转化表!$E$41+10*转化表!$E$42+(B347-60)*转化表!$E$43,IF(AND(B347&lt;=80,B347&gt;70),9*转化表!$E$37+10*转化表!$E$38+10*转化表!$E$39+10*转化表!$E$40+10*转化表!$E$41+10*转化表!$E$42+10*转化表!$E$43+(B347-70)*转化表!$E$44,IF(AND(B347&lt;=90,B347&gt;80),9*转化表!$E$37+10*转化表!$E$38+10*转化表!$E$39+10*转化表!$E$40+10*转化表!$E$41+10*转化表!$E$42+10*转化表!$E$43+10*转化表!$E$44+(B347-80)*转化表!$E$45,IF(AND(B347&lt;=100,B347&gt;90),9*转化表!$E$37+10*转化表!$E$38+10*转化表!$E$39+10*转化表!$E$40+10*转化表!$E$41+10*转化表!$E$42+10*转化表!$E$43+10*转化表!$E$44+10*转化表!$E$45+(B347-90)*转化表!$E$46,IF(AND(B347&lt;=110,B347&gt;100),9*转化表!$E$37+10*转化表!$E$38+10*转化表!$E$39+10*转化表!$E$40+10*转化表!$E$41+10*转化表!$E$42+10*转化表!$E$43+10*转化表!$E$44+10*转化表!$E$45+10*转化表!$E$46+(B347-100)*转化表!$E$47,IF(AND(B347&lt;=120,B347&gt;110),9*转化表!$E$37+10*转化表!$E$38+10*转化表!$E$39+10*转化表!$E$40+10*转化表!$E$41+10*转化表!$E$42+10*转化表!$E$43+10*转化表!$E$44+10*转化表!$E$45+10*转化表!$E$46+10*转化表!$E$47+(B347-110)*转化表!$E$48)))))))))))))</f>
        <v>142.16999999999999</v>
      </c>
      <c r="J347" s="103">
        <f>IF(E347&lt;=50,0,(E347-50)*B347*7%+0.1+IF(AND(B347&lt;=10,B347&gt;0),(人物成长表!$B347-1)*转化表!$F$37,IF(AND(B347&lt;=20,B347&gt;10),9*转化表!$F$37+(B347-10)*转化表!$F$38,IF(AND(B347&lt;=30,B347&gt;20),9*转化表!$F$37+10*转化表!$F$38+(B347-20)*转化表!$F$39,IF(AND(B347&lt;=40,B347&gt;30),9*转化表!$F$37+10*转化表!$F$38+10*转化表!$F$39+(B347-30)*转化表!$F$40,IF(AND(B347&lt;=50,B347&gt;40),9*转化表!$F$37+10*转化表!$F$38+10*转化表!$F$39+10*转化表!$F$40+(B347-40)*转化表!$F$41,IF(AND(B347&lt;=60,B347&gt;50),9*转化表!$F$37+10*转化表!$F$38+10*转化表!$F$39+10*转化表!$F$40+10*转化表!$F$41+(B347-50)*转化表!$F$42,IF(AND(B347&lt;=70,B347&gt;60),9*转化表!$F$37+10*转化表!$F$38+10*转化表!$F$39+10*转化表!$F$40+10*转化表!$F$41+10*转化表!$F$42+(B347-60)*转化表!$F$43,IF(AND(B347&lt;=80,B347&gt;70),9*转化表!$F$37+10*转化表!$F$38+10*转化表!$F$39+10*转化表!$F$40+10*转化表!$F$41+10*转化表!$F$42+10*转化表!$F$43+(B347-70)*转化表!$F$44,IF(AND(B347&lt;=90,B347&gt;80),9*转化表!$F$37+10*转化表!$F$38+10*转化表!$F$39+10*转化表!$F$40+10*转化表!$F$41+10*转化表!$F$42+10*转化表!$F$43+10*转化表!$F$44+(B347-80)*转化表!$F$45,IF(AND(B347&lt;=100,B347&gt;90),9*转化表!$F$37+10*转化表!$F$38+10*转化表!$F$39+10*转化表!$F$40+10*转化表!$F$41+10*转化表!$F$42+10*转化表!$F$43+10*转化表!$F$44+10*转化表!$F$45+(B347-90)*转化表!$F$46,IF(AND(B347&lt;=110,B347&gt;100),9*转化表!$F$37+10*转化表!$F$38+10*转化表!$F$39+10*转化表!$F$40+10*转化表!$F$41+10*转化表!$F$42+10*转化表!$F$43+10*转化表!$F$44+10*转化表!$F$45+10*转化表!$F$46+(B347-100)*转化表!$F$47,IF(AND(B347&lt;=120,B347&gt;110),9*转化表!$F$37+10*转化表!$F$38+10*转化表!$F$39+10*转化表!$F$40+10*转化表!$F$41+10*转化表!$F$42+10*转化表!$F$43+10*转化表!$F$44+10*转化表!$F$45+10*转化表!$F$46+10*转化表!$F$47+(B347-110)*转化表!$F$48)))))))))))))</f>
        <v>94.53</v>
      </c>
      <c r="K347" s="103">
        <f>(F347-50)*人物成长表!$B347*10%+1+IF(AND(B347&lt;=10,B347&gt;0),(人物成长表!$B347-1)*转化表!$G$37,IF(AND(B347&lt;=20,B347&gt;10),9*转化表!$G$37+(B347-10)*转化表!$G$38,IF(AND(B347&lt;=30,B347&gt;20),9*转化表!$G$37+10*转化表!$G$38+(B347-20)*转化表!$G$39,IF(AND(B347&lt;=40,B347&gt;30),9*转化表!$G$37+10*转化表!$G$38+10*转化表!$G$39+(B347-30)*转化表!$G$40,IF(AND(B347&lt;=50,B347&gt;40),9*转化表!$G$37+10*转化表!$G$38+10*转化表!$G$39+10*转化表!$G$40+(B347-40)*转化表!$G$41,IF(AND(B347&lt;=60,B347&gt;50),9*转化表!$G$37+10*转化表!$G$38+10*转化表!$G$39+10*转化表!$G$40+10*转化表!$G$41+(B347-50)*转化表!$G$42,IF(AND(B347&lt;=70,B347&gt;60),9*转化表!$G$37+10*转化表!$G$38+10*转化表!$G$39+10*转化表!$G$40+10*转化表!$G$41+10*转化表!$G$42+(B347-60)*转化表!$G$43,IF(AND(B347&lt;=80,B347&gt;70),9*转化表!$G$37+10*转化表!$G$38+10*转化表!$G$39+10*转化表!$G$40+10*转化表!$G$41+10*转化表!$G$42+10*转化表!$G$43+(B347-70)*转化表!$G$44,IF(AND(B347&lt;=90,B347&gt;80),9*转化表!$G$37+10*转化表!$G$38+10*转化表!$G$39+10*转化表!$G$40+10*转化表!$G$41+10*转化表!$G$42+10*转化表!$G$43+10*转化表!$G$44+(B347-80)*转化表!$G$45,IF(AND(B347&lt;=100,B347&gt;90),9*转化表!$G$37+10*转化表!$G$38+10*转化表!$G$39+10*转化表!$G$40+10*转化表!$G$41+10*转化表!$G$42+10*转化表!$G$43+10*转化表!$G$44+10*转化表!$G$45+(B347-90)*转化表!$G$46,IF(AND(B347&lt;=110,B347&gt;100),9*转化表!$G$37+10*转化表!$G$38+10*转化表!$G$39+10*转化表!$G$40+10*转化表!$G$41+10*转化表!$G$42+10*转化表!$G$43+10*转化表!$G$44+10*转化表!$G$45+10*转化表!$G$46+(B347-100)*转化表!$G$47,IF(AND(B347&lt;=120,B347&gt;110),9*转化表!$G$37+10*转化表!$G$38+10*转化表!$G$39+10*转化表!$G$40+10*转化表!$G$41+10*转化表!$G$42+10*转化表!$G$43+10*转化表!$G$44+10*转化表!$G$45+10*转化表!$G$46+10*转化表!$G$47+(B347-110)*转化表!$G$48))))))))))))</f>
        <v>722</v>
      </c>
      <c r="L347" s="103">
        <f>IF(F347&lt;=50,0,(F347-50)*人物成长表!$B347*7%+IF(AND(B347&lt;=10,B347&gt;0),人物成长表!$B347*转化表!$H$37,IF(AND(B347&lt;=20,B347&gt;10),9*转化表!$H$37+(B347-10)*转化表!$H$38,IF(AND(B347&lt;=30,B347&gt;20),9*转化表!$H$37+10*转化表!$H$38+(B347-20)*转化表!$H$39,IF(AND(B347&lt;=40,B347&gt;30),9*转化表!$H$37+10*转化表!$H$38+10*转化表!$H$39+(B347-30)*转化表!$H$40,IF(AND(B347&lt;=50,B347&gt;40),9*转化表!$H$37+10*转化表!$H$38+10*转化表!$H$39+10*转化表!$H$40+(B347-40)*转化表!$H$41,IF(AND(B347&lt;=60,B347&gt;50),9*转化表!$H$37+10*转化表!$H$38+10*转化表!$H$39+10*转化表!$H$40+10*转化表!$H$41+(B347-50)*转化表!$H$42,IF(AND(B347&lt;=70,B347&gt;60),9*转化表!$H$37+10*转化表!$H$38+10*转化表!$H$39+10*转化表!$H$40+10*转化表!$H$41+10*转化表!$H$42+(B347-60)*转化表!$H$43,IF(AND(B347&lt;=80,B347&gt;70),9*转化表!$H$37+10*转化表!$H$38+10*转化表!$H$39+10*转化表!$H$40+10*转化表!$H$41+10*转化表!$H$42+10*转化表!$H$43+(B347-70)*转化表!$H$44,IF(AND(B347&lt;=90,B347&gt;80),9*转化表!$H$37+10*转化表!$H$38+10*转化表!$H$39+10*转化表!$H$40+10*转化表!$H$41+10*转化表!$H$42+10*转化表!$H$43+10*转化表!$H$44+(B347-80)*转化表!$H$45,IF(AND(B347&lt;=100,B347&gt;90),9*转化表!$H$37+10*转化表!$H$38+10*转化表!$H$39+10*转化表!$H$40+10*转化表!$H$41+10*转化表!$H$42+10*转化表!$H$43+10*转化表!$H$44+10*转化表!$H$45+(B347-90)*转化表!$H$46,IF(AND(B347&lt;=110,B347&gt;100),9*转化表!$H$37+10*转化表!$H$38+10*转化表!$H$39+10*转化表!$H$40+10*转化表!$H$41+10*转化表!$H$42+10*转化表!$H$43+10*转化表!$H$44+10*转化表!$H$45+10*转化表!$H$46+(B347-100)*转化表!$H$47,IF(AND(B347&lt;=120,B347&gt;110),9*转化表!$H$37+10*转化表!$H$38+10*转化表!$H$39+10*转化表!$H$40+10*转化表!$H$41+10*转化表!$H$42+10*转化表!$H$43+10*转化表!$H$44+10*转化表!$H$45+10*转化表!$H$46+10*转化表!$H$47+(B347-110)*转化表!$H$48)))))))))))))</f>
        <v>83.02000000000001</v>
      </c>
      <c r="M347" s="104">
        <v>0.15</v>
      </c>
      <c r="N347" s="100">
        <v>0</v>
      </c>
      <c r="O347" s="104">
        <v>0.15</v>
      </c>
      <c r="P347" s="104">
        <v>0.15</v>
      </c>
      <c r="Q347" s="100">
        <v>0</v>
      </c>
      <c r="R347" s="100">
        <v>0</v>
      </c>
      <c r="S347" s="100">
        <v>0</v>
      </c>
    </row>
    <row r="348" spans="1:19">
      <c r="A348" s="42" t="s">
        <v>465</v>
      </c>
      <c r="B348" s="100">
        <v>107</v>
      </c>
      <c r="C348" s="101">
        <f>IF(AND(B348&lt;=10,B348&gt;0),(人物成长表!$B348-1)*16+50,IF(AND(B348&lt;=20,B348&gt;10),9*16+50+(B348-10)*32,IF(AND(B348&lt;=30,B348&gt;20),9*16+50+10*32+(B348-20)*48,IF(AND(B348&lt;=40,B348&gt;30),9*16+50+10*32+10*48+(B348-30)*64,IF(AND(B348&lt;=50,B348&gt;40),9*16+50+10*32+10*48+10*64+(B348-40)*80,IF(AND(B348&lt;=60,B348&gt;50),9*16+30+10*32+10*48+10*64+10*80+(B348-50)*96,IF(AND(B348&lt;=70,B348&gt;60),9*16+30+10*32+10*48+10*64+10*80+10*96+(B348-60)*112,IF(AND(B348&lt;=80,B348&gt;70),9*16+30+10*32+10*48+10*64+10*80+10*96+10*112+(B348-70)*128,IF(AND(B348&lt;=90,B348&gt;80),9*16+30+10*32+10*48+10*64+10*80+10*96+10*112+10*128+(B348-80)*144,IF(AND(B348&lt;=100,B348&gt;90),9*16+30+10*32+10*48+10*64+10*80+10*96+10*112+10*128+10*144+(B348-90)*160,IF(AND(B348&lt;=110,B348&gt;100),9*16+30+10*32+10*48+10*64+10*80+10*96+10*112+10*128+10*144+10*160+(B348-100)*176,IF(AND(B348&lt;=120,B348&gt;110),9*16+30+10*32+10*48+10*64+10*80+10*96+10*112+10*128+10*144+10*160+10*176+(B348-110)*192))))))))))))</f>
        <v>10046</v>
      </c>
      <c r="D348" s="42">
        <v>60</v>
      </c>
      <c r="E348" s="42">
        <v>60</v>
      </c>
      <c r="F348" s="100">
        <v>60</v>
      </c>
      <c r="G348" s="102">
        <f>人物成长表!$D348*人物成长表!$B348*10%+7+IF(AND(B348&lt;=10,B348&gt;0),(人物成长表!$B348-1)*转化表!$C$37,IF(AND(B348&lt;=20,B348&gt;10),9*转化表!$C$37+(B348-10)*转化表!$C$38,IF(AND(B348&lt;=30,B348&gt;20),9*转化表!$C$37+10*转化表!$C$38+(B348-20)*转化表!$C$39,IF(AND(B348&lt;=40,B348&gt;30),9*转化表!$C$37+10*转化表!$C$38+10*转化表!$C$39+(B348-30)*转化表!$C$40,IF(AND(B348&lt;=50,B348&gt;40),9*转化表!$C$37+10*转化表!$C$38+10*转化表!$C$39+10*转化表!$C$40+(B348-40)*转化表!$C$41,IF(AND(B348&lt;=60,B348&gt;50),9*转化表!$C$37+10*转化表!$C$38+10*转化表!$C$39+10*转化表!$C$40+10*转化表!$C$41+(B348-50)*转化表!$C$42,IF(AND(B348&lt;=70,B348&gt;60),9*转化表!$C$37+10*转化表!$C$38+10*转化表!$C$39+10*转化表!$C$40+10*转化表!$C$41+10*转化表!$C$42+(B348-60)*转化表!$C$43,IF(AND(B348&lt;=80,B348&gt;70),9*转化表!$C$37+10*转化表!$C$38+10*转化表!$C$39+10*转化表!$C$40+10*转化表!$C$41+10*转化表!$C$42+10*转化表!$C$43+(B348-70)*转化表!$C$44,IF(AND(B348&lt;=90,B348&gt;80),9*转化表!$C$37+10*转化表!$C$38+10*转化表!$C$39+10*转化表!$C$40+10*转化表!$C$41+10*转化表!$C$42+10*转化表!$C$43+10*转化表!$C$44+(B348-80)*转化表!$C$45,IF(AND(B348&lt;=100,B348&gt;90),9*转化表!$C$37+10*转化表!$C$38+10*转化表!$C$39+10*转化表!$C$40+10*转化表!$C$41+10*转化表!$C$42+10*转化表!$C$43+10*转化表!$C$44+10*转化表!$C$45+(B348-90)*转化表!$C$46,IF(AND(B348&lt;=110,B348&gt;100),9*转化表!$C$37+10*转化表!$C$38+10*转化表!$C$39+10*转化表!$C$40+10*转化表!$C$41+10*转化表!$C$42+10*转化表!$C$43+10*转化表!$C$44+10*转化表!$C$45+10*转化表!$C$46+(B348-100)*转化表!$C$47,IF(AND(B348&lt;=120,B348&gt;110),9*转化表!$C$37+10*转化表!$C$38+10*转化表!$C$39+10*转化表!$C$40+10*转化表!$C$41+10*转化表!$C$42+10*转化表!$C$43+10*转化表!$C$44+10*转化表!$C$45+10*转化表!$C$46+10*转化表!$C$47+(B348-110)*转化表!$C$48))))))))))))</f>
        <v>2614</v>
      </c>
      <c r="H348" s="102">
        <f>人物成长表!$D348*人物成长表!$B348*7%+4.8+IF(AND(B348&lt;=10,B348&gt;0),(人物成长表!$B348-1)*转化表!$D$37,IF(AND(B348&lt;=20,B348&gt;10),9*转化表!$D$37+(B348-10)*转化表!$D$38,IF(AND(B348&lt;=30,B348&gt;20),9*转化表!$D$37+10*转化表!$D$38+(B348-20)*转化表!$D$39,IF(AND(B348&lt;=40,B348&gt;30),9*转化表!$D$37+10*转化表!$D$38+10*转化表!$D$39+(B348-30)*转化表!$D$40,IF(AND(B348&lt;=50,B348&gt;40),9*转化表!$D$37+10*转化表!$D$38+10*转化表!$D$39+10*转化表!$D$40+(B348-40)*转化表!$D$41,IF(AND(B348&lt;=60,B348&gt;50),9*转化表!$D$37+10*转化表!$D$38+10*转化表!$D$39+10*转化表!$D$40+10*转化表!$D$41+(B348-50)*转化表!$D$42,IF(AND(B348&lt;=70,B348&gt;60),9*转化表!$D$37+10*转化表!$D$38+10*转化表!$D$39+10*转化表!$D$40+10*转化表!$D$41+10*转化表!$D$42+(B348-60)*转化表!$D$43,IF(AND(B348&lt;=80,B348&gt;70),9*转化表!$D$37+10*转化表!$D$38+10*转化表!$D$39+10*转化表!$D$40+10*转化表!$D$41+10*转化表!$D$42+10*转化表!$D$43+(B348-70)*转化表!$D$44,IF(AND(B348&lt;=90,B348&gt;80),9*转化表!$D$37+10*转化表!$D$38+10*转化表!$D$39+10*转化表!$D$40+10*转化表!$D$41+10*转化表!$D$42+10*转化表!$D$43+10*转化表!$D$44+(B348-80)*转化表!$D$45,IF(AND(B348&lt;=100,B348&gt;90),9*转化表!$D$37+10*转化表!$D$38+10*转化表!$D$39+10*转化表!$D$40+10*转化表!$D$41+10*转化表!$D$42+10*转化表!$D$43+10*转化表!$D$44+10*转化表!$D$45+(B348-90)*转化表!$D$46,IF(AND(B348&lt;=110,B348&gt;100),9*转化表!$D$37+10*转化表!$D$38+10*转化表!$D$39+10*转化表!$D$40+10*转化表!$D$41+10*转化表!$D$42+10*转化表!$D$43+10*转化表!$D$44+10*转化表!$D$45+10*转化表!$D$46+(B348-100)*转化表!$D$47,IF(AND(B348&lt;=120,B348&gt;110),9*转化表!$D$37+10*转化表!$D$38+10*转化表!$D$39+10*转化表!$D$40+10*转化表!$D$41+10*转化表!$D$42+10*转化表!$D$43+10*转化表!$D$44+10*转化表!$D$45+10*转化表!$D$46+10*转化表!$D$47+(B348-110)*转化表!$D$48))))))))))))</f>
        <v>664.40000000000009</v>
      </c>
      <c r="I348" s="103">
        <f>IF(E348&lt;=50,0,(E348-50)*人物成长表!$B348*10%+0.1+IF(AND(B348&lt;=10,B348&gt;0),(人物成长表!$B348-1)*转化表!$E$37,IF(AND(B348&lt;=20,B348&gt;10),9*转化表!$E$37+(B348-10)*转化表!$E$38,IF(AND(B348&lt;=30,B348&gt;20),9*转化表!$E$37+10*转化表!$E$38+(B348-20)*转化表!$E$39,IF(AND(B348&lt;=40,B348&gt;30),9*转化表!$E$37+10*转化表!$E$38+10*转化表!$E$39+(B348-30)*转化表!$E$40,IF(AND(B348&lt;=50,B348&gt;40),9*转化表!$E$37+10*转化表!$E$38+10*转化表!$E$39+10*转化表!$E$40+(B348-40)*转化表!$E$41,IF(AND(B348&lt;=60,B348&gt;50),9*转化表!$E$37+10*转化表!$E$38+10*转化表!$E$39+10*转化表!$E$40+10*转化表!$E$41+(B348-50)*转化表!$E$42,IF(AND(B348&lt;=70,B348&gt;60),9*转化表!$E$37+10*转化表!$E$38+10*转化表!$E$39+10*转化表!$E$40+10*转化表!$E$41+10*转化表!$E$42+(B348-60)*转化表!$E$43,IF(AND(B348&lt;=80,B348&gt;70),9*转化表!$E$37+10*转化表!$E$38+10*转化表!$E$39+10*转化表!$E$40+10*转化表!$E$41+10*转化表!$E$42+10*转化表!$E$43+(B348-70)*转化表!$E$44,IF(AND(B348&lt;=90,B348&gt;80),9*转化表!$E$37+10*转化表!$E$38+10*转化表!$E$39+10*转化表!$E$40+10*转化表!$E$41+10*转化表!$E$42+10*转化表!$E$43+10*转化表!$E$44+(B348-80)*转化表!$E$45,IF(AND(B348&lt;=100,B348&gt;90),9*转化表!$E$37+10*转化表!$E$38+10*转化表!$E$39+10*转化表!$E$40+10*转化表!$E$41+10*转化表!$E$42+10*转化表!$E$43+10*转化表!$E$44+10*转化表!$E$45+(B348-90)*转化表!$E$46,IF(AND(B348&lt;=110,B348&gt;100),9*转化表!$E$37+10*转化表!$E$38+10*转化表!$E$39+10*转化表!$E$40+10*转化表!$E$41+10*转化表!$E$42+10*转化表!$E$43+10*转化表!$E$44+10*转化表!$E$45+10*转化表!$E$46+(B348-100)*转化表!$E$47,IF(AND(B348&lt;=120,B348&gt;110),9*转化表!$E$37+10*转化表!$E$38+10*转化表!$E$39+10*转化表!$E$40+10*转化表!$E$41+10*转化表!$E$42+10*转化表!$E$43+10*转化表!$E$44+10*转化表!$E$45+10*转化表!$E$46+10*转化表!$E$47+(B348-110)*转化表!$E$48)))))))))))))</f>
        <v>144.87</v>
      </c>
      <c r="J348" s="103">
        <f>IF(E348&lt;=50,0,(E348-50)*B348*7%+0.1+IF(AND(B348&lt;=10,B348&gt;0),(人物成长表!$B348-1)*转化表!$F$37,IF(AND(B348&lt;=20,B348&gt;10),9*转化表!$F$37+(B348-10)*转化表!$F$38,IF(AND(B348&lt;=30,B348&gt;20),9*转化表!$F$37+10*转化表!$F$38+(B348-20)*转化表!$F$39,IF(AND(B348&lt;=40,B348&gt;30),9*转化表!$F$37+10*转化表!$F$38+10*转化表!$F$39+(B348-30)*转化表!$F$40,IF(AND(B348&lt;=50,B348&gt;40),9*转化表!$F$37+10*转化表!$F$38+10*转化表!$F$39+10*转化表!$F$40+(B348-40)*转化表!$F$41,IF(AND(B348&lt;=60,B348&gt;50),9*转化表!$F$37+10*转化表!$F$38+10*转化表!$F$39+10*转化表!$F$40+10*转化表!$F$41+(B348-50)*转化表!$F$42,IF(AND(B348&lt;=70,B348&gt;60),9*转化表!$F$37+10*转化表!$F$38+10*转化表!$F$39+10*转化表!$F$40+10*转化表!$F$41+10*转化表!$F$42+(B348-60)*转化表!$F$43,IF(AND(B348&lt;=80,B348&gt;70),9*转化表!$F$37+10*转化表!$F$38+10*转化表!$F$39+10*转化表!$F$40+10*转化表!$F$41+10*转化表!$F$42+10*转化表!$F$43+(B348-70)*转化表!$F$44,IF(AND(B348&lt;=90,B348&gt;80),9*转化表!$F$37+10*转化表!$F$38+10*转化表!$F$39+10*转化表!$F$40+10*转化表!$F$41+10*转化表!$F$42+10*转化表!$F$43+10*转化表!$F$44+(B348-80)*转化表!$F$45,IF(AND(B348&lt;=100,B348&gt;90),9*转化表!$F$37+10*转化表!$F$38+10*转化表!$F$39+10*转化表!$F$40+10*转化表!$F$41+10*转化表!$F$42+10*转化表!$F$43+10*转化表!$F$44+10*转化表!$F$45+(B348-90)*转化表!$F$46,IF(AND(B348&lt;=110,B348&gt;100),9*转化表!$F$37+10*转化表!$F$38+10*转化表!$F$39+10*转化表!$F$40+10*转化表!$F$41+10*转化表!$F$42+10*转化表!$F$43+10*转化表!$F$44+10*转化表!$F$45+10*转化表!$F$46+(B348-100)*转化表!$F$47,IF(AND(B348&lt;=120,B348&gt;110),9*转化表!$F$37+10*转化表!$F$38+10*转化表!$F$39+10*转化表!$F$40+10*转化表!$F$41+10*转化表!$F$42+10*转化表!$F$43+10*转化表!$F$44+10*转化表!$F$45+10*转化表!$F$46+10*转化表!$F$47+(B348-110)*转化表!$F$48)))))))))))))</f>
        <v>96.43</v>
      </c>
      <c r="K348" s="103">
        <f>(F348-50)*人物成长表!$B348*10%+1+IF(AND(B348&lt;=10,B348&gt;0),(人物成长表!$B348-1)*转化表!$G$37,IF(AND(B348&lt;=20,B348&gt;10),9*转化表!$G$37+(B348-10)*转化表!$G$38,IF(AND(B348&lt;=30,B348&gt;20),9*转化表!$G$37+10*转化表!$G$38+(B348-20)*转化表!$G$39,IF(AND(B348&lt;=40,B348&gt;30),9*转化表!$G$37+10*转化表!$G$38+10*转化表!$G$39+(B348-30)*转化表!$G$40,IF(AND(B348&lt;=50,B348&gt;40),9*转化表!$G$37+10*转化表!$G$38+10*转化表!$G$39+10*转化表!$G$40+(B348-40)*转化表!$G$41,IF(AND(B348&lt;=60,B348&gt;50),9*转化表!$G$37+10*转化表!$G$38+10*转化表!$G$39+10*转化表!$G$40+10*转化表!$G$41+(B348-50)*转化表!$G$42,IF(AND(B348&lt;=70,B348&gt;60),9*转化表!$G$37+10*转化表!$G$38+10*转化表!$G$39+10*转化表!$G$40+10*转化表!$G$41+10*转化表!$G$42+(B348-60)*转化表!$G$43,IF(AND(B348&lt;=80,B348&gt;70),9*转化表!$G$37+10*转化表!$G$38+10*转化表!$G$39+10*转化表!$G$40+10*转化表!$G$41+10*转化表!$G$42+10*转化表!$G$43+(B348-70)*转化表!$G$44,IF(AND(B348&lt;=90,B348&gt;80),9*转化表!$G$37+10*转化表!$G$38+10*转化表!$G$39+10*转化表!$G$40+10*转化表!$G$41+10*转化表!$G$42+10*转化表!$G$43+10*转化表!$G$44+(B348-80)*转化表!$G$45,IF(AND(B348&lt;=100,B348&gt;90),9*转化表!$G$37+10*转化表!$G$38+10*转化表!$G$39+10*转化表!$G$40+10*转化表!$G$41+10*转化表!$G$42+10*转化表!$G$43+10*转化表!$G$44+10*转化表!$G$45+(B348-90)*转化表!$G$46,IF(AND(B348&lt;=110,B348&gt;100),9*转化表!$G$37+10*转化表!$G$38+10*转化表!$G$39+10*转化表!$G$40+10*转化表!$G$41+10*转化表!$G$42+10*转化表!$G$43+10*转化表!$G$44+10*转化表!$G$45+10*转化表!$G$46+(B348-100)*转化表!$G$47,IF(AND(B348&lt;=120,B348&gt;110),9*转化表!$G$37+10*转化表!$G$38+10*转化表!$G$39+10*转化表!$G$40+10*转化表!$G$41+10*转化表!$G$42+10*转化表!$G$43+10*转化表!$G$44+10*转化表!$G$45+10*转化表!$G$46+10*转化表!$G$47+(B348-110)*转化表!$G$48))))))))))))</f>
        <v>734</v>
      </c>
      <c r="L348" s="103">
        <f>IF(F348&lt;=50,0,(F348-50)*人物成长表!$B348*7%+IF(AND(B348&lt;=10,B348&gt;0),人物成长表!$B348*转化表!$H$37,IF(AND(B348&lt;=20,B348&gt;10),9*转化表!$H$37+(B348-10)*转化表!$H$38,IF(AND(B348&lt;=30,B348&gt;20),9*转化表!$H$37+10*转化表!$H$38+(B348-20)*转化表!$H$39,IF(AND(B348&lt;=40,B348&gt;30),9*转化表!$H$37+10*转化表!$H$38+10*转化表!$H$39+(B348-30)*转化表!$H$40,IF(AND(B348&lt;=50,B348&gt;40),9*转化表!$H$37+10*转化表!$H$38+10*转化表!$H$39+10*转化表!$H$40+(B348-40)*转化表!$H$41,IF(AND(B348&lt;=60,B348&gt;50),9*转化表!$H$37+10*转化表!$H$38+10*转化表!$H$39+10*转化表!$H$40+10*转化表!$H$41+(B348-50)*转化表!$H$42,IF(AND(B348&lt;=70,B348&gt;60),9*转化表!$H$37+10*转化表!$H$38+10*转化表!$H$39+10*转化表!$H$40+10*转化表!$H$41+10*转化表!$H$42+(B348-60)*转化表!$H$43,IF(AND(B348&lt;=80,B348&gt;70),9*转化表!$H$37+10*转化表!$H$38+10*转化表!$H$39+10*转化表!$H$40+10*转化表!$H$41+10*转化表!$H$42+10*转化表!$H$43+(B348-70)*转化表!$H$44,IF(AND(B348&lt;=90,B348&gt;80),9*转化表!$H$37+10*转化表!$H$38+10*转化表!$H$39+10*转化表!$H$40+10*转化表!$H$41+10*转化表!$H$42+10*转化表!$H$43+10*转化表!$H$44+(B348-80)*转化表!$H$45,IF(AND(B348&lt;=100,B348&gt;90),9*转化表!$H$37+10*转化表!$H$38+10*转化表!$H$39+10*转化表!$H$40+10*转化表!$H$41+10*转化表!$H$42+10*转化表!$H$43+10*转化表!$H$44+10*转化表!$H$45+(B348-90)*转化表!$H$46,IF(AND(B348&lt;=110,B348&gt;100),9*转化表!$H$37+10*转化表!$H$38+10*转化表!$H$39+10*转化表!$H$40+10*转化表!$H$41+10*转化表!$H$42+10*转化表!$H$43+10*转化表!$H$44+10*转化表!$H$45+10*转化表!$H$46+(B348-100)*转化表!$H$47,IF(AND(B348&lt;=120,B348&gt;110),9*转化表!$H$37+10*转化表!$H$38+10*转化表!$H$39+10*转化表!$H$40+10*转化表!$H$41+10*转化表!$H$42+10*转化表!$H$43+10*转化表!$H$44+10*转化表!$H$45+10*转化表!$H$46+10*转化表!$H$47+(B348-110)*转化表!$H$48)))))))))))))</f>
        <v>83.9</v>
      </c>
      <c r="M348" s="104">
        <v>0.15</v>
      </c>
      <c r="N348" s="100">
        <v>0</v>
      </c>
      <c r="O348" s="104">
        <v>0.15</v>
      </c>
      <c r="P348" s="104">
        <v>0.15</v>
      </c>
      <c r="Q348" s="100">
        <v>0</v>
      </c>
      <c r="R348" s="100">
        <v>0</v>
      </c>
      <c r="S348" s="100">
        <v>0</v>
      </c>
    </row>
    <row r="349" spans="1:19">
      <c r="A349" s="42" t="s">
        <v>465</v>
      </c>
      <c r="B349" s="100">
        <v>108</v>
      </c>
      <c r="C349" s="101">
        <f>IF(AND(B349&lt;=10,B349&gt;0),(人物成长表!$B349-1)*16+50,IF(AND(B349&lt;=20,B349&gt;10),9*16+50+(B349-10)*32,IF(AND(B349&lt;=30,B349&gt;20),9*16+50+10*32+(B349-20)*48,IF(AND(B349&lt;=40,B349&gt;30),9*16+50+10*32+10*48+(B349-30)*64,IF(AND(B349&lt;=50,B349&gt;40),9*16+50+10*32+10*48+10*64+(B349-40)*80,IF(AND(B349&lt;=60,B349&gt;50),9*16+30+10*32+10*48+10*64+10*80+(B349-50)*96,IF(AND(B349&lt;=70,B349&gt;60),9*16+30+10*32+10*48+10*64+10*80+10*96+(B349-60)*112,IF(AND(B349&lt;=80,B349&gt;70),9*16+30+10*32+10*48+10*64+10*80+10*96+10*112+(B349-70)*128,IF(AND(B349&lt;=90,B349&gt;80),9*16+30+10*32+10*48+10*64+10*80+10*96+10*112+10*128+(B349-80)*144,IF(AND(B349&lt;=100,B349&gt;90),9*16+30+10*32+10*48+10*64+10*80+10*96+10*112+10*128+10*144+(B349-90)*160,IF(AND(B349&lt;=110,B349&gt;100),9*16+30+10*32+10*48+10*64+10*80+10*96+10*112+10*128+10*144+10*160+(B349-100)*176,IF(AND(B349&lt;=120,B349&gt;110),9*16+30+10*32+10*48+10*64+10*80+10*96+10*112+10*128+10*144+10*160+10*176+(B349-110)*192))))))))))))</f>
        <v>10222</v>
      </c>
      <c r="D349" s="42">
        <v>60</v>
      </c>
      <c r="E349" s="42">
        <v>60</v>
      </c>
      <c r="F349" s="100">
        <v>60</v>
      </c>
      <c r="G349" s="102">
        <f>人物成长表!$D349*人物成长表!$B349*10%+7+IF(AND(B349&lt;=10,B349&gt;0),(人物成长表!$B349-1)*转化表!$C$37,IF(AND(B349&lt;=20,B349&gt;10),9*转化表!$C$37+(B349-10)*转化表!$C$38,IF(AND(B349&lt;=30,B349&gt;20),9*转化表!$C$37+10*转化表!$C$38+(B349-20)*转化表!$C$39,IF(AND(B349&lt;=40,B349&gt;30),9*转化表!$C$37+10*转化表!$C$38+10*转化表!$C$39+(B349-30)*转化表!$C$40,IF(AND(B349&lt;=50,B349&gt;40),9*转化表!$C$37+10*转化表!$C$38+10*转化表!$C$39+10*转化表!$C$40+(B349-40)*转化表!$C$41,IF(AND(B349&lt;=60,B349&gt;50),9*转化表!$C$37+10*转化表!$C$38+10*转化表!$C$39+10*转化表!$C$40+10*转化表!$C$41+(B349-50)*转化表!$C$42,IF(AND(B349&lt;=70,B349&gt;60),9*转化表!$C$37+10*转化表!$C$38+10*转化表!$C$39+10*转化表!$C$40+10*转化表!$C$41+10*转化表!$C$42+(B349-60)*转化表!$C$43,IF(AND(B349&lt;=80,B349&gt;70),9*转化表!$C$37+10*转化表!$C$38+10*转化表!$C$39+10*转化表!$C$40+10*转化表!$C$41+10*转化表!$C$42+10*转化表!$C$43+(B349-70)*转化表!$C$44,IF(AND(B349&lt;=90,B349&gt;80),9*转化表!$C$37+10*转化表!$C$38+10*转化表!$C$39+10*转化表!$C$40+10*转化表!$C$41+10*转化表!$C$42+10*转化表!$C$43+10*转化表!$C$44+(B349-80)*转化表!$C$45,IF(AND(B349&lt;=100,B349&gt;90),9*转化表!$C$37+10*转化表!$C$38+10*转化表!$C$39+10*转化表!$C$40+10*转化表!$C$41+10*转化表!$C$42+10*转化表!$C$43+10*转化表!$C$44+10*转化表!$C$45+(B349-90)*转化表!$C$46,IF(AND(B349&lt;=110,B349&gt;100),9*转化表!$C$37+10*转化表!$C$38+10*转化表!$C$39+10*转化表!$C$40+10*转化表!$C$41+10*转化表!$C$42+10*转化表!$C$43+10*转化表!$C$44+10*转化表!$C$45+10*转化表!$C$46+(B349-100)*转化表!$C$47,IF(AND(B349&lt;=120,B349&gt;110),9*转化表!$C$37+10*转化表!$C$38+10*转化表!$C$39+10*转化表!$C$40+10*转化表!$C$41+10*转化表!$C$42+10*转化表!$C$43+10*转化表!$C$44+10*转化表!$C$45+10*转化表!$C$46+10*转化表!$C$47+(B349-110)*转化表!$C$48))))))))))))</f>
        <v>2659</v>
      </c>
      <c r="H349" s="102">
        <f>人物成长表!$D349*人物成长表!$B349*7%+4.8+IF(AND(B349&lt;=10,B349&gt;0),(人物成长表!$B349-1)*转化表!$D$37,IF(AND(B349&lt;=20,B349&gt;10),9*转化表!$D$37+(B349-10)*转化表!$D$38,IF(AND(B349&lt;=30,B349&gt;20),9*转化表!$D$37+10*转化表!$D$38+(B349-20)*转化表!$D$39,IF(AND(B349&lt;=40,B349&gt;30),9*转化表!$D$37+10*转化表!$D$38+10*转化表!$D$39+(B349-30)*转化表!$D$40,IF(AND(B349&lt;=50,B349&gt;40),9*转化表!$D$37+10*转化表!$D$38+10*转化表!$D$39+10*转化表!$D$40+(B349-40)*转化表!$D$41,IF(AND(B349&lt;=60,B349&gt;50),9*转化表!$D$37+10*转化表!$D$38+10*转化表!$D$39+10*转化表!$D$40+10*转化表!$D$41+(B349-50)*转化表!$D$42,IF(AND(B349&lt;=70,B349&gt;60),9*转化表!$D$37+10*转化表!$D$38+10*转化表!$D$39+10*转化表!$D$40+10*转化表!$D$41+10*转化表!$D$42+(B349-60)*转化表!$D$43,IF(AND(B349&lt;=80,B349&gt;70),9*转化表!$D$37+10*转化表!$D$38+10*转化表!$D$39+10*转化表!$D$40+10*转化表!$D$41+10*转化表!$D$42+10*转化表!$D$43+(B349-70)*转化表!$D$44,IF(AND(B349&lt;=90,B349&gt;80),9*转化表!$D$37+10*转化表!$D$38+10*转化表!$D$39+10*转化表!$D$40+10*转化表!$D$41+10*转化表!$D$42+10*转化表!$D$43+10*转化表!$D$44+(B349-80)*转化表!$D$45,IF(AND(B349&lt;=100,B349&gt;90),9*转化表!$D$37+10*转化表!$D$38+10*转化表!$D$39+10*转化表!$D$40+10*转化表!$D$41+10*转化表!$D$42+10*转化表!$D$43+10*转化表!$D$44+10*转化表!$D$45+(B349-90)*转化表!$D$46,IF(AND(B349&lt;=110,B349&gt;100),9*转化表!$D$37+10*转化表!$D$38+10*转化表!$D$39+10*转化表!$D$40+10*转化表!$D$41+10*转化表!$D$42+10*转化表!$D$43+10*转化表!$D$44+10*转化表!$D$45+10*转化表!$D$46+(B349-100)*转化表!$D$47,IF(AND(B349&lt;=120,B349&gt;110),9*转化表!$D$37+10*转化表!$D$38+10*转化表!$D$39+10*转化表!$D$40+10*转化表!$D$41+10*转化表!$D$42+10*转化表!$D$43+10*转化表!$D$44+10*转化表!$D$45+10*转化表!$D$46+10*转化表!$D$47+(B349-110)*转化表!$D$48))))))))))))</f>
        <v>674.6</v>
      </c>
      <c r="I349" s="103">
        <f>IF(E349&lt;=50,0,(E349-50)*人物成长表!$B349*10%+0.1+IF(AND(B349&lt;=10,B349&gt;0),(人物成长表!$B349-1)*转化表!$E$37,IF(AND(B349&lt;=20,B349&gt;10),9*转化表!$E$37+(B349-10)*转化表!$E$38,IF(AND(B349&lt;=30,B349&gt;20),9*转化表!$E$37+10*转化表!$E$38+(B349-20)*转化表!$E$39,IF(AND(B349&lt;=40,B349&gt;30),9*转化表!$E$37+10*转化表!$E$38+10*转化表!$E$39+(B349-30)*转化表!$E$40,IF(AND(B349&lt;=50,B349&gt;40),9*转化表!$E$37+10*转化表!$E$38+10*转化表!$E$39+10*转化表!$E$40+(B349-40)*转化表!$E$41,IF(AND(B349&lt;=60,B349&gt;50),9*转化表!$E$37+10*转化表!$E$38+10*转化表!$E$39+10*转化表!$E$40+10*转化表!$E$41+(B349-50)*转化表!$E$42,IF(AND(B349&lt;=70,B349&gt;60),9*转化表!$E$37+10*转化表!$E$38+10*转化表!$E$39+10*转化表!$E$40+10*转化表!$E$41+10*转化表!$E$42+(B349-60)*转化表!$E$43,IF(AND(B349&lt;=80,B349&gt;70),9*转化表!$E$37+10*转化表!$E$38+10*转化表!$E$39+10*转化表!$E$40+10*转化表!$E$41+10*转化表!$E$42+10*转化表!$E$43+(B349-70)*转化表!$E$44,IF(AND(B349&lt;=90,B349&gt;80),9*转化表!$E$37+10*转化表!$E$38+10*转化表!$E$39+10*转化表!$E$40+10*转化表!$E$41+10*转化表!$E$42+10*转化表!$E$43+10*转化表!$E$44+(B349-80)*转化表!$E$45,IF(AND(B349&lt;=100,B349&gt;90),9*转化表!$E$37+10*转化表!$E$38+10*转化表!$E$39+10*转化表!$E$40+10*转化表!$E$41+10*转化表!$E$42+10*转化表!$E$43+10*转化表!$E$44+10*转化表!$E$45+(B349-90)*转化表!$E$46,IF(AND(B349&lt;=110,B349&gt;100),9*转化表!$E$37+10*转化表!$E$38+10*转化表!$E$39+10*转化表!$E$40+10*转化表!$E$41+10*转化表!$E$42+10*转化表!$E$43+10*转化表!$E$44+10*转化表!$E$45+10*转化表!$E$46+(B349-100)*转化表!$E$47,IF(AND(B349&lt;=120,B349&gt;110),9*转化表!$E$37+10*转化表!$E$38+10*转化表!$E$39+10*转化表!$E$40+10*转化表!$E$41+10*转化表!$E$42+10*转化表!$E$43+10*转化表!$E$44+10*转化表!$E$45+10*转化表!$E$46+10*转化表!$E$47+(B349-110)*转化表!$E$48)))))))))))))</f>
        <v>147.57</v>
      </c>
      <c r="J349" s="103">
        <f>IF(E349&lt;=50,0,(E349-50)*B349*7%+0.1+IF(AND(B349&lt;=10,B349&gt;0),(人物成长表!$B349-1)*转化表!$F$37,IF(AND(B349&lt;=20,B349&gt;10),9*转化表!$F$37+(B349-10)*转化表!$F$38,IF(AND(B349&lt;=30,B349&gt;20),9*转化表!$F$37+10*转化表!$F$38+(B349-20)*转化表!$F$39,IF(AND(B349&lt;=40,B349&gt;30),9*转化表!$F$37+10*转化表!$F$38+10*转化表!$F$39+(B349-30)*转化表!$F$40,IF(AND(B349&lt;=50,B349&gt;40),9*转化表!$F$37+10*转化表!$F$38+10*转化表!$F$39+10*转化表!$F$40+(B349-40)*转化表!$F$41,IF(AND(B349&lt;=60,B349&gt;50),9*转化表!$F$37+10*转化表!$F$38+10*转化表!$F$39+10*转化表!$F$40+10*转化表!$F$41+(B349-50)*转化表!$F$42,IF(AND(B349&lt;=70,B349&gt;60),9*转化表!$F$37+10*转化表!$F$38+10*转化表!$F$39+10*转化表!$F$40+10*转化表!$F$41+10*转化表!$F$42+(B349-60)*转化表!$F$43,IF(AND(B349&lt;=80,B349&gt;70),9*转化表!$F$37+10*转化表!$F$38+10*转化表!$F$39+10*转化表!$F$40+10*转化表!$F$41+10*转化表!$F$42+10*转化表!$F$43+(B349-70)*转化表!$F$44,IF(AND(B349&lt;=90,B349&gt;80),9*转化表!$F$37+10*转化表!$F$38+10*转化表!$F$39+10*转化表!$F$40+10*转化表!$F$41+10*转化表!$F$42+10*转化表!$F$43+10*转化表!$F$44+(B349-80)*转化表!$F$45,IF(AND(B349&lt;=100,B349&gt;90),9*转化表!$F$37+10*转化表!$F$38+10*转化表!$F$39+10*转化表!$F$40+10*转化表!$F$41+10*转化表!$F$42+10*转化表!$F$43+10*转化表!$F$44+10*转化表!$F$45+(B349-90)*转化表!$F$46,IF(AND(B349&lt;=110,B349&gt;100),9*转化表!$F$37+10*转化表!$F$38+10*转化表!$F$39+10*转化表!$F$40+10*转化表!$F$41+10*转化表!$F$42+10*转化表!$F$43+10*转化表!$F$44+10*转化表!$F$45+10*转化表!$F$46+(B349-100)*转化表!$F$47,IF(AND(B349&lt;=120,B349&gt;110),9*转化表!$F$37+10*转化表!$F$38+10*转化表!$F$39+10*转化表!$F$40+10*转化表!$F$41+10*转化表!$F$42+10*转化表!$F$43+10*转化表!$F$44+10*转化表!$F$45+10*转化表!$F$46+10*转化表!$F$47+(B349-110)*转化表!$F$48)))))))))))))</f>
        <v>98.330000000000013</v>
      </c>
      <c r="K349" s="103">
        <f>(F349-50)*人物成长表!$B349*10%+1+IF(AND(B349&lt;=10,B349&gt;0),(人物成长表!$B349-1)*转化表!$G$37,IF(AND(B349&lt;=20,B349&gt;10),9*转化表!$G$37+(B349-10)*转化表!$G$38,IF(AND(B349&lt;=30,B349&gt;20),9*转化表!$G$37+10*转化表!$G$38+(B349-20)*转化表!$G$39,IF(AND(B349&lt;=40,B349&gt;30),9*转化表!$G$37+10*转化表!$G$38+10*转化表!$G$39+(B349-30)*转化表!$G$40,IF(AND(B349&lt;=50,B349&gt;40),9*转化表!$G$37+10*转化表!$G$38+10*转化表!$G$39+10*转化表!$G$40+(B349-40)*转化表!$G$41,IF(AND(B349&lt;=60,B349&gt;50),9*转化表!$G$37+10*转化表!$G$38+10*转化表!$G$39+10*转化表!$G$40+10*转化表!$G$41+(B349-50)*转化表!$G$42,IF(AND(B349&lt;=70,B349&gt;60),9*转化表!$G$37+10*转化表!$G$38+10*转化表!$G$39+10*转化表!$G$40+10*转化表!$G$41+10*转化表!$G$42+(B349-60)*转化表!$G$43,IF(AND(B349&lt;=80,B349&gt;70),9*转化表!$G$37+10*转化表!$G$38+10*转化表!$G$39+10*转化表!$G$40+10*转化表!$G$41+10*转化表!$G$42+10*转化表!$G$43+(B349-70)*转化表!$G$44,IF(AND(B349&lt;=90,B349&gt;80),9*转化表!$G$37+10*转化表!$G$38+10*转化表!$G$39+10*转化表!$G$40+10*转化表!$G$41+10*转化表!$G$42+10*转化表!$G$43+10*转化表!$G$44+(B349-80)*转化表!$G$45,IF(AND(B349&lt;=100,B349&gt;90),9*转化表!$G$37+10*转化表!$G$38+10*转化表!$G$39+10*转化表!$G$40+10*转化表!$G$41+10*转化表!$G$42+10*转化表!$G$43+10*转化表!$G$44+10*转化表!$G$45+(B349-90)*转化表!$G$46,IF(AND(B349&lt;=110,B349&gt;100),9*转化表!$G$37+10*转化表!$G$38+10*转化表!$G$39+10*转化表!$G$40+10*转化表!$G$41+10*转化表!$G$42+10*转化表!$G$43+10*转化表!$G$44+10*转化表!$G$45+10*转化表!$G$46+(B349-100)*转化表!$G$47,IF(AND(B349&lt;=120,B349&gt;110),9*转化表!$G$37+10*转化表!$G$38+10*转化表!$G$39+10*转化表!$G$40+10*转化表!$G$41+10*转化表!$G$42+10*转化表!$G$43+10*转化表!$G$44+10*转化表!$G$45+10*转化表!$G$46+10*转化表!$G$47+(B349-110)*转化表!$G$48))))))))))))</f>
        <v>746</v>
      </c>
      <c r="L349" s="103">
        <f>IF(F349&lt;=50,0,(F349-50)*人物成长表!$B349*7%+IF(AND(B349&lt;=10,B349&gt;0),人物成长表!$B349*转化表!$H$37,IF(AND(B349&lt;=20,B349&gt;10),9*转化表!$H$37+(B349-10)*转化表!$H$38,IF(AND(B349&lt;=30,B349&gt;20),9*转化表!$H$37+10*转化表!$H$38+(B349-20)*转化表!$H$39,IF(AND(B349&lt;=40,B349&gt;30),9*转化表!$H$37+10*转化表!$H$38+10*转化表!$H$39+(B349-30)*转化表!$H$40,IF(AND(B349&lt;=50,B349&gt;40),9*转化表!$H$37+10*转化表!$H$38+10*转化表!$H$39+10*转化表!$H$40+(B349-40)*转化表!$H$41,IF(AND(B349&lt;=60,B349&gt;50),9*转化表!$H$37+10*转化表!$H$38+10*转化表!$H$39+10*转化表!$H$40+10*转化表!$H$41+(B349-50)*转化表!$H$42,IF(AND(B349&lt;=70,B349&gt;60),9*转化表!$H$37+10*转化表!$H$38+10*转化表!$H$39+10*转化表!$H$40+10*转化表!$H$41+10*转化表!$H$42+(B349-60)*转化表!$H$43,IF(AND(B349&lt;=80,B349&gt;70),9*转化表!$H$37+10*转化表!$H$38+10*转化表!$H$39+10*转化表!$H$40+10*转化表!$H$41+10*转化表!$H$42+10*转化表!$H$43+(B349-70)*转化表!$H$44,IF(AND(B349&lt;=90,B349&gt;80),9*转化表!$H$37+10*转化表!$H$38+10*转化表!$H$39+10*转化表!$H$40+10*转化表!$H$41+10*转化表!$H$42+10*转化表!$H$43+10*转化表!$H$44+(B349-80)*转化表!$H$45,IF(AND(B349&lt;=100,B349&gt;90),9*转化表!$H$37+10*转化表!$H$38+10*转化表!$H$39+10*转化表!$H$40+10*转化表!$H$41+10*转化表!$H$42+10*转化表!$H$43+10*转化表!$H$44+10*转化表!$H$45+(B349-90)*转化表!$H$46,IF(AND(B349&lt;=110,B349&gt;100),9*转化表!$H$37+10*转化表!$H$38+10*转化表!$H$39+10*转化表!$H$40+10*转化表!$H$41+10*转化表!$H$42+10*转化表!$H$43+10*转化表!$H$44+10*转化表!$H$45+10*转化表!$H$46+(B349-100)*转化表!$H$47,IF(AND(B349&lt;=120,B349&gt;110),9*转化表!$H$37+10*转化表!$H$38+10*转化表!$H$39+10*转化表!$H$40+10*转化表!$H$41+10*转化表!$H$42+10*转化表!$H$43+10*转化表!$H$44+10*转化表!$H$45+10*转化表!$H$46+10*转化表!$H$47+(B349-110)*转化表!$H$48)))))))))))))</f>
        <v>84.78</v>
      </c>
      <c r="M349" s="104">
        <v>0.15</v>
      </c>
      <c r="N349" s="100">
        <v>0</v>
      </c>
      <c r="O349" s="104">
        <v>0.15</v>
      </c>
      <c r="P349" s="104">
        <v>0.15</v>
      </c>
      <c r="Q349" s="100">
        <v>0</v>
      </c>
      <c r="R349" s="100">
        <v>0</v>
      </c>
      <c r="S349" s="100">
        <v>0</v>
      </c>
    </row>
    <row r="350" spans="1:19">
      <c r="A350" s="42" t="s">
        <v>465</v>
      </c>
      <c r="B350" s="100">
        <v>109</v>
      </c>
      <c r="C350" s="101">
        <f>IF(AND(B350&lt;=10,B350&gt;0),(人物成长表!$B350-1)*16+50,IF(AND(B350&lt;=20,B350&gt;10),9*16+50+(B350-10)*32,IF(AND(B350&lt;=30,B350&gt;20),9*16+50+10*32+(B350-20)*48,IF(AND(B350&lt;=40,B350&gt;30),9*16+50+10*32+10*48+(B350-30)*64,IF(AND(B350&lt;=50,B350&gt;40),9*16+50+10*32+10*48+10*64+(B350-40)*80,IF(AND(B350&lt;=60,B350&gt;50),9*16+30+10*32+10*48+10*64+10*80+(B350-50)*96,IF(AND(B350&lt;=70,B350&gt;60),9*16+30+10*32+10*48+10*64+10*80+10*96+(B350-60)*112,IF(AND(B350&lt;=80,B350&gt;70),9*16+30+10*32+10*48+10*64+10*80+10*96+10*112+(B350-70)*128,IF(AND(B350&lt;=90,B350&gt;80),9*16+30+10*32+10*48+10*64+10*80+10*96+10*112+10*128+(B350-80)*144,IF(AND(B350&lt;=100,B350&gt;90),9*16+30+10*32+10*48+10*64+10*80+10*96+10*112+10*128+10*144+(B350-90)*160,IF(AND(B350&lt;=110,B350&gt;100),9*16+30+10*32+10*48+10*64+10*80+10*96+10*112+10*128+10*144+10*160+(B350-100)*176,IF(AND(B350&lt;=120,B350&gt;110),9*16+30+10*32+10*48+10*64+10*80+10*96+10*112+10*128+10*144+10*160+10*176+(B350-110)*192))))))))))))</f>
        <v>10398</v>
      </c>
      <c r="D350" s="42">
        <v>60</v>
      </c>
      <c r="E350" s="42">
        <v>60</v>
      </c>
      <c r="F350" s="100">
        <v>60</v>
      </c>
      <c r="G350" s="102">
        <f>人物成长表!$D350*人物成长表!$B350*10%+7+IF(AND(B350&lt;=10,B350&gt;0),(人物成长表!$B350-1)*转化表!$C$37,IF(AND(B350&lt;=20,B350&gt;10),9*转化表!$C$37+(B350-10)*转化表!$C$38,IF(AND(B350&lt;=30,B350&gt;20),9*转化表!$C$37+10*转化表!$C$38+(B350-20)*转化表!$C$39,IF(AND(B350&lt;=40,B350&gt;30),9*转化表!$C$37+10*转化表!$C$38+10*转化表!$C$39+(B350-30)*转化表!$C$40,IF(AND(B350&lt;=50,B350&gt;40),9*转化表!$C$37+10*转化表!$C$38+10*转化表!$C$39+10*转化表!$C$40+(B350-40)*转化表!$C$41,IF(AND(B350&lt;=60,B350&gt;50),9*转化表!$C$37+10*转化表!$C$38+10*转化表!$C$39+10*转化表!$C$40+10*转化表!$C$41+(B350-50)*转化表!$C$42,IF(AND(B350&lt;=70,B350&gt;60),9*转化表!$C$37+10*转化表!$C$38+10*转化表!$C$39+10*转化表!$C$40+10*转化表!$C$41+10*转化表!$C$42+(B350-60)*转化表!$C$43,IF(AND(B350&lt;=80,B350&gt;70),9*转化表!$C$37+10*转化表!$C$38+10*转化表!$C$39+10*转化表!$C$40+10*转化表!$C$41+10*转化表!$C$42+10*转化表!$C$43+(B350-70)*转化表!$C$44,IF(AND(B350&lt;=90,B350&gt;80),9*转化表!$C$37+10*转化表!$C$38+10*转化表!$C$39+10*转化表!$C$40+10*转化表!$C$41+10*转化表!$C$42+10*转化表!$C$43+10*转化表!$C$44+(B350-80)*转化表!$C$45,IF(AND(B350&lt;=100,B350&gt;90),9*转化表!$C$37+10*转化表!$C$38+10*转化表!$C$39+10*转化表!$C$40+10*转化表!$C$41+10*转化表!$C$42+10*转化表!$C$43+10*转化表!$C$44+10*转化表!$C$45+(B350-90)*转化表!$C$46,IF(AND(B350&lt;=110,B350&gt;100),9*转化表!$C$37+10*转化表!$C$38+10*转化表!$C$39+10*转化表!$C$40+10*转化表!$C$41+10*转化表!$C$42+10*转化表!$C$43+10*转化表!$C$44+10*转化表!$C$45+10*转化表!$C$46+(B350-100)*转化表!$C$47,IF(AND(B350&lt;=120,B350&gt;110),9*转化表!$C$37+10*转化表!$C$38+10*转化表!$C$39+10*转化表!$C$40+10*转化表!$C$41+10*转化表!$C$42+10*转化表!$C$43+10*转化表!$C$44+10*转化表!$C$45+10*转化表!$C$46+10*转化表!$C$47+(B350-110)*转化表!$C$48))))))))))))</f>
        <v>2704</v>
      </c>
      <c r="H350" s="102">
        <f>人物成长表!$D350*人物成长表!$B350*7%+4.8+IF(AND(B350&lt;=10,B350&gt;0),(人物成长表!$B350-1)*转化表!$D$37,IF(AND(B350&lt;=20,B350&gt;10),9*转化表!$D$37+(B350-10)*转化表!$D$38,IF(AND(B350&lt;=30,B350&gt;20),9*转化表!$D$37+10*转化表!$D$38+(B350-20)*转化表!$D$39,IF(AND(B350&lt;=40,B350&gt;30),9*转化表!$D$37+10*转化表!$D$38+10*转化表!$D$39+(B350-30)*转化表!$D$40,IF(AND(B350&lt;=50,B350&gt;40),9*转化表!$D$37+10*转化表!$D$38+10*转化表!$D$39+10*转化表!$D$40+(B350-40)*转化表!$D$41,IF(AND(B350&lt;=60,B350&gt;50),9*转化表!$D$37+10*转化表!$D$38+10*转化表!$D$39+10*转化表!$D$40+10*转化表!$D$41+(B350-50)*转化表!$D$42,IF(AND(B350&lt;=70,B350&gt;60),9*转化表!$D$37+10*转化表!$D$38+10*转化表!$D$39+10*转化表!$D$40+10*转化表!$D$41+10*转化表!$D$42+(B350-60)*转化表!$D$43,IF(AND(B350&lt;=80,B350&gt;70),9*转化表!$D$37+10*转化表!$D$38+10*转化表!$D$39+10*转化表!$D$40+10*转化表!$D$41+10*转化表!$D$42+10*转化表!$D$43+(B350-70)*转化表!$D$44,IF(AND(B350&lt;=90,B350&gt;80),9*转化表!$D$37+10*转化表!$D$38+10*转化表!$D$39+10*转化表!$D$40+10*转化表!$D$41+10*转化表!$D$42+10*转化表!$D$43+10*转化表!$D$44+(B350-80)*转化表!$D$45,IF(AND(B350&lt;=100,B350&gt;90),9*转化表!$D$37+10*转化表!$D$38+10*转化表!$D$39+10*转化表!$D$40+10*转化表!$D$41+10*转化表!$D$42+10*转化表!$D$43+10*转化表!$D$44+10*转化表!$D$45+(B350-90)*转化表!$D$46,IF(AND(B350&lt;=110,B350&gt;100),9*转化表!$D$37+10*转化表!$D$38+10*转化表!$D$39+10*转化表!$D$40+10*转化表!$D$41+10*转化表!$D$42+10*转化表!$D$43+10*转化表!$D$44+10*转化表!$D$45+10*转化表!$D$46+(B350-100)*转化表!$D$47,IF(AND(B350&lt;=120,B350&gt;110),9*转化表!$D$37+10*转化表!$D$38+10*转化表!$D$39+10*转化表!$D$40+10*转化表!$D$41+10*转化表!$D$42+10*转化表!$D$43+10*转化表!$D$44+10*转化表!$D$45+10*转化表!$D$46+10*转化表!$D$47+(B350-110)*转化表!$D$48))))))))))))</f>
        <v>684.80000000000007</v>
      </c>
      <c r="I350" s="103">
        <f>IF(E350&lt;=50,0,(E350-50)*人物成长表!$B350*10%+0.1+IF(AND(B350&lt;=10,B350&gt;0),(人物成长表!$B350-1)*转化表!$E$37,IF(AND(B350&lt;=20,B350&gt;10),9*转化表!$E$37+(B350-10)*转化表!$E$38,IF(AND(B350&lt;=30,B350&gt;20),9*转化表!$E$37+10*转化表!$E$38+(B350-20)*转化表!$E$39,IF(AND(B350&lt;=40,B350&gt;30),9*转化表!$E$37+10*转化表!$E$38+10*转化表!$E$39+(B350-30)*转化表!$E$40,IF(AND(B350&lt;=50,B350&gt;40),9*转化表!$E$37+10*转化表!$E$38+10*转化表!$E$39+10*转化表!$E$40+(B350-40)*转化表!$E$41,IF(AND(B350&lt;=60,B350&gt;50),9*转化表!$E$37+10*转化表!$E$38+10*转化表!$E$39+10*转化表!$E$40+10*转化表!$E$41+(B350-50)*转化表!$E$42,IF(AND(B350&lt;=70,B350&gt;60),9*转化表!$E$37+10*转化表!$E$38+10*转化表!$E$39+10*转化表!$E$40+10*转化表!$E$41+10*转化表!$E$42+(B350-60)*转化表!$E$43,IF(AND(B350&lt;=80,B350&gt;70),9*转化表!$E$37+10*转化表!$E$38+10*转化表!$E$39+10*转化表!$E$40+10*转化表!$E$41+10*转化表!$E$42+10*转化表!$E$43+(B350-70)*转化表!$E$44,IF(AND(B350&lt;=90,B350&gt;80),9*转化表!$E$37+10*转化表!$E$38+10*转化表!$E$39+10*转化表!$E$40+10*转化表!$E$41+10*转化表!$E$42+10*转化表!$E$43+10*转化表!$E$44+(B350-80)*转化表!$E$45,IF(AND(B350&lt;=100,B350&gt;90),9*转化表!$E$37+10*转化表!$E$38+10*转化表!$E$39+10*转化表!$E$40+10*转化表!$E$41+10*转化表!$E$42+10*转化表!$E$43+10*转化表!$E$44+10*转化表!$E$45+(B350-90)*转化表!$E$46,IF(AND(B350&lt;=110,B350&gt;100),9*转化表!$E$37+10*转化表!$E$38+10*转化表!$E$39+10*转化表!$E$40+10*转化表!$E$41+10*转化表!$E$42+10*转化表!$E$43+10*转化表!$E$44+10*转化表!$E$45+10*转化表!$E$46+(B350-100)*转化表!$E$47,IF(AND(B350&lt;=120,B350&gt;110),9*转化表!$E$37+10*转化表!$E$38+10*转化表!$E$39+10*转化表!$E$40+10*转化表!$E$41+10*转化表!$E$42+10*转化表!$E$43+10*转化表!$E$44+10*转化表!$E$45+10*转化表!$E$46+10*转化表!$E$47+(B350-110)*转化表!$E$48)))))))))))))</f>
        <v>150.26999999999998</v>
      </c>
      <c r="J350" s="103">
        <f>IF(E350&lt;=50,0,(E350-50)*B350*7%+0.1+IF(AND(B350&lt;=10,B350&gt;0),(人物成长表!$B350-1)*转化表!$F$37,IF(AND(B350&lt;=20,B350&gt;10),9*转化表!$F$37+(B350-10)*转化表!$F$38,IF(AND(B350&lt;=30,B350&gt;20),9*转化表!$F$37+10*转化表!$F$38+(B350-20)*转化表!$F$39,IF(AND(B350&lt;=40,B350&gt;30),9*转化表!$F$37+10*转化表!$F$38+10*转化表!$F$39+(B350-30)*转化表!$F$40,IF(AND(B350&lt;=50,B350&gt;40),9*转化表!$F$37+10*转化表!$F$38+10*转化表!$F$39+10*转化表!$F$40+(B350-40)*转化表!$F$41,IF(AND(B350&lt;=60,B350&gt;50),9*转化表!$F$37+10*转化表!$F$38+10*转化表!$F$39+10*转化表!$F$40+10*转化表!$F$41+(B350-50)*转化表!$F$42,IF(AND(B350&lt;=70,B350&gt;60),9*转化表!$F$37+10*转化表!$F$38+10*转化表!$F$39+10*转化表!$F$40+10*转化表!$F$41+10*转化表!$F$42+(B350-60)*转化表!$F$43,IF(AND(B350&lt;=80,B350&gt;70),9*转化表!$F$37+10*转化表!$F$38+10*转化表!$F$39+10*转化表!$F$40+10*转化表!$F$41+10*转化表!$F$42+10*转化表!$F$43+(B350-70)*转化表!$F$44,IF(AND(B350&lt;=90,B350&gt;80),9*转化表!$F$37+10*转化表!$F$38+10*转化表!$F$39+10*转化表!$F$40+10*转化表!$F$41+10*转化表!$F$42+10*转化表!$F$43+10*转化表!$F$44+(B350-80)*转化表!$F$45,IF(AND(B350&lt;=100,B350&gt;90),9*转化表!$F$37+10*转化表!$F$38+10*转化表!$F$39+10*转化表!$F$40+10*转化表!$F$41+10*转化表!$F$42+10*转化表!$F$43+10*转化表!$F$44+10*转化表!$F$45+(B350-90)*转化表!$F$46,IF(AND(B350&lt;=110,B350&gt;100),9*转化表!$F$37+10*转化表!$F$38+10*转化表!$F$39+10*转化表!$F$40+10*转化表!$F$41+10*转化表!$F$42+10*转化表!$F$43+10*转化表!$F$44+10*转化表!$F$45+10*转化表!$F$46+(B350-100)*转化表!$F$47,IF(AND(B350&lt;=120,B350&gt;110),9*转化表!$F$37+10*转化表!$F$38+10*转化表!$F$39+10*转化表!$F$40+10*转化表!$F$41+10*转化表!$F$42+10*转化表!$F$43+10*转化表!$F$44+10*转化表!$F$45+10*转化表!$F$46+10*转化表!$F$47+(B350-110)*转化表!$F$48)))))))))))))</f>
        <v>100.23</v>
      </c>
      <c r="K350" s="103">
        <f>(F350-50)*人物成长表!$B350*10%+1+IF(AND(B350&lt;=10,B350&gt;0),(人物成长表!$B350-1)*转化表!$G$37,IF(AND(B350&lt;=20,B350&gt;10),9*转化表!$G$37+(B350-10)*转化表!$G$38,IF(AND(B350&lt;=30,B350&gt;20),9*转化表!$G$37+10*转化表!$G$38+(B350-20)*转化表!$G$39,IF(AND(B350&lt;=40,B350&gt;30),9*转化表!$G$37+10*转化表!$G$38+10*转化表!$G$39+(B350-30)*转化表!$G$40,IF(AND(B350&lt;=50,B350&gt;40),9*转化表!$G$37+10*转化表!$G$38+10*转化表!$G$39+10*转化表!$G$40+(B350-40)*转化表!$G$41,IF(AND(B350&lt;=60,B350&gt;50),9*转化表!$G$37+10*转化表!$G$38+10*转化表!$G$39+10*转化表!$G$40+10*转化表!$G$41+(B350-50)*转化表!$G$42,IF(AND(B350&lt;=70,B350&gt;60),9*转化表!$G$37+10*转化表!$G$38+10*转化表!$G$39+10*转化表!$G$40+10*转化表!$G$41+10*转化表!$G$42+(B350-60)*转化表!$G$43,IF(AND(B350&lt;=80,B350&gt;70),9*转化表!$G$37+10*转化表!$G$38+10*转化表!$G$39+10*转化表!$G$40+10*转化表!$G$41+10*转化表!$G$42+10*转化表!$G$43+(B350-70)*转化表!$G$44,IF(AND(B350&lt;=90,B350&gt;80),9*转化表!$G$37+10*转化表!$G$38+10*转化表!$G$39+10*转化表!$G$40+10*转化表!$G$41+10*转化表!$G$42+10*转化表!$G$43+10*转化表!$G$44+(B350-80)*转化表!$G$45,IF(AND(B350&lt;=100,B350&gt;90),9*转化表!$G$37+10*转化表!$G$38+10*转化表!$G$39+10*转化表!$G$40+10*转化表!$G$41+10*转化表!$G$42+10*转化表!$G$43+10*转化表!$G$44+10*转化表!$G$45+(B350-90)*转化表!$G$46,IF(AND(B350&lt;=110,B350&gt;100),9*转化表!$G$37+10*转化表!$G$38+10*转化表!$G$39+10*转化表!$G$40+10*转化表!$G$41+10*转化表!$G$42+10*转化表!$G$43+10*转化表!$G$44+10*转化表!$G$45+10*转化表!$G$46+(B350-100)*转化表!$G$47,IF(AND(B350&lt;=120,B350&gt;110),9*转化表!$G$37+10*转化表!$G$38+10*转化表!$G$39+10*转化表!$G$40+10*转化表!$G$41+10*转化表!$G$42+10*转化表!$G$43+10*转化表!$G$44+10*转化表!$G$45+10*转化表!$G$46+10*转化表!$G$47+(B350-110)*转化表!$G$48))))))))))))</f>
        <v>758</v>
      </c>
      <c r="L350" s="103">
        <f>IF(F350&lt;=50,0,(F350-50)*人物成长表!$B350*7%+IF(AND(B350&lt;=10,B350&gt;0),人物成长表!$B350*转化表!$H$37,IF(AND(B350&lt;=20,B350&gt;10),9*转化表!$H$37+(B350-10)*转化表!$H$38,IF(AND(B350&lt;=30,B350&gt;20),9*转化表!$H$37+10*转化表!$H$38+(B350-20)*转化表!$H$39,IF(AND(B350&lt;=40,B350&gt;30),9*转化表!$H$37+10*转化表!$H$38+10*转化表!$H$39+(B350-30)*转化表!$H$40,IF(AND(B350&lt;=50,B350&gt;40),9*转化表!$H$37+10*转化表!$H$38+10*转化表!$H$39+10*转化表!$H$40+(B350-40)*转化表!$H$41,IF(AND(B350&lt;=60,B350&gt;50),9*转化表!$H$37+10*转化表!$H$38+10*转化表!$H$39+10*转化表!$H$40+10*转化表!$H$41+(B350-50)*转化表!$H$42,IF(AND(B350&lt;=70,B350&gt;60),9*转化表!$H$37+10*转化表!$H$38+10*转化表!$H$39+10*转化表!$H$40+10*转化表!$H$41+10*转化表!$H$42+(B350-60)*转化表!$H$43,IF(AND(B350&lt;=80,B350&gt;70),9*转化表!$H$37+10*转化表!$H$38+10*转化表!$H$39+10*转化表!$H$40+10*转化表!$H$41+10*转化表!$H$42+10*转化表!$H$43+(B350-70)*转化表!$H$44,IF(AND(B350&lt;=90,B350&gt;80),9*转化表!$H$37+10*转化表!$H$38+10*转化表!$H$39+10*转化表!$H$40+10*转化表!$H$41+10*转化表!$H$42+10*转化表!$H$43+10*转化表!$H$44+(B350-80)*转化表!$H$45,IF(AND(B350&lt;=100,B350&gt;90),9*转化表!$H$37+10*转化表!$H$38+10*转化表!$H$39+10*转化表!$H$40+10*转化表!$H$41+10*转化表!$H$42+10*转化表!$H$43+10*转化表!$H$44+10*转化表!$H$45+(B350-90)*转化表!$H$46,IF(AND(B350&lt;=110,B350&gt;100),9*转化表!$H$37+10*转化表!$H$38+10*转化表!$H$39+10*转化表!$H$40+10*转化表!$H$41+10*转化表!$H$42+10*转化表!$H$43+10*转化表!$H$44+10*转化表!$H$45+10*转化表!$H$46+(B350-100)*转化表!$H$47,IF(AND(B350&lt;=120,B350&gt;110),9*转化表!$H$37+10*转化表!$H$38+10*转化表!$H$39+10*转化表!$H$40+10*转化表!$H$41+10*转化表!$H$42+10*转化表!$H$43+10*转化表!$H$44+10*转化表!$H$45+10*转化表!$H$46+10*转化表!$H$47+(B350-110)*转化表!$H$48)))))))))))))</f>
        <v>85.660000000000011</v>
      </c>
      <c r="M350" s="104">
        <v>0.15</v>
      </c>
      <c r="N350" s="100">
        <v>0</v>
      </c>
      <c r="O350" s="104">
        <v>0.15</v>
      </c>
      <c r="P350" s="104">
        <v>0.15</v>
      </c>
      <c r="Q350" s="100">
        <v>0</v>
      </c>
      <c r="R350" s="100">
        <v>0</v>
      </c>
      <c r="S350" s="100">
        <v>0</v>
      </c>
    </row>
    <row r="351" spans="1:19">
      <c r="A351" s="42" t="s">
        <v>465</v>
      </c>
      <c r="B351" s="100">
        <v>110</v>
      </c>
      <c r="C351" s="101">
        <f>IF(AND(B351&lt;=10,B351&gt;0),(人物成长表!$B351-1)*16+50,IF(AND(B351&lt;=20,B351&gt;10),9*16+50+(B351-10)*32,IF(AND(B351&lt;=30,B351&gt;20),9*16+50+10*32+(B351-20)*48,IF(AND(B351&lt;=40,B351&gt;30),9*16+50+10*32+10*48+(B351-30)*64,IF(AND(B351&lt;=50,B351&gt;40),9*16+50+10*32+10*48+10*64+(B351-40)*80,IF(AND(B351&lt;=60,B351&gt;50),9*16+30+10*32+10*48+10*64+10*80+(B351-50)*96,IF(AND(B351&lt;=70,B351&gt;60),9*16+30+10*32+10*48+10*64+10*80+10*96+(B351-60)*112,IF(AND(B351&lt;=80,B351&gt;70),9*16+30+10*32+10*48+10*64+10*80+10*96+10*112+(B351-70)*128,IF(AND(B351&lt;=90,B351&gt;80),9*16+30+10*32+10*48+10*64+10*80+10*96+10*112+10*128+(B351-80)*144,IF(AND(B351&lt;=100,B351&gt;90),9*16+30+10*32+10*48+10*64+10*80+10*96+10*112+10*128+10*144+(B351-90)*160,IF(AND(B351&lt;=110,B351&gt;100),9*16+30+10*32+10*48+10*64+10*80+10*96+10*112+10*128+10*144+10*160+(B351-100)*176,IF(AND(B351&lt;=120,B351&gt;110),9*16+30+10*32+10*48+10*64+10*80+10*96+10*112+10*128+10*144+10*160+10*176+(B351-110)*192))))))))))))</f>
        <v>10574</v>
      </c>
      <c r="D351" s="42">
        <v>60</v>
      </c>
      <c r="E351" s="42">
        <v>60</v>
      </c>
      <c r="F351" s="100">
        <v>60</v>
      </c>
      <c r="G351" s="102">
        <f>人物成长表!$D351*人物成长表!$B351*10%+7+IF(AND(B351&lt;=10,B351&gt;0),(人物成长表!$B351-1)*转化表!$C$37,IF(AND(B351&lt;=20,B351&gt;10),9*转化表!$C$37+(B351-10)*转化表!$C$38,IF(AND(B351&lt;=30,B351&gt;20),9*转化表!$C$37+10*转化表!$C$38+(B351-20)*转化表!$C$39,IF(AND(B351&lt;=40,B351&gt;30),9*转化表!$C$37+10*转化表!$C$38+10*转化表!$C$39+(B351-30)*转化表!$C$40,IF(AND(B351&lt;=50,B351&gt;40),9*转化表!$C$37+10*转化表!$C$38+10*转化表!$C$39+10*转化表!$C$40+(B351-40)*转化表!$C$41,IF(AND(B351&lt;=60,B351&gt;50),9*转化表!$C$37+10*转化表!$C$38+10*转化表!$C$39+10*转化表!$C$40+10*转化表!$C$41+(B351-50)*转化表!$C$42,IF(AND(B351&lt;=70,B351&gt;60),9*转化表!$C$37+10*转化表!$C$38+10*转化表!$C$39+10*转化表!$C$40+10*转化表!$C$41+10*转化表!$C$42+(B351-60)*转化表!$C$43,IF(AND(B351&lt;=80,B351&gt;70),9*转化表!$C$37+10*转化表!$C$38+10*转化表!$C$39+10*转化表!$C$40+10*转化表!$C$41+10*转化表!$C$42+10*转化表!$C$43+(B351-70)*转化表!$C$44,IF(AND(B351&lt;=90,B351&gt;80),9*转化表!$C$37+10*转化表!$C$38+10*转化表!$C$39+10*转化表!$C$40+10*转化表!$C$41+10*转化表!$C$42+10*转化表!$C$43+10*转化表!$C$44+(B351-80)*转化表!$C$45,IF(AND(B351&lt;=100,B351&gt;90),9*转化表!$C$37+10*转化表!$C$38+10*转化表!$C$39+10*转化表!$C$40+10*转化表!$C$41+10*转化表!$C$42+10*转化表!$C$43+10*转化表!$C$44+10*转化表!$C$45+(B351-90)*转化表!$C$46,IF(AND(B351&lt;=110,B351&gt;100),9*转化表!$C$37+10*转化表!$C$38+10*转化表!$C$39+10*转化表!$C$40+10*转化表!$C$41+10*转化表!$C$42+10*转化表!$C$43+10*转化表!$C$44+10*转化表!$C$45+10*转化表!$C$46+(B351-100)*转化表!$C$47,IF(AND(B351&lt;=120,B351&gt;110),9*转化表!$C$37+10*转化表!$C$38+10*转化表!$C$39+10*转化表!$C$40+10*转化表!$C$41+10*转化表!$C$42+10*转化表!$C$43+10*转化表!$C$44+10*转化表!$C$45+10*转化表!$C$46+10*转化表!$C$47+(B351-110)*转化表!$C$48))))))))))))</f>
        <v>2749</v>
      </c>
      <c r="H351" s="102">
        <f>人物成长表!$D351*人物成长表!$B351*7%+4.8+IF(AND(B351&lt;=10,B351&gt;0),(人物成长表!$B351-1)*转化表!$D$37,IF(AND(B351&lt;=20,B351&gt;10),9*转化表!$D$37+(B351-10)*转化表!$D$38,IF(AND(B351&lt;=30,B351&gt;20),9*转化表!$D$37+10*转化表!$D$38+(B351-20)*转化表!$D$39,IF(AND(B351&lt;=40,B351&gt;30),9*转化表!$D$37+10*转化表!$D$38+10*转化表!$D$39+(B351-30)*转化表!$D$40,IF(AND(B351&lt;=50,B351&gt;40),9*转化表!$D$37+10*转化表!$D$38+10*转化表!$D$39+10*转化表!$D$40+(B351-40)*转化表!$D$41,IF(AND(B351&lt;=60,B351&gt;50),9*转化表!$D$37+10*转化表!$D$38+10*转化表!$D$39+10*转化表!$D$40+10*转化表!$D$41+(B351-50)*转化表!$D$42,IF(AND(B351&lt;=70,B351&gt;60),9*转化表!$D$37+10*转化表!$D$38+10*转化表!$D$39+10*转化表!$D$40+10*转化表!$D$41+10*转化表!$D$42+(B351-60)*转化表!$D$43,IF(AND(B351&lt;=80,B351&gt;70),9*转化表!$D$37+10*转化表!$D$38+10*转化表!$D$39+10*转化表!$D$40+10*转化表!$D$41+10*转化表!$D$42+10*转化表!$D$43+(B351-70)*转化表!$D$44,IF(AND(B351&lt;=90,B351&gt;80),9*转化表!$D$37+10*转化表!$D$38+10*转化表!$D$39+10*转化表!$D$40+10*转化表!$D$41+10*转化表!$D$42+10*转化表!$D$43+10*转化表!$D$44+(B351-80)*转化表!$D$45,IF(AND(B351&lt;=100,B351&gt;90),9*转化表!$D$37+10*转化表!$D$38+10*转化表!$D$39+10*转化表!$D$40+10*转化表!$D$41+10*转化表!$D$42+10*转化表!$D$43+10*转化表!$D$44+10*转化表!$D$45+(B351-90)*转化表!$D$46,IF(AND(B351&lt;=110,B351&gt;100),9*转化表!$D$37+10*转化表!$D$38+10*转化表!$D$39+10*转化表!$D$40+10*转化表!$D$41+10*转化表!$D$42+10*转化表!$D$43+10*转化表!$D$44+10*转化表!$D$45+10*转化表!$D$46+(B351-100)*转化表!$D$47,IF(AND(B351&lt;=120,B351&gt;110),9*转化表!$D$37+10*转化表!$D$38+10*转化表!$D$39+10*转化表!$D$40+10*转化表!$D$41+10*转化表!$D$42+10*转化表!$D$43+10*转化表!$D$44+10*转化表!$D$45+10*转化表!$D$46+10*转化表!$D$47+(B351-110)*转化表!$D$48))))))))))))</f>
        <v>695</v>
      </c>
      <c r="I351" s="103">
        <f>IF(E351&lt;=50,0,(E351-50)*人物成长表!$B351*10%+0.1+IF(AND(B351&lt;=10,B351&gt;0),(人物成长表!$B351-1)*转化表!$E$37,IF(AND(B351&lt;=20,B351&gt;10),9*转化表!$E$37+(B351-10)*转化表!$E$38,IF(AND(B351&lt;=30,B351&gt;20),9*转化表!$E$37+10*转化表!$E$38+(B351-20)*转化表!$E$39,IF(AND(B351&lt;=40,B351&gt;30),9*转化表!$E$37+10*转化表!$E$38+10*转化表!$E$39+(B351-30)*转化表!$E$40,IF(AND(B351&lt;=50,B351&gt;40),9*转化表!$E$37+10*转化表!$E$38+10*转化表!$E$39+10*转化表!$E$40+(B351-40)*转化表!$E$41,IF(AND(B351&lt;=60,B351&gt;50),9*转化表!$E$37+10*转化表!$E$38+10*转化表!$E$39+10*转化表!$E$40+10*转化表!$E$41+(B351-50)*转化表!$E$42,IF(AND(B351&lt;=70,B351&gt;60),9*转化表!$E$37+10*转化表!$E$38+10*转化表!$E$39+10*转化表!$E$40+10*转化表!$E$41+10*转化表!$E$42+(B351-60)*转化表!$E$43,IF(AND(B351&lt;=80,B351&gt;70),9*转化表!$E$37+10*转化表!$E$38+10*转化表!$E$39+10*转化表!$E$40+10*转化表!$E$41+10*转化表!$E$42+10*转化表!$E$43+(B351-70)*转化表!$E$44,IF(AND(B351&lt;=90,B351&gt;80),9*转化表!$E$37+10*转化表!$E$38+10*转化表!$E$39+10*转化表!$E$40+10*转化表!$E$41+10*转化表!$E$42+10*转化表!$E$43+10*转化表!$E$44+(B351-80)*转化表!$E$45,IF(AND(B351&lt;=100,B351&gt;90),9*转化表!$E$37+10*转化表!$E$38+10*转化表!$E$39+10*转化表!$E$40+10*转化表!$E$41+10*转化表!$E$42+10*转化表!$E$43+10*转化表!$E$44+10*转化表!$E$45+(B351-90)*转化表!$E$46,IF(AND(B351&lt;=110,B351&gt;100),9*转化表!$E$37+10*转化表!$E$38+10*转化表!$E$39+10*转化表!$E$40+10*转化表!$E$41+10*转化表!$E$42+10*转化表!$E$43+10*转化表!$E$44+10*转化表!$E$45+10*转化表!$E$46+(B351-100)*转化表!$E$47,IF(AND(B351&lt;=120,B351&gt;110),9*转化表!$E$37+10*转化表!$E$38+10*转化表!$E$39+10*转化表!$E$40+10*转化表!$E$41+10*转化表!$E$42+10*转化表!$E$43+10*转化表!$E$44+10*转化表!$E$45+10*转化表!$E$46+10*转化表!$E$47+(B351-110)*转化表!$E$48)))))))))))))</f>
        <v>152.97</v>
      </c>
      <c r="J351" s="103">
        <f>IF(E351&lt;=50,0,(E351-50)*B351*7%+0.1+IF(AND(B351&lt;=10,B351&gt;0),(人物成长表!$B351-1)*转化表!$F$37,IF(AND(B351&lt;=20,B351&gt;10),9*转化表!$F$37+(B351-10)*转化表!$F$38,IF(AND(B351&lt;=30,B351&gt;20),9*转化表!$F$37+10*转化表!$F$38+(B351-20)*转化表!$F$39,IF(AND(B351&lt;=40,B351&gt;30),9*转化表!$F$37+10*转化表!$F$38+10*转化表!$F$39+(B351-30)*转化表!$F$40,IF(AND(B351&lt;=50,B351&gt;40),9*转化表!$F$37+10*转化表!$F$38+10*转化表!$F$39+10*转化表!$F$40+(B351-40)*转化表!$F$41,IF(AND(B351&lt;=60,B351&gt;50),9*转化表!$F$37+10*转化表!$F$38+10*转化表!$F$39+10*转化表!$F$40+10*转化表!$F$41+(B351-50)*转化表!$F$42,IF(AND(B351&lt;=70,B351&gt;60),9*转化表!$F$37+10*转化表!$F$38+10*转化表!$F$39+10*转化表!$F$40+10*转化表!$F$41+10*转化表!$F$42+(B351-60)*转化表!$F$43,IF(AND(B351&lt;=80,B351&gt;70),9*转化表!$F$37+10*转化表!$F$38+10*转化表!$F$39+10*转化表!$F$40+10*转化表!$F$41+10*转化表!$F$42+10*转化表!$F$43+(B351-70)*转化表!$F$44,IF(AND(B351&lt;=90,B351&gt;80),9*转化表!$F$37+10*转化表!$F$38+10*转化表!$F$39+10*转化表!$F$40+10*转化表!$F$41+10*转化表!$F$42+10*转化表!$F$43+10*转化表!$F$44+(B351-80)*转化表!$F$45,IF(AND(B351&lt;=100,B351&gt;90),9*转化表!$F$37+10*转化表!$F$38+10*转化表!$F$39+10*转化表!$F$40+10*转化表!$F$41+10*转化表!$F$42+10*转化表!$F$43+10*转化表!$F$44+10*转化表!$F$45+(B351-90)*转化表!$F$46,IF(AND(B351&lt;=110,B351&gt;100),9*转化表!$F$37+10*转化表!$F$38+10*转化表!$F$39+10*转化表!$F$40+10*转化表!$F$41+10*转化表!$F$42+10*转化表!$F$43+10*转化表!$F$44+10*转化表!$F$45+10*转化表!$F$46+(B351-100)*转化表!$F$47,IF(AND(B351&lt;=120,B351&gt;110),9*转化表!$F$37+10*转化表!$F$38+10*转化表!$F$39+10*转化表!$F$40+10*转化表!$F$41+10*转化表!$F$42+10*转化表!$F$43+10*转化表!$F$44+10*转化表!$F$45+10*转化表!$F$46+10*转化表!$F$47+(B351-110)*转化表!$F$48)))))))))))))</f>
        <v>102.13000000000001</v>
      </c>
      <c r="K351" s="103">
        <f>(F351-50)*人物成长表!$B351*10%+1+IF(AND(B351&lt;=10,B351&gt;0),(人物成长表!$B351-1)*转化表!$G$37,IF(AND(B351&lt;=20,B351&gt;10),9*转化表!$G$37+(B351-10)*转化表!$G$38,IF(AND(B351&lt;=30,B351&gt;20),9*转化表!$G$37+10*转化表!$G$38+(B351-20)*转化表!$G$39,IF(AND(B351&lt;=40,B351&gt;30),9*转化表!$G$37+10*转化表!$G$38+10*转化表!$G$39+(B351-30)*转化表!$G$40,IF(AND(B351&lt;=50,B351&gt;40),9*转化表!$G$37+10*转化表!$G$38+10*转化表!$G$39+10*转化表!$G$40+(B351-40)*转化表!$G$41,IF(AND(B351&lt;=60,B351&gt;50),9*转化表!$G$37+10*转化表!$G$38+10*转化表!$G$39+10*转化表!$G$40+10*转化表!$G$41+(B351-50)*转化表!$G$42,IF(AND(B351&lt;=70,B351&gt;60),9*转化表!$G$37+10*转化表!$G$38+10*转化表!$G$39+10*转化表!$G$40+10*转化表!$G$41+10*转化表!$G$42+(B351-60)*转化表!$G$43,IF(AND(B351&lt;=80,B351&gt;70),9*转化表!$G$37+10*转化表!$G$38+10*转化表!$G$39+10*转化表!$G$40+10*转化表!$G$41+10*转化表!$G$42+10*转化表!$G$43+(B351-70)*转化表!$G$44,IF(AND(B351&lt;=90,B351&gt;80),9*转化表!$G$37+10*转化表!$G$38+10*转化表!$G$39+10*转化表!$G$40+10*转化表!$G$41+10*转化表!$G$42+10*转化表!$G$43+10*转化表!$G$44+(B351-80)*转化表!$G$45,IF(AND(B351&lt;=100,B351&gt;90),9*转化表!$G$37+10*转化表!$G$38+10*转化表!$G$39+10*转化表!$G$40+10*转化表!$G$41+10*转化表!$G$42+10*转化表!$G$43+10*转化表!$G$44+10*转化表!$G$45+(B351-90)*转化表!$G$46,IF(AND(B351&lt;=110,B351&gt;100),9*转化表!$G$37+10*转化表!$G$38+10*转化表!$G$39+10*转化表!$G$40+10*转化表!$G$41+10*转化表!$G$42+10*转化表!$G$43+10*转化表!$G$44+10*转化表!$G$45+10*转化表!$G$46+(B351-100)*转化表!$G$47,IF(AND(B351&lt;=120,B351&gt;110),9*转化表!$G$37+10*转化表!$G$38+10*转化表!$G$39+10*转化表!$G$40+10*转化表!$G$41+10*转化表!$G$42+10*转化表!$G$43+10*转化表!$G$44+10*转化表!$G$45+10*转化表!$G$46+10*转化表!$G$47+(B351-110)*转化表!$G$48))))))))))))</f>
        <v>770</v>
      </c>
      <c r="L351" s="103">
        <f>IF(F351&lt;=50,0,(F351-50)*人物成长表!$B351*7%+IF(AND(B351&lt;=10,B351&gt;0),人物成长表!$B351*转化表!$H$37,IF(AND(B351&lt;=20,B351&gt;10),9*转化表!$H$37+(B351-10)*转化表!$H$38,IF(AND(B351&lt;=30,B351&gt;20),9*转化表!$H$37+10*转化表!$H$38+(B351-20)*转化表!$H$39,IF(AND(B351&lt;=40,B351&gt;30),9*转化表!$H$37+10*转化表!$H$38+10*转化表!$H$39+(B351-30)*转化表!$H$40,IF(AND(B351&lt;=50,B351&gt;40),9*转化表!$H$37+10*转化表!$H$38+10*转化表!$H$39+10*转化表!$H$40+(B351-40)*转化表!$H$41,IF(AND(B351&lt;=60,B351&gt;50),9*转化表!$H$37+10*转化表!$H$38+10*转化表!$H$39+10*转化表!$H$40+10*转化表!$H$41+(B351-50)*转化表!$H$42,IF(AND(B351&lt;=70,B351&gt;60),9*转化表!$H$37+10*转化表!$H$38+10*转化表!$H$39+10*转化表!$H$40+10*转化表!$H$41+10*转化表!$H$42+(B351-60)*转化表!$H$43,IF(AND(B351&lt;=80,B351&gt;70),9*转化表!$H$37+10*转化表!$H$38+10*转化表!$H$39+10*转化表!$H$40+10*转化表!$H$41+10*转化表!$H$42+10*转化表!$H$43+(B351-70)*转化表!$H$44,IF(AND(B351&lt;=90,B351&gt;80),9*转化表!$H$37+10*转化表!$H$38+10*转化表!$H$39+10*转化表!$H$40+10*转化表!$H$41+10*转化表!$H$42+10*转化表!$H$43+10*转化表!$H$44+(B351-80)*转化表!$H$45,IF(AND(B351&lt;=100,B351&gt;90),9*转化表!$H$37+10*转化表!$H$38+10*转化表!$H$39+10*转化表!$H$40+10*转化表!$H$41+10*转化表!$H$42+10*转化表!$H$43+10*转化表!$H$44+10*转化表!$H$45+(B351-90)*转化表!$H$46,IF(AND(B351&lt;=110,B351&gt;100),9*转化表!$H$37+10*转化表!$H$38+10*转化表!$H$39+10*转化表!$H$40+10*转化表!$H$41+10*转化表!$H$42+10*转化表!$H$43+10*转化表!$H$44+10*转化表!$H$45+10*转化表!$H$46+(B351-100)*转化表!$H$47,IF(AND(B351&lt;=120,B351&gt;110),9*转化表!$H$37+10*转化表!$H$38+10*转化表!$H$39+10*转化表!$H$40+10*转化表!$H$41+10*转化表!$H$42+10*转化表!$H$43+10*转化表!$H$44+10*转化表!$H$45+10*转化表!$H$46+10*转化表!$H$47+(B351-110)*转化表!$H$48)))))))))))))</f>
        <v>86.54000000000002</v>
      </c>
      <c r="M351" s="104">
        <v>0.15</v>
      </c>
      <c r="N351" s="100">
        <v>0</v>
      </c>
      <c r="O351" s="104">
        <v>0.15</v>
      </c>
      <c r="P351" s="104">
        <v>0.15</v>
      </c>
      <c r="Q351" s="100">
        <v>0</v>
      </c>
      <c r="R351" s="100">
        <v>0</v>
      </c>
      <c r="S351" s="100">
        <v>0</v>
      </c>
    </row>
    <row r="352" spans="1:19">
      <c r="A352" s="42" t="s">
        <v>465</v>
      </c>
      <c r="B352" s="100">
        <v>111</v>
      </c>
      <c r="C352" s="101">
        <f>IF(AND(B352&lt;=10,B352&gt;0),(人物成长表!$B352-1)*16+50,IF(AND(B352&lt;=20,B352&gt;10),9*16+50+(B352-10)*32,IF(AND(B352&lt;=30,B352&gt;20),9*16+50+10*32+(B352-20)*48,IF(AND(B352&lt;=40,B352&gt;30),9*16+50+10*32+10*48+(B352-30)*64,IF(AND(B352&lt;=50,B352&gt;40),9*16+50+10*32+10*48+10*64+(B352-40)*80,IF(AND(B352&lt;=60,B352&gt;50),9*16+30+10*32+10*48+10*64+10*80+(B352-50)*96,IF(AND(B352&lt;=70,B352&gt;60),9*16+30+10*32+10*48+10*64+10*80+10*96+(B352-60)*112,IF(AND(B352&lt;=80,B352&gt;70),9*16+30+10*32+10*48+10*64+10*80+10*96+10*112+(B352-70)*128,IF(AND(B352&lt;=90,B352&gt;80),9*16+30+10*32+10*48+10*64+10*80+10*96+10*112+10*128+(B352-80)*144,IF(AND(B352&lt;=100,B352&gt;90),9*16+30+10*32+10*48+10*64+10*80+10*96+10*112+10*128+10*144+(B352-90)*160,IF(AND(B352&lt;=110,B352&gt;100),9*16+30+10*32+10*48+10*64+10*80+10*96+10*112+10*128+10*144+10*160+(B352-100)*176,IF(AND(B352&lt;=120,B352&gt;110),9*16+30+10*32+10*48+10*64+10*80+10*96+10*112+10*128+10*144+10*160+10*176+(B352-110)*192))))))))))))</f>
        <v>10766</v>
      </c>
      <c r="D352" s="42">
        <v>60</v>
      </c>
      <c r="E352" s="42">
        <v>60</v>
      </c>
      <c r="F352" s="100">
        <v>60</v>
      </c>
      <c r="G352" s="102">
        <f>人物成长表!$D352*人物成长表!$B352*10%+7+IF(AND(B352&lt;=10,B352&gt;0),(人物成长表!$B352-1)*转化表!$C$37,IF(AND(B352&lt;=20,B352&gt;10),9*转化表!$C$37+(B352-10)*转化表!$C$38,IF(AND(B352&lt;=30,B352&gt;20),9*转化表!$C$37+10*转化表!$C$38+(B352-20)*转化表!$C$39,IF(AND(B352&lt;=40,B352&gt;30),9*转化表!$C$37+10*转化表!$C$38+10*转化表!$C$39+(B352-30)*转化表!$C$40,IF(AND(B352&lt;=50,B352&gt;40),9*转化表!$C$37+10*转化表!$C$38+10*转化表!$C$39+10*转化表!$C$40+(B352-40)*转化表!$C$41,IF(AND(B352&lt;=60,B352&gt;50),9*转化表!$C$37+10*转化表!$C$38+10*转化表!$C$39+10*转化表!$C$40+10*转化表!$C$41+(B352-50)*转化表!$C$42,IF(AND(B352&lt;=70,B352&gt;60),9*转化表!$C$37+10*转化表!$C$38+10*转化表!$C$39+10*转化表!$C$40+10*转化表!$C$41+10*转化表!$C$42+(B352-60)*转化表!$C$43,IF(AND(B352&lt;=80,B352&gt;70),9*转化表!$C$37+10*转化表!$C$38+10*转化表!$C$39+10*转化表!$C$40+10*转化表!$C$41+10*转化表!$C$42+10*转化表!$C$43+(B352-70)*转化表!$C$44,IF(AND(B352&lt;=90,B352&gt;80),9*转化表!$C$37+10*转化表!$C$38+10*转化表!$C$39+10*转化表!$C$40+10*转化表!$C$41+10*转化表!$C$42+10*转化表!$C$43+10*转化表!$C$44+(B352-80)*转化表!$C$45,IF(AND(B352&lt;=100,B352&gt;90),9*转化表!$C$37+10*转化表!$C$38+10*转化表!$C$39+10*转化表!$C$40+10*转化表!$C$41+10*转化表!$C$42+10*转化表!$C$43+10*转化表!$C$44+10*转化表!$C$45+(B352-90)*转化表!$C$46,IF(AND(B352&lt;=110,B352&gt;100),9*转化表!$C$37+10*转化表!$C$38+10*转化表!$C$39+10*转化表!$C$40+10*转化表!$C$41+10*转化表!$C$42+10*转化表!$C$43+10*转化表!$C$44+10*转化表!$C$45+10*转化表!$C$46+(B352-100)*转化表!$C$47,IF(AND(B352&lt;=120,B352&gt;110),9*转化表!$C$37+10*转化表!$C$38+10*转化表!$C$39+10*转化表!$C$40+10*转化表!$C$41+10*转化表!$C$42+10*转化表!$C$43+10*转化表!$C$44+10*转化表!$C$45+10*转化表!$C$46+10*转化表!$C$47+(B352-110)*转化表!$C$48))))))))))))</f>
        <v>2798</v>
      </c>
      <c r="H352" s="102">
        <f>人物成长表!$D352*人物成长表!$B352*7%+4.8+IF(AND(B352&lt;=10,B352&gt;0),(人物成长表!$B352-1)*转化表!$D$37,IF(AND(B352&lt;=20,B352&gt;10),9*转化表!$D$37+(B352-10)*转化表!$D$38,IF(AND(B352&lt;=30,B352&gt;20),9*转化表!$D$37+10*转化表!$D$38+(B352-20)*转化表!$D$39,IF(AND(B352&lt;=40,B352&gt;30),9*转化表!$D$37+10*转化表!$D$38+10*转化表!$D$39+(B352-30)*转化表!$D$40,IF(AND(B352&lt;=50,B352&gt;40),9*转化表!$D$37+10*转化表!$D$38+10*转化表!$D$39+10*转化表!$D$40+(B352-40)*转化表!$D$41,IF(AND(B352&lt;=60,B352&gt;50),9*转化表!$D$37+10*转化表!$D$38+10*转化表!$D$39+10*转化表!$D$40+10*转化表!$D$41+(B352-50)*转化表!$D$42,IF(AND(B352&lt;=70,B352&gt;60),9*转化表!$D$37+10*转化表!$D$38+10*转化表!$D$39+10*转化表!$D$40+10*转化表!$D$41+10*转化表!$D$42+(B352-60)*转化表!$D$43,IF(AND(B352&lt;=80,B352&gt;70),9*转化表!$D$37+10*转化表!$D$38+10*转化表!$D$39+10*转化表!$D$40+10*转化表!$D$41+10*转化表!$D$42+10*转化表!$D$43+(B352-70)*转化表!$D$44,IF(AND(B352&lt;=90,B352&gt;80),9*转化表!$D$37+10*转化表!$D$38+10*转化表!$D$39+10*转化表!$D$40+10*转化表!$D$41+10*转化表!$D$42+10*转化表!$D$43+10*转化表!$D$44+(B352-80)*转化表!$D$45,IF(AND(B352&lt;=100,B352&gt;90),9*转化表!$D$37+10*转化表!$D$38+10*转化表!$D$39+10*转化表!$D$40+10*转化表!$D$41+10*转化表!$D$42+10*转化表!$D$43+10*转化表!$D$44+10*转化表!$D$45+(B352-90)*转化表!$D$46,IF(AND(B352&lt;=110,B352&gt;100),9*转化表!$D$37+10*转化表!$D$38+10*转化表!$D$39+10*转化表!$D$40+10*转化表!$D$41+10*转化表!$D$42+10*转化表!$D$43+10*转化表!$D$44+10*转化表!$D$45+10*转化表!$D$46+(B352-100)*转化表!$D$47,IF(AND(B352&lt;=120,B352&gt;110),9*转化表!$D$37+10*转化表!$D$38+10*转化表!$D$39+10*转化表!$D$40+10*转化表!$D$41+10*转化表!$D$42+10*转化表!$D$43+10*转化表!$D$44+10*转化表!$D$45+10*转化表!$D$46+10*转化表!$D$47+(B352-110)*转化表!$D$48))))))))))))</f>
        <v>705.90000000000009</v>
      </c>
      <c r="I352" s="103">
        <f>IF(E352&lt;=50,0,(E352-50)*人物成长表!$B352*10%+0.1+IF(AND(B352&lt;=10,B352&gt;0),(人物成长表!$B352-1)*转化表!$E$37,IF(AND(B352&lt;=20,B352&gt;10),9*转化表!$E$37+(B352-10)*转化表!$E$38,IF(AND(B352&lt;=30,B352&gt;20),9*转化表!$E$37+10*转化表!$E$38+(B352-20)*转化表!$E$39,IF(AND(B352&lt;=40,B352&gt;30),9*转化表!$E$37+10*转化表!$E$38+10*转化表!$E$39+(B352-30)*转化表!$E$40,IF(AND(B352&lt;=50,B352&gt;40),9*转化表!$E$37+10*转化表!$E$38+10*转化表!$E$39+10*转化表!$E$40+(B352-40)*转化表!$E$41,IF(AND(B352&lt;=60,B352&gt;50),9*转化表!$E$37+10*转化表!$E$38+10*转化表!$E$39+10*转化表!$E$40+10*转化表!$E$41+(B352-50)*转化表!$E$42,IF(AND(B352&lt;=70,B352&gt;60),9*转化表!$E$37+10*转化表!$E$38+10*转化表!$E$39+10*转化表!$E$40+10*转化表!$E$41+10*转化表!$E$42+(B352-60)*转化表!$E$43,IF(AND(B352&lt;=80,B352&gt;70),9*转化表!$E$37+10*转化表!$E$38+10*转化表!$E$39+10*转化表!$E$40+10*转化表!$E$41+10*转化表!$E$42+10*转化表!$E$43+(B352-70)*转化表!$E$44,IF(AND(B352&lt;=90,B352&gt;80),9*转化表!$E$37+10*转化表!$E$38+10*转化表!$E$39+10*转化表!$E$40+10*转化表!$E$41+10*转化表!$E$42+10*转化表!$E$43+10*转化表!$E$44+(B352-80)*转化表!$E$45,IF(AND(B352&lt;=100,B352&gt;90),9*转化表!$E$37+10*转化表!$E$38+10*转化表!$E$39+10*转化表!$E$40+10*转化表!$E$41+10*转化表!$E$42+10*转化表!$E$43+10*转化表!$E$44+10*转化表!$E$45+(B352-90)*转化表!$E$46,IF(AND(B352&lt;=110,B352&gt;100),9*转化表!$E$37+10*转化表!$E$38+10*转化表!$E$39+10*转化表!$E$40+10*转化表!$E$41+10*转化表!$E$42+10*转化表!$E$43+10*转化表!$E$44+10*转化表!$E$45+10*转化表!$E$46+(B352-100)*转化表!$E$47,IF(AND(B352&lt;=120,B352&gt;110),9*转化表!$E$37+10*转化表!$E$38+10*转化表!$E$39+10*转化表!$E$40+10*转化表!$E$41+10*转化表!$E$42+10*转化表!$E$43+10*转化表!$E$44+10*转化表!$E$45+10*转化表!$E$46+10*转化表!$E$47+(B352-110)*转化表!$E$48)))))))))))))</f>
        <v>155.97</v>
      </c>
      <c r="J352" s="103">
        <f>IF(E352&lt;=50,0,(E352-50)*B352*7%+0.1+IF(AND(B352&lt;=10,B352&gt;0),(人物成长表!$B352-1)*转化表!$F$37,IF(AND(B352&lt;=20,B352&gt;10),9*转化表!$F$37+(B352-10)*转化表!$F$38,IF(AND(B352&lt;=30,B352&gt;20),9*转化表!$F$37+10*转化表!$F$38+(B352-20)*转化表!$F$39,IF(AND(B352&lt;=40,B352&gt;30),9*转化表!$F$37+10*转化表!$F$38+10*转化表!$F$39+(B352-30)*转化表!$F$40,IF(AND(B352&lt;=50,B352&gt;40),9*转化表!$F$37+10*转化表!$F$38+10*转化表!$F$39+10*转化表!$F$40+(B352-40)*转化表!$F$41,IF(AND(B352&lt;=60,B352&gt;50),9*转化表!$F$37+10*转化表!$F$38+10*转化表!$F$39+10*转化表!$F$40+10*转化表!$F$41+(B352-50)*转化表!$F$42,IF(AND(B352&lt;=70,B352&gt;60),9*转化表!$F$37+10*转化表!$F$38+10*转化表!$F$39+10*转化表!$F$40+10*转化表!$F$41+10*转化表!$F$42+(B352-60)*转化表!$F$43,IF(AND(B352&lt;=80,B352&gt;70),9*转化表!$F$37+10*转化表!$F$38+10*转化表!$F$39+10*转化表!$F$40+10*转化表!$F$41+10*转化表!$F$42+10*转化表!$F$43+(B352-70)*转化表!$F$44,IF(AND(B352&lt;=90,B352&gt;80),9*转化表!$F$37+10*转化表!$F$38+10*转化表!$F$39+10*转化表!$F$40+10*转化表!$F$41+10*转化表!$F$42+10*转化表!$F$43+10*转化表!$F$44+(B352-80)*转化表!$F$45,IF(AND(B352&lt;=100,B352&gt;90),9*转化表!$F$37+10*转化表!$F$38+10*转化表!$F$39+10*转化表!$F$40+10*转化表!$F$41+10*转化表!$F$42+10*转化表!$F$43+10*转化表!$F$44+10*转化表!$F$45+(B352-90)*转化表!$F$46,IF(AND(B352&lt;=110,B352&gt;100),9*转化表!$F$37+10*转化表!$F$38+10*转化表!$F$39+10*转化表!$F$40+10*转化表!$F$41+10*转化表!$F$42+10*转化表!$F$43+10*转化表!$F$44+10*转化表!$F$45+10*转化表!$F$46+(B352-100)*转化表!$F$47,IF(AND(B352&lt;=120,B352&gt;110),9*转化表!$F$37+10*转化表!$F$38+10*转化表!$F$39+10*转化表!$F$40+10*转化表!$F$41+10*转化表!$F$42+10*转化表!$F$43+10*转化表!$F$44+10*转化表!$F$45+10*转化表!$F$46+10*转化表!$F$47+(B352-110)*转化表!$F$48)))))))))))))</f>
        <v>104.33</v>
      </c>
      <c r="K352" s="103">
        <f>(F352-50)*人物成长表!$B352*10%+1+IF(AND(B352&lt;=10,B352&gt;0),(人物成长表!$B352-1)*转化表!$G$37,IF(AND(B352&lt;=20,B352&gt;10),9*转化表!$G$37+(B352-10)*转化表!$G$38,IF(AND(B352&lt;=30,B352&gt;20),9*转化表!$G$37+10*转化表!$G$38+(B352-20)*转化表!$G$39,IF(AND(B352&lt;=40,B352&gt;30),9*转化表!$G$37+10*转化表!$G$38+10*转化表!$G$39+(B352-30)*转化表!$G$40,IF(AND(B352&lt;=50,B352&gt;40),9*转化表!$G$37+10*转化表!$G$38+10*转化表!$G$39+10*转化表!$G$40+(B352-40)*转化表!$G$41,IF(AND(B352&lt;=60,B352&gt;50),9*转化表!$G$37+10*转化表!$G$38+10*转化表!$G$39+10*转化表!$G$40+10*转化表!$G$41+(B352-50)*转化表!$G$42,IF(AND(B352&lt;=70,B352&gt;60),9*转化表!$G$37+10*转化表!$G$38+10*转化表!$G$39+10*转化表!$G$40+10*转化表!$G$41+10*转化表!$G$42+(B352-60)*转化表!$G$43,IF(AND(B352&lt;=80,B352&gt;70),9*转化表!$G$37+10*转化表!$G$38+10*转化表!$G$39+10*转化表!$G$40+10*转化表!$G$41+10*转化表!$G$42+10*转化表!$G$43+(B352-70)*转化表!$G$44,IF(AND(B352&lt;=90,B352&gt;80),9*转化表!$G$37+10*转化表!$G$38+10*转化表!$G$39+10*转化表!$G$40+10*转化表!$G$41+10*转化表!$G$42+10*转化表!$G$43+10*转化表!$G$44+(B352-80)*转化表!$G$45,IF(AND(B352&lt;=100,B352&gt;90),9*转化表!$G$37+10*转化表!$G$38+10*转化表!$G$39+10*转化表!$G$40+10*转化表!$G$41+10*转化表!$G$42+10*转化表!$G$43+10*转化表!$G$44+10*转化表!$G$45+(B352-90)*转化表!$G$46,IF(AND(B352&lt;=110,B352&gt;100),9*转化表!$G$37+10*转化表!$G$38+10*转化表!$G$39+10*转化表!$G$40+10*转化表!$G$41+10*转化表!$G$42+10*转化表!$G$43+10*转化表!$G$44+10*转化表!$G$45+10*转化表!$G$46+(B352-100)*转化表!$G$47,IF(AND(B352&lt;=120,B352&gt;110),9*转化表!$G$37+10*转化表!$G$38+10*转化表!$G$39+10*转化表!$G$40+10*转化表!$G$41+10*转化表!$G$42+10*转化表!$G$43+10*转化表!$G$44+10*转化表!$G$45+10*转化表!$G$46+10*转化表!$G$47+(B352-110)*转化表!$G$48))))))))))))</f>
        <v>783</v>
      </c>
      <c r="L352" s="103">
        <f>IF(F352&lt;=50,0,(F352-50)*人物成长表!$B352*7%+IF(AND(B352&lt;=10,B352&gt;0),人物成长表!$B352*转化表!$H$37,IF(AND(B352&lt;=20,B352&gt;10),9*转化表!$H$37+(B352-10)*转化表!$H$38,IF(AND(B352&lt;=30,B352&gt;20),9*转化表!$H$37+10*转化表!$H$38+(B352-20)*转化表!$H$39,IF(AND(B352&lt;=40,B352&gt;30),9*转化表!$H$37+10*转化表!$H$38+10*转化表!$H$39+(B352-30)*转化表!$H$40,IF(AND(B352&lt;=50,B352&gt;40),9*转化表!$H$37+10*转化表!$H$38+10*转化表!$H$39+10*转化表!$H$40+(B352-40)*转化表!$H$41,IF(AND(B352&lt;=60,B352&gt;50),9*转化表!$H$37+10*转化表!$H$38+10*转化表!$H$39+10*转化表!$H$40+10*转化表!$H$41+(B352-50)*转化表!$H$42,IF(AND(B352&lt;=70,B352&gt;60),9*转化表!$H$37+10*转化表!$H$38+10*转化表!$H$39+10*转化表!$H$40+10*转化表!$H$41+10*转化表!$H$42+(B352-60)*转化表!$H$43,IF(AND(B352&lt;=80,B352&gt;70),9*转化表!$H$37+10*转化表!$H$38+10*转化表!$H$39+10*转化表!$H$40+10*转化表!$H$41+10*转化表!$H$42+10*转化表!$H$43+(B352-70)*转化表!$H$44,IF(AND(B352&lt;=90,B352&gt;80),9*转化表!$H$37+10*转化表!$H$38+10*转化表!$H$39+10*转化表!$H$40+10*转化表!$H$41+10*转化表!$H$42+10*转化表!$H$43+10*转化表!$H$44+(B352-80)*转化表!$H$45,IF(AND(B352&lt;=100,B352&gt;90),9*转化表!$H$37+10*转化表!$H$38+10*转化表!$H$39+10*转化表!$H$40+10*转化表!$H$41+10*转化表!$H$42+10*转化表!$H$43+10*转化表!$H$44+10*转化表!$H$45+(B352-90)*转化表!$H$46,IF(AND(B352&lt;=110,B352&gt;100),9*转化表!$H$37+10*转化表!$H$38+10*转化表!$H$39+10*转化表!$H$40+10*转化表!$H$41+10*转化表!$H$42+10*转化表!$H$43+10*转化表!$H$44+10*转化表!$H$45+10*转化表!$H$46+(B352-100)*转化表!$H$47,IF(AND(B352&lt;=120,B352&gt;110),9*转化表!$H$37+10*转化表!$H$38+10*转化表!$H$39+10*转化表!$H$40+10*转化表!$H$41+10*转化表!$H$42+10*转化表!$H$43+10*转化表!$H$44+10*转化表!$H$45+10*转化表!$H$46+10*转化表!$H$47+(B352-110)*转化表!$H$48)))))))))))))</f>
        <v>87.45</v>
      </c>
      <c r="M352" s="104">
        <v>0.15</v>
      </c>
      <c r="N352" s="100">
        <v>0</v>
      </c>
      <c r="O352" s="104">
        <v>0.15</v>
      </c>
      <c r="P352" s="104">
        <v>0.15</v>
      </c>
      <c r="Q352" s="100">
        <v>0</v>
      </c>
      <c r="R352" s="100">
        <v>0</v>
      </c>
      <c r="S352" s="100">
        <v>0</v>
      </c>
    </row>
    <row r="353" spans="1:19">
      <c r="A353" s="42" t="s">
        <v>465</v>
      </c>
      <c r="B353" s="100">
        <v>112</v>
      </c>
      <c r="C353" s="101">
        <f>IF(AND(B353&lt;=10,B353&gt;0),(人物成长表!$B353-1)*16+50,IF(AND(B353&lt;=20,B353&gt;10),9*16+50+(B353-10)*32,IF(AND(B353&lt;=30,B353&gt;20),9*16+50+10*32+(B353-20)*48,IF(AND(B353&lt;=40,B353&gt;30),9*16+50+10*32+10*48+(B353-30)*64,IF(AND(B353&lt;=50,B353&gt;40),9*16+50+10*32+10*48+10*64+(B353-40)*80,IF(AND(B353&lt;=60,B353&gt;50),9*16+30+10*32+10*48+10*64+10*80+(B353-50)*96,IF(AND(B353&lt;=70,B353&gt;60),9*16+30+10*32+10*48+10*64+10*80+10*96+(B353-60)*112,IF(AND(B353&lt;=80,B353&gt;70),9*16+30+10*32+10*48+10*64+10*80+10*96+10*112+(B353-70)*128,IF(AND(B353&lt;=90,B353&gt;80),9*16+30+10*32+10*48+10*64+10*80+10*96+10*112+10*128+(B353-80)*144,IF(AND(B353&lt;=100,B353&gt;90),9*16+30+10*32+10*48+10*64+10*80+10*96+10*112+10*128+10*144+(B353-90)*160,IF(AND(B353&lt;=110,B353&gt;100),9*16+30+10*32+10*48+10*64+10*80+10*96+10*112+10*128+10*144+10*160+(B353-100)*176,IF(AND(B353&lt;=120,B353&gt;110),9*16+30+10*32+10*48+10*64+10*80+10*96+10*112+10*128+10*144+10*160+10*176+(B353-110)*192))))))))))))</f>
        <v>10958</v>
      </c>
      <c r="D353" s="42">
        <v>60</v>
      </c>
      <c r="E353" s="42">
        <v>60</v>
      </c>
      <c r="F353" s="100">
        <v>60</v>
      </c>
      <c r="G353" s="102">
        <f>人物成长表!$D353*人物成长表!$B353*10%+7+IF(AND(B353&lt;=10,B353&gt;0),(人物成长表!$B353-1)*转化表!$C$37,IF(AND(B353&lt;=20,B353&gt;10),9*转化表!$C$37+(B353-10)*转化表!$C$38,IF(AND(B353&lt;=30,B353&gt;20),9*转化表!$C$37+10*转化表!$C$38+(B353-20)*转化表!$C$39,IF(AND(B353&lt;=40,B353&gt;30),9*转化表!$C$37+10*转化表!$C$38+10*转化表!$C$39+(B353-30)*转化表!$C$40,IF(AND(B353&lt;=50,B353&gt;40),9*转化表!$C$37+10*转化表!$C$38+10*转化表!$C$39+10*转化表!$C$40+(B353-40)*转化表!$C$41,IF(AND(B353&lt;=60,B353&gt;50),9*转化表!$C$37+10*转化表!$C$38+10*转化表!$C$39+10*转化表!$C$40+10*转化表!$C$41+(B353-50)*转化表!$C$42,IF(AND(B353&lt;=70,B353&gt;60),9*转化表!$C$37+10*转化表!$C$38+10*转化表!$C$39+10*转化表!$C$40+10*转化表!$C$41+10*转化表!$C$42+(B353-60)*转化表!$C$43,IF(AND(B353&lt;=80,B353&gt;70),9*转化表!$C$37+10*转化表!$C$38+10*转化表!$C$39+10*转化表!$C$40+10*转化表!$C$41+10*转化表!$C$42+10*转化表!$C$43+(B353-70)*转化表!$C$44,IF(AND(B353&lt;=90,B353&gt;80),9*转化表!$C$37+10*转化表!$C$38+10*转化表!$C$39+10*转化表!$C$40+10*转化表!$C$41+10*转化表!$C$42+10*转化表!$C$43+10*转化表!$C$44+(B353-80)*转化表!$C$45,IF(AND(B353&lt;=100,B353&gt;90),9*转化表!$C$37+10*转化表!$C$38+10*转化表!$C$39+10*转化表!$C$40+10*转化表!$C$41+10*转化表!$C$42+10*转化表!$C$43+10*转化表!$C$44+10*转化表!$C$45+(B353-90)*转化表!$C$46,IF(AND(B353&lt;=110,B353&gt;100),9*转化表!$C$37+10*转化表!$C$38+10*转化表!$C$39+10*转化表!$C$40+10*转化表!$C$41+10*转化表!$C$42+10*转化表!$C$43+10*转化表!$C$44+10*转化表!$C$45+10*转化表!$C$46+(B353-100)*转化表!$C$47,IF(AND(B353&lt;=120,B353&gt;110),9*转化表!$C$37+10*转化表!$C$38+10*转化表!$C$39+10*转化表!$C$40+10*转化表!$C$41+10*转化表!$C$42+10*转化表!$C$43+10*转化表!$C$44+10*转化表!$C$45+10*转化表!$C$46+10*转化表!$C$47+(B353-110)*转化表!$C$48))))))))))))</f>
        <v>2847</v>
      </c>
      <c r="H353" s="102">
        <f>人物成长表!$D353*人物成长表!$B353*7%+4.8+IF(AND(B353&lt;=10,B353&gt;0),(人物成长表!$B353-1)*转化表!$D$37,IF(AND(B353&lt;=20,B353&gt;10),9*转化表!$D$37+(B353-10)*转化表!$D$38,IF(AND(B353&lt;=30,B353&gt;20),9*转化表!$D$37+10*转化表!$D$38+(B353-20)*转化表!$D$39,IF(AND(B353&lt;=40,B353&gt;30),9*转化表!$D$37+10*转化表!$D$38+10*转化表!$D$39+(B353-30)*转化表!$D$40,IF(AND(B353&lt;=50,B353&gt;40),9*转化表!$D$37+10*转化表!$D$38+10*转化表!$D$39+10*转化表!$D$40+(B353-40)*转化表!$D$41,IF(AND(B353&lt;=60,B353&gt;50),9*转化表!$D$37+10*转化表!$D$38+10*转化表!$D$39+10*转化表!$D$40+10*转化表!$D$41+(B353-50)*转化表!$D$42,IF(AND(B353&lt;=70,B353&gt;60),9*转化表!$D$37+10*转化表!$D$38+10*转化表!$D$39+10*转化表!$D$40+10*转化表!$D$41+10*转化表!$D$42+(B353-60)*转化表!$D$43,IF(AND(B353&lt;=80,B353&gt;70),9*转化表!$D$37+10*转化表!$D$38+10*转化表!$D$39+10*转化表!$D$40+10*转化表!$D$41+10*转化表!$D$42+10*转化表!$D$43+(B353-70)*转化表!$D$44,IF(AND(B353&lt;=90,B353&gt;80),9*转化表!$D$37+10*转化表!$D$38+10*转化表!$D$39+10*转化表!$D$40+10*转化表!$D$41+10*转化表!$D$42+10*转化表!$D$43+10*转化表!$D$44+(B353-80)*转化表!$D$45,IF(AND(B353&lt;=100,B353&gt;90),9*转化表!$D$37+10*转化表!$D$38+10*转化表!$D$39+10*转化表!$D$40+10*转化表!$D$41+10*转化表!$D$42+10*转化表!$D$43+10*转化表!$D$44+10*转化表!$D$45+(B353-90)*转化表!$D$46,IF(AND(B353&lt;=110,B353&gt;100),9*转化表!$D$37+10*转化表!$D$38+10*转化表!$D$39+10*转化表!$D$40+10*转化表!$D$41+10*转化表!$D$42+10*转化表!$D$43+10*转化表!$D$44+10*转化表!$D$45+10*转化表!$D$46+(B353-100)*转化表!$D$47,IF(AND(B353&lt;=120,B353&gt;110),9*转化表!$D$37+10*转化表!$D$38+10*转化表!$D$39+10*转化表!$D$40+10*转化表!$D$41+10*转化表!$D$42+10*转化表!$D$43+10*转化表!$D$44+10*转化表!$D$45+10*转化表!$D$46+10*转化表!$D$47+(B353-110)*转化表!$D$48))))))))))))</f>
        <v>716.80000000000007</v>
      </c>
      <c r="I353" s="103">
        <f>IF(E353&lt;=50,0,(E353-50)*人物成长表!$B353*10%+0.1+IF(AND(B353&lt;=10,B353&gt;0),(人物成长表!$B353-1)*转化表!$E$37,IF(AND(B353&lt;=20,B353&gt;10),9*转化表!$E$37+(B353-10)*转化表!$E$38,IF(AND(B353&lt;=30,B353&gt;20),9*转化表!$E$37+10*转化表!$E$38+(B353-20)*转化表!$E$39,IF(AND(B353&lt;=40,B353&gt;30),9*转化表!$E$37+10*转化表!$E$38+10*转化表!$E$39+(B353-30)*转化表!$E$40,IF(AND(B353&lt;=50,B353&gt;40),9*转化表!$E$37+10*转化表!$E$38+10*转化表!$E$39+10*转化表!$E$40+(B353-40)*转化表!$E$41,IF(AND(B353&lt;=60,B353&gt;50),9*转化表!$E$37+10*转化表!$E$38+10*转化表!$E$39+10*转化表!$E$40+10*转化表!$E$41+(B353-50)*转化表!$E$42,IF(AND(B353&lt;=70,B353&gt;60),9*转化表!$E$37+10*转化表!$E$38+10*转化表!$E$39+10*转化表!$E$40+10*转化表!$E$41+10*转化表!$E$42+(B353-60)*转化表!$E$43,IF(AND(B353&lt;=80,B353&gt;70),9*转化表!$E$37+10*转化表!$E$38+10*转化表!$E$39+10*转化表!$E$40+10*转化表!$E$41+10*转化表!$E$42+10*转化表!$E$43+(B353-70)*转化表!$E$44,IF(AND(B353&lt;=90,B353&gt;80),9*转化表!$E$37+10*转化表!$E$38+10*转化表!$E$39+10*转化表!$E$40+10*转化表!$E$41+10*转化表!$E$42+10*转化表!$E$43+10*转化表!$E$44+(B353-80)*转化表!$E$45,IF(AND(B353&lt;=100,B353&gt;90),9*转化表!$E$37+10*转化表!$E$38+10*转化表!$E$39+10*转化表!$E$40+10*转化表!$E$41+10*转化表!$E$42+10*转化表!$E$43+10*转化表!$E$44+10*转化表!$E$45+(B353-90)*转化表!$E$46,IF(AND(B353&lt;=110,B353&gt;100),9*转化表!$E$37+10*转化表!$E$38+10*转化表!$E$39+10*转化表!$E$40+10*转化表!$E$41+10*转化表!$E$42+10*转化表!$E$43+10*转化表!$E$44+10*转化表!$E$45+10*转化表!$E$46+(B353-100)*转化表!$E$47,IF(AND(B353&lt;=120,B353&gt;110),9*转化表!$E$37+10*转化表!$E$38+10*转化表!$E$39+10*转化表!$E$40+10*转化表!$E$41+10*转化表!$E$42+10*转化表!$E$43+10*转化表!$E$44+10*转化表!$E$45+10*转化表!$E$46+10*转化表!$E$47+(B353-110)*转化表!$E$48)))))))))))))</f>
        <v>158.97</v>
      </c>
      <c r="J353" s="103">
        <f>IF(E353&lt;=50,0,(E353-50)*B353*7%+0.1+IF(AND(B353&lt;=10,B353&gt;0),(人物成长表!$B353-1)*转化表!$F$37,IF(AND(B353&lt;=20,B353&gt;10),9*转化表!$F$37+(B353-10)*转化表!$F$38,IF(AND(B353&lt;=30,B353&gt;20),9*转化表!$F$37+10*转化表!$F$38+(B353-20)*转化表!$F$39,IF(AND(B353&lt;=40,B353&gt;30),9*转化表!$F$37+10*转化表!$F$38+10*转化表!$F$39+(B353-30)*转化表!$F$40,IF(AND(B353&lt;=50,B353&gt;40),9*转化表!$F$37+10*转化表!$F$38+10*转化表!$F$39+10*转化表!$F$40+(B353-40)*转化表!$F$41,IF(AND(B353&lt;=60,B353&gt;50),9*转化表!$F$37+10*转化表!$F$38+10*转化表!$F$39+10*转化表!$F$40+10*转化表!$F$41+(B353-50)*转化表!$F$42,IF(AND(B353&lt;=70,B353&gt;60),9*转化表!$F$37+10*转化表!$F$38+10*转化表!$F$39+10*转化表!$F$40+10*转化表!$F$41+10*转化表!$F$42+(B353-60)*转化表!$F$43,IF(AND(B353&lt;=80,B353&gt;70),9*转化表!$F$37+10*转化表!$F$38+10*转化表!$F$39+10*转化表!$F$40+10*转化表!$F$41+10*转化表!$F$42+10*转化表!$F$43+(B353-70)*转化表!$F$44,IF(AND(B353&lt;=90,B353&gt;80),9*转化表!$F$37+10*转化表!$F$38+10*转化表!$F$39+10*转化表!$F$40+10*转化表!$F$41+10*转化表!$F$42+10*转化表!$F$43+10*转化表!$F$44+(B353-80)*转化表!$F$45,IF(AND(B353&lt;=100,B353&gt;90),9*转化表!$F$37+10*转化表!$F$38+10*转化表!$F$39+10*转化表!$F$40+10*转化表!$F$41+10*转化表!$F$42+10*转化表!$F$43+10*转化表!$F$44+10*转化表!$F$45+(B353-90)*转化表!$F$46,IF(AND(B353&lt;=110,B353&gt;100),9*转化表!$F$37+10*转化表!$F$38+10*转化表!$F$39+10*转化表!$F$40+10*转化表!$F$41+10*转化表!$F$42+10*转化表!$F$43+10*转化表!$F$44+10*转化表!$F$45+10*转化表!$F$46+(B353-100)*转化表!$F$47,IF(AND(B353&lt;=120,B353&gt;110),9*转化表!$F$37+10*转化表!$F$38+10*转化表!$F$39+10*转化表!$F$40+10*转化表!$F$41+10*转化表!$F$42+10*转化表!$F$43+10*转化表!$F$44+10*转化表!$F$45+10*转化表!$F$46+10*转化表!$F$47+(B353-110)*转化表!$F$48)))))))))))))</f>
        <v>106.53</v>
      </c>
      <c r="K353" s="103">
        <f>(F353-50)*人物成长表!$B353*10%+1+IF(AND(B353&lt;=10,B353&gt;0),(人物成长表!$B353-1)*转化表!$G$37,IF(AND(B353&lt;=20,B353&gt;10),9*转化表!$G$37+(B353-10)*转化表!$G$38,IF(AND(B353&lt;=30,B353&gt;20),9*转化表!$G$37+10*转化表!$G$38+(B353-20)*转化表!$G$39,IF(AND(B353&lt;=40,B353&gt;30),9*转化表!$G$37+10*转化表!$G$38+10*转化表!$G$39+(B353-30)*转化表!$G$40,IF(AND(B353&lt;=50,B353&gt;40),9*转化表!$G$37+10*转化表!$G$38+10*转化表!$G$39+10*转化表!$G$40+(B353-40)*转化表!$G$41,IF(AND(B353&lt;=60,B353&gt;50),9*转化表!$G$37+10*转化表!$G$38+10*转化表!$G$39+10*转化表!$G$40+10*转化表!$G$41+(B353-50)*转化表!$G$42,IF(AND(B353&lt;=70,B353&gt;60),9*转化表!$G$37+10*转化表!$G$38+10*转化表!$G$39+10*转化表!$G$40+10*转化表!$G$41+10*转化表!$G$42+(B353-60)*转化表!$G$43,IF(AND(B353&lt;=80,B353&gt;70),9*转化表!$G$37+10*转化表!$G$38+10*转化表!$G$39+10*转化表!$G$40+10*转化表!$G$41+10*转化表!$G$42+10*转化表!$G$43+(B353-70)*转化表!$G$44,IF(AND(B353&lt;=90,B353&gt;80),9*转化表!$G$37+10*转化表!$G$38+10*转化表!$G$39+10*转化表!$G$40+10*转化表!$G$41+10*转化表!$G$42+10*转化表!$G$43+10*转化表!$G$44+(B353-80)*转化表!$G$45,IF(AND(B353&lt;=100,B353&gt;90),9*转化表!$G$37+10*转化表!$G$38+10*转化表!$G$39+10*转化表!$G$40+10*转化表!$G$41+10*转化表!$G$42+10*转化表!$G$43+10*转化表!$G$44+10*转化表!$G$45+(B353-90)*转化表!$G$46,IF(AND(B353&lt;=110,B353&gt;100),9*转化表!$G$37+10*转化表!$G$38+10*转化表!$G$39+10*转化表!$G$40+10*转化表!$G$41+10*转化表!$G$42+10*转化表!$G$43+10*转化表!$G$44+10*转化表!$G$45+10*转化表!$G$46+(B353-100)*转化表!$G$47,IF(AND(B353&lt;=120,B353&gt;110),9*转化表!$G$37+10*转化表!$G$38+10*转化表!$G$39+10*转化表!$G$40+10*转化表!$G$41+10*转化表!$G$42+10*转化表!$G$43+10*转化表!$G$44+10*转化表!$G$45+10*转化表!$G$46+10*转化表!$G$47+(B353-110)*转化表!$G$48))))))))))))</f>
        <v>796</v>
      </c>
      <c r="L353" s="103">
        <f>IF(F353&lt;=50,0,(F353-50)*人物成长表!$B353*7%+IF(AND(B353&lt;=10,B353&gt;0),人物成长表!$B353*转化表!$H$37,IF(AND(B353&lt;=20,B353&gt;10),9*转化表!$H$37+(B353-10)*转化表!$H$38,IF(AND(B353&lt;=30,B353&gt;20),9*转化表!$H$37+10*转化表!$H$38+(B353-20)*转化表!$H$39,IF(AND(B353&lt;=40,B353&gt;30),9*转化表!$H$37+10*转化表!$H$38+10*转化表!$H$39+(B353-30)*转化表!$H$40,IF(AND(B353&lt;=50,B353&gt;40),9*转化表!$H$37+10*转化表!$H$38+10*转化表!$H$39+10*转化表!$H$40+(B353-40)*转化表!$H$41,IF(AND(B353&lt;=60,B353&gt;50),9*转化表!$H$37+10*转化表!$H$38+10*转化表!$H$39+10*转化表!$H$40+10*转化表!$H$41+(B353-50)*转化表!$H$42,IF(AND(B353&lt;=70,B353&gt;60),9*转化表!$H$37+10*转化表!$H$38+10*转化表!$H$39+10*转化表!$H$40+10*转化表!$H$41+10*转化表!$H$42+(B353-60)*转化表!$H$43,IF(AND(B353&lt;=80,B353&gt;70),9*转化表!$H$37+10*转化表!$H$38+10*转化表!$H$39+10*转化表!$H$40+10*转化表!$H$41+10*转化表!$H$42+10*转化表!$H$43+(B353-70)*转化表!$H$44,IF(AND(B353&lt;=90,B353&gt;80),9*转化表!$H$37+10*转化表!$H$38+10*转化表!$H$39+10*转化表!$H$40+10*转化表!$H$41+10*转化表!$H$42+10*转化表!$H$43+10*转化表!$H$44+(B353-80)*转化表!$H$45,IF(AND(B353&lt;=100,B353&gt;90),9*转化表!$H$37+10*转化表!$H$38+10*转化表!$H$39+10*转化表!$H$40+10*转化表!$H$41+10*转化表!$H$42+10*转化表!$H$43+10*转化表!$H$44+10*转化表!$H$45+(B353-90)*转化表!$H$46,IF(AND(B353&lt;=110,B353&gt;100),9*转化表!$H$37+10*转化表!$H$38+10*转化表!$H$39+10*转化表!$H$40+10*转化表!$H$41+10*转化表!$H$42+10*转化表!$H$43+10*转化表!$H$44+10*转化表!$H$45+10*转化表!$H$46+(B353-100)*转化表!$H$47,IF(AND(B353&lt;=120,B353&gt;110),9*转化表!$H$37+10*转化表!$H$38+10*转化表!$H$39+10*转化表!$H$40+10*转化表!$H$41+10*转化表!$H$42+10*转化表!$H$43+10*转化表!$H$44+10*转化表!$H$45+10*转化表!$H$46+10*转化表!$H$47+(B353-110)*转化表!$H$48)))))))))))))</f>
        <v>88.36</v>
      </c>
      <c r="M353" s="104">
        <v>0.15</v>
      </c>
      <c r="N353" s="100">
        <v>0</v>
      </c>
      <c r="O353" s="104">
        <v>0.15</v>
      </c>
      <c r="P353" s="104">
        <v>0.15</v>
      </c>
      <c r="Q353" s="100">
        <v>0</v>
      </c>
      <c r="R353" s="100">
        <v>0</v>
      </c>
      <c r="S353" s="100">
        <v>0</v>
      </c>
    </row>
    <row r="354" spans="1:19">
      <c r="A354" s="42" t="s">
        <v>465</v>
      </c>
      <c r="B354" s="100">
        <v>113</v>
      </c>
      <c r="C354" s="101">
        <f>IF(AND(B354&lt;=10,B354&gt;0),(人物成长表!$B354-1)*16+50,IF(AND(B354&lt;=20,B354&gt;10),9*16+50+(B354-10)*32,IF(AND(B354&lt;=30,B354&gt;20),9*16+50+10*32+(B354-20)*48,IF(AND(B354&lt;=40,B354&gt;30),9*16+50+10*32+10*48+(B354-30)*64,IF(AND(B354&lt;=50,B354&gt;40),9*16+50+10*32+10*48+10*64+(B354-40)*80,IF(AND(B354&lt;=60,B354&gt;50),9*16+30+10*32+10*48+10*64+10*80+(B354-50)*96,IF(AND(B354&lt;=70,B354&gt;60),9*16+30+10*32+10*48+10*64+10*80+10*96+(B354-60)*112,IF(AND(B354&lt;=80,B354&gt;70),9*16+30+10*32+10*48+10*64+10*80+10*96+10*112+(B354-70)*128,IF(AND(B354&lt;=90,B354&gt;80),9*16+30+10*32+10*48+10*64+10*80+10*96+10*112+10*128+(B354-80)*144,IF(AND(B354&lt;=100,B354&gt;90),9*16+30+10*32+10*48+10*64+10*80+10*96+10*112+10*128+10*144+(B354-90)*160,IF(AND(B354&lt;=110,B354&gt;100),9*16+30+10*32+10*48+10*64+10*80+10*96+10*112+10*128+10*144+10*160+(B354-100)*176,IF(AND(B354&lt;=120,B354&gt;110),9*16+30+10*32+10*48+10*64+10*80+10*96+10*112+10*128+10*144+10*160+10*176+(B354-110)*192))))))))))))</f>
        <v>11150</v>
      </c>
      <c r="D354" s="42">
        <v>60</v>
      </c>
      <c r="E354" s="42">
        <v>60</v>
      </c>
      <c r="F354" s="100">
        <v>60</v>
      </c>
      <c r="G354" s="102">
        <f>人物成长表!$D354*人物成长表!$B354*10%+7+IF(AND(B354&lt;=10,B354&gt;0),(人物成长表!$B354-1)*转化表!$C$37,IF(AND(B354&lt;=20,B354&gt;10),9*转化表!$C$37+(B354-10)*转化表!$C$38,IF(AND(B354&lt;=30,B354&gt;20),9*转化表!$C$37+10*转化表!$C$38+(B354-20)*转化表!$C$39,IF(AND(B354&lt;=40,B354&gt;30),9*转化表!$C$37+10*转化表!$C$38+10*转化表!$C$39+(B354-30)*转化表!$C$40,IF(AND(B354&lt;=50,B354&gt;40),9*转化表!$C$37+10*转化表!$C$38+10*转化表!$C$39+10*转化表!$C$40+(B354-40)*转化表!$C$41,IF(AND(B354&lt;=60,B354&gt;50),9*转化表!$C$37+10*转化表!$C$38+10*转化表!$C$39+10*转化表!$C$40+10*转化表!$C$41+(B354-50)*转化表!$C$42,IF(AND(B354&lt;=70,B354&gt;60),9*转化表!$C$37+10*转化表!$C$38+10*转化表!$C$39+10*转化表!$C$40+10*转化表!$C$41+10*转化表!$C$42+(B354-60)*转化表!$C$43,IF(AND(B354&lt;=80,B354&gt;70),9*转化表!$C$37+10*转化表!$C$38+10*转化表!$C$39+10*转化表!$C$40+10*转化表!$C$41+10*转化表!$C$42+10*转化表!$C$43+(B354-70)*转化表!$C$44,IF(AND(B354&lt;=90,B354&gt;80),9*转化表!$C$37+10*转化表!$C$38+10*转化表!$C$39+10*转化表!$C$40+10*转化表!$C$41+10*转化表!$C$42+10*转化表!$C$43+10*转化表!$C$44+(B354-80)*转化表!$C$45,IF(AND(B354&lt;=100,B354&gt;90),9*转化表!$C$37+10*转化表!$C$38+10*转化表!$C$39+10*转化表!$C$40+10*转化表!$C$41+10*转化表!$C$42+10*转化表!$C$43+10*转化表!$C$44+10*转化表!$C$45+(B354-90)*转化表!$C$46,IF(AND(B354&lt;=110,B354&gt;100),9*转化表!$C$37+10*转化表!$C$38+10*转化表!$C$39+10*转化表!$C$40+10*转化表!$C$41+10*转化表!$C$42+10*转化表!$C$43+10*转化表!$C$44+10*转化表!$C$45+10*转化表!$C$46+(B354-100)*转化表!$C$47,IF(AND(B354&lt;=120,B354&gt;110),9*转化表!$C$37+10*转化表!$C$38+10*转化表!$C$39+10*转化表!$C$40+10*转化表!$C$41+10*转化表!$C$42+10*转化表!$C$43+10*转化表!$C$44+10*转化表!$C$45+10*转化表!$C$46+10*转化表!$C$47+(B354-110)*转化表!$C$48))))))))))))</f>
        <v>2896</v>
      </c>
      <c r="H354" s="102">
        <f>人物成长表!$D354*人物成长表!$B354*7%+4.8+IF(AND(B354&lt;=10,B354&gt;0),(人物成长表!$B354-1)*转化表!$D$37,IF(AND(B354&lt;=20,B354&gt;10),9*转化表!$D$37+(B354-10)*转化表!$D$38,IF(AND(B354&lt;=30,B354&gt;20),9*转化表!$D$37+10*转化表!$D$38+(B354-20)*转化表!$D$39,IF(AND(B354&lt;=40,B354&gt;30),9*转化表!$D$37+10*转化表!$D$38+10*转化表!$D$39+(B354-30)*转化表!$D$40,IF(AND(B354&lt;=50,B354&gt;40),9*转化表!$D$37+10*转化表!$D$38+10*转化表!$D$39+10*转化表!$D$40+(B354-40)*转化表!$D$41,IF(AND(B354&lt;=60,B354&gt;50),9*转化表!$D$37+10*转化表!$D$38+10*转化表!$D$39+10*转化表!$D$40+10*转化表!$D$41+(B354-50)*转化表!$D$42,IF(AND(B354&lt;=70,B354&gt;60),9*转化表!$D$37+10*转化表!$D$38+10*转化表!$D$39+10*转化表!$D$40+10*转化表!$D$41+10*转化表!$D$42+(B354-60)*转化表!$D$43,IF(AND(B354&lt;=80,B354&gt;70),9*转化表!$D$37+10*转化表!$D$38+10*转化表!$D$39+10*转化表!$D$40+10*转化表!$D$41+10*转化表!$D$42+10*转化表!$D$43+(B354-70)*转化表!$D$44,IF(AND(B354&lt;=90,B354&gt;80),9*转化表!$D$37+10*转化表!$D$38+10*转化表!$D$39+10*转化表!$D$40+10*转化表!$D$41+10*转化表!$D$42+10*转化表!$D$43+10*转化表!$D$44+(B354-80)*转化表!$D$45,IF(AND(B354&lt;=100,B354&gt;90),9*转化表!$D$37+10*转化表!$D$38+10*转化表!$D$39+10*转化表!$D$40+10*转化表!$D$41+10*转化表!$D$42+10*转化表!$D$43+10*转化表!$D$44+10*转化表!$D$45+(B354-90)*转化表!$D$46,IF(AND(B354&lt;=110,B354&gt;100),9*转化表!$D$37+10*转化表!$D$38+10*转化表!$D$39+10*转化表!$D$40+10*转化表!$D$41+10*转化表!$D$42+10*转化表!$D$43+10*转化表!$D$44+10*转化表!$D$45+10*转化表!$D$46+(B354-100)*转化表!$D$47,IF(AND(B354&lt;=120,B354&gt;110),9*转化表!$D$37+10*转化表!$D$38+10*转化表!$D$39+10*转化表!$D$40+10*转化表!$D$41+10*转化表!$D$42+10*转化表!$D$43+10*转化表!$D$44+10*转化表!$D$45+10*转化表!$D$46+10*转化表!$D$47+(B354-110)*转化表!$D$48))))))))))))</f>
        <v>727.7</v>
      </c>
      <c r="I354" s="103">
        <f>IF(E354&lt;=50,0,(E354-50)*人物成长表!$B354*10%+0.1+IF(AND(B354&lt;=10,B354&gt;0),(人物成长表!$B354-1)*转化表!$E$37,IF(AND(B354&lt;=20,B354&gt;10),9*转化表!$E$37+(B354-10)*转化表!$E$38,IF(AND(B354&lt;=30,B354&gt;20),9*转化表!$E$37+10*转化表!$E$38+(B354-20)*转化表!$E$39,IF(AND(B354&lt;=40,B354&gt;30),9*转化表!$E$37+10*转化表!$E$38+10*转化表!$E$39+(B354-30)*转化表!$E$40,IF(AND(B354&lt;=50,B354&gt;40),9*转化表!$E$37+10*转化表!$E$38+10*转化表!$E$39+10*转化表!$E$40+(B354-40)*转化表!$E$41,IF(AND(B354&lt;=60,B354&gt;50),9*转化表!$E$37+10*转化表!$E$38+10*转化表!$E$39+10*转化表!$E$40+10*转化表!$E$41+(B354-50)*转化表!$E$42,IF(AND(B354&lt;=70,B354&gt;60),9*转化表!$E$37+10*转化表!$E$38+10*转化表!$E$39+10*转化表!$E$40+10*转化表!$E$41+10*转化表!$E$42+(B354-60)*转化表!$E$43,IF(AND(B354&lt;=80,B354&gt;70),9*转化表!$E$37+10*转化表!$E$38+10*转化表!$E$39+10*转化表!$E$40+10*转化表!$E$41+10*转化表!$E$42+10*转化表!$E$43+(B354-70)*转化表!$E$44,IF(AND(B354&lt;=90,B354&gt;80),9*转化表!$E$37+10*转化表!$E$38+10*转化表!$E$39+10*转化表!$E$40+10*转化表!$E$41+10*转化表!$E$42+10*转化表!$E$43+10*转化表!$E$44+(B354-80)*转化表!$E$45,IF(AND(B354&lt;=100,B354&gt;90),9*转化表!$E$37+10*转化表!$E$38+10*转化表!$E$39+10*转化表!$E$40+10*转化表!$E$41+10*转化表!$E$42+10*转化表!$E$43+10*转化表!$E$44+10*转化表!$E$45+(B354-90)*转化表!$E$46,IF(AND(B354&lt;=110,B354&gt;100),9*转化表!$E$37+10*转化表!$E$38+10*转化表!$E$39+10*转化表!$E$40+10*转化表!$E$41+10*转化表!$E$42+10*转化表!$E$43+10*转化表!$E$44+10*转化表!$E$45+10*转化表!$E$46+(B354-100)*转化表!$E$47,IF(AND(B354&lt;=120,B354&gt;110),9*转化表!$E$37+10*转化表!$E$38+10*转化表!$E$39+10*转化表!$E$40+10*转化表!$E$41+10*转化表!$E$42+10*转化表!$E$43+10*转化表!$E$44+10*转化表!$E$45+10*转化表!$E$46+10*转化表!$E$47+(B354-110)*转化表!$E$48)))))))))))))</f>
        <v>161.97</v>
      </c>
      <c r="J354" s="103">
        <f>IF(E354&lt;=50,0,(E354-50)*B354*7%+0.1+IF(AND(B354&lt;=10,B354&gt;0),(人物成长表!$B354-1)*转化表!$F$37,IF(AND(B354&lt;=20,B354&gt;10),9*转化表!$F$37+(B354-10)*转化表!$F$38,IF(AND(B354&lt;=30,B354&gt;20),9*转化表!$F$37+10*转化表!$F$38+(B354-20)*转化表!$F$39,IF(AND(B354&lt;=40,B354&gt;30),9*转化表!$F$37+10*转化表!$F$38+10*转化表!$F$39+(B354-30)*转化表!$F$40,IF(AND(B354&lt;=50,B354&gt;40),9*转化表!$F$37+10*转化表!$F$38+10*转化表!$F$39+10*转化表!$F$40+(B354-40)*转化表!$F$41,IF(AND(B354&lt;=60,B354&gt;50),9*转化表!$F$37+10*转化表!$F$38+10*转化表!$F$39+10*转化表!$F$40+10*转化表!$F$41+(B354-50)*转化表!$F$42,IF(AND(B354&lt;=70,B354&gt;60),9*转化表!$F$37+10*转化表!$F$38+10*转化表!$F$39+10*转化表!$F$40+10*转化表!$F$41+10*转化表!$F$42+(B354-60)*转化表!$F$43,IF(AND(B354&lt;=80,B354&gt;70),9*转化表!$F$37+10*转化表!$F$38+10*转化表!$F$39+10*转化表!$F$40+10*转化表!$F$41+10*转化表!$F$42+10*转化表!$F$43+(B354-70)*转化表!$F$44,IF(AND(B354&lt;=90,B354&gt;80),9*转化表!$F$37+10*转化表!$F$38+10*转化表!$F$39+10*转化表!$F$40+10*转化表!$F$41+10*转化表!$F$42+10*转化表!$F$43+10*转化表!$F$44+(B354-80)*转化表!$F$45,IF(AND(B354&lt;=100,B354&gt;90),9*转化表!$F$37+10*转化表!$F$38+10*转化表!$F$39+10*转化表!$F$40+10*转化表!$F$41+10*转化表!$F$42+10*转化表!$F$43+10*转化表!$F$44+10*转化表!$F$45+(B354-90)*转化表!$F$46,IF(AND(B354&lt;=110,B354&gt;100),9*转化表!$F$37+10*转化表!$F$38+10*转化表!$F$39+10*转化表!$F$40+10*转化表!$F$41+10*转化表!$F$42+10*转化表!$F$43+10*转化表!$F$44+10*转化表!$F$45+10*转化表!$F$46+(B354-100)*转化表!$F$47,IF(AND(B354&lt;=120,B354&gt;110),9*转化表!$F$37+10*转化表!$F$38+10*转化表!$F$39+10*转化表!$F$40+10*转化表!$F$41+10*转化表!$F$42+10*转化表!$F$43+10*转化表!$F$44+10*转化表!$F$45+10*转化表!$F$46+10*转化表!$F$47+(B354-110)*转化表!$F$48)))))))))))))</f>
        <v>108.73</v>
      </c>
      <c r="K354" s="103">
        <f>(F354-50)*人物成长表!$B354*10%+1+IF(AND(B354&lt;=10,B354&gt;0),(人物成长表!$B354-1)*转化表!$G$37,IF(AND(B354&lt;=20,B354&gt;10),9*转化表!$G$37+(B354-10)*转化表!$G$38,IF(AND(B354&lt;=30,B354&gt;20),9*转化表!$G$37+10*转化表!$G$38+(B354-20)*转化表!$G$39,IF(AND(B354&lt;=40,B354&gt;30),9*转化表!$G$37+10*转化表!$G$38+10*转化表!$G$39+(B354-30)*转化表!$G$40,IF(AND(B354&lt;=50,B354&gt;40),9*转化表!$G$37+10*转化表!$G$38+10*转化表!$G$39+10*转化表!$G$40+(B354-40)*转化表!$G$41,IF(AND(B354&lt;=60,B354&gt;50),9*转化表!$G$37+10*转化表!$G$38+10*转化表!$G$39+10*转化表!$G$40+10*转化表!$G$41+(B354-50)*转化表!$G$42,IF(AND(B354&lt;=70,B354&gt;60),9*转化表!$G$37+10*转化表!$G$38+10*转化表!$G$39+10*转化表!$G$40+10*转化表!$G$41+10*转化表!$G$42+(B354-60)*转化表!$G$43,IF(AND(B354&lt;=80,B354&gt;70),9*转化表!$G$37+10*转化表!$G$38+10*转化表!$G$39+10*转化表!$G$40+10*转化表!$G$41+10*转化表!$G$42+10*转化表!$G$43+(B354-70)*转化表!$G$44,IF(AND(B354&lt;=90,B354&gt;80),9*转化表!$G$37+10*转化表!$G$38+10*转化表!$G$39+10*转化表!$G$40+10*转化表!$G$41+10*转化表!$G$42+10*转化表!$G$43+10*转化表!$G$44+(B354-80)*转化表!$G$45,IF(AND(B354&lt;=100,B354&gt;90),9*转化表!$G$37+10*转化表!$G$38+10*转化表!$G$39+10*转化表!$G$40+10*转化表!$G$41+10*转化表!$G$42+10*转化表!$G$43+10*转化表!$G$44+10*转化表!$G$45+(B354-90)*转化表!$G$46,IF(AND(B354&lt;=110,B354&gt;100),9*转化表!$G$37+10*转化表!$G$38+10*转化表!$G$39+10*转化表!$G$40+10*转化表!$G$41+10*转化表!$G$42+10*转化表!$G$43+10*转化表!$G$44+10*转化表!$G$45+10*转化表!$G$46+(B354-100)*转化表!$G$47,IF(AND(B354&lt;=120,B354&gt;110),9*转化表!$G$37+10*转化表!$G$38+10*转化表!$G$39+10*转化表!$G$40+10*转化表!$G$41+10*转化表!$G$42+10*转化表!$G$43+10*转化表!$G$44+10*转化表!$G$45+10*转化表!$G$46+10*转化表!$G$47+(B354-110)*转化表!$G$48))))))))))))</f>
        <v>809</v>
      </c>
      <c r="L354" s="103">
        <f>IF(F354&lt;=50,0,(F354-50)*人物成长表!$B354*7%+IF(AND(B354&lt;=10,B354&gt;0),人物成长表!$B354*转化表!$H$37,IF(AND(B354&lt;=20,B354&gt;10),9*转化表!$H$37+(B354-10)*转化表!$H$38,IF(AND(B354&lt;=30,B354&gt;20),9*转化表!$H$37+10*转化表!$H$38+(B354-20)*转化表!$H$39,IF(AND(B354&lt;=40,B354&gt;30),9*转化表!$H$37+10*转化表!$H$38+10*转化表!$H$39+(B354-30)*转化表!$H$40,IF(AND(B354&lt;=50,B354&gt;40),9*转化表!$H$37+10*转化表!$H$38+10*转化表!$H$39+10*转化表!$H$40+(B354-40)*转化表!$H$41,IF(AND(B354&lt;=60,B354&gt;50),9*转化表!$H$37+10*转化表!$H$38+10*转化表!$H$39+10*转化表!$H$40+10*转化表!$H$41+(B354-50)*转化表!$H$42,IF(AND(B354&lt;=70,B354&gt;60),9*转化表!$H$37+10*转化表!$H$38+10*转化表!$H$39+10*转化表!$H$40+10*转化表!$H$41+10*转化表!$H$42+(B354-60)*转化表!$H$43,IF(AND(B354&lt;=80,B354&gt;70),9*转化表!$H$37+10*转化表!$H$38+10*转化表!$H$39+10*转化表!$H$40+10*转化表!$H$41+10*转化表!$H$42+10*转化表!$H$43+(B354-70)*转化表!$H$44,IF(AND(B354&lt;=90,B354&gt;80),9*转化表!$H$37+10*转化表!$H$38+10*转化表!$H$39+10*转化表!$H$40+10*转化表!$H$41+10*转化表!$H$42+10*转化表!$H$43+10*转化表!$H$44+(B354-80)*转化表!$H$45,IF(AND(B354&lt;=100,B354&gt;90),9*转化表!$H$37+10*转化表!$H$38+10*转化表!$H$39+10*转化表!$H$40+10*转化表!$H$41+10*转化表!$H$42+10*转化表!$H$43+10*转化表!$H$44+10*转化表!$H$45+(B354-90)*转化表!$H$46,IF(AND(B354&lt;=110,B354&gt;100),9*转化表!$H$37+10*转化表!$H$38+10*转化表!$H$39+10*转化表!$H$40+10*转化表!$H$41+10*转化表!$H$42+10*转化表!$H$43+10*转化表!$H$44+10*转化表!$H$45+10*转化表!$H$46+(B354-100)*转化表!$H$47,IF(AND(B354&lt;=120,B354&gt;110),9*转化表!$H$37+10*转化表!$H$38+10*转化表!$H$39+10*转化表!$H$40+10*转化表!$H$41+10*转化表!$H$42+10*转化表!$H$43+10*转化表!$H$44+10*转化表!$H$45+10*转化表!$H$46+10*转化表!$H$47+(B354-110)*转化表!$H$48)))))))))))))</f>
        <v>89.27000000000001</v>
      </c>
      <c r="M354" s="104">
        <v>0.15</v>
      </c>
      <c r="N354" s="100">
        <v>0</v>
      </c>
      <c r="O354" s="104">
        <v>0.15</v>
      </c>
      <c r="P354" s="104">
        <v>0.15</v>
      </c>
      <c r="Q354" s="100">
        <v>0</v>
      </c>
      <c r="R354" s="100">
        <v>0</v>
      </c>
      <c r="S354" s="100">
        <v>0</v>
      </c>
    </row>
    <row r="355" spans="1:19">
      <c r="A355" s="42" t="s">
        <v>465</v>
      </c>
      <c r="B355" s="100">
        <v>114</v>
      </c>
      <c r="C355" s="101">
        <f>IF(AND(B355&lt;=10,B355&gt;0),(人物成长表!$B355-1)*16+50,IF(AND(B355&lt;=20,B355&gt;10),9*16+50+(B355-10)*32,IF(AND(B355&lt;=30,B355&gt;20),9*16+50+10*32+(B355-20)*48,IF(AND(B355&lt;=40,B355&gt;30),9*16+50+10*32+10*48+(B355-30)*64,IF(AND(B355&lt;=50,B355&gt;40),9*16+50+10*32+10*48+10*64+(B355-40)*80,IF(AND(B355&lt;=60,B355&gt;50),9*16+30+10*32+10*48+10*64+10*80+(B355-50)*96,IF(AND(B355&lt;=70,B355&gt;60),9*16+30+10*32+10*48+10*64+10*80+10*96+(B355-60)*112,IF(AND(B355&lt;=80,B355&gt;70),9*16+30+10*32+10*48+10*64+10*80+10*96+10*112+(B355-70)*128,IF(AND(B355&lt;=90,B355&gt;80),9*16+30+10*32+10*48+10*64+10*80+10*96+10*112+10*128+(B355-80)*144,IF(AND(B355&lt;=100,B355&gt;90),9*16+30+10*32+10*48+10*64+10*80+10*96+10*112+10*128+10*144+(B355-90)*160,IF(AND(B355&lt;=110,B355&gt;100),9*16+30+10*32+10*48+10*64+10*80+10*96+10*112+10*128+10*144+10*160+(B355-100)*176,IF(AND(B355&lt;=120,B355&gt;110),9*16+30+10*32+10*48+10*64+10*80+10*96+10*112+10*128+10*144+10*160+10*176+(B355-110)*192))))))))))))</f>
        <v>11342</v>
      </c>
      <c r="D355" s="42">
        <v>60</v>
      </c>
      <c r="E355" s="42">
        <v>60</v>
      </c>
      <c r="F355" s="100">
        <v>60</v>
      </c>
      <c r="G355" s="102">
        <f>人物成长表!$D355*人物成长表!$B355*10%+7+IF(AND(B355&lt;=10,B355&gt;0),(人物成长表!$B355-1)*转化表!$C$37,IF(AND(B355&lt;=20,B355&gt;10),9*转化表!$C$37+(B355-10)*转化表!$C$38,IF(AND(B355&lt;=30,B355&gt;20),9*转化表!$C$37+10*转化表!$C$38+(B355-20)*转化表!$C$39,IF(AND(B355&lt;=40,B355&gt;30),9*转化表!$C$37+10*转化表!$C$38+10*转化表!$C$39+(B355-30)*转化表!$C$40,IF(AND(B355&lt;=50,B355&gt;40),9*转化表!$C$37+10*转化表!$C$38+10*转化表!$C$39+10*转化表!$C$40+(B355-40)*转化表!$C$41,IF(AND(B355&lt;=60,B355&gt;50),9*转化表!$C$37+10*转化表!$C$38+10*转化表!$C$39+10*转化表!$C$40+10*转化表!$C$41+(B355-50)*转化表!$C$42,IF(AND(B355&lt;=70,B355&gt;60),9*转化表!$C$37+10*转化表!$C$38+10*转化表!$C$39+10*转化表!$C$40+10*转化表!$C$41+10*转化表!$C$42+(B355-60)*转化表!$C$43,IF(AND(B355&lt;=80,B355&gt;70),9*转化表!$C$37+10*转化表!$C$38+10*转化表!$C$39+10*转化表!$C$40+10*转化表!$C$41+10*转化表!$C$42+10*转化表!$C$43+(B355-70)*转化表!$C$44,IF(AND(B355&lt;=90,B355&gt;80),9*转化表!$C$37+10*转化表!$C$38+10*转化表!$C$39+10*转化表!$C$40+10*转化表!$C$41+10*转化表!$C$42+10*转化表!$C$43+10*转化表!$C$44+(B355-80)*转化表!$C$45,IF(AND(B355&lt;=100,B355&gt;90),9*转化表!$C$37+10*转化表!$C$38+10*转化表!$C$39+10*转化表!$C$40+10*转化表!$C$41+10*转化表!$C$42+10*转化表!$C$43+10*转化表!$C$44+10*转化表!$C$45+(B355-90)*转化表!$C$46,IF(AND(B355&lt;=110,B355&gt;100),9*转化表!$C$37+10*转化表!$C$38+10*转化表!$C$39+10*转化表!$C$40+10*转化表!$C$41+10*转化表!$C$42+10*转化表!$C$43+10*转化表!$C$44+10*转化表!$C$45+10*转化表!$C$46+(B355-100)*转化表!$C$47,IF(AND(B355&lt;=120,B355&gt;110),9*转化表!$C$37+10*转化表!$C$38+10*转化表!$C$39+10*转化表!$C$40+10*转化表!$C$41+10*转化表!$C$42+10*转化表!$C$43+10*转化表!$C$44+10*转化表!$C$45+10*转化表!$C$46+10*转化表!$C$47+(B355-110)*转化表!$C$48))))))))))))</f>
        <v>2945</v>
      </c>
      <c r="H355" s="102">
        <f>人物成长表!$D355*人物成长表!$B355*7%+4.8+IF(AND(B355&lt;=10,B355&gt;0),(人物成长表!$B355-1)*转化表!$D$37,IF(AND(B355&lt;=20,B355&gt;10),9*转化表!$D$37+(B355-10)*转化表!$D$38,IF(AND(B355&lt;=30,B355&gt;20),9*转化表!$D$37+10*转化表!$D$38+(B355-20)*转化表!$D$39,IF(AND(B355&lt;=40,B355&gt;30),9*转化表!$D$37+10*转化表!$D$38+10*转化表!$D$39+(B355-30)*转化表!$D$40,IF(AND(B355&lt;=50,B355&gt;40),9*转化表!$D$37+10*转化表!$D$38+10*转化表!$D$39+10*转化表!$D$40+(B355-40)*转化表!$D$41,IF(AND(B355&lt;=60,B355&gt;50),9*转化表!$D$37+10*转化表!$D$38+10*转化表!$D$39+10*转化表!$D$40+10*转化表!$D$41+(B355-50)*转化表!$D$42,IF(AND(B355&lt;=70,B355&gt;60),9*转化表!$D$37+10*转化表!$D$38+10*转化表!$D$39+10*转化表!$D$40+10*转化表!$D$41+10*转化表!$D$42+(B355-60)*转化表!$D$43,IF(AND(B355&lt;=80,B355&gt;70),9*转化表!$D$37+10*转化表!$D$38+10*转化表!$D$39+10*转化表!$D$40+10*转化表!$D$41+10*转化表!$D$42+10*转化表!$D$43+(B355-70)*转化表!$D$44,IF(AND(B355&lt;=90,B355&gt;80),9*转化表!$D$37+10*转化表!$D$38+10*转化表!$D$39+10*转化表!$D$40+10*转化表!$D$41+10*转化表!$D$42+10*转化表!$D$43+10*转化表!$D$44+(B355-80)*转化表!$D$45,IF(AND(B355&lt;=100,B355&gt;90),9*转化表!$D$37+10*转化表!$D$38+10*转化表!$D$39+10*转化表!$D$40+10*转化表!$D$41+10*转化表!$D$42+10*转化表!$D$43+10*转化表!$D$44+10*转化表!$D$45+(B355-90)*转化表!$D$46,IF(AND(B355&lt;=110,B355&gt;100),9*转化表!$D$37+10*转化表!$D$38+10*转化表!$D$39+10*转化表!$D$40+10*转化表!$D$41+10*转化表!$D$42+10*转化表!$D$43+10*转化表!$D$44+10*转化表!$D$45+10*转化表!$D$46+(B355-100)*转化表!$D$47,IF(AND(B355&lt;=120,B355&gt;110),9*转化表!$D$37+10*转化表!$D$38+10*转化表!$D$39+10*转化表!$D$40+10*转化表!$D$41+10*转化表!$D$42+10*转化表!$D$43+10*转化表!$D$44+10*转化表!$D$45+10*转化表!$D$46+10*转化表!$D$47+(B355-110)*转化表!$D$48))))))))))))</f>
        <v>738.60000000000014</v>
      </c>
      <c r="I355" s="103">
        <f>IF(E355&lt;=50,0,(E355-50)*人物成长表!$B355*10%+0.1+IF(AND(B355&lt;=10,B355&gt;0),(人物成长表!$B355-1)*转化表!$E$37,IF(AND(B355&lt;=20,B355&gt;10),9*转化表!$E$37+(B355-10)*转化表!$E$38,IF(AND(B355&lt;=30,B355&gt;20),9*转化表!$E$37+10*转化表!$E$38+(B355-20)*转化表!$E$39,IF(AND(B355&lt;=40,B355&gt;30),9*转化表!$E$37+10*转化表!$E$38+10*转化表!$E$39+(B355-30)*转化表!$E$40,IF(AND(B355&lt;=50,B355&gt;40),9*转化表!$E$37+10*转化表!$E$38+10*转化表!$E$39+10*转化表!$E$40+(B355-40)*转化表!$E$41,IF(AND(B355&lt;=60,B355&gt;50),9*转化表!$E$37+10*转化表!$E$38+10*转化表!$E$39+10*转化表!$E$40+10*转化表!$E$41+(B355-50)*转化表!$E$42,IF(AND(B355&lt;=70,B355&gt;60),9*转化表!$E$37+10*转化表!$E$38+10*转化表!$E$39+10*转化表!$E$40+10*转化表!$E$41+10*转化表!$E$42+(B355-60)*转化表!$E$43,IF(AND(B355&lt;=80,B355&gt;70),9*转化表!$E$37+10*转化表!$E$38+10*转化表!$E$39+10*转化表!$E$40+10*转化表!$E$41+10*转化表!$E$42+10*转化表!$E$43+(B355-70)*转化表!$E$44,IF(AND(B355&lt;=90,B355&gt;80),9*转化表!$E$37+10*转化表!$E$38+10*转化表!$E$39+10*转化表!$E$40+10*转化表!$E$41+10*转化表!$E$42+10*转化表!$E$43+10*转化表!$E$44+(B355-80)*转化表!$E$45,IF(AND(B355&lt;=100,B355&gt;90),9*转化表!$E$37+10*转化表!$E$38+10*转化表!$E$39+10*转化表!$E$40+10*转化表!$E$41+10*转化表!$E$42+10*转化表!$E$43+10*转化表!$E$44+10*转化表!$E$45+(B355-90)*转化表!$E$46,IF(AND(B355&lt;=110,B355&gt;100),9*转化表!$E$37+10*转化表!$E$38+10*转化表!$E$39+10*转化表!$E$40+10*转化表!$E$41+10*转化表!$E$42+10*转化表!$E$43+10*转化表!$E$44+10*转化表!$E$45+10*转化表!$E$46+(B355-100)*转化表!$E$47,IF(AND(B355&lt;=120,B355&gt;110),9*转化表!$E$37+10*转化表!$E$38+10*转化表!$E$39+10*转化表!$E$40+10*转化表!$E$41+10*转化表!$E$42+10*转化表!$E$43+10*转化表!$E$44+10*转化表!$E$45+10*转化表!$E$46+10*转化表!$E$47+(B355-110)*转化表!$E$48)))))))))))))</f>
        <v>164.97</v>
      </c>
      <c r="J355" s="103">
        <f>IF(E355&lt;=50,0,(E355-50)*B355*7%+0.1+IF(AND(B355&lt;=10,B355&gt;0),(人物成长表!$B355-1)*转化表!$F$37,IF(AND(B355&lt;=20,B355&gt;10),9*转化表!$F$37+(B355-10)*转化表!$F$38,IF(AND(B355&lt;=30,B355&gt;20),9*转化表!$F$37+10*转化表!$F$38+(B355-20)*转化表!$F$39,IF(AND(B355&lt;=40,B355&gt;30),9*转化表!$F$37+10*转化表!$F$38+10*转化表!$F$39+(B355-30)*转化表!$F$40,IF(AND(B355&lt;=50,B355&gt;40),9*转化表!$F$37+10*转化表!$F$38+10*转化表!$F$39+10*转化表!$F$40+(B355-40)*转化表!$F$41,IF(AND(B355&lt;=60,B355&gt;50),9*转化表!$F$37+10*转化表!$F$38+10*转化表!$F$39+10*转化表!$F$40+10*转化表!$F$41+(B355-50)*转化表!$F$42,IF(AND(B355&lt;=70,B355&gt;60),9*转化表!$F$37+10*转化表!$F$38+10*转化表!$F$39+10*转化表!$F$40+10*转化表!$F$41+10*转化表!$F$42+(B355-60)*转化表!$F$43,IF(AND(B355&lt;=80,B355&gt;70),9*转化表!$F$37+10*转化表!$F$38+10*转化表!$F$39+10*转化表!$F$40+10*转化表!$F$41+10*转化表!$F$42+10*转化表!$F$43+(B355-70)*转化表!$F$44,IF(AND(B355&lt;=90,B355&gt;80),9*转化表!$F$37+10*转化表!$F$38+10*转化表!$F$39+10*转化表!$F$40+10*转化表!$F$41+10*转化表!$F$42+10*转化表!$F$43+10*转化表!$F$44+(B355-80)*转化表!$F$45,IF(AND(B355&lt;=100,B355&gt;90),9*转化表!$F$37+10*转化表!$F$38+10*转化表!$F$39+10*转化表!$F$40+10*转化表!$F$41+10*转化表!$F$42+10*转化表!$F$43+10*转化表!$F$44+10*转化表!$F$45+(B355-90)*转化表!$F$46,IF(AND(B355&lt;=110,B355&gt;100),9*转化表!$F$37+10*转化表!$F$38+10*转化表!$F$39+10*转化表!$F$40+10*转化表!$F$41+10*转化表!$F$42+10*转化表!$F$43+10*转化表!$F$44+10*转化表!$F$45+10*转化表!$F$46+(B355-100)*转化表!$F$47,IF(AND(B355&lt;=120,B355&gt;110),9*转化表!$F$37+10*转化表!$F$38+10*转化表!$F$39+10*转化表!$F$40+10*转化表!$F$41+10*转化表!$F$42+10*转化表!$F$43+10*转化表!$F$44+10*转化表!$F$45+10*转化表!$F$46+10*转化表!$F$47+(B355-110)*转化表!$F$48)))))))))))))</f>
        <v>110.93</v>
      </c>
      <c r="K355" s="103">
        <f>(F355-50)*人物成长表!$B355*10%+1+IF(AND(B355&lt;=10,B355&gt;0),(人物成长表!$B355-1)*转化表!$G$37,IF(AND(B355&lt;=20,B355&gt;10),9*转化表!$G$37+(B355-10)*转化表!$G$38,IF(AND(B355&lt;=30,B355&gt;20),9*转化表!$G$37+10*转化表!$G$38+(B355-20)*转化表!$G$39,IF(AND(B355&lt;=40,B355&gt;30),9*转化表!$G$37+10*转化表!$G$38+10*转化表!$G$39+(B355-30)*转化表!$G$40,IF(AND(B355&lt;=50,B355&gt;40),9*转化表!$G$37+10*转化表!$G$38+10*转化表!$G$39+10*转化表!$G$40+(B355-40)*转化表!$G$41,IF(AND(B355&lt;=60,B355&gt;50),9*转化表!$G$37+10*转化表!$G$38+10*转化表!$G$39+10*转化表!$G$40+10*转化表!$G$41+(B355-50)*转化表!$G$42,IF(AND(B355&lt;=70,B355&gt;60),9*转化表!$G$37+10*转化表!$G$38+10*转化表!$G$39+10*转化表!$G$40+10*转化表!$G$41+10*转化表!$G$42+(B355-60)*转化表!$G$43,IF(AND(B355&lt;=80,B355&gt;70),9*转化表!$G$37+10*转化表!$G$38+10*转化表!$G$39+10*转化表!$G$40+10*转化表!$G$41+10*转化表!$G$42+10*转化表!$G$43+(B355-70)*转化表!$G$44,IF(AND(B355&lt;=90,B355&gt;80),9*转化表!$G$37+10*转化表!$G$38+10*转化表!$G$39+10*转化表!$G$40+10*转化表!$G$41+10*转化表!$G$42+10*转化表!$G$43+10*转化表!$G$44+(B355-80)*转化表!$G$45,IF(AND(B355&lt;=100,B355&gt;90),9*转化表!$G$37+10*转化表!$G$38+10*转化表!$G$39+10*转化表!$G$40+10*转化表!$G$41+10*转化表!$G$42+10*转化表!$G$43+10*转化表!$G$44+10*转化表!$G$45+(B355-90)*转化表!$G$46,IF(AND(B355&lt;=110,B355&gt;100),9*转化表!$G$37+10*转化表!$G$38+10*转化表!$G$39+10*转化表!$G$40+10*转化表!$G$41+10*转化表!$G$42+10*转化表!$G$43+10*转化表!$G$44+10*转化表!$G$45+10*转化表!$G$46+(B355-100)*转化表!$G$47,IF(AND(B355&lt;=120,B355&gt;110),9*转化表!$G$37+10*转化表!$G$38+10*转化表!$G$39+10*转化表!$G$40+10*转化表!$G$41+10*转化表!$G$42+10*转化表!$G$43+10*转化表!$G$44+10*转化表!$G$45+10*转化表!$G$46+10*转化表!$G$47+(B355-110)*转化表!$G$48))))))))))))</f>
        <v>822</v>
      </c>
      <c r="L355" s="103">
        <f>IF(F355&lt;=50,0,(F355-50)*人物成长表!$B355*7%+IF(AND(B355&lt;=10,B355&gt;0),人物成长表!$B355*转化表!$H$37,IF(AND(B355&lt;=20,B355&gt;10),9*转化表!$H$37+(B355-10)*转化表!$H$38,IF(AND(B355&lt;=30,B355&gt;20),9*转化表!$H$37+10*转化表!$H$38+(B355-20)*转化表!$H$39,IF(AND(B355&lt;=40,B355&gt;30),9*转化表!$H$37+10*转化表!$H$38+10*转化表!$H$39+(B355-30)*转化表!$H$40,IF(AND(B355&lt;=50,B355&gt;40),9*转化表!$H$37+10*转化表!$H$38+10*转化表!$H$39+10*转化表!$H$40+(B355-40)*转化表!$H$41,IF(AND(B355&lt;=60,B355&gt;50),9*转化表!$H$37+10*转化表!$H$38+10*转化表!$H$39+10*转化表!$H$40+10*转化表!$H$41+(B355-50)*转化表!$H$42,IF(AND(B355&lt;=70,B355&gt;60),9*转化表!$H$37+10*转化表!$H$38+10*转化表!$H$39+10*转化表!$H$40+10*转化表!$H$41+10*转化表!$H$42+(B355-60)*转化表!$H$43,IF(AND(B355&lt;=80,B355&gt;70),9*转化表!$H$37+10*转化表!$H$38+10*转化表!$H$39+10*转化表!$H$40+10*转化表!$H$41+10*转化表!$H$42+10*转化表!$H$43+(B355-70)*转化表!$H$44,IF(AND(B355&lt;=90,B355&gt;80),9*转化表!$H$37+10*转化表!$H$38+10*转化表!$H$39+10*转化表!$H$40+10*转化表!$H$41+10*转化表!$H$42+10*转化表!$H$43+10*转化表!$H$44+(B355-80)*转化表!$H$45,IF(AND(B355&lt;=100,B355&gt;90),9*转化表!$H$37+10*转化表!$H$38+10*转化表!$H$39+10*转化表!$H$40+10*转化表!$H$41+10*转化表!$H$42+10*转化表!$H$43+10*转化表!$H$44+10*转化表!$H$45+(B355-90)*转化表!$H$46,IF(AND(B355&lt;=110,B355&gt;100),9*转化表!$H$37+10*转化表!$H$38+10*转化表!$H$39+10*转化表!$H$40+10*转化表!$H$41+10*转化表!$H$42+10*转化表!$H$43+10*转化表!$H$44+10*转化表!$H$45+10*转化表!$H$46+(B355-100)*转化表!$H$47,IF(AND(B355&lt;=120,B355&gt;110),9*转化表!$H$37+10*转化表!$H$38+10*转化表!$H$39+10*转化表!$H$40+10*转化表!$H$41+10*转化表!$H$42+10*转化表!$H$43+10*转化表!$H$44+10*转化表!$H$45+10*转化表!$H$46+10*转化表!$H$47+(B355-110)*转化表!$H$48)))))))))))))</f>
        <v>90.18</v>
      </c>
      <c r="M355" s="104">
        <v>0.15</v>
      </c>
      <c r="N355" s="100">
        <v>0</v>
      </c>
      <c r="O355" s="104">
        <v>0.15</v>
      </c>
      <c r="P355" s="104">
        <v>0.15</v>
      </c>
      <c r="Q355" s="100">
        <v>0</v>
      </c>
      <c r="R355" s="100">
        <v>0</v>
      </c>
      <c r="S355" s="100">
        <v>0</v>
      </c>
    </row>
    <row r="356" spans="1:19">
      <c r="A356" s="42" t="s">
        <v>465</v>
      </c>
      <c r="B356" s="100">
        <v>115</v>
      </c>
      <c r="C356" s="101">
        <f>IF(AND(B356&lt;=10,B356&gt;0),(人物成长表!$B356-1)*16+50,IF(AND(B356&lt;=20,B356&gt;10),9*16+50+(B356-10)*32,IF(AND(B356&lt;=30,B356&gt;20),9*16+50+10*32+(B356-20)*48,IF(AND(B356&lt;=40,B356&gt;30),9*16+50+10*32+10*48+(B356-30)*64,IF(AND(B356&lt;=50,B356&gt;40),9*16+50+10*32+10*48+10*64+(B356-40)*80,IF(AND(B356&lt;=60,B356&gt;50),9*16+30+10*32+10*48+10*64+10*80+(B356-50)*96,IF(AND(B356&lt;=70,B356&gt;60),9*16+30+10*32+10*48+10*64+10*80+10*96+(B356-60)*112,IF(AND(B356&lt;=80,B356&gt;70),9*16+30+10*32+10*48+10*64+10*80+10*96+10*112+(B356-70)*128,IF(AND(B356&lt;=90,B356&gt;80),9*16+30+10*32+10*48+10*64+10*80+10*96+10*112+10*128+(B356-80)*144,IF(AND(B356&lt;=100,B356&gt;90),9*16+30+10*32+10*48+10*64+10*80+10*96+10*112+10*128+10*144+(B356-90)*160,IF(AND(B356&lt;=110,B356&gt;100),9*16+30+10*32+10*48+10*64+10*80+10*96+10*112+10*128+10*144+10*160+(B356-100)*176,IF(AND(B356&lt;=120,B356&gt;110),9*16+30+10*32+10*48+10*64+10*80+10*96+10*112+10*128+10*144+10*160+10*176+(B356-110)*192))))))))))))</f>
        <v>11534</v>
      </c>
      <c r="D356" s="42">
        <v>60</v>
      </c>
      <c r="E356" s="42">
        <v>60</v>
      </c>
      <c r="F356" s="100">
        <v>60</v>
      </c>
      <c r="G356" s="102">
        <f>人物成长表!$D356*人物成长表!$B356*10%+7+IF(AND(B356&lt;=10,B356&gt;0),(人物成长表!$B356-1)*转化表!$C$37,IF(AND(B356&lt;=20,B356&gt;10),9*转化表!$C$37+(B356-10)*转化表!$C$38,IF(AND(B356&lt;=30,B356&gt;20),9*转化表!$C$37+10*转化表!$C$38+(B356-20)*转化表!$C$39,IF(AND(B356&lt;=40,B356&gt;30),9*转化表!$C$37+10*转化表!$C$38+10*转化表!$C$39+(B356-30)*转化表!$C$40,IF(AND(B356&lt;=50,B356&gt;40),9*转化表!$C$37+10*转化表!$C$38+10*转化表!$C$39+10*转化表!$C$40+(B356-40)*转化表!$C$41,IF(AND(B356&lt;=60,B356&gt;50),9*转化表!$C$37+10*转化表!$C$38+10*转化表!$C$39+10*转化表!$C$40+10*转化表!$C$41+(B356-50)*转化表!$C$42,IF(AND(B356&lt;=70,B356&gt;60),9*转化表!$C$37+10*转化表!$C$38+10*转化表!$C$39+10*转化表!$C$40+10*转化表!$C$41+10*转化表!$C$42+(B356-60)*转化表!$C$43,IF(AND(B356&lt;=80,B356&gt;70),9*转化表!$C$37+10*转化表!$C$38+10*转化表!$C$39+10*转化表!$C$40+10*转化表!$C$41+10*转化表!$C$42+10*转化表!$C$43+(B356-70)*转化表!$C$44,IF(AND(B356&lt;=90,B356&gt;80),9*转化表!$C$37+10*转化表!$C$38+10*转化表!$C$39+10*转化表!$C$40+10*转化表!$C$41+10*转化表!$C$42+10*转化表!$C$43+10*转化表!$C$44+(B356-80)*转化表!$C$45,IF(AND(B356&lt;=100,B356&gt;90),9*转化表!$C$37+10*转化表!$C$38+10*转化表!$C$39+10*转化表!$C$40+10*转化表!$C$41+10*转化表!$C$42+10*转化表!$C$43+10*转化表!$C$44+10*转化表!$C$45+(B356-90)*转化表!$C$46,IF(AND(B356&lt;=110,B356&gt;100),9*转化表!$C$37+10*转化表!$C$38+10*转化表!$C$39+10*转化表!$C$40+10*转化表!$C$41+10*转化表!$C$42+10*转化表!$C$43+10*转化表!$C$44+10*转化表!$C$45+10*转化表!$C$46+(B356-100)*转化表!$C$47,IF(AND(B356&lt;=120,B356&gt;110),9*转化表!$C$37+10*转化表!$C$38+10*转化表!$C$39+10*转化表!$C$40+10*转化表!$C$41+10*转化表!$C$42+10*转化表!$C$43+10*转化表!$C$44+10*转化表!$C$45+10*转化表!$C$46+10*转化表!$C$47+(B356-110)*转化表!$C$48))))))))))))</f>
        <v>2994</v>
      </c>
      <c r="H356" s="102">
        <f>人物成长表!$D356*人物成长表!$B356*7%+4.8+IF(AND(B356&lt;=10,B356&gt;0),(人物成长表!$B356-1)*转化表!$D$37,IF(AND(B356&lt;=20,B356&gt;10),9*转化表!$D$37+(B356-10)*转化表!$D$38,IF(AND(B356&lt;=30,B356&gt;20),9*转化表!$D$37+10*转化表!$D$38+(B356-20)*转化表!$D$39,IF(AND(B356&lt;=40,B356&gt;30),9*转化表!$D$37+10*转化表!$D$38+10*转化表!$D$39+(B356-30)*转化表!$D$40,IF(AND(B356&lt;=50,B356&gt;40),9*转化表!$D$37+10*转化表!$D$38+10*转化表!$D$39+10*转化表!$D$40+(B356-40)*转化表!$D$41,IF(AND(B356&lt;=60,B356&gt;50),9*转化表!$D$37+10*转化表!$D$38+10*转化表!$D$39+10*转化表!$D$40+10*转化表!$D$41+(B356-50)*转化表!$D$42,IF(AND(B356&lt;=70,B356&gt;60),9*转化表!$D$37+10*转化表!$D$38+10*转化表!$D$39+10*转化表!$D$40+10*转化表!$D$41+10*转化表!$D$42+(B356-60)*转化表!$D$43,IF(AND(B356&lt;=80,B356&gt;70),9*转化表!$D$37+10*转化表!$D$38+10*转化表!$D$39+10*转化表!$D$40+10*转化表!$D$41+10*转化表!$D$42+10*转化表!$D$43+(B356-70)*转化表!$D$44,IF(AND(B356&lt;=90,B356&gt;80),9*转化表!$D$37+10*转化表!$D$38+10*转化表!$D$39+10*转化表!$D$40+10*转化表!$D$41+10*转化表!$D$42+10*转化表!$D$43+10*转化表!$D$44+(B356-80)*转化表!$D$45,IF(AND(B356&lt;=100,B356&gt;90),9*转化表!$D$37+10*转化表!$D$38+10*转化表!$D$39+10*转化表!$D$40+10*转化表!$D$41+10*转化表!$D$42+10*转化表!$D$43+10*转化表!$D$44+10*转化表!$D$45+(B356-90)*转化表!$D$46,IF(AND(B356&lt;=110,B356&gt;100),9*转化表!$D$37+10*转化表!$D$38+10*转化表!$D$39+10*转化表!$D$40+10*转化表!$D$41+10*转化表!$D$42+10*转化表!$D$43+10*转化表!$D$44+10*转化表!$D$45+10*转化表!$D$46+(B356-100)*转化表!$D$47,IF(AND(B356&lt;=120,B356&gt;110),9*转化表!$D$37+10*转化表!$D$38+10*转化表!$D$39+10*转化表!$D$40+10*转化表!$D$41+10*转化表!$D$42+10*转化表!$D$43+10*转化表!$D$44+10*转化表!$D$45+10*转化表!$D$46+10*转化表!$D$47+(B356-110)*转化表!$D$48))))))))))))</f>
        <v>749.5</v>
      </c>
      <c r="I356" s="103">
        <f>IF(E356&lt;=50,0,(E356-50)*人物成长表!$B356*10%+0.1+IF(AND(B356&lt;=10,B356&gt;0),(人物成长表!$B356-1)*转化表!$E$37,IF(AND(B356&lt;=20,B356&gt;10),9*转化表!$E$37+(B356-10)*转化表!$E$38,IF(AND(B356&lt;=30,B356&gt;20),9*转化表!$E$37+10*转化表!$E$38+(B356-20)*转化表!$E$39,IF(AND(B356&lt;=40,B356&gt;30),9*转化表!$E$37+10*转化表!$E$38+10*转化表!$E$39+(B356-30)*转化表!$E$40,IF(AND(B356&lt;=50,B356&gt;40),9*转化表!$E$37+10*转化表!$E$38+10*转化表!$E$39+10*转化表!$E$40+(B356-40)*转化表!$E$41,IF(AND(B356&lt;=60,B356&gt;50),9*转化表!$E$37+10*转化表!$E$38+10*转化表!$E$39+10*转化表!$E$40+10*转化表!$E$41+(B356-50)*转化表!$E$42,IF(AND(B356&lt;=70,B356&gt;60),9*转化表!$E$37+10*转化表!$E$38+10*转化表!$E$39+10*转化表!$E$40+10*转化表!$E$41+10*转化表!$E$42+(B356-60)*转化表!$E$43,IF(AND(B356&lt;=80,B356&gt;70),9*转化表!$E$37+10*转化表!$E$38+10*转化表!$E$39+10*转化表!$E$40+10*转化表!$E$41+10*转化表!$E$42+10*转化表!$E$43+(B356-70)*转化表!$E$44,IF(AND(B356&lt;=90,B356&gt;80),9*转化表!$E$37+10*转化表!$E$38+10*转化表!$E$39+10*转化表!$E$40+10*转化表!$E$41+10*转化表!$E$42+10*转化表!$E$43+10*转化表!$E$44+(B356-80)*转化表!$E$45,IF(AND(B356&lt;=100,B356&gt;90),9*转化表!$E$37+10*转化表!$E$38+10*转化表!$E$39+10*转化表!$E$40+10*转化表!$E$41+10*转化表!$E$42+10*转化表!$E$43+10*转化表!$E$44+10*转化表!$E$45+(B356-90)*转化表!$E$46,IF(AND(B356&lt;=110,B356&gt;100),9*转化表!$E$37+10*转化表!$E$38+10*转化表!$E$39+10*转化表!$E$40+10*转化表!$E$41+10*转化表!$E$42+10*转化表!$E$43+10*转化表!$E$44+10*转化表!$E$45+10*转化表!$E$46+(B356-100)*转化表!$E$47,IF(AND(B356&lt;=120,B356&gt;110),9*转化表!$E$37+10*转化表!$E$38+10*转化表!$E$39+10*转化表!$E$40+10*转化表!$E$41+10*转化表!$E$42+10*转化表!$E$43+10*转化表!$E$44+10*转化表!$E$45+10*转化表!$E$46+10*转化表!$E$47+(B356-110)*转化表!$E$48)))))))))))))</f>
        <v>167.97</v>
      </c>
      <c r="J356" s="103">
        <f>IF(E356&lt;=50,0,(E356-50)*B356*7%+0.1+IF(AND(B356&lt;=10,B356&gt;0),(人物成长表!$B356-1)*转化表!$F$37,IF(AND(B356&lt;=20,B356&gt;10),9*转化表!$F$37+(B356-10)*转化表!$F$38,IF(AND(B356&lt;=30,B356&gt;20),9*转化表!$F$37+10*转化表!$F$38+(B356-20)*转化表!$F$39,IF(AND(B356&lt;=40,B356&gt;30),9*转化表!$F$37+10*转化表!$F$38+10*转化表!$F$39+(B356-30)*转化表!$F$40,IF(AND(B356&lt;=50,B356&gt;40),9*转化表!$F$37+10*转化表!$F$38+10*转化表!$F$39+10*转化表!$F$40+(B356-40)*转化表!$F$41,IF(AND(B356&lt;=60,B356&gt;50),9*转化表!$F$37+10*转化表!$F$38+10*转化表!$F$39+10*转化表!$F$40+10*转化表!$F$41+(B356-50)*转化表!$F$42,IF(AND(B356&lt;=70,B356&gt;60),9*转化表!$F$37+10*转化表!$F$38+10*转化表!$F$39+10*转化表!$F$40+10*转化表!$F$41+10*转化表!$F$42+(B356-60)*转化表!$F$43,IF(AND(B356&lt;=80,B356&gt;70),9*转化表!$F$37+10*转化表!$F$38+10*转化表!$F$39+10*转化表!$F$40+10*转化表!$F$41+10*转化表!$F$42+10*转化表!$F$43+(B356-70)*转化表!$F$44,IF(AND(B356&lt;=90,B356&gt;80),9*转化表!$F$37+10*转化表!$F$38+10*转化表!$F$39+10*转化表!$F$40+10*转化表!$F$41+10*转化表!$F$42+10*转化表!$F$43+10*转化表!$F$44+(B356-80)*转化表!$F$45,IF(AND(B356&lt;=100,B356&gt;90),9*转化表!$F$37+10*转化表!$F$38+10*转化表!$F$39+10*转化表!$F$40+10*转化表!$F$41+10*转化表!$F$42+10*转化表!$F$43+10*转化表!$F$44+10*转化表!$F$45+(B356-90)*转化表!$F$46,IF(AND(B356&lt;=110,B356&gt;100),9*转化表!$F$37+10*转化表!$F$38+10*转化表!$F$39+10*转化表!$F$40+10*转化表!$F$41+10*转化表!$F$42+10*转化表!$F$43+10*转化表!$F$44+10*转化表!$F$45+10*转化表!$F$46+(B356-100)*转化表!$F$47,IF(AND(B356&lt;=120,B356&gt;110),9*转化表!$F$37+10*转化表!$F$38+10*转化表!$F$39+10*转化表!$F$40+10*转化表!$F$41+10*转化表!$F$42+10*转化表!$F$43+10*转化表!$F$44+10*转化表!$F$45+10*转化表!$F$46+10*转化表!$F$47+(B356-110)*转化表!$F$48)))))))))))))</f>
        <v>113.13000000000001</v>
      </c>
      <c r="K356" s="103">
        <f>(F356-50)*人物成长表!$B356*10%+1+IF(AND(B356&lt;=10,B356&gt;0),(人物成长表!$B356-1)*转化表!$G$37,IF(AND(B356&lt;=20,B356&gt;10),9*转化表!$G$37+(B356-10)*转化表!$G$38,IF(AND(B356&lt;=30,B356&gt;20),9*转化表!$G$37+10*转化表!$G$38+(B356-20)*转化表!$G$39,IF(AND(B356&lt;=40,B356&gt;30),9*转化表!$G$37+10*转化表!$G$38+10*转化表!$G$39+(B356-30)*转化表!$G$40,IF(AND(B356&lt;=50,B356&gt;40),9*转化表!$G$37+10*转化表!$G$38+10*转化表!$G$39+10*转化表!$G$40+(B356-40)*转化表!$G$41,IF(AND(B356&lt;=60,B356&gt;50),9*转化表!$G$37+10*转化表!$G$38+10*转化表!$G$39+10*转化表!$G$40+10*转化表!$G$41+(B356-50)*转化表!$G$42,IF(AND(B356&lt;=70,B356&gt;60),9*转化表!$G$37+10*转化表!$G$38+10*转化表!$G$39+10*转化表!$G$40+10*转化表!$G$41+10*转化表!$G$42+(B356-60)*转化表!$G$43,IF(AND(B356&lt;=80,B356&gt;70),9*转化表!$G$37+10*转化表!$G$38+10*转化表!$G$39+10*转化表!$G$40+10*转化表!$G$41+10*转化表!$G$42+10*转化表!$G$43+(B356-70)*转化表!$G$44,IF(AND(B356&lt;=90,B356&gt;80),9*转化表!$G$37+10*转化表!$G$38+10*转化表!$G$39+10*转化表!$G$40+10*转化表!$G$41+10*转化表!$G$42+10*转化表!$G$43+10*转化表!$G$44+(B356-80)*转化表!$G$45,IF(AND(B356&lt;=100,B356&gt;90),9*转化表!$G$37+10*转化表!$G$38+10*转化表!$G$39+10*转化表!$G$40+10*转化表!$G$41+10*转化表!$G$42+10*转化表!$G$43+10*转化表!$G$44+10*转化表!$G$45+(B356-90)*转化表!$G$46,IF(AND(B356&lt;=110,B356&gt;100),9*转化表!$G$37+10*转化表!$G$38+10*转化表!$G$39+10*转化表!$G$40+10*转化表!$G$41+10*转化表!$G$42+10*转化表!$G$43+10*转化表!$G$44+10*转化表!$G$45+10*转化表!$G$46+(B356-100)*转化表!$G$47,IF(AND(B356&lt;=120,B356&gt;110),9*转化表!$G$37+10*转化表!$G$38+10*转化表!$G$39+10*转化表!$G$40+10*转化表!$G$41+10*转化表!$G$42+10*转化表!$G$43+10*转化表!$G$44+10*转化表!$G$45+10*转化表!$G$46+10*转化表!$G$47+(B356-110)*转化表!$G$48))))))))))))</f>
        <v>835</v>
      </c>
      <c r="L356" s="103">
        <f>IF(F356&lt;=50,0,(F356-50)*人物成长表!$B356*7%+IF(AND(B356&lt;=10,B356&gt;0),人物成长表!$B356*转化表!$H$37,IF(AND(B356&lt;=20,B356&gt;10),9*转化表!$H$37+(B356-10)*转化表!$H$38,IF(AND(B356&lt;=30,B356&gt;20),9*转化表!$H$37+10*转化表!$H$38+(B356-20)*转化表!$H$39,IF(AND(B356&lt;=40,B356&gt;30),9*转化表!$H$37+10*转化表!$H$38+10*转化表!$H$39+(B356-30)*转化表!$H$40,IF(AND(B356&lt;=50,B356&gt;40),9*转化表!$H$37+10*转化表!$H$38+10*转化表!$H$39+10*转化表!$H$40+(B356-40)*转化表!$H$41,IF(AND(B356&lt;=60,B356&gt;50),9*转化表!$H$37+10*转化表!$H$38+10*转化表!$H$39+10*转化表!$H$40+10*转化表!$H$41+(B356-50)*转化表!$H$42,IF(AND(B356&lt;=70,B356&gt;60),9*转化表!$H$37+10*转化表!$H$38+10*转化表!$H$39+10*转化表!$H$40+10*转化表!$H$41+10*转化表!$H$42+(B356-60)*转化表!$H$43,IF(AND(B356&lt;=80,B356&gt;70),9*转化表!$H$37+10*转化表!$H$38+10*转化表!$H$39+10*转化表!$H$40+10*转化表!$H$41+10*转化表!$H$42+10*转化表!$H$43+(B356-70)*转化表!$H$44,IF(AND(B356&lt;=90,B356&gt;80),9*转化表!$H$37+10*转化表!$H$38+10*转化表!$H$39+10*转化表!$H$40+10*转化表!$H$41+10*转化表!$H$42+10*转化表!$H$43+10*转化表!$H$44+(B356-80)*转化表!$H$45,IF(AND(B356&lt;=100,B356&gt;90),9*转化表!$H$37+10*转化表!$H$38+10*转化表!$H$39+10*转化表!$H$40+10*转化表!$H$41+10*转化表!$H$42+10*转化表!$H$43+10*转化表!$H$44+10*转化表!$H$45+(B356-90)*转化表!$H$46,IF(AND(B356&lt;=110,B356&gt;100),9*转化表!$H$37+10*转化表!$H$38+10*转化表!$H$39+10*转化表!$H$40+10*转化表!$H$41+10*转化表!$H$42+10*转化表!$H$43+10*转化表!$H$44+10*转化表!$H$45+10*转化表!$H$46+(B356-100)*转化表!$H$47,IF(AND(B356&lt;=120,B356&gt;110),9*转化表!$H$37+10*转化表!$H$38+10*转化表!$H$39+10*转化表!$H$40+10*转化表!$H$41+10*转化表!$H$42+10*转化表!$H$43+10*转化表!$H$44+10*转化表!$H$45+10*转化表!$H$46+10*转化表!$H$47+(B356-110)*转化表!$H$48)))))))))))))</f>
        <v>91.090000000000018</v>
      </c>
      <c r="M356" s="104">
        <v>0.15</v>
      </c>
      <c r="N356" s="100">
        <v>0</v>
      </c>
      <c r="O356" s="104">
        <v>0.15</v>
      </c>
      <c r="P356" s="104">
        <v>0.15</v>
      </c>
      <c r="Q356" s="100">
        <v>0</v>
      </c>
      <c r="R356" s="100">
        <v>0</v>
      </c>
      <c r="S356" s="100">
        <v>0</v>
      </c>
    </row>
    <row r="357" spans="1:19">
      <c r="A357" s="42" t="s">
        <v>465</v>
      </c>
      <c r="B357" s="100">
        <v>116</v>
      </c>
      <c r="C357" s="101">
        <f>IF(AND(B357&lt;=10,B357&gt;0),(人物成长表!$B357-1)*16+50,IF(AND(B357&lt;=20,B357&gt;10),9*16+50+(B357-10)*32,IF(AND(B357&lt;=30,B357&gt;20),9*16+50+10*32+(B357-20)*48,IF(AND(B357&lt;=40,B357&gt;30),9*16+50+10*32+10*48+(B357-30)*64,IF(AND(B357&lt;=50,B357&gt;40),9*16+50+10*32+10*48+10*64+(B357-40)*80,IF(AND(B357&lt;=60,B357&gt;50),9*16+30+10*32+10*48+10*64+10*80+(B357-50)*96,IF(AND(B357&lt;=70,B357&gt;60),9*16+30+10*32+10*48+10*64+10*80+10*96+(B357-60)*112,IF(AND(B357&lt;=80,B357&gt;70),9*16+30+10*32+10*48+10*64+10*80+10*96+10*112+(B357-70)*128,IF(AND(B357&lt;=90,B357&gt;80),9*16+30+10*32+10*48+10*64+10*80+10*96+10*112+10*128+(B357-80)*144,IF(AND(B357&lt;=100,B357&gt;90),9*16+30+10*32+10*48+10*64+10*80+10*96+10*112+10*128+10*144+(B357-90)*160,IF(AND(B357&lt;=110,B357&gt;100),9*16+30+10*32+10*48+10*64+10*80+10*96+10*112+10*128+10*144+10*160+(B357-100)*176,IF(AND(B357&lt;=120,B357&gt;110),9*16+30+10*32+10*48+10*64+10*80+10*96+10*112+10*128+10*144+10*160+10*176+(B357-110)*192))))))))))))</f>
        <v>11726</v>
      </c>
      <c r="D357" s="42">
        <v>60</v>
      </c>
      <c r="E357" s="42">
        <v>60</v>
      </c>
      <c r="F357" s="100">
        <v>60</v>
      </c>
      <c r="G357" s="102">
        <f>人物成长表!$D357*人物成长表!$B357*10%+7+IF(AND(B357&lt;=10,B357&gt;0),(人物成长表!$B357-1)*转化表!$C$37,IF(AND(B357&lt;=20,B357&gt;10),9*转化表!$C$37+(B357-10)*转化表!$C$38,IF(AND(B357&lt;=30,B357&gt;20),9*转化表!$C$37+10*转化表!$C$38+(B357-20)*转化表!$C$39,IF(AND(B357&lt;=40,B357&gt;30),9*转化表!$C$37+10*转化表!$C$38+10*转化表!$C$39+(B357-30)*转化表!$C$40,IF(AND(B357&lt;=50,B357&gt;40),9*转化表!$C$37+10*转化表!$C$38+10*转化表!$C$39+10*转化表!$C$40+(B357-40)*转化表!$C$41,IF(AND(B357&lt;=60,B357&gt;50),9*转化表!$C$37+10*转化表!$C$38+10*转化表!$C$39+10*转化表!$C$40+10*转化表!$C$41+(B357-50)*转化表!$C$42,IF(AND(B357&lt;=70,B357&gt;60),9*转化表!$C$37+10*转化表!$C$38+10*转化表!$C$39+10*转化表!$C$40+10*转化表!$C$41+10*转化表!$C$42+(B357-60)*转化表!$C$43,IF(AND(B357&lt;=80,B357&gt;70),9*转化表!$C$37+10*转化表!$C$38+10*转化表!$C$39+10*转化表!$C$40+10*转化表!$C$41+10*转化表!$C$42+10*转化表!$C$43+(B357-70)*转化表!$C$44,IF(AND(B357&lt;=90,B357&gt;80),9*转化表!$C$37+10*转化表!$C$38+10*转化表!$C$39+10*转化表!$C$40+10*转化表!$C$41+10*转化表!$C$42+10*转化表!$C$43+10*转化表!$C$44+(B357-80)*转化表!$C$45,IF(AND(B357&lt;=100,B357&gt;90),9*转化表!$C$37+10*转化表!$C$38+10*转化表!$C$39+10*转化表!$C$40+10*转化表!$C$41+10*转化表!$C$42+10*转化表!$C$43+10*转化表!$C$44+10*转化表!$C$45+(B357-90)*转化表!$C$46,IF(AND(B357&lt;=110,B357&gt;100),9*转化表!$C$37+10*转化表!$C$38+10*转化表!$C$39+10*转化表!$C$40+10*转化表!$C$41+10*转化表!$C$42+10*转化表!$C$43+10*转化表!$C$44+10*转化表!$C$45+10*转化表!$C$46+(B357-100)*转化表!$C$47,IF(AND(B357&lt;=120,B357&gt;110),9*转化表!$C$37+10*转化表!$C$38+10*转化表!$C$39+10*转化表!$C$40+10*转化表!$C$41+10*转化表!$C$42+10*转化表!$C$43+10*转化表!$C$44+10*转化表!$C$45+10*转化表!$C$46+10*转化表!$C$47+(B357-110)*转化表!$C$48))))))))))))</f>
        <v>3043</v>
      </c>
      <c r="H357" s="102">
        <f>人物成长表!$D357*人物成长表!$B357*7%+4.8+IF(AND(B357&lt;=10,B357&gt;0),(人物成长表!$B357-1)*转化表!$D$37,IF(AND(B357&lt;=20,B357&gt;10),9*转化表!$D$37+(B357-10)*转化表!$D$38,IF(AND(B357&lt;=30,B357&gt;20),9*转化表!$D$37+10*转化表!$D$38+(B357-20)*转化表!$D$39,IF(AND(B357&lt;=40,B357&gt;30),9*转化表!$D$37+10*转化表!$D$38+10*转化表!$D$39+(B357-30)*转化表!$D$40,IF(AND(B357&lt;=50,B357&gt;40),9*转化表!$D$37+10*转化表!$D$38+10*转化表!$D$39+10*转化表!$D$40+(B357-40)*转化表!$D$41,IF(AND(B357&lt;=60,B357&gt;50),9*转化表!$D$37+10*转化表!$D$38+10*转化表!$D$39+10*转化表!$D$40+10*转化表!$D$41+(B357-50)*转化表!$D$42,IF(AND(B357&lt;=70,B357&gt;60),9*转化表!$D$37+10*转化表!$D$38+10*转化表!$D$39+10*转化表!$D$40+10*转化表!$D$41+10*转化表!$D$42+(B357-60)*转化表!$D$43,IF(AND(B357&lt;=80,B357&gt;70),9*转化表!$D$37+10*转化表!$D$38+10*转化表!$D$39+10*转化表!$D$40+10*转化表!$D$41+10*转化表!$D$42+10*转化表!$D$43+(B357-70)*转化表!$D$44,IF(AND(B357&lt;=90,B357&gt;80),9*转化表!$D$37+10*转化表!$D$38+10*转化表!$D$39+10*转化表!$D$40+10*转化表!$D$41+10*转化表!$D$42+10*转化表!$D$43+10*转化表!$D$44+(B357-80)*转化表!$D$45,IF(AND(B357&lt;=100,B357&gt;90),9*转化表!$D$37+10*转化表!$D$38+10*转化表!$D$39+10*转化表!$D$40+10*转化表!$D$41+10*转化表!$D$42+10*转化表!$D$43+10*转化表!$D$44+10*转化表!$D$45+(B357-90)*转化表!$D$46,IF(AND(B357&lt;=110,B357&gt;100),9*转化表!$D$37+10*转化表!$D$38+10*转化表!$D$39+10*转化表!$D$40+10*转化表!$D$41+10*转化表!$D$42+10*转化表!$D$43+10*转化表!$D$44+10*转化表!$D$45+10*转化表!$D$46+(B357-100)*转化表!$D$47,IF(AND(B357&lt;=120,B357&gt;110),9*转化表!$D$37+10*转化表!$D$38+10*转化表!$D$39+10*转化表!$D$40+10*转化表!$D$41+10*转化表!$D$42+10*转化表!$D$43+10*转化表!$D$44+10*转化表!$D$45+10*转化表!$D$46+10*转化表!$D$47+(B357-110)*转化表!$D$48))))))))))))</f>
        <v>760.40000000000009</v>
      </c>
      <c r="I357" s="103">
        <f>IF(E357&lt;=50,0,(E357-50)*人物成长表!$B357*10%+0.1+IF(AND(B357&lt;=10,B357&gt;0),(人物成长表!$B357-1)*转化表!$E$37,IF(AND(B357&lt;=20,B357&gt;10),9*转化表!$E$37+(B357-10)*转化表!$E$38,IF(AND(B357&lt;=30,B357&gt;20),9*转化表!$E$37+10*转化表!$E$38+(B357-20)*转化表!$E$39,IF(AND(B357&lt;=40,B357&gt;30),9*转化表!$E$37+10*转化表!$E$38+10*转化表!$E$39+(B357-30)*转化表!$E$40,IF(AND(B357&lt;=50,B357&gt;40),9*转化表!$E$37+10*转化表!$E$38+10*转化表!$E$39+10*转化表!$E$40+(B357-40)*转化表!$E$41,IF(AND(B357&lt;=60,B357&gt;50),9*转化表!$E$37+10*转化表!$E$38+10*转化表!$E$39+10*转化表!$E$40+10*转化表!$E$41+(B357-50)*转化表!$E$42,IF(AND(B357&lt;=70,B357&gt;60),9*转化表!$E$37+10*转化表!$E$38+10*转化表!$E$39+10*转化表!$E$40+10*转化表!$E$41+10*转化表!$E$42+(B357-60)*转化表!$E$43,IF(AND(B357&lt;=80,B357&gt;70),9*转化表!$E$37+10*转化表!$E$38+10*转化表!$E$39+10*转化表!$E$40+10*转化表!$E$41+10*转化表!$E$42+10*转化表!$E$43+(B357-70)*转化表!$E$44,IF(AND(B357&lt;=90,B357&gt;80),9*转化表!$E$37+10*转化表!$E$38+10*转化表!$E$39+10*转化表!$E$40+10*转化表!$E$41+10*转化表!$E$42+10*转化表!$E$43+10*转化表!$E$44+(B357-80)*转化表!$E$45,IF(AND(B357&lt;=100,B357&gt;90),9*转化表!$E$37+10*转化表!$E$38+10*转化表!$E$39+10*转化表!$E$40+10*转化表!$E$41+10*转化表!$E$42+10*转化表!$E$43+10*转化表!$E$44+10*转化表!$E$45+(B357-90)*转化表!$E$46,IF(AND(B357&lt;=110,B357&gt;100),9*转化表!$E$37+10*转化表!$E$38+10*转化表!$E$39+10*转化表!$E$40+10*转化表!$E$41+10*转化表!$E$42+10*转化表!$E$43+10*转化表!$E$44+10*转化表!$E$45+10*转化表!$E$46+(B357-100)*转化表!$E$47,IF(AND(B357&lt;=120,B357&gt;110),9*转化表!$E$37+10*转化表!$E$38+10*转化表!$E$39+10*转化表!$E$40+10*转化表!$E$41+10*转化表!$E$42+10*转化表!$E$43+10*转化表!$E$44+10*转化表!$E$45+10*转化表!$E$46+10*转化表!$E$47+(B357-110)*转化表!$E$48)))))))))))))</f>
        <v>170.97</v>
      </c>
      <c r="J357" s="103">
        <f>IF(E357&lt;=50,0,(E357-50)*B357*7%+0.1+IF(AND(B357&lt;=10,B357&gt;0),(人物成长表!$B357-1)*转化表!$F$37,IF(AND(B357&lt;=20,B357&gt;10),9*转化表!$F$37+(B357-10)*转化表!$F$38,IF(AND(B357&lt;=30,B357&gt;20),9*转化表!$F$37+10*转化表!$F$38+(B357-20)*转化表!$F$39,IF(AND(B357&lt;=40,B357&gt;30),9*转化表!$F$37+10*转化表!$F$38+10*转化表!$F$39+(B357-30)*转化表!$F$40,IF(AND(B357&lt;=50,B357&gt;40),9*转化表!$F$37+10*转化表!$F$38+10*转化表!$F$39+10*转化表!$F$40+(B357-40)*转化表!$F$41,IF(AND(B357&lt;=60,B357&gt;50),9*转化表!$F$37+10*转化表!$F$38+10*转化表!$F$39+10*转化表!$F$40+10*转化表!$F$41+(B357-50)*转化表!$F$42,IF(AND(B357&lt;=70,B357&gt;60),9*转化表!$F$37+10*转化表!$F$38+10*转化表!$F$39+10*转化表!$F$40+10*转化表!$F$41+10*转化表!$F$42+(B357-60)*转化表!$F$43,IF(AND(B357&lt;=80,B357&gt;70),9*转化表!$F$37+10*转化表!$F$38+10*转化表!$F$39+10*转化表!$F$40+10*转化表!$F$41+10*转化表!$F$42+10*转化表!$F$43+(B357-70)*转化表!$F$44,IF(AND(B357&lt;=90,B357&gt;80),9*转化表!$F$37+10*转化表!$F$38+10*转化表!$F$39+10*转化表!$F$40+10*转化表!$F$41+10*转化表!$F$42+10*转化表!$F$43+10*转化表!$F$44+(B357-80)*转化表!$F$45,IF(AND(B357&lt;=100,B357&gt;90),9*转化表!$F$37+10*转化表!$F$38+10*转化表!$F$39+10*转化表!$F$40+10*转化表!$F$41+10*转化表!$F$42+10*转化表!$F$43+10*转化表!$F$44+10*转化表!$F$45+(B357-90)*转化表!$F$46,IF(AND(B357&lt;=110,B357&gt;100),9*转化表!$F$37+10*转化表!$F$38+10*转化表!$F$39+10*转化表!$F$40+10*转化表!$F$41+10*转化表!$F$42+10*转化表!$F$43+10*转化表!$F$44+10*转化表!$F$45+10*转化表!$F$46+(B357-100)*转化表!$F$47,IF(AND(B357&lt;=120,B357&gt;110),9*转化表!$F$37+10*转化表!$F$38+10*转化表!$F$39+10*转化表!$F$40+10*转化表!$F$41+10*转化表!$F$42+10*转化表!$F$43+10*转化表!$F$44+10*转化表!$F$45+10*转化表!$F$46+10*转化表!$F$47+(B357-110)*转化表!$F$48)))))))))))))</f>
        <v>115.33</v>
      </c>
      <c r="K357" s="103">
        <f>(F357-50)*人物成长表!$B357*10%+1+IF(AND(B357&lt;=10,B357&gt;0),(人物成长表!$B357-1)*转化表!$G$37,IF(AND(B357&lt;=20,B357&gt;10),9*转化表!$G$37+(B357-10)*转化表!$G$38,IF(AND(B357&lt;=30,B357&gt;20),9*转化表!$G$37+10*转化表!$G$38+(B357-20)*转化表!$G$39,IF(AND(B357&lt;=40,B357&gt;30),9*转化表!$G$37+10*转化表!$G$38+10*转化表!$G$39+(B357-30)*转化表!$G$40,IF(AND(B357&lt;=50,B357&gt;40),9*转化表!$G$37+10*转化表!$G$38+10*转化表!$G$39+10*转化表!$G$40+(B357-40)*转化表!$G$41,IF(AND(B357&lt;=60,B357&gt;50),9*转化表!$G$37+10*转化表!$G$38+10*转化表!$G$39+10*转化表!$G$40+10*转化表!$G$41+(B357-50)*转化表!$G$42,IF(AND(B357&lt;=70,B357&gt;60),9*转化表!$G$37+10*转化表!$G$38+10*转化表!$G$39+10*转化表!$G$40+10*转化表!$G$41+10*转化表!$G$42+(B357-60)*转化表!$G$43,IF(AND(B357&lt;=80,B357&gt;70),9*转化表!$G$37+10*转化表!$G$38+10*转化表!$G$39+10*转化表!$G$40+10*转化表!$G$41+10*转化表!$G$42+10*转化表!$G$43+(B357-70)*转化表!$G$44,IF(AND(B357&lt;=90,B357&gt;80),9*转化表!$G$37+10*转化表!$G$38+10*转化表!$G$39+10*转化表!$G$40+10*转化表!$G$41+10*转化表!$G$42+10*转化表!$G$43+10*转化表!$G$44+(B357-80)*转化表!$G$45,IF(AND(B357&lt;=100,B357&gt;90),9*转化表!$G$37+10*转化表!$G$38+10*转化表!$G$39+10*转化表!$G$40+10*转化表!$G$41+10*转化表!$G$42+10*转化表!$G$43+10*转化表!$G$44+10*转化表!$G$45+(B357-90)*转化表!$G$46,IF(AND(B357&lt;=110,B357&gt;100),9*转化表!$G$37+10*转化表!$G$38+10*转化表!$G$39+10*转化表!$G$40+10*转化表!$G$41+10*转化表!$G$42+10*转化表!$G$43+10*转化表!$G$44+10*转化表!$G$45+10*转化表!$G$46+(B357-100)*转化表!$G$47,IF(AND(B357&lt;=120,B357&gt;110),9*转化表!$G$37+10*转化表!$G$38+10*转化表!$G$39+10*转化表!$G$40+10*转化表!$G$41+10*转化表!$G$42+10*转化表!$G$43+10*转化表!$G$44+10*转化表!$G$45+10*转化表!$G$46+10*转化表!$G$47+(B357-110)*转化表!$G$48))))))))))))</f>
        <v>848</v>
      </c>
      <c r="L357" s="103">
        <f>IF(F357&lt;=50,0,(F357-50)*人物成长表!$B357*7%+IF(AND(B357&lt;=10,B357&gt;0),人物成长表!$B357*转化表!$H$37,IF(AND(B357&lt;=20,B357&gt;10),9*转化表!$H$37+(B357-10)*转化表!$H$38,IF(AND(B357&lt;=30,B357&gt;20),9*转化表!$H$37+10*转化表!$H$38+(B357-20)*转化表!$H$39,IF(AND(B357&lt;=40,B357&gt;30),9*转化表!$H$37+10*转化表!$H$38+10*转化表!$H$39+(B357-30)*转化表!$H$40,IF(AND(B357&lt;=50,B357&gt;40),9*转化表!$H$37+10*转化表!$H$38+10*转化表!$H$39+10*转化表!$H$40+(B357-40)*转化表!$H$41,IF(AND(B357&lt;=60,B357&gt;50),9*转化表!$H$37+10*转化表!$H$38+10*转化表!$H$39+10*转化表!$H$40+10*转化表!$H$41+(B357-50)*转化表!$H$42,IF(AND(B357&lt;=70,B357&gt;60),9*转化表!$H$37+10*转化表!$H$38+10*转化表!$H$39+10*转化表!$H$40+10*转化表!$H$41+10*转化表!$H$42+(B357-60)*转化表!$H$43,IF(AND(B357&lt;=80,B357&gt;70),9*转化表!$H$37+10*转化表!$H$38+10*转化表!$H$39+10*转化表!$H$40+10*转化表!$H$41+10*转化表!$H$42+10*转化表!$H$43+(B357-70)*转化表!$H$44,IF(AND(B357&lt;=90,B357&gt;80),9*转化表!$H$37+10*转化表!$H$38+10*转化表!$H$39+10*转化表!$H$40+10*转化表!$H$41+10*转化表!$H$42+10*转化表!$H$43+10*转化表!$H$44+(B357-80)*转化表!$H$45,IF(AND(B357&lt;=100,B357&gt;90),9*转化表!$H$37+10*转化表!$H$38+10*转化表!$H$39+10*转化表!$H$40+10*转化表!$H$41+10*转化表!$H$42+10*转化表!$H$43+10*转化表!$H$44+10*转化表!$H$45+(B357-90)*转化表!$H$46,IF(AND(B357&lt;=110,B357&gt;100),9*转化表!$H$37+10*转化表!$H$38+10*转化表!$H$39+10*转化表!$H$40+10*转化表!$H$41+10*转化表!$H$42+10*转化表!$H$43+10*转化表!$H$44+10*转化表!$H$45+10*转化表!$H$46+(B357-100)*转化表!$H$47,IF(AND(B357&lt;=120,B357&gt;110),9*转化表!$H$37+10*转化表!$H$38+10*转化表!$H$39+10*转化表!$H$40+10*转化表!$H$41+10*转化表!$H$42+10*转化表!$H$43+10*转化表!$H$44+10*转化表!$H$45+10*转化表!$H$46+10*转化表!$H$47+(B357-110)*转化表!$H$48)))))))))))))</f>
        <v>92</v>
      </c>
      <c r="M357" s="104">
        <v>0.15</v>
      </c>
      <c r="N357" s="100">
        <v>0</v>
      </c>
      <c r="O357" s="104">
        <v>0.15</v>
      </c>
      <c r="P357" s="104">
        <v>0.15</v>
      </c>
      <c r="Q357" s="100">
        <v>0</v>
      </c>
      <c r="R357" s="100">
        <v>0</v>
      </c>
      <c r="S357" s="100">
        <v>0</v>
      </c>
    </row>
    <row r="358" spans="1:19">
      <c r="A358" s="42" t="s">
        <v>465</v>
      </c>
      <c r="B358" s="100">
        <v>117</v>
      </c>
      <c r="C358" s="101">
        <f>IF(AND(B358&lt;=10,B358&gt;0),(人物成长表!$B358-1)*16+50,IF(AND(B358&lt;=20,B358&gt;10),9*16+50+(B358-10)*32,IF(AND(B358&lt;=30,B358&gt;20),9*16+50+10*32+(B358-20)*48,IF(AND(B358&lt;=40,B358&gt;30),9*16+50+10*32+10*48+(B358-30)*64,IF(AND(B358&lt;=50,B358&gt;40),9*16+50+10*32+10*48+10*64+(B358-40)*80,IF(AND(B358&lt;=60,B358&gt;50),9*16+30+10*32+10*48+10*64+10*80+(B358-50)*96,IF(AND(B358&lt;=70,B358&gt;60),9*16+30+10*32+10*48+10*64+10*80+10*96+(B358-60)*112,IF(AND(B358&lt;=80,B358&gt;70),9*16+30+10*32+10*48+10*64+10*80+10*96+10*112+(B358-70)*128,IF(AND(B358&lt;=90,B358&gt;80),9*16+30+10*32+10*48+10*64+10*80+10*96+10*112+10*128+(B358-80)*144,IF(AND(B358&lt;=100,B358&gt;90),9*16+30+10*32+10*48+10*64+10*80+10*96+10*112+10*128+10*144+(B358-90)*160,IF(AND(B358&lt;=110,B358&gt;100),9*16+30+10*32+10*48+10*64+10*80+10*96+10*112+10*128+10*144+10*160+(B358-100)*176,IF(AND(B358&lt;=120,B358&gt;110),9*16+30+10*32+10*48+10*64+10*80+10*96+10*112+10*128+10*144+10*160+10*176+(B358-110)*192))))))))))))</f>
        <v>11918</v>
      </c>
      <c r="D358" s="42">
        <v>60</v>
      </c>
      <c r="E358" s="42">
        <v>60</v>
      </c>
      <c r="F358" s="100">
        <v>60</v>
      </c>
      <c r="G358" s="102">
        <f>人物成长表!$D358*人物成长表!$B358*10%+7+IF(AND(B358&lt;=10,B358&gt;0),(人物成长表!$B358-1)*转化表!$C$37,IF(AND(B358&lt;=20,B358&gt;10),9*转化表!$C$37+(B358-10)*转化表!$C$38,IF(AND(B358&lt;=30,B358&gt;20),9*转化表!$C$37+10*转化表!$C$38+(B358-20)*转化表!$C$39,IF(AND(B358&lt;=40,B358&gt;30),9*转化表!$C$37+10*转化表!$C$38+10*转化表!$C$39+(B358-30)*转化表!$C$40,IF(AND(B358&lt;=50,B358&gt;40),9*转化表!$C$37+10*转化表!$C$38+10*转化表!$C$39+10*转化表!$C$40+(B358-40)*转化表!$C$41,IF(AND(B358&lt;=60,B358&gt;50),9*转化表!$C$37+10*转化表!$C$38+10*转化表!$C$39+10*转化表!$C$40+10*转化表!$C$41+(B358-50)*转化表!$C$42,IF(AND(B358&lt;=70,B358&gt;60),9*转化表!$C$37+10*转化表!$C$38+10*转化表!$C$39+10*转化表!$C$40+10*转化表!$C$41+10*转化表!$C$42+(B358-60)*转化表!$C$43,IF(AND(B358&lt;=80,B358&gt;70),9*转化表!$C$37+10*转化表!$C$38+10*转化表!$C$39+10*转化表!$C$40+10*转化表!$C$41+10*转化表!$C$42+10*转化表!$C$43+(B358-70)*转化表!$C$44,IF(AND(B358&lt;=90,B358&gt;80),9*转化表!$C$37+10*转化表!$C$38+10*转化表!$C$39+10*转化表!$C$40+10*转化表!$C$41+10*转化表!$C$42+10*转化表!$C$43+10*转化表!$C$44+(B358-80)*转化表!$C$45,IF(AND(B358&lt;=100,B358&gt;90),9*转化表!$C$37+10*转化表!$C$38+10*转化表!$C$39+10*转化表!$C$40+10*转化表!$C$41+10*转化表!$C$42+10*转化表!$C$43+10*转化表!$C$44+10*转化表!$C$45+(B358-90)*转化表!$C$46,IF(AND(B358&lt;=110,B358&gt;100),9*转化表!$C$37+10*转化表!$C$38+10*转化表!$C$39+10*转化表!$C$40+10*转化表!$C$41+10*转化表!$C$42+10*转化表!$C$43+10*转化表!$C$44+10*转化表!$C$45+10*转化表!$C$46+(B358-100)*转化表!$C$47,IF(AND(B358&lt;=120,B358&gt;110),9*转化表!$C$37+10*转化表!$C$38+10*转化表!$C$39+10*转化表!$C$40+10*转化表!$C$41+10*转化表!$C$42+10*转化表!$C$43+10*转化表!$C$44+10*转化表!$C$45+10*转化表!$C$46+10*转化表!$C$47+(B358-110)*转化表!$C$48))))))))))))</f>
        <v>3092</v>
      </c>
      <c r="H358" s="102">
        <f>人物成长表!$D358*人物成长表!$B358*7%+4.8+IF(AND(B358&lt;=10,B358&gt;0),(人物成长表!$B358-1)*转化表!$D$37,IF(AND(B358&lt;=20,B358&gt;10),9*转化表!$D$37+(B358-10)*转化表!$D$38,IF(AND(B358&lt;=30,B358&gt;20),9*转化表!$D$37+10*转化表!$D$38+(B358-20)*转化表!$D$39,IF(AND(B358&lt;=40,B358&gt;30),9*转化表!$D$37+10*转化表!$D$38+10*转化表!$D$39+(B358-30)*转化表!$D$40,IF(AND(B358&lt;=50,B358&gt;40),9*转化表!$D$37+10*转化表!$D$38+10*转化表!$D$39+10*转化表!$D$40+(B358-40)*转化表!$D$41,IF(AND(B358&lt;=60,B358&gt;50),9*转化表!$D$37+10*转化表!$D$38+10*转化表!$D$39+10*转化表!$D$40+10*转化表!$D$41+(B358-50)*转化表!$D$42,IF(AND(B358&lt;=70,B358&gt;60),9*转化表!$D$37+10*转化表!$D$38+10*转化表!$D$39+10*转化表!$D$40+10*转化表!$D$41+10*转化表!$D$42+(B358-60)*转化表!$D$43,IF(AND(B358&lt;=80,B358&gt;70),9*转化表!$D$37+10*转化表!$D$38+10*转化表!$D$39+10*转化表!$D$40+10*转化表!$D$41+10*转化表!$D$42+10*转化表!$D$43+(B358-70)*转化表!$D$44,IF(AND(B358&lt;=90,B358&gt;80),9*转化表!$D$37+10*转化表!$D$38+10*转化表!$D$39+10*转化表!$D$40+10*转化表!$D$41+10*转化表!$D$42+10*转化表!$D$43+10*转化表!$D$44+(B358-80)*转化表!$D$45,IF(AND(B358&lt;=100,B358&gt;90),9*转化表!$D$37+10*转化表!$D$38+10*转化表!$D$39+10*转化表!$D$40+10*转化表!$D$41+10*转化表!$D$42+10*转化表!$D$43+10*转化表!$D$44+10*转化表!$D$45+(B358-90)*转化表!$D$46,IF(AND(B358&lt;=110,B358&gt;100),9*转化表!$D$37+10*转化表!$D$38+10*转化表!$D$39+10*转化表!$D$40+10*转化表!$D$41+10*转化表!$D$42+10*转化表!$D$43+10*转化表!$D$44+10*转化表!$D$45+10*转化表!$D$46+(B358-100)*转化表!$D$47,IF(AND(B358&lt;=120,B358&gt;110),9*转化表!$D$37+10*转化表!$D$38+10*转化表!$D$39+10*转化表!$D$40+10*转化表!$D$41+10*转化表!$D$42+10*转化表!$D$43+10*转化表!$D$44+10*转化表!$D$45+10*转化表!$D$46+10*转化表!$D$47+(B358-110)*转化表!$D$48))))))))))))</f>
        <v>771.3</v>
      </c>
      <c r="I358" s="103">
        <f>IF(E358&lt;=50,0,(E358-50)*人物成长表!$B358*10%+0.1+IF(AND(B358&lt;=10,B358&gt;0),(人物成长表!$B358-1)*转化表!$E$37,IF(AND(B358&lt;=20,B358&gt;10),9*转化表!$E$37+(B358-10)*转化表!$E$38,IF(AND(B358&lt;=30,B358&gt;20),9*转化表!$E$37+10*转化表!$E$38+(B358-20)*转化表!$E$39,IF(AND(B358&lt;=40,B358&gt;30),9*转化表!$E$37+10*转化表!$E$38+10*转化表!$E$39+(B358-30)*转化表!$E$40,IF(AND(B358&lt;=50,B358&gt;40),9*转化表!$E$37+10*转化表!$E$38+10*转化表!$E$39+10*转化表!$E$40+(B358-40)*转化表!$E$41,IF(AND(B358&lt;=60,B358&gt;50),9*转化表!$E$37+10*转化表!$E$38+10*转化表!$E$39+10*转化表!$E$40+10*转化表!$E$41+(B358-50)*转化表!$E$42,IF(AND(B358&lt;=70,B358&gt;60),9*转化表!$E$37+10*转化表!$E$38+10*转化表!$E$39+10*转化表!$E$40+10*转化表!$E$41+10*转化表!$E$42+(B358-60)*转化表!$E$43,IF(AND(B358&lt;=80,B358&gt;70),9*转化表!$E$37+10*转化表!$E$38+10*转化表!$E$39+10*转化表!$E$40+10*转化表!$E$41+10*转化表!$E$42+10*转化表!$E$43+(B358-70)*转化表!$E$44,IF(AND(B358&lt;=90,B358&gt;80),9*转化表!$E$37+10*转化表!$E$38+10*转化表!$E$39+10*转化表!$E$40+10*转化表!$E$41+10*转化表!$E$42+10*转化表!$E$43+10*转化表!$E$44+(B358-80)*转化表!$E$45,IF(AND(B358&lt;=100,B358&gt;90),9*转化表!$E$37+10*转化表!$E$38+10*转化表!$E$39+10*转化表!$E$40+10*转化表!$E$41+10*转化表!$E$42+10*转化表!$E$43+10*转化表!$E$44+10*转化表!$E$45+(B358-90)*转化表!$E$46,IF(AND(B358&lt;=110,B358&gt;100),9*转化表!$E$37+10*转化表!$E$38+10*转化表!$E$39+10*转化表!$E$40+10*转化表!$E$41+10*转化表!$E$42+10*转化表!$E$43+10*转化表!$E$44+10*转化表!$E$45+10*转化表!$E$46+(B358-100)*转化表!$E$47,IF(AND(B358&lt;=120,B358&gt;110),9*转化表!$E$37+10*转化表!$E$38+10*转化表!$E$39+10*转化表!$E$40+10*转化表!$E$41+10*转化表!$E$42+10*转化表!$E$43+10*转化表!$E$44+10*转化表!$E$45+10*转化表!$E$46+10*转化表!$E$47+(B358-110)*转化表!$E$48)))))))))))))</f>
        <v>173.97</v>
      </c>
      <c r="J358" s="103">
        <f>IF(E358&lt;=50,0,(E358-50)*B358*7%+0.1+IF(AND(B358&lt;=10,B358&gt;0),(人物成长表!$B358-1)*转化表!$F$37,IF(AND(B358&lt;=20,B358&gt;10),9*转化表!$F$37+(B358-10)*转化表!$F$38,IF(AND(B358&lt;=30,B358&gt;20),9*转化表!$F$37+10*转化表!$F$38+(B358-20)*转化表!$F$39,IF(AND(B358&lt;=40,B358&gt;30),9*转化表!$F$37+10*转化表!$F$38+10*转化表!$F$39+(B358-30)*转化表!$F$40,IF(AND(B358&lt;=50,B358&gt;40),9*转化表!$F$37+10*转化表!$F$38+10*转化表!$F$39+10*转化表!$F$40+(B358-40)*转化表!$F$41,IF(AND(B358&lt;=60,B358&gt;50),9*转化表!$F$37+10*转化表!$F$38+10*转化表!$F$39+10*转化表!$F$40+10*转化表!$F$41+(B358-50)*转化表!$F$42,IF(AND(B358&lt;=70,B358&gt;60),9*转化表!$F$37+10*转化表!$F$38+10*转化表!$F$39+10*转化表!$F$40+10*转化表!$F$41+10*转化表!$F$42+(B358-60)*转化表!$F$43,IF(AND(B358&lt;=80,B358&gt;70),9*转化表!$F$37+10*转化表!$F$38+10*转化表!$F$39+10*转化表!$F$40+10*转化表!$F$41+10*转化表!$F$42+10*转化表!$F$43+(B358-70)*转化表!$F$44,IF(AND(B358&lt;=90,B358&gt;80),9*转化表!$F$37+10*转化表!$F$38+10*转化表!$F$39+10*转化表!$F$40+10*转化表!$F$41+10*转化表!$F$42+10*转化表!$F$43+10*转化表!$F$44+(B358-80)*转化表!$F$45,IF(AND(B358&lt;=100,B358&gt;90),9*转化表!$F$37+10*转化表!$F$38+10*转化表!$F$39+10*转化表!$F$40+10*转化表!$F$41+10*转化表!$F$42+10*转化表!$F$43+10*转化表!$F$44+10*转化表!$F$45+(B358-90)*转化表!$F$46,IF(AND(B358&lt;=110,B358&gt;100),9*转化表!$F$37+10*转化表!$F$38+10*转化表!$F$39+10*转化表!$F$40+10*转化表!$F$41+10*转化表!$F$42+10*转化表!$F$43+10*转化表!$F$44+10*转化表!$F$45+10*转化表!$F$46+(B358-100)*转化表!$F$47,IF(AND(B358&lt;=120,B358&gt;110),9*转化表!$F$37+10*转化表!$F$38+10*转化表!$F$39+10*转化表!$F$40+10*转化表!$F$41+10*转化表!$F$42+10*转化表!$F$43+10*转化表!$F$44+10*转化表!$F$45+10*转化表!$F$46+10*转化表!$F$47+(B358-110)*转化表!$F$48)))))))))))))</f>
        <v>117.53</v>
      </c>
      <c r="K358" s="103">
        <f>(F358-50)*人物成长表!$B358*10%+1+IF(AND(B358&lt;=10,B358&gt;0),(人物成长表!$B358-1)*转化表!$G$37,IF(AND(B358&lt;=20,B358&gt;10),9*转化表!$G$37+(B358-10)*转化表!$G$38,IF(AND(B358&lt;=30,B358&gt;20),9*转化表!$G$37+10*转化表!$G$38+(B358-20)*转化表!$G$39,IF(AND(B358&lt;=40,B358&gt;30),9*转化表!$G$37+10*转化表!$G$38+10*转化表!$G$39+(B358-30)*转化表!$G$40,IF(AND(B358&lt;=50,B358&gt;40),9*转化表!$G$37+10*转化表!$G$38+10*转化表!$G$39+10*转化表!$G$40+(B358-40)*转化表!$G$41,IF(AND(B358&lt;=60,B358&gt;50),9*转化表!$G$37+10*转化表!$G$38+10*转化表!$G$39+10*转化表!$G$40+10*转化表!$G$41+(B358-50)*转化表!$G$42,IF(AND(B358&lt;=70,B358&gt;60),9*转化表!$G$37+10*转化表!$G$38+10*转化表!$G$39+10*转化表!$G$40+10*转化表!$G$41+10*转化表!$G$42+(B358-60)*转化表!$G$43,IF(AND(B358&lt;=80,B358&gt;70),9*转化表!$G$37+10*转化表!$G$38+10*转化表!$G$39+10*转化表!$G$40+10*转化表!$G$41+10*转化表!$G$42+10*转化表!$G$43+(B358-70)*转化表!$G$44,IF(AND(B358&lt;=90,B358&gt;80),9*转化表!$G$37+10*转化表!$G$38+10*转化表!$G$39+10*转化表!$G$40+10*转化表!$G$41+10*转化表!$G$42+10*转化表!$G$43+10*转化表!$G$44+(B358-80)*转化表!$G$45,IF(AND(B358&lt;=100,B358&gt;90),9*转化表!$G$37+10*转化表!$G$38+10*转化表!$G$39+10*转化表!$G$40+10*转化表!$G$41+10*转化表!$G$42+10*转化表!$G$43+10*转化表!$G$44+10*转化表!$G$45+(B358-90)*转化表!$G$46,IF(AND(B358&lt;=110,B358&gt;100),9*转化表!$G$37+10*转化表!$G$38+10*转化表!$G$39+10*转化表!$G$40+10*转化表!$G$41+10*转化表!$G$42+10*转化表!$G$43+10*转化表!$G$44+10*转化表!$G$45+10*转化表!$G$46+(B358-100)*转化表!$G$47,IF(AND(B358&lt;=120,B358&gt;110),9*转化表!$G$37+10*转化表!$G$38+10*转化表!$G$39+10*转化表!$G$40+10*转化表!$G$41+10*转化表!$G$42+10*转化表!$G$43+10*转化表!$G$44+10*转化表!$G$45+10*转化表!$G$46+10*转化表!$G$47+(B358-110)*转化表!$G$48))))))))))))</f>
        <v>861</v>
      </c>
      <c r="L358" s="103">
        <f>IF(F358&lt;=50,0,(F358-50)*人物成长表!$B358*7%+IF(AND(B358&lt;=10,B358&gt;0),人物成长表!$B358*转化表!$H$37,IF(AND(B358&lt;=20,B358&gt;10),9*转化表!$H$37+(B358-10)*转化表!$H$38,IF(AND(B358&lt;=30,B358&gt;20),9*转化表!$H$37+10*转化表!$H$38+(B358-20)*转化表!$H$39,IF(AND(B358&lt;=40,B358&gt;30),9*转化表!$H$37+10*转化表!$H$38+10*转化表!$H$39+(B358-30)*转化表!$H$40,IF(AND(B358&lt;=50,B358&gt;40),9*转化表!$H$37+10*转化表!$H$38+10*转化表!$H$39+10*转化表!$H$40+(B358-40)*转化表!$H$41,IF(AND(B358&lt;=60,B358&gt;50),9*转化表!$H$37+10*转化表!$H$38+10*转化表!$H$39+10*转化表!$H$40+10*转化表!$H$41+(B358-50)*转化表!$H$42,IF(AND(B358&lt;=70,B358&gt;60),9*转化表!$H$37+10*转化表!$H$38+10*转化表!$H$39+10*转化表!$H$40+10*转化表!$H$41+10*转化表!$H$42+(B358-60)*转化表!$H$43,IF(AND(B358&lt;=80,B358&gt;70),9*转化表!$H$37+10*转化表!$H$38+10*转化表!$H$39+10*转化表!$H$40+10*转化表!$H$41+10*转化表!$H$42+10*转化表!$H$43+(B358-70)*转化表!$H$44,IF(AND(B358&lt;=90,B358&gt;80),9*转化表!$H$37+10*转化表!$H$38+10*转化表!$H$39+10*转化表!$H$40+10*转化表!$H$41+10*转化表!$H$42+10*转化表!$H$43+10*转化表!$H$44+(B358-80)*转化表!$H$45,IF(AND(B358&lt;=100,B358&gt;90),9*转化表!$H$37+10*转化表!$H$38+10*转化表!$H$39+10*转化表!$H$40+10*转化表!$H$41+10*转化表!$H$42+10*转化表!$H$43+10*转化表!$H$44+10*转化表!$H$45+(B358-90)*转化表!$H$46,IF(AND(B358&lt;=110,B358&gt;100),9*转化表!$H$37+10*转化表!$H$38+10*转化表!$H$39+10*转化表!$H$40+10*转化表!$H$41+10*转化表!$H$42+10*转化表!$H$43+10*转化表!$H$44+10*转化表!$H$45+10*转化表!$H$46+(B358-100)*转化表!$H$47,IF(AND(B358&lt;=120,B358&gt;110),9*转化表!$H$37+10*转化表!$H$38+10*转化表!$H$39+10*转化表!$H$40+10*转化表!$H$41+10*转化表!$H$42+10*转化表!$H$43+10*转化表!$H$44+10*转化表!$H$45+10*转化表!$H$46+10*转化表!$H$47+(B358-110)*转化表!$H$48)))))))))))))</f>
        <v>92.910000000000011</v>
      </c>
      <c r="M358" s="104">
        <v>0.15</v>
      </c>
      <c r="N358" s="100">
        <v>0</v>
      </c>
      <c r="O358" s="104">
        <v>0.15</v>
      </c>
      <c r="P358" s="104">
        <v>0.15</v>
      </c>
      <c r="Q358" s="100">
        <v>0</v>
      </c>
      <c r="R358" s="100">
        <v>0</v>
      </c>
      <c r="S358" s="100">
        <v>0</v>
      </c>
    </row>
    <row r="359" spans="1:19">
      <c r="A359" s="42" t="s">
        <v>465</v>
      </c>
      <c r="B359" s="100">
        <v>118</v>
      </c>
      <c r="C359" s="101">
        <f>IF(AND(B359&lt;=10,B359&gt;0),(人物成长表!$B359-1)*16+50,IF(AND(B359&lt;=20,B359&gt;10),9*16+50+(B359-10)*32,IF(AND(B359&lt;=30,B359&gt;20),9*16+50+10*32+(B359-20)*48,IF(AND(B359&lt;=40,B359&gt;30),9*16+50+10*32+10*48+(B359-30)*64,IF(AND(B359&lt;=50,B359&gt;40),9*16+50+10*32+10*48+10*64+(B359-40)*80,IF(AND(B359&lt;=60,B359&gt;50),9*16+30+10*32+10*48+10*64+10*80+(B359-50)*96,IF(AND(B359&lt;=70,B359&gt;60),9*16+30+10*32+10*48+10*64+10*80+10*96+(B359-60)*112,IF(AND(B359&lt;=80,B359&gt;70),9*16+30+10*32+10*48+10*64+10*80+10*96+10*112+(B359-70)*128,IF(AND(B359&lt;=90,B359&gt;80),9*16+30+10*32+10*48+10*64+10*80+10*96+10*112+10*128+(B359-80)*144,IF(AND(B359&lt;=100,B359&gt;90),9*16+30+10*32+10*48+10*64+10*80+10*96+10*112+10*128+10*144+(B359-90)*160,IF(AND(B359&lt;=110,B359&gt;100),9*16+30+10*32+10*48+10*64+10*80+10*96+10*112+10*128+10*144+10*160+(B359-100)*176,IF(AND(B359&lt;=120,B359&gt;110),9*16+30+10*32+10*48+10*64+10*80+10*96+10*112+10*128+10*144+10*160+10*176+(B359-110)*192))))))))))))</f>
        <v>12110</v>
      </c>
      <c r="D359" s="42">
        <v>60</v>
      </c>
      <c r="E359" s="42">
        <v>60</v>
      </c>
      <c r="F359" s="100">
        <v>60</v>
      </c>
      <c r="G359" s="102">
        <f>人物成长表!$D359*人物成长表!$B359*10%+7+IF(AND(B359&lt;=10,B359&gt;0),(人物成长表!$B359-1)*转化表!$C$37,IF(AND(B359&lt;=20,B359&gt;10),9*转化表!$C$37+(B359-10)*转化表!$C$38,IF(AND(B359&lt;=30,B359&gt;20),9*转化表!$C$37+10*转化表!$C$38+(B359-20)*转化表!$C$39,IF(AND(B359&lt;=40,B359&gt;30),9*转化表!$C$37+10*转化表!$C$38+10*转化表!$C$39+(B359-30)*转化表!$C$40,IF(AND(B359&lt;=50,B359&gt;40),9*转化表!$C$37+10*转化表!$C$38+10*转化表!$C$39+10*转化表!$C$40+(B359-40)*转化表!$C$41,IF(AND(B359&lt;=60,B359&gt;50),9*转化表!$C$37+10*转化表!$C$38+10*转化表!$C$39+10*转化表!$C$40+10*转化表!$C$41+(B359-50)*转化表!$C$42,IF(AND(B359&lt;=70,B359&gt;60),9*转化表!$C$37+10*转化表!$C$38+10*转化表!$C$39+10*转化表!$C$40+10*转化表!$C$41+10*转化表!$C$42+(B359-60)*转化表!$C$43,IF(AND(B359&lt;=80,B359&gt;70),9*转化表!$C$37+10*转化表!$C$38+10*转化表!$C$39+10*转化表!$C$40+10*转化表!$C$41+10*转化表!$C$42+10*转化表!$C$43+(B359-70)*转化表!$C$44,IF(AND(B359&lt;=90,B359&gt;80),9*转化表!$C$37+10*转化表!$C$38+10*转化表!$C$39+10*转化表!$C$40+10*转化表!$C$41+10*转化表!$C$42+10*转化表!$C$43+10*转化表!$C$44+(B359-80)*转化表!$C$45,IF(AND(B359&lt;=100,B359&gt;90),9*转化表!$C$37+10*转化表!$C$38+10*转化表!$C$39+10*转化表!$C$40+10*转化表!$C$41+10*转化表!$C$42+10*转化表!$C$43+10*转化表!$C$44+10*转化表!$C$45+(B359-90)*转化表!$C$46,IF(AND(B359&lt;=110,B359&gt;100),9*转化表!$C$37+10*转化表!$C$38+10*转化表!$C$39+10*转化表!$C$40+10*转化表!$C$41+10*转化表!$C$42+10*转化表!$C$43+10*转化表!$C$44+10*转化表!$C$45+10*转化表!$C$46+(B359-100)*转化表!$C$47,IF(AND(B359&lt;=120,B359&gt;110),9*转化表!$C$37+10*转化表!$C$38+10*转化表!$C$39+10*转化表!$C$40+10*转化表!$C$41+10*转化表!$C$42+10*转化表!$C$43+10*转化表!$C$44+10*转化表!$C$45+10*转化表!$C$46+10*转化表!$C$47+(B359-110)*转化表!$C$48))))))))))))</f>
        <v>3141</v>
      </c>
      <c r="H359" s="102">
        <f>人物成长表!$D359*人物成长表!$B359*7%+4.8+IF(AND(B359&lt;=10,B359&gt;0),(人物成长表!$B359-1)*转化表!$D$37,IF(AND(B359&lt;=20,B359&gt;10),9*转化表!$D$37+(B359-10)*转化表!$D$38,IF(AND(B359&lt;=30,B359&gt;20),9*转化表!$D$37+10*转化表!$D$38+(B359-20)*转化表!$D$39,IF(AND(B359&lt;=40,B359&gt;30),9*转化表!$D$37+10*转化表!$D$38+10*转化表!$D$39+(B359-30)*转化表!$D$40,IF(AND(B359&lt;=50,B359&gt;40),9*转化表!$D$37+10*转化表!$D$38+10*转化表!$D$39+10*转化表!$D$40+(B359-40)*转化表!$D$41,IF(AND(B359&lt;=60,B359&gt;50),9*转化表!$D$37+10*转化表!$D$38+10*转化表!$D$39+10*转化表!$D$40+10*转化表!$D$41+(B359-50)*转化表!$D$42,IF(AND(B359&lt;=70,B359&gt;60),9*转化表!$D$37+10*转化表!$D$38+10*转化表!$D$39+10*转化表!$D$40+10*转化表!$D$41+10*转化表!$D$42+(B359-60)*转化表!$D$43,IF(AND(B359&lt;=80,B359&gt;70),9*转化表!$D$37+10*转化表!$D$38+10*转化表!$D$39+10*转化表!$D$40+10*转化表!$D$41+10*转化表!$D$42+10*转化表!$D$43+(B359-70)*转化表!$D$44,IF(AND(B359&lt;=90,B359&gt;80),9*转化表!$D$37+10*转化表!$D$38+10*转化表!$D$39+10*转化表!$D$40+10*转化表!$D$41+10*转化表!$D$42+10*转化表!$D$43+10*转化表!$D$44+(B359-80)*转化表!$D$45,IF(AND(B359&lt;=100,B359&gt;90),9*转化表!$D$37+10*转化表!$D$38+10*转化表!$D$39+10*转化表!$D$40+10*转化表!$D$41+10*转化表!$D$42+10*转化表!$D$43+10*转化表!$D$44+10*转化表!$D$45+(B359-90)*转化表!$D$46,IF(AND(B359&lt;=110,B359&gt;100),9*转化表!$D$37+10*转化表!$D$38+10*转化表!$D$39+10*转化表!$D$40+10*转化表!$D$41+10*转化表!$D$42+10*转化表!$D$43+10*转化表!$D$44+10*转化表!$D$45+10*转化表!$D$46+(B359-100)*转化表!$D$47,IF(AND(B359&lt;=120,B359&gt;110),9*转化表!$D$37+10*转化表!$D$38+10*转化表!$D$39+10*转化表!$D$40+10*转化表!$D$41+10*转化表!$D$42+10*转化表!$D$43+10*转化表!$D$44+10*转化表!$D$45+10*转化表!$D$46+10*转化表!$D$47+(B359-110)*转化表!$D$48))))))))))))</f>
        <v>782.2</v>
      </c>
      <c r="I359" s="103">
        <f>IF(E359&lt;=50,0,(E359-50)*人物成长表!$B359*10%+0.1+IF(AND(B359&lt;=10,B359&gt;0),(人物成长表!$B359-1)*转化表!$E$37,IF(AND(B359&lt;=20,B359&gt;10),9*转化表!$E$37+(B359-10)*转化表!$E$38,IF(AND(B359&lt;=30,B359&gt;20),9*转化表!$E$37+10*转化表!$E$38+(B359-20)*转化表!$E$39,IF(AND(B359&lt;=40,B359&gt;30),9*转化表!$E$37+10*转化表!$E$38+10*转化表!$E$39+(B359-30)*转化表!$E$40,IF(AND(B359&lt;=50,B359&gt;40),9*转化表!$E$37+10*转化表!$E$38+10*转化表!$E$39+10*转化表!$E$40+(B359-40)*转化表!$E$41,IF(AND(B359&lt;=60,B359&gt;50),9*转化表!$E$37+10*转化表!$E$38+10*转化表!$E$39+10*转化表!$E$40+10*转化表!$E$41+(B359-50)*转化表!$E$42,IF(AND(B359&lt;=70,B359&gt;60),9*转化表!$E$37+10*转化表!$E$38+10*转化表!$E$39+10*转化表!$E$40+10*转化表!$E$41+10*转化表!$E$42+(B359-60)*转化表!$E$43,IF(AND(B359&lt;=80,B359&gt;70),9*转化表!$E$37+10*转化表!$E$38+10*转化表!$E$39+10*转化表!$E$40+10*转化表!$E$41+10*转化表!$E$42+10*转化表!$E$43+(B359-70)*转化表!$E$44,IF(AND(B359&lt;=90,B359&gt;80),9*转化表!$E$37+10*转化表!$E$38+10*转化表!$E$39+10*转化表!$E$40+10*转化表!$E$41+10*转化表!$E$42+10*转化表!$E$43+10*转化表!$E$44+(B359-80)*转化表!$E$45,IF(AND(B359&lt;=100,B359&gt;90),9*转化表!$E$37+10*转化表!$E$38+10*转化表!$E$39+10*转化表!$E$40+10*转化表!$E$41+10*转化表!$E$42+10*转化表!$E$43+10*转化表!$E$44+10*转化表!$E$45+(B359-90)*转化表!$E$46,IF(AND(B359&lt;=110,B359&gt;100),9*转化表!$E$37+10*转化表!$E$38+10*转化表!$E$39+10*转化表!$E$40+10*转化表!$E$41+10*转化表!$E$42+10*转化表!$E$43+10*转化表!$E$44+10*转化表!$E$45+10*转化表!$E$46+(B359-100)*转化表!$E$47,IF(AND(B359&lt;=120,B359&gt;110),9*转化表!$E$37+10*转化表!$E$38+10*转化表!$E$39+10*转化表!$E$40+10*转化表!$E$41+10*转化表!$E$42+10*转化表!$E$43+10*转化表!$E$44+10*转化表!$E$45+10*转化表!$E$46+10*转化表!$E$47+(B359-110)*转化表!$E$48)))))))))))))</f>
        <v>176.97</v>
      </c>
      <c r="J359" s="103">
        <f>IF(E359&lt;=50,0,(E359-50)*B359*7%+0.1+IF(AND(B359&lt;=10,B359&gt;0),(人物成长表!$B359-1)*转化表!$F$37,IF(AND(B359&lt;=20,B359&gt;10),9*转化表!$F$37+(B359-10)*转化表!$F$38,IF(AND(B359&lt;=30,B359&gt;20),9*转化表!$F$37+10*转化表!$F$38+(B359-20)*转化表!$F$39,IF(AND(B359&lt;=40,B359&gt;30),9*转化表!$F$37+10*转化表!$F$38+10*转化表!$F$39+(B359-30)*转化表!$F$40,IF(AND(B359&lt;=50,B359&gt;40),9*转化表!$F$37+10*转化表!$F$38+10*转化表!$F$39+10*转化表!$F$40+(B359-40)*转化表!$F$41,IF(AND(B359&lt;=60,B359&gt;50),9*转化表!$F$37+10*转化表!$F$38+10*转化表!$F$39+10*转化表!$F$40+10*转化表!$F$41+(B359-50)*转化表!$F$42,IF(AND(B359&lt;=70,B359&gt;60),9*转化表!$F$37+10*转化表!$F$38+10*转化表!$F$39+10*转化表!$F$40+10*转化表!$F$41+10*转化表!$F$42+(B359-60)*转化表!$F$43,IF(AND(B359&lt;=80,B359&gt;70),9*转化表!$F$37+10*转化表!$F$38+10*转化表!$F$39+10*转化表!$F$40+10*转化表!$F$41+10*转化表!$F$42+10*转化表!$F$43+(B359-70)*转化表!$F$44,IF(AND(B359&lt;=90,B359&gt;80),9*转化表!$F$37+10*转化表!$F$38+10*转化表!$F$39+10*转化表!$F$40+10*转化表!$F$41+10*转化表!$F$42+10*转化表!$F$43+10*转化表!$F$44+(B359-80)*转化表!$F$45,IF(AND(B359&lt;=100,B359&gt;90),9*转化表!$F$37+10*转化表!$F$38+10*转化表!$F$39+10*转化表!$F$40+10*转化表!$F$41+10*转化表!$F$42+10*转化表!$F$43+10*转化表!$F$44+10*转化表!$F$45+(B359-90)*转化表!$F$46,IF(AND(B359&lt;=110,B359&gt;100),9*转化表!$F$37+10*转化表!$F$38+10*转化表!$F$39+10*转化表!$F$40+10*转化表!$F$41+10*转化表!$F$42+10*转化表!$F$43+10*转化表!$F$44+10*转化表!$F$45+10*转化表!$F$46+(B359-100)*转化表!$F$47,IF(AND(B359&lt;=120,B359&gt;110),9*转化表!$F$37+10*转化表!$F$38+10*转化表!$F$39+10*转化表!$F$40+10*转化表!$F$41+10*转化表!$F$42+10*转化表!$F$43+10*转化表!$F$44+10*转化表!$F$45+10*转化表!$F$46+10*转化表!$F$47+(B359-110)*转化表!$F$48)))))))))))))</f>
        <v>119.73</v>
      </c>
      <c r="K359" s="103">
        <f>(F359-50)*人物成长表!$B359*10%+1+IF(AND(B359&lt;=10,B359&gt;0),(人物成长表!$B359-1)*转化表!$G$37,IF(AND(B359&lt;=20,B359&gt;10),9*转化表!$G$37+(B359-10)*转化表!$G$38,IF(AND(B359&lt;=30,B359&gt;20),9*转化表!$G$37+10*转化表!$G$38+(B359-20)*转化表!$G$39,IF(AND(B359&lt;=40,B359&gt;30),9*转化表!$G$37+10*转化表!$G$38+10*转化表!$G$39+(B359-30)*转化表!$G$40,IF(AND(B359&lt;=50,B359&gt;40),9*转化表!$G$37+10*转化表!$G$38+10*转化表!$G$39+10*转化表!$G$40+(B359-40)*转化表!$G$41,IF(AND(B359&lt;=60,B359&gt;50),9*转化表!$G$37+10*转化表!$G$38+10*转化表!$G$39+10*转化表!$G$40+10*转化表!$G$41+(B359-50)*转化表!$G$42,IF(AND(B359&lt;=70,B359&gt;60),9*转化表!$G$37+10*转化表!$G$38+10*转化表!$G$39+10*转化表!$G$40+10*转化表!$G$41+10*转化表!$G$42+(B359-60)*转化表!$G$43,IF(AND(B359&lt;=80,B359&gt;70),9*转化表!$G$37+10*转化表!$G$38+10*转化表!$G$39+10*转化表!$G$40+10*转化表!$G$41+10*转化表!$G$42+10*转化表!$G$43+(B359-70)*转化表!$G$44,IF(AND(B359&lt;=90,B359&gt;80),9*转化表!$G$37+10*转化表!$G$38+10*转化表!$G$39+10*转化表!$G$40+10*转化表!$G$41+10*转化表!$G$42+10*转化表!$G$43+10*转化表!$G$44+(B359-80)*转化表!$G$45,IF(AND(B359&lt;=100,B359&gt;90),9*转化表!$G$37+10*转化表!$G$38+10*转化表!$G$39+10*转化表!$G$40+10*转化表!$G$41+10*转化表!$G$42+10*转化表!$G$43+10*转化表!$G$44+10*转化表!$G$45+(B359-90)*转化表!$G$46,IF(AND(B359&lt;=110,B359&gt;100),9*转化表!$G$37+10*转化表!$G$38+10*转化表!$G$39+10*转化表!$G$40+10*转化表!$G$41+10*转化表!$G$42+10*转化表!$G$43+10*转化表!$G$44+10*转化表!$G$45+10*转化表!$G$46+(B359-100)*转化表!$G$47,IF(AND(B359&lt;=120,B359&gt;110),9*转化表!$G$37+10*转化表!$G$38+10*转化表!$G$39+10*转化表!$G$40+10*转化表!$G$41+10*转化表!$G$42+10*转化表!$G$43+10*转化表!$G$44+10*转化表!$G$45+10*转化表!$G$46+10*转化表!$G$47+(B359-110)*转化表!$G$48))))))))))))</f>
        <v>874</v>
      </c>
      <c r="L359" s="103">
        <f>IF(F359&lt;=50,0,(F359-50)*人物成长表!$B359*7%+IF(AND(B359&lt;=10,B359&gt;0),人物成长表!$B359*转化表!$H$37,IF(AND(B359&lt;=20,B359&gt;10),9*转化表!$H$37+(B359-10)*转化表!$H$38,IF(AND(B359&lt;=30,B359&gt;20),9*转化表!$H$37+10*转化表!$H$38+(B359-20)*转化表!$H$39,IF(AND(B359&lt;=40,B359&gt;30),9*转化表!$H$37+10*转化表!$H$38+10*转化表!$H$39+(B359-30)*转化表!$H$40,IF(AND(B359&lt;=50,B359&gt;40),9*转化表!$H$37+10*转化表!$H$38+10*转化表!$H$39+10*转化表!$H$40+(B359-40)*转化表!$H$41,IF(AND(B359&lt;=60,B359&gt;50),9*转化表!$H$37+10*转化表!$H$38+10*转化表!$H$39+10*转化表!$H$40+10*转化表!$H$41+(B359-50)*转化表!$H$42,IF(AND(B359&lt;=70,B359&gt;60),9*转化表!$H$37+10*转化表!$H$38+10*转化表!$H$39+10*转化表!$H$40+10*转化表!$H$41+10*转化表!$H$42+(B359-60)*转化表!$H$43,IF(AND(B359&lt;=80,B359&gt;70),9*转化表!$H$37+10*转化表!$H$38+10*转化表!$H$39+10*转化表!$H$40+10*转化表!$H$41+10*转化表!$H$42+10*转化表!$H$43+(B359-70)*转化表!$H$44,IF(AND(B359&lt;=90,B359&gt;80),9*转化表!$H$37+10*转化表!$H$38+10*转化表!$H$39+10*转化表!$H$40+10*转化表!$H$41+10*转化表!$H$42+10*转化表!$H$43+10*转化表!$H$44+(B359-80)*转化表!$H$45,IF(AND(B359&lt;=100,B359&gt;90),9*转化表!$H$37+10*转化表!$H$38+10*转化表!$H$39+10*转化表!$H$40+10*转化表!$H$41+10*转化表!$H$42+10*转化表!$H$43+10*转化表!$H$44+10*转化表!$H$45+(B359-90)*转化表!$H$46,IF(AND(B359&lt;=110,B359&gt;100),9*转化表!$H$37+10*转化表!$H$38+10*转化表!$H$39+10*转化表!$H$40+10*转化表!$H$41+10*转化表!$H$42+10*转化表!$H$43+10*转化表!$H$44+10*转化表!$H$45+10*转化表!$H$46+(B359-100)*转化表!$H$47,IF(AND(B359&lt;=120,B359&gt;110),9*转化表!$H$37+10*转化表!$H$38+10*转化表!$H$39+10*转化表!$H$40+10*转化表!$H$41+10*转化表!$H$42+10*转化表!$H$43+10*转化表!$H$44+10*转化表!$H$45+10*转化表!$H$46+10*转化表!$H$47+(B359-110)*转化表!$H$48)))))))))))))</f>
        <v>93.820000000000007</v>
      </c>
      <c r="M359" s="104">
        <v>0.15</v>
      </c>
      <c r="N359" s="100">
        <v>0</v>
      </c>
      <c r="O359" s="104">
        <v>0.15</v>
      </c>
      <c r="P359" s="104">
        <v>0.15</v>
      </c>
      <c r="Q359" s="100">
        <v>0</v>
      </c>
      <c r="R359" s="100">
        <v>0</v>
      </c>
      <c r="S359" s="100">
        <v>0</v>
      </c>
    </row>
    <row r="360" spans="1:19">
      <c r="A360" s="42" t="s">
        <v>465</v>
      </c>
      <c r="B360" s="100">
        <v>119</v>
      </c>
      <c r="C360" s="101">
        <f>IF(AND(B360&lt;=10,B360&gt;0),(人物成长表!$B360-1)*16+50,IF(AND(B360&lt;=20,B360&gt;10),9*16+50+(B360-10)*32,IF(AND(B360&lt;=30,B360&gt;20),9*16+50+10*32+(B360-20)*48,IF(AND(B360&lt;=40,B360&gt;30),9*16+50+10*32+10*48+(B360-30)*64,IF(AND(B360&lt;=50,B360&gt;40),9*16+50+10*32+10*48+10*64+(B360-40)*80,IF(AND(B360&lt;=60,B360&gt;50),9*16+30+10*32+10*48+10*64+10*80+(B360-50)*96,IF(AND(B360&lt;=70,B360&gt;60),9*16+30+10*32+10*48+10*64+10*80+10*96+(B360-60)*112,IF(AND(B360&lt;=80,B360&gt;70),9*16+30+10*32+10*48+10*64+10*80+10*96+10*112+(B360-70)*128,IF(AND(B360&lt;=90,B360&gt;80),9*16+30+10*32+10*48+10*64+10*80+10*96+10*112+10*128+(B360-80)*144,IF(AND(B360&lt;=100,B360&gt;90),9*16+30+10*32+10*48+10*64+10*80+10*96+10*112+10*128+10*144+(B360-90)*160,IF(AND(B360&lt;=110,B360&gt;100),9*16+30+10*32+10*48+10*64+10*80+10*96+10*112+10*128+10*144+10*160+(B360-100)*176,IF(AND(B360&lt;=120,B360&gt;110),9*16+30+10*32+10*48+10*64+10*80+10*96+10*112+10*128+10*144+10*160+10*176+(B360-110)*192))))))))))))</f>
        <v>12302</v>
      </c>
      <c r="D360" s="42">
        <v>60</v>
      </c>
      <c r="E360" s="42">
        <v>60</v>
      </c>
      <c r="F360" s="100">
        <v>60</v>
      </c>
      <c r="G360" s="102">
        <f>人物成长表!$D360*人物成长表!$B360*10%+7+IF(AND(B360&lt;=10,B360&gt;0),(人物成长表!$B360-1)*转化表!$C$37,IF(AND(B360&lt;=20,B360&gt;10),9*转化表!$C$37+(B360-10)*转化表!$C$38,IF(AND(B360&lt;=30,B360&gt;20),9*转化表!$C$37+10*转化表!$C$38+(B360-20)*转化表!$C$39,IF(AND(B360&lt;=40,B360&gt;30),9*转化表!$C$37+10*转化表!$C$38+10*转化表!$C$39+(B360-30)*转化表!$C$40,IF(AND(B360&lt;=50,B360&gt;40),9*转化表!$C$37+10*转化表!$C$38+10*转化表!$C$39+10*转化表!$C$40+(B360-40)*转化表!$C$41,IF(AND(B360&lt;=60,B360&gt;50),9*转化表!$C$37+10*转化表!$C$38+10*转化表!$C$39+10*转化表!$C$40+10*转化表!$C$41+(B360-50)*转化表!$C$42,IF(AND(B360&lt;=70,B360&gt;60),9*转化表!$C$37+10*转化表!$C$38+10*转化表!$C$39+10*转化表!$C$40+10*转化表!$C$41+10*转化表!$C$42+(B360-60)*转化表!$C$43,IF(AND(B360&lt;=80,B360&gt;70),9*转化表!$C$37+10*转化表!$C$38+10*转化表!$C$39+10*转化表!$C$40+10*转化表!$C$41+10*转化表!$C$42+10*转化表!$C$43+(B360-70)*转化表!$C$44,IF(AND(B360&lt;=90,B360&gt;80),9*转化表!$C$37+10*转化表!$C$38+10*转化表!$C$39+10*转化表!$C$40+10*转化表!$C$41+10*转化表!$C$42+10*转化表!$C$43+10*转化表!$C$44+(B360-80)*转化表!$C$45,IF(AND(B360&lt;=100,B360&gt;90),9*转化表!$C$37+10*转化表!$C$38+10*转化表!$C$39+10*转化表!$C$40+10*转化表!$C$41+10*转化表!$C$42+10*转化表!$C$43+10*转化表!$C$44+10*转化表!$C$45+(B360-90)*转化表!$C$46,IF(AND(B360&lt;=110,B360&gt;100),9*转化表!$C$37+10*转化表!$C$38+10*转化表!$C$39+10*转化表!$C$40+10*转化表!$C$41+10*转化表!$C$42+10*转化表!$C$43+10*转化表!$C$44+10*转化表!$C$45+10*转化表!$C$46+(B360-100)*转化表!$C$47,IF(AND(B360&lt;=120,B360&gt;110),9*转化表!$C$37+10*转化表!$C$38+10*转化表!$C$39+10*转化表!$C$40+10*转化表!$C$41+10*转化表!$C$42+10*转化表!$C$43+10*转化表!$C$44+10*转化表!$C$45+10*转化表!$C$46+10*转化表!$C$47+(B360-110)*转化表!$C$48))))))))))))</f>
        <v>3190</v>
      </c>
      <c r="H360" s="102">
        <f>人物成长表!$D360*人物成长表!$B360*7%+4.8+IF(AND(B360&lt;=10,B360&gt;0),(人物成长表!$B360-1)*转化表!$D$37,IF(AND(B360&lt;=20,B360&gt;10),9*转化表!$D$37+(B360-10)*转化表!$D$38,IF(AND(B360&lt;=30,B360&gt;20),9*转化表!$D$37+10*转化表!$D$38+(B360-20)*转化表!$D$39,IF(AND(B360&lt;=40,B360&gt;30),9*转化表!$D$37+10*转化表!$D$38+10*转化表!$D$39+(B360-30)*转化表!$D$40,IF(AND(B360&lt;=50,B360&gt;40),9*转化表!$D$37+10*转化表!$D$38+10*转化表!$D$39+10*转化表!$D$40+(B360-40)*转化表!$D$41,IF(AND(B360&lt;=60,B360&gt;50),9*转化表!$D$37+10*转化表!$D$38+10*转化表!$D$39+10*转化表!$D$40+10*转化表!$D$41+(B360-50)*转化表!$D$42,IF(AND(B360&lt;=70,B360&gt;60),9*转化表!$D$37+10*转化表!$D$38+10*转化表!$D$39+10*转化表!$D$40+10*转化表!$D$41+10*转化表!$D$42+(B360-60)*转化表!$D$43,IF(AND(B360&lt;=80,B360&gt;70),9*转化表!$D$37+10*转化表!$D$38+10*转化表!$D$39+10*转化表!$D$40+10*转化表!$D$41+10*转化表!$D$42+10*转化表!$D$43+(B360-70)*转化表!$D$44,IF(AND(B360&lt;=90,B360&gt;80),9*转化表!$D$37+10*转化表!$D$38+10*转化表!$D$39+10*转化表!$D$40+10*转化表!$D$41+10*转化表!$D$42+10*转化表!$D$43+10*转化表!$D$44+(B360-80)*转化表!$D$45,IF(AND(B360&lt;=100,B360&gt;90),9*转化表!$D$37+10*转化表!$D$38+10*转化表!$D$39+10*转化表!$D$40+10*转化表!$D$41+10*转化表!$D$42+10*转化表!$D$43+10*转化表!$D$44+10*转化表!$D$45+(B360-90)*转化表!$D$46,IF(AND(B360&lt;=110,B360&gt;100),9*转化表!$D$37+10*转化表!$D$38+10*转化表!$D$39+10*转化表!$D$40+10*转化表!$D$41+10*转化表!$D$42+10*转化表!$D$43+10*转化表!$D$44+10*转化表!$D$45+10*转化表!$D$46+(B360-100)*转化表!$D$47,IF(AND(B360&lt;=120,B360&gt;110),9*转化表!$D$37+10*转化表!$D$38+10*转化表!$D$39+10*转化表!$D$40+10*转化表!$D$41+10*转化表!$D$42+10*转化表!$D$43+10*转化表!$D$44+10*转化表!$D$45+10*转化表!$D$46+10*转化表!$D$47+(B360-110)*转化表!$D$48))))))))))))</f>
        <v>793.10000000000014</v>
      </c>
      <c r="I360" s="103">
        <f>IF(E360&lt;=50,0,(E360-50)*人物成长表!$B360*10%+0.1+IF(AND(B360&lt;=10,B360&gt;0),(人物成长表!$B360-1)*转化表!$E$37,IF(AND(B360&lt;=20,B360&gt;10),9*转化表!$E$37+(B360-10)*转化表!$E$38,IF(AND(B360&lt;=30,B360&gt;20),9*转化表!$E$37+10*转化表!$E$38+(B360-20)*转化表!$E$39,IF(AND(B360&lt;=40,B360&gt;30),9*转化表!$E$37+10*转化表!$E$38+10*转化表!$E$39+(B360-30)*转化表!$E$40,IF(AND(B360&lt;=50,B360&gt;40),9*转化表!$E$37+10*转化表!$E$38+10*转化表!$E$39+10*转化表!$E$40+(B360-40)*转化表!$E$41,IF(AND(B360&lt;=60,B360&gt;50),9*转化表!$E$37+10*转化表!$E$38+10*转化表!$E$39+10*转化表!$E$40+10*转化表!$E$41+(B360-50)*转化表!$E$42,IF(AND(B360&lt;=70,B360&gt;60),9*转化表!$E$37+10*转化表!$E$38+10*转化表!$E$39+10*转化表!$E$40+10*转化表!$E$41+10*转化表!$E$42+(B360-60)*转化表!$E$43,IF(AND(B360&lt;=80,B360&gt;70),9*转化表!$E$37+10*转化表!$E$38+10*转化表!$E$39+10*转化表!$E$40+10*转化表!$E$41+10*转化表!$E$42+10*转化表!$E$43+(B360-70)*转化表!$E$44,IF(AND(B360&lt;=90,B360&gt;80),9*转化表!$E$37+10*转化表!$E$38+10*转化表!$E$39+10*转化表!$E$40+10*转化表!$E$41+10*转化表!$E$42+10*转化表!$E$43+10*转化表!$E$44+(B360-80)*转化表!$E$45,IF(AND(B360&lt;=100,B360&gt;90),9*转化表!$E$37+10*转化表!$E$38+10*转化表!$E$39+10*转化表!$E$40+10*转化表!$E$41+10*转化表!$E$42+10*转化表!$E$43+10*转化表!$E$44+10*转化表!$E$45+(B360-90)*转化表!$E$46,IF(AND(B360&lt;=110,B360&gt;100),9*转化表!$E$37+10*转化表!$E$38+10*转化表!$E$39+10*转化表!$E$40+10*转化表!$E$41+10*转化表!$E$42+10*转化表!$E$43+10*转化表!$E$44+10*转化表!$E$45+10*转化表!$E$46+(B360-100)*转化表!$E$47,IF(AND(B360&lt;=120,B360&gt;110),9*转化表!$E$37+10*转化表!$E$38+10*转化表!$E$39+10*转化表!$E$40+10*转化表!$E$41+10*转化表!$E$42+10*转化表!$E$43+10*转化表!$E$44+10*转化表!$E$45+10*转化表!$E$46+10*转化表!$E$47+(B360-110)*转化表!$E$48)))))))))))))</f>
        <v>179.97</v>
      </c>
      <c r="J360" s="103">
        <f>IF(E360&lt;=50,0,(E360-50)*B360*7%+0.1+IF(AND(B360&lt;=10,B360&gt;0),(人物成长表!$B360-1)*转化表!$F$37,IF(AND(B360&lt;=20,B360&gt;10),9*转化表!$F$37+(B360-10)*转化表!$F$38,IF(AND(B360&lt;=30,B360&gt;20),9*转化表!$F$37+10*转化表!$F$38+(B360-20)*转化表!$F$39,IF(AND(B360&lt;=40,B360&gt;30),9*转化表!$F$37+10*转化表!$F$38+10*转化表!$F$39+(B360-30)*转化表!$F$40,IF(AND(B360&lt;=50,B360&gt;40),9*转化表!$F$37+10*转化表!$F$38+10*转化表!$F$39+10*转化表!$F$40+(B360-40)*转化表!$F$41,IF(AND(B360&lt;=60,B360&gt;50),9*转化表!$F$37+10*转化表!$F$38+10*转化表!$F$39+10*转化表!$F$40+10*转化表!$F$41+(B360-50)*转化表!$F$42,IF(AND(B360&lt;=70,B360&gt;60),9*转化表!$F$37+10*转化表!$F$38+10*转化表!$F$39+10*转化表!$F$40+10*转化表!$F$41+10*转化表!$F$42+(B360-60)*转化表!$F$43,IF(AND(B360&lt;=80,B360&gt;70),9*转化表!$F$37+10*转化表!$F$38+10*转化表!$F$39+10*转化表!$F$40+10*转化表!$F$41+10*转化表!$F$42+10*转化表!$F$43+(B360-70)*转化表!$F$44,IF(AND(B360&lt;=90,B360&gt;80),9*转化表!$F$37+10*转化表!$F$38+10*转化表!$F$39+10*转化表!$F$40+10*转化表!$F$41+10*转化表!$F$42+10*转化表!$F$43+10*转化表!$F$44+(B360-80)*转化表!$F$45,IF(AND(B360&lt;=100,B360&gt;90),9*转化表!$F$37+10*转化表!$F$38+10*转化表!$F$39+10*转化表!$F$40+10*转化表!$F$41+10*转化表!$F$42+10*转化表!$F$43+10*转化表!$F$44+10*转化表!$F$45+(B360-90)*转化表!$F$46,IF(AND(B360&lt;=110,B360&gt;100),9*转化表!$F$37+10*转化表!$F$38+10*转化表!$F$39+10*转化表!$F$40+10*转化表!$F$41+10*转化表!$F$42+10*转化表!$F$43+10*转化表!$F$44+10*转化表!$F$45+10*转化表!$F$46+(B360-100)*转化表!$F$47,IF(AND(B360&lt;=120,B360&gt;110),9*转化表!$F$37+10*转化表!$F$38+10*转化表!$F$39+10*转化表!$F$40+10*转化表!$F$41+10*转化表!$F$42+10*转化表!$F$43+10*转化表!$F$44+10*转化表!$F$45+10*转化表!$F$46+10*转化表!$F$47+(B360-110)*转化表!$F$48)))))))))))))</f>
        <v>121.93</v>
      </c>
      <c r="K360" s="103">
        <f>(F360-50)*人物成长表!$B360*10%+1+IF(AND(B360&lt;=10,B360&gt;0),(人物成长表!$B360-1)*转化表!$G$37,IF(AND(B360&lt;=20,B360&gt;10),9*转化表!$G$37+(B360-10)*转化表!$G$38,IF(AND(B360&lt;=30,B360&gt;20),9*转化表!$G$37+10*转化表!$G$38+(B360-20)*转化表!$G$39,IF(AND(B360&lt;=40,B360&gt;30),9*转化表!$G$37+10*转化表!$G$38+10*转化表!$G$39+(B360-30)*转化表!$G$40,IF(AND(B360&lt;=50,B360&gt;40),9*转化表!$G$37+10*转化表!$G$38+10*转化表!$G$39+10*转化表!$G$40+(B360-40)*转化表!$G$41,IF(AND(B360&lt;=60,B360&gt;50),9*转化表!$G$37+10*转化表!$G$38+10*转化表!$G$39+10*转化表!$G$40+10*转化表!$G$41+(B360-50)*转化表!$G$42,IF(AND(B360&lt;=70,B360&gt;60),9*转化表!$G$37+10*转化表!$G$38+10*转化表!$G$39+10*转化表!$G$40+10*转化表!$G$41+10*转化表!$G$42+(B360-60)*转化表!$G$43,IF(AND(B360&lt;=80,B360&gt;70),9*转化表!$G$37+10*转化表!$G$38+10*转化表!$G$39+10*转化表!$G$40+10*转化表!$G$41+10*转化表!$G$42+10*转化表!$G$43+(B360-70)*转化表!$G$44,IF(AND(B360&lt;=90,B360&gt;80),9*转化表!$G$37+10*转化表!$G$38+10*转化表!$G$39+10*转化表!$G$40+10*转化表!$G$41+10*转化表!$G$42+10*转化表!$G$43+10*转化表!$G$44+(B360-80)*转化表!$G$45,IF(AND(B360&lt;=100,B360&gt;90),9*转化表!$G$37+10*转化表!$G$38+10*转化表!$G$39+10*转化表!$G$40+10*转化表!$G$41+10*转化表!$G$42+10*转化表!$G$43+10*转化表!$G$44+10*转化表!$G$45+(B360-90)*转化表!$G$46,IF(AND(B360&lt;=110,B360&gt;100),9*转化表!$G$37+10*转化表!$G$38+10*转化表!$G$39+10*转化表!$G$40+10*转化表!$G$41+10*转化表!$G$42+10*转化表!$G$43+10*转化表!$G$44+10*转化表!$G$45+10*转化表!$G$46+(B360-100)*转化表!$G$47,IF(AND(B360&lt;=120,B360&gt;110),9*转化表!$G$37+10*转化表!$G$38+10*转化表!$G$39+10*转化表!$G$40+10*转化表!$G$41+10*转化表!$G$42+10*转化表!$G$43+10*转化表!$G$44+10*转化表!$G$45+10*转化表!$G$46+10*转化表!$G$47+(B360-110)*转化表!$G$48))))))))))))</f>
        <v>887</v>
      </c>
      <c r="L360" s="103">
        <f>IF(F360&lt;=50,0,(F360-50)*人物成长表!$B360*7%+IF(AND(B360&lt;=10,B360&gt;0),人物成长表!$B360*转化表!$H$37,IF(AND(B360&lt;=20,B360&gt;10),9*转化表!$H$37+(B360-10)*转化表!$H$38,IF(AND(B360&lt;=30,B360&gt;20),9*转化表!$H$37+10*转化表!$H$38+(B360-20)*转化表!$H$39,IF(AND(B360&lt;=40,B360&gt;30),9*转化表!$H$37+10*转化表!$H$38+10*转化表!$H$39+(B360-30)*转化表!$H$40,IF(AND(B360&lt;=50,B360&gt;40),9*转化表!$H$37+10*转化表!$H$38+10*转化表!$H$39+10*转化表!$H$40+(B360-40)*转化表!$H$41,IF(AND(B360&lt;=60,B360&gt;50),9*转化表!$H$37+10*转化表!$H$38+10*转化表!$H$39+10*转化表!$H$40+10*转化表!$H$41+(B360-50)*转化表!$H$42,IF(AND(B360&lt;=70,B360&gt;60),9*转化表!$H$37+10*转化表!$H$38+10*转化表!$H$39+10*转化表!$H$40+10*转化表!$H$41+10*转化表!$H$42+(B360-60)*转化表!$H$43,IF(AND(B360&lt;=80,B360&gt;70),9*转化表!$H$37+10*转化表!$H$38+10*转化表!$H$39+10*转化表!$H$40+10*转化表!$H$41+10*转化表!$H$42+10*转化表!$H$43+(B360-70)*转化表!$H$44,IF(AND(B360&lt;=90,B360&gt;80),9*转化表!$H$37+10*转化表!$H$38+10*转化表!$H$39+10*转化表!$H$40+10*转化表!$H$41+10*转化表!$H$42+10*转化表!$H$43+10*转化表!$H$44+(B360-80)*转化表!$H$45,IF(AND(B360&lt;=100,B360&gt;90),9*转化表!$H$37+10*转化表!$H$38+10*转化表!$H$39+10*转化表!$H$40+10*转化表!$H$41+10*转化表!$H$42+10*转化表!$H$43+10*转化表!$H$44+10*转化表!$H$45+(B360-90)*转化表!$H$46,IF(AND(B360&lt;=110,B360&gt;100),9*转化表!$H$37+10*转化表!$H$38+10*转化表!$H$39+10*转化表!$H$40+10*转化表!$H$41+10*转化表!$H$42+10*转化表!$H$43+10*转化表!$H$44+10*转化表!$H$45+10*转化表!$H$46+(B360-100)*转化表!$H$47,IF(AND(B360&lt;=120,B360&gt;110),9*转化表!$H$37+10*转化表!$H$38+10*转化表!$H$39+10*转化表!$H$40+10*转化表!$H$41+10*转化表!$H$42+10*转化表!$H$43+10*转化表!$H$44+10*转化表!$H$45+10*转化表!$H$46+10*转化表!$H$47+(B360-110)*转化表!$H$48)))))))))))))</f>
        <v>94.730000000000018</v>
      </c>
      <c r="M360" s="104">
        <v>0.15</v>
      </c>
      <c r="N360" s="100">
        <v>0</v>
      </c>
      <c r="O360" s="104">
        <v>0.15</v>
      </c>
      <c r="P360" s="104">
        <v>0.15</v>
      </c>
      <c r="Q360" s="100">
        <v>0</v>
      </c>
      <c r="R360" s="100">
        <v>0</v>
      </c>
      <c r="S360" s="100">
        <v>0</v>
      </c>
    </row>
    <row r="361" spans="1:19">
      <c r="A361" s="42" t="s">
        <v>465</v>
      </c>
      <c r="B361" s="100">
        <v>120</v>
      </c>
      <c r="C361" s="101">
        <f>IF(AND(B361&lt;=10,B361&gt;0),(人物成长表!$B361-1)*16+50,IF(AND(B361&lt;=20,B361&gt;10),9*16+50+(B361-10)*32,IF(AND(B361&lt;=30,B361&gt;20),9*16+50+10*32+(B361-20)*48,IF(AND(B361&lt;=40,B361&gt;30),9*16+50+10*32+10*48+(B361-30)*64,IF(AND(B361&lt;=50,B361&gt;40),9*16+50+10*32+10*48+10*64+(B361-40)*80,IF(AND(B361&lt;=60,B361&gt;50),9*16+30+10*32+10*48+10*64+10*80+(B361-50)*96,IF(AND(B361&lt;=70,B361&gt;60),9*16+30+10*32+10*48+10*64+10*80+10*96+(B361-60)*112,IF(AND(B361&lt;=80,B361&gt;70),9*16+30+10*32+10*48+10*64+10*80+10*96+10*112+(B361-70)*128,IF(AND(B361&lt;=90,B361&gt;80),9*16+30+10*32+10*48+10*64+10*80+10*96+10*112+10*128+(B361-80)*144,IF(AND(B361&lt;=100,B361&gt;90),9*16+30+10*32+10*48+10*64+10*80+10*96+10*112+10*128+10*144+(B361-90)*160,IF(AND(B361&lt;=110,B361&gt;100),9*16+30+10*32+10*48+10*64+10*80+10*96+10*112+10*128+10*144+10*160+(B361-100)*176,IF(AND(B361&lt;=120,B361&gt;110),9*16+30+10*32+10*48+10*64+10*80+10*96+10*112+10*128+10*144+10*160+10*176+(B361-110)*192))))))))))))</f>
        <v>12494</v>
      </c>
      <c r="D361" s="42">
        <v>60</v>
      </c>
      <c r="E361" s="42">
        <v>60</v>
      </c>
      <c r="F361" s="100">
        <v>60</v>
      </c>
      <c r="G361" s="102">
        <f>人物成长表!$D361*人物成长表!$B361*10%+7+IF(AND(B361&lt;=10,B361&gt;0),(人物成长表!$B361-1)*转化表!$C$37,IF(AND(B361&lt;=20,B361&gt;10),9*转化表!$C$37+(B361-10)*转化表!$C$38,IF(AND(B361&lt;=30,B361&gt;20),9*转化表!$C$37+10*转化表!$C$38+(B361-20)*转化表!$C$39,IF(AND(B361&lt;=40,B361&gt;30),9*转化表!$C$37+10*转化表!$C$38+10*转化表!$C$39+(B361-30)*转化表!$C$40,IF(AND(B361&lt;=50,B361&gt;40),9*转化表!$C$37+10*转化表!$C$38+10*转化表!$C$39+10*转化表!$C$40+(B361-40)*转化表!$C$41,IF(AND(B361&lt;=60,B361&gt;50),9*转化表!$C$37+10*转化表!$C$38+10*转化表!$C$39+10*转化表!$C$40+10*转化表!$C$41+(B361-50)*转化表!$C$42,IF(AND(B361&lt;=70,B361&gt;60),9*转化表!$C$37+10*转化表!$C$38+10*转化表!$C$39+10*转化表!$C$40+10*转化表!$C$41+10*转化表!$C$42+(B361-60)*转化表!$C$43,IF(AND(B361&lt;=80,B361&gt;70),9*转化表!$C$37+10*转化表!$C$38+10*转化表!$C$39+10*转化表!$C$40+10*转化表!$C$41+10*转化表!$C$42+10*转化表!$C$43+(B361-70)*转化表!$C$44,IF(AND(B361&lt;=90,B361&gt;80),9*转化表!$C$37+10*转化表!$C$38+10*转化表!$C$39+10*转化表!$C$40+10*转化表!$C$41+10*转化表!$C$42+10*转化表!$C$43+10*转化表!$C$44+(B361-80)*转化表!$C$45,IF(AND(B361&lt;=100,B361&gt;90),9*转化表!$C$37+10*转化表!$C$38+10*转化表!$C$39+10*转化表!$C$40+10*转化表!$C$41+10*转化表!$C$42+10*转化表!$C$43+10*转化表!$C$44+10*转化表!$C$45+(B361-90)*转化表!$C$46,IF(AND(B361&lt;=110,B361&gt;100),9*转化表!$C$37+10*转化表!$C$38+10*转化表!$C$39+10*转化表!$C$40+10*转化表!$C$41+10*转化表!$C$42+10*转化表!$C$43+10*转化表!$C$44+10*转化表!$C$45+10*转化表!$C$46+(B361-100)*转化表!$C$47,IF(AND(B361&lt;=120,B361&gt;110),9*转化表!$C$37+10*转化表!$C$38+10*转化表!$C$39+10*转化表!$C$40+10*转化表!$C$41+10*转化表!$C$42+10*转化表!$C$43+10*转化表!$C$44+10*转化表!$C$45+10*转化表!$C$46+10*转化表!$C$47+(B361-110)*转化表!$C$48))))))))))))</f>
        <v>3239</v>
      </c>
      <c r="H361" s="102">
        <f>人物成长表!$D361*人物成长表!$B361*7%+4.8+IF(AND(B361&lt;=10,B361&gt;0),(人物成长表!$B361-1)*转化表!$D$37,IF(AND(B361&lt;=20,B361&gt;10),9*转化表!$D$37+(B361-10)*转化表!$D$38,IF(AND(B361&lt;=30,B361&gt;20),9*转化表!$D$37+10*转化表!$D$38+(B361-20)*转化表!$D$39,IF(AND(B361&lt;=40,B361&gt;30),9*转化表!$D$37+10*转化表!$D$38+10*转化表!$D$39+(B361-30)*转化表!$D$40,IF(AND(B361&lt;=50,B361&gt;40),9*转化表!$D$37+10*转化表!$D$38+10*转化表!$D$39+10*转化表!$D$40+(B361-40)*转化表!$D$41,IF(AND(B361&lt;=60,B361&gt;50),9*转化表!$D$37+10*转化表!$D$38+10*转化表!$D$39+10*转化表!$D$40+10*转化表!$D$41+(B361-50)*转化表!$D$42,IF(AND(B361&lt;=70,B361&gt;60),9*转化表!$D$37+10*转化表!$D$38+10*转化表!$D$39+10*转化表!$D$40+10*转化表!$D$41+10*转化表!$D$42+(B361-60)*转化表!$D$43,IF(AND(B361&lt;=80,B361&gt;70),9*转化表!$D$37+10*转化表!$D$38+10*转化表!$D$39+10*转化表!$D$40+10*转化表!$D$41+10*转化表!$D$42+10*转化表!$D$43+(B361-70)*转化表!$D$44,IF(AND(B361&lt;=90,B361&gt;80),9*转化表!$D$37+10*转化表!$D$38+10*转化表!$D$39+10*转化表!$D$40+10*转化表!$D$41+10*转化表!$D$42+10*转化表!$D$43+10*转化表!$D$44+(B361-80)*转化表!$D$45,IF(AND(B361&lt;=100,B361&gt;90),9*转化表!$D$37+10*转化表!$D$38+10*转化表!$D$39+10*转化表!$D$40+10*转化表!$D$41+10*转化表!$D$42+10*转化表!$D$43+10*转化表!$D$44+10*转化表!$D$45+(B361-90)*转化表!$D$46,IF(AND(B361&lt;=110,B361&gt;100),9*转化表!$D$37+10*转化表!$D$38+10*转化表!$D$39+10*转化表!$D$40+10*转化表!$D$41+10*转化表!$D$42+10*转化表!$D$43+10*转化表!$D$44+10*转化表!$D$45+10*转化表!$D$46+(B361-100)*转化表!$D$47,IF(AND(B361&lt;=120,B361&gt;110),9*转化表!$D$37+10*转化表!$D$38+10*转化表!$D$39+10*转化表!$D$40+10*转化表!$D$41+10*转化表!$D$42+10*转化表!$D$43+10*转化表!$D$44+10*转化表!$D$45+10*转化表!$D$46+10*转化表!$D$47+(B361-110)*转化表!$D$48))))))))))))</f>
        <v>804</v>
      </c>
      <c r="I361" s="103">
        <f>IF(E361&lt;=50,0,(E361-50)*人物成长表!$B361*10%+0.1+IF(AND(B361&lt;=10,B361&gt;0),(人物成长表!$B361-1)*转化表!$E$37,IF(AND(B361&lt;=20,B361&gt;10),9*转化表!$E$37+(B361-10)*转化表!$E$38,IF(AND(B361&lt;=30,B361&gt;20),9*转化表!$E$37+10*转化表!$E$38+(B361-20)*转化表!$E$39,IF(AND(B361&lt;=40,B361&gt;30),9*转化表!$E$37+10*转化表!$E$38+10*转化表!$E$39+(B361-30)*转化表!$E$40,IF(AND(B361&lt;=50,B361&gt;40),9*转化表!$E$37+10*转化表!$E$38+10*转化表!$E$39+10*转化表!$E$40+(B361-40)*转化表!$E$41,IF(AND(B361&lt;=60,B361&gt;50),9*转化表!$E$37+10*转化表!$E$38+10*转化表!$E$39+10*转化表!$E$40+10*转化表!$E$41+(B361-50)*转化表!$E$42,IF(AND(B361&lt;=70,B361&gt;60),9*转化表!$E$37+10*转化表!$E$38+10*转化表!$E$39+10*转化表!$E$40+10*转化表!$E$41+10*转化表!$E$42+(B361-60)*转化表!$E$43,IF(AND(B361&lt;=80,B361&gt;70),9*转化表!$E$37+10*转化表!$E$38+10*转化表!$E$39+10*转化表!$E$40+10*转化表!$E$41+10*转化表!$E$42+10*转化表!$E$43+(B361-70)*转化表!$E$44,IF(AND(B361&lt;=90,B361&gt;80),9*转化表!$E$37+10*转化表!$E$38+10*转化表!$E$39+10*转化表!$E$40+10*转化表!$E$41+10*转化表!$E$42+10*转化表!$E$43+10*转化表!$E$44+(B361-80)*转化表!$E$45,IF(AND(B361&lt;=100,B361&gt;90),9*转化表!$E$37+10*转化表!$E$38+10*转化表!$E$39+10*转化表!$E$40+10*转化表!$E$41+10*转化表!$E$42+10*转化表!$E$43+10*转化表!$E$44+10*转化表!$E$45+(B361-90)*转化表!$E$46,IF(AND(B361&lt;=110,B361&gt;100),9*转化表!$E$37+10*转化表!$E$38+10*转化表!$E$39+10*转化表!$E$40+10*转化表!$E$41+10*转化表!$E$42+10*转化表!$E$43+10*转化表!$E$44+10*转化表!$E$45+10*转化表!$E$46+(B361-100)*转化表!$E$47,IF(AND(B361&lt;=120,B361&gt;110),9*转化表!$E$37+10*转化表!$E$38+10*转化表!$E$39+10*转化表!$E$40+10*转化表!$E$41+10*转化表!$E$42+10*转化表!$E$43+10*转化表!$E$44+10*转化表!$E$45+10*转化表!$E$46+10*转化表!$E$47+(B361-110)*转化表!$E$48)))))))))))))</f>
        <v>182.97</v>
      </c>
      <c r="J361" s="103">
        <f>IF(E361&lt;=50,0,(E361-50)*B361*7%+0.1+IF(AND(B361&lt;=10,B361&gt;0),(人物成长表!$B361-1)*转化表!$F$37,IF(AND(B361&lt;=20,B361&gt;10),9*转化表!$F$37+(B361-10)*转化表!$F$38,IF(AND(B361&lt;=30,B361&gt;20),9*转化表!$F$37+10*转化表!$F$38+(B361-20)*转化表!$F$39,IF(AND(B361&lt;=40,B361&gt;30),9*转化表!$F$37+10*转化表!$F$38+10*转化表!$F$39+(B361-30)*转化表!$F$40,IF(AND(B361&lt;=50,B361&gt;40),9*转化表!$F$37+10*转化表!$F$38+10*转化表!$F$39+10*转化表!$F$40+(B361-40)*转化表!$F$41,IF(AND(B361&lt;=60,B361&gt;50),9*转化表!$F$37+10*转化表!$F$38+10*转化表!$F$39+10*转化表!$F$40+10*转化表!$F$41+(B361-50)*转化表!$F$42,IF(AND(B361&lt;=70,B361&gt;60),9*转化表!$F$37+10*转化表!$F$38+10*转化表!$F$39+10*转化表!$F$40+10*转化表!$F$41+10*转化表!$F$42+(B361-60)*转化表!$F$43,IF(AND(B361&lt;=80,B361&gt;70),9*转化表!$F$37+10*转化表!$F$38+10*转化表!$F$39+10*转化表!$F$40+10*转化表!$F$41+10*转化表!$F$42+10*转化表!$F$43+(B361-70)*转化表!$F$44,IF(AND(B361&lt;=90,B361&gt;80),9*转化表!$F$37+10*转化表!$F$38+10*转化表!$F$39+10*转化表!$F$40+10*转化表!$F$41+10*转化表!$F$42+10*转化表!$F$43+10*转化表!$F$44+(B361-80)*转化表!$F$45,IF(AND(B361&lt;=100,B361&gt;90),9*转化表!$F$37+10*转化表!$F$38+10*转化表!$F$39+10*转化表!$F$40+10*转化表!$F$41+10*转化表!$F$42+10*转化表!$F$43+10*转化表!$F$44+10*转化表!$F$45+(B361-90)*转化表!$F$46,IF(AND(B361&lt;=110,B361&gt;100),9*转化表!$F$37+10*转化表!$F$38+10*转化表!$F$39+10*转化表!$F$40+10*转化表!$F$41+10*转化表!$F$42+10*转化表!$F$43+10*转化表!$F$44+10*转化表!$F$45+10*转化表!$F$46+(B361-100)*转化表!$F$47,IF(AND(B361&lt;=120,B361&gt;110),9*转化表!$F$37+10*转化表!$F$38+10*转化表!$F$39+10*转化表!$F$40+10*转化表!$F$41+10*转化表!$F$42+10*转化表!$F$43+10*转化表!$F$44+10*转化表!$F$45+10*转化表!$F$46+10*转化表!$F$47+(B361-110)*转化表!$F$48)))))))))))))</f>
        <v>124.13000000000001</v>
      </c>
      <c r="K361" s="103">
        <f>(F361-50)*人物成长表!$B361*10%+1+IF(AND(B361&lt;=10,B361&gt;0),(人物成长表!$B361-1)*转化表!$G$37,IF(AND(B361&lt;=20,B361&gt;10),9*转化表!$G$37+(B361-10)*转化表!$G$38,IF(AND(B361&lt;=30,B361&gt;20),9*转化表!$G$37+10*转化表!$G$38+(B361-20)*转化表!$G$39,IF(AND(B361&lt;=40,B361&gt;30),9*转化表!$G$37+10*转化表!$G$38+10*转化表!$G$39+(B361-30)*转化表!$G$40,IF(AND(B361&lt;=50,B361&gt;40),9*转化表!$G$37+10*转化表!$G$38+10*转化表!$G$39+10*转化表!$G$40+(B361-40)*转化表!$G$41,IF(AND(B361&lt;=60,B361&gt;50),9*转化表!$G$37+10*转化表!$G$38+10*转化表!$G$39+10*转化表!$G$40+10*转化表!$G$41+(B361-50)*转化表!$G$42,IF(AND(B361&lt;=70,B361&gt;60),9*转化表!$G$37+10*转化表!$G$38+10*转化表!$G$39+10*转化表!$G$40+10*转化表!$G$41+10*转化表!$G$42+(B361-60)*转化表!$G$43,IF(AND(B361&lt;=80,B361&gt;70),9*转化表!$G$37+10*转化表!$G$38+10*转化表!$G$39+10*转化表!$G$40+10*转化表!$G$41+10*转化表!$G$42+10*转化表!$G$43+(B361-70)*转化表!$G$44,IF(AND(B361&lt;=90,B361&gt;80),9*转化表!$G$37+10*转化表!$G$38+10*转化表!$G$39+10*转化表!$G$40+10*转化表!$G$41+10*转化表!$G$42+10*转化表!$G$43+10*转化表!$G$44+(B361-80)*转化表!$G$45,IF(AND(B361&lt;=100,B361&gt;90),9*转化表!$G$37+10*转化表!$G$38+10*转化表!$G$39+10*转化表!$G$40+10*转化表!$G$41+10*转化表!$G$42+10*转化表!$G$43+10*转化表!$G$44+10*转化表!$G$45+(B361-90)*转化表!$G$46,IF(AND(B361&lt;=110,B361&gt;100),9*转化表!$G$37+10*转化表!$G$38+10*转化表!$G$39+10*转化表!$G$40+10*转化表!$G$41+10*转化表!$G$42+10*转化表!$G$43+10*转化表!$G$44+10*转化表!$G$45+10*转化表!$G$46+(B361-100)*转化表!$G$47,IF(AND(B361&lt;=120,B361&gt;110),9*转化表!$G$37+10*转化表!$G$38+10*转化表!$G$39+10*转化表!$G$40+10*转化表!$G$41+10*转化表!$G$42+10*转化表!$G$43+10*转化表!$G$44+10*转化表!$G$45+10*转化表!$G$46+10*转化表!$G$47+(B361-110)*转化表!$G$48))))))))))))</f>
        <v>900</v>
      </c>
      <c r="L361" s="103">
        <f>IF(F361&lt;=50,0,(F361-50)*人物成长表!$B361*7%+IF(AND(B361&lt;=10,B361&gt;0),人物成长表!$B361*转化表!$H$37,IF(AND(B361&lt;=20,B361&gt;10),9*转化表!$H$37+(B361-10)*转化表!$H$38,IF(AND(B361&lt;=30,B361&gt;20),9*转化表!$H$37+10*转化表!$H$38+(B361-20)*转化表!$H$39,IF(AND(B361&lt;=40,B361&gt;30),9*转化表!$H$37+10*转化表!$H$38+10*转化表!$H$39+(B361-30)*转化表!$H$40,IF(AND(B361&lt;=50,B361&gt;40),9*转化表!$H$37+10*转化表!$H$38+10*转化表!$H$39+10*转化表!$H$40+(B361-40)*转化表!$H$41,IF(AND(B361&lt;=60,B361&gt;50),9*转化表!$H$37+10*转化表!$H$38+10*转化表!$H$39+10*转化表!$H$40+10*转化表!$H$41+(B361-50)*转化表!$H$42,IF(AND(B361&lt;=70,B361&gt;60),9*转化表!$H$37+10*转化表!$H$38+10*转化表!$H$39+10*转化表!$H$40+10*转化表!$H$41+10*转化表!$H$42+(B361-60)*转化表!$H$43,IF(AND(B361&lt;=80,B361&gt;70),9*转化表!$H$37+10*转化表!$H$38+10*转化表!$H$39+10*转化表!$H$40+10*转化表!$H$41+10*转化表!$H$42+10*转化表!$H$43+(B361-70)*转化表!$H$44,IF(AND(B361&lt;=90,B361&gt;80),9*转化表!$H$37+10*转化表!$H$38+10*转化表!$H$39+10*转化表!$H$40+10*转化表!$H$41+10*转化表!$H$42+10*转化表!$H$43+10*转化表!$H$44+(B361-80)*转化表!$H$45,IF(AND(B361&lt;=100,B361&gt;90),9*转化表!$H$37+10*转化表!$H$38+10*转化表!$H$39+10*转化表!$H$40+10*转化表!$H$41+10*转化表!$H$42+10*转化表!$H$43+10*转化表!$H$44+10*转化表!$H$45+(B361-90)*转化表!$H$46,IF(AND(B361&lt;=110,B361&gt;100),9*转化表!$H$37+10*转化表!$H$38+10*转化表!$H$39+10*转化表!$H$40+10*转化表!$H$41+10*转化表!$H$42+10*转化表!$H$43+10*转化表!$H$44+10*转化表!$H$45+10*转化表!$H$46+(B361-100)*转化表!$H$47,IF(AND(B361&lt;=120,B361&gt;110),9*转化表!$H$37+10*转化表!$H$38+10*转化表!$H$39+10*转化表!$H$40+10*转化表!$H$41+10*转化表!$H$42+10*转化表!$H$43+10*转化表!$H$44+10*转化表!$H$45+10*转化表!$H$46+10*转化表!$H$47+(B361-110)*转化表!$H$48)))))))))))))</f>
        <v>95.640000000000015</v>
      </c>
      <c r="M361" s="104">
        <v>0.15</v>
      </c>
      <c r="N361" s="100">
        <v>0</v>
      </c>
      <c r="O361" s="104">
        <v>0.15</v>
      </c>
      <c r="P361" s="104">
        <v>0.15</v>
      </c>
      <c r="Q361" s="100">
        <v>0</v>
      </c>
      <c r="R361" s="100">
        <v>0</v>
      </c>
      <c r="S361" s="100">
        <v>0</v>
      </c>
    </row>
    <row r="362" spans="1:19">
      <c r="A362" s="23" t="s">
        <v>466</v>
      </c>
      <c r="B362" s="24">
        <v>1</v>
      </c>
      <c r="C362" s="25">
        <f>IF(AND(B362&lt;=10,B362&gt;0),(B362-1)*16+50,IF(AND(B362&lt;=20,B362&gt;10),9*16+50+(B362-10)*32,IF(AND(B362&lt;=30,B362&gt;20),9*16+50+10*32+(B362-20)*48,IF(AND(B362&lt;=40,B362&gt;30),9*16+50+10*32+10*48+(B362-30)*64,IF(AND(B362&lt;=50,B362&gt;40),9*16+50+10*32+10*48+10*64+(B362-40)*80,IF(AND(B362&lt;=60,B362&gt;50),9*16+30+10*32+10*48+10*64+10*80+(B362-50)*96,IF(AND(B362&lt;=70,B362&gt;60),9*16+30+10*32+10*48+10*64+10*80+10*96+(B362-60)*112,IF(AND(B362&lt;=80,B362&gt;70),9*16+30+10*32+10*48+10*64+10*80+10*96+10*112+(B362-70)*128,IF(AND(B362&lt;=90,B362&gt;80),9*16+30+10*32+10*48+10*64+10*80+10*96+10*112+10*128+(B362-80)*144,IF(AND(B362&lt;=100,B362&gt;90),9*16+30+10*32+10*48+10*64+10*80+10*96+10*112+10*128+10*144+(B362-90)*160,IF(AND(B362&lt;=110,B362&gt;100),9*16+30+10*32+10*48+10*64+10*80+10*96+10*112+10*128+10*144+10*160+(B362-100)*176,IF(AND(B362&lt;=120,B362&gt;110),9*16+30+10*32+10*48+10*64+10*80+10*96+10*112+10*128+10*144+10*160+10*176+(B362-110)*192))))))))))))</f>
        <v>50</v>
      </c>
      <c r="D362" s="23">
        <v>60</v>
      </c>
      <c r="E362" s="23">
        <v>50</v>
      </c>
      <c r="F362" s="24">
        <v>50</v>
      </c>
      <c r="G362" s="47">
        <f>人物成长表!$D362*人物成长表!$B362*10%+7+IF(AND(B362&lt;=10,B362&gt;0),(人物成长表!$B362-1)*转化表!$C$50,IF(AND(B362&lt;=20,B362&gt;10),9*转化表!$C$50+(B362-10)*转化表!$C$51,IF(AND(B362&lt;=30,B362&gt;20),9*转化表!$C$50+10*转化表!$C$51+(B362-20)*转化表!$C$52,IF(AND(B362&lt;=40,B362&gt;30),9*转化表!$C$50+10*转化表!$C$51+10*转化表!$C$52+(B362-30)*转化表!$C$53,IF(AND(B362&lt;=50,B362&gt;40),9*转化表!$C$50+10*转化表!$C$51+10*转化表!$C$52+10*转化表!$C$53+(B362-40)*转化表!$C$54,IF(AND(B362&lt;=60,B362&gt;50),9*转化表!$C$50+10*转化表!$C$51+10*转化表!$C$52+10*转化表!$C$53+10*转化表!$C$54+(B362-50)*转化表!$C$55,IF(AND(B362&lt;=70,B362&gt;60),9*转化表!$C$50+10*转化表!$C$51+10*转化表!$C$52+10*转化表!$C$53+10*转化表!$C$54+10*转化表!$C$55+(B362-60)*转化表!$C$56,IF(AND(B362&lt;=80,B362&gt;70),9*转化表!$C$50+10*转化表!$C$51+10*转化表!$C$52+10*转化表!$C$53+10*转化表!$C$54+10*转化表!$C$55+10*转化表!$C$56+(B362-70)*转化表!$C$57,IF(AND(B362&lt;=90,B362&gt;80),9*转化表!$C$50+10*转化表!$C$51+10*转化表!$C$52+10*转化表!$C$53+10*转化表!$C$54+10*转化表!$C$55+10*转化表!$C$56+10*转化表!$C$57+(B362-80)*转化表!$C$58,IF(AND(B362&lt;=100,B362&gt;90),9*转化表!$C$50+10*转化表!$C$51+10*转化表!$C$52+10*转化表!$C$53+10*转化表!$C$54+10*转化表!$C$55+10*转化表!$C$56+10*转化表!$C$57+10*转化表!$C$58+(B362-90)*转化表!$C$59,IF(AND(B362&lt;=110,B362&gt;100),9*转化表!$C$50+10*转化表!$C$51+10*转化表!$C$52+10*转化表!$C$53+10*转化表!$C$54+10*转化表!$C$55+10*转化表!$C$56+10*转化表!$C$57+10*转化表!$C$58+10*转化表!$C$59+(B362-100)*转化表!$C$60,IF(AND(B362&lt;=120,B362&gt;110),9*转化表!$C$50+10*转化表!$C$51+10*转化表!$C$52+10*转化表!$C$53+10*转化表!$C$54+10*转化表!$C$55+10*转化表!$C$56+10*转化表!$C$57+10*转化表!$C$58+10*转化表!$C$59+10*转化表!$C$60+(B362-110)*转化表!$C$61))))))))))))</f>
        <v>13</v>
      </c>
      <c r="H362" s="47">
        <f>人物成长表!$D362*人物成长表!$B362*7%+4.8+IF(AND(B362&lt;=10,B362&gt;0),(人物成长表!$B362-1)*转化表!$D$50,IF(AND(B362&lt;=20,B362&gt;10),9*转化表!$D$50+(B362-10)*转化表!$D$51,IF(AND(B362&lt;=30,B362&gt;20),9*转化表!$D$50+10*转化表!$D$51+(B362-20)*转化表!$D$52,IF(AND(B362&lt;=40,B362&gt;30),9*转化表!$D$50+10*转化表!$D$51+10*转化表!$D$52+(B362-30)*转化表!$D$53,IF(AND(B362&lt;=50,B362&gt;40),9*转化表!$D$50+10*转化表!$D$51+10*转化表!$D$52+10*转化表!$D$53+(B362-40)*转化表!$D$54,IF(AND(B362&lt;=60,B362&gt;50),9*转化表!$D$50+10*转化表!$D$51+10*转化表!$D$52+10*转化表!$D$53+10*转化表!$D$54+(B362-50)*转化表!$D$55,IF(AND(B362&lt;=70,B362&gt;60),9*转化表!$D$50+10*转化表!$D$51+10*转化表!$D$52+10*转化表!$D$53+10*转化表!$D$54+10*转化表!$D$55+(B362-60)*转化表!$D$56,IF(AND(B362&lt;=80,B362&gt;70),9*转化表!$D$50+10*转化表!$D$51+10*转化表!$D$52+10*转化表!$D$53+10*转化表!$D$54+10*转化表!$D$55+10*转化表!$D$56+(B362-70)*转化表!$D$57,IF(AND(B362&lt;=90,B362&gt;80),9*转化表!$D$50+10*转化表!$D$51+10*转化表!$D$52+10*转化表!$D$53+10*转化表!$D$54+10*转化表!$D$55+10*转化表!$D$56+10*转化表!$D$57+(B362-80)*转化表!$D$58,IF(AND(B362&lt;=100,B362&gt;90),9*转化表!$D$50+10*转化表!$D$51+10*转化表!$D$52+10*转化表!$D$53+10*转化表!$D$54+10*转化表!$D$55+10*转化表!$D$56+10*转化表!$D$57+10*转化表!$D$58+(B362-90)*转化表!$D$59,IF(AND(B362&lt;=110,B362&gt;100),9*转化表!$D$50+10*转化表!$D$51+10*转化表!$D$52+10*转化表!$D$53+10*转化表!$D$54+10*转化表!$D$55+10*转化表!$D$56+10*转化表!$D$57+10*转化表!$D$58+10*转化表!$D$59+(B362-100)*转化表!$D$60,IF(AND(B362&lt;=120,B362&gt;110),9*转化表!$D$50+10*转化表!$D$51+10*转化表!$D$52+10*转化表!$D$53+10*转化表!$D$54+10*转化表!$D$55+10*转化表!$D$56+10*转化表!$D$57+10*转化表!$D$58+10*转化表!$D$59+10*转化表!$D$60+(B362-110)*转化表!$D$61))))))))))))</f>
        <v>9</v>
      </c>
      <c r="I362" s="46">
        <f>IF(E362&lt;=50,0,(E362-50)*B362*10%+0.1+IF(AND(B362&lt;=10,B362&gt;0),(人物成长表!$B362-1)*转化表!$E$50,IF(AND(B362&lt;=20,B362&gt;10),9*转化表!$E$50+(B362-10)*转化表!$E$51,IF(AND(B362&lt;=30,B362&gt;20),9*转化表!$E$50+10*转化表!$E$51+(B362-20)*转化表!$E$52,IF(AND(B362&lt;=40,B362&gt;30),9*转化表!$E$50+10*转化表!$E$51+10*转化表!$E$52+(B362-30)*转化表!$E$53,IF(AND(B362&lt;=50,B362&gt;40),9*转化表!$E$50+10*转化表!$E$51+10*转化表!$E$52+10*转化表!$E$53+(B362-40)*转化表!$E$54,IF(AND(B362&lt;=60,B362&gt;50),9*转化表!$E$50+10*转化表!$E$51+10*转化表!$E$52+10*转化表!$E$53+10*转化表!$E$54+(B362-50)*转化表!$E$55,IF(AND(B362&lt;=70,B362&gt;60),9*转化表!$E$50+10*转化表!$E$51+10*转化表!$E$52+10*转化表!$E$53+10*转化表!$E$54+10*转化表!$E$55+(B362-60)*转化表!$E$56,IF(AND(B362&lt;=80,B362&gt;70),9*转化表!$E$50+10*转化表!$E$51+10*转化表!$E$52+10*转化表!$E$53+10*转化表!$E$54+10*转化表!$E$55+10*转化表!$E$56+(B362-70)*转化表!$E$57,IF(AND(B362&lt;=90,B362&gt;80),9*转化表!$E$50+10*转化表!$E$51+10*转化表!$E$52+10*转化表!$E$53+10*转化表!$E$54+10*转化表!$E$55+10*转化表!$E$56+10*转化表!$E$57+(B362-80)*转化表!$E$58,IF(AND(B362&lt;=100,B362&gt;90),9*转化表!$E$50+10*转化表!$E$51+10*转化表!$E$52+10*转化表!$E$53+10*转化表!$E$54+10*转化表!$E$55+10*转化表!$E$56+10*转化表!$E$57+10*转化表!$E$58+(B362-90)*转化表!$E$59,IF(AND(B362&lt;=110,B362&gt;100),9*转化表!$E$50+10*转化表!$E$51+10*转化表!$E$52+10*转化表!$E$53+10*转化表!$E$54+10*转化表!$E$55+10*转化表!$E$56+10*转化表!$E$57+10*转化表!$E$58+10*转化表!$E$59+(B362-100)*转化表!$E$60,IF(AND(B362&lt;=120,B362&gt;110),9*转化表!$E$50+10*转化表!$E$51+10*转化表!$E$52+10*转化表!$E$53+10*转化表!$E$54+10*转化表!$E$55+10*转化表!$E$56+10*转化表!$E$57+10*转化表!$E$58+10*转化表!$E$59+10*转化表!$E$60+(B362-110)*转化表!$E$61)))))))))))))</f>
        <v>0</v>
      </c>
      <c r="J362" s="46">
        <f>IF(E362&lt;=50,0,(E362-50)*B362*7%+0.1+IF(AND(B362&lt;=10,B362&gt;0),(人物成长表!$B362-1)*转化表!$F$50,IF(AND(B362&lt;=20,B362&gt;10),9*转化表!$F$50+(B362-10)*转化表!$F$51,IF(AND(B362&lt;=30,B362&gt;20),9*转化表!$F$50+10*转化表!$F$51+(B362-20)*转化表!$F$52,IF(AND(B362&lt;=40,B362&gt;30),9*转化表!$F$50+10*转化表!$F$51+10*转化表!$F$52+(B362-30)*转化表!$F$53,IF(AND(B362&lt;=50,B362&gt;40),9*转化表!$F$50+10*转化表!$F$51+10*转化表!$F$52+10*转化表!$F$53+(B362-40)*转化表!$F$54,IF(AND(B362&lt;=60,B362&gt;50),9*转化表!$F$50+10*转化表!$F$51+10*转化表!$F$52+10*转化表!$F$53+10*转化表!$F$54+(B362-50)*转化表!$F$55,IF(AND(B362&lt;=70,B362&gt;60),9*转化表!$F$50+10*转化表!$F$51+10*转化表!$F$52+10*转化表!$F$53+10*转化表!$F$54+10*转化表!$F$55+(B362-60)*转化表!$F$56,IF(AND(B362&lt;=80,B362&gt;70),9*转化表!$F$50+10*转化表!$F$51+10*转化表!$F$52+10*转化表!$F$53+10*转化表!$F$54+10*转化表!$F$55+10*转化表!$F$56+(B362-70)*转化表!$F$57,IF(AND(B362&lt;=90,B362&gt;80),9*转化表!$F$50+10*转化表!$F$51+10*转化表!$F$52+10*转化表!$F$53+10*转化表!$F$54+10*转化表!$F$55+10*转化表!$F$56+10*转化表!$F$57+(B362-80)*转化表!$F$58,IF(AND(B362&lt;=100,B362&gt;90),9*转化表!$F$50+10*转化表!$F$51+10*转化表!$F$52+10*转化表!$F$53+10*转化表!$F$54+10*转化表!$F$55+10*转化表!$F$56+10*转化表!$F$57+10*转化表!$F$58+(B362-90)*转化表!$F$59,IF(AND(B362&lt;=110,B362&gt;100),9*转化表!$F$50+10*转化表!$F$51+10*转化表!$F$52+10*转化表!$F$53+10*转化表!$F$54+10*转化表!$F$55+10*转化表!$F$56+10*转化表!$F$57+10*转化表!$F$58+10*转化表!$F$59+(B362-100)*转化表!$F$60,IF(AND(B362&lt;=120,B362&gt;110),9*转化表!$F$50+10*转化表!$F$51+10*转化表!$F$52+10*转化表!$F$53+10*转化表!$F$54+10*转化表!$F$55+10*转化表!$F$56+10*转化表!$F$57+10*转化表!$F$58+10*转化表!$F$59+10*转化表!$F$60+(B362-110)*转化表!$F$61)))))))))))))</f>
        <v>0</v>
      </c>
      <c r="K362" s="46">
        <f>(F362-50)*B362*10%+1+IF(AND(B362&lt;=10,B362&gt;0),(人物成长表!$B362-1)*转化表!$G$50,IF(AND(B362&lt;=20,B362&gt;10),9*转化表!$G$50+(B362-10)*转化表!$G$51,IF(AND(B362&lt;=30,B362&gt;20),9*转化表!$G$50+10*转化表!$G$51+(B362-20)*转化表!$G$52,IF(AND(B362&lt;=40,B362&gt;30),9*转化表!$G$50+10*转化表!$G$51+10*转化表!$G$52+(B362-30)*转化表!$G$53,IF(AND(B362&lt;=50,B362&gt;40),9*转化表!$G$50+10*转化表!$G$51+10*转化表!$G$52+10*转化表!$G$53+(B362-40)*转化表!$G$54,IF(AND(B362&lt;=60,B362&gt;50),9*转化表!$G$50+10*转化表!$G$51+10*转化表!$G$52+10*转化表!$G$53+10*转化表!$G$54+(B362-50)*转化表!$G$55,IF(AND(B362&lt;=70,B362&gt;60),9*转化表!$G$50+10*转化表!$G$51+10*转化表!$G$52+10*转化表!$G$53+10*转化表!$G$54+10*转化表!$G$55+(B362-60)*转化表!$G$56,IF(AND(B362&lt;=80,B362&gt;70),9*转化表!$G$50+10*转化表!$G$51+10*转化表!$G$52+10*转化表!$G$53+10*转化表!$G$54+10*转化表!$G$55+10*转化表!$G$56+(B362-70)*转化表!$G$57,IF(AND(B362&lt;=90,B362&gt;80),9*转化表!$G$50+10*转化表!$G$51+10*转化表!$G$52+10*转化表!$G$53+10*转化表!$G$54+10*转化表!$G$55+10*转化表!$G$56+10*转化表!$G$57+(B362-80)*转化表!$G$58,IF(AND(B362&lt;=100,B362&gt;90),9*转化表!$G$50+10*转化表!$G$51+10*转化表!$G$52+10*转化表!$G$53+10*转化表!$G$54+10*转化表!$G$55+10*转化表!$G$56+10*转化表!$G$57+10*转化表!$G$58+(B362-90)*转化表!$G$59,IF(AND(B362&lt;=110,B362&gt;100),9*转化表!$G$50+10*转化表!$G$51+10*转化表!$G$52+10*转化表!$G$53+10*转化表!$G$54+10*转化表!$G$55+10*转化表!$G$56+10*转化表!$G$57+10*转化表!$G$58+10*转化表!$G$59+(B362-100)*转化表!$G$60,IF(AND(B362&lt;=120,B362&gt;110),9*转化表!$G$50+10*转化表!$G$51+10*转化表!$G$52+10*转化表!$G$53+10*转化表!$G$54+10*转化表!$G$55+10*转化表!$G$56+10*转化表!$G$57+10*转化表!$G$58+10*转化表!$G$59+10*转化表!$G$60+(B362-110)*转化表!$G$61))))))))))))</f>
        <v>1</v>
      </c>
      <c r="L362" s="46">
        <f>IF(F362&lt;=50,0,(F362-50)*B362*7%+IF(AND(B362&lt;=10,B362&gt;0),(人物成长表!$B362-1)*转化表!$H$50,IF(AND(B362&lt;=20,B362&gt;10),9*转化表!$H$50+(B362-10)*转化表!$H$51,IF(AND(B362&lt;=30,B362&gt;20),9*转化表!$H$50+10*转化表!$H$51+(B362-20)*转化表!$H$52,IF(AND(B362&lt;=40,B362&gt;30),9*转化表!$H$50+10*转化表!$H$51+10*转化表!$H$52+(B362-30)*转化表!$H$53,IF(AND(B362&lt;=50,B362&gt;40),9*转化表!$H$50+10*转化表!$H$51+10*转化表!$H$52+10*转化表!$H$53+(B362-40)*转化表!$H$54,IF(AND(B362&lt;=60,B362&gt;50),9*转化表!$H$50+10*转化表!$H$51+10*转化表!$H$52+10*转化表!$H$53+10*转化表!$H$54+(B362-50)*转化表!$H$55,IF(AND(B362&lt;=70,B362&gt;60),9*转化表!$H$50+10*转化表!$H$51+10*转化表!$H$52+10*转化表!$H$53+10*转化表!$H$54+10*转化表!$H$55+(B362-60)*转化表!$H$56,IF(AND(B362&lt;=80,B362&gt;70),9*转化表!$H$50+10*转化表!$H$51+10*转化表!$H$52+10*转化表!$H$53+10*转化表!$H$54+10*转化表!$H$55+10*转化表!$H$56+(B362-70)*转化表!$H$57,IF(AND(B362&lt;=90,B362&gt;80),9*转化表!$H$50+10*转化表!$H$51+10*转化表!$H$52+10*转化表!$H$53+10*转化表!$H$54+10*转化表!$H$55+10*转化表!$H$56+10*转化表!$H$57+(B362-80)*转化表!$H$58,IF(AND(B362&lt;=100,B362&gt;90),9*转化表!$H$50+10*转化表!$H$51+10*转化表!$H$52+10*转化表!$H$53+10*转化表!$H$54+10*转化表!$H$55+10*转化表!$H$56+10*转化表!$H$57+10*转化表!$H$58+(B362-90)*转化表!$H$59,IF(AND(B362&lt;=110,B362&gt;100),9*转化表!$H$50+10*转化表!$H$51+10*转化表!$H$52+10*转化表!$H$53+10*转化表!$H$54+10*转化表!$H$55+10*转化表!$H$56+10*转化表!$H$57+10*转化表!$H$58+10*转化表!$H$59+(B362-100)*转化表!$H$60,IF(AND(B362&lt;=120,B362&gt;110),9*转化表!$H$50+10*转化表!$H$51+10*转化表!$H$52+10*转化表!$H$53+10*转化表!$H$54+10*转化表!$H$55+10*转化表!$H$56+10*转化表!$H$57+10*转化表!$H$58+10*转化表!$H$59+10*转化表!$H$60+(B362-110)*转化表!$H$61)))))))))))))</f>
        <v>0</v>
      </c>
      <c r="M362" s="26">
        <v>0.3</v>
      </c>
      <c r="N362" s="24">
        <v>0</v>
      </c>
      <c r="O362" s="24">
        <v>0</v>
      </c>
      <c r="P362" s="26">
        <v>0.05</v>
      </c>
      <c r="Q362" s="24">
        <v>0</v>
      </c>
      <c r="R362" s="24">
        <v>0</v>
      </c>
      <c r="S362" s="26">
        <v>0.1</v>
      </c>
    </row>
    <row r="363" spans="1:19">
      <c r="A363" s="23" t="s">
        <v>466</v>
      </c>
      <c r="B363" s="24">
        <v>2</v>
      </c>
      <c r="C363" s="25">
        <f t="shared" ref="C363:C426" si="3">IF(AND(B363&lt;=10,B363&gt;0),(B363-1)*16+50,IF(AND(B363&lt;=20,B363&gt;10),9*16+50+(B363-10)*32,IF(AND(B363&lt;=30,B363&gt;20),9*16+50+10*32+(B363-20)*48,IF(AND(B363&lt;=40,B363&gt;30),9*16+50+10*32+10*48+(B363-30)*64,IF(AND(B363&lt;=50,B363&gt;40),9*16+50+10*32+10*48+10*64+(B363-40)*80,IF(AND(B363&lt;=60,B363&gt;50),9*16+30+10*32+10*48+10*64+10*80+(B363-50)*96,IF(AND(B363&lt;=70,B363&gt;60),9*16+30+10*32+10*48+10*64+10*80+10*96+(B363-60)*112,IF(AND(B363&lt;=80,B363&gt;70),9*16+30+10*32+10*48+10*64+10*80+10*96+10*112+(B363-70)*128,IF(AND(B363&lt;=90,B363&gt;80),9*16+30+10*32+10*48+10*64+10*80+10*96+10*112+10*128+(B363-80)*144,IF(AND(B363&lt;=100,B363&gt;90),9*16+30+10*32+10*48+10*64+10*80+10*96+10*112+10*128+10*144+(B363-90)*160,IF(AND(B363&lt;=110,B363&gt;100),9*16+30+10*32+10*48+10*64+10*80+10*96+10*112+10*128+10*144+10*160+(B363-100)*176,IF(AND(B363&lt;=120,B363&gt;110),9*16+30+10*32+10*48+10*64+10*80+10*96+10*112+10*128+10*144+10*160+10*176+(B363-110)*192))))))))))))</f>
        <v>66</v>
      </c>
      <c r="D363" s="23">
        <v>60</v>
      </c>
      <c r="E363" s="23">
        <v>50</v>
      </c>
      <c r="F363" s="24">
        <v>50</v>
      </c>
      <c r="G363" s="47">
        <f>人物成长表!$D363*人物成长表!$B363*10%+7+IF(AND(B363&lt;=10,B363&gt;0),(人物成长表!$B363-1)*转化表!$C$50,IF(AND(B363&lt;=20,B363&gt;10),9*转化表!$C$50+(B363-10)*转化表!$C$51,IF(AND(B363&lt;=30,B363&gt;20),9*转化表!$C$50+10*转化表!$C$51+(B363-20)*转化表!$C$52,IF(AND(B363&lt;=40,B363&gt;30),9*转化表!$C$50+10*转化表!$C$51+10*转化表!$C$52+(B363-30)*转化表!$C$53,IF(AND(B363&lt;=50,B363&gt;40),9*转化表!$C$50+10*转化表!$C$51+10*转化表!$C$52+10*转化表!$C$53+(B363-40)*转化表!$C$54,IF(AND(B363&lt;=60,B363&gt;50),9*转化表!$C$50+10*转化表!$C$51+10*转化表!$C$52+10*转化表!$C$53+10*转化表!$C$54+(B363-50)*转化表!$C$55,IF(AND(B363&lt;=70,B363&gt;60),9*转化表!$C$50+10*转化表!$C$51+10*转化表!$C$52+10*转化表!$C$53+10*转化表!$C$54+10*转化表!$C$55+(B363-60)*转化表!$C$56,IF(AND(B363&lt;=80,B363&gt;70),9*转化表!$C$50+10*转化表!$C$51+10*转化表!$C$52+10*转化表!$C$53+10*转化表!$C$54+10*转化表!$C$55+10*转化表!$C$56+(B363-70)*转化表!$C$57,IF(AND(B363&lt;=90,B363&gt;80),9*转化表!$C$50+10*转化表!$C$51+10*转化表!$C$52+10*转化表!$C$53+10*转化表!$C$54+10*转化表!$C$55+10*转化表!$C$56+10*转化表!$C$57+(B363-80)*转化表!$C$58,IF(AND(B363&lt;=100,B363&gt;90),9*转化表!$C$50+10*转化表!$C$51+10*转化表!$C$52+10*转化表!$C$53+10*转化表!$C$54+10*转化表!$C$55+10*转化表!$C$56+10*转化表!$C$57+10*转化表!$C$58+(B363-90)*转化表!$C$59,IF(AND(B363&lt;=110,B363&gt;100),9*转化表!$C$50+10*转化表!$C$51+10*转化表!$C$52+10*转化表!$C$53+10*转化表!$C$54+10*转化表!$C$55+10*转化表!$C$56+10*转化表!$C$57+10*转化表!$C$58+10*转化表!$C$59+(B363-100)*转化表!$C$60,IF(AND(B363&lt;=120,B363&gt;110),9*转化表!$C$50+10*转化表!$C$51+10*转化表!$C$52+10*转化表!$C$53+10*转化表!$C$54+10*转化表!$C$55+10*转化表!$C$56+10*转化表!$C$57+10*转化表!$C$58+10*转化表!$C$59+10*转化表!$C$60+(B363-110)*转化表!$C$61))))))))))))</f>
        <v>17</v>
      </c>
      <c r="H363" s="47">
        <f>人物成长表!$D363*人物成长表!$B363*7%+4.8+IF(AND(B363&lt;=10,B363&gt;0),(人物成长表!$B363-1)*转化表!$D$50,IF(AND(B363&lt;=20,B363&gt;10),9*转化表!$D$50+(B363-10)*转化表!$D$51,IF(AND(B363&lt;=30,B363&gt;20),9*转化表!$D$50+10*转化表!$D$51+(B363-20)*转化表!$D$52,IF(AND(B363&lt;=40,B363&gt;30),9*转化表!$D$50+10*转化表!$D$51+10*转化表!$D$52+(B363-30)*转化表!$D$53,IF(AND(B363&lt;=50,B363&gt;40),9*转化表!$D$50+10*转化表!$D$51+10*转化表!$D$52+10*转化表!$D$53+(B363-40)*转化表!$D$54,IF(AND(B363&lt;=60,B363&gt;50),9*转化表!$D$50+10*转化表!$D$51+10*转化表!$D$52+10*转化表!$D$53+10*转化表!$D$54+(B363-50)*转化表!$D$55,IF(AND(B363&lt;=70,B363&gt;60),9*转化表!$D$50+10*转化表!$D$51+10*转化表!$D$52+10*转化表!$D$53+10*转化表!$D$54+10*转化表!$D$55+(B363-60)*转化表!$D$56,IF(AND(B363&lt;=80,B363&gt;70),9*转化表!$D$50+10*转化表!$D$51+10*转化表!$D$52+10*转化表!$D$53+10*转化表!$D$54+10*转化表!$D$55+10*转化表!$D$56+(B363-70)*转化表!$D$57,IF(AND(B363&lt;=90,B363&gt;80),9*转化表!$D$50+10*转化表!$D$51+10*转化表!$D$52+10*转化表!$D$53+10*转化表!$D$54+10*转化表!$D$55+10*转化表!$D$56+10*转化表!$D$57+(B363-80)*转化表!$D$58,IF(AND(B363&lt;=100,B363&gt;90),9*转化表!$D$50+10*转化表!$D$51+10*转化表!$D$52+10*转化表!$D$53+10*转化表!$D$54+10*转化表!$D$55+10*转化表!$D$56+10*转化表!$D$57+10*转化表!$D$58+(B363-90)*转化表!$D$59,IF(AND(B363&lt;=110,B363&gt;100),9*转化表!$D$50+10*转化表!$D$51+10*转化表!$D$52+10*转化表!$D$53+10*转化表!$D$54+10*转化表!$D$55+10*转化表!$D$56+10*转化表!$D$57+10*转化表!$D$58+10*转化表!$D$59+(B363-100)*转化表!$D$60,IF(AND(B363&lt;=120,B363&gt;110),9*转化表!$D$50+10*转化表!$D$51+10*转化表!$D$52+10*转化表!$D$53+10*转化表!$D$54+10*转化表!$D$55+10*转化表!$D$56+10*转化表!$D$57+10*转化表!$D$58+10*转化表!$D$59+10*转化表!$D$60+(B363-110)*转化表!$D$61))))))))))))</f>
        <v>10</v>
      </c>
      <c r="I363" s="46">
        <f>IF(E363&lt;=50,0,(E363-50)*B363*10%+0.1+IF(AND(B363&lt;=10,B363&gt;0),(人物成长表!$B363-1)*转化表!$E$50,IF(AND(B363&lt;=20,B363&gt;10),9*转化表!$E$50+(B363-10)*转化表!$E$51,IF(AND(B363&lt;=30,B363&gt;20),9*转化表!$E$50+10*转化表!$E$51+(B363-20)*转化表!$E$52,IF(AND(B363&lt;=40,B363&gt;30),9*转化表!$E$50+10*转化表!$E$51+10*转化表!$E$52+(B363-30)*转化表!$E$53,IF(AND(B363&lt;=50,B363&gt;40),9*转化表!$E$50+10*转化表!$E$51+10*转化表!$E$52+10*转化表!$E$53+(B363-40)*转化表!$E$54,IF(AND(B363&lt;=60,B363&gt;50),9*转化表!$E$50+10*转化表!$E$51+10*转化表!$E$52+10*转化表!$E$53+10*转化表!$E$54+(B363-50)*转化表!$E$55,IF(AND(B363&lt;=70,B363&gt;60),9*转化表!$E$50+10*转化表!$E$51+10*转化表!$E$52+10*转化表!$E$53+10*转化表!$E$54+10*转化表!$E$55+(B363-60)*转化表!$E$56,IF(AND(B363&lt;=80,B363&gt;70),9*转化表!$E$50+10*转化表!$E$51+10*转化表!$E$52+10*转化表!$E$53+10*转化表!$E$54+10*转化表!$E$55+10*转化表!$E$56+(B363-70)*转化表!$E$57,IF(AND(B363&lt;=90,B363&gt;80),9*转化表!$E$50+10*转化表!$E$51+10*转化表!$E$52+10*转化表!$E$53+10*转化表!$E$54+10*转化表!$E$55+10*转化表!$E$56+10*转化表!$E$57+(B363-80)*转化表!$E$58,IF(AND(B363&lt;=100,B363&gt;90),9*转化表!$E$50+10*转化表!$E$51+10*转化表!$E$52+10*转化表!$E$53+10*转化表!$E$54+10*转化表!$E$55+10*转化表!$E$56+10*转化表!$E$57+10*转化表!$E$58+(B363-90)*转化表!$E$59,IF(AND(B363&lt;=110,B363&gt;100),9*转化表!$E$50+10*转化表!$E$51+10*转化表!$E$52+10*转化表!$E$53+10*转化表!$E$54+10*转化表!$E$55+10*转化表!$E$56+10*转化表!$E$57+10*转化表!$E$58+10*转化表!$E$59+(B363-100)*转化表!$E$60,IF(AND(B363&lt;=120,B363&gt;110),9*转化表!$E$50+10*转化表!$E$51+10*转化表!$E$52+10*转化表!$E$53+10*转化表!$E$54+10*转化表!$E$55+10*转化表!$E$56+10*转化表!$E$57+10*转化表!$E$58+10*转化表!$E$59+10*转化表!$E$60+(B363-110)*转化表!$E$61)))))))))))))</f>
        <v>0</v>
      </c>
      <c r="J363" s="46">
        <f>IF(E363&lt;=50,0,(E363-50)*B363*7%+0.1+IF(AND(B363&lt;=10,B363&gt;0),(人物成长表!$B363-1)*转化表!$F$50,IF(AND(B363&lt;=20,B363&gt;10),9*转化表!$F$50+(B363-10)*转化表!$F$51,IF(AND(B363&lt;=30,B363&gt;20),9*转化表!$F$50+10*转化表!$F$51+(B363-20)*转化表!$F$52,IF(AND(B363&lt;=40,B363&gt;30),9*转化表!$F$50+10*转化表!$F$51+10*转化表!$F$52+(B363-30)*转化表!$F$53,IF(AND(B363&lt;=50,B363&gt;40),9*转化表!$F$50+10*转化表!$F$51+10*转化表!$F$52+10*转化表!$F$53+(B363-40)*转化表!$F$54,IF(AND(B363&lt;=60,B363&gt;50),9*转化表!$F$50+10*转化表!$F$51+10*转化表!$F$52+10*转化表!$F$53+10*转化表!$F$54+(B363-50)*转化表!$F$55,IF(AND(B363&lt;=70,B363&gt;60),9*转化表!$F$50+10*转化表!$F$51+10*转化表!$F$52+10*转化表!$F$53+10*转化表!$F$54+10*转化表!$F$55+(B363-60)*转化表!$F$56,IF(AND(B363&lt;=80,B363&gt;70),9*转化表!$F$50+10*转化表!$F$51+10*转化表!$F$52+10*转化表!$F$53+10*转化表!$F$54+10*转化表!$F$55+10*转化表!$F$56+(B363-70)*转化表!$F$57,IF(AND(B363&lt;=90,B363&gt;80),9*转化表!$F$50+10*转化表!$F$51+10*转化表!$F$52+10*转化表!$F$53+10*转化表!$F$54+10*转化表!$F$55+10*转化表!$F$56+10*转化表!$F$57+(B363-80)*转化表!$F$58,IF(AND(B363&lt;=100,B363&gt;90),9*转化表!$F$50+10*转化表!$F$51+10*转化表!$F$52+10*转化表!$F$53+10*转化表!$F$54+10*转化表!$F$55+10*转化表!$F$56+10*转化表!$F$57+10*转化表!$F$58+(B363-90)*转化表!$F$59,IF(AND(B363&lt;=110,B363&gt;100),9*转化表!$F$50+10*转化表!$F$51+10*转化表!$F$52+10*转化表!$F$53+10*转化表!$F$54+10*转化表!$F$55+10*转化表!$F$56+10*转化表!$F$57+10*转化表!$F$58+10*转化表!$F$59+(B363-100)*转化表!$F$60,IF(AND(B363&lt;=120,B363&gt;110),9*转化表!$F$50+10*转化表!$F$51+10*转化表!$F$52+10*转化表!$F$53+10*转化表!$F$54+10*转化表!$F$55+10*转化表!$F$56+10*转化表!$F$57+10*转化表!$F$58+10*转化表!$F$59+10*转化表!$F$60+(B363-110)*转化表!$F$61)))))))))))))</f>
        <v>0</v>
      </c>
      <c r="K363" s="46">
        <f>(F363-50)*B363*10%+1+IF(AND(B363&lt;=10,B363&gt;0),(人物成长表!$B363-1)*转化表!$G$50,IF(AND(B363&lt;=20,B363&gt;10),9*转化表!$G$50+(B363-10)*转化表!$G$51,IF(AND(B363&lt;=30,B363&gt;20),9*转化表!$G$50+10*转化表!$G$51+(B363-20)*转化表!$G$52,IF(AND(B363&lt;=40,B363&gt;30),9*转化表!$G$50+10*转化表!$G$51+10*转化表!$G$52+(B363-30)*转化表!$G$53,IF(AND(B363&lt;=50,B363&gt;40),9*转化表!$G$50+10*转化表!$G$51+10*转化表!$G$52+10*转化表!$G$53+(B363-40)*转化表!$G$54,IF(AND(B363&lt;=60,B363&gt;50),9*转化表!$G$50+10*转化表!$G$51+10*转化表!$G$52+10*转化表!$G$53+10*转化表!$G$54+(B363-50)*转化表!$G$55,IF(AND(B363&lt;=70,B363&gt;60),9*转化表!$G$50+10*转化表!$G$51+10*转化表!$G$52+10*转化表!$G$53+10*转化表!$G$54+10*转化表!$G$55+(B363-60)*转化表!$G$56,IF(AND(B363&lt;=80,B363&gt;70),9*转化表!$G$50+10*转化表!$G$51+10*转化表!$G$52+10*转化表!$G$53+10*转化表!$G$54+10*转化表!$G$55+10*转化表!$G$56+(B363-70)*转化表!$G$57,IF(AND(B363&lt;=90,B363&gt;80),9*转化表!$G$50+10*转化表!$G$51+10*转化表!$G$52+10*转化表!$G$53+10*转化表!$G$54+10*转化表!$G$55+10*转化表!$G$56+10*转化表!$G$57+(B363-80)*转化表!$G$58,IF(AND(B363&lt;=100,B363&gt;90),9*转化表!$G$50+10*转化表!$G$51+10*转化表!$G$52+10*转化表!$G$53+10*转化表!$G$54+10*转化表!$G$55+10*转化表!$G$56+10*转化表!$G$57+10*转化表!$G$58+(B363-90)*转化表!$G$59,IF(AND(B363&lt;=110,B363&gt;100),9*转化表!$G$50+10*转化表!$G$51+10*转化表!$G$52+10*转化表!$G$53+10*转化表!$G$54+10*转化表!$G$55+10*转化表!$G$56+10*转化表!$G$57+10*转化表!$G$58+10*转化表!$G$59+(B363-100)*转化表!$G$60,IF(AND(B363&lt;=120,B363&gt;110),9*转化表!$G$50+10*转化表!$G$51+10*转化表!$G$52+10*转化表!$G$53+10*转化表!$G$54+10*转化表!$G$55+10*转化表!$G$56+10*转化表!$G$57+10*转化表!$G$58+10*转化表!$G$59+10*转化表!$G$60+(B363-110)*转化表!$G$61))))))))))))</f>
        <v>2</v>
      </c>
      <c r="L363" s="46">
        <f>IF(F363&lt;=50,0,(F363-50)*B363*7%+IF(AND(B363&lt;=10,B363&gt;0),(人物成长表!$B363-1)*转化表!$H$50,IF(AND(B363&lt;=20,B363&gt;10),9*转化表!$H$50+(B363-10)*转化表!$H$51,IF(AND(B363&lt;=30,B363&gt;20),9*转化表!$H$50+10*转化表!$H$51+(B363-20)*转化表!$H$52,IF(AND(B363&lt;=40,B363&gt;30),9*转化表!$H$50+10*转化表!$H$51+10*转化表!$H$52+(B363-30)*转化表!$H$53,IF(AND(B363&lt;=50,B363&gt;40),9*转化表!$H$50+10*转化表!$H$51+10*转化表!$H$52+10*转化表!$H$53+(B363-40)*转化表!$H$54,IF(AND(B363&lt;=60,B363&gt;50),9*转化表!$H$50+10*转化表!$H$51+10*转化表!$H$52+10*转化表!$H$53+10*转化表!$H$54+(B363-50)*转化表!$H$55,IF(AND(B363&lt;=70,B363&gt;60),9*转化表!$H$50+10*转化表!$H$51+10*转化表!$H$52+10*转化表!$H$53+10*转化表!$H$54+10*转化表!$H$55+(B363-60)*转化表!$H$56,IF(AND(B363&lt;=80,B363&gt;70),9*转化表!$H$50+10*转化表!$H$51+10*转化表!$H$52+10*转化表!$H$53+10*转化表!$H$54+10*转化表!$H$55+10*转化表!$H$56+(B363-70)*转化表!$H$57,IF(AND(B363&lt;=90,B363&gt;80),9*转化表!$H$50+10*转化表!$H$51+10*转化表!$H$52+10*转化表!$H$53+10*转化表!$H$54+10*转化表!$H$55+10*转化表!$H$56+10*转化表!$H$57+(B363-80)*转化表!$H$58,IF(AND(B363&lt;=100,B363&gt;90),9*转化表!$H$50+10*转化表!$H$51+10*转化表!$H$52+10*转化表!$H$53+10*转化表!$H$54+10*转化表!$H$55+10*转化表!$H$56+10*转化表!$H$57+10*转化表!$H$58+(B363-90)*转化表!$H$59,IF(AND(B363&lt;=110,B363&gt;100),9*转化表!$H$50+10*转化表!$H$51+10*转化表!$H$52+10*转化表!$H$53+10*转化表!$H$54+10*转化表!$H$55+10*转化表!$H$56+10*转化表!$H$57+10*转化表!$H$58+10*转化表!$H$59+(B363-100)*转化表!$H$60,IF(AND(B363&lt;=120,B363&gt;110),9*转化表!$H$50+10*转化表!$H$51+10*转化表!$H$52+10*转化表!$H$53+10*转化表!$H$54+10*转化表!$H$55+10*转化表!$H$56+10*转化表!$H$57+10*转化表!$H$58+10*转化表!$H$59+10*转化表!$H$60+(B363-110)*转化表!$H$61)))))))))))))</f>
        <v>0</v>
      </c>
      <c r="M363" s="26">
        <v>0.3</v>
      </c>
      <c r="N363" s="24">
        <v>0</v>
      </c>
      <c r="O363" s="24">
        <v>0</v>
      </c>
      <c r="P363" s="26">
        <v>0.05</v>
      </c>
      <c r="Q363" s="24">
        <v>0</v>
      </c>
      <c r="R363" s="24">
        <v>0</v>
      </c>
      <c r="S363" s="26">
        <v>0.1</v>
      </c>
    </row>
    <row r="364" spans="1:19">
      <c r="A364" s="23" t="s">
        <v>466</v>
      </c>
      <c r="B364" s="24">
        <v>3</v>
      </c>
      <c r="C364" s="25">
        <f t="shared" si="3"/>
        <v>82</v>
      </c>
      <c r="D364" s="23">
        <v>60</v>
      </c>
      <c r="E364" s="23">
        <v>50</v>
      </c>
      <c r="F364" s="24">
        <v>50</v>
      </c>
      <c r="G364" s="47">
        <f>人物成长表!$D364*人物成长表!$B364*10%+7+IF(AND(B364&lt;=10,B364&gt;0),(人物成长表!$B364-1)*转化表!$C$50,IF(AND(B364&lt;=20,B364&gt;10),9*转化表!$C$50+(B364-10)*转化表!$C$51,IF(AND(B364&lt;=30,B364&gt;20),9*转化表!$C$50+10*转化表!$C$51+(B364-20)*转化表!$C$52,IF(AND(B364&lt;=40,B364&gt;30),9*转化表!$C$50+10*转化表!$C$51+10*转化表!$C$52+(B364-30)*转化表!$C$53,IF(AND(B364&lt;=50,B364&gt;40),9*转化表!$C$50+10*转化表!$C$51+10*转化表!$C$52+10*转化表!$C$53+(B364-40)*转化表!$C$54,IF(AND(B364&lt;=60,B364&gt;50),9*转化表!$C$50+10*转化表!$C$51+10*转化表!$C$52+10*转化表!$C$53+10*转化表!$C$54+(B364-50)*转化表!$C$55,IF(AND(B364&lt;=70,B364&gt;60),9*转化表!$C$50+10*转化表!$C$51+10*转化表!$C$52+10*转化表!$C$53+10*转化表!$C$54+10*转化表!$C$55+(B364-60)*转化表!$C$56,IF(AND(B364&lt;=80,B364&gt;70),9*转化表!$C$50+10*转化表!$C$51+10*转化表!$C$52+10*转化表!$C$53+10*转化表!$C$54+10*转化表!$C$55+10*转化表!$C$56+(B364-70)*转化表!$C$57,IF(AND(B364&lt;=90,B364&gt;80),9*转化表!$C$50+10*转化表!$C$51+10*转化表!$C$52+10*转化表!$C$53+10*转化表!$C$54+10*转化表!$C$55+10*转化表!$C$56+10*转化表!$C$57+(B364-80)*转化表!$C$58,IF(AND(B364&lt;=100,B364&gt;90),9*转化表!$C$50+10*转化表!$C$51+10*转化表!$C$52+10*转化表!$C$53+10*转化表!$C$54+10*转化表!$C$55+10*转化表!$C$56+10*转化表!$C$57+10*转化表!$C$58+(B364-90)*转化表!$C$59,IF(AND(B364&lt;=110,B364&gt;100),9*转化表!$C$50+10*转化表!$C$51+10*转化表!$C$52+10*转化表!$C$53+10*转化表!$C$54+10*转化表!$C$55+10*转化表!$C$56+10*转化表!$C$57+10*转化表!$C$58+10*转化表!$C$59+(B364-100)*转化表!$C$60,IF(AND(B364&lt;=120,B364&gt;110),9*转化表!$C$50+10*转化表!$C$51+10*转化表!$C$52+10*转化表!$C$53+10*转化表!$C$54+10*转化表!$C$55+10*转化表!$C$56+10*转化表!$C$57+10*转化表!$C$58+10*转化表!$C$59+10*转化表!$C$60+(B364-110)*转化表!$C$61))))))))))))</f>
        <v>21</v>
      </c>
      <c r="H364" s="47">
        <f>人物成长表!$D364*人物成长表!$B364*7%+4.8+IF(AND(B364&lt;=10,B364&gt;0),(人物成长表!$B364-1)*转化表!$D$50,IF(AND(B364&lt;=20,B364&gt;10),9*转化表!$D$50+(B364-10)*转化表!$D$51,IF(AND(B364&lt;=30,B364&gt;20),9*转化表!$D$50+10*转化表!$D$51+(B364-20)*转化表!$D$52,IF(AND(B364&lt;=40,B364&gt;30),9*转化表!$D$50+10*转化表!$D$51+10*转化表!$D$52+(B364-30)*转化表!$D$53,IF(AND(B364&lt;=50,B364&gt;40),9*转化表!$D$50+10*转化表!$D$51+10*转化表!$D$52+10*转化表!$D$53+(B364-40)*转化表!$D$54,IF(AND(B364&lt;=60,B364&gt;50),9*转化表!$D$50+10*转化表!$D$51+10*转化表!$D$52+10*转化表!$D$53+10*转化表!$D$54+(B364-50)*转化表!$D$55,IF(AND(B364&lt;=70,B364&gt;60),9*转化表!$D$50+10*转化表!$D$51+10*转化表!$D$52+10*转化表!$D$53+10*转化表!$D$54+10*转化表!$D$55+(B364-60)*转化表!$D$56,IF(AND(B364&lt;=80,B364&gt;70),9*转化表!$D$50+10*转化表!$D$51+10*转化表!$D$52+10*转化表!$D$53+10*转化表!$D$54+10*转化表!$D$55+10*转化表!$D$56+(B364-70)*转化表!$D$57,IF(AND(B364&lt;=90,B364&gt;80),9*转化表!$D$50+10*转化表!$D$51+10*转化表!$D$52+10*转化表!$D$53+10*转化表!$D$54+10*转化表!$D$55+10*转化表!$D$56+10*转化表!$D$57+(B364-80)*转化表!$D$58,IF(AND(B364&lt;=100,B364&gt;90),9*转化表!$D$50+10*转化表!$D$51+10*转化表!$D$52+10*转化表!$D$53+10*转化表!$D$54+10*转化表!$D$55+10*转化表!$D$56+10*转化表!$D$57+10*转化表!$D$58+(B364-90)*转化表!$D$59,IF(AND(B364&lt;=110,B364&gt;100),9*转化表!$D$50+10*转化表!$D$51+10*转化表!$D$52+10*转化表!$D$53+10*转化表!$D$54+10*转化表!$D$55+10*转化表!$D$56+10*转化表!$D$57+10*转化表!$D$58+10*转化表!$D$59+(B364-100)*转化表!$D$60,IF(AND(B364&lt;=120,B364&gt;110),9*转化表!$D$50+10*转化表!$D$51+10*转化表!$D$52+10*转化表!$D$53+10*转化表!$D$54+10*转化表!$D$55+10*转化表!$D$56+10*转化表!$D$57+10*转化表!$D$58+10*转化表!$D$59+10*转化表!$D$60+(B364-110)*转化表!$D$61))))))))))))</f>
        <v>11.000000000000002</v>
      </c>
      <c r="I364" s="46">
        <f>IF(E364&lt;=50,0,(E364-50)*B364*10%+0.1+IF(AND(B364&lt;=10,B364&gt;0),(人物成长表!$B364-1)*转化表!$E$50,IF(AND(B364&lt;=20,B364&gt;10),9*转化表!$E$50+(B364-10)*转化表!$E$51,IF(AND(B364&lt;=30,B364&gt;20),9*转化表!$E$50+10*转化表!$E$51+(B364-20)*转化表!$E$52,IF(AND(B364&lt;=40,B364&gt;30),9*转化表!$E$50+10*转化表!$E$51+10*转化表!$E$52+(B364-30)*转化表!$E$53,IF(AND(B364&lt;=50,B364&gt;40),9*转化表!$E$50+10*转化表!$E$51+10*转化表!$E$52+10*转化表!$E$53+(B364-40)*转化表!$E$54,IF(AND(B364&lt;=60,B364&gt;50),9*转化表!$E$50+10*转化表!$E$51+10*转化表!$E$52+10*转化表!$E$53+10*转化表!$E$54+(B364-50)*转化表!$E$55,IF(AND(B364&lt;=70,B364&gt;60),9*转化表!$E$50+10*转化表!$E$51+10*转化表!$E$52+10*转化表!$E$53+10*转化表!$E$54+10*转化表!$E$55+(B364-60)*转化表!$E$56,IF(AND(B364&lt;=80,B364&gt;70),9*转化表!$E$50+10*转化表!$E$51+10*转化表!$E$52+10*转化表!$E$53+10*转化表!$E$54+10*转化表!$E$55+10*转化表!$E$56+(B364-70)*转化表!$E$57,IF(AND(B364&lt;=90,B364&gt;80),9*转化表!$E$50+10*转化表!$E$51+10*转化表!$E$52+10*转化表!$E$53+10*转化表!$E$54+10*转化表!$E$55+10*转化表!$E$56+10*转化表!$E$57+(B364-80)*转化表!$E$58,IF(AND(B364&lt;=100,B364&gt;90),9*转化表!$E$50+10*转化表!$E$51+10*转化表!$E$52+10*转化表!$E$53+10*转化表!$E$54+10*转化表!$E$55+10*转化表!$E$56+10*转化表!$E$57+10*转化表!$E$58+(B364-90)*转化表!$E$59,IF(AND(B364&lt;=110,B364&gt;100),9*转化表!$E$50+10*转化表!$E$51+10*转化表!$E$52+10*转化表!$E$53+10*转化表!$E$54+10*转化表!$E$55+10*转化表!$E$56+10*转化表!$E$57+10*转化表!$E$58+10*转化表!$E$59+(B364-100)*转化表!$E$60,IF(AND(B364&lt;=120,B364&gt;110),9*转化表!$E$50+10*转化表!$E$51+10*转化表!$E$52+10*转化表!$E$53+10*转化表!$E$54+10*转化表!$E$55+10*转化表!$E$56+10*转化表!$E$57+10*转化表!$E$58+10*转化表!$E$59+10*转化表!$E$60+(B364-110)*转化表!$E$61)))))))))))))</f>
        <v>0</v>
      </c>
      <c r="J364" s="46">
        <f>IF(E364&lt;=50,0,(E364-50)*B364*7%+0.1+IF(AND(B364&lt;=10,B364&gt;0),(人物成长表!$B364-1)*转化表!$F$50,IF(AND(B364&lt;=20,B364&gt;10),9*转化表!$F$50+(B364-10)*转化表!$F$51,IF(AND(B364&lt;=30,B364&gt;20),9*转化表!$F$50+10*转化表!$F$51+(B364-20)*转化表!$F$52,IF(AND(B364&lt;=40,B364&gt;30),9*转化表!$F$50+10*转化表!$F$51+10*转化表!$F$52+(B364-30)*转化表!$F$53,IF(AND(B364&lt;=50,B364&gt;40),9*转化表!$F$50+10*转化表!$F$51+10*转化表!$F$52+10*转化表!$F$53+(B364-40)*转化表!$F$54,IF(AND(B364&lt;=60,B364&gt;50),9*转化表!$F$50+10*转化表!$F$51+10*转化表!$F$52+10*转化表!$F$53+10*转化表!$F$54+(B364-50)*转化表!$F$55,IF(AND(B364&lt;=70,B364&gt;60),9*转化表!$F$50+10*转化表!$F$51+10*转化表!$F$52+10*转化表!$F$53+10*转化表!$F$54+10*转化表!$F$55+(B364-60)*转化表!$F$56,IF(AND(B364&lt;=80,B364&gt;70),9*转化表!$F$50+10*转化表!$F$51+10*转化表!$F$52+10*转化表!$F$53+10*转化表!$F$54+10*转化表!$F$55+10*转化表!$F$56+(B364-70)*转化表!$F$57,IF(AND(B364&lt;=90,B364&gt;80),9*转化表!$F$50+10*转化表!$F$51+10*转化表!$F$52+10*转化表!$F$53+10*转化表!$F$54+10*转化表!$F$55+10*转化表!$F$56+10*转化表!$F$57+(B364-80)*转化表!$F$58,IF(AND(B364&lt;=100,B364&gt;90),9*转化表!$F$50+10*转化表!$F$51+10*转化表!$F$52+10*转化表!$F$53+10*转化表!$F$54+10*转化表!$F$55+10*转化表!$F$56+10*转化表!$F$57+10*转化表!$F$58+(B364-90)*转化表!$F$59,IF(AND(B364&lt;=110,B364&gt;100),9*转化表!$F$50+10*转化表!$F$51+10*转化表!$F$52+10*转化表!$F$53+10*转化表!$F$54+10*转化表!$F$55+10*转化表!$F$56+10*转化表!$F$57+10*转化表!$F$58+10*转化表!$F$59+(B364-100)*转化表!$F$60,IF(AND(B364&lt;=120,B364&gt;110),9*转化表!$F$50+10*转化表!$F$51+10*转化表!$F$52+10*转化表!$F$53+10*转化表!$F$54+10*转化表!$F$55+10*转化表!$F$56+10*转化表!$F$57+10*转化表!$F$58+10*转化表!$F$59+10*转化表!$F$60+(B364-110)*转化表!$F$61)))))))))))))</f>
        <v>0</v>
      </c>
      <c r="K364" s="46">
        <f>(F364-50)*B364*10%+1+IF(AND(B364&lt;=10,B364&gt;0),(人物成长表!$B364-1)*转化表!$G$50,IF(AND(B364&lt;=20,B364&gt;10),9*转化表!$G$50+(B364-10)*转化表!$G$51,IF(AND(B364&lt;=30,B364&gt;20),9*转化表!$G$50+10*转化表!$G$51+(B364-20)*转化表!$G$52,IF(AND(B364&lt;=40,B364&gt;30),9*转化表!$G$50+10*转化表!$G$51+10*转化表!$G$52+(B364-30)*转化表!$G$53,IF(AND(B364&lt;=50,B364&gt;40),9*转化表!$G$50+10*转化表!$G$51+10*转化表!$G$52+10*转化表!$G$53+(B364-40)*转化表!$G$54,IF(AND(B364&lt;=60,B364&gt;50),9*转化表!$G$50+10*转化表!$G$51+10*转化表!$G$52+10*转化表!$G$53+10*转化表!$G$54+(B364-50)*转化表!$G$55,IF(AND(B364&lt;=70,B364&gt;60),9*转化表!$G$50+10*转化表!$G$51+10*转化表!$G$52+10*转化表!$G$53+10*转化表!$G$54+10*转化表!$G$55+(B364-60)*转化表!$G$56,IF(AND(B364&lt;=80,B364&gt;70),9*转化表!$G$50+10*转化表!$G$51+10*转化表!$G$52+10*转化表!$G$53+10*转化表!$G$54+10*转化表!$G$55+10*转化表!$G$56+(B364-70)*转化表!$G$57,IF(AND(B364&lt;=90,B364&gt;80),9*转化表!$G$50+10*转化表!$G$51+10*转化表!$G$52+10*转化表!$G$53+10*转化表!$G$54+10*转化表!$G$55+10*转化表!$G$56+10*转化表!$G$57+(B364-80)*转化表!$G$58,IF(AND(B364&lt;=100,B364&gt;90),9*转化表!$G$50+10*转化表!$G$51+10*转化表!$G$52+10*转化表!$G$53+10*转化表!$G$54+10*转化表!$G$55+10*转化表!$G$56+10*转化表!$G$57+10*转化表!$G$58+(B364-90)*转化表!$G$59,IF(AND(B364&lt;=110,B364&gt;100),9*转化表!$G$50+10*转化表!$G$51+10*转化表!$G$52+10*转化表!$G$53+10*转化表!$G$54+10*转化表!$G$55+10*转化表!$G$56+10*转化表!$G$57+10*转化表!$G$58+10*转化表!$G$59+(B364-100)*转化表!$G$60,IF(AND(B364&lt;=120,B364&gt;110),9*转化表!$G$50+10*转化表!$G$51+10*转化表!$G$52+10*转化表!$G$53+10*转化表!$G$54+10*转化表!$G$55+10*转化表!$G$56+10*转化表!$G$57+10*转化表!$G$58+10*转化表!$G$59+10*转化表!$G$60+(B364-110)*转化表!$G$61))))))))))))</f>
        <v>3</v>
      </c>
      <c r="L364" s="46">
        <f>IF(F364&lt;=50,0,(F364-50)*B364*7%+IF(AND(B364&lt;=10,B364&gt;0),(人物成长表!$B364-1)*转化表!$H$50,IF(AND(B364&lt;=20,B364&gt;10),9*转化表!$H$50+(B364-10)*转化表!$H$51,IF(AND(B364&lt;=30,B364&gt;20),9*转化表!$H$50+10*转化表!$H$51+(B364-20)*转化表!$H$52,IF(AND(B364&lt;=40,B364&gt;30),9*转化表!$H$50+10*转化表!$H$51+10*转化表!$H$52+(B364-30)*转化表!$H$53,IF(AND(B364&lt;=50,B364&gt;40),9*转化表!$H$50+10*转化表!$H$51+10*转化表!$H$52+10*转化表!$H$53+(B364-40)*转化表!$H$54,IF(AND(B364&lt;=60,B364&gt;50),9*转化表!$H$50+10*转化表!$H$51+10*转化表!$H$52+10*转化表!$H$53+10*转化表!$H$54+(B364-50)*转化表!$H$55,IF(AND(B364&lt;=70,B364&gt;60),9*转化表!$H$50+10*转化表!$H$51+10*转化表!$H$52+10*转化表!$H$53+10*转化表!$H$54+10*转化表!$H$55+(B364-60)*转化表!$H$56,IF(AND(B364&lt;=80,B364&gt;70),9*转化表!$H$50+10*转化表!$H$51+10*转化表!$H$52+10*转化表!$H$53+10*转化表!$H$54+10*转化表!$H$55+10*转化表!$H$56+(B364-70)*转化表!$H$57,IF(AND(B364&lt;=90,B364&gt;80),9*转化表!$H$50+10*转化表!$H$51+10*转化表!$H$52+10*转化表!$H$53+10*转化表!$H$54+10*转化表!$H$55+10*转化表!$H$56+10*转化表!$H$57+(B364-80)*转化表!$H$58,IF(AND(B364&lt;=100,B364&gt;90),9*转化表!$H$50+10*转化表!$H$51+10*转化表!$H$52+10*转化表!$H$53+10*转化表!$H$54+10*转化表!$H$55+10*转化表!$H$56+10*转化表!$H$57+10*转化表!$H$58+(B364-90)*转化表!$H$59,IF(AND(B364&lt;=110,B364&gt;100),9*转化表!$H$50+10*转化表!$H$51+10*转化表!$H$52+10*转化表!$H$53+10*转化表!$H$54+10*转化表!$H$55+10*转化表!$H$56+10*转化表!$H$57+10*转化表!$H$58+10*转化表!$H$59+(B364-100)*转化表!$H$60,IF(AND(B364&lt;=120,B364&gt;110),9*转化表!$H$50+10*转化表!$H$51+10*转化表!$H$52+10*转化表!$H$53+10*转化表!$H$54+10*转化表!$H$55+10*转化表!$H$56+10*转化表!$H$57+10*转化表!$H$58+10*转化表!$H$59+10*转化表!$H$60+(B364-110)*转化表!$H$61)))))))))))))</f>
        <v>0</v>
      </c>
      <c r="M364" s="26">
        <v>0.3</v>
      </c>
      <c r="N364" s="24">
        <v>0</v>
      </c>
      <c r="O364" s="24">
        <v>0</v>
      </c>
      <c r="P364" s="26">
        <v>0.05</v>
      </c>
      <c r="Q364" s="24">
        <v>0</v>
      </c>
      <c r="R364" s="24">
        <v>0</v>
      </c>
      <c r="S364" s="26">
        <v>0.1</v>
      </c>
    </row>
    <row r="365" spans="1:19">
      <c r="A365" s="23" t="s">
        <v>466</v>
      </c>
      <c r="B365" s="24">
        <v>4</v>
      </c>
      <c r="C365" s="25">
        <f t="shared" si="3"/>
        <v>98</v>
      </c>
      <c r="D365" s="23">
        <v>60</v>
      </c>
      <c r="E365" s="23">
        <v>50</v>
      </c>
      <c r="F365" s="24">
        <v>50</v>
      </c>
      <c r="G365" s="47">
        <f>人物成长表!$D365*人物成长表!$B365*10%+7+IF(AND(B365&lt;=10,B365&gt;0),(人物成长表!$B365-1)*转化表!$C$50,IF(AND(B365&lt;=20,B365&gt;10),9*转化表!$C$50+(B365-10)*转化表!$C$51,IF(AND(B365&lt;=30,B365&gt;20),9*转化表!$C$50+10*转化表!$C$51+(B365-20)*转化表!$C$52,IF(AND(B365&lt;=40,B365&gt;30),9*转化表!$C$50+10*转化表!$C$51+10*转化表!$C$52+(B365-30)*转化表!$C$53,IF(AND(B365&lt;=50,B365&gt;40),9*转化表!$C$50+10*转化表!$C$51+10*转化表!$C$52+10*转化表!$C$53+(B365-40)*转化表!$C$54,IF(AND(B365&lt;=60,B365&gt;50),9*转化表!$C$50+10*转化表!$C$51+10*转化表!$C$52+10*转化表!$C$53+10*转化表!$C$54+(B365-50)*转化表!$C$55,IF(AND(B365&lt;=70,B365&gt;60),9*转化表!$C$50+10*转化表!$C$51+10*转化表!$C$52+10*转化表!$C$53+10*转化表!$C$54+10*转化表!$C$55+(B365-60)*转化表!$C$56,IF(AND(B365&lt;=80,B365&gt;70),9*转化表!$C$50+10*转化表!$C$51+10*转化表!$C$52+10*转化表!$C$53+10*转化表!$C$54+10*转化表!$C$55+10*转化表!$C$56+(B365-70)*转化表!$C$57,IF(AND(B365&lt;=90,B365&gt;80),9*转化表!$C$50+10*转化表!$C$51+10*转化表!$C$52+10*转化表!$C$53+10*转化表!$C$54+10*转化表!$C$55+10*转化表!$C$56+10*转化表!$C$57+(B365-80)*转化表!$C$58,IF(AND(B365&lt;=100,B365&gt;90),9*转化表!$C$50+10*转化表!$C$51+10*转化表!$C$52+10*转化表!$C$53+10*转化表!$C$54+10*转化表!$C$55+10*转化表!$C$56+10*转化表!$C$57+10*转化表!$C$58+(B365-90)*转化表!$C$59,IF(AND(B365&lt;=110,B365&gt;100),9*转化表!$C$50+10*转化表!$C$51+10*转化表!$C$52+10*转化表!$C$53+10*转化表!$C$54+10*转化表!$C$55+10*转化表!$C$56+10*转化表!$C$57+10*转化表!$C$58+10*转化表!$C$59+(B365-100)*转化表!$C$60,IF(AND(B365&lt;=120,B365&gt;110),9*转化表!$C$50+10*转化表!$C$51+10*转化表!$C$52+10*转化表!$C$53+10*转化表!$C$54+10*转化表!$C$55+10*转化表!$C$56+10*转化表!$C$57+10*转化表!$C$58+10*转化表!$C$59+10*转化表!$C$60+(B365-110)*转化表!$C$61))))))))))))</f>
        <v>25</v>
      </c>
      <c r="H365" s="47">
        <f>人物成长表!$D365*人物成长表!$B365*7%+4.8+IF(AND(B365&lt;=10,B365&gt;0),(人物成长表!$B365-1)*转化表!$D$50,IF(AND(B365&lt;=20,B365&gt;10),9*转化表!$D$50+(B365-10)*转化表!$D$51,IF(AND(B365&lt;=30,B365&gt;20),9*转化表!$D$50+10*转化表!$D$51+(B365-20)*转化表!$D$52,IF(AND(B365&lt;=40,B365&gt;30),9*转化表!$D$50+10*转化表!$D$51+10*转化表!$D$52+(B365-30)*转化表!$D$53,IF(AND(B365&lt;=50,B365&gt;40),9*转化表!$D$50+10*转化表!$D$51+10*转化表!$D$52+10*转化表!$D$53+(B365-40)*转化表!$D$54,IF(AND(B365&lt;=60,B365&gt;50),9*转化表!$D$50+10*转化表!$D$51+10*转化表!$D$52+10*转化表!$D$53+10*转化表!$D$54+(B365-50)*转化表!$D$55,IF(AND(B365&lt;=70,B365&gt;60),9*转化表!$D$50+10*转化表!$D$51+10*转化表!$D$52+10*转化表!$D$53+10*转化表!$D$54+10*转化表!$D$55+(B365-60)*转化表!$D$56,IF(AND(B365&lt;=80,B365&gt;70),9*转化表!$D$50+10*转化表!$D$51+10*转化表!$D$52+10*转化表!$D$53+10*转化表!$D$54+10*转化表!$D$55+10*转化表!$D$56+(B365-70)*转化表!$D$57,IF(AND(B365&lt;=90,B365&gt;80),9*转化表!$D$50+10*转化表!$D$51+10*转化表!$D$52+10*转化表!$D$53+10*转化表!$D$54+10*转化表!$D$55+10*转化表!$D$56+10*转化表!$D$57+(B365-80)*转化表!$D$58,IF(AND(B365&lt;=100,B365&gt;90),9*转化表!$D$50+10*转化表!$D$51+10*转化表!$D$52+10*转化表!$D$53+10*转化表!$D$54+10*转化表!$D$55+10*转化表!$D$56+10*转化表!$D$57+10*转化表!$D$58+(B365-90)*转化表!$D$59,IF(AND(B365&lt;=110,B365&gt;100),9*转化表!$D$50+10*转化表!$D$51+10*转化表!$D$52+10*转化表!$D$53+10*转化表!$D$54+10*转化表!$D$55+10*转化表!$D$56+10*转化表!$D$57+10*转化表!$D$58+10*转化表!$D$59+(B365-100)*转化表!$D$60,IF(AND(B365&lt;=120,B365&gt;110),9*转化表!$D$50+10*转化表!$D$51+10*转化表!$D$52+10*转化表!$D$53+10*转化表!$D$54+10*转化表!$D$55+10*转化表!$D$56+10*转化表!$D$57+10*转化表!$D$58+10*转化表!$D$59+10*转化表!$D$60+(B365-110)*转化表!$D$61))))))))))))</f>
        <v>12</v>
      </c>
      <c r="I365" s="46">
        <f>IF(E365&lt;=50,0,(E365-50)*B365*10%+0.1+IF(AND(B365&lt;=10,B365&gt;0),(人物成长表!$B365-1)*转化表!$E$50,IF(AND(B365&lt;=20,B365&gt;10),9*转化表!$E$50+(B365-10)*转化表!$E$51,IF(AND(B365&lt;=30,B365&gt;20),9*转化表!$E$50+10*转化表!$E$51+(B365-20)*转化表!$E$52,IF(AND(B365&lt;=40,B365&gt;30),9*转化表!$E$50+10*转化表!$E$51+10*转化表!$E$52+(B365-30)*转化表!$E$53,IF(AND(B365&lt;=50,B365&gt;40),9*转化表!$E$50+10*转化表!$E$51+10*转化表!$E$52+10*转化表!$E$53+(B365-40)*转化表!$E$54,IF(AND(B365&lt;=60,B365&gt;50),9*转化表!$E$50+10*转化表!$E$51+10*转化表!$E$52+10*转化表!$E$53+10*转化表!$E$54+(B365-50)*转化表!$E$55,IF(AND(B365&lt;=70,B365&gt;60),9*转化表!$E$50+10*转化表!$E$51+10*转化表!$E$52+10*转化表!$E$53+10*转化表!$E$54+10*转化表!$E$55+(B365-60)*转化表!$E$56,IF(AND(B365&lt;=80,B365&gt;70),9*转化表!$E$50+10*转化表!$E$51+10*转化表!$E$52+10*转化表!$E$53+10*转化表!$E$54+10*转化表!$E$55+10*转化表!$E$56+(B365-70)*转化表!$E$57,IF(AND(B365&lt;=90,B365&gt;80),9*转化表!$E$50+10*转化表!$E$51+10*转化表!$E$52+10*转化表!$E$53+10*转化表!$E$54+10*转化表!$E$55+10*转化表!$E$56+10*转化表!$E$57+(B365-80)*转化表!$E$58,IF(AND(B365&lt;=100,B365&gt;90),9*转化表!$E$50+10*转化表!$E$51+10*转化表!$E$52+10*转化表!$E$53+10*转化表!$E$54+10*转化表!$E$55+10*转化表!$E$56+10*转化表!$E$57+10*转化表!$E$58+(B365-90)*转化表!$E$59,IF(AND(B365&lt;=110,B365&gt;100),9*转化表!$E$50+10*转化表!$E$51+10*转化表!$E$52+10*转化表!$E$53+10*转化表!$E$54+10*转化表!$E$55+10*转化表!$E$56+10*转化表!$E$57+10*转化表!$E$58+10*转化表!$E$59+(B365-100)*转化表!$E$60,IF(AND(B365&lt;=120,B365&gt;110),9*转化表!$E$50+10*转化表!$E$51+10*转化表!$E$52+10*转化表!$E$53+10*转化表!$E$54+10*转化表!$E$55+10*转化表!$E$56+10*转化表!$E$57+10*转化表!$E$58+10*转化表!$E$59+10*转化表!$E$60+(B365-110)*转化表!$E$61)))))))))))))</f>
        <v>0</v>
      </c>
      <c r="J365" s="46">
        <f>IF(E365&lt;=50,0,(E365-50)*B365*7%+0.1+IF(AND(B365&lt;=10,B365&gt;0),(人物成长表!$B365-1)*转化表!$F$50,IF(AND(B365&lt;=20,B365&gt;10),9*转化表!$F$50+(B365-10)*转化表!$F$51,IF(AND(B365&lt;=30,B365&gt;20),9*转化表!$F$50+10*转化表!$F$51+(B365-20)*转化表!$F$52,IF(AND(B365&lt;=40,B365&gt;30),9*转化表!$F$50+10*转化表!$F$51+10*转化表!$F$52+(B365-30)*转化表!$F$53,IF(AND(B365&lt;=50,B365&gt;40),9*转化表!$F$50+10*转化表!$F$51+10*转化表!$F$52+10*转化表!$F$53+(B365-40)*转化表!$F$54,IF(AND(B365&lt;=60,B365&gt;50),9*转化表!$F$50+10*转化表!$F$51+10*转化表!$F$52+10*转化表!$F$53+10*转化表!$F$54+(B365-50)*转化表!$F$55,IF(AND(B365&lt;=70,B365&gt;60),9*转化表!$F$50+10*转化表!$F$51+10*转化表!$F$52+10*转化表!$F$53+10*转化表!$F$54+10*转化表!$F$55+(B365-60)*转化表!$F$56,IF(AND(B365&lt;=80,B365&gt;70),9*转化表!$F$50+10*转化表!$F$51+10*转化表!$F$52+10*转化表!$F$53+10*转化表!$F$54+10*转化表!$F$55+10*转化表!$F$56+(B365-70)*转化表!$F$57,IF(AND(B365&lt;=90,B365&gt;80),9*转化表!$F$50+10*转化表!$F$51+10*转化表!$F$52+10*转化表!$F$53+10*转化表!$F$54+10*转化表!$F$55+10*转化表!$F$56+10*转化表!$F$57+(B365-80)*转化表!$F$58,IF(AND(B365&lt;=100,B365&gt;90),9*转化表!$F$50+10*转化表!$F$51+10*转化表!$F$52+10*转化表!$F$53+10*转化表!$F$54+10*转化表!$F$55+10*转化表!$F$56+10*转化表!$F$57+10*转化表!$F$58+(B365-90)*转化表!$F$59,IF(AND(B365&lt;=110,B365&gt;100),9*转化表!$F$50+10*转化表!$F$51+10*转化表!$F$52+10*转化表!$F$53+10*转化表!$F$54+10*转化表!$F$55+10*转化表!$F$56+10*转化表!$F$57+10*转化表!$F$58+10*转化表!$F$59+(B365-100)*转化表!$F$60,IF(AND(B365&lt;=120,B365&gt;110),9*转化表!$F$50+10*转化表!$F$51+10*转化表!$F$52+10*转化表!$F$53+10*转化表!$F$54+10*转化表!$F$55+10*转化表!$F$56+10*转化表!$F$57+10*转化表!$F$58+10*转化表!$F$59+10*转化表!$F$60+(B365-110)*转化表!$F$61)))))))))))))</f>
        <v>0</v>
      </c>
      <c r="K365" s="46">
        <f>(F365-50)*B365*10%+1+IF(AND(B365&lt;=10,B365&gt;0),(人物成长表!$B365-1)*转化表!$G$50,IF(AND(B365&lt;=20,B365&gt;10),9*转化表!$G$50+(B365-10)*转化表!$G$51,IF(AND(B365&lt;=30,B365&gt;20),9*转化表!$G$50+10*转化表!$G$51+(B365-20)*转化表!$G$52,IF(AND(B365&lt;=40,B365&gt;30),9*转化表!$G$50+10*转化表!$G$51+10*转化表!$G$52+(B365-30)*转化表!$G$53,IF(AND(B365&lt;=50,B365&gt;40),9*转化表!$G$50+10*转化表!$G$51+10*转化表!$G$52+10*转化表!$G$53+(B365-40)*转化表!$G$54,IF(AND(B365&lt;=60,B365&gt;50),9*转化表!$G$50+10*转化表!$G$51+10*转化表!$G$52+10*转化表!$G$53+10*转化表!$G$54+(B365-50)*转化表!$G$55,IF(AND(B365&lt;=70,B365&gt;60),9*转化表!$G$50+10*转化表!$G$51+10*转化表!$G$52+10*转化表!$G$53+10*转化表!$G$54+10*转化表!$G$55+(B365-60)*转化表!$G$56,IF(AND(B365&lt;=80,B365&gt;70),9*转化表!$G$50+10*转化表!$G$51+10*转化表!$G$52+10*转化表!$G$53+10*转化表!$G$54+10*转化表!$G$55+10*转化表!$G$56+(B365-70)*转化表!$G$57,IF(AND(B365&lt;=90,B365&gt;80),9*转化表!$G$50+10*转化表!$G$51+10*转化表!$G$52+10*转化表!$G$53+10*转化表!$G$54+10*转化表!$G$55+10*转化表!$G$56+10*转化表!$G$57+(B365-80)*转化表!$G$58,IF(AND(B365&lt;=100,B365&gt;90),9*转化表!$G$50+10*转化表!$G$51+10*转化表!$G$52+10*转化表!$G$53+10*转化表!$G$54+10*转化表!$G$55+10*转化表!$G$56+10*转化表!$G$57+10*转化表!$G$58+(B365-90)*转化表!$G$59,IF(AND(B365&lt;=110,B365&gt;100),9*转化表!$G$50+10*转化表!$G$51+10*转化表!$G$52+10*转化表!$G$53+10*转化表!$G$54+10*转化表!$G$55+10*转化表!$G$56+10*转化表!$G$57+10*转化表!$G$58+10*转化表!$G$59+(B365-100)*转化表!$G$60,IF(AND(B365&lt;=120,B365&gt;110),9*转化表!$G$50+10*转化表!$G$51+10*转化表!$G$52+10*转化表!$G$53+10*转化表!$G$54+10*转化表!$G$55+10*转化表!$G$56+10*转化表!$G$57+10*转化表!$G$58+10*转化表!$G$59+10*转化表!$G$60+(B365-110)*转化表!$G$61))))))))))))</f>
        <v>4</v>
      </c>
      <c r="L365" s="46">
        <f>IF(F365&lt;=50,0,(F365-50)*B365*7%+IF(AND(B365&lt;=10,B365&gt;0),(人物成长表!$B365-1)*转化表!$H$50,IF(AND(B365&lt;=20,B365&gt;10),9*转化表!$H$50+(B365-10)*转化表!$H$51,IF(AND(B365&lt;=30,B365&gt;20),9*转化表!$H$50+10*转化表!$H$51+(B365-20)*转化表!$H$52,IF(AND(B365&lt;=40,B365&gt;30),9*转化表!$H$50+10*转化表!$H$51+10*转化表!$H$52+(B365-30)*转化表!$H$53,IF(AND(B365&lt;=50,B365&gt;40),9*转化表!$H$50+10*转化表!$H$51+10*转化表!$H$52+10*转化表!$H$53+(B365-40)*转化表!$H$54,IF(AND(B365&lt;=60,B365&gt;50),9*转化表!$H$50+10*转化表!$H$51+10*转化表!$H$52+10*转化表!$H$53+10*转化表!$H$54+(B365-50)*转化表!$H$55,IF(AND(B365&lt;=70,B365&gt;60),9*转化表!$H$50+10*转化表!$H$51+10*转化表!$H$52+10*转化表!$H$53+10*转化表!$H$54+10*转化表!$H$55+(B365-60)*转化表!$H$56,IF(AND(B365&lt;=80,B365&gt;70),9*转化表!$H$50+10*转化表!$H$51+10*转化表!$H$52+10*转化表!$H$53+10*转化表!$H$54+10*转化表!$H$55+10*转化表!$H$56+(B365-70)*转化表!$H$57,IF(AND(B365&lt;=90,B365&gt;80),9*转化表!$H$50+10*转化表!$H$51+10*转化表!$H$52+10*转化表!$H$53+10*转化表!$H$54+10*转化表!$H$55+10*转化表!$H$56+10*转化表!$H$57+(B365-80)*转化表!$H$58,IF(AND(B365&lt;=100,B365&gt;90),9*转化表!$H$50+10*转化表!$H$51+10*转化表!$H$52+10*转化表!$H$53+10*转化表!$H$54+10*转化表!$H$55+10*转化表!$H$56+10*转化表!$H$57+10*转化表!$H$58+(B365-90)*转化表!$H$59,IF(AND(B365&lt;=110,B365&gt;100),9*转化表!$H$50+10*转化表!$H$51+10*转化表!$H$52+10*转化表!$H$53+10*转化表!$H$54+10*转化表!$H$55+10*转化表!$H$56+10*转化表!$H$57+10*转化表!$H$58+10*转化表!$H$59+(B365-100)*转化表!$H$60,IF(AND(B365&lt;=120,B365&gt;110),9*转化表!$H$50+10*转化表!$H$51+10*转化表!$H$52+10*转化表!$H$53+10*转化表!$H$54+10*转化表!$H$55+10*转化表!$H$56+10*转化表!$H$57+10*转化表!$H$58+10*转化表!$H$59+10*转化表!$H$60+(B365-110)*转化表!$H$61)))))))))))))</f>
        <v>0</v>
      </c>
      <c r="M365" s="26">
        <v>0.3</v>
      </c>
      <c r="N365" s="24">
        <v>0</v>
      </c>
      <c r="O365" s="24">
        <v>0</v>
      </c>
      <c r="P365" s="26">
        <v>0.05</v>
      </c>
      <c r="Q365" s="24">
        <v>0</v>
      </c>
      <c r="R365" s="24">
        <v>0</v>
      </c>
      <c r="S365" s="26">
        <v>0.1</v>
      </c>
    </row>
    <row r="366" spans="1:19">
      <c r="A366" s="23" t="s">
        <v>466</v>
      </c>
      <c r="B366" s="24">
        <v>5</v>
      </c>
      <c r="C366" s="25">
        <f t="shared" si="3"/>
        <v>114</v>
      </c>
      <c r="D366" s="23">
        <v>60</v>
      </c>
      <c r="E366" s="23">
        <v>50</v>
      </c>
      <c r="F366" s="24">
        <v>50</v>
      </c>
      <c r="G366" s="47">
        <f>人物成长表!$D366*人物成长表!$B366*10%+7+IF(AND(B366&lt;=10,B366&gt;0),(人物成长表!$B366-1)*转化表!$C$50,IF(AND(B366&lt;=20,B366&gt;10),9*转化表!$C$50+(B366-10)*转化表!$C$51,IF(AND(B366&lt;=30,B366&gt;20),9*转化表!$C$50+10*转化表!$C$51+(B366-20)*转化表!$C$52,IF(AND(B366&lt;=40,B366&gt;30),9*转化表!$C$50+10*转化表!$C$51+10*转化表!$C$52+(B366-30)*转化表!$C$53,IF(AND(B366&lt;=50,B366&gt;40),9*转化表!$C$50+10*转化表!$C$51+10*转化表!$C$52+10*转化表!$C$53+(B366-40)*转化表!$C$54,IF(AND(B366&lt;=60,B366&gt;50),9*转化表!$C$50+10*转化表!$C$51+10*转化表!$C$52+10*转化表!$C$53+10*转化表!$C$54+(B366-50)*转化表!$C$55,IF(AND(B366&lt;=70,B366&gt;60),9*转化表!$C$50+10*转化表!$C$51+10*转化表!$C$52+10*转化表!$C$53+10*转化表!$C$54+10*转化表!$C$55+(B366-60)*转化表!$C$56,IF(AND(B366&lt;=80,B366&gt;70),9*转化表!$C$50+10*转化表!$C$51+10*转化表!$C$52+10*转化表!$C$53+10*转化表!$C$54+10*转化表!$C$55+10*转化表!$C$56+(B366-70)*转化表!$C$57,IF(AND(B366&lt;=90,B366&gt;80),9*转化表!$C$50+10*转化表!$C$51+10*转化表!$C$52+10*转化表!$C$53+10*转化表!$C$54+10*转化表!$C$55+10*转化表!$C$56+10*转化表!$C$57+(B366-80)*转化表!$C$58,IF(AND(B366&lt;=100,B366&gt;90),9*转化表!$C$50+10*转化表!$C$51+10*转化表!$C$52+10*转化表!$C$53+10*转化表!$C$54+10*转化表!$C$55+10*转化表!$C$56+10*转化表!$C$57+10*转化表!$C$58+(B366-90)*转化表!$C$59,IF(AND(B366&lt;=110,B366&gt;100),9*转化表!$C$50+10*转化表!$C$51+10*转化表!$C$52+10*转化表!$C$53+10*转化表!$C$54+10*转化表!$C$55+10*转化表!$C$56+10*转化表!$C$57+10*转化表!$C$58+10*转化表!$C$59+(B366-100)*转化表!$C$60,IF(AND(B366&lt;=120,B366&gt;110),9*转化表!$C$50+10*转化表!$C$51+10*转化表!$C$52+10*转化表!$C$53+10*转化表!$C$54+10*转化表!$C$55+10*转化表!$C$56+10*转化表!$C$57+10*转化表!$C$58+10*转化表!$C$59+10*转化表!$C$60+(B366-110)*转化表!$C$61))))))))))))</f>
        <v>29</v>
      </c>
      <c r="H366" s="47">
        <f>人物成长表!$D366*人物成长表!$B366*7%+4.8+IF(AND(B366&lt;=10,B366&gt;0),(人物成长表!$B366-1)*转化表!$D$50,IF(AND(B366&lt;=20,B366&gt;10),9*转化表!$D$50+(B366-10)*转化表!$D$51,IF(AND(B366&lt;=30,B366&gt;20),9*转化表!$D$50+10*转化表!$D$51+(B366-20)*转化表!$D$52,IF(AND(B366&lt;=40,B366&gt;30),9*转化表!$D$50+10*转化表!$D$51+10*转化表!$D$52+(B366-30)*转化表!$D$53,IF(AND(B366&lt;=50,B366&gt;40),9*转化表!$D$50+10*转化表!$D$51+10*转化表!$D$52+10*转化表!$D$53+(B366-40)*转化表!$D$54,IF(AND(B366&lt;=60,B366&gt;50),9*转化表!$D$50+10*转化表!$D$51+10*转化表!$D$52+10*转化表!$D$53+10*转化表!$D$54+(B366-50)*转化表!$D$55,IF(AND(B366&lt;=70,B366&gt;60),9*转化表!$D$50+10*转化表!$D$51+10*转化表!$D$52+10*转化表!$D$53+10*转化表!$D$54+10*转化表!$D$55+(B366-60)*转化表!$D$56,IF(AND(B366&lt;=80,B366&gt;70),9*转化表!$D$50+10*转化表!$D$51+10*转化表!$D$52+10*转化表!$D$53+10*转化表!$D$54+10*转化表!$D$55+10*转化表!$D$56+(B366-70)*转化表!$D$57,IF(AND(B366&lt;=90,B366&gt;80),9*转化表!$D$50+10*转化表!$D$51+10*转化表!$D$52+10*转化表!$D$53+10*转化表!$D$54+10*转化表!$D$55+10*转化表!$D$56+10*转化表!$D$57+(B366-80)*转化表!$D$58,IF(AND(B366&lt;=100,B366&gt;90),9*转化表!$D$50+10*转化表!$D$51+10*转化表!$D$52+10*转化表!$D$53+10*转化表!$D$54+10*转化表!$D$55+10*转化表!$D$56+10*转化表!$D$57+10*转化表!$D$58+(B366-90)*转化表!$D$59,IF(AND(B366&lt;=110,B366&gt;100),9*转化表!$D$50+10*转化表!$D$51+10*转化表!$D$52+10*转化表!$D$53+10*转化表!$D$54+10*转化表!$D$55+10*转化表!$D$56+10*转化表!$D$57+10*转化表!$D$58+10*转化表!$D$59+(B366-100)*转化表!$D$60,IF(AND(B366&lt;=120,B366&gt;110),9*转化表!$D$50+10*转化表!$D$51+10*转化表!$D$52+10*转化表!$D$53+10*转化表!$D$54+10*转化表!$D$55+10*转化表!$D$56+10*转化表!$D$57+10*转化表!$D$58+10*转化表!$D$59+10*转化表!$D$60+(B366-110)*转化表!$D$61))))))))))))</f>
        <v>13.000000000000004</v>
      </c>
      <c r="I366" s="46">
        <f>IF(E366&lt;=50,0,(E366-50)*B366*10%+0.1+IF(AND(B366&lt;=10,B366&gt;0),(人物成长表!$B366-1)*转化表!$E$50,IF(AND(B366&lt;=20,B366&gt;10),9*转化表!$E$50+(B366-10)*转化表!$E$51,IF(AND(B366&lt;=30,B366&gt;20),9*转化表!$E$50+10*转化表!$E$51+(B366-20)*转化表!$E$52,IF(AND(B366&lt;=40,B366&gt;30),9*转化表!$E$50+10*转化表!$E$51+10*转化表!$E$52+(B366-30)*转化表!$E$53,IF(AND(B366&lt;=50,B366&gt;40),9*转化表!$E$50+10*转化表!$E$51+10*转化表!$E$52+10*转化表!$E$53+(B366-40)*转化表!$E$54,IF(AND(B366&lt;=60,B366&gt;50),9*转化表!$E$50+10*转化表!$E$51+10*转化表!$E$52+10*转化表!$E$53+10*转化表!$E$54+(B366-50)*转化表!$E$55,IF(AND(B366&lt;=70,B366&gt;60),9*转化表!$E$50+10*转化表!$E$51+10*转化表!$E$52+10*转化表!$E$53+10*转化表!$E$54+10*转化表!$E$55+(B366-60)*转化表!$E$56,IF(AND(B366&lt;=80,B366&gt;70),9*转化表!$E$50+10*转化表!$E$51+10*转化表!$E$52+10*转化表!$E$53+10*转化表!$E$54+10*转化表!$E$55+10*转化表!$E$56+(B366-70)*转化表!$E$57,IF(AND(B366&lt;=90,B366&gt;80),9*转化表!$E$50+10*转化表!$E$51+10*转化表!$E$52+10*转化表!$E$53+10*转化表!$E$54+10*转化表!$E$55+10*转化表!$E$56+10*转化表!$E$57+(B366-80)*转化表!$E$58,IF(AND(B366&lt;=100,B366&gt;90),9*转化表!$E$50+10*转化表!$E$51+10*转化表!$E$52+10*转化表!$E$53+10*转化表!$E$54+10*转化表!$E$55+10*转化表!$E$56+10*转化表!$E$57+10*转化表!$E$58+(B366-90)*转化表!$E$59,IF(AND(B366&lt;=110,B366&gt;100),9*转化表!$E$50+10*转化表!$E$51+10*转化表!$E$52+10*转化表!$E$53+10*转化表!$E$54+10*转化表!$E$55+10*转化表!$E$56+10*转化表!$E$57+10*转化表!$E$58+10*转化表!$E$59+(B366-100)*转化表!$E$60,IF(AND(B366&lt;=120,B366&gt;110),9*转化表!$E$50+10*转化表!$E$51+10*转化表!$E$52+10*转化表!$E$53+10*转化表!$E$54+10*转化表!$E$55+10*转化表!$E$56+10*转化表!$E$57+10*转化表!$E$58+10*转化表!$E$59+10*转化表!$E$60+(B366-110)*转化表!$E$61)))))))))))))</f>
        <v>0</v>
      </c>
      <c r="J366" s="46">
        <f>IF(E366&lt;=50,0,(E366-50)*B366*7%+0.1+IF(AND(B366&lt;=10,B366&gt;0),(人物成长表!$B366-1)*转化表!$F$50,IF(AND(B366&lt;=20,B366&gt;10),9*转化表!$F$50+(B366-10)*转化表!$F$51,IF(AND(B366&lt;=30,B366&gt;20),9*转化表!$F$50+10*转化表!$F$51+(B366-20)*转化表!$F$52,IF(AND(B366&lt;=40,B366&gt;30),9*转化表!$F$50+10*转化表!$F$51+10*转化表!$F$52+(B366-30)*转化表!$F$53,IF(AND(B366&lt;=50,B366&gt;40),9*转化表!$F$50+10*转化表!$F$51+10*转化表!$F$52+10*转化表!$F$53+(B366-40)*转化表!$F$54,IF(AND(B366&lt;=60,B366&gt;50),9*转化表!$F$50+10*转化表!$F$51+10*转化表!$F$52+10*转化表!$F$53+10*转化表!$F$54+(B366-50)*转化表!$F$55,IF(AND(B366&lt;=70,B366&gt;60),9*转化表!$F$50+10*转化表!$F$51+10*转化表!$F$52+10*转化表!$F$53+10*转化表!$F$54+10*转化表!$F$55+(B366-60)*转化表!$F$56,IF(AND(B366&lt;=80,B366&gt;70),9*转化表!$F$50+10*转化表!$F$51+10*转化表!$F$52+10*转化表!$F$53+10*转化表!$F$54+10*转化表!$F$55+10*转化表!$F$56+(B366-70)*转化表!$F$57,IF(AND(B366&lt;=90,B366&gt;80),9*转化表!$F$50+10*转化表!$F$51+10*转化表!$F$52+10*转化表!$F$53+10*转化表!$F$54+10*转化表!$F$55+10*转化表!$F$56+10*转化表!$F$57+(B366-80)*转化表!$F$58,IF(AND(B366&lt;=100,B366&gt;90),9*转化表!$F$50+10*转化表!$F$51+10*转化表!$F$52+10*转化表!$F$53+10*转化表!$F$54+10*转化表!$F$55+10*转化表!$F$56+10*转化表!$F$57+10*转化表!$F$58+(B366-90)*转化表!$F$59,IF(AND(B366&lt;=110,B366&gt;100),9*转化表!$F$50+10*转化表!$F$51+10*转化表!$F$52+10*转化表!$F$53+10*转化表!$F$54+10*转化表!$F$55+10*转化表!$F$56+10*转化表!$F$57+10*转化表!$F$58+10*转化表!$F$59+(B366-100)*转化表!$F$60,IF(AND(B366&lt;=120,B366&gt;110),9*转化表!$F$50+10*转化表!$F$51+10*转化表!$F$52+10*转化表!$F$53+10*转化表!$F$54+10*转化表!$F$55+10*转化表!$F$56+10*转化表!$F$57+10*转化表!$F$58+10*转化表!$F$59+10*转化表!$F$60+(B366-110)*转化表!$F$61)))))))))))))</f>
        <v>0</v>
      </c>
      <c r="K366" s="46">
        <f>(F366-50)*B366*10%+1+IF(AND(B366&lt;=10,B366&gt;0),(人物成长表!$B366-1)*转化表!$G$50,IF(AND(B366&lt;=20,B366&gt;10),9*转化表!$G$50+(B366-10)*转化表!$G$51,IF(AND(B366&lt;=30,B366&gt;20),9*转化表!$G$50+10*转化表!$G$51+(B366-20)*转化表!$G$52,IF(AND(B366&lt;=40,B366&gt;30),9*转化表!$G$50+10*转化表!$G$51+10*转化表!$G$52+(B366-30)*转化表!$G$53,IF(AND(B366&lt;=50,B366&gt;40),9*转化表!$G$50+10*转化表!$G$51+10*转化表!$G$52+10*转化表!$G$53+(B366-40)*转化表!$G$54,IF(AND(B366&lt;=60,B366&gt;50),9*转化表!$G$50+10*转化表!$G$51+10*转化表!$G$52+10*转化表!$G$53+10*转化表!$G$54+(B366-50)*转化表!$G$55,IF(AND(B366&lt;=70,B366&gt;60),9*转化表!$G$50+10*转化表!$G$51+10*转化表!$G$52+10*转化表!$G$53+10*转化表!$G$54+10*转化表!$G$55+(B366-60)*转化表!$G$56,IF(AND(B366&lt;=80,B366&gt;70),9*转化表!$G$50+10*转化表!$G$51+10*转化表!$G$52+10*转化表!$G$53+10*转化表!$G$54+10*转化表!$G$55+10*转化表!$G$56+(B366-70)*转化表!$G$57,IF(AND(B366&lt;=90,B366&gt;80),9*转化表!$G$50+10*转化表!$G$51+10*转化表!$G$52+10*转化表!$G$53+10*转化表!$G$54+10*转化表!$G$55+10*转化表!$G$56+10*转化表!$G$57+(B366-80)*转化表!$G$58,IF(AND(B366&lt;=100,B366&gt;90),9*转化表!$G$50+10*转化表!$G$51+10*转化表!$G$52+10*转化表!$G$53+10*转化表!$G$54+10*转化表!$G$55+10*转化表!$G$56+10*转化表!$G$57+10*转化表!$G$58+(B366-90)*转化表!$G$59,IF(AND(B366&lt;=110,B366&gt;100),9*转化表!$G$50+10*转化表!$G$51+10*转化表!$G$52+10*转化表!$G$53+10*转化表!$G$54+10*转化表!$G$55+10*转化表!$G$56+10*转化表!$G$57+10*转化表!$G$58+10*转化表!$G$59+(B366-100)*转化表!$G$60,IF(AND(B366&lt;=120,B366&gt;110),9*转化表!$G$50+10*转化表!$G$51+10*转化表!$G$52+10*转化表!$G$53+10*转化表!$G$54+10*转化表!$G$55+10*转化表!$G$56+10*转化表!$G$57+10*转化表!$G$58+10*转化表!$G$59+10*转化表!$G$60+(B366-110)*转化表!$G$61))))))))))))</f>
        <v>5</v>
      </c>
      <c r="L366" s="46">
        <f>IF(F366&lt;=50,0,(F366-50)*B366*7%+IF(AND(B366&lt;=10,B366&gt;0),(人物成长表!$B366-1)*转化表!$H$50,IF(AND(B366&lt;=20,B366&gt;10),9*转化表!$H$50+(B366-10)*转化表!$H$51,IF(AND(B366&lt;=30,B366&gt;20),9*转化表!$H$50+10*转化表!$H$51+(B366-20)*转化表!$H$52,IF(AND(B366&lt;=40,B366&gt;30),9*转化表!$H$50+10*转化表!$H$51+10*转化表!$H$52+(B366-30)*转化表!$H$53,IF(AND(B366&lt;=50,B366&gt;40),9*转化表!$H$50+10*转化表!$H$51+10*转化表!$H$52+10*转化表!$H$53+(B366-40)*转化表!$H$54,IF(AND(B366&lt;=60,B366&gt;50),9*转化表!$H$50+10*转化表!$H$51+10*转化表!$H$52+10*转化表!$H$53+10*转化表!$H$54+(B366-50)*转化表!$H$55,IF(AND(B366&lt;=70,B366&gt;60),9*转化表!$H$50+10*转化表!$H$51+10*转化表!$H$52+10*转化表!$H$53+10*转化表!$H$54+10*转化表!$H$55+(B366-60)*转化表!$H$56,IF(AND(B366&lt;=80,B366&gt;70),9*转化表!$H$50+10*转化表!$H$51+10*转化表!$H$52+10*转化表!$H$53+10*转化表!$H$54+10*转化表!$H$55+10*转化表!$H$56+(B366-70)*转化表!$H$57,IF(AND(B366&lt;=90,B366&gt;80),9*转化表!$H$50+10*转化表!$H$51+10*转化表!$H$52+10*转化表!$H$53+10*转化表!$H$54+10*转化表!$H$55+10*转化表!$H$56+10*转化表!$H$57+(B366-80)*转化表!$H$58,IF(AND(B366&lt;=100,B366&gt;90),9*转化表!$H$50+10*转化表!$H$51+10*转化表!$H$52+10*转化表!$H$53+10*转化表!$H$54+10*转化表!$H$55+10*转化表!$H$56+10*转化表!$H$57+10*转化表!$H$58+(B366-90)*转化表!$H$59,IF(AND(B366&lt;=110,B366&gt;100),9*转化表!$H$50+10*转化表!$H$51+10*转化表!$H$52+10*转化表!$H$53+10*转化表!$H$54+10*转化表!$H$55+10*转化表!$H$56+10*转化表!$H$57+10*转化表!$H$58+10*转化表!$H$59+(B366-100)*转化表!$H$60,IF(AND(B366&lt;=120,B366&gt;110),9*转化表!$H$50+10*转化表!$H$51+10*转化表!$H$52+10*转化表!$H$53+10*转化表!$H$54+10*转化表!$H$55+10*转化表!$H$56+10*转化表!$H$57+10*转化表!$H$58+10*转化表!$H$59+10*转化表!$H$60+(B366-110)*转化表!$H$61)))))))))))))</f>
        <v>0</v>
      </c>
      <c r="M366" s="26">
        <v>0.3</v>
      </c>
      <c r="N366" s="24">
        <v>0</v>
      </c>
      <c r="O366" s="24">
        <v>0</v>
      </c>
      <c r="P366" s="26">
        <v>0.05</v>
      </c>
      <c r="Q366" s="24">
        <v>0</v>
      </c>
      <c r="R366" s="24">
        <v>0</v>
      </c>
      <c r="S366" s="26">
        <v>0.1</v>
      </c>
    </row>
    <row r="367" spans="1:19">
      <c r="A367" s="23" t="s">
        <v>466</v>
      </c>
      <c r="B367" s="24">
        <v>6</v>
      </c>
      <c r="C367" s="25">
        <f t="shared" si="3"/>
        <v>130</v>
      </c>
      <c r="D367" s="23">
        <v>60</v>
      </c>
      <c r="E367" s="23">
        <v>50</v>
      </c>
      <c r="F367" s="24">
        <v>50</v>
      </c>
      <c r="G367" s="47">
        <f>人物成长表!$D367*人物成长表!$B367*10%+7+IF(AND(B367&lt;=10,B367&gt;0),(人物成长表!$B367-1)*转化表!$C$50,IF(AND(B367&lt;=20,B367&gt;10),9*转化表!$C$50+(B367-10)*转化表!$C$51,IF(AND(B367&lt;=30,B367&gt;20),9*转化表!$C$50+10*转化表!$C$51+(B367-20)*转化表!$C$52,IF(AND(B367&lt;=40,B367&gt;30),9*转化表!$C$50+10*转化表!$C$51+10*转化表!$C$52+(B367-30)*转化表!$C$53,IF(AND(B367&lt;=50,B367&gt;40),9*转化表!$C$50+10*转化表!$C$51+10*转化表!$C$52+10*转化表!$C$53+(B367-40)*转化表!$C$54,IF(AND(B367&lt;=60,B367&gt;50),9*转化表!$C$50+10*转化表!$C$51+10*转化表!$C$52+10*转化表!$C$53+10*转化表!$C$54+(B367-50)*转化表!$C$55,IF(AND(B367&lt;=70,B367&gt;60),9*转化表!$C$50+10*转化表!$C$51+10*转化表!$C$52+10*转化表!$C$53+10*转化表!$C$54+10*转化表!$C$55+(B367-60)*转化表!$C$56,IF(AND(B367&lt;=80,B367&gt;70),9*转化表!$C$50+10*转化表!$C$51+10*转化表!$C$52+10*转化表!$C$53+10*转化表!$C$54+10*转化表!$C$55+10*转化表!$C$56+(B367-70)*转化表!$C$57,IF(AND(B367&lt;=90,B367&gt;80),9*转化表!$C$50+10*转化表!$C$51+10*转化表!$C$52+10*转化表!$C$53+10*转化表!$C$54+10*转化表!$C$55+10*转化表!$C$56+10*转化表!$C$57+(B367-80)*转化表!$C$58,IF(AND(B367&lt;=100,B367&gt;90),9*转化表!$C$50+10*转化表!$C$51+10*转化表!$C$52+10*转化表!$C$53+10*转化表!$C$54+10*转化表!$C$55+10*转化表!$C$56+10*转化表!$C$57+10*转化表!$C$58+(B367-90)*转化表!$C$59,IF(AND(B367&lt;=110,B367&gt;100),9*转化表!$C$50+10*转化表!$C$51+10*转化表!$C$52+10*转化表!$C$53+10*转化表!$C$54+10*转化表!$C$55+10*转化表!$C$56+10*转化表!$C$57+10*转化表!$C$58+10*转化表!$C$59+(B367-100)*转化表!$C$60,IF(AND(B367&lt;=120,B367&gt;110),9*转化表!$C$50+10*转化表!$C$51+10*转化表!$C$52+10*转化表!$C$53+10*转化表!$C$54+10*转化表!$C$55+10*转化表!$C$56+10*转化表!$C$57+10*转化表!$C$58+10*转化表!$C$59+10*转化表!$C$60+(B367-110)*转化表!$C$61))))))))))))</f>
        <v>33</v>
      </c>
      <c r="H367" s="47">
        <f>人物成长表!$D367*人物成长表!$B367*7%+4.8+IF(AND(B367&lt;=10,B367&gt;0),(人物成长表!$B367-1)*转化表!$D$50,IF(AND(B367&lt;=20,B367&gt;10),9*转化表!$D$50+(B367-10)*转化表!$D$51,IF(AND(B367&lt;=30,B367&gt;20),9*转化表!$D$50+10*转化表!$D$51+(B367-20)*转化表!$D$52,IF(AND(B367&lt;=40,B367&gt;30),9*转化表!$D$50+10*转化表!$D$51+10*转化表!$D$52+(B367-30)*转化表!$D$53,IF(AND(B367&lt;=50,B367&gt;40),9*转化表!$D$50+10*转化表!$D$51+10*转化表!$D$52+10*转化表!$D$53+(B367-40)*转化表!$D$54,IF(AND(B367&lt;=60,B367&gt;50),9*转化表!$D$50+10*转化表!$D$51+10*转化表!$D$52+10*转化表!$D$53+10*转化表!$D$54+(B367-50)*转化表!$D$55,IF(AND(B367&lt;=70,B367&gt;60),9*转化表!$D$50+10*转化表!$D$51+10*转化表!$D$52+10*转化表!$D$53+10*转化表!$D$54+10*转化表!$D$55+(B367-60)*转化表!$D$56,IF(AND(B367&lt;=80,B367&gt;70),9*转化表!$D$50+10*转化表!$D$51+10*转化表!$D$52+10*转化表!$D$53+10*转化表!$D$54+10*转化表!$D$55+10*转化表!$D$56+(B367-70)*转化表!$D$57,IF(AND(B367&lt;=90,B367&gt;80),9*转化表!$D$50+10*转化表!$D$51+10*转化表!$D$52+10*转化表!$D$53+10*转化表!$D$54+10*转化表!$D$55+10*转化表!$D$56+10*转化表!$D$57+(B367-80)*转化表!$D$58,IF(AND(B367&lt;=100,B367&gt;90),9*转化表!$D$50+10*转化表!$D$51+10*转化表!$D$52+10*转化表!$D$53+10*转化表!$D$54+10*转化表!$D$55+10*转化表!$D$56+10*转化表!$D$57+10*转化表!$D$58+(B367-90)*转化表!$D$59,IF(AND(B367&lt;=110,B367&gt;100),9*转化表!$D$50+10*转化表!$D$51+10*转化表!$D$52+10*转化表!$D$53+10*转化表!$D$54+10*转化表!$D$55+10*转化表!$D$56+10*转化表!$D$57+10*转化表!$D$58+10*转化表!$D$59+(B367-100)*转化表!$D$60,IF(AND(B367&lt;=120,B367&gt;110),9*转化表!$D$50+10*转化表!$D$51+10*转化表!$D$52+10*转化表!$D$53+10*转化表!$D$54+10*转化表!$D$55+10*转化表!$D$56+10*转化表!$D$57+10*转化表!$D$58+10*转化表!$D$59+10*转化表!$D$60+(B367-110)*转化表!$D$61))))))))))))</f>
        <v>14.000000000000004</v>
      </c>
      <c r="I367" s="46">
        <f>IF(E367&lt;=50,0,(E367-50)*B367*10%+0.1+IF(AND(B367&lt;=10,B367&gt;0),(人物成长表!$B367-1)*转化表!$E$50,IF(AND(B367&lt;=20,B367&gt;10),9*转化表!$E$50+(B367-10)*转化表!$E$51,IF(AND(B367&lt;=30,B367&gt;20),9*转化表!$E$50+10*转化表!$E$51+(B367-20)*转化表!$E$52,IF(AND(B367&lt;=40,B367&gt;30),9*转化表!$E$50+10*转化表!$E$51+10*转化表!$E$52+(B367-30)*转化表!$E$53,IF(AND(B367&lt;=50,B367&gt;40),9*转化表!$E$50+10*转化表!$E$51+10*转化表!$E$52+10*转化表!$E$53+(B367-40)*转化表!$E$54,IF(AND(B367&lt;=60,B367&gt;50),9*转化表!$E$50+10*转化表!$E$51+10*转化表!$E$52+10*转化表!$E$53+10*转化表!$E$54+(B367-50)*转化表!$E$55,IF(AND(B367&lt;=70,B367&gt;60),9*转化表!$E$50+10*转化表!$E$51+10*转化表!$E$52+10*转化表!$E$53+10*转化表!$E$54+10*转化表!$E$55+(B367-60)*转化表!$E$56,IF(AND(B367&lt;=80,B367&gt;70),9*转化表!$E$50+10*转化表!$E$51+10*转化表!$E$52+10*转化表!$E$53+10*转化表!$E$54+10*转化表!$E$55+10*转化表!$E$56+(B367-70)*转化表!$E$57,IF(AND(B367&lt;=90,B367&gt;80),9*转化表!$E$50+10*转化表!$E$51+10*转化表!$E$52+10*转化表!$E$53+10*转化表!$E$54+10*转化表!$E$55+10*转化表!$E$56+10*转化表!$E$57+(B367-80)*转化表!$E$58,IF(AND(B367&lt;=100,B367&gt;90),9*转化表!$E$50+10*转化表!$E$51+10*转化表!$E$52+10*转化表!$E$53+10*转化表!$E$54+10*转化表!$E$55+10*转化表!$E$56+10*转化表!$E$57+10*转化表!$E$58+(B367-90)*转化表!$E$59,IF(AND(B367&lt;=110,B367&gt;100),9*转化表!$E$50+10*转化表!$E$51+10*转化表!$E$52+10*转化表!$E$53+10*转化表!$E$54+10*转化表!$E$55+10*转化表!$E$56+10*转化表!$E$57+10*转化表!$E$58+10*转化表!$E$59+(B367-100)*转化表!$E$60,IF(AND(B367&lt;=120,B367&gt;110),9*转化表!$E$50+10*转化表!$E$51+10*转化表!$E$52+10*转化表!$E$53+10*转化表!$E$54+10*转化表!$E$55+10*转化表!$E$56+10*转化表!$E$57+10*转化表!$E$58+10*转化表!$E$59+10*转化表!$E$60+(B367-110)*转化表!$E$61)))))))))))))</f>
        <v>0</v>
      </c>
      <c r="J367" s="46">
        <f>IF(E367&lt;=50,0,(E367-50)*B367*7%+0.1+IF(AND(B367&lt;=10,B367&gt;0),(人物成长表!$B367-1)*转化表!$F$50,IF(AND(B367&lt;=20,B367&gt;10),9*转化表!$F$50+(B367-10)*转化表!$F$51,IF(AND(B367&lt;=30,B367&gt;20),9*转化表!$F$50+10*转化表!$F$51+(B367-20)*转化表!$F$52,IF(AND(B367&lt;=40,B367&gt;30),9*转化表!$F$50+10*转化表!$F$51+10*转化表!$F$52+(B367-30)*转化表!$F$53,IF(AND(B367&lt;=50,B367&gt;40),9*转化表!$F$50+10*转化表!$F$51+10*转化表!$F$52+10*转化表!$F$53+(B367-40)*转化表!$F$54,IF(AND(B367&lt;=60,B367&gt;50),9*转化表!$F$50+10*转化表!$F$51+10*转化表!$F$52+10*转化表!$F$53+10*转化表!$F$54+(B367-50)*转化表!$F$55,IF(AND(B367&lt;=70,B367&gt;60),9*转化表!$F$50+10*转化表!$F$51+10*转化表!$F$52+10*转化表!$F$53+10*转化表!$F$54+10*转化表!$F$55+(B367-60)*转化表!$F$56,IF(AND(B367&lt;=80,B367&gt;70),9*转化表!$F$50+10*转化表!$F$51+10*转化表!$F$52+10*转化表!$F$53+10*转化表!$F$54+10*转化表!$F$55+10*转化表!$F$56+(B367-70)*转化表!$F$57,IF(AND(B367&lt;=90,B367&gt;80),9*转化表!$F$50+10*转化表!$F$51+10*转化表!$F$52+10*转化表!$F$53+10*转化表!$F$54+10*转化表!$F$55+10*转化表!$F$56+10*转化表!$F$57+(B367-80)*转化表!$F$58,IF(AND(B367&lt;=100,B367&gt;90),9*转化表!$F$50+10*转化表!$F$51+10*转化表!$F$52+10*转化表!$F$53+10*转化表!$F$54+10*转化表!$F$55+10*转化表!$F$56+10*转化表!$F$57+10*转化表!$F$58+(B367-90)*转化表!$F$59,IF(AND(B367&lt;=110,B367&gt;100),9*转化表!$F$50+10*转化表!$F$51+10*转化表!$F$52+10*转化表!$F$53+10*转化表!$F$54+10*转化表!$F$55+10*转化表!$F$56+10*转化表!$F$57+10*转化表!$F$58+10*转化表!$F$59+(B367-100)*转化表!$F$60,IF(AND(B367&lt;=120,B367&gt;110),9*转化表!$F$50+10*转化表!$F$51+10*转化表!$F$52+10*转化表!$F$53+10*转化表!$F$54+10*转化表!$F$55+10*转化表!$F$56+10*转化表!$F$57+10*转化表!$F$58+10*转化表!$F$59+10*转化表!$F$60+(B367-110)*转化表!$F$61)))))))))))))</f>
        <v>0</v>
      </c>
      <c r="K367" s="46">
        <f>(F367-50)*B367*10%+1+IF(AND(B367&lt;=10,B367&gt;0),(人物成长表!$B367-1)*转化表!$G$50,IF(AND(B367&lt;=20,B367&gt;10),9*转化表!$G$50+(B367-10)*转化表!$G$51,IF(AND(B367&lt;=30,B367&gt;20),9*转化表!$G$50+10*转化表!$G$51+(B367-20)*转化表!$G$52,IF(AND(B367&lt;=40,B367&gt;30),9*转化表!$G$50+10*转化表!$G$51+10*转化表!$G$52+(B367-30)*转化表!$G$53,IF(AND(B367&lt;=50,B367&gt;40),9*转化表!$G$50+10*转化表!$G$51+10*转化表!$G$52+10*转化表!$G$53+(B367-40)*转化表!$G$54,IF(AND(B367&lt;=60,B367&gt;50),9*转化表!$G$50+10*转化表!$G$51+10*转化表!$G$52+10*转化表!$G$53+10*转化表!$G$54+(B367-50)*转化表!$G$55,IF(AND(B367&lt;=70,B367&gt;60),9*转化表!$G$50+10*转化表!$G$51+10*转化表!$G$52+10*转化表!$G$53+10*转化表!$G$54+10*转化表!$G$55+(B367-60)*转化表!$G$56,IF(AND(B367&lt;=80,B367&gt;70),9*转化表!$G$50+10*转化表!$G$51+10*转化表!$G$52+10*转化表!$G$53+10*转化表!$G$54+10*转化表!$G$55+10*转化表!$G$56+(B367-70)*转化表!$G$57,IF(AND(B367&lt;=90,B367&gt;80),9*转化表!$G$50+10*转化表!$G$51+10*转化表!$G$52+10*转化表!$G$53+10*转化表!$G$54+10*转化表!$G$55+10*转化表!$G$56+10*转化表!$G$57+(B367-80)*转化表!$G$58,IF(AND(B367&lt;=100,B367&gt;90),9*转化表!$G$50+10*转化表!$G$51+10*转化表!$G$52+10*转化表!$G$53+10*转化表!$G$54+10*转化表!$G$55+10*转化表!$G$56+10*转化表!$G$57+10*转化表!$G$58+(B367-90)*转化表!$G$59,IF(AND(B367&lt;=110,B367&gt;100),9*转化表!$G$50+10*转化表!$G$51+10*转化表!$G$52+10*转化表!$G$53+10*转化表!$G$54+10*转化表!$G$55+10*转化表!$G$56+10*转化表!$G$57+10*转化表!$G$58+10*转化表!$G$59+(B367-100)*转化表!$G$60,IF(AND(B367&lt;=120,B367&gt;110),9*转化表!$G$50+10*转化表!$G$51+10*转化表!$G$52+10*转化表!$G$53+10*转化表!$G$54+10*转化表!$G$55+10*转化表!$G$56+10*转化表!$G$57+10*转化表!$G$58+10*转化表!$G$59+10*转化表!$G$60+(B367-110)*转化表!$G$61))))))))))))</f>
        <v>6</v>
      </c>
      <c r="L367" s="46">
        <f>IF(F367&lt;=50,0,(F367-50)*B367*7%+IF(AND(B367&lt;=10,B367&gt;0),(人物成长表!$B367-1)*转化表!$H$50,IF(AND(B367&lt;=20,B367&gt;10),9*转化表!$H$50+(B367-10)*转化表!$H$51,IF(AND(B367&lt;=30,B367&gt;20),9*转化表!$H$50+10*转化表!$H$51+(B367-20)*转化表!$H$52,IF(AND(B367&lt;=40,B367&gt;30),9*转化表!$H$50+10*转化表!$H$51+10*转化表!$H$52+(B367-30)*转化表!$H$53,IF(AND(B367&lt;=50,B367&gt;40),9*转化表!$H$50+10*转化表!$H$51+10*转化表!$H$52+10*转化表!$H$53+(B367-40)*转化表!$H$54,IF(AND(B367&lt;=60,B367&gt;50),9*转化表!$H$50+10*转化表!$H$51+10*转化表!$H$52+10*转化表!$H$53+10*转化表!$H$54+(B367-50)*转化表!$H$55,IF(AND(B367&lt;=70,B367&gt;60),9*转化表!$H$50+10*转化表!$H$51+10*转化表!$H$52+10*转化表!$H$53+10*转化表!$H$54+10*转化表!$H$55+(B367-60)*转化表!$H$56,IF(AND(B367&lt;=80,B367&gt;70),9*转化表!$H$50+10*转化表!$H$51+10*转化表!$H$52+10*转化表!$H$53+10*转化表!$H$54+10*转化表!$H$55+10*转化表!$H$56+(B367-70)*转化表!$H$57,IF(AND(B367&lt;=90,B367&gt;80),9*转化表!$H$50+10*转化表!$H$51+10*转化表!$H$52+10*转化表!$H$53+10*转化表!$H$54+10*转化表!$H$55+10*转化表!$H$56+10*转化表!$H$57+(B367-80)*转化表!$H$58,IF(AND(B367&lt;=100,B367&gt;90),9*转化表!$H$50+10*转化表!$H$51+10*转化表!$H$52+10*转化表!$H$53+10*转化表!$H$54+10*转化表!$H$55+10*转化表!$H$56+10*转化表!$H$57+10*转化表!$H$58+(B367-90)*转化表!$H$59,IF(AND(B367&lt;=110,B367&gt;100),9*转化表!$H$50+10*转化表!$H$51+10*转化表!$H$52+10*转化表!$H$53+10*转化表!$H$54+10*转化表!$H$55+10*转化表!$H$56+10*转化表!$H$57+10*转化表!$H$58+10*转化表!$H$59+(B367-100)*转化表!$H$60,IF(AND(B367&lt;=120,B367&gt;110),9*转化表!$H$50+10*转化表!$H$51+10*转化表!$H$52+10*转化表!$H$53+10*转化表!$H$54+10*转化表!$H$55+10*转化表!$H$56+10*转化表!$H$57+10*转化表!$H$58+10*转化表!$H$59+10*转化表!$H$60+(B367-110)*转化表!$H$61)))))))))))))</f>
        <v>0</v>
      </c>
      <c r="M367" s="26">
        <v>0.3</v>
      </c>
      <c r="N367" s="24">
        <v>0</v>
      </c>
      <c r="O367" s="24">
        <v>0</v>
      </c>
      <c r="P367" s="26">
        <v>0.05</v>
      </c>
      <c r="Q367" s="24">
        <v>0</v>
      </c>
      <c r="R367" s="24">
        <v>0</v>
      </c>
      <c r="S367" s="26">
        <v>0.1</v>
      </c>
    </row>
    <row r="368" spans="1:19">
      <c r="A368" s="23" t="s">
        <v>466</v>
      </c>
      <c r="B368" s="24">
        <v>7</v>
      </c>
      <c r="C368" s="25">
        <f t="shared" si="3"/>
        <v>146</v>
      </c>
      <c r="D368" s="23">
        <v>60</v>
      </c>
      <c r="E368" s="23">
        <v>50</v>
      </c>
      <c r="F368" s="24">
        <v>50</v>
      </c>
      <c r="G368" s="47">
        <f>人物成长表!$D368*人物成长表!$B368*10%+7+IF(AND(B368&lt;=10,B368&gt;0),(人物成长表!$B368-1)*转化表!$C$50,IF(AND(B368&lt;=20,B368&gt;10),9*转化表!$C$50+(B368-10)*转化表!$C$51,IF(AND(B368&lt;=30,B368&gt;20),9*转化表!$C$50+10*转化表!$C$51+(B368-20)*转化表!$C$52,IF(AND(B368&lt;=40,B368&gt;30),9*转化表!$C$50+10*转化表!$C$51+10*转化表!$C$52+(B368-30)*转化表!$C$53,IF(AND(B368&lt;=50,B368&gt;40),9*转化表!$C$50+10*转化表!$C$51+10*转化表!$C$52+10*转化表!$C$53+(B368-40)*转化表!$C$54,IF(AND(B368&lt;=60,B368&gt;50),9*转化表!$C$50+10*转化表!$C$51+10*转化表!$C$52+10*转化表!$C$53+10*转化表!$C$54+(B368-50)*转化表!$C$55,IF(AND(B368&lt;=70,B368&gt;60),9*转化表!$C$50+10*转化表!$C$51+10*转化表!$C$52+10*转化表!$C$53+10*转化表!$C$54+10*转化表!$C$55+(B368-60)*转化表!$C$56,IF(AND(B368&lt;=80,B368&gt;70),9*转化表!$C$50+10*转化表!$C$51+10*转化表!$C$52+10*转化表!$C$53+10*转化表!$C$54+10*转化表!$C$55+10*转化表!$C$56+(B368-70)*转化表!$C$57,IF(AND(B368&lt;=90,B368&gt;80),9*转化表!$C$50+10*转化表!$C$51+10*转化表!$C$52+10*转化表!$C$53+10*转化表!$C$54+10*转化表!$C$55+10*转化表!$C$56+10*转化表!$C$57+(B368-80)*转化表!$C$58,IF(AND(B368&lt;=100,B368&gt;90),9*转化表!$C$50+10*转化表!$C$51+10*转化表!$C$52+10*转化表!$C$53+10*转化表!$C$54+10*转化表!$C$55+10*转化表!$C$56+10*转化表!$C$57+10*转化表!$C$58+(B368-90)*转化表!$C$59,IF(AND(B368&lt;=110,B368&gt;100),9*转化表!$C$50+10*转化表!$C$51+10*转化表!$C$52+10*转化表!$C$53+10*转化表!$C$54+10*转化表!$C$55+10*转化表!$C$56+10*转化表!$C$57+10*转化表!$C$58+10*转化表!$C$59+(B368-100)*转化表!$C$60,IF(AND(B368&lt;=120,B368&gt;110),9*转化表!$C$50+10*转化表!$C$51+10*转化表!$C$52+10*转化表!$C$53+10*转化表!$C$54+10*转化表!$C$55+10*转化表!$C$56+10*转化表!$C$57+10*转化表!$C$58+10*转化表!$C$59+10*转化表!$C$60+(B368-110)*转化表!$C$61))))))))))))</f>
        <v>37</v>
      </c>
      <c r="H368" s="47">
        <f>人物成长表!$D368*人物成长表!$B368*7%+4.8+IF(AND(B368&lt;=10,B368&gt;0),(人物成长表!$B368-1)*转化表!$D$50,IF(AND(B368&lt;=20,B368&gt;10),9*转化表!$D$50+(B368-10)*转化表!$D$51,IF(AND(B368&lt;=30,B368&gt;20),9*转化表!$D$50+10*转化表!$D$51+(B368-20)*转化表!$D$52,IF(AND(B368&lt;=40,B368&gt;30),9*转化表!$D$50+10*转化表!$D$51+10*转化表!$D$52+(B368-30)*转化表!$D$53,IF(AND(B368&lt;=50,B368&gt;40),9*转化表!$D$50+10*转化表!$D$51+10*转化表!$D$52+10*转化表!$D$53+(B368-40)*转化表!$D$54,IF(AND(B368&lt;=60,B368&gt;50),9*转化表!$D$50+10*转化表!$D$51+10*转化表!$D$52+10*转化表!$D$53+10*转化表!$D$54+(B368-50)*转化表!$D$55,IF(AND(B368&lt;=70,B368&gt;60),9*转化表!$D$50+10*转化表!$D$51+10*转化表!$D$52+10*转化表!$D$53+10*转化表!$D$54+10*转化表!$D$55+(B368-60)*转化表!$D$56,IF(AND(B368&lt;=80,B368&gt;70),9*转化表!$D$50+10*转化表!$D$51+10*转化表!$D$52+10*转化表!$D$53+10*转化表!$D$54+10*转化表!$D$55+10*转化表!$D$56+(B368-70)*转化表!$D$57,IF(AND(B368&lt;=90,B368&gt;80),9*转化表!$D$50+10*转化表!$D$51+10*转化表!$D$52+10*转化表!$D$53+10*转化表!$D$54+10*转化表!$D$55+10*转化表!$D$56+10*转化表!$D$57+(B368-80)*转化表!$D$58,IF(AND(B368&lt;=100,B368&gt;90),9*转化表!$D$50+10*转化表!$D$51+10*转化表!$D$52+10*转化表!$D$53+10*转化表!$D$54+10*转化表!$D$55+10*转化表!$D$56+10*转化表!$D$57+10*转化表!$D$58+(B368-90)*转化表!$D$59,IF(AND(B368&lt;=110,B368&gt;100),9*转化表!$D$50+10*转化表!$D$51+10*转化表!$D$52+10*转化表!$D$53+10*转化表!$D$54+10*转化表!$D$55+10*转化表!$D$56+10*转化表!$D$57+10*转化表!$D$58+10*转化表!$D$59+(B368-100)*转化表!$D$60,IF(AND(B368&lt;=120,B368&gt;110),9*转化表!$D$50+10*转化表!$D$51+10*转化表!$D$52+10*转化表!$D$53+10*转化表!$D$54+10*转化表!$D$55+10*转化表!$D$56+10*转化表!$D$57+10*转化表!$D$58+10*转化表!$D$59+10*转化表!$D$60+(B368-110)*转化表!$D$61))))))))))))</f>
        <v>15</v>
      </c>
      <c r="I368" s="46">
        <f>IF(E368&lt;=50,0,(E368-50)*B368*10%+0.1+IF(AND(B368&lt;=10,B368&gt;0),(人物成长表!$B368-1)*转化表!$E$50,IF(AND(B368&lt;=20,B368&gt;10),9*转化表!$E$50+(B368-10)*转化表!$E$51,IF(AND(B368&lt;=30,B368&gt;20),9*转化表!$E$50+10*转化表!$E$51+(B368-20)*转化表!$E$52,IF(AND(B368&lt;=40,B368&gt;30),9*转化表!$E$50+10*转化表!$E$51+10*转化表!$E$52+(B368-30)*转化表!$E$53,IF(AND(B368&lt;=50,B368&gt;40),9*转化表!$E$50+10*转化表!$E$51+10*转化表!$E$52+10*转化表!$E$53+(B368-40)*转化表!$E$54,IF(AND(B368&lt;=60,B368&gt;50),9*转化表!$E$50+10*转化表!$E$51+10*转化表!$E$52+10*转化表!$E$53+10*转化表!$E$54+(B368-50)*转化表!$E$55,IF(AND(B368&lt;=70,B368&gt;60),9*转化表!$E$50+10*转化表!$E$51+10*转化表!$E$52+10*转化表!$E$53+10*转化表!$E$54+10*转化表!$E$55+(B368-60)*转化表!$E$56,IF(AND(B368&lt;=80,B368&gt;70),9*转化表!$E$50+10*转化表!$E$51+10*转化表!$E$52+10*转化表!$E$53+10*转化表!$E$54+10*转化表!$E$55+10*转化表!$E$56+(B368-70)*转化表!$E$57,IF(AND(B368&lt;=90,B368&gt;80),9*转化表!$E$50+10*转化表!$E$51+10*转化表!$E$52+10*转化表!$E$53+10*转化表!$E$54+10*转化表!$E$55+10*转化表!$E$56+10*转化表!$E$57+(B368-80)*转化表!$E$58,IF(AND(B368&lt;=100,B368&gt;90),9*转化表!$E$50+10*转化表!$E$51+10*转化表!$E$52+10*转化表!$E$53+10*转化表!$E$54+10*转化表!$E$55+10*转化表!$E$56+10*转化表!$E$57+10*转化表!$E$58+(B368-90)*转化表!$E$59,IF(AND(B368&lt;=110,B368&gt;100),9*转化表!$E$50+10*转化表!$E$51+10*转化表!$E$52+10*转化表!$E$53+10*转化表!$E$54+10*转化表!$E$55+10*转化表!$E$56+10*转化表!$E$57+10*转化表!$E$58+10*转化表!$E$59+(B368-100)*转化表!$E$60,IF(AND(B368&lt;=120,B368&gt;110),9*转化表!$E$50+10*转化表!$E$51+10*转化表!$E$52+10*转化表!$E$53+10*转化表!$E$54+10*转化表!$E$55+10*转化表!$E$56+10*转化表!$E$57+10*转化表!$E$58+10*转化表!$E$59+10*转化表!$E$60+(B368-110)*转化表!$E$61)))))))))))))</f>
        <v>0</v>
      </c>
      <c r="J368" s="46">
        <f>IF(E368&lt;=50,0,(E368-50)*B368*7%+0.1+IF(AND(B368&lt;=10,B368&gt;0),(人物成长表!$B368-1)*转化表!$F$50,IF(AND(B368&lt;=20,B368&gt;10),9*转化表!$F$50+(B368-10)*转化表!$F$51,IF(AND(B368&lt;=30,B368&gt;20),9*转化表!$F$50+10*转化表!$F$51+(B368-20)*转化表!$F$52,IF(AND(B368&lt;=40,B368&gt;30),9*转化表!$F$50+10*转化表!$F$51+10*转化表!$F$52+(B368-30)*转化表!$F$53,IF(AND(B368&lt;=50,B368&gt;40),9*转化表!$F$50+10*转化表!$F$51+10*转化表!$F$52+10*转化表!$F$53+(B368-40)*转化表!$F$54,IF(AND(B368&lt;=60,B368&gt;50),9*转化表!$F$50+10*转化表!$F$51+10*转化表!$F$52+10*转化表!$F$53+10*转化表!$F$54+(B368-50)*转化表!$F$55,IF(AND(B368&lt;=70,B368&gt;60),9*转化表!$F$50+10*转化表!$F$51+10*转化表!$F$52+10*转化表!$F$53+10*转化表!$F$54+10*转化表!$F$55+(B368-60)*转化表!$F$56,IF(AND(B368&lt;=80,B368&gt;70),9*转化表!$F$50+10*转化表!$F$51+10*转化表!$F$52+10*转化表!$F$53+10*转化表!$F$54+10*转化表!$F$55+10*转化表!$F$56+(B368-70)*转化表!$F$57,IF(AND(B368&lt;=90,B368&gt;80),9*转化表!$F$50+10*转化表!$F$51+10*转化表!$F$52+10*转化表!$F$53+10*转化表!$F$54+10*转化表!$F$55+10*转化表!$F$56+10*转化表!$F$57+(B368-80)*转化表!$F$58,IF(AND(B368&lt;=100,B368&gt;90),9*转化表!$F$50+10*转化表!$F$51+10*转化表!$F$52+10*转化表!$F$53+10*转化表!$F$54+10*转化表!$F$55+10*转化表!$F$56+10*转化表!$F$57+10*转化表!$F$58+(B368-90)*转化表!$F$59,IF(AND(B368&lt;=110,B368&gt;100),9*转化表!$F$50+10*转化表!$F$51+10*转化表!$F$52+10*转化表!$F$53+10*转化表!$F$54+10*转化表!$F$55+10*转化表!$F$56+10*转化表!$F$57+10*转化表!$F$58+10*转化表!$F$59+(B368-100)*转化表!$F$60,IF(AND(B368&lt;=120,B368&gt;110),9*转化表!$F$50+10*转化表!$F$51+10*转化表!$F$52+10*转化表!$F$53+10*转化表!$F$54+10*转化表!$F$55+10*转化表!$F$56+10*转化表!$F$57+10*转化表!$F$58+10*转化表!$F$59+10*转化表!$F$60+(B368-110)*转化表!$F$61)))))))))))))</f>
        <v>0</v>
      </c>
      <c r="K368" s="46">
        <f>(F368-50)*B368*10%+1+IF(AND(B368&lt;=10,B368&gt;0),(人物成长表!$B368-1)*转化表!$G$50,IF(AND(B368&lt;=20,B368&gt;10),9*转化表!$G$50+(B368-10)*转化表!$G$51,IF(AND(B368&lt;=30,B368&gt;20),9*转化表!$G$50+10*转化表!$G$51+(B368-20)*转化表!$G$52,IF(AND(B368&lt;=40,B368&gt;30),9*转化表!$G$50+10*转化表!$G$51+10*转化表!$G$52+(B368-30)*转化表!$G$53,IF(AND(B368&lt;=50,B368&gt;40),9*转化表!$G$50+10*转化表!$G$51+10*转化表!$G$52+10*转化表!$G$53+(B368-40)*转化表!$G$54,IF(AND(B368&lt;=60,B368&gt;50),9*转化表!$G$50+10*转化表!$G$51+10*转化表!$G$52+10*转化表!$G$53+10*转化表!$G$54+(B368-50)*转化表!$G$55,IF(AND(B368&lt;=70,B368&gt;60),9*转化表!$G$50+10*转化表!$G$51+10*转化表!$G$52+10*转化表!$G$53+10*转化表!$G$54+10*转化表!$G$55+(B368-60)*转化表!$G$56,IF(AND(B368&lt;=80,B368&gt;70),9*转化表!$G$50+10*转化表!$G$51+10*转化表!$G$52+10*转化表!$G$53+10*转化表!$G$54+10*转化表!$G$55+10*转化表!$G$56+(B368-70)*转化表!$G$57,IF(AND(B368&lt;=90,B368&gt;80),9*转化表!$G$50+10*转化表!$G$51+10*转化表!$G$52+10*转化表!$G$53+10*转化表!$G$54+10*转化表!$G$55+10*转化表!$G$56+10*转化表!$G$57+(B368-80)*转化表!$G$58,IF(AND(B368&lt;=100,B368&gt;90),9*转化表!$G$50+10*转化表!$G$51+10*转化表!$G$52+10*转化表!$G$53+10*转化表!$G$54+10*转化表!$G$55+10*转化表!$G$56+10*转化表!$G$57+10*转化表!$G$58+(B368-90)*转化表!$G$59,IF(AND(B368&lt;=110,B368&gt;100),9*转化表!$G$50+10*转化表!$G$51+10*转化表!$G$52+10*转化表!$G$53+10*转化表!$G$54+10*转化表!$G$55+10*转化表!$G$56+10*转化表!$G$57+10*转化表!$G$58+10*转化表!$G$59+(B368-100)*转化表!$G$60,IF(AND(B368&lt;=120,B368&gt;110),9*转化表!$G$50+10*转化表!$G$51+10*转化表!$G$52+10*转化表!$G$53+10*转化表!$G$54+10*转化表!$G$55+10*转化表!$G$56+10*转化表!$G$57+10*转化表!$G$58+10*转化表!$G$59+10*转化表!$G$60+(B368-110)*转化表!$G$61))))))))))))</f>
        <v>7</v>
      </c>
      <c r="L368" s="46">
        <f>IF(F368&lt;=50,0,(F368-50)*B368*7%+IF(AND(B368&lt;=10,B368&gt;0),(人物成长表!$B368-1)*转化表!$H$50,IF(AND(B368&lt;=20,B368&gt;10),9*转化表!$H$50+(B368-10)*转化表!$H$51,IF(AND(B368&lt;=30,B368&gt;20),9*转化表!$H$50+10*转化表!$H$51+(B368-20)*转化表!$H$52,IF(AND(B368&lt;=40,B368&gt;30),9*转化表!$H$50+10*转化表!$H$51+10*转化表!$H$52+(B368-30)*转化表!$H$53,IF(AND(B368&lt;=50,B368&gt;40),9*转化表!$H$50+10*转化表!$H$51+10*转化表!$H$52+10*转化表!$H$53+(B368-40)*转化表!$H$54,IF(AND(B368&lt;=60,B368&gt;50),9*转化表!$H$50+10*转化表!$H$51+10*转化表!$H$52+10*转化表!$H$53+10*转化表!$H$54+(B368-50)*转化表!$H$55,IF(AND(B368&lt;=70,B368&gt;60),9*转化表!$H$50+10*转化表!$H$51+10*转化表!$H$52+10*转化表!$H$53+10*转化表!$H$54+10*转化表!$H$55+(B368-60)*转化表!$H$56,IF(AND(B368&lt;=80,B368&gt;70),9*转化表!$H$50+10*转化表!$H$51+10*转化表!$H$52+10*转化表!$H$53+10*转化表!$H$54+10*转化表!$H$55+10*转化表!$H$56+(B368-70)*转化表!$H$57,IF(AND(B368&lt;=90,B368&gt;80),9*转化表!$H$50+10*转化表!$H$51+10*转化表!$H$52+10*转化表!$H$53+10*转化表!$H$54+10*转化表!$H$55+10*转化表!$H$56+10*转化表!$H$57+(B368-80)*转化表!$H$58,IF(AND(B368&lt;=100,B368&gt;90),9*转化表!$H$50+10*转化表!$H$51+10*转化表!$H$52+10*转化表!$H$53+10*转化表!$H$54+10*转化表!$H$55+10*转化表!$H$56+10*转化表!$H$57+10*转化表!$H$58+(B368-90)*转化表!$H$59,IF(AND(B368&lt;=110,B368&gt;100),9*转化表!$H$50+10*转化表!$H$51+10*转化表!$H$52+10*转化表!$H$53+10*转化表!$H$54+10*转化表!$H$55+10*转化表!$H$56+10*转化表!$H$57+10*转化表!$H$58+10*转化表!$H$59+(B368-100)*转化表!$H$60,IF(AND(B368&lt;=120,B368&gt;110),9*转化表!$H$50+10*转化表!$H$51+10*转化表!$H$52+10*转化表!$H$53+10*转化表!$H$54+10*转化表!$H$55+10*转化表!$H$56+10*转化表!$H$57+10*转化表!$H$58+10*转化表!$H$59+10*转化表!$H$60+(B368-110)*转化表!$H$61)))))))))))))</f>
        <v>0</v>
      </c>
      <c r="M368" s="26">
        <v>0.3</v>
      </c>
      <c r="N368" s="24">
        <v>0</v>
      </c>
      <c r="O368" s="24">
        <v>0</v>
      </c>
      <c r="P368" s="26">
        <v>0.05</v>
      </c>
      <c r="Q368" s="24">
        <v>0</v>
      </c>
      <c r="R368" s="24">
        <v>0</v>
      </c>
      <c r="S368" s="26">
        <v>0.1</v>
      </c>
    </row>
    <row r="369" spans="1:19">
      <c r="A369" s="23" t="s">
        <v>466</v>
      </c>
      <c r="B369" s="24">
        <v>8</v>
      </c>
      <c r="C369" s="25">
        <f t="shared" si="3"/>
        <v>162</v>
      </c>
      <c r="D369" s="23">
        <v>60</v>
      </c>
      <c r="E369" s="23">
        <v>50</v>
      </c>
      <c r="F369" s="24">
        <v>50</v>
      </c>
      <c r="G369" s="47">
        <f>人物成长表!$D369*人物成长表!$B369*10%+7+IF(AND(B369&lt;=10,B369&gt;0),(人物成长表!$B369-1)*转化表!$C$50,IF(AND(B369&lt;=20,B369&gt;10),9*转化表!$C$50+(B369-10)*转化表!$C$51,IF(AND(B369&lt;=30,B369&gt;20),9*转化表!$C$50+10*转化表!$C$51+(B369-20)*转化表!$C$52,IF(AND(B369&lt;=40,B369&gt;30),9*转化表!$C$50+10*转化表!$C$51+10*转化表!$C$52+(B369-30)*转化表!$C$53,IF(AND(B369&lt;=50,B369&gt;40),9*转化表!$C$50+10*转化表!$C$51+10*转化表!$C$52+10*转化表!$C$53+(B369-40)*转化表!$C$54,IF(AND(B369&lt;=60,B369&gt;50),9*转化表!$C$50+10*转化表!$C$51+10*转化表!$C$52+10*转化表!$C$53+10*转化表!$C$54+(B369-50)*转化表!$C$55,IF(AND(B369&lt;=70,B369&gt;60),9*转化表!$C$50+10*转化表!$C$51+10*转化表!$C$52+10*转化表!$C$53+10*转化表!$C$54+10*转化表!$C$55+(B369-60)*转化表!$C$56,IF(AND(B369&lt;=80,B369&gt;70),9*转化表!$C$50+10*转化表!$C$51+10*转化表!$C$52+10*转化表!$C$53+10*转化表!$C$54+10*转化表!$C$55+10*转化表!$C$56+(B369-70)*转化表!$C$57,IF(AND(B369&lt;=90,B369&gt;80),9*转化表!$C$50+10*转化表!$C$51+10*转化表!$C$52+10*转化表!$C$53+10*转化表!$C$54+10*转化表!$C$55+10*转化表!$C$56+10*转化表!$C$57+(B369-80)*转化表!$C$58,IF(AND(B369&lt;=100,B369&gt;90),9*转化表!$C$50+10*转化表!$C$51+10*转化表!$C$52+10*转化表!$C$53+10*转化表!$C$54+10*转化表!$C$55+10*转化表!$C$56+10*转化表!$C$57+10*转化表!$C$58+(B369-90)*转化表!$C$59,IF(AND(B369&lt;=110,B369&gt;100),9*转化表!$C$50+10*转化表!$C$51+10*转化表!$C$52+10*转化表!$C$53+10*转化表!$C$54+10*转化表!$C$55+10*转化表!$C$56+10*转化表!$C$57+10*转化表!$C$58+10*转化表!$C$59+(B369-100)*转化表!$C$60,IF(AND(B369&lt;=120,B369&gt;110),9*转化表!$C$50+10*转化表!$C$51+10*转化表!$C$52+10*转化表!$C$53+10*转化表!$C$54+10*转化表!$C$55+10*转化表!$C$56+10*转化表!$C$57+10*转化表!$C$58+10*转化表!$C$59+10*转化表!$C$60+(B369-110)*转化表!$C$61))))))))))))</f>
        <v>41</v>
      </c>
      <c r="H369" s="47">
        <f>人物成长表!$D369*人物成长表!$B369*7%+4.8+IF(AND(B369&lt;=10,B369&gt;0),(人物成长表!$B369-1)*转化表!$D$50,IF(AND(B369&lt;=20,B369&gt;10),9*转化表!$D$50+(B369-10)*转化表!$D$51,IF(AND(B369&lt;=30,B369&gt;20),9*转化表!$D$50+10*转化表!$D$51+(B369-20)*转化表!$D$52,IF(AND(B369&lt;=40,B369&gt;30),9*转化表!$D$50+10*转化表!$D$51+10*转化表!$D$52+(B369-30)*转化表!$D$53,IF(AND(B369&lt;=50,B369&gt;40),9*转化表!$D$50+10*转化表!$D$51+10*转化表!$D$52+10*转化表!$D$53+(B369-40)*转化表!$D$54,IF(AND(B369&lt;=60,B369&gt;50),9*转化表!$D$50+10*转化表!$D$51+10*转化表!$D$52+10*转化表!$D$53+10*转化表!$D$54+(B369-50)*转化表!$D$55,IF(AND(B369&lt;=70,B369&gt;60),9*转化表!$D$50+10*转化表!$D$51+10*转化表!$D$52+10*转化表!$D$53+10*转化表!$D$54+10*转化表!$D$55+(B369-60)*转化表!$D$56,IF(AND(B369&lt;=80,B369&gt;70),9*转化表!$D$50+10*转化表!$D$51+10*转化表!$D$52+10*转化表!$D$53+10*转化表!$D$54+10*转化表!$D$55+10*转化表!$D$56+(B369-70)*转化表!$D$57,IF(AND(B369&lt;=90,B369&gt;80),9*转化表!$D$50+10*转化表!$D$51+10*转化表!$D$52+10*转化表!$D$53+10*转化表!$D$54+10*转化表!$D$55+10*转化表!$D$56+10*转化表!$D$57+(B369-80)*转化表!$D$58,IF(AND(B369&lt;=100,B369&gt;90),9*转化表!$D$50+10*转化表!$D$51+10*转化表!$D$52+10*转化表!$D$53+10*转化表!$D$54+10*转化表!$D$55+10*转化表!$D$56+10*转化表!$D$57+10*转化表!$D$58+(B369-90)*转化表!$D$59,IF(AND(B369&lt;=110,B369&gt;100),9*转化表!$D$50+10*转化表!$D$51+10*转化表!$D$52+10*转化表!$D$53+10*转化表!$D$54+10*转化表!$D$55+10*转化表!$D$56+10*转化表!$D$57+10*转化表!$D$58+10*转化表!$D$59+(B369-100)*转化表!$D$60,IF(AND(B369&lt;=120,B369&gt;110),9*转化表!$D$50+10*转化表!$D$51+10*转化表!$D$52+10*转化表!$D$53+10*转化表!$D$54+10*转化表!$D$55+10*转化表!$D$56+10*转化表!$D$57+10*转化表!$D$58+10*转化表!$D$59+10*转化表!$D$60+(B369-110)*转化表!$D$61))))))))))))</f>
        <v>15.999999999999996</v>
      </c>
      <c r="I369" s="46">
        <f>IF(E369&lt;=50,0,(E369-50)*B369*10%+0.1+IF(AND(B369&lt;=10,B369&gt;0),(人物成长表!$B369-1)*转化表!$E$50,IF(AND(B369&lt;=20,B369&gt;10),9*转化表!$E$50+(B369-10)*转化表!$E$51,IF(AND(B369&lt;=30,B369&gt;20),9*转化表!$E$50+10*转化表!$E$51+(B369-20)*转化表!$E$52,IF(AND(B369&lt;=40,B369&gt;30),9*转化表!$E$50+10*转化表!$E$51+10*转化表!$E$52+(B369-30)*转化表!$E$53,IF(AND(B369&lt;=50,B369&gt;40),9*转化表!$E$50+10*转化表!$E$51+10*转化表!$E$52+10*转化表!$E$53+(B369-40)*转化表!$E$54,IF(AND(B369&lt;=60,B369&gt;50),9*转化表!$E$50+10*转化表!$E$51+10*转化表!$E$52+10*转化表!$E$53+10*转化表!$E$54+(B369-50)*转化表!$E$55,IF(AND(B369&lt;=70,B369&gt;60),9*转化表!$E$50+10*转化表!$E$51+10*转化表!$E$52+10*转化表!$E$53+10*转化表!$E$54+10*转化表!$E$55+(B369-60)*转化表!$E$56,IF(AND(B369&lt;=80,B369&gt;70),9*转化表!$E$50+10*转化表!$E$51+10*转化表!$E$52+10*转化表!$E$53+10*转化表!$E$54+10*转化表!$E$55+10*转化表!$E$56+(B369-70)*转化表!$E$57,IF(AND(B369&lt;=90,B369&gt;80),9*转化表!$E$50+10*转化表!$E$51+10*转化表!$E$52+10*转化表!$E$53+10*转化表!$E$54+10*转化表!$E$55+10*转化表!$E$56+10*转化表!$E$57+(B369-80)*转化表!$E$58,IF(AND(B369&lt;=100,B369&gt;90),9*转化表!$E$50+10*转化表!$E$51+10*转化表!$E$52+10*转化表!$E$53+10*转化表!$E$54+10*转化表!$E$55+10*转化表!$E$56+10*转化表!$E$57+10*转化表!$E$58+(B369-90)*转化表!$E$59,IF(AND(B369&lt;=110,B369&gt;100),9*转化表!$E$50+10*转化表!$E$51+10*转化表!$E$52+10*转化表!$E$53+10*转化表!$E$54+10*转化表!$E$55+10*转化表!$E$56+10*转化表!$E$57+10*转化表!$E$58+10*转化表!$E$59+(B369-100)*转化表!$E$60,IF(AND(B369&lt;=120,B369&gt;110),9*转化表!$E$50+10*转化表!$E$51+10*转化表!$E$52+10*转化表!$E$53+10*转化表!$E$54+10*转化表!$E$55+10*转化表!$E$56+10*转化表!$E$57+10*转化表!$E$58+10*转化表!$E$59+10*转化表!$E$60+(B369-110)*转化表!$E$61)))))))))))))</f>
        <v>0</v>
      </c>
      <c r="J369" s="46">
        <f>IF(E369&lt;=50,0,(E369-50)*B369*7%+0.1+IF(AND(B369&lt;=10,B369&gt;0),(人物成长表!$B369-1)*转化表!$F$50,IF(AND(B369&lt;=20,B369&gt;10),9*转化表!$F$50+(B369-10)*转化表!$F$51,IF(AND(B369&lt;=30,B369&gt;20),9*转化表!$F$50+10*转化表!$F$51+(B369-20)*转化表!$F$52,IF(AND(B369&lt;=40,B369&gt;30),9*转化表!$F$50+10*转化表!$F$51+10*转化表!$F$52+(B369-30)*转化表!$F$53,IF(AND(B369&lt;=50,B369&gt;40),9*转化表!$F$50+10*转化表!$F$51+10*转化表!$F$52+10*转化表!$F$53+(B369-40)*转化表!$F$54,IF(AND(B369&lt;=60,B369&gt;50),9*转化表!$F$50+10*转化表!$F$51+10*转化表!$F$52+10*转化表!$F$53+10*转化表!$F$54+(B369-50)*转化表!$F$55,IF(AND(B369&lt;=70,B369&gt;60),9*转化表!$F$50+10*转化表!$F$51+10*转化表!$F$52+10*转化表!$F$53+10*转化表!$F$54+10*转化表!$F$55+(B369-60)*转化表!$F$56,IF(AND(B369&lt;=80,B369&gt;70),9*转化表!$F$50+10*转化表!$F$51+10*转化表!$F$52+10*转化表!$F$53+10*转化表!$F$54+10*转化表!$F$55+10*转化表!$F$56+(B369-70)*转化表!$F$57,IF(AND(B369&lt;=90,B369&gt;80),9*转化表!$F$50+10*转化表!$F$51+10*转化表!$F$52+10*转化表!$F$53+10*转化表!$F$54+10*转化表!$F$55+10*转化表!$F$56+10*转化表!$F$57+(B369-80)*转化表!$F$58,IF(AND(B369&lt;=100,B369&gt;90),9*转化表!$F$50+10*转化表!$F$51+10*转化表!$F$52+10*转化表!$F$53+10*转化表!$F$54+10*转化表!$F$55+10*转化表!$F$56+10*转化表!$F$57+10*转化表!$F$58+(B369-90)*转化表!$F$59,IF(AND(B369&lt;=110,B369&gt;100),9*转化表!$F$50+10*转化表!$F$51+10*转化表!$F$52+10*转化表!$F$53+10*转化表!$F$54+10*转化表!$F$55+10*转化表!$F$56+10*转化表!$F$57+10*转化表!$F$58+10*转化表!$F$59+(B369-100)*转化表!$F$60,IF(AND(B369&lt;=120,B369&gt;110),9*转化表!$F$50+10*转化表!$F$51+10*转化表!$F$52+10*转化表!$F$53+10*转化表!$F$54+10*转化表!$F$55+10*转化表!$F$56+10*转化表!$F$57+10*转化表!$F$58+10*转化表!$F$59+10*转化表!$F$60+(B369-110)*转化表!$F$61)))))))))))))</f>
        <v>0</v>
      </c>
      <c r="K369" s="46">
        <f>(F369-50)*B369*10%+1+IF(AND(B369&lt;=10,B369&gt;0),(人物成长表!$B369-1)*转化表!$G$50,IF(AND(B369&lt;=20,B369&gt;10),9*转化表!$G$50+(B369-10)*转化表!$G$51,IF(AND(B369&lt;=30,B369&gt;20),9*转化表!$G$50+10*转化表!$G$51+(B369-20)*转化表!$G$52,IF(AND(B369&lt;=40,B369&gt;30),9*转化表!$G$50+10*转化表!$G$51+10*转化表!$G$52+(B369-30)*转化表!$G$53,IF(AND(B369&lt;=50,B369&gt;40),9*转化表!$G$50+10*转化表!$G$51+10*转化表!$G$52+10*转化表!$G$53+(B369-40)*转化表!$G$54,IF(AND(B369&lt;=60,B369&gt;50),9*转化表!$G$50+10*转化表!$G$51+10*转化表!$G$52+10*转化表!$G$53+10*转化表!$G$54+(B369-50)*转化表!$G$55,IF(AND(B369&lt;=70,B369&gt;60),9*转化表!$G$50+10*转化表!$G$51+10*转化表!$G$52+10*转化表!$G$53+10*转化表!$G$54+10*转化表!$G$55+(B369-60)*转化表!$G$56,IF(AND(B369&lt;=80,B369&gt;70),9*转化表!$G$50+10*转化表!$G$51+10*转化表!$G$52+10*转化表!$G$53+10*转化表!$G$54+10*转化表!$G$55+10*转化表!$G$56+(B369-70)*转化表!$G$57,IF(AND(B369&lt;=90,B369&gt;80),9*转化表!$G$50+10*转化表!$G$51+10*转化表!$G$52+10*转化表!$G$53+10*转化表!$G$54+10*转化表!$G$55+10*转化表!$G$56+10*转化表!$G$57+(B369-80)*转化表!$G$58,IF(AND(B369&lt;=100,B369&gt;90),9*转化表!$G$50+10*转化表!$G$51+10*转化表!$G$52+10*转化表!$G$53+10*转化表!$G$54+10*转化表!$G$55+10*转化表!$G$56+10*转化表!$G$57+10*转化表!$G$58+(B369-90)*转化表!$G$59,IF(AND(B369&lt;=110,B369&gt;100),9*转化表!$G$50+10*转化表!$G$51+10*转化表!$G$52+10*转化表!$G$53+10*转化表!$G$54+10*转化表!$G$55+10*转化表!$G$56+10*转化表!$G$57+10*转化表!$G$58+10*转化表!$G$59+(B369-100)*转化表!$G$60,IF(AND(B369&lt;=120,B369&gt;110),9*转化表!$G$50+10*转化表!$G$51+10*转化表!$G$52+10*转化表!$G$53+10*转化表!$G$54+10*转化表!$G$55+10*转化表!$G$56+10*转化表!$G$57+10*转化表!$G$58+10*转化表!$G$59+10*转化表!$G$60+(B369-110)*转化表!$G$61))))))))))))</f>
        <v>8</v>
      </c>
      <c r="L369" s="46">
        <f>IF(F369&lt;=50,0,(F369-50)*B369*7%+IF(AND(B369&lt;=10,B369&gt;0),(人物成长表!$B369-1)*转化表!$H$50,IF(AND(B369&lt;=20,B369&gt;10),9*转化表!$H$50+(B369-10)*转化表!$H$51,IF(AND(B369&lt;=30,B369&gt;20),9*转化表!$H$50+10*转化表!$H$51+(B369-20)*转化表!$H$52,IF(AND(B369&lt;=40,B369&gt;30),9*转化表!$H$50+10*转化表!$H$51+10*转化表!$H$52+(B369-30)*转化表!$H$53,IF(AND(B369&lt;=50,B369&gt;40),9*转化表!$H$50+10*转化表!$H$51+10*转化表!$H$52+10*转化表!$H$53+(B369-40)*转化表!$H$54,IF(AND(B369&lt;=60,B369&gt;50),9*转化表!$H$50+10*转化表!$H$51+10*转化表!$H$52+10*转化表!$H$53+10*转化表!$H$54+(B369-50)*转化表!$H$55,IF(AND(B369&lt;=70,B369&gt;60),9*转化表!$H$50+10*转化表!$H$51+10*转化表!$H$52+10*转化表!$H$53+10*转化表!$H$54+10*转化表!$H$55+(B369-60)*转化表!$H$56,IF(AND(B369&lt;=80,B369&gt;70),9*转化表!$H$50+10*转化表!$H$51+10*转化表!$H$52+10*转化表!$H$53+10*转化表!$H$54+10*转化表!$H$55+10*转化表!$H$56+(B369-70)*转化表!$H$57,IF(AND(B369&lt;=90,B369&gt;80),9*转化表!$H$50+10*转化表!$H$51+10*转化表!$H$52+10*转化表!$H$53+10*转化表!$H$54+10*转化表!$H$55+10*转化表!$H$56+10*转化表!$H$57+(B369-80)*转化表!$H$58,IF(AND(B369&lt;=100,B369&gt;90),9*转化表!$H$50+10*转化表!$H$51+10*转化表!$H$52+10*转化表!$H$53+10*转化表!$H$54+10*转化表!$H$55+10*转化表!$H$56+10*转化表!$H$57+10*转化表!$H$58+(B369-90)*转化表!$H$59,IF(AND(B369&lt;=110,B369&gt;100),9*转化表!$H$50+10*转化表!$H$51+10*转化表!$H$52+10*转化表!$H$53+10*转化表!$H$54+10*转化表!$H$55+10*转化表!$H$56+10*转化表!$H$57+10*转化表!$H$58+10*转化表!$H$59+(B369-100)*转化表!$H$60,IF(AND(B369&lt;=120,B369&gt;110),9*转化表!$H$50+10*转化表!$H$51+10*转化表!$H$52+10*转化表!$H$53+10*转化表!$H$54+10*转化表!$H$55+10*转化表!$H$56+10*转化表!$H$57+10*转化表!$H$58+10*转化表!$H$59+10*转化表!$H$60+(B369-110)*转化表!$H$61)))))))))))))</f>
        <v>0</v>
      </c>
      <c r="M369" s="26">
        <v>0.3</v>
      </c>
      <c r="N369" s="24">
        <v>0</v>
      </c>
      <c r="O369" s="24">
        <v>0</v>
      </c>
      <c r="P369" s="26">
        <v>0.05</v>
      </c>
      <c r="Q369" s="24">
        <v>0</v>
      </c>
      <c r="R369" s="24">
        <v>0</v>
      </c>
      <c r="S369" s="26">
        <v>0.1</v>
      </c>
    </row>
    <row r="370" spans="1:19">
      <c r="A370" s="23" t="s">
        <v>466</v>
      </c>
      <c r="B370" s="24">
        <v>9</v>
      </c>
      <c r="C370" s="25">
        <f t="shared" si="3"/>
        <v>178</v>
      </c>
      <c r="D370" s="23">
        <v>60</v>
      </c>
      <c r="E370" s="23">
        <v>50</v>
      </c>
      <c r="F370" s="24">
        <v>50</v>
      </c>
      <c r="G370" s="47">
        <f>人物成长表!$D370*人物成长表!$B370*10%+7+IF(AND(B370&lt;=10,B370&gt;0),(人物成长表!$B370-1)*转化表!$C$50,IF(AND(B370&lt;=20,B370&gt;10),9*转化表!$C$50+(B370-10)*转化表!$C$51,IF(AND(B370&lt;=30,B370&gt;20),9*转化表!$C$50+10*转化表!$C$51+(B370-20)*转化表!$C$52,IF(AND(B370&lt;=40,B370&gt;30),9*转化表!$C$50+10*转化表!$C$51+10*转化表!$C$52+(B370-30)*转化表!$C$53,IF(AND(B370&lt;=50,B370&gt;40),9*转化表!$C$50+10*转化表!$C$51+10*转化表!$C$52+10*转化表!$C$53+(B370-40)*转化表!$C$54,IF(AND(B370&lt;=60,B370&gt;50),9*转化表!$C$50+10*转化表!$C$51+10*转化表!$C$52+10*转化表!$C$53+10*转化表!$C$54+(B370-50)*转化表!$C$55,IF(AND(B370&lt;=70,B370&gt;60),9*转化表!$C$50+10*转化表!$C$51+10*转化表!$C$52+10*转化表!$C$53+10*转化表!$C$54+10*转化表!$C$55+(B370-60)*转化表!$C$56,IF(AND(B370&lt;=80,B370&gt;70),9*转化表!$C$50+10*转化表!$C$51+10*转化表!$C$52+10*转化表!$C$53+10*转化表!$C$54+10*转化表!$C$55+10*转化表!$C$56+(B370-70)*转化表!$C$57,IF(AND(B370&lt;=90,B370&gt;80),9*转化表!$C$50+10*转化表!$C$51+10*转化表!$C$52+10*转化表!$C$53+10*转化表!$C$54+10*转化表!$C$55+10*转化表!$C$56+10*转化表!$C$57+(B370-80)*转化表!$C$58,IF(AND(B370&lt;=100,B370&gt;90),9*转化表!$C$50+10*转化表!$C$51+10*转化表!$C$52+10*转化表!$C$53+10*转化表!$C$54+10*转化表!$C$55+10*转化表!$C$56+10*转化表!$C$57+10*转化表!$C$58+(B370-90)*转化表!$C$59,IF(AND(B370&lt;=110,B370&gt;100),9*转化表!$C$50+10*转化表!$C$51+10*转化表!$C$52+10*转化表!$C$53+10*转化表!$C$54+10*转化表!$C$55+10*转化表!$C$56+10*转化表!$C$57+10*转化表!$C$58+10*转化表!$C$59+(B370-100)*转化表!$C$60,IF(AND(B370&lt;=120,B370&gt;110),9*转化表!$C$50+10*转化表!$C$51+10*转化表!$C$52+10*转化表!$C$53+10*转化表!$C$54+10*转化表!$C$55+10*转化表!$C$56+10*转化表!$C$57+10*转化表!$C$58+10*转化表!$C$59+10*转化表!$C$60+(B370-110)*转化表!$C$61))))))))))))</f>
        <v>45</v>
      </c>
      <c r="H370" s="47">
        <f>人物成长表!$D370*人物成长表!$B370*7%+4.8+IF(AND(B370&lt;=10,B370&gt;0),(人物成长表!$B370-1)*转化表!$D$50,IF(AND(B370&lt;=20,B370&gt;10),9*转化表!$D$50+(B370-10)*转化表!$D$51,IF(AND(B370&lt;=30,B370&gt;20),9*转化表!$D$50+10*转化表!$D$51+(B370-20)*转化表!$D$52,IF(AND(B370&lt;=40,B370&gt;30),9*转化表!$D$50+10*转化表!$D$51+10*转化表!$D$52+(B370-30)*转化表!$D$53,IF(AND(B370&lt;=50,B370&gt;40),9*转化表!$D$50+10*转化表!$D$51+10*转化表!$D$52+10*转化表!$D$53+(B370-40)*转化表!$D$54,IF(AND(B370&lt;=60,B370&gt;50),9*转化表!$D$50+10*转化表!$D$51+10*转化表!$D$52+10*转化表!$D$53+10*转化表!$D$54+(B370-50)*转化表!$D$55,IF(AND(B370&lt;=70,B370&gt;60),9*转化表!$D$50+10*转化表!$D$51+10*转化表!$D$52+10*转化表!$D$53+10*转化表!$D$54+10*转化表!$D$55+(B370-60)*转化表!$D$56,IF(AND(B370&lt;=80,B370&gt;70),9*转化表!$D$50+10*转化表!$D$51+10*转化表!$D$52+10*转化表!$D$53+10*转化表!$D$54+10*转化表!$D$55+10*转化表!$D$56+(B370-70)*转化表!$D$57,IF(AND(B370&lt;=90,B370&gt;80),9*转化表!$D$50+10*转化表!$D$51+10*转化表!$D$52+10*转化表!$D$53+10*转化表!$D$54+10*转化表!$D$55+10*转化表!$D$56+10*转化表!$D$57+(B370-80)*转化表!$D$58,IF(AND(B370&lt;=100,B370&gt;90),9*转化表!$D$50+10*转化表!$D$51+10*转化表!$D$52+10*转化表!$D$53+10*转化表!$D$54+10*转化表!$D$55+10*转化表!$D$56+10*转化表!$D$57+10*转化表!$D$58+(B370-90)*转化表!$D$59,IF(AND(B370&lt;=110,B370&gt;100),9*转化表!$D$50+10*转化表!$D$51+10*转化表!$D$52+10*转化表!$D$53+10*转化表!$D$54+10*转化表!$D$55+10*转化表!$D$56+10*转化表!$D$57+10*转化表!$D$58+10*转化表!$D$59+(B370-100)*转化表!$D$60,IF(AND(B370&lt;=120,B370&gt;110),9*转化表!$D$50+10*转化表!$D$51+10*转化表!$D$52+10*转化表!$D$53+10*转化表!$D$54+10*转化表!$D$55+10*转化表!$D$56+10*转化表!$D$57+10*转化表!$D$58+10*转化表!$D$59+10*转化表!$D$60+(B370-110)*转化表!$D$61))))))))))))</f>
        <v>17</v>
      </c>
      <c r="I370" s="46">
        <f>IF(E370&lt;=50,0,(E370-50)*B370*10%+0.1+IF(AND(B370&lt;=10,B370&gt;0),(人物成长表!$B370-1)*转化表!$E$50,IF(AND(B370&lt;=20,B370&gt;10),9*转化表!$E$50+(B370-10)*转化表!$E$51,IF(AND(B370&lt;=30,B370&gt;20),9*转化表!$E$50+10*转化表!$E$51+(B370-20)*转化表!$E$52,IF(AND(B370&lt;=40,B370&gt;30),9*转化表!$E$50+10*转化表!$E$51+10*转化表!$E$52+(B370-30)*转化表!$E$53,IF(AND(B370&lt;=50,B370&gt;40),9*转化表!$E$50+10*转化表!$E$51+10*转化表!$E$52+10*转化表!$E$53+(B370-40)*转化表!$E$54,IF(AND(B370&lt;=60,B370&gt;50),9*转化表!$E$50+10*转化表!$E$51+10*转化表!$E$52+10*转化表!$E$53+10*转化表!$E$54+(B370-50)*转化表!$E$55,IF(AND(B370&lt;=70,B370&gt;60),9*转化表!$E$50+10*转化表!$E$51+10*转化表!$E$52+10*转化表!$E$53+10*转化表!$E$54+10*转化表!$E$55+(B370-60)*转化表!$E$56,IF(AND(B370&lt;=80,B370&gt;70),9*转化表!$E$50+10*转化表!$E$51+10*转化表!$E$52+10*转化表!$E$53+10*转化表!$E$54+10*转化表!$E$55+10*转化表!$E$56+(B370-70)*转化表!$E$57,IF(AND(B370&lt;=90,B370&gt;80),9*转化表!$E$50+10*转化表!$E$51+10*转化表!$E$52+10*转化表!$E$53+10*转化表!$E$54+10*转化表!$E$55+10*转化表!$E$56+10*转化表!$E$57+(B370-80)*转化表!$E$58,IF(AND(B370&lt;=100,B370&gt;90),9*转化表!$E$50+10*转化表!$E$51+10*转化表!$E$52+10*转化表!$E$53+10*转化表!$E$54+10*转化表!$E$55+10*转化表!$E$56+10*转化表!$E$57+10*转化表!$E$58+(B370-90)*转化表!$E$59,IF(AND(B370&lt;=110,B370&gt;100),9*转化表!$E$50+10*转化表!$E$51+10*转化表!$E$52+10*转化表!$E$53+10*转化表!$E$54+10*转化表!$E$55+10*转化表!$E$56+10*转化表!$E$57+10*转化表!$E$58+10*转化表!$E$59+(B370-100)*转化表!$E$60,IF(AND(B370&lt;=120,B370&gt;110),9*转化表!$E$50+10*转化表!$E$51+10*转化表!$E$52+10*转化表!$E$53+10*转化表!$E$54+10*转化表!$E$55+10*转化表!$E$56+10*转化表!$E$57+10*转化表!$E$58+10*转化表!$E$59+10*转化表!$E$60+(B370-110)*转化表!$E$61)))))))))))))</f>
        <v>0</v>
      </c>
      <c r="J370" s="46">
        <f>IF(E370&lt;=50,0,(E370-50)*B370*7%+0.1+IF(AND(B370&lt;=10,B370&gt;0),(人物成长表!$B370-1)*转化表!$F$50,IF(AND(B370&lt;=20,B370&gt;10),9*转化表!$F$50+(B370-10)*转化表!$F$51,IF(AND(B370&lt;=30,B370&gt;20),9*转化表!$F$50+10*转化表!$F$51+(B370-20)*转化表!$F$52,IF(AND(B370&lt;=40,B370&gt;30),9*转化表!$F$50+10*转化表!$F$51+10*转化表!$F$52+(B370-30)*转化表!$F$53,IF(AND(B370&lt;=50,B370&gt;40),9*转化表!$F$50+10*转化表!$F$51+10*转化表!$F$52+10*转化表!$F$53+(B370-40)*转化表!$F$54,IF(AND(B370&lt;=60,B370&gt;50),9*转化表!$F$50+10*转化表!$F$51+10*转化表!$F$52+10*转化表!$F$53+10*转化表!$F$54+(B370-50)*转化表!$F$55,IF(AND(B370&lt;=70,B370&gt;60),9*转化表!$F$50+10*转化表!$F$51+10*转化表!$F$52+10*转化表!$F$53+10*转化表!$F$54+10*转化表!$F$55+(B370-60)*转化表!$F$56,IF(AND(B370&lt;=80,B370&gt;70),9*转化表!$F$50+10*转化表!$F$51+10*转化表!$F$52+10*转化表!$F$53+10*转化表!$F$54+10*转化表!$F$55+10*转化表!$F$56+(B370-70)*转化表!$F$57,IF(AND(B370&lt;=90,B370&gt;80),9*转化表!$F$50+10*转化表!$F$51+10*转化表!$F$52+10*转化表!$F$53+10*转化表!$F$54+10*转化表!$F$55+10*转化表!$F$56+10*转化表!$F$57+(B370-80)*转化表!$F$58,IF(AND(B370&lt;=100,B370&gt;90),9*转化表!$F$50+10*转化表!$F$51+10*转化表!$F$52+10*转化表!$F$53+10*转化表!$F$54+10*转化表!$F$55+10*转化表!$F$56+10*转化表!$F$57+10*转化表!$F$58+(B370-90)*转化表!$F$59,IF(AND(B370&lt;=110,B370&gt;100),9*转化表!$F$50+10*转化表!$F$51+10*转化表!$F$52+10*转化表!$F$53+10*转化表!$F$54+10*转化表!$F$55+10*转化表!$F$56+10*转化表!$F$57+10*转化表!$F$58+10*转化表!$F$59+(B370-100)*转化表!$F$60,IF(AND(B370&lt;=120,B370&gt;110),9*转化表!$F$50+10*转化表!$F$51+10*转化表!$F$52+10*转化表!$F$53+10*转化表!$F$54+10*转化表!$F$55+10*转化表!$F$56+10*转化表!$F$57+10*转化表!$F$58+10*转化表!$F$59+10*转化表!$F$60+(B370-110)*转化表!$F$61)))))))))))))</f>
        <v>0</v>
      </c>
      <c r="K370" s="46">
        <f>(F370-50)*B370*10%+1+IF(AND(B370&lt;=10,B370&gt;0),(人物成长表!$B370-1)*转化表!$G$50,IF(AND(B370&lt;=20,B370&gt;10),9*转化表!$G$50+(B370-10)*转化表!$G$51,IF(AND(B370&lt;=30,B370&gt;20),9*转化表!$G$50+10*转化表!$G$51+(B370-20)*转化表!$G$52,IF(AND(B370&lt;=40,B370&gt;30),9*转化表!$G$50+10*转化表!$G$51+10*转化表!$G$52+(B370-30)*转化表!$G$53,IF(AND(B370&lt;=50,B370&gt;40),9*转化表!$G$50+10*转化表!$G$51+10*转化表!$G$52+10*转化表!$G$53+(B370-40)*转化表!$G$54,IF(AND(B370&lt;=60,B370&gt;50),9*转化表!$G$50+10*转化表!$G$51+10*转化表!$G$52+10*转化表!$G$53+10*转化表!$G$54+(B370-50)*转化表!$G$55,IF(AND(B370&lt;=70,B370&gt;60),9*转化表!$G$50+10*转化表!$G$51+10*转化表!$G$52+10*转化表!$G$53+10*转化表!$G$54+10*转化表!$G$55+(B370-60)*转化表!$G$56,IF(AND(B370&lt;=80,B370&gt;70),9*转化表!$G$50+10*转化表!$G$51+10*转化表!$G$52+10*转化表!$G$53+10*转化表!$G$54+10*转化表!$G$55+10*转化表!$G$56+(B370-70)*转化表!$G$57,IF(AND(B370&lt;=90,B370&gt;80),9*转化表!$G$50+10*转化表!$G$51+10*转化表!$G$52+10*转化表!$G$53+10*转化表!$G$54+10*转化表!$G$55+10*转化表!$G$56+10*转化表!$G$57+(B370-80)*转化表!$G$58,IF(AND(B370&lt;=100,B370&gt;90),9*转化表!$G$50+10*转化表!$G$51+10*转化表!$G$52+10*转化表!$G$53+10*转化表!$G$54+10*转化表!$G$55+10*转化表!$G$56+10*转化表!$G$57+10*转化表!$G$58+(B370-90)*转化表!$G$59,IF(AND(B370&lt;=110,B370&gt;100),9*转化表!$G$50+10*转化表!$G$51+10*转化表!$G$52+10*转化表!$G$53+10*转化表!$G$54+10*转化表!$G$55+10*转化表!$G$56+10*转化表!$G$57+10*转化表!$G$58+10*转化表!$G$59+(B370-100)*转化表!$G$60,IF(AND(B370&lt;=120,B370&gt;110),9*转化表!$G$50+10*转化表!$G$51+10*转化表!$G$52+10*转化表!$G$53+10*转化表!$G$54+10*转化表!$G$55+10*转化表!$G$56+10*转化表!$G$57+10*转化表!$G$58+10*转化表!$G$59+10*转化表!$G$60+(B370-110)*转化表!$G$61))))))))))))</f>
        <v>9</v>
      </c>
      <c r="L370" s="46">
        <f>IF(F370&lt;=50,0,(F370-50)*B370*7%+IF(AND(B370&lt;=10,B370&gt;0),(人物成长表!$B370-1)*转化表!$H$50,IF(AND(B370&lt;=20,B370&gt;10),9*转化表!$H$50+(B370-10)*转化表!$H$51,IF(AND(B370&lt;=30,B370&gt;20),9*转化表!$H$50+10*转化表!$H$51+(B370-20)*转化表!$H$52,IF(AND(B370&lt;=40,B370&gt;30),9*转化表!$H$50+10*转化表!$H$51+10*转化表!$H$52+(B370-30)*转化表!$H$53,IF(AND(B370&lt;=50,B370&gt;40),9*转化表!$H$50+10*转化表!$H$51+10*转化表!$H$52+10*转化表!$H$53+(B370-40)*转化表!$H$54,IF(AND(B370&lt;=60,B370&gt;50),9*转化表!$H$50+10*转化表!$H$51+10*转化表!$H$52+10*转化表!$H$53+10*转化表!$H$54+(B370-50)*转化表!$H$55,IF(AND(B370&lt;=70,B370&gt;60),9*转化表!$H$50+10*转化表!$H$51+10*转化表!$H$52+10*转化表!$H$53+10*转化表!$H$54+10*转化表!$H$55+(B370-60)*转化表!$H$56,IF(AND(B370&lt;=80,B370&gt;70),9*转化表!$H$50+10*转化表!$H$51+10*转化表!$H$52+10*转化表!$H$53+10*转化表!$H$54+10*转化表!$H$55+10*转化表!$H$56+(B370-70)*转化表!$H$57,IF(AND(B370&lt;=90,B370&gt;80),9*转化表!$H$50+10*转化表!$H$51+10*转化表!$H$52+10*转化表!$H$53+10*转化表!$H$54+10*转化表!$H$55+10*转化表!$H$56+10*转化表!$H$57+(B370-80)*转化表!$H$58,IF(AND(B370&lt;=100,B370&gt;90),9*转化表!$H$50+10*转化表!$H$51+10*转化表!$H$52+10*转化表!$H$53+10*转化表!$H$54+10*转化表!$H$55+10*转化表!$H$56+10*转化表!$H$57+10*转化表!$H$58+(B370-90)*转化表!$H$59,IF(AND(B370&lt;=110,B370&gt;100),9*转化表!$H$50+10*转化表!$H$51+10*转化表!$H$52+10*转化表!$H$53+10*转化表!$H$54+10*转化表!$H$55+10*转化表!$H$56+10*转化表!$H$57+10*转化表!$H$58+10*转化表!$H$59+(B370-100)*转化表!$H$60,IF(AND(B370&lt;=120,B370&gt;110),9*转化表!$H$50+10*转化表!$H$51+10*转化表!$H$52+10*转化表!$H$53+10*转化表!$H$54+10*转化表!$H$55+10*转化表!$H$56+10*转化表!$H$57+10*转化表!$H$58+10*转化表!$H$59+10*转化表!$H$60+(B370-110)*转化表!$H$61)))))))))))))</f>
        <v>0</v>
      </c>
      <c r="M370" s="26">
        <v>0.3</v>
      </c>
      <c r="N370" s="24">
        <v>0</v>
      </c>
      <c r="O370" s="24">
        <v>0</v>
      </c>
      <c r="P370" s="26">
        <v>0.05</v>
      </c>
      <c r="Q370" s="24">
        <v>0</v>
      </c>
      <c r="R370" s="24">
        <v>0</v>
      </c>
      <c r="S370" s="26">
        <v>0.1</v>
      </c>
    </row>
    <row r="371" spans="1:19">
      <c r="A371" s="23" t="s">
        <v>466</v>
      </c>
      <c r="B371" s="24">
        <v>10</v>
      </c>
      <c r="C371" s="25">
        <f t="shared" si="3"/>
        <v>194</v>
      </c>
      <c r="D371" s="23">
        <v>60</v>
      </c>
      <c r="E371" s="23">
        <v>50</v>
      </c>
      <c r="F371" s="24">
        <v>50</v>
      </c>
      <c r="G371" s="47">
        <f>人物成长表!$D371*人物成长表!$B371*10%+7+IF(AND(B371&lt;=10,B371&gt;0),(人物成长表!$B371-1)*转化表!$C$50,IF(AND(B371&lt;=20,B371&gt;10),9*转化表!$C$50+(B371-10)*转化表!$C$51,IF(AND(B371&lt;=30,B371&gt;20),9*转化表!$C$50+10*转化表!$C$51+(B371-20)*转化表!$C$52,IF(AND(B371&lt;=40,B371&gt;30),9*转化表!$C$50+10*转化表!$C$51+10*转化表!$C$52+(B371-30)*转化表!$C$53,IF(AND(B371&lt;=50,B371&gt;40),9*转化表!$C$50+10*转化表!$C$51+10*转化表!$C$52+10*转化表!$C$53+(B371-40)*转化表!$C$54,IF(AND(B371&lt;=60,B371&gt;50),9*转化表!$C$50+10*转化表!$C$51+10*转化表!$C$52+10*转化表!$C$53+10*转化表!$C$54+(B371-50)*转化表!$C$55,IF(AND(B371&lt;=70,B371&gt;60),9*转化表!$C$50+10*转化表!$C$51+10*转化表!$C$52+10*转化表!$C$53+10*转化表!$C$54+10*转化表!$C$55+(B371-60)*转化表!$C$56,IF(AND(B371&lt;=80,B371&gt;70),9*转化表!$C$50+10*转化表!$C$51+10*转化表!$C$52+10*转化表!$C$53+10*转化表!$C$54+10*转化表!$C$55+10*转化表!$C$56+(B371-70)*转化表!$C$57,IF(AND(B371&lt;=90,B371&gt;80),9*转化表!$C$50+10*转化表!$C$51+10*转化表!$C$52+10*转化表!$C$53+10*转化表!$C$54+10*转化表!$C$55+10*转化表!$C$56+10*转化表!$C$57+(B371-80)*转化表!$C$58,IF(AND(B371&lt;=100,B371&gt;90),9*转化表!$C$50+10*转化表!$C$51+10*转化表!$C$52+10*转化表!$C$53+10*转化表!$C$54+10*转化表!$C$55+10*转化表!$C$56+10*转化表!$C$57+10*转化表!$C$58+(B371-90)*转化表!$C$59,IF(AND(B371&lt;=110,B371&gt;100),9*转化表!$C$50+10*转化表!$C$51+10*转化表!$C$52+10*转化表!$C$53+10*转化表!$C$54+10*转化表!$C$55+10*转化表!$C$56+10*转化表!$C$57+10*转化表!$C$58+10*转化表!$C$59+(B371-100)*转化表!$C$60,IF(AND(B371&lt;=120,B371&gt;110),9*转化表!$C$50+10*转化表!$C$51+10*转化表!$C$52+10*转化表!$C$53+10*转化表!$C$54+10*转化表!$C$55+10*转化表!$C$56+10*转化表!$C$57+10*转化表!$C$58+10*转化表!$C$59+10*转化表!$C$60+(B371-110)*转化表!$C$61))))))))))))</f>
        <v>49</v>
      </c>
      <c r="H371" s="47">
        <f>人物成长表!$D371*人物成长表!$B371*7%+4.8+IF(AND(B371&lt;=10,B371&gt;0),(人物成长表!$B371-1)*转化表!$D$50,IF(AND(B371&lt;=20,B371&gt;10),9*转化表!$D$50+(B371-10)*转化表!$D$51,IF(AND(B371&lt;=30,B371&gt;20),9*转化表!$D$50+10*转化表!$D$51+(B371-20)*转化表!$D$52,IF(AND(B371&lt;=40,B371&gt;30),9*转化表!$D$50+10*转化表!$D$51+10*转化表!$D$52+(B371-30)*转化表!$D$53,IF(AND(B371&lt;=50,B371&gt;40),9*转化表!$D$50+10*转化表!$D$51+10*转化表!$D$52+10*转化表!$D$53+(B371-40)*转化表!$D$54,IF(AND(B371&lt;=60,B371&gt;50),9*转化表!$D$50+10*转化表!$D$51+10*转化表!$D$52+10*转化表!$D$53+10*转化表!$D$54+(B371-50)*转化表!$D$55,IF(AND(B371&lt;=70,B371&gt;60),9*转化表!$D$50+10*转化表!$D$51+10*转化表!$D$52+10*转化表!$D$53+10*转化表!$D$54+10*转化表!$D$55+(B371-60)*转化表!$D$56,IF(AND(B371&lt;=80,B371&gt;70),9*转化表!$D$50+10*转化表!$D$51+10*转化表!$D$52+10*转化表!$D$53+10*转化表!$D$54+10*转化表!$D$55+10*转化表!$D$56+(B371-70)*转化表!$D$57,IF(AND(B371&lt;=90,B371&gt;80),9*转化表!$D$50+10*转化表!$D$51+10*转化表!$D$52+10*转化表!$D$53+10*转化表!$D$54+10*转化表!$D$55+10*转化表!$D$56+10*转化表!$D$57+(B371-80)*转化表!$D$58,IF(AND(B371&lt;=100,B371&gt;90),9*转化表!$D$50+10*转化表!$D$51+10*转化表!$D$52+10*转化表!$D$53+10*转化表!$D$54+10*转化表!$D$55+10*转化表!$D$56+10*转化表!$D$57+10*转化表!$D$58+(B371-90)*转化表!$D$59,IF(AND(B371&lt;=110,B371&gt;100),9*转化表!$D$50+10*转化表!$D$51+10*转化表!$D$52+10*转化表!$D$53+10*转化表!$D$54+10*转化表!$D$55+10*转化表!$D$56+10*转化表!$D$57+10*转化表!$D$58+10*转化表!$D$59+(B371-100)*转化表!$D$60,IF(AND(B371&lt;=120,B371&gt;110),9*转化表!$D$50+10*转化表!$D$51+10*转化表!$D$52+10*转化表!$D$53+10*转化表!$D$54+10*转化表!$D$55+10*转化表!$D$56+10*转化表!$D$57+10*转化表!$D$58+10*转化表!$D$59+10*转化表!$D$60+(B371-110)*转化表!$D$61))))))))))))</f>
        <v>18.000000000000004</v>
      </c>
      <c r="I371" s="46">
        <f>IF(E371&lt;=50,0,(E371-50)*B371*10%+0.1+IF(AND(B371&lt;=10,B371&gt;0),(人物成长表!$B371-1)*转化表!$E$50,IF(AND(B371&lt;=20,B371&gt;10),9*转化表!$E$50+(B371-10)*转化表!$E$51,IF(AND(B371&lt;=30,B371&gt;20),9*转化表!$E$50+10*转化表!$E$51+(B371-20)*转化表!$E$52,IF(AND(B371&lt;=40,B371&gt;30),9*转化表!$E$50+10*转化表!$E$51+10*转化表!$E$52+(B371-30)*转化表!$E$53,IF(AND(B371&lt;=50,B371&gt;40),9*转化表!$E$50+10*转化表!$E$51+10*转化表!$E$52+10*转化表!$E$53+(B371-40)*转化表!$E$54,IF(AND(B371&lt;=60,B371&gt;50),9*转化表!$E$50+10*转化表!$E$51+10*转化表!$E$52+10*转化表!$E$53+10*转化表!$E$54+(B371-50)*转化表!$E$55,IF(AND(B371&lt;=70,B371&gt;60),9*转化表!$E$50+10*转化表!$E$51+10*转化表!$E$52+10*转化表!$E$53+10*转化表!$E$54+10*转化表!$E$55+(B371-60)*转化表!$E$56,IF(AND(B371&lt;=80,B371&gt;70),9*转化表!$E$50+10*转化表!$E$51+10*转化表!$E$52+10*转化表!$E$53+10*转化表!$E$54+10*转化表!$E$55+10*转化表!$E$56+(B371-70)*转化表!$E$57,IF(AND(B371&lt;=90,B371&gt;80),9*转化表!$E$50+10*转化表!$E$51+10*转化表!$E$52+10*转化表!$E$53+10*转化表!$E$54+10*转化表!$E$55+10*转化表!$E$56+10*转化表!$E$57+(B371-80)*转化表!$E$58,IF(AND(B371&lt;=100,B371&gt;90),9*转化表!$E$50+10*转化表!$E$51+10*转化表!$E$52+10*转化表!$E$53+10*转化表!$E$54+10*转化表!$E$55+10*转化表!$E$56+10*转化表!$E$57+10*转化表!$E$58+(B371-90)*转化表!$E$59,IF(AND(B371&lt;=110,B371&gt;100),9*转化表!$E$50+10*转化表!$E$51+10*转化表!$E$52+10*转化表!$E$53+10*转化表!$E$54+10*转化表!$E$55+10*转化表!$E$56+10*转化表!$E$57+10*转化表!$E$58+10*转化表!$E$59+(B371-100)*转化表!$E$60,IF(AND(B371&lt;=120,B371&gt;110),9*转化表!$E$50+10*转化表!$E$51+10*转化表!$E$52+10*转化表!$E$53+10*转化表!$E$54+10*转化表!$E$55+10*转化表!$E$56+10*转化表!$E$57+10*转化表!$E$58+10*转化表!$E$59+10*转化表!$E$60+(B371-110)*转化表!$E$61)))))))))))))</f>
        <v>0</v>
      </c>
      <c r="J371" s="46">
        <f>IF(E371&lt;=50,0,(E371-50)*B371*7%+0.1+IF(AND(B371&lt;=10,B371&gt;0),(人物成长表!$B371-1)*转化表!$F$50,IF(AND(B371&lt;=20,B371&gt;10),9*转化表!$F$50+(B371-10)*转化表!$F$51,IF(AND(B371&lt;=30,B371&gt;20),9*转化表!$F$50+10*转化表!$F$51+(B371-20)*转化表!$F$52,IF(AND(B371&lt;=40,B371&gt;30),9*转化表!$F$50+10*转化表!$F$51+10*转化表!$F$52+(B371-30)*转化表!$F$53,IF(AND(B371&lt;=50,B371&gt;40),9*转化表!$F$50+10*转化表!$F$51+10*转化表!$F$52+10*转化表!$F$53+(B371-40)*转化表!$F$54,IF(AND(B371&lt;=60,B371&gt;50),9*转化表!$F$50+10*转化表!$F$51+10*转化表!$F$52+10*转化表!$F$53+10*转化表!$F$54+(B371-50)*转化表!$F$55,IF(AND(B371&lt;=70,B371&gt;60),9*转化表!$F$50+10*转化表!$F$51+10*转化表!$F$52+10*转化表!$F$53+10*转化表!$F$54+10*转化表!$F$55+(B371-60)*转化表!$F$56,IF(AND(B371&lt;=80,B371&gt;70),9*转化表!$F$50+10*转化表!$F$51+10*转化表!$F$52+10*转化表!$F$53+10*转化表!$F$54+10*转化表!$F$55+10*转化表!$F$56+(B371-70)*转化表!$F$57,IF(AND(B371&lt;=90,B371&gt;80),9*转化表!$F$50+10*转化表!$F$51+10*转化表!$F$52+10*转化表!$F$53+10*转化表!$F$54+10*转化表!$F$55+10*转化表!$F$56+10*转化表!$F$57+(B371-80)*转化表!$F$58,IF(AND(B371&lt;=100,B371&gt;90),9*转化表!$F$50+10*转化表!$F$51+10*转化表!$F$52+10*转化表!$F$53+10*转化表!$F$54+10*转化表!$F$55+10*转化表!$F$56+10*转化表!$F$57+10*转化表!$F$58+(B371-90)*转化表!$F$59,IF(AND(B371&lt;=110,B371&gt;100),9*转化表!$F$50+10*转化表!$F$51+10*转化表!$F$52+10*转化表!$F$53+10*转化表!$F$54+10*转化表!$F$55+10*转化表!$F$56+10*转化表!$F$57+10*转化表!$F$58+10*转化表!$F$59+(B371-100)*转化表!$F$60,IF(AND(B371&lt;=120,B371&gt;110),9*转化表!$F$50+10*转化表!$F$51+10*转化表!$F$52+10*转化表!$F$53+10*转化表!$F$54+10*转化表!$F$55+10*转化表!$F$56+10*转化表!$F$57+10*转化表!$F$58+10*转化表!$F$59+10*转化表!$F$60+(B371-110)*转化表!$F$61)))))))))))))</f>
        <v>0</v>
      </c>
      <c r="K371" s="46">
        <f>(F371-50)*B371*10%+1+IF(AND(B371&lt;=10,B371&gt;0),(人物成长表!$B371-1)*转化表!$G$50,IF(AND(B371&lt;=20,B371&gt;10),9*转化表!$G$50+(B371-10)*转化表!$G$51,IF(AND(B371&lt;=30,B371&gt;20),9*转化表!$G$50+10*转化表!$G$51+(B371-20)*转化表!$G$52,IF(AND(B371&lt;=40,B371&gt;30),9*转化表!$G$50+10*转化表!$G$51+10*转化表!$G$52+(B371-30)*转化表!$G$53,IF(AND(B371&lt;=50,B371&gt;40),9*转化表!$G$50+10*转化表!$G$51+10*转化表!$G$52+10*转化表!$G$53+(B371-40)*转化表!$G$54,IF(AND(B371&lt;=60,B371&gt;50),9*转化表!$G$50+10*转化表!$G$51+10*转化表!$G$52+10*转化表!$G$53+10*转化表!$G$54+(B371-50)*转化表!$G$55,IF(AND(B371&lt;=70,B371&gt;60),9*转化表!$G$50+10*转化表!$G$51+10*转化表!$G$52+10*转化表!$G$53+10*转化表!$G$54+10*转化表!$G$55+(B371-60)*转化表!$G$56,IF(AND(B371&lt;=80,B371&gt;70),9*转化表!$G$50+10*转化表!$G$51+10*转化表!$G$52+10*转化表!$G$53+10*转化表!$G$54+10*转化表!$G$55+10*转化表!$G$56+(B371-70)*转化表!$G$57,IF(AND(B371&lt;=90,B371&gt;80),9*转化表!$G$50+10*转化表!$G$51+10*转化表!$G$52+10*转化表!$G$53+10*转化表!$G$54+10*转化表!$G$55+10*转化表!$G$56+10*转化表!$G$57+(B371-80)*转化表!$G$58,IF(AND(B371&lt;=100,B371&gt;90),9*转化表!$G$50+10*转化表!$G$51+10*转化表!$G$52+10*转化表!$G$53+10*转化表!$G$54+10*转化表!$G$55+10*转化表!$G$56+10*转化表!$G$57+10*转化表!$G$58+(B371-90)*转化表!$G$59,IF(AND(B371&lt;=110,B371&gt;100),9*转化表!$G$50+10*转化表!$G$51+10*转化表!$G$52+10*转化表!$G$53+10*转化表!$G$54+10*转化表!$G$55+10*转化表!$G$56+10*转化表!$G$57+10*转化表!$G$58+10*转化表!$G$59+(B371-100)*转化表!$G$60,IF(AND(B371&lt;=120,B371&gt;110),9*转化表!$G$50+10*转化表!$G$51+10*转化表!$G$52+10*转化表!$G$53+10*转化表!$G$54+10*转化表!$G$55+10*转化表!$G$56+10*转化表!$G$57+10*转化表!$G$58+10*转化表!$G$59+10*转化表!$G$60+(B371-110)*转化表!$G$61))))))))))))</f>
        <v>10</v>
      </c>
      <c r="L371" s="46">
        <f>IF(F371&lt;=50,0,(F371-50)*B371*7%+IF(AND(B371&lt;=10,B371&gt;0),(人物成长表!$B371-1)*转化表!$H$50,IF(AND(B371&lt;=20,B371&gt;10),9*转化表!$H$50+(B371-10)*转化表!$H$51,IF(AND(B371&lt;=30,B371&gt;20),9*转化表!$H$50+10*转化表!$H$51+(B371-20)*转化表!$H$52,IF(AND(B371&lt;=40,B371&gt;30),9*转化表!$H$50+10*转化表!$H$51+10*转化表!$H$52+(B371-30)*转化表!$H$53,IF(AND(B371&lt;=50,B371&gt;40),9*转化表!$H$50+10*转化表!$H$51+10*转化表!$H$52+10*转化表!$H$53+(B371-40)*转化表!$H$54,IF(AND(B371&lt;=60,B371&gt;50),9*转化表!$H$50+10*转化表!$H$51+10*转化表!$H$52+10*转化表!$H$53+10*转化表!$H$54+(B371-50)*转化表!$H$55,IF(AND(B371&lt;=70,B371&gt;60),9*转化表!$H$50+10*转化表!$H$51+10*转化表!$H$52+10*转化表!$H$53+10*转化表!$H$54+10*转化表!$H$55+(B371-60)*转化表!$H$56,IF(AND(B371&lt;=80,B371&gt;70),9*转化表!$H$50+10*转化表!$H$51+10*转化表!$H$52+10*转化表!$H$53+10*转化表!$H$54+10*转化表!$H$55+10*转化表!$H$56+(B371-70)*转化表!$H$57,IF(AND(B371&lt;=90,B371&gt;80),9*转化表!$H$50+10*转化表!$H$51+10*转化表!$H$52+10*转化表!$H$53+10*转化表!$H$54+10*转化表!$H$55+10*转化表!$H$56+10*转化表!$H$57+(B371-80)*转化表!$H$58,IF(AND(B371&lt;=100,B371&gt;90),9*转化表!$H$50+10*转化表!$H$51+10*转化表!$H$52+10*转化表!$H$53+10*转化表!$H$54+10*转化表!$H$55+10*转化表!$H$56+10*转化表!$H$57+10*转化表!$H$58+(B371-90)*转化表!$H$59,IF(AND(B371&lt;=110,B371&gt;100),9*转化表!$H$50+10*转化表!$H$51+10*转化表!$H$52+10*转化表!$H$53+10*转化表!$H$54+10*转化表!$H$55+10*转化表!$H$56+10*转化表!$H$57+10*转化表!$H$58+10*转化表!$H$59+(B371-100)*转化表!$H$60,IF(AND(B371&lt;=120,B371&gt;110),9*转化表!$H$50+10*转化表!$H$51+10*转化表!$H$52+10*转化表!$H$53+10*转化表!$H$54+10*转化表!$H$55+10*转化表!$H$56+10*转化表!$H$57+10*转化表!$H$58+10*转化表!$H$59+10*转化表!$H$60+(B371-110)*转化表!$H$61)))))))))))))</f>
        <v>0</v>
      </c>
      <c r="M371" s="26">
        <v>0.3</v>
      </c>
      <c r="N371" s="24">
        <v>0</v>
      </c>
      <c r="O371" s="24">
        <v>0</v>
      </c>
      <c r="P371" s="26">
        <v>0.05</v>
      </c>
      <c r="Q371" s="24">
        <v>0</v>
      </c>
      <c r="R371" s="24">
        <v>0</v>
      </c>
      <c r="S371" s="26">
        <v>0.1</v>
      </c>
    </row>
    <row r="372" spans="1:19">
      <c r="A372" s="23" t="s">
        <v>466</v>
      </c>
      <c r="B372" s="24">
        <v>11</v>
      </c>
      <c r="C372" s="25">
        <f t="shared" si="3"/>
        <v>226</v>
      </c>
      <c r="D372" s="23">
        <v>60</v>
      </c>
      <c r="E372" s="23">
        <v>50</v>
      </c>
      <c r="F372" s="24">
        <v>50</v>
      </c>
      <c r="G372" s="47">
        <f>人物成长表!$D372*人物成长表!$B372*10%+7+IF(AND(B372&lt;=10,B372&gt;0),(人物成长表!$B372-1)*转化表!$C$50,IF(AND(B372&lt;=20,B372&gt;10),9*转化表!$C$50+(B372-10)*转化表!$C$51,IF(AND(B372&lt;=30,B372&gt;20),9*转化表!$C$50+10*转化表!$C$51+(B372-20)*转化表!$C$52,IF(AND(B372&lt;=40,B372&gt;30),9*转化表!$C$50+10*转化表!$C$51+10*转化表!$C$52+(B372-30)*转化表!$C$53,IF(AND(B372&lt;=50,B372&gt;40),9*转化表!$C$50+10*转化表!$C$51+10*转化表!$C$52+10*转化表!$C$53+(B372-40)*转化表!$C$54,IF(AND(B372&lt;=60,B372&gt;50),9*转化表!$C$50+10*转化表!$C$51+10*转化表!$C$52+10*转化表!$C$53+10*转化表!$C$54+(B372-50)*转化表!$C$55,IF(AND(B372&lt;=70,B372&gt;60),9*转化表!$C$50+10*转化表!$C$51+10*转化表!$C$52+10*转化表!$C$53+10*转化表!$C$54+10*转化表!$C$55+(B372-60)*转化表!$C$56,IF(AND(B372&lt;=80,B372&gt;70),9*转化表!$C$50+10*转化表!$C$51+10*转化表!$C$52+10*转化表!$C$53+10*转化表!$C$54+10*转化表!$C$55+10*转化表!$C$56+(B372-70)*转化表!$C$57,IF(AND(B372&lt;=90,B372&gt;80),9*转化表!$C$50+10*转化表!$C$51+10*转化表!$C$52+10*转化表!$C$53+10*转化表!$C$54+10*转化表!$C$55+10*转化表!$C$56+10*转化表!$C$57+(B372-80)*转化表!$C$58,IF(AND(B372&lt;=100,B372&gt;90),9*转化表!$C$50+10*转化表!$C$51+10*转化表!$C$52+10*转化表!$C$53+10*转化表!$C$54+10*转化表!$C$55+10*转化表!$C$56+10*转化表!$C$57+10*转化表!$C$58+(B372-90)*转化表!$C$59,IF(AND(B372&lt;=110,B372&gt;100),9*转化表!$C$50+10*转化表!$C$51+10*转化表!$C$52+10*转化表!$C$53+10*转化表!$C$54+10*转化表!$C$55+10*转化表!$C$56+10*转化表!$C$57+10*转化表!$C$58+10*转化表!$C$59+(B372-100)*转化表!$C$60,IF(AND(B372&lt;=120,B372&gt;110),9*转化表!$C$50+10*转化表!$C$51+10*转化表!$C$52+10*转化表!$C$53+10*转化表!$C$54+10*转化表!$C$55+10*转化表!$C$56+10*转化表!$C$57+10*转化表!$C$58+10*转化表!$C$59+10*转化表!$C$60+(B372-110)*转化表!$C$61))))))))))))</f>
        <v>58</v>
      </c>
      <c r="H372" s="47">
        <f>人物成长表!$D372*人物成长表!$B372*7%+4.8+IF(AND(B372&lt;=10,B372&gt;0),(人物成长表!$B372-1)*转化表!$D$50,IF(AND(B372&lt;=20,B372&gt;10),9*转化表!$D$50+(B372-10)*转化表!$D$51,IF(AND(B372&lt;=30,B372&gt;20),9*转化表!$D$50+10*转化表!$D$51+(B372-20)*转化表!$D$52,IF(AND(B372&lt;=40,B372&gt;30),9*转化表!$D$50+10*转化表!$D$51+10*转化表!$D$52+(B372-30)*转化表!$D$53,IF(AND(B372&lt;=50,B372&gt;40),9*转化表!$D$50+10*转化表!$D$51+10*转化表!$D$52+10*转化表!$D$53+(B372-40)*转化表!$D$54,IF(AND(B372&lt;=60,B372&gt;50),9*转化表!$D$50+10*转化表!$D$51+10*转化表!$D$52+10*转化表!$D$53+10*转化表!$D$54+(B372-50)*转化表!$D$55,IF(AND(B372&lt;=70,B372&gt;60),9*转化表!$D$50+10*转化表!$D$51+10*转化表!$D$52+10*转化表!$D$53+10*转化表!$D$54+10*转化表!$D$55+(B372-60)*转化表!$D$56,IF(AND(B372&lt;=80,B372&gt;70),9*转化表!$D$50+10*转化表!$D$51+10*转化表!$D$52+10*转化表!$D$53+10*转化表!$D$54+10*转化表!$D$55+10*转化表!$D$56+(B372-70)*转化表!$D$57,IF(AND(B372&lt;=90,B372&gt;80),9*转化表!$D$50+10*转化表!$D$51+10*转化表!$D$52+10*转化表!$D$53+10*转化表!$D$54+10*转化表!$D$55+10*转化表!$D$56+10*转化表!$D$57+(B372-80)*转化表!$D$58,IF(AND(B372&lt;=100,B372&gt;90),9*转化表!$D$50+10*转化表!$D$51+10*转化表!$D$52+10*转化表!$D$53+10*转化表!$D$54+10*转化表!$D$55+10*转化表!$D$56+10*转化表!$D$57+10*转化表!$D$58+(B372-90)*转化表!$D$59,IF(AND(B372&lt;=110,B372&gt;100),9*转化表!$D$50+10*转化表!$D$51+10*转化表!$D$52+10*转化表!$D$53+10*转化表!$D$54+10*转化表!$D$55+10*转化表!$D$56+10*转化表!$D$57+10*转化表!$D$58+10*转化表!$D$59+(B372-100)*转化表!$D$60,IF(AND(B372&lt;=120,B372&gt;110),9*转化表!$D$50+10*转化表!$D$51+10*转化表!$D$52+10*转化表!$D$53+10*转化表!$D$54+10*转化表!$D$55+10*转化表!$D$56+10*转化表!$D$57+10*转化表!$D$58+10*转化表!$D$59+10*转化表!$D$60+(B372-110)*转化表!$D$61))))))))))))</f>
        <v>21</v>
      </c>
      <c r="I372" s="46">
        <f>IF(E372&lt;=50,0,(E372-50)*B372*10%+0.1+IF(AND(B372&lt;=10,B372&gt;0),(人物成长表!$B372-1)*转化表!$E$50,IF(AND(B372&lt;=20,B372&gt;10),9*转化表!$E$50+(B372-10)*转化表!$E$51,IF(AND(B372&lt;=30,B372&gt;20),9*转化表!$E$50+10*转化表!$E$51+(B372-20)*转化表!$E$52,IF(AND(B372&lt;=40,B372&gt;30),9*转化表!$E$50+10*转化表!$E$51+10*转化表!$E$52+(B372-30)*转化表!$E$53,IF(AND(B372&lt;=50,B372&gt;40),9*转化表!$E$50+10*转化表!$E$51+10*转化表!$E$52+10*转化表!$E$53+(B372-40)*转化表!$E$54,IF(AND(B372&lt;=60,B372&gt;50),9*转化表!$E$50+10*转化表!$E$51+10*转化表!$E$52+10*转化表!$E$53+10*转化表!$E$54+(B372-50)*转化表!$E$55,IF(AND(B372&lt;=70,B372&gt;60),9*转化表!$E$50+10*转化表!$E$51+10*转化表!$E$52+10*转化表!$E$53+10*转化表!$E$54+10*转化表!$E$55+(B372-60)*转化表!$E$56,IF(AND(B372&lt;=80,B372&gt;70),9*转化表!$E$50+10*转化表!$E$51+10*转化表!$E$52+10*转化表!$E$53+10*转化表!$E$54+10*转化表!$E$55+10*转化表!$E$56+(B372-70)*转化表!$E$57,IF(AND(B372&lt;=90,B372&gt;80),9*转化表!$E$50+10*转化表!$E$51+10*转化表!$E$52+10*转化表!$E$53+10*转化表!$E$54+10*转化表!$E$55+10*转化表!$E$56+10*转化表!$E$57+(B372-80)*转化表!$E$58,IF(AND(B372&lt;=100,B372&gt;90),9*转化表!$E$50+10*转化表!$E$51+10*转化表!$E$52+10*转化表!$E$53+10*转化表!$E$54+10*转化表!$E$55+10*转化表!$E$56+10*转化表!$E$57+10*转化表!$E$58+(B372-90)*转化表!$E$59,IF(AND(B372&lt;=110,B372&gt;100),9*转化表!$E$50+10*转化表!$E$51+10*转化表!$E$52+10*转化表!$E$53+10*转化表!$E$54+10*转化表!$E$55+10*转化表!$E$56+10*转化表!$E$57+10*转化表!$E$58+10*转化表!$E$59+(B372-100)*转化表!$E$60,IF(AND(B372&lt;=120,B372&gt;110),9*转化表!$E$50+10*转化表!$E$51+10*转化表!$E$52+10*转化表!$E$53+10*转化表!$E$54+10*转化表!$E$55+10*转化表!$E$56+10*转化表!$E$57+10*转化表!$E$58+10*转化表!$E$59+10*转化表!$E$60+(B372-110)*转化表!$E$61)))))))))))))</f>
        <v>0</v>
      </c>
      <c r="J372" s="46">
        <f>IF(E372&lt;=50,0,(E372-50)*B372*7%+0.1+IF(AND(B372&lt;=10,B372&gt;0),(人物成长表!$B372-1)*转化表!$F$50,IF(AND(B372&lt;=20,B372&gt;10),9*转化表!$F$50+(B372-10)*转化表!$F$51,IF(AND(B372&lt;=30,B372&gt;20),9*转化表!$F$50+10*转化表!$F$51+(B372-20)*转化表!$F$52,IF(AND(B372&lt;=40,B372&gt;30),9*转化表!$F$50+10*转化表!$F$51+10*转化表!$F$52+(B372-30)*转化表!$F$53,IF(AND(B372&lt;=50,B372&gt;40),9*转化表!$F$50+10*转化表!$F$51+10*转化表!$F$52+10*转化表!$F$53+(B372-40)*转化表!$F$54,IF(AND(B372&lt;=60,B372&gt;50),9*转化表!$F$50+10*转化表!$F$51+10*转化表!$F$52+10*转化表!$F$53+10*转化表!$F$54+(B372-50)*转化表!$F$55,IF(AND(B372&lt;=70,B372&gt;60),9*转化表!$F$50+10*转化表!$F$51+10*转化表!$F$52+10*转化表!$F$53+10*转化表!$F$54+10*转化表!$F$55+(B372-60)*转化表!$F$56,IF(AND(B372&lt;=80,B372&gt;70),9*转化表!$F$50+10*转化表!$F$51+10*转化表!$F$52+10*转化表!$F$53+10*转化表!$F$54+10*转化表!$F$55+10*转化表!$F$56+(B372-70)*转化表!$F$57,IF(AND(B372&lt;=90,B372&gt;80),9*转化表!$F$50+10*转化表!$F$51+10*转化表!$F$52+10*转化表!$F$53+10*转化表!$F$54+10*转化表!$F$55+10*转化表!$F$56+10*转化表!$F$57+(B372-80)*转化表!$F$58,IF(AND(B372&lt;=100,B372&gt;90),9*转化表!$F$50+10*转化表!$F$51+10*转化表!$F$52+10*转化表!$F$53+10*转化表!$F$54+10*转化表!$F$55+10*转化表!$F$56+10*转化表!$F$57+10*转化表!$F$58+(B372-90)*转化表!$F$59,IF(AND(B372&lt;=110,B372&gt;100),9*转化表!$F$50+10*转化表!$F$51+10*转化表!$F$52+10*转化表!$F$53+10*转化表!$F$54+10*转化表!$F$55+10*转化表!$F$56+10*转化表!$F$57+10*转化表!$F$58+10*转化表!$F$59+(B372-100)*转化表!$F$60,IF(AND(B372&lt;=120,B372&gt;110),9*转化表!$F$50+10*转化表!$F$51+10*转化表!$F$52+10*转化表!$F$53+10*转化表!$F$54+10*转化表!$F$55+10*转化表!$F$56+10*转化表!$F$57+10*转化表!$F$58+10*转化表!$F$59+10*转化表!$F$60+(B372-110)*转化表!$F$61)))))))))))))</f>
        <v>0</v>
      </c>
      <c r="K372" s="46">
        <f>(F372-50)*B372*10%+1+IF(AND(B372&lt;=10,B372&gt;0),(人物成长表!$B372-1)*转化表!$G$50,IF(AND(B372&lt;=20,B372&gt;10),9*转化表!$G$50+(B372-10)*转化表!$G$51,IF(AND(B372&lt;=30,B372&gt;20),9*转化表!$G$50+10*转化表!$G$51+(B372-20)*转化表!$G$52,IF(AND(B372&lt;=40,B372&gt;30),9*转化表!$G$50+10*转化表!$G$51+10*转化表!$G$52+(B372-30)*转化表!$G$53,IF(AND(B372&lt;=50,B372&gt;40),9*转化表!$G$50+10*转化表!$G$51+10*转化表!$G$52+10*转化表!$G$53+(B372-40)*转化表!$G$54,IF(AND(B372&lt;=60,B372&gt;50),9*转化表!$G$50+10*转化表!$G$51+10*转化表!$G$52+10*转化表!$G$53+10*转化表!$G$54+(B372-50)*转化表!$G$55,IF(AND(B372&lt;=70,B372&gt;60),9*转化表!$G$50+10*转化表!$G$51+10*转化表!$G$52+10*转化表!$G$53+10*转化表!$G$54+10*转化表!$G$55+(B372-60)*转化表!$G$56,IF(AND(B372&lt;=80,B372&gt;70),9*转化表!$G$50+10*转化表!$G$51+10*转化表!$G$52+10*转化表!$G$53+10*转化表!$G$54+10*转化表!$G$55+10*转化表!$G$56+(B372-70)*转化表!$G$57,IF(AND(B372&lt;=90,B372&gt;80),9*转化表!$G$50+10*转化表!$G$51+10*转化表!$G$52+10*转化表!$G$53+10*转化表!$G$54+10*转化表!$G$55+10*转化表!$G$56+10*转化表!$G$57+(B372-80)*转化表!$G$58,IF(AND(B372&lt;=100,B372&gt;90),9*转化表!$G$50+10*转化表!$G$51+10*转化表!$G$52+10*转化表!$G$53+10*转化表!$G$54+10*转化表!$G$55+10*转化表!$G$56+10*转化表!$G$57+10*转化表!$G$58+(B372-90)*转化表!$G$59,IF(AND(B372&lt;=110,B372&gt;100),9*转化表!$G$50+10*转化表!$G$51+10*转化表!$G$52+10*转化表!$G$53+10*转化表!$G$54+10*转化表!$G$55+10*转化表!$G$56+10*转化表!$G$57+10*转化表!$G$58+10*转化表!$G$59+(B372-100)*转化表!$G$60,IF(AND(B372&lt;=120,B372&gt;110),9*转化表!$G$50+10*转化表!$G$51+10*转化表!$G$52+10*转化表!$G$53+10*转化表!$G$54+10*转化表!$G$55+10*转化表!$G$56+10*转化表!$G$57+10*转化表!$G$58+10*转化表!$G$59+10*转化表!$G$60+(B372-110)*转化表!$G$61))))))))))))</f>
        <v>12</v>
      </c>
      <c r="L372" s="46">
        <f>IF(F372&lt;=50,0,(F372-50)*B372*7%+IF(AND(B372&lt;=10,B372&gt;0),(人物成长表!$B372-1)*转化表!$H$50,IF(AND(B372&lt;=20,B372&gt;10),9*转化表!$H$50+(B372-10)*转化表!$H$51,IF(AND(B372&lt;=30,B372&gt;20),9*转化表!$H$50+10*转化表!$H$51+(B372-20)*转化表!$H$52,IF(AND(B372&lt;=40,B372&gt;30),9*转化表!$H$50+10*转化表!$H$51+10*转化表!$H$52+(B372-30)*转化表!$H$53,IF(AND(B372&lt;=50,B372&gt;40),9*转化表!$H$50+10*转化表!$H$51+10*转化表!$H$52+10*转化表!$H$53+(B372-40)*转化表!$H$54,IF(AND(B372&lt;=60,B372&gt;50),9*转化表!$H$50+10*转化表!$H$51+10*转化表!$H$52+10*转化表!$H$53+10*转化表!$H$54+(B372-50)*转化表!$H$55,IF(AND(B372&lt;=70,B372&gt;60),9*转化表!$H$50+10*转化表!$H$51+10*转化表!$H$52+10*转化表!$H$53+10*转化表!$H$54+10*转化表!$H$55+(B372-60)*转化表!$H$56,IF(AND(B372&lt;=80,B372&gt;70),9*转化表!$H$50+10*转化表!$H$51+10*转化表!$H$52+10*转化表!$H$53+10*转化表!$H$54+10*转化表!$H$55+10*转化表!$H$56+(B372-70)*转化表!$H$57,IF(AND(B372&lt;=90,B372&gt;80),9*转化表!$H$50+10*转化表!$H$51+10*转化表!$H$52+10*转化表!$H$53+10*转化表!$H$54+10*转化表!$H$55+10*转化表!$H$56+10*转化表!$H$57+(B372-80)*转化表!$H$58,IF(AND(B372&lt;=100,B372&gt;90),9*转化表!$H$50+10*转化表!$H$51+10*转化表!$H$52+10*转化表!$H$53+10*转化表!$H$54+10*转化表!$H$55+10*转化表!$H$56+10*转化表!$H$57+10*转化表!$H$58+(B372-90)*转化表!$H$59,IF(AND(B372&lt;=110,B372&gt;100),9*转化表!$H$50+10*转化表!$H$51+10*转化表!$H$52+10*转化表!$H$53+10*转化表!$H$54+10*转化表!$H$55+10*转化表!$H$56+10*转化表!$H$57+10*转化表!$H$58+10*转化表!$H$59+(B372-100)*转化表!$H$60,IF(AND(B372&lt;=120,B372&gt;110),9*转化表!$H$50+10*转化表!$H$51+10*转化表!$H$52+10*转化表!$H$53+10*转化表!$H$54+10*转化表!$H$55+10*转化表!$H$56+10*转化表!$H$57+10*转化表!$H$58+10*转化表!$H$59+10*转化表!$H$60+(B372-110)*转化表!$H$61)))))))))))))</f>
        <v>0</v>
      </c>
      <c r="M372" s="26">
        <v>0.3</v>
      </c>
      <c r="N372" s="24">
        <v>0</v>
      </c>
      <c r="O372" s="24">
        <v>0</v>
      </c>
      <c r="P372" s="26">
        <v>0.05</v>
      </c>
      <c r="Q372" s="24">
        <v>0</v>
      </c>
      <c r="R372" s="24">
        <v>0</v>
      </c>
      <c r="S372" s="26">
        <v>0.1</v>
      </c>
    </row>
    <row r="373" spans="1:19">
      <c r="A373" s="23" t="s">
        <v>466</v>
      </c>
      <c r="B373" s="24">
        <v>12</v>
      </c>
      <c r="C373" s="25">
        <f t="shared" si="3"/>
        <v>258</v>
      </c>
      <c r="D373" s="23">
        <v>60</v>
      </c>
      <c r="E373" s="23">
        <v>50</v>
      </c>
      <c r="F373" s="24">
        <v>50</v>
      </c>
      <c r="G373" s="47">
        <f>人物成长表!$D373*人物成长表!$B373*10%+7+IF(AND(B373&lt;=10,B373&gt;0),(人物成长表!$B373-1)*转化表!$C$50,IF(AND(B373&lt;=20,B373&gt;10),9*转化表!$C$50+(B373-10)*转化表!$C$51,IF(AND(B373&lt;=30,B373&gt;20),9*转化表!$C$50+10*转化表!$C$51+(B373-20)*转化表!$C$52,IF(AND(B373&lt;=40,B373&gt;30),9*转化表!$C$50+10*转化表!$C$51+10*转化表!$C$52+(B373-30)*转化表!$C$53,IF(AND(B373&lt;=50,B373&gt;40),9*转化表!$C$50+10*转化表!$C$51+10*转化表!$C$52+10*转化表!$C$53+(B373-40)*转化表!$C$54,IF(AND(B373&lt;=60,B373&gt;50),9*转化表!$C$50+10*转化表!$C$51+10*转化表!$C$52+10*转化表!$C$53+10*转化表!$C$54+(B373-50)*转化表!$C$55,IF(AND(B373&lt;=70,B373&gt;60),9*转化表!$C$50+10*转化表!$C$51+10*转化表!$C$52+10*转化表!$C$53+10*转化表!$C$54+10*转化表!$C$55+(B373-60)*转化表!$C$56,IF(AND(B373&lt;=80,B373&gt;70),9*转化表!$C$50+10*转化表!$C$51+10*转化表!$C$52+10*转化表!$C$53+10*转化表!$C$54+10*转化表!$C$55+10*转化表!$C$56+(B373-70)*转化表!$C$57,IF(AND(B373&lt;=90,B373&gt;80),9*转化表!$C$50+10*转化表!$C$51+10*转化表!$C$52+10*转化表!$C$53+10*转化表!$C$54+10*转化表!$C$55+10*转化表!$C$56+10*转化表!$C$57+(B373-80)*转化表!$C$58,IF(AND(B373&lt;=100,B373&gt;90),9*转化表!$C$50+10*转化表!$C$51+10*转化表!$C$52+10*转化表!$C$53+10*转化表!$C$54+10*转化表!$C$55+10*转化表!$C$56+10*转化表!$C$57+10*转化表!$C$58+(B373-90)*转化表!$C$59,IF(AND(B373&lt;=110,B373&gt;100),9*转化表!$C$50+10*转化表!$C$51+10*转化表!$C$52+10*转化表!$C$53+10*转化表!$C$54+10*转化表!$C$55+10*转化表!$C$56+10*转化表!$C$57+10*转化表!$C$58+10*转化表!$C$59+(B373-100)*转化表!$C$60,IF(AND(B373&lt;=120,B373&gt;110),9*转化表!$C$50+10*转化表!$C$51+10*转化表!$C$52+10*转化表!$C$53+10*转化表!$C$54+10*转化表!$C$55+10*转化表!$C$56+10*转化表!$C$57+10*转化表!$C$58+10*转化表!$C$59+10*转化表!$C$60+(B373-110)*转化表!$C$61))))))))))))</f>
        <v>67</v>
      </c>
      <c r="H373" s="47">
        <f>人物成长表!$D373*人物成长表!$B373*7%+4.8+IF(AND(B373&lt;=10,B373&gt;0),(人物成长表!$B373-1)*转化表!$D$50,IF(AND(B373&lt;=20,B373&gt;10),9*转化表!$D$50+(B373-10)*转化表!$D$51,IF(AND(B373&lt;=30,B373&gt;20),9*转化表!$D$50+10*转化表!$D$51+(B373-20)*转化表!$D$52,IF(AND(B373&lt;=40,B373&gt;30),9*转化表!$D$50+10*转化表!$D$51+10*转化表!$D$52+(B373-30)*转化表!$D$53,IF(AND(B373&lt;=50,B373&gt;40),9*转化表!$D$50+10*转化表!$D$51+10*转化表!$D$52+10*转化表!$D$53+(B373-40)*转化表!$D$54,IF(AND(B373&lt;=60,B373&gt;50),9*转化表!$D$50+10*转化表!$D$51+10*转化表!$D$52+10*转化表!$D$53+10*转化表!$D$54+(B373-50)*转化表!$D$55,IF(AND(B373&lt;=70,B373&gt;60),9*转化表!$D$50+10*转化表!$D$51+10*转化表!$D$52+10*转化表!$D$53+10*转化表!$D$54+10*转化表!$D$55+(B373-60)*转化表!$D$56,IF(AND(B373&lt;=80,B373&gt;70),9*转化表!$D$50+10*转化表!$D$51+10*转化表!$D$52+10*转化表!$D$53+10*转化表!$D$54+10*转化表!$D$55+10*转化表!$D$56+(B373-70)*转化表!$D$57,IF(AND(B373&lt;=90,B373&gt;80),9*转化表!$D$50+10*转化表!$D$51+10*转化表!$D$52+10*转化表!$D$53+10*转化表!$D$54+10*转化表!$D$55+10*转化表!$D$56+10*转化表!$D$57+(B373-80)*转化表!$D$58,IF(AND(B373&lt;=100,B373&gt;90),9*转化表!$D$50+10*转化表!$D$51+10*转化表!$D$52+10*转化表!$D$53+10*转化表!$D$54+10*转化表!$D$55+10*转化表!$D$56+10*转化表!$D$57+10*转化表!$D$58+(B373-90)*转化表!$D$59,IF(AND(B373&lt;=110,B373&gt;100),9*转化表!$D$50+10*转化表!$D$51+10*转化表!$D$52+10*转化表!$D$53+10*转化表!$D$54+10*转化表!$D$55+10*转化表!$D$56+10*转化表!$D$57+10*转化表!$D$58+10*转化表!$D$59+(B373-100)*转化表!$D$60,IF(AND(B373&lt;=120,B373&gt;110),9*转化表!$D$50+10*转化表!$D$51+10*转化表!$D$52+10*转化表!$D$53+10*转化表!$D$54+10*转化表!$D$55+10*转化表!$D$56+10*转化表!$D$57+10*转化表!$D$58+10*转化表!$D$59+10*转化表!$D$60+(B373-110)*转化表!$D$61))))))))))))</f>
        <v>24.000000000000004</v>
      </c>
      <c r="I373" s="46">
        <f>IF(E373&lt;=50,0,(E373-50)*B373*10%+0.1+IF(AND(B373&lt;=10,B373&gt;0),(人物成长表!$B373-1)*转化表!$E$50,IF(AND(B373&lt;=20,B373&gt;10),9*转化表!$E$50+(B373-10)*转化表!$E$51,IF(AND(B373&lt;=30,B373&gt;20),9*转化表!$E$50+10*转化表!$E$51+(B373-20)*转化表!$E$52,IF(AND(B373&lt;=40,B373&gt;30),9*转化表!$E$50+10*转化表!$E$51+10*转化表!$E$52+(B373-30)*转化表!$E$53,IF(AND(B373&lt;=50,B373&gt;40),9*转化表!$E$50+10*转化表!$E$51+10*转化表!$E$52+10*转化表!$E$53+(B373-40)*转化表!$E$54,IF(AND(B373&lt;=60,B373&gt;50),9*转化表!$E$50+10*转化表!$E$51+10*转化表!$E$52+10*转化表!$E$53+10*转化表!$E$54+(B373-50)*转化表!$E$55,IF(AND(B373&lt;=70,B373&gt;60),9*转化表!$E$50+10*转化表!$E$51+10*转化表!$E$52+10*转化表!$E$53+10*转化表!$E$54+10*转化表!$E$55+(B373-60)*转化表!$E$56,IF(AND(B373&lt;=80,B373&gt;70),9*转化表!$E$50+10*转化表!$E$51+10*转化表!$E$52+10*转化表!$E$53+10*转化表!$E$54+10*转化表!$E$55+10*转化表!$E$56+(B373-70)*转化表!$E$57,IF(AND(B373&lt;=90,B373&gt;80),9*转化表!$E$50+10*转化表!$E$51+10*转化表!$E$52+10*转化表!$E$53+10*转化表!$E$54+10*转化表!$E$55+10*转化表!$E$56+10*转化表!$E$57+(B373-80)*转化表!$E$58,IF(AND(B373&lt;=100,B373&gt;90),9*转化表!$E$50+10*转化表!$E$51+10*转化表!$E$52+10*转化表!$E$53+10*转化表!$E$54+10*转化表!$E$55+10*转化表!$E$56+10*转化表!$E$57+10*转化表!$E$58+(B373-90)*转化表!$E$59,IF(AND(B373&lt;=110,B373&gt;100),9*转化表!$E$50+10*转化表!$E$51+10*转化表!$E$52+10*转化表!$E$53+10*转化表!$E$54+10*转化表!$E$55+10*转化表!$E$56+10*转化表!$E$57+10*转化表!$E$58+10*转化表!$E$59+(B373-100)*转化表!$E$60,IF(AND(B373&lt;=120,B373&gt;110),9*转化表!$E$50+10*转化表!$E$51+10*转化表!$E$52+10*转化表!$E$53+10*转化表!$E$54+10*转化表!$E$55+10*转化表!$E$56+10*转化表!$E$57+10*转化表!$E$58+10*转化表!$E$59+10*转化表!$E$60+(B373-110)*转化表!$E$61)))))))))))))</f>
        <v>0</v>
      </c>
      <c r="J373" s="46">
        <f>IF(E373&lt;=50,0,(E373-50)*B373*7%+0.1+IF(AND(B373&lt;=10,B373&gt;0),(人物成长表!$B373-1)*转化表!$F$50,IF(AND(B373&lt;=20,B373&gt;10),9*转化表!$F$50+(B373-10)*转化表!$F$51,IF(AND(B373&lt;=30,B373&gt;20),9*转化表!$F$50+10*转化表!$F$51+(B373-20)*转化表!$F$52,IF(AND(B373&lt;=40,B373&gt;30),9*转化表!$F$50+10*转化表!$F$51+10*转化表!$F$52+(B373-30)*转化表!$F$53,IF(AND(B373&lt;=50,B373&gt;40),9*转化表!$F$50+10*转化表!$F$51+10*转化表!$F$52+10*转化表!$F$53+(B373-40)*转化表!$F$54,IF(AND(B373&lt;=60,B373&gt;50),9*转化表!$F$50+10*转化表!$F$51+10*转化表!$F$52+10*转化表!$F$53+10*转化表!$F$54+(B373-50)*转化表!$F$55,IF(AND(B373&lt;=70,B373&gt;60),9*转化表!$F$50+10*转化表!$F$51+10*转化表!$F$52+10*转化表!$F$53+10*转化表!$F$54+10*转化表!$F$55+(B373-60)*转化表!$F$56,IF(AND(B373&lt;=80,B373&gt;70),9*转化表!$F$50+10*转化表!$F$51+10*转化表!$F$52+10*转化表!$F$53+10*转化表!$F$54+10*转化表!$F$55+10*转化表!$F$56+(B373-70)*转化表!$F$57,IF(AND(B373&lt;=90,B373&gt;80),9*转化表!$F$50+10*转化表!$F$51+10*转化表!$F$52+10*转化表!$F$53+10*转化表!$F$54+10*转化表!$F$55+10*转化表!$F$56+10*转化表!$F$57+(B373-80)*转化表!$F$58,IF(AND(B373&lt;=100,B373&gt;90),9*转化表!$F$50+10*转化表!$F$51+10*转化表!$F$52+10*转化表!$F$53+10*转化表!$F$54+10*转化表!$F$55+10*转化表!$F$56+10*转化表!$F$57+10*转化表!$F$58+(B373-90)*转化表!$F$59,IF(AND(B373&lt;=110,B373&gt;100),9*转化表!$F$50+10*转化表!$F$51+10*转化表!$F$52+10*转化表!$F$53+10*转化表!$F$54+10*转化表!$F$55+10*转化表!$F$56+10*转化表!$F$57+10*转化表!$F$58+10*转化表!$F$59+(B373-100)*转化表!$F$60,IF(AND(B373&lt;=120,B373&gt;110),9*转化表!$F$50+10*转化表!$F$51+10*转化表!$F$52+10*转化表!$F$53+10*转化表!$F$54+10*转化表!$F$55+10*转化表!$F$56+10*转化表!$F$57+10*转化表!$F$58+10*转化表!$F$59+10*转化表!$F$60+(B373-110)*转化表!$F$61)))))))))))))</f>
        <v>0</v>
      </c>
      <c r="K373" s="46">
        <f>(F373-50)*B373*10%+1+IF(AND(B373&lt;=10,B373&gt;0),(人物成长表!$B373-1)*转化表!$G$50,IF(AND(B373&lt;=20,B373&gt;10),9*转化表!$G$50+(B373-10)*转化表!$G$51,IF(AND(B373&lt;=30,B373&gt;20),9*转化表!$G$50+10*转化表!$G$51+(B373-20)*转化表!$G$52,IF(AND(B373&lt;=40,B373&gt;30),9*转化表!$G$50+10*转化表!$G$51+10*转化表!$G$52+(B373-30)*转化表!$G$53,IF(AND(B373&lt;=50,B373&gt;40),9*转化表!$G$50+10*转化表!$G$51+10*转化表!$G$52+10*转化表!$G$53+(B373-40)*转化表!$G$54,IF(AND(B373&lt;=60,B373&gt;50),9*转化表!$G$50+10*转化表!$G$51+10*转化表!$G$52+10*转化表!$G$53+10*转化表!$G$54+(B373-50)*转化表!$G$55,IF(AND(B373&lt;=70,B373&gt;60),9*转化表!$G$50+10*转化表!$G$51+10*转化表!$G$52+10*转化表!$G$53+10*转化表!$G$54+10*转化表!$G$55+(B373-60)*转化表!$G$56,IF(AND(B373&lt;=80,B373&gt;70),9*转化表!$G$50+10*转化表!$G$51+10*转化表!$G$52+10*转化表!$G$53+10*转化表!$G$54+10*转化表!$G$55+10*转化表!$G$56+(B373-70)*转化表!$G$57,IF(AND(B373&lt;=90,B373&gt;80),9*转化表!$G$50+10*转化表!$G$51+10*转化表!$G$52+10*转化表!$G$53+10*转化表!$G$54+10*转化表!$G$55+10*转化表!$G$56+10*转化表!$G$57+(B373-80)*转化表!$G$58,IF(AND(B373&lt;=100,B373&gt;90),9*转化表!$G$50+10*转化表!$G$51+10*转化表!$G$52+10*转化表!$G$53+10*转化表!$G$54+10*转化表!$G$55+10*转化表!$G$56+10*转化表!$G$57+10*转化表!$G$58+(B373-90)*转化表!$G$59,IF(AND(B373&lt;=110,B373&gt;100),9*转化表!$G$50+10*转化表!$G$51+10*转化表!$G$52+10*转化表!$G$53+10*转化表!$G$54+10*转化表!$G$55+10*转化表!$G$56+10*转化表!$G$57+10*转化表!$G$58+10*转化表!$G$59+(B373-100)*转化表!$G$60,IF(AND(B373&lt;=120,B373&gt;110),9*转化表!$G$50+10*转化表!$G$51+10*转化表!$G$52+10*转化表!$G$53+10*转化表!$G$54+10*转化表!$G$55+10*转化表!$G$56+10*转化表!$G$57+10*转化表!$G$58+10*转化表!$G$59+10*转化表!$G$60+(B373-110)*转化表!$G$61))))))))))))</f>
        <v>14</v>
      </c>
      <c r="L373" s="46">
        <f>IF(F373&lt;=50,0,(F373-50)*B373*7%+IF(AND(B373&lt;=10,B373&gt;0),(人物成长表!$B373-1)*转化表!$H$50,IF(AND(B373&lt;=20,B373&gt;10),9*转化表!$H$50+(B373-10)*转化表!$H$51,IF(AND(B373&lt;=30,B373&gt;20),9*转化表!$H$50+10*转化表!$H$51+(B373-20)*转化表!$H$52,IF(AND(B373&lt;=40,B373&gt;30),9*转化表!$H$50+10*转化表!$H$51+10*转化表!$H$52+(B373-30)*转化表!$H$53,IF(AND(B373&lt;=50,B373&gt;40),9*转化表!$H$50+10*转化表!$H$51+10*转化表!$H$52+10*转化表!$H$53+(B373-40)*转化表!$H$54,IF(AND(B373&lt;=60,B373&gt;50),9*转化表!$H$50+10*转化表!$H$51+10*转化表!$H$52+10*转化表!$H$53+10*转化表!$H$54+(B373-50)*转化表!$H$55,IF(AND(B373&lt;=70,B373&gt;60),9*转化表!$H$50+10*转化表!$H$51+10*转化表!$H$52+10*转化表!$H$53+10*转化表!$H$54+10*转化表!$H$55+(B373-60)*转化表!$H$56,IF(AND(B373&lt;=80,B373&gt;70),9*转化表!$H$50+10*转化表!$H$51+10*转化表!$H$52+10*转化表!$H$53+10*转化表!$H$54+10*转化表!$H$55+10*转化表!$H$56+(B373-70)*转化表!$H$57,IF(AND(B373&lt;=90,B373&gt;80),9*转化表!$H$50+10*转化表!$H$51+10*转化表!$H$52+10*转化表!$H$53+10*转化表!$H$54+10*转化表!$H$55+10*转化表!$H$56+10*转化表!$H$57+(B373-80)*转化表!$H$58,IF(AND(B373&lt;=100,B373&gt;90),9*转化表!$H$50+10*转化表!$H$51+10*转化表!$H$52+10*转化表!$H$53+10*转化表!$H$54+10*转化表!$H$55+10*转化表!$H$56+10*转化表!$H$57+10*转化表!$H$58+(B373-90)*转化表!$H$59,IF(AND(B373&lt;=110,B373&gt;100),9*转化表!$H$50+10*转化表!$H$51+10*转化表!$H$52+10*转化表!$H$53+10*转化表!$H$54+10*转化表!$H$55+10*转化表!$H$56+10*转化表!$H$57+10*转化表!$H$58+10*转化表!$H$59+(B373-100)*转化表!$H$60,IF(AND(B373&lt;=120,B373&gt;110),9*转化表!$H$50+10*转化表!$H$51+10*转化表!$H$52+10*转化表!$H$53+10*转化表!$H$54+10*转化表!$H$55+10*转化表!$H$56+10*转化表!$H$57+10*转化表!$H$58+10*转化表!$H$59+10*转化表!$H$60+(B373-110)*转化表!$H$61)))))))))))))</f>
        <v>0</v>
      </c>
      <c r="M373" s="26">
        <v>0.3</v>
      </c>
      <c r="N373" s="24">
        <v>0</v>
      </c>
      <c r="O373" s="24">
        <v>0</v>
      </c>
      <c r="P373" s="26">
        <v>0.05</v>
      </c>
      <c r="Q373" s="24">
        <v>0</v>
      </c>
      <c r="R373" s="24">
        <v>0</v>
      </c>
      <c r="S373" s="26">
        <v>0.1</v>
      </c>
    </row>
    <row r="374" spans="1:19">
      <c r="A374" s="23" t="s">
        <v>466</v>
      </c>
      <c r="B374" s="24">
        <v>13</v>
      </c>
      <c r="C374" s="25">
        <f t="shared" si="3"/>
        <v>290</v>
      </c>
      <c r="D374" s="23">
        <v>60</v>
      </c>
      <c r="E374" s="23">
        <v>50</v>
      </c>
      <c r="F374" s="24">
        <v>50</v>
      </c>
      <c r="G374" s="47">
        <f>人物成长表!$D374*人物成长表!$B374*10%+7+IF(AND(B374&lt;=10,B374&gt;0),(人物成长表!$B374-1)*转化表!$C$50,IF(AND(B374&lt;=20,B374&gt;10),9*转化表!$C$50+(B374-10)*转化表!$C$51,IF(AND(B374&lt;=30,B374&gt;20),9*转化表!$C$50+10*转化表!$C$51+(B374-20)*转化表!$C$52,IF(AND(B374&lt;=40,B374&gt;30),9*转化表!$C$50+10*转化表!$C$51+10*转化表!$C$52+(B374-30)*转化表!$C$53,IF(AND(B374&lt;=50,B374&gt;40),9*转化表!$C$50+10*转化表!$C$51+10*转化表!$C$52+10*转化表!$C$53+(B374-40)*转化表!$C$54,IF(AND(B374&lt;=60,B374&gt;50),9*转化表!$C$50+10*转化表!$C$51+10*转化表!$C$52+10*转化表!$C$53+10*转化表!$C$54+(B374-50)*转化表!$C$55,IF(AND(B374&lt;=70,B374&gt;60),9*转化表!$C$50+10*转化表!$C$51+10*转化表!$C$52+10*转化表!$C$53+10*转化表!$C$54+10*转化表!$C$55+(B374-60)*转化表!$C$56,IF(AND(B374&lt;=80,B374&gt;70),9*转化表!$C$50+10*转化表!$C$51+10*转化表!$C$52+10*转化表!$C$53+10*转化表!$C$54+10*转化表!$C$55+10*转化表!$C$56+(B374-70)*转化表!$C$57,IF(AND(B374&lt;=90,B374&gt;80),9*转化表!$C$50+10*转化表!$C$51+10*转化表!$C$52+10*转化表!$C$53+10*转化表!$C$54+10*转化表!$C$55+10*转化表!$C$56+10*转化表!$C$57+(B374-80)*转化表!$C$58,IF(AND(B374&lt;=100,B374&gt;90),9*转化表!$C$50+10*转化表!$C$51+10*转化表!$C$52+10*转化表!$C$53+10*转化表!$C$54+10*转化表!$C$55+10*转化表!$C$56+10*转化表!$C$57+10*转化表!$C$58+(B374-90)*转化表!$C$59,IF(AND(B374&lt;=110,B374&gt;100),9*转化表!$C$50+10*转化表!$C$51+10*转化表!$C$52+10*转化表!$C$53+10*转化表!$C$54+10*转化表!$C$55+10*转化表!$C$56+10*转化表!$C$57+10*转化表!$C$58+10*转化表!$C$59+(B374-100)*转化表!$C$60,IF(AND(B374&lt;=120,B374&gt;110),9*转化表!$C$50+10*转化表!$C$51+10*转化表!$C$52+10*转化表!$C$53+10*转化表!$C$54+10*转化表!$C$55+10*转化表!$C$56+10*转化表!$C$57+10*转化表!$C$58+10*转化表!$C$59+10*转化表!$C$60+(B374-110)*转化表!$C$61))))))))))))</f>
        <v>76</v>
      </c>
      <c r="H374" s="47">
        <f>人物成长表!$D374*人物成长表!$B374*7%+4.8+IF(AND(B374&lt;=10,B374&gt;0),(人物成长表!$B374-1)*转化表!$D$50,IF(AND(B374&lt;=20,B374&gt;10),9*转化表!$D$50+(B374-10)*转化表!$D$51,IF(AND(B374&lt;=30,B374&gt;20),9*转化表!$D$50+10*转化表!$D$51+(B374-20)*转化表!$D$52,IF(AND(B374&lt;=40,B374&gt;30),9*转化表!$D$50+10*转化表!$D$51+10*转化表!$D$52+(B374-30)*转化表!$D$53,IF(AND(B374&lt;=50,B374&gt;40),9*转化表!$D$50+10*转化表!$D$51+10*转化表!$D$52+10*转化表!$D$53+(B374-40)*转化表!$D$54,IF(AND(B374&lt;=60,B374&gt;50),9*转化表!$D$50+10*转化表!$D$51+10*转化表!$D$52+10*转化表!$D$53+10*转化表!$D$54+(B374-50)*转化表!$D$55,IF(AND(B374&lt;=70,B374&gt;60),9*转化表!$D$50+10*转化表!$D$51+10*转化表!$D$52+10*转化表!$D$53+10*转化表!$D$54+10*转化表!$D$55+(B374-60)*转化表!$D$56,IF(AND(B374&lt;=80,B374&gt;70),9*转化表!$D$50+10*转化表!$D$51+10*转化表!$D$52+10*转化表!$D$53+10*转化表!$D$54+10*转化表!$D$55+10*转化表!$D$56+(B374-70)*转化表!$D$57,IF(AND(B374&lt;=90,B374&gt;80),9*转化表!$D$50+10*转化表!$D$51+10*转化表!$D$52+10*转化表!$D$53+10*转化表!$D$54+10*转化表!$D$55+10*转化表!$D$56+10*转化表!$D$57+(B374-80)*转化表!$D$58,IF(AND(B374&lt;=100,B374&gt;90),9*转化表!$D$50+10*转化表!$D$51+10*转化表!$D$52+10*转化表!$D$53+10*转化表!$D$54+10*转化表!$D$55+10*转化表!$D$56+10*转化表!$D$57+10*转化表!$D$58+(B374-90)*转化表!$D$59,IF(AND(B374&lt;=110,B374&gt;100),9*转化表!$D$50+10*转化表!$D$51+10*转化表!$D$52+10*转化表!$D$53+10*转化表!$D$54+10*转化表!$D$55+10*转化表!$D$56+10*转化表!$D$57+10*转化表!$D$58+10*转化表!$D$59+(B374-100)*转化表!$D$60,IF(AND(B374&lt;=120,B374&gt;110),9*转化表!$D$50+10*转化表!$D$51+10*转化表!$D$52+10*转化表!$D$53+10*转化表!$D$54+10*转化表!$D$55+10*转化表!$D$56+10*转化表!$D$57+10*转化表!$D$58+10*转化表!$D$59+10*转化表!$D$60+(B374-110)*转化表!$D$61))))))))))))</f>
        <v>27.000000000000007</v>
      </c>
      <c r="I374" s="46">
        <f>IF(E374&lt;=50,0,(E374-50)*B374*10%+0.1+IF(AND(B374&lt;=10,B374&gt;0),(人物成长表!$B374-1)*转化表!$E$50,IF(AND(B374&lt;=20,B374&gt;10),9*转化表!$E$50+(B374-10)*转化表!$E$51,IF(AND(B374&lt;=30,B374&gt;20),9*转化表!$E$50+10*转化表!$E$51+(B374-20)*转化表!$E$52,IF(AND(B374&lt;=40,B374&gt;30),9*转化表!$E$50+10*转化表!$E$51+10*转化表!$E$52+(B374-30)*转化表!$E$53,IF(AND(B374&lt;=50,B374&gt;40),9*转化表!$E$50+10*转化表!$E$51+10*转化表!$E$52+10*转化表!$E$53+(B374-40)*转化表!$E$54,IF(AND(B374&lt;=60,B374&gt;50),9*转化表!$E$50+10*转化表!$E$51+10*转化表!$E$52+10*转化表!$E$53+10*转化表!$E$54+(B374-50)*转化表!$E$55,IF(AND(B374&lt;=70,B374&gt;60),9*转化表!$E$50+10*转化表!$E$51+10*转化表!$E$52+10*转化表!$E$53+10*转化表!$E$54+10*转化表!$E$55+(B374-60)*转化表!$E$56,IF(AND(B374&lt;=80,B374&gt;70),9*转化表!$E$50+10*转化表!$E$51+10*转化表!$E$52+10*转化表!$E$53+10*转化表!$E$54+10*转化表!$E$55+10*转化表!$E$56+(B374-70)*转化表!$E$57,IF(AND(B374&lt;=90,B374&gt;80),9*转化表!$E$50+10*转化表!$E$51+10*转化表!$E$52+10*转化表!$E$53+10*转化表!$E$54+10*转化表!$E$55+10*转化表!$E$56+10*转化表!$E$57+(B374-80)*转化表!$E$58,IF(AND(B374&lt;=100,B374&gt;90),9*转化表!$E$50+10*转化表!$E$51+10*转化表!$E$52+10*转化表!$E$53+10*转化表!$E$54+10*转化表!$E$55+10*转化表!$E$56+10*转化表!$E$57+10*转化表!$E$58+(B374-90)*转化表!$E$59,IF(AND(B374&lt;=110,B374&gt;100),9*转化表!$E$50+10*转化表!$E$51+10*转化表!$E$52+10*转化表!$E$53+10*转化表!$E$54+10*转化表!$E$55+10*转化表!$E$56+10*转化表!$E$57+10*转化表!$E$58+10*转化表!$E$59+(B374-100)*转化表!$E$60,IF(AND(B374&lt;=120,B374&gt;110),9*转化表!$E$50+10*转化表!$E$51+10*转化表!$E$52+10*转化表!$E$53+10*转化表!$E$54+10*转化表!$E$55+10*转化表!$E$56+10*转化表!$E$57+10*转化表!$E$58+10*转化表!$E$59+10*转化表!$E$60+(B374-110)*转化表!$E$61)))))))))))))</f>
        <v>0</v>
      </c>
      <c r="J374" s="46">
        <f>IF(E374&lt;=50,0,(E374-50)*B374*7%+0.1+IF(AND(B374&lt;=10,B374&gt;0),(人物成长表!$B374-1)*转化表!$F$50,IF(AND(B374&lt;=20,B374&gt;10),9*转化表!$F$50+(B374-10)*转化表!$F$51,IF(AND(B374&lt;=30,B374&gt;20),9*转化表!$F$50+10*转化表!$F$51+(B374-20)*转化表!$F$52,IF(AND(B374&lt;=40,B374&gt;30),9*转化表!$F$50+10*转化表!$F$51+10*转化表!$F$52+(B374-30)*转化表!$F$53,IF(AND(B374&lt;=50,B374&gt;40),9*转化表!$F$50+10*转化表!$F$51+10*转化表!$F$52+10*转化表!$F$53+(B374-40)*转化表!$F$54,IF(AND(B374&lt;=60,B374&gt;50),9*转化表!$F$50+10*转化表!$F$51+10*转化表!$F$52+10*转化表!$F$53+10*转化表!$F$54+(B374-50)*转化表!$F$55,IF(AND(B374&lt;=70,B374&gt;60),9*转化表!$F$50+10*转化表!$F$51+10*转化表!$F$52+10*转化表!$F$53+10*转化表!$F$54+10*转化表!$F$55+(B374-60)*转化表!$F$56,IF(AND(B374&lt;=80,B374&gt;70),9*转化表!$F$50+10*转化表!$F$51+10*转化表!$F$52+10*转化表!$F$53+10*转化表!$F$54+10*转化表!$F$55+10*转化表!$F$56+(B374-70)*转化表!$F$57,IF(AND(B374&lt;=90,B374&gt;80),9*转化表!$F$50+10*转化表!$F$51+10*转化表!$F$52+10*转化表!$F$53+10*转化表!$F$54+10*转化表!$F$55+10*转化表!$F$56+10*转化表!$F$57+(B374-80)*转化表!$F$58,IF(AND(B374&lt;=100,B374&gt;90),9*转化表!$F$50+10*转化表!$F$51+10*转化表!$F$52+10*转化表!$F$53+10*转化表!$F$54+10*转化表!$F$55+10*转化表!$F$56+10*转化表!$F$57+10*转化表!$F$58+(B374-90)*转化表!$F$59,IF(AND(B374&lt;=110,B374&gt;100),9*转化表!$F$50+10*转化表!$F$51+10*转化表!$F$52+10*转化表!$F$53+10*转化表!$F$54+10*转化表!$F$55+10*转化表!$F$56+10*转化表!$F$57+10*转化表!$F$58+10*转化表!$F$59+(B374-100)*转化表!$F$60,IF(AND(B374&lt;=120,B374&gt;110),9*转化表!$F$50+10*转化表!$F$51+10*转化表!$F$52+10*转化表!$F$53+10*转化表!$F$54+10*转化表!$F$55+10*转化表!$F$56+10*转化表!$F$57+10*转化表!$F$58+10*转化表!$F$59+10*转化表!$F$60+(B374-110)*转化表!$F$61)))))))))))))</f>
        <v>0</v>
      </c>
      <c r="K374" s="46">
        <f>(F374-50)*B374*10%+1+IF(AND(B374&lt;=10,B374&gt;0),(人物成长表!$B374-1)*转化表!$G$50,IF(AND(B374&lt;=20,B374&gt;10),9*转化表!$G$50+(B374-10)*转化表!$G$51,IF(AND(B374&lt;=30,B374&gt;20),9*转化表!$G$50+10*转化表!$G$51+(B374-20)*转化表!$G$52,IF(AND(B374&lt;=40,B374&gt;30),9*转化表!$G$50+10*转化表!$G$51+10*转化表!$G$52+(B374-30)*转化表!$G$53,IF(AND(B374&lt;=50,B374&gt;40),9*转化表!$G$50+10*转化表!$G$51+10*转化表!$G$52+10*转化表!$G$53+(B374-40)*转化表!$G$54,IF(AND(B374&lt;=60,B374&gt;50),9*转化表!$G$50+10*转化表!$G$51+10*转化表!$G$52+10*转化表!$G$53+10*转化表!$G$54+(B374-50)*转化表!$G$55,IF(AND(B374&lt;=70,B374&gt;60),9*转化表!$G$50+10*转化表!$G$51+10*转化表!$G$52+10*转化表!$G$53+10*转化表!$G$54+10*转化表!$G$55+(B374-60)*转化表!$G$56,IF(AND(B374&lt;=80,B374&gt;70),9*转化表!$G$50+10*转化表!$G$51+10*转化表!$G$52+10*转化表!$G$53+10*转化表!$G$54+10*转化表!$G$55+10*转化表!$G$56+(B374-70)*转化表!$G$57,IF(AND(B374&lt;=90,B374&gt;80),9*转化表!$G$50+10*转化表!$G$51+10*转化表!$G$52+10*转化表!$G$53+10*转化表!$G$54+10*转化表!$G$55+10*转化表!$G$56+10*转化表!$G$57+(B374-80)*转化表!$G$58,IF(AND(B374&lt;=100,B374&gt;90),9*转化表!$G$50+10*转化表!$G$51+10*转化表!$G$52+10*转化表!$G$53+10*转化表!$G$54+10*转化表!$G$55+10*转化表!$G$56+10*转化表!$G$57+10*转化表!$G$58+(B374-90)*转化表!$G$59,IF(AND(B374&lt;=110,B374&gt;100),9*转化表!$G$50+10*转化表!$G$51+10*转化表!$G$52+10*转化表!$G$53+10*转化表!$G$54+10*转化表!$G$55+10*转化表!$G$56+10*转化表!$G$57+10*转化表!$G$58+10*转化表!$G$59+(B374-100)*转化表!$G$60,IF(AND(B374&lt;=120,B374&gt;110),9*转化表!$G$50+10*转化表!$G$51+10*转化表!$G$52+10*转化表!$G$53+10*转化表!$G$54+10*转化表!$G$55+10*转化表!$G$56+10*转化表!$G$57+10*转化表!$G$58+10*转化表!$G$59+10*转化表!$G$60+(B374-110)*转化表!$G$61))))))))))))</f>
        <v>16</v>
      </c>
      <c r="L374" s="46">
        <f>IF(F374&lt;=50,0,(F374-50)*B374*7%+IF(AND(B374&lt;=10,B374&gt;0),(人物成长表!$B374-1)*转化表!$H$50,IF(AND(B374&lt;=20,B374&gt;10),9*转化表!$H$50+(B374-10)*转化表!$H$51,IF(AND(B374&lt;=30,B374&gt;20),9*转化表!$H$50+10*转化表!$H$51+(B374-20)*转化表!$H$52,IF(AND(B374&lt;=40,B374&gt;30),9*转化表!$H$50+10*转化表!$H$51+10*转化表!$H$52+(B374-30)*转化表!$H$53,IF(AND(B374&lt;=50,B374&gt;40),9*转化表!$H$50+10*转化表!$H$51+10*转化表!$H$52+10*转化表!$H$53+(B374-40)*转化表!$H$54,IF(AND(B374&lt;=60,B374&gt;50),9*转化表!$H$50+10*转化表!$H$51+10*转化表!$H$52+10*转化表!$H$53+10*转化表!$H$54+(B374-50)*转化表!$H$55,IF(AND(B374&lt;=70,B374&gt;60),9*转化表!$H$50+10*转化表!$H$51+10*转化表!$H$52+10*转化表!$H$53+10*转化表!$H$54+10*转化表!$H$55+(B374-60)*转化表!$H$56,IF(AND(B374&lt;=80,B374&gt;70),9*转化表!$H$50+10*转化表!$H$51+10*转化表!$H$52+10*转化表!$H$53+10*转化表!$H$54+10*转化表!$H$55+10*转化表!$H$56+(B374-70)*转化表!$H$57,IF(AND(B374&lt;=90,B374&gt;80),9*转化表!$H$50+10*转化表!$H$51+10*转化表!$H$52+10*转化表!$H$53+10*转化表!$H$54+10*转化表!$H$55+10*转化表!$H$56+10*转化表!$H$57+(B374-80)*转化表!$H$58,IF(AND(B374&lt;=100,B374&gt;90),9*转化表!$H$50+10*转化表!$H$51+10*转化表!$H$52+10*转化表!$H$53+10*转化表!$H$54+10*转化表!$H$55+10*转化表!$H$56+10*转化表!$H$57+10*转化表!$H$58+(B374-90)*转化表!$H$59,IF(AND(B374&lt;=110,B374&gt;100),9*转化表!$H$50+10*转化表!$H$51+10*转化表!$H$52+10*转化表!$H$53+10*转化表!$H$54+10*转化表!$H$55+10*转化表!$H$56+10*转化表!$H$57+10*转化表!$H$58+10*转化表!$H$59+(B374-100)*转化表!$H$60,IF(AND(B374&lt;=120,B374&gt;110),9*转化表!$H$50+10*转化表!$H$51+10*转化表!$H$52+10*转化表!$H$53+10*转化表!$H$54+10*转化表!$H$55+10*转化表!$H$56+10*转化表!$H$57+10*转化表!$H$58+10*转化表!$H$59+10*转化表!$H$60+(B374-110)*转化表!$H$61)))))))))))))</f>
        <v>0</v>
      </c>
      <c r="M374" s="26">
        <v>0.3</v>
      </c>
      <c r="N374" s="24">
        <v>0</v>
      </c>
      <c r="O374" s="24">
        <v>0</v>
      </c>
      <c r="P374" s="26">
        <v>0.05</v>
      </c>
      <c r="Q374" s="24">
        <v>0</v>
      </c>
      <c r="R374" s="24">
        <v>0</v>
      </c>
      <c r="S374" s="26">
        <v>0.1</v>
      </c>
    </row>
    <row r="375" spans="1:19">
      <c r="A375" s="23" t="s">
        <v>466</v>
      </c>
      <c r="B375" s="24">
        <v>14</v>
      </c>
      <c r="C375" s="25">
        <f t="shared" si="3"/>
        <v>322</v>
      </c>
      <c r="D375" s="23">
        <v>60</v>
      </c>
      <c r="E375" s="23">
        <v>50</v>
      </c>
      <c r="F375" s="24">
        <v>50</v>
      </c>
      <c r="G375" s="47">
        <f>人物成长表!$D375*人物成长表!$B375*10%+7+IF(AND(B375&lt;=10,B375&gt;0),(人物成长表!$B375-1)*转化表!$C$50,IF(AND(B375&lt;=20,B375&gt;10),9*转化表!$C$50+(B375-10)*转化表!$C$51,IF(AND(B375&lt;=30,B375&gt;20),9*转化表!$C$50+10*转化表!$C$51+(B375-20)*转化表!$C$52,IF(AND(B375&lt;=40,B375&gt;30),9*转化表!$C$50+10*转化表!$C$51+10*转化表!$C$52+(B375-30)*转化表!$C$53,IF(AND(B375&lt;=50,B375&gt;40),9*转化表!$C$50+10*转化表!$C$51+10*转化表!$C$52+10*转化表!$C$53+(B375-40)*转化表!$C$54,IF(AND(B375&lt;=60,B375&gt;50),9*转化表!$C$50+10*转化表!$C$51+10*转化表!$C$52+10*转化表!$C$53+10*转化表!$C$54+(B375-50)*转化表!$C$55,IF(AND(B375&lt;=70,B375&gt;60),9*转化表!$C$50+10*转化表!$C$51+10*转化表!$C$52+10*转化表!$C$53+10*转化表!$C$54+10*转化表!$C$55+(B375-60)*转化表!$C$56,IF(AND(B375&lt;=80,B375&gt;70),9*转化表!$C$50+10*转化表!$C$51+10*转化表!$C$52+10*转化表!$C$53+10*转化表!$C$54+10*转化表!$C$55+10*转化表!$C$56+(B375-70)*转化表!$C$57,IF(AND(B375&lt;=90,B375&gt;80),9*转化表!$C$50+10*转化表!$C$51+10*转化表!$C$52+10*转化表!$C$53+10*转化表!$C$54+10*转化表!$C$55+10*转化表!$C$56+10*转化表!$C$57+(B375-80)*转化表!$C$58,IF(AND(B375&lt;=100,B375&gt;90),9*转化表!$C$50+10*转化表!$C$51+10*转化表!$C$52+10*转化表!$C$53+10*转化表!$C$54+10*转化表!$C$55+10*转化表!$C$56+10*转化表!$C$57+10*转化表!$C$58+(B375-90)*转化表!$C$59,IF(AND(B375&lt;=110,B375&gt;100),9*转化表!$C$50+10*转化表!$C$51+10*转化表!$C$52+10*转化表!$C$53+10*转化表!$C$54+10*转化表!$C$55+10*转化表!$C$56+10*转化表!$C$57+10*转化表!$C$58+10*转化表!$C$59+(B375-100)*转化表!$C$60,IF(AND(B375&lt;=120,B375&gt;110),9*转化表!$C$50+10*转化表!$C$51+10*转化表!$C$52+10*转化表!$C$53+10*转化表!$C$54+10*转化表!$C$55+10*转化表!$C$56+10*转化表!$C$57+10*转化表!$C$58+10*转化表!$C$59+10*转化表!$C$60+(B375-110)*转化表!$C$61))))))))))))</f>
        <v>85</v>
      </c>
      <c r="H375" s="47">
        <f>人物成长表!$D375*人物成长表!$B375*7%+4.8+IF(AND(B375&lt;=10,B375&gt;0),(人物成长表!$B375-1)*转化表!$D$50,IF(AND(B375&lt;=20,B375&gt;10),9*转化表!$D$50+(B375-10)*转化表!$D$51,IF(AND(B375&lt;=30,B375&gt;20),9*转化表!$D$50+10*转化表!$D$51+(B375-20)*转化表!$D$52,IF(AND(B375&lt;=40,B375&gt;30),9*转化表!$D$50+10*转化表!$D$51+10*转化表!$D$52+(B375-30)*转化表!$D$53,IF(AND(B375&lt;=50,B375&gt;40),9*转化表!$D$50+10*转化表!$D$51+10*转化表!$D$52+10*转化表!$D$53+(B375-40)*转化表!$D$54,IF(AND(B375&lt;=60,B375&gt;50),9*转化表!$D$50+10*转化表!$D$51+10*转化表!$D$52+10*转化表!$D$53+10*转化表!$D$54+(B375-50)*转化表!$D$55,IF(AND(B375&lt;=70,B375&gt;60),9*转化表!$D$50+10*转化表!$D$51+10*转化表!$D$52+10*转化表!$D$53+10*转化表!$D$54+10*转化表!$D$55+(B375-60)*转化表!$D$56,IF(AND(B375&lt;=80,B375&gt;70),9*转化表!$D$50+10*转化表!$D$51+10*转化表!$D$52+10*转化表!$D$53+10*转化表!$D$54+10*转化表!$D$55+10*转化表!$D$56+(B375-70)*转化表!$D$57,IF(AND(B375&lt;=90,B375&gt;80),9*转化表!$D$50+10*转化表!$D$51+10*转化表!$D$52+10*转化表!$D$53+10*转化表!$D$54+10*转化表!$D$55+10*转化表!$D$56+10*转化表!$D$57+(B375-80)*转化表!$D$58,IF(AND(B375&lt;=100,B375&gt;90),9*转化表!$D$50+10*转化表!$D$51+10*转化表!$D$52+10*转化表!$D$53+10*转化表!$D$54+10*转化表!$D$55+10*转化表!$D$56+10*转化表!$D$57+10*转化表!$D$58+(B375-90)*转化表!$D$59,IF(AND(B375&lt;=110,B375&gt;100),9*转化表!$D$50+10*转化表!$D$51+10*转化表!$D$52+10*转化表!$D$53+10*转化表!$D$54+10*转化表!$D$55+10*转化表!$D$56+10*转化表!$D$57+10*转化表!$D$58+10*转化表!$D$59+(B375-100)*转化表!$D$60,IF(AND(B375&lt;=120,B375&gt;110),9*转化表!$D$50+10*转化表!$D$51+10*转化表!$D$52+10*转化表!$D$53+10*转化表!$D$54+10*转化表!$D$55+10*转化表!$D$56+10*转化表!$D$57+10*转化表!$D$58+10*转化表!$D$59+10*转化表!$D$60+(B375-110)*转化表!$D$61))))))))))))</f>
        <v>30</v>
      </c>
      <c r="I375" s="46">
        <f>IF(E375&lt;=50,0,(E375-50)*B375*10%+0.1+IF(AND(B375&lt;=10,B375&gt;0),(人物成长表!$B375-1)*转化表!$E$50,IF(AND(B375&lt;=20,B375&gt;10),9*转化表!$E$50+(B375-10)*转化表!$E$51,IF(AND(B375&lt;=30,B375&gt;20),9*转化表!$E$50+10*转化表!$E$51+(B375-20)*转化表!$E$52,IF(AND(B375&lt;=40,B375&gt;30),9*转化表!$E$50+10*转化表!$E$51+10*转化表!$E$52+(B375-30)*转化表!$E$53,IF(AND(B375&lt;=50,B375&gt;40),9*转化表!$E$50+10*转化表!$E$51+10*转化表!$E$52+10*转化表!$E$53+(B375-40)*转化表!$E$54,IF(AND(B375&lt;=60,B375&gt;50),9*转化表!$E$50+10*转化表!$E$51+10*转化表!$E$52+10*转化表!$E$53+10*转化表!$E$54+(B375-50)*转化表!$E$55,IF(AND(B375&lt;=70,B375&gt;60),9*转化表!$E$50+10*转化表!$E$51+10*转化表!$E$52+10*转化表!$E$53+10*转化表!$E$54+10*转化表!$E$55+(B375-60)*转化表!$E$56,IF(AND(B375&lt;=80,B375&gt;70),9*转化表!$E$50+10*转化表!$E$51+10*转化表!$E$52+10*转化表!$E$53+10*转化表!$E$54+10*转化表!$E$55+10*转化表!$E$56+(B375-70)*转化表!$E$57,IF(AND(B375&lt;=90,B375&gt;80),9*转化表!$E$50+10*转化表!$E$51+10*转化表!$E$52+10*转化表!$E$53+10*转化表!$E$54+10*转化表!$E$55+10*转化表!$E$56+10*转化表!$E$57+(B375-80)*转化表!$E$58,IF(AND(B375&lt;=100,B375&gt;90),9*转化表!$E$50+10*转化表!$E$51+10*转化表!$E$52+10*转化表!$E$53+10*转化表!$E$54+10*转化表!$E$55+10*转化表!$E$56+10*转化表!$E$57+10*转化表!$E$58+(B375-90)*转化表!$E$59,IF(AND(B375&lt;=110,B375&gt;100),9*转化表!$E$50+10*转化表!$E$51+10*转化表!$E$52+10*转化表!$E$53+10*转化表!$E$54+10*转化表!$E$55+10*转化表!$E$56+10*转化表!$E$57+10*转化表!$E$58+10*转化表!$E$59+(B375-100)*转化表!$E$60,IF(AND(B375&lt;=120,B375&gt;110),9*转化表!$E$50+10*转化表!$E$51+10*转化表!$E$52+10*转化表!$E$53+10*转化表!$E$54+10*转化表!$E$55+10*转化表!$E$56+10*转化表!$E$57+10*转化表!$E$58+10*转化表!$E$59+10*转化表!$E$60+(B375-110)*转化表!$E$61)))))))))))))</f>
        <v>0</v>
      </c>
      <c r="J375" s="46">
        <f>IF(E375&lt;=50,0,(E375-50)*B375*7%+0.1+IF(AND(B375&lt;=10,B375&gt;0),(人物成长表!$B375-1)*转化表!$F$50,IF(AND(B375&lt;=20,B375&gt;10),9*转化表!$F$50+(B375-10)*转化表!$F$51,IF(AND(B375&lt;=30,B375&gt;20),9*转化表!$F$50+10*转化表!$F$51+(B375-20)*转化表!$F$52,IF(AND(B375&lt;=40,B375&gt;30),9*转化表!$F$50+10*转化表!$F$51+10*转化表!$F$52+(B375-30)*转化表!$F$53,IF(AND(B375&lt;=50,B375&gt;40),9*转化表!$F$50+10*转化表!$F$51+10*转化表!$F$52+10*转化表!$F$53+(B375-40)*转化表!$F$54,IF(AND(B375&lt;=60,B375&gt;50),9*转化表!$F$50+10*转化表!$F$51+10*转化表!$F$52+10*转化表!$F$53+10*转化表!$F$54+(B375-50)*转化表!$F$55,IF(AND(B375&lt;=70,B375&gt;60),9*转化表!$F$50+10*转化表!$F$51+10*转化表!$F$52+10*转化表!$F$53+10*转化表!$F$54+10*转化表!$F$55+(B375-60)*转化表!$F$56,IF(AND(B375&lt;=80,B375&gt;70),9*转化表!$F$50+10*转化表!$F$51+10*转化表!$F$52+10*转化表!$F$53+10*转化表!$F$54+10*转化表!$F$55+10*转化表!$F$56+(B375-70)*转化表!$F$57,IF(AND(B375&lt;=90,B375&gt;80),9*转化表!$F$50+10*转化表!$F$51+10*转化表!$F$52+10*转化表!$F$53+10*转化表!$F$54+10*转化表!$F$55+10*转化表!$F$56+10*转化表!$F$57+(B375-80)*转化表!$F$58,IF(AND(B375&lt;=100,B375&gt;90),9*转化表!$F$50+10*转化表!$F$51+10*转化表!$F$52+10*转化表!$F$53+10*转化表!$F$54+10*转化表!$F$55+10*转化表!$F$56+10*转化表!$F$57+10*转化表!$F$58+(B375-90)*转化表!$F$59,IF(AND(B375&lt;=110,B375&gt;100),9*转化表!$F$50+10*转化表!$F$51+10*转化表!$F$52+10*转化表!$F$53+10*转化表!$F$54+10*转化表!$F$55+10*转化表!$F$56+10*转化表!$F$57+10*转化表!$F$58+10*转化表!$F$59+(B375-100)*转化表!$F$60,IF(AND(B375&lt;=120,B375&gt;110),9*转化表!$F$50+10*转化表!$F$51+10*转化表!$F$52+10*转化表!$F$53+10*转化表!$F$54+10*转化表!$F$55+10*转化表!$F$56+10*转化表!$F$57+10*转化表!$F$58+10*转化表!$F$59+10*转化表!$F$60+(B375-110)*转化表!$F$61)))))))))))))</f>
        <v>0</v>
      </c>
      <c r="K375" s="46">
        <f>(F375-50)*B375*10%+1+IF(AND(B375&lt;=10,B375&gt;0),(人物成长表!$B375-1)*转化表!$G$50,IF(AND(B375&lt;=20,B375&gt;10),9*转化表!$G$50+(B375-10)*转化表!$G$51,IF(AND(B375&lt;=30,B375&gt;20),9*转化表!$G$50+10*转化表!$G$51+(B375-20)*转化表!$G$52,IF(AND(B375&lt;=40,B375&gt;30),9*转化表!$G$50+10*转化表!$G$51+10*转化表!$G$52+(B375-30)*转化表!$G$53,IF(AND(B375&lt;=50,B375&gt;40),9*转化表!$G$50+10*转化表!$G$51+10*转化表!$G$52+10*转化表!$G$53+(B375-40)*转化表!$G$54,IF(AND(B375&lt;=60,B375&gt;50),9*转化表!$G$50+10*转化表!$G$51+10*转化表!$G$52+10*转化表!$G$53+10*转化表!$G$54+(B375-50)*转化表!$G$55,IF(AND(B375&lt;=70,B375&gt;60),9*转化表!$G$50+10*转化表!$G$51+10*转化表!$G$52+10*转化表!$G$53+10*转化表!$G$54+10*转化表!$G$55+(B375-60)*转化表!$G$56,IF(AND(B375&lt;=80,B375&gt;70),9*转化表!$G$50+10*转化表!$G$51+10*转化表!$G$52+10*转化表!$G$53+10*转化表!$G$54+10*转化表!$G$55+10*转化表!$G$56+(B375-70)*转化表!$G$57,IF(AND(B375&lt;=90,B375&gt;80),9*转化表!$G$50+10*转化表!$G$51+10*转化表!$G$52+10*转化表!$G$53+10*转化表!$G$54+10*转化表!$G$55+10*转化表!$G$56+10*转化表!$G$57+(B375-80)*转化表!$G$58,IF(AND(B375&lt;=100,B375&gt;90),9*转化表!$G$50+10*转化表!$G$51+10*转化表!$G$52+10*转化表!$G$53+10*转化表!$G$54+10*转化表!$G$55+10*转化表!$G$56+10*转化表!$G$57+10*转化表!$G$58+(B375-90)*转化表!$G$59,IF(AND(B375&lt;=110,B375&gt;100),9*转化表!$G$50+10*转化表!$G$51+10*转化表!$G$52+10*转化表!$G$53+10*转化表!$G$54+10*转化表!$G$55+10*转化表!$G$56+10*转化表!$G$57+10*转化表!$G$58+10*转化表!$G$59+(B375-100)*转化表!$G$60,IF(AND(B375&lt;=120,B375&gt;110),9*转化表!$G$50+10*转化表!$G$51+10*转化表!$G$52+10*转化表!$G$53+10*转化表!$G$54+10*转化表!$G$55+10*转化表!$G$56+10*转化表!$G$57+10*转化表!$G$58+10*转化表!$G$59+10*转化表!$G$60+(B375-110)*转化表!$G$61))))))))))))</f>
        <v>18</v>
      </c>
      <c r="L375" s="46">
        <f>IF(F375&lt;=50,0,(F375-50)*B375*7%+IF(AND(B375&lt;=10,B375&gt;0),(人物成长表!$B375-1)*转化表!$H$50,IF(AND(B375&lt;=20,B375&gt;10),9*转化表!$H$50+(B375-10)*转化表!$H$51,IF(AND(B375&lt;=30,B375&gt;20),9*转化表!$H$50+10*转化表!$H$51+(B375-20)*转化表!$H$52,IF(AND(B375&lt;=40,B375&gt;30),9*转化表!$H$50+10*转化表!$H$51+10*转化表!$H$52+(B375-30)*转化表!$H$53,IF(AND(B375&lt;=50,B375&gt;40),9*转化表!$H$50+10*转化表!$H$51+10*转化表!$H$52+10*转化表!$H$53+(B375-40)*转化表!$H$54,IF(AND(B375&lt;=60,B375&gt;50),9*转化表!$H$50+10*转化表!$H$51+10*转化表!$H$52+10*转化表!$H$53+10*转化表!$H$54+(B375-50)*转化表!$H$55,IF(AND(B375&lt;=70,B375&gt;60),9*转化表!$H$50+10*转化表!$H$51+10*转化表!$H$52+10*转化表!$H$53+10*转化表!$H$54+10*转化表!$H$55+(B375-60)*转化表!$H$56,IF(AND(B375&lt;=80,B375&gt;70),9*转化表!$H$50+10*转化表!$H$51+10*转化表!$H$52+10*转化表!$H$53+10*转化表!$H$54+10*转化表!$H$55+10*转化表!$H$56+(B375-70)*转化表!$H$57,IF(AND(B375&lt;=90,B375&gt;80),9*转化表!$H$50+10*转化表!$H$51+10*转化表!$H$52+10*转化表!$H$53+10*转化表!$H$54+10*转化表!$H$55+10*转化表!$H$56+10*转化表!$H$57+(B375-80)*转化表!$H$58,IF(AND(B375&lt;=100,B375&gt;90),9*转化表!$H$50+10*转化表!$H$51+10*转化表!$H$52+10*转化表!$H$53+10*转化表!$H$54+10*转化表!$H$55+10*转化表!$H$56+10*转化表!$H$57+10*转化表!$H$58+(B375-90)*转化表!$H$59,IF(AND(B375&lt;=110,B375&gt;100),9*转化表!$H$50+10*转化表!$H$51+10*转化表!$H$52+10*转化表!$H$53+10*转化表!$H$54+10*转化表!$H$55+10*转化表!$H$56+10*转化表!$H$57+10*转化表!$H$58+10*转化表!$H$59+(B375-100)*转化表!$H$60,IF(AND(B375&lt;=120,B375&gt;110),9*转化表!$H$50+10*转化表!$H$51+10*转化表!$H$52+10*转化表!$H$53+10*转化表!$H$54+10*转化表!$H$55+10*转化表!$H$56+10*转化表!$H$57+10*转化表!$H$58+10*转化表!$H$59+10*转化表!$H$60+(B375-110)*转化表!$H$61)))))))))))))</f>
        <v>0</v>
      </c>
      <c r="M375" s="26">
        <v>0.3</v>
      </c>
      <c r="N375" s="24">
        <v>0</v>
      </c>
      <c r="O375" s="24">
        <v>0</v>
      </c>
      <c r="P375" s="26">
        <v>0.05</v>
      </c>
      <c r="Q375" s="24">
        <v>0</v>
      </c>
      <c r="R375" s="24">
        <v>0</v>
      </c>
      <c r="S375" s="26">
        <v>0.1</v>
      </c>
    </row>
    <row r="376" spans="1:19">
      <c r="A376" s="23" t="s">
        <v>466</v>
      </c>
      <c r="B376" s="24">
        <v>15</v>
      </c>
      <c r="C376" s="25">
        <f t="shared" si="3"/>
        <v>354</v>
      </c>
      <c r="D376" s="23">
        <v>60</v>
      </c>
      <c r="E376" s="23">
        <v>50</v>
      </c>
      <c r="F376" s="24">
        <v>50</v>
      </c>
      <c r="G376" s="47">
        <f>人物成长表!$D376*人物成长表!$B376*10%+7+IF(AND(B376&lt;=10,B376&gt;0),(人物成长表!$B376-1)*转化表!$C$50,IF(AND(B376&lt;=20,B376&gt;10),9*转化表!$C$50+(B376-10)*转化表!$C$51,IF(AND(B376&lt;=30,B376&gt;20),9*转化表!$C$50+10*转化表!$C$51+(B376-20)*转化表!$C$52,IF(AND(B376&lt;=40,B376&gt;30),9*转化表!$C$50+10*转化表!$C$51+10*转化表!$C$52+(B376-30)*转化表!$C$53,IF(AND(B376&lt;=50,B376&gt;40),9*转化表!$C$50+10*转化表!$C$51+10*转化表!$C$52+10*转化表!$C$53+(B376-40)*转化表!$C$54,IF(AND(B376&lt;=60,B376&gt;50),9*转化表!$C$50+10*转化表!$C$51+10*转化表!$C$52+10*转化表!$C$53+10*转化表!$C$54+(B376-50)*转化表!$C$55,IF(AND(B376&lt;=70,B376&gt;60),9*转化表!$C$50+10*转化表!$C$51+10*转化表!$C$52+10*转化表!$C$53+10*转化表!$C$54+10*转化表!$C$55+(B376-60)*转化表!$C$56,IF(AND(B376&lt;=80,B376&gt;70),9*转化表!$C$50+10*转化表!$C$51+10*转化表!$C$52+10*转化表!$C$53+10*转化表!$C$54+10*转化表!$C$55+10*转化表!$C$56+(B376-70)*转化表!$C$57,IF(AND(B376&lt;=90,B376&gt;80),9*转化表!$C$50+10*转化表!$C$51+10*转化表!$C$52+10*转化表!$C$53+10*转化表!$C$54+10*转化表!$C$55+10*转化表!$C$56+10*转化表!$C$57+(B376-80)*转化表!$C$58,IF(AND(B376&lt;=100,B376&gt;90),9*转化表!$C$50+10*转化表!$C$51+10*转化表!$C$52+10*转化表!$C$53+10*转化表!$C$54+10*转化表!$C$55+10*转化表!$C$56+10*转化表!$C$57+10*转化表!$C$58+(B376-90)*转化表!$C$59,IF(AND(B376&lt;=110,B376&gt;100),9*转化表!$C$50+10*转化表!$C$51+10*转化表!$C$52+10*转化表!$C$53+10*转化表!$C$54+10*转化表!$C$55+10*转化表!$C$56+10*转化表!$C$57+10*转化表!$C$58+10*转化表!$C$59+(B376-100)*转化表!$C$60,IF(AND(B376&lt;=120,B376&gt;110),9*转化表!$C$50+10*转化表!$C$51+10*转化表!$C$52+10*转化表!$C$53+10*转化表!$C$54+10*转化表!$C$55+10*转化表!$C$56+10*转化表!$C$57+10*转化表!$C$58+10*转化表!$C$59+10*转化表!$C$60+(B376-110)*转化表!$C$61))))))))))))</f>
        <v>94</v>
      </c>
      <c r="H376" s="47">
        <f>人物成长表!$D376*人物成长表!$B376*7%+4.8+IF(AND(B376&lt;=10,B376&gt;0),(人物成长表!$B376-1)*转化表!$D$50,IF(AND(B376&lt;=20,B376&gt;10),9*转化表!$D$50+(B376-10)*转化表!$D$51,IF(AND(B376&lt;=30,B376&gt;20),9*转化表!$D$50+10*转化表!$D$51+(B376-20)*转化表!$D$52,IF(AND(B376&lt;=40,B376&gt;30),9*转化表!$D$50+10*转化表!$D$51+10*转化表!$D$52+(B376-30)*转化表!$D$53,IF(AND(B376&lt;=50,B376&gt;40),9*转化表!$D$50+10*转化表!$D$51+10*转化表!$D$52+10*转化表!$D$53+(B376-40)*转化表!$D$54,IF(AND(B376&lt;=60,B376&gt;50),9*转化表!$D$50+10*转化表!$D$51+10*转化表!$D$52+10*转化表!$D$53+10*转化表!$D$54+(B376-50)*转化表!$D$55,IF(AND(B376&lt;=70,B376&gt;60),9*转化表!$D$50+10*转化表!$D$51+10*转化表!$D$52+10*转化表!$D$53+10*转化表!$D$54+10*转化表!$D$55+(B376-60)*转化表!$D$56,IF(AND(B376&lt;=80,B376&gt;70),9*转化表!$D$50+10*转化表!$D$51+10*转化表!$D$52+10*转化表!$D$53+10*转化表!$D$54+10*转化表!$D$55+10*转化表!$D$56+(B376-70)*转化表!$D$57,IF(AND(B376&lt;=90,B376&gt;80),9*转化表!$D$50+10*转化表!$D$51+10*转化表!$D$52+10*转化表!$D$53+10*转化表!$D$54+10*转化表!$D$55+10*转化表!$D$56+10*转化表!$D$57+(B376-80)*转化表!$D$58,IF(AND(B376&lt;=100,B376&gt;90),9*转化表!$D$50+10*转化表!$D$51+10*转化表!$D$52+10*转化表!$D$53+10*转化表!$D$54+10*转化表!$D$55+10*转化表!$D$56+10*转化表!$D$57+10*转化表!$D$58+(B376-90)*转化表!$D$59,IF(AND(B376&lt;=110,B376&gt;100),9*转化表!$D$50+10*转化表!$D$51+10*转化表!$D$52+10*转化表!$D$53+10*转化表!$D$54+10*转化表!$D$55+10*转化表!$D$56+10*转化表!$D$57+10*转化表!$D$58+10*转化表!$D$59+(B376-100)*转化表!$D$60,IF(AND(B376&lt;=120,B376&gt;110),9*转化表!$D$50+10*转化表!$D$51+10*转化表!$D$52+10*转化表!$D$53+10*转化表!$D$54+10*转化表!$D$55+10*转化表!$D$56+10*转化表!$D$57+10*转化表!$D$58+10*转化表!$D$59+10*转化表!$D$60+(B376-110)*转化表!$D$61))))))))))))</f>
        <v>33.000000000000014</v>
      </c>
      <c r="I376" s="46">
        <f>IF(E376&lt;=50,0,(E376-50)*B376*10%+0.1+IF(AND(B376&lt;=10,B376&gt;0),(人物成长表!$B376-1)*转化表!$E$50,IF(AND(B376&lt;=20,B376&gt;10),9*转化表!$E$50+(B376-10)*转化表!$E$51,IF(AND(B376&lt;=30,B376&gt;20),9*转化表!$E$50+10*转化表!$E$51+(B376-20)*转化表!$E$52,IF(AND(B376&lt;=40,B376&gt;30),9*转化表!$E$50+10*转化表!$E$51+10*转化表!$E$52+(B376-30)*转化表!$E$53,IF(AND(B376&lt;=50,B376&gt;40),9*转化表!$E$50+10*转化表!$E$51+10*转化表!$E$52+10*转化表!$E$53+(B376-40)*转化表!$E$54,IF(AND(B376&lt;=60,B376&gt;50),9*转化表!$E$50+10*转化表!$E$51+10*转化表!$E$52+10*转化表!$E$53+10*转化表!$E$54+(B376-50)*转化表!$E$55,IF(AND(B376&lt;=70,B376&gt;60),9*转化表!$E$50+10*转化表!$E$51+10*转化表!$E$52+10*转化表!$E$53+10*转化表!$E$54+10*转化表!$E$55+(B376-60)*转化表!$E$56,IF(AND(B376&lt;=80,B376&gt;70),9*转化表!$E$50+10*转化表!$E$51+10*转化表!$E$52+10*转化表!$E$53+10*转化表!$E$54+10*转化表!$E$55+10*转化表!$E$56+(B376-70)*转化表!$E$57,IF(AND(B376&lt;=90,B376&gt;80),9*转化表!$E$50+10*转化表!$E$51+10*转化表!$E$52+10*转化表!$E$53+10*转化表!$E$54+10*转化表!$E$55+10*转化表!$E$56+10*转化表!$E$57+(B376-80)*转化表!$E$58,IF(AND(B376&lt;=100,B376&gt;90),9*转化表!$E$50+10*转化表!$E$51+10*转化表!$E$52+10*转化表!$E$53+10*转化表!$E$54+10*转化表!$E$55+10*转化表!$E$56+10*转化表!$E$57+10*转化表!$E$58+(B376-90)*转化表!$E$59,IF(AND(B376&lt;=110,B376&gt;100),9*转化表!$E$50+10*转化表!$E$51+10*转化表!$E$52+10*转化表!$E$53+10*转化表!$E$54+10*转化表!$E$55+10*转化表!$E$56+10*转化表!$E$57+10*转化表!$E$58+10*转化表!$E$59+(B376-100)*转化表!$E$60,IF(AND(B376&lt;=120,B376&gt;110),9*转化表!$E$50+10*转化表!$E$51+10*转化表!$E$52+10*转化表!$E$53+10*转化表!$E$54+10*转化表!$E$55+10*转化表!$E$56+10*转化表!$E$57+10*转化表!$E$58+10*转化表!$E$59+10*转化表!$E$60+(B376-110)*转化表!$E$61)))))))))))))</f>
        <v>0</v>
      </c>
      <c r="J376" s="46">
        <f>IF(E376&lt;=50,0,(E376-50)*B376*7%+0.1+IF(AND(B376&lt;=10,B376&gt;0),(人物成长表!$B376-1)*转化表!$F$50,IF(AND(B376&lt;=20,B376&gt;10),9*转化表!$F$50+(B376-10)*转化表!$F$51,IF(AND(B376&lt;=30,B376&gt;20),9*转化表!$F$50+10*转化表!$F$51+(B376-20)*转化表!$F$52,IF(AND(B376&lt;=40,B376&gt;30),9*转化表!$F$50+10*转化表!$F$51+10*转化表!$F$52+(B376-30)*转化表!$F$53,IF(AND(B376&lt;=50,B376&gt;40),9*转化表!$F$50+10*转化表!$F$51+10*转化表!$F$52+10*转化表!$F$53+(B376-40)*转化表!$F$54,IF(AND(B376&lt;=60,B376&gt;50),9*转化表!$F$50+10*转化表!$F$51+10*转化表!$F$52+10*转化表!$F$53+10*转化表!$F$54+(B376-50)*转化表!$F$55,IF(AND(B376&lt;=70,B376&gt;60),9*转化表!$F$50+10*转化表!$F$51+10*转化表!$F$52+10*转化表!$F$53+10*转化表!$F$54+10*转化表!$F$55+(B376-60)*转化表!$F$56,IF(AND(B376&lt;=80,B376&gt;70),9*转化表!$F$50+10*转化表!$F$51+10*转化表!$F$52+10*转化表!$F$53+10*转化表!$F$54+10*转化表!$F$55+10*转化表!$F$56+(B376-70)*转化表!$F$57,IF(AND(B376&lt;=90,B376&gt;80),9*转化表!$F$50+10*转化表!$F$51+10*转化表!$F$52+10*转化表!$F$53+10*转化表!$F$54+10*转化表!$F$55+10*转化表!$F$56+10*转化表!$F$57+(B376-80)*转化表!$F$58,IF(AND(B376&lt;=100,B376&gt;90),9*转化表!$F$50+10*转化表!$F$51+10*转化表!$F$52+10*转化表!$F$53+10*转化表!$F$54+10*转化表!$F$55+10*转化表!$F$56+10*转化表!$F$57+10*转化表!$F$58+(B376-90)*转化表!$F$59,IF(AND(B376&lt;=110,B376&gt;100),9*转化表!$F$50+10*转化表!$F$51+10*转化表!$F$52+10*转化表!$F$53+10*转化表!$F$54+10*转化表!$F$55+10*转化表!$F$56+10*转化表!$F$57+10*转化表!$F$58+10*转化表!$F$59+(B376-100)*转化表!$F$60,IF(AND(B376&lt;=120,B376&gt;110),9*转化表!$F$50+10*转化表!$F$51+10*转化表!$F$52+10*转化表!$F$53+10*转化表!$F$54+10*转化表!$F$55+10*转化表!$F$56+10*转化表!$F$57+10*转化表!$F$58+10*转化表!$F$59+10*转化表!$F$60+(B376-110)*转化表!$F$61)))))))))))))</f>
        <v>0</v>
      </c>
      <c r="K376" s="46">
        <f>(F376-50)*B376*10%+1+IF(AND(B376&lt;=10,B376&gt;0),(人物成长表!$B376-1)*转化表!$G$50,IF(AND(B376&lt;=20,B376&gt;10),9*转化表!$G$50+(B376-10)*转化表!$G$51,IF(AND(B376&lt;=30,B376&gt;20),9*转化表!$G$50+10*转化表!$G$51+(B376-20)*转化表!$G$52,IF(AND(B376&lt;=40,B376&gt;30),9*转化表!$G$50+10*转化表!$G$51+10*转化表!$G$52+(B376-30)*转化表!$G$53,IF(AND(B376&lt;=50,B376&gt;40),9*转化表!$G$50+10*转化表!$G$51+10*转化表!$G$52+10*转化表!$G$53+(B376-40)*转化表!$G$54,IF(AND(B376&lt;=60,B376&gt;50),9*转化表!$G$50+10*转化表!$G$51+10*转化表!$G$52+10*转化表!$G$53+10*转化表!$G$54+(B376-50)*转化表!$G$55,IF(AND(B376&lt;=70,B376&gt;60),9*转化表!$G$50+10*转化表!$G$51+10*转化表!$G$52+10*转化表!$G$53+10*转化表!$G$54+10*转化表!$G$55+(B376-60)*转化表!$G$56,IF(AND(B376&lt;=80,B376&gt;70),9*转化表!$G$50+10*转化表!$G$51+10*转化表!$G$52+10*转化表!$G$53+10*转化表!$G$54+10*转化表!$G$55+10*转化表!$G$56+(B376-70)*转化表!$G$57,IF(AND(B376&lt;=90,B376&gt;80),9*转化表!$G$50+10*转化表!$G$51+10*转化表!$G$52+10*转化表!$G$53+10*转化表!$G$54+10*转化表!$G$55+10*转化表!$G$56+10*转化表!$G$57+(B376-80)*转化表!$G$58,IF(AND(B376&lt;=100,B376&gt;90),9*转化表!$G$50+10*转化表!$G$51+10*转化表!$G$52+10*转化表!$G$53+10*转化表!$G$54+10*转化表!$G$55+10*转化表!$G$56+10*转化表!$G$57+10*转化表!$G$58+(B376-90)*转化表!$G$59,IF(AND(B376&lt;=110,B376&gt;100),9*转化表!$G$50+10*转化表!$G$51+10*转化表!$G$52+10*转化表!$G$53+10*转化表!$G$54+10*转化表!$G$55+10*转化表!$G$56+10*转化表!$G$57+10*转化表!$G$58+10*转化表!$G$59+(B376-100)*转化表!$G$60,IF(AND(B376&lt;=120,B376&gt;110),9*转化表!$G$50+10*转化表!$G$51+10*转化表!$G$52+10*转化表!$G$53+10*转化表!$G$54+10*转化表!$G$55+10*转化表!$G$56+10*转化表!$G$57+10*转化表!$G$58+10*转化表!$G$59+10*转化表!$G$60+(B376-110)*转化表!$G$61))))))))))))</f>
        <v>20</v>
      </c>
      <c r="L376" s="46">
        <f>IF(F376&lt;=50,0,(F376-50)*B376*7%+IF(AND(B376&lt;=10,B376&gt;0),(人物成长表!$B376-1)*转化表!$H$50,IF(AND(B376&lt;=20,B376&gt;10),9*转化表!$H$50+(B376-10)*转化表!$H$51,IF(AND(B376&lt;=30,B376&gt;20),9*转化表!$H$50+10*转化表!$H$51+(B376-20)*转化表!$H$52,IF(AND(B376&lt;=40,B376&gt;30),9*转化表!$H$50+10*转化表!$H$51+10*转化表!$H$52+(B376-30)*转化表!$H$53,IF(AND(B376&lt;=50,B376&gt;40),9*转化表!$H$50+10*转化表!$H$51+10*转化表!$H$52+10*转化表!$H$53+(B376-40)*转化表!$H$54,IF(AND(B376&lt;=60,B376&gt;50),9*转化表!$H$50+10*转化表!$H$51+10*转化表!$H$52+10*转化表!$H$53+10*转化表!$H$54+(B376-50)*转化表!$H$55,IF(AND(B376&lt;=70,B376&gt;60),9*转化表!$H$50+10*转化表!$H$51+10*转化表!$H$52+10*转化表!$H$53+10*转化表!$H$54+10*转化表!$H$55+(B376-60)*转化表!$H$56,IF(AND(B376&lt;=80,B376&gt;70),9*转化表!$H$50+10*转化表!$H$51+10*转化表!$H$52+10*转化表!$H$53+10*转化表!$H$54+10*转化表!$H$55+10*转化表!$H$56+(B376-70)*转化表!$H$57,IF(AND(B376&lt;=90,B376&gt;80),9*转化表!$H$50+10*转化表!$H$51+10*转化表!$H$52+10*转化表!$H$53+10*转化表!$H$54+10*转化表!$H$55+10*转化表!$H$56+10*转化表!$H$57+(B376-80)*转化表!$H$58,IF(AND(B376&lt;=100,B376&gt;90),9*转化表!$H$50+10*转化表!$H$51+10*转化表!$H$52+10*转化表!$H$53+10*转化表!$H$54+10*转化表!$H$55+10*转化表!$H$56+10*转化表!$H$57+10*转化表!$H$58+(B376-90)*转化表!$H$59,IF(AND(B376&lt;=110,B376&gt;100),9*转化表!$H$50+10*转化表!$H$51+10*转化表!$H$52+10*转化表!$H$53+10*转化表!$H$54+10*转化表!$H$55+10*转化表!$H$56+10*转化表!$H$57+10*转化表!$H$58+10*转化表!$H$59+(B376-100)*转化表!$H$60,IF(AND(B376&lt;=120,B376&gt;110),9*转化表!$H$50+10*转化表!$H$51+10*转化表!$H$52+10*转化表!$H$53+10*转化表!$H$54+10*转化表!$H$55+10*转化表!$H$56+10*转化表!$H$57+10*转化表!$H$58+10*转化表!$H$59+10*转化表!$H$60+(B376-110)*转化表!$H$61)))))))))))))</f>
        <v>0</v>
      </c>
      <c r="M376" s="26">
        <v>0.3</v>
      </c>
      <c r="N376" s="24">
        <v>0</v>
      </c>
      <c r="O376" s="24">
        <v>0</v>
      </c>
      <c r="P376" s="26">
        <v>0.05</v>
      </c>
      <c r="Q376" s="24">
        <v>0</v>
      </c>
      <c r="R376" s="24">
        <v>0</v>
      </c>
      <c r="S376" s="26">
        <v>0.1</v>
      </c>
    </row>
    <row r="377" spans="1:19">
      <c r="A377" s="23" t="s">
        <v>466</v>
      </c>
      <c r="B377" s="24">
        <v>16</v>
      </c>
      <c r="C377" s="25">
        <f t="shared" si="3"/>
        <v>386</v>
      </c>
      <c r="D377" s="23">
        <v>60</v>
      </c>
      <c r="E377" s="23">
        <v>50</v>
      </c>
      <c r="F377" s="24">
        <v>50</v>
      </c>
      <c r="G377" s="47">
        <f>人物成长表!$D377*人物成长表!$B377*10%+7+IF(AND(B377&lt;=10,B377&gt;0),(人物成长表!$B377-1)*转化表!$C$50,IF(AND(B377&lt;=20,B377&gt;10),9*转化表!$C$50+(B377-10)*转化表!$C$51,IF(AND(B377&lt;=30,B377&gt;20),9*转化表!$C$50+10*转化表!$C$51+(B377-20)*转化表!$C$52,IF(AND(B377&lt;=40,B377&gt;30),9*转化表!$C$50+10*转化表!$C$51+10*转化表!$C$52+(B377-30)*转化表!$C$53,IF(AND(B377&lt;=50,B377&gt;40),9*转化表!$C$50+10*转化表!$C$51+10*转化表!$C$52+10*转化表!$C$53+(B377-40)*转化表!$C$54,IF(AND(B377&lt;=60,B377&gt;50),9*转化表!$C$50+10*转化表!$C$51+10*转化表!$C$52+10*转化表!$C$53+10*转化表!$C$54+(B377-50)*转化表!$C$55,IF(AND(B377&lt;=70,B377&gt;60),9*转化表!$C$50+10*转化表!$C$51+10*转化表!$C$52+10*转化表!$C$53+10*转化表!$C$54+10*转化表!$C$55+(B377-60)*转化表!$C$56,IF(AND(B377&lt;=80,B377&gt;70),9*转化表!$C$50+10*转化表!$C$51+10*转化表!$C$52+10*转化表!$C$53+10*转化表!$C$54+10*转化表!$C$55+10*转化表!$C$56+(B377-70)*转化表!$C$57,IF(AND(B377&lt;=90,B377&gt;80),9*转化表!$C$50+10*转化表!$C$51+10*转化表!$C$52+10*转化表!$C$53+10*转化表!$C$54+10*转化表!$C$55+10*转化表!$C$56+10*转化表!$C$57+(B377-80)*转化表!$C$58,IF(AND(B377&lt;=100,B377&gt;90),9*转化表!$C$50+10*转化表!$C$51+10*转化表!$C$52+10*转化表!$C$53+10*转化表!$C$54+10*转化表!$C$55+10*转化表!$C$56+10*转化表!$C$57+10*转化表!$C$58+(B377-90)*转化表!$C$59,IF(AND(B377&lt;=110,B377&gt;100),9*转化表!$C$50+10*转化表!$C$51+10*转化表!$C$52+10*转化表!$C$53+10*转化表!$C$54+10*转化表!$C$55+10*转化表!$C$56+10*转化表!$C$57+10*转化表!$C$58+10*转化表!$C$59+(B377-100)*转化表!$C$60,IF(AND(B377&lt;=120,B377&gt;110),9*转化表!$C$50+10*转化表!$C$51+10*转化表!$C$52+10*转化表!$C$53+10*转化表!$C$54+10*转化表!$C$55+10*转化表!$C$56+10*转化表!$C$57+10*转化表!$C$58+10*转化表!$C$59+10*转化表!$C$60+(B377-110)*转化表!$C$61))))))))))))</f>
        <v>103</v>
      </c>
      <c r="H377" s="47">
        <f>人物成长表!$D377*人物成长表!$B377*7%+4.8+IF(AND(B377&lt;=10,B377&gt;0),(人物成长表!$B377-1)*转化表!$D$50,IF(AND(B377&lt;=20,B377&gt;10),9*转化表!$D$50+(B377-10)*转化表!$D$51,IF(AND(B377&lt;=30,B377&gt;20),9*转化表!$D$50+10*转化表!$D$51+(B377-20)*转化表!$D$52,IF(AND(B377&lt;=40,B377&gt;30),9*转化表!$D$50+10*转化表!$D$51+10*转化表!$D$52+(B377-30)*转化表!$D$53,IF(AND(B377&lt;=50,B377&gt;40),9*转化表!$D$50+10*转化表!$D$51+10*转化表!$D$52+10*转化表!$D$53+(B377-40)*转化表!$D$54,IF(AND(B377&lt;=60,B377&gt;50),9*转化表!$D$50+10*转化表!$D$51+10*转化表!$D$52+10*转化表!$D$53+10*转化表!$D$54+(B377-50)*转化表!$D$55,IF(AND(B377&lt;=70,B377&gt;60),9*转化表!$D$50+10*转化表!$D$51+10*转化表!$D$52+10*转化表!$D$53+10*转化表!$D$54+10*转化表!$D$55+(B377-60)*转化表!$D$56,IF(AND(B377&lt;=80,B377&gt;70),9*转化表!$D$50+10*转化表!$D$51+10*转化表!$D$52+10*转化表!$D$53+10*转化表!$D$54+10*转化表!$D$55+10*转化表!$D$56+(B377-70)*转化表!$D$57,IF(AND(B377&lt;=90,B377&gt;80),9*转化表!$D$50+10*转化表!$D$51+10*转化表!$D$52+10*转化表!$D$53+10*转化表!$D$54+10*转化表!$D$55+10*转化表!$D$56+10*转化表!$D$57+(B377-80)*转化表!$D$58,IF(AND(B377&lt;=100,B377&gt;90),9*转化表!$D$50+10*转化表!$D$51+10*转化表!$D$52+10*转化表!$D$53+10*转化表!$D$54+10*转化表!$D$55+10*转化表!$D$56+10*转化表!$D$57+10*转化表!$D$58+(B377-90)*转化表!$D$59,IF(AND(B377&lt;=110,B377&gt;100),9*转化表!$D$50+10*转化表!$D$51+10*转化表!$D$52+10*转化表!$D$53+10*转化表!$D$54+10*转化表!$D$55+10*转化表!$D$56+10*转化表!$D$57+10*转化表!$D$58+10*转化表!$D$59+(B377-100)*转化表!$D$60,IF(AND(B377&lt;=120,B377&gt;110),9*转化表!$D$50+10*转化表!$D$51+10*转化表!$D$52+10*转化表!$D$53+10*转化表!$D$54+10*转化表!$D$55+10*转化表!$D$56+10*转化表!$D$57+10*转化表!$D$58+10*转化表!$D$59+10*转化表!$D$60+(B377-110)*转化表!$D$61))))))))))))</f>
        <v>36</v>
      </c>
      <c r="I377" s="46">
        <f>IF(E377&lt;=50,0,(E377-50)*B377*10%+0.1+IF(AND(B377&lt;=10,B377&gt;0),(人物成长表!$B377-1)*转化表!$E$50,IF(AND(B377&lt;=20,B377&gt;10),9*转化表!$E$50+(B377-10)*转化表!$E$51,IF(AND(B377&lt;=30,B377&gt;20),9*转化表!$E$50+10*转化表!$E$51+(B377-20)*转化表!$E$52,IF(AND(B377&lt;=40,B377&gt;30),9*转化表!$E$50+10*转化表!$E$51+10*转化表!$E$52+(B377-30)*转化表!$E$53,IF(AND(B377&lt;=50,B377&gt;40),9*转化表!$E$50+10*转化表!$E$51+10*转化表!$E$52+10*转化表!$E$53+(B377-40)*转化表!$E$54,IF(AND(B377&lt;=60,B377&gt;50),9*转化表!$E$50+10*转化表!$E$51+10*转化表!$E$52+10*转化表!$E$53+10*转化表!$E$54+(B377-50)*转化表!$E$55,IF(AND(B377&lt;=70,B377&gt;60),9*转化表!$E$50+10*转化表!$E$51+10*转化表!$E$52+10*转化表!$E$53+10*转化表!$E$54+10*转化表!$E$55+(B377-60)*转化表!$E$56,IF(AND(B377&lt;=80,B377&gt;70),9*转化表!$E$50+10*转化表!$E$51+10*转化表!$E$52+10*转化表!$E$53+10*转化表!$E$54+10*转化表!$E$55+10*转化表!$E$56+(B377-70)*转化表!$E$57,IF(AND(B377&lt;=90,B377&gt;80),9*转化表!$E$50+10*转化表!$E$51+10*转化表!$E$52+10*转化表!$E$53+10*转化表!$E$54+10*转化表!$E$55+10*转化表!$E$56+10*转化表!$E$57+(B377-80)*转化表!$E$58,IF(AND(B377&lt;=100,B377&gt;90),9*转化表!$E$50+10*转化表!$E$51+10*转化表!$E$52+10*转化表!$E$53+10*转化表!$E$54+10*转化表!$E$55+10*转化表!$E$56+10*转化表!$E$57+10*转化表!$E$58+(B377-90)*转化表!$E$59,IF(AND(B377&lt;=110,B377&gt;100),9*转化表!$E$50+10*转化表!$E$51+10*转化表!$E$52+10*转化表!$E$53+10*转化表!$E$54+10*转化表!$E$55+10*转化表!$E$56+10*转化表!$E$57+10*转化表!$E$58+10*转化表!$E$59+(B377-100)*转化表!$E$60,IF(AND(B377&lt;=120,B377&gt;110),9*转化表!$E$50+10*转化表!$E$51+10*转化表!$E$52+10*转化表!$E$53+10*转化表!$E$54+10*转化表!$E$55+10*转化表!$E$56+10*转化表!$E$57+10*转化表!$E$58+10*转化表!$E$59+10*转化表!$E$60+(B377-110)*转化表!$E$61)))))))))))))</f>
        <v>0</v>
      </c>
      <c r="J377" s="46">
        <f>IF(E377&lt;=50,0,(E377-50)*B377*7%+0.1+IF(AND(B377&lt;=10,B377&gt;0),(人物成长表!$B377-1)*转化表!$F$50,IF(AND(B377&lt;=20,B377&gt;10),9*转化表!$F$50+(B377-10)*转化表!$F$51,IF(AND(B377&lt;=30,B377&gt;20),9*转化表!$F$50+10*转化表!$F$51+(B377-20)*转化表!$F$52,IF(AND(B377&lt;=40,B377&gt;30),9*转化表!$F$50+10*转化表!$F$51+10*转化表!$F$52+(B377-30)*转化表!$F$53,IF(AND(B377&lt;=50,B377&gt;40),9*转化表!$F$50+10*转化表!$F$51+10*转化表!$F$52+10*转化表!$F$53+(B377-40)*转化表!$F$54,IF(AND(B377&lt;=60,B377&gt;50),9*转化表!$F$50+10*转化表!$F$51+10*转化表!$F$52+10*转化表!$F$53+10*转化表!$F$54+(B377-50)*转化表!$F$55,IF(AND(B377&lt;=70,B377&gt;60),9*转化表!$F$50+10*转化表!$F$51+10*转化表!$F$52+10*转化表!$F$53+10*转化表!$F$54+10*转化表!$F$55+(B377-60)*转化表!$F$56,IF(AND(B377&lt;=80,B377&gt;70),9*转化表!$F$50+10*转化表!$F$51+10*转化表!$F$52+10*转化表!$F$53+10*转化表!$F$54+10*转化表!$F$55+10*转化表!$F$56+(B377-70)*转化表!$F$57,IF(AND(B377&lt;=90,B377&gt;80),9*转化表!$F$50+10*转化表!$F$51+10*转化表!$F$52+10*转化表!$F$53+10*转化表!$F$54+10*转化表!$F$55+10*转化表!$F$56+10*转化表!$F$57+(B377-80)*转化表!$F$58,IF(AND(B377&lt;=100,B377&gt;90),9*转化表!$F$50+10*转化表!$F$51+10*转化表!$F$52+10*转化表!$F$53+10*转化表!$F$54+10*转化表!$F$55+10*转化表!$F$56+10*转化表!$F$57+10*转化表!$F$58+(B377-90)*转化表!$F$59,IF(AND(B377&lt;=110,B377&gt;100),9*转化表!$F$50+10*转化表!$F$51+10*转化表!$F$52+10*转化表!$F$53+10*转化表!$F$54+10*转化表!$F$55+10*转化表!$F$56+10*转化表!$F$57+10*转化表!$F$58+10*转化表!$F$59+(B377-100)*转化表!$F$60,IF(AND(B377&lt;=120,B377&gt;110),9*转化表!$F$50+10*转化表!$F$51+10*转化表!$F$52+10*转化表!$F$53+10*转化表!$F$54+10*转化表!$F$55+10*转化表!$F$56+10*转化表!$F$57+10*转化表!$F$58+10*转化表!$F$59+10*转化表!$F$60+(B377-110)*转化表!$F$61)))))))))))))</f>
        <v>0</v>
      </c>
      <c r="K377" s="46">
        <f>(F377-50)*B377*10%+1+IF(AND(B377&lt;=10,B377&gt;0),(人物成长表!$B377-1)*转化表!$G$50,IF(AND(B377&lt;=20,B377&gt;10),9*转化表!$G$50+(B377-10)*转化表!$G$51,IF(AND(B377&lt;=30,B377&gt;20),9*转化表!$G$50+10*转化表!$G$51+(B377-20)*转化表!$G$52,IF(AND(B377&lt;=40,B377&gt;30),9*转化表!$G$50+10*转化表!$G$51+10*转化表!$G$52+(B377-30)*转化表!$G$53,IF(AND(B377&lt;=50,B377&gt;40),9*转化表!$G$50+10*转化表!$G$51+10*转化表!$G$52+10*转化表!$G$53+(B377-40)*转化表!$G$54,IF(AND(B377&lt;=60,B377&gt;50),9*转化表!$G$50+10*转化表!$G$51+10*转化表!$G$52+10*转化表!$G$53+10*转化表!$G$54+(B377-50)*转化表!$G$55,IF(AND(B377&lt;=70,B377&gt;60),9*转化表!$G$50+10*转化表!$G$51+10*转化表!$G$52+10*转化表!$G$53+10*转化表!$G$54+10*转化表!$G$55+(B377-60)*转化表!$G$56,IF(AND(B377&lt;=80,B377&gt;70),9*转化表!$G$50+10*转化表!$G$51+10*转化表!$G$52+10*转化表!$G$53+10*转化表!$G$54+10*转化表!$G$55+10*转化表!$G$56+(B377-70)*转化表!$G$57,IF(AND(B377&lt;=90,B377&gt;80),9*转化表!$G$50+10*转化表!$G$51+10*转化表!$G$52+10*转化表!$G$53+10*转化表!$G$54+10*转化表!$G$55+10*转化表!$G$56+10*转化表!$G$57+(B377-80)*转化表!$G$58,IF(AND(B377&lt;=100,B377&gt;90),9*转化表!$G$50+10*转化表!$G$51+10*转化表!$G$52+10*转化表!$G$53+10*转化表!$G$54+10*转化表!$G$55+10*转化表!$G$56+10*转化表!$G$57+10*转化表!$G$58+(B377-90)*转化表!$G$59,IF(AND(B377&lt;=110,B377&gt;100),9*转化表!$G$50+10*转化表!$G$51+10*转化表!$G$52+10*转化表!$G$53+10*转化表!$G$54+10*转化表!$G$55+10*转化表!$G$56+10*转化表!$G$57+10*转化表!$G$58+10*转化表!$G$59+(B377-100)*转化表!$G$60,IF(AND(B377&lt;=120,B377&gt;110),9*转化表!$G$50+10*转化表!$G$51+10*转化表!$G$52+10*转化表!$G$53+10*转化表!$G$54+10*转化表!$G$55+10*转化表!$G$56+10*转化表!$G$57+10*转化表!$G$58+10*转化表!$G$59+10*转化表!$G$60+(B377-110)*转化表!$G$61))))))))))))</f>
        <v>22</v>
      </c>
      <c r="L377" s="46">
        <f>IF(F377&lt;=50,0,(F377-50)*B377*7%+IF(AND(B377&lt;=10,B377&gt;0),(人物成长表!$B377-1)*转化表!$H$50,IF(AND(B377&lt;=20,B377&gt;10),9*转化表!$H$50+(B377-10)*转化表!$H$51,IF(AND(B377&lt;=30,B377&gt;20),9*转化表!$H$50+10*转化表!$H$51+(B377-20)*转化表!$H$52,IF(AND(B377&lt;=40,B377&gt;30),9*转化表!$H$50+10*转化表!$H$51+10*转化表!$H$52+(B377-30)*转化表!$H$53,IF(AND(B377&lt;=50,B377&gt;40),9*转化表!$H$50+10*转化表!$H$51+10*转化表!$H$52+10*转化表!$H$53+(B377-40)*转化表!$H$54,IF(AND(B377&lt;=60,B377&gt;50),9*转化表!$H$50+10*转化表!$H$51+10*转化表!$H$52+10*转化表!$H$53+10*转化表!$H$54+(B377-50)*转化表!$H$55,IF(AND(B377&lt;=70,B377&gt;60),9*转化表!$H$50+10*转化表!$H$51+10*转化表!$H$52+10*转化表!$H$53+10*转化表!$H$54+10*转化表!$H$55+(B377-60)*转化表!$H$56,IF(AND(B377&lt;=80,B377&gt;70),9*转化表!$H$50+10*转化表!$H$51+10*转化表!$H$52+10*转化表!$H$53+10*转化表!$H$54+10*转化表!$H$55+10*转化表!$H$56+(B377-70)*转化表!$H$57,IF(AND(B377&lt;=90,B377&gt;80),9*转化表!$H$50+10*转化表!$H$51+10*转化表!$H$52+10*转化表!$H$53+10*转化表!$H$54+10*转化表!$H$55+10*转化表!$H$56+10*转化表!$H$57+(B377-80)*转化表!$H$58,IF(AND(B377&lt;=100,B377&gt;90),9*转化表!$H$50+10*转化表!$H$51+10*转化表!$H$52+10*转化表!$H$53+10*转化表!$H$54+10*转化表!$H$55+10*转化表!$H$56+10*转化表!$H$57+10*转化表!$H$58+(B377-90)*转化表!$H$59,IF(AND(B377&lt;=110,B377&gt;100),9*转化表!$H$50+10*转化表!$H$51+10*转化表!$H$52+10*转化表!$H$53+10*转化表!$H$54+10*转化表!$H$55+10*转化表!$H$56+10*转化表!$H$57+10*转化表!$H$58+10*转化表!$H$59+(B377-100)*转化表!$H$60,IF(AND(B377&lt;=120,B377&gt;110),9*转化表!$H$50+10*转化表!$H$51+10*转化表!$H$52+10*转化表!$H$53+10*转化表!$H$54+10*转化表!$H$55+10*转化表!$H$56+10*转化表!$H$57+10*转化表!$H$58+10*转化表!$H$59+10*转化表!$H$60+(B377-110)*转化表!$H$61)))))))))))))</f>
        <v>0</v>
      </c>
      <c r="M377" s="26">
        <v>0.3</v>
      </c>
      <c r="N377" s="24">
        <v>0</v>
      </c>
      <c r="O377" s="24">
        <v>0</v>
      </c>
      <c r="P377" s="26">
        <v>0.05</v>
      </c>
      <c r="Q377" s="24">
        <v>0</v>
      </c>
      <c r="R377" s="24">
        <v>0</v>
      </c>
      <c r="S377" s="26">
        <v>0.1</v>
      </c>
    </row>
    <row r="378" spans="1:19">
      <c r="A378" s="23" t="s">
        <v>466</v>
      </c>
      <c r="B378" s="24">
        <v>17</v>
      </c>
      <c r="C378" s="25">
        <f t="shared" si="3"/>
        <v>418</v>
      </c>
      <c r="D378" s="23">
        <v>60</v>
      </c>
      <c r="E378" s="23">
        <v>50</v>
      </c>
      <c r="F378" s="24">
        <v>50</v>
      </c>
      <c r="G378" s="47">
        <f>人物成长表!$D378*人物成长表!$B378*10%+7+IF(AND(B378&lt;=10,B378&gt;0),(人物成长表!$B378-1)*转化表!$C$50,IF(AND(B378&lt;=20,B378&gt;10),9*转化表!$C$50+(B378-10)*转化表!$C$51,IF(AND(B378&lt;=30,B378&gt;20),9*转化表!$C$50+10*转化表!$C$51+(B378-20)*转化表!$C$52,IF(AND(B378&lt;=40,B378&gt;30),9*转化表!$C$50+10*转化表!$C$51+10*转化表!$C$52+(B378-30)*转化表!$C$53,IF(AND(B378&lt;=50,B378&gt;40),9*转化表!$C$50+10*转化表!$C$51+10*转化表!$C$52+10*转化表!$C$53+(B378-40)*转化表!$C$54,IF(AND(B378&lt;=60,B378&gt;50),9*转化表!$C$50+10*转化表!$C$51+10*转化表!$C$52+10*转化表!$C$53+10*转化表!$C$54+(B378-50)*转化表!$C$55,IF(AND(B378&lt;=70,B378&gt;60),9*转化表!$C$50+10*转化表!$C$51+10*转化表!$C$52+10*转化表!$C$53+10*转化表!$C$54+10*转化表!$C$55+(B378-60)*转化表!$C$56,IF(AND(B378&lt;=80,B378&gt;70),9*转化表!$C$50+10*转化表!$C$51+10*转化表!$C$52+10*转化表!$C$53+10*转化表!$C$54+10*转化表!$C$55+10*转化表!$C$56+(B378-70)*转化表!$C$57,IF(AND(B378&lt;=90,B378&gt;80),9*转化表!$C$50+10*转化表!$C$51+10*转化表!$C$52+10*转化表!$C$53+10*转化表!$C$54+10*转化表!$C$55+10*转化表!$C$56+10*转化表!$C$57+(B378-80)*转化表!$C$58,IF(AND(B378&lt;=100,B378&gt;90),9*转化表!$C$50+10*转化表!$C$51+10*转化表!$C$52+10*转化表!$C$53+10*转化表!$C$54+10*转化表!$C$55+10*转化表!$C$56+10*转化表!$C$57+10*转化表!$C$58+(B378-90)*转化表!$C$59,IF(AND(B378&lt;=110,B378&gt;100),9*转化表!$C$50+10*转化表!$C$51+10*转化表!$C$52+10*转化表!$C$53+10*转化表!$C$54+10*转化表!$C$55+10*转化表!$C$56+10*转化表!$C$57+10*转化表!$C$58+10*转化表!$C$59+(B378-100)*转化表!$C$60,IF(AND(B378&lt;=120,B378&gt;110),9*转化表!$C$50+10*转化表!$C$51+10*转化表!$C$52+10*转化表!$C$53+10*转化表!$C$54+10*转化表!$C$55+10*转化表!$C$56+10*转化表!$C$57+10*转化表!$C$58+10*转化表!$C$59+10*转化表!$C$60+(B378-110)*转化表!$C$61))))))))))))</f>
        <v>112</v>
      </c>
      <c r="H378" s="47">
        <f>人物成长表!$D378*人物成长表!$B378*7%+4.8+IF(AND(B378&lt;=10,B378&gt;0),(人物成长表!$B378-1)*转化表!$D$50,IF(AND(B378&lt;=20,B378&gt;10),9*转化表!$D$50+(B378-10)*转化表!$D$51,IF(AND(B378&lt;=30,B378&gt;20),9*转化表!$D$50+10*转化表!$D$51+(B378-20)*转化表!$D$52,IF(AND(B378&lt;=40,B378&gt;30),9*转化表!$D$50+10*转化表!$D$51+10*转化表!$D$52+(B378-30)*转化表!$D$53,IF(AND(B378&lt;=50,B378&gt;40),9*转化表!$D$50+10*转化表!$D$51+10*转化表!$D$52+10*转化表!$D$53+(B378-40)*转化表!$D$54,IF(AND(B378&lt;=60,B378&gt;50),9*转化表!$D$50+10*转化表!$D$51+10*转化表!$D$52+10*转化表!$D$53+10*转化表!$D$54+(B378-50)*转化表!$D$55,IF(AND(B378&lt;=70,B378&gt;60),9*转化表!$D$50+10*转化表!$D$51+10*转化表!$D$52+10*转化表!$D$53+10*转化表!$D$54+10*转化表!$D$55+(B378-60)*转化表!$D$56,IF(AND(B378&lt;=80,B378&gt;70),9*转化表!$D$50+10*转化表!$D$51+10*转化表!$D$52+10*转化表!$D$53+10*转化表!$D$54+10*转化表!$D$55+10*转化表!$D$56+(B378-70)*转化表!$D$57,IF(AND(B378&lt;=90,B378&gt;80),9*转化表!$D$50+10*转化表!$D$51+10*转化表!$D$52+10*转化表!$D$53+10*转化表!$D$54+10*转化表!$D$55+10*转化表!$D$56+10*转化表!$D$57+(B378-80)*转化表!$D$58,IF(AND(B378&lt;=100,B378&gt;90),9*转化表!$D$50+10*转化表!$D$51+10*转化表!$D$52+10*转化表!$D$53+10*转化表!$D$54+10*转化表!$D$55+10*转化表!$D$56+10*转化表!$D$57+10*转化表!$D$58+(B378-90)*转化表!$D$59,IF(AND(B378&lt;=110,B378&gt;100),9*转化表!$D$50+10*转化表!$D$51+10*转化表!$D$52+10*转化表!$D$53+10*转化表!$D$54+10*转化表!$D$55+10*转化表!$D$56+10*转化表!$D$57+10*转化表!$D$58+10*转化表!$D$59+(B378-100)*转化表!$D$60,IF(AND(B378&lt;=120,B378&gt;110),9*转化表!$D$50+10*转化表!$D$51+10*转化表!$D$52+10*转化表!$D$53+10*转化表!$D$54+10*转化表!$D$55+10*转化表!$D$56+10*转化表!$D$57+10*转化表!$D$58+10*转化表!$D$59+10*转化表!$D$60+(B378-110)*转化表!$D$61))))))))))))</f>
        <v>39</v>
      </c>
      <c r="I378" s="46">
        <f>IF(E378&lt;=50,0,(E378-50)*B378*10%+0.1+IF(AND(B378&lt;=10,B378&gt;0),(人物成长表!$B378-1)*转化表!$E$50,IF(AND(B378&lt;=20,B378&gt;10),9*转化表!$E$50+(B378-10)*转化表!$E$51,IF(AND(B378&lt;=30,B378&gt;20),9*转化表!$E$50+10*转化表!$E$51+(B378-20)*转化表!$E$52,IF(AND(B378&lt;=40,B378&gt;30),9*转化表!$E$50+10*转化表!$E$51+10*转化表!$E$52+(B378-30)*转化表!$E$53,IF(AND(B378&lt;=50,B378&gt;40),9*转化表!$E$50+10*转化表!$E$51+10*转化表!$E$52+10*转化表!$E$53+(B378-40)*转化表!$E$54,IF(AND(B378&lt;=60,B378&gt;50),9*转化表!$E$50+10*转化表!$E$51+10*转化表!$E$52+10*转化表!$E$53+10*转化表!$E$54+(B378-50)*转化表!$E$55,IF(AND(B378&lt;=70,B378&gt;60),9*转化表!$E$50+10*转化表!$E$51+10*转化表!$E$52+10*转化表!$E$53+10*转化表!$E$54+10*转化表!$E$55+(B378-60)*转化表!$E$56,IF(AND(B378&lt;=80,B378&gt;70),9*转化表!$E$50+10*转化表!$E$51+10*转化表!$E$52+10*转化表!$E$53+10*转化表!$E$54+10*转化表!$E$55+10*转化表!$E$56+(B378-70)*转化表!$E$57,IF(AND(B378&lt;=90,B378&gt;80),9*转化表!$E$50+10*转化表!$E$51+10*转化表!$E$52+10*转化表!$E$53+10*转化表!$E$54+10*转化表!$E$55+10*转化表!$E$56+10*转化表!$E$57+(B378-80)*转化表!$E$58,IF(AND(B378&lt;=100,B378&gt;90),9*转化表!$E$50+10*转化表!$E$51+10*转化表!$E$52+10*转化表!$E$53+10*转化表!$E$54+10*转化表!$E$55+10*转化表!$E$56+10*转化表!$E$57+10*转化表!$E$58+(B378-90)*转化表!$E$59,IF(AND(B378&lt;=110,B378&gt;100),9*转化表!$E$50+10*转化表!$E$51+10*转化表!$E$52+10*转化表!$E$53+10*转化表!$E$54+10*转化表!$E$55+10*转化表!$E$56+10*转化表!$E$57+10*转化表!$E$58+10*转化表!$E$59+(B378-100)*转化表!$E$60,IF(AND(B378&lt;=120,B378&gt;110),9*转化表!$E$50+10*转化表!$E$51+10*转化表!$E$52+10*转化表!$E$53+10*转化表!$E$54+10*转化表!$E$55+10*转化表!$E$56+10*转化表!$E$57+10*转化表!$E$58+10*转化表!$E$59+10*转化表!$E$60+(B378-110)*转化表!$E$61)))))))))))))</f>
        <v>0</v>
      </c>
      <c r="J378" s="46">
        <f>IF(E378&lt;=50,0,(E378-50)*B378*7%+0.1+IF(AND(B378&lt;=10,B378&gt;0),(人物成长表!$B378-1)*转化表!$F$50,IF(AND(B378&lt;=20,B378&gt;10),9*转化表!$F$50+(B378-10)*转化表!$F$51,IF(AND(B378&lt;=30,B378&gt;20),9*转化表!$F$50+10*转化表!$F$51+(B378-20)*转化表!$F$52,IF(AND(B378&lt;=40,B378&gt;30),9*转化表!$F$50+10*转化表!$F$51+10*转化表!$F$52+(B378-30)*转化表!$F$53,IF(AND(B378&lt;=50,B378&gt;40),9*转化表!$F$50+10*转化表!$F$51+10*转化表!$F$52+10*转化表!$F$53+(B378-40)*转化表!$F$54,IF(AND(B378&lt;=60,B378&gt;50),9*转化表!$F$50+10*转化表!$F$51+10*转化表!$F$52+10*转化表!$F$53+10*转化表!$F$54+(B378-50)*转化表!$F$55,IF(AND(B378&lt;=70,B378&gt;60),9*转化表!$F$50+10*转化表!$F$51+10*转化表!$F$52+10*转化表!$F$53+10*转化表!$F$54+10*转化表!$F$55+(B378-60)*转化表!$F$56,IF(AND(B378&lt;=80,B378&gt;70),9*转化表!$F$50+10*转化表!$F$51+10*转化表!$F$52+10*转化表!$F$53+10*转化表!$F$54+10*转化表!$F$55+10*转化表!$F$56+(B378-70)*转化表!$F$57,IF(AND(B378&lt;=90,B378&gt;80),9*转化表!$F$50+10*转化表!$F$51+10*转化表!$F$52+10*转化表!$F$53+10*转化表!$F$54+10*转化表!$F$55+10*转化表!$F$56+10*转化表!$F$57+(B378-80)*转化表!$F$58,IF(AND(B378&lt;=100,B378&gt;90),9*转化表!$F$50+10*转化表!$F$51+10*转化表!$F$52+10*转化表!$F$53+10*转化表!$F$54+10*转化表!$F$55+10*转化表!$F$56+10*转化表!$F$57+10*转化表!$F$58+(B378-90)*转化表!$F$59,IF(AND(B378&lt;=110,B378&gt;100),9*转化表!$F$50+10*转化表!$F$51+10*转化表!$F$52+10*转化表!$F$53+10*转化表!$F$54+10*转化表!$F$55+10*转化表!$F$56+10*转化表!$F$57+10*转化表!$F$58+10*转化表!$F$59+(B378-100)*转化表!$F$60,IF(AND(B378&lt;=120,B378&gt;110),9*转化表!$F$50+10*转化表!$F$51+10*转化表!$F$52+10*转化表!$F$53+10*转化表!$F$54+10*转化表!$F$55+10*转化表!$F$56+10*转化表!$F$57+10*转化表!$F$58+10*转化表!$F$59+10*转化表!$F$60+(B378-110)*转化表!$F$61)))))))))))))</f>
        <v>0</v>
      </c>
      <c r="K378" s="46">
        <f>(F378-50)*B378*10%+1+IF(AND(B378&lt;=10,B378&gt;0),(人物成长表!$B378-1)*转化表!$G$50,IF(AND(B378&lt;=20,B378&gt;10),9*转化表!$G$50+(B378-10)*转化表!$G$51,IF(AND(B378&lt;=30,B378&gt;20),9*转化表!$G$50+10*转化表!$G$51+(B378-20)*转化表!$G$52,IF(AND(B378&lt;=40,B378&gt;30),9*转化表!$G$50+10*转化表!$G$51+10*转化表!$G$52+(B378-30)*转化表!$G$53,IF(AND(B378&lt;=50,B378&gt;40),9*转化表!$G$50+10*转化表!$G$51+10*转化表!$G$52+10*转化表!$G$53+(B378-40)*转化表!$G$54,IF(AND(B378&lt;=60,B378&gt;50),9*转化表!$G$50+10*转化表!$G$51+10*转化表!$G$52+10*转化表!$G$53+10*转化表!$G$54+(B378-50)*转化表!$G$55,IF(AND(B378&lt;=70,B378&gt;60),9*转化表!$G$50+10*转化表!$G$51+10*转化表!$G$52+10*转化表!$G$53+10*转化表!$G$54+10*转化表!$G$55+(B378-60)*转化表!$G$56,IF(AND(B378&lt;=80,B378&gt;70),9*转化表!$G$50+10*转化表!$G$51+10*转化表!$G$52+10*转化表!$G$53+10*转化表!$G$54+10*转化表!$G$55+10*转化表!$G$56+(B378-70)*转化表!$G$57,IF(AND(B378&lt;=90,B378&gt;80),9*转化表!$G$50+10*转化表!$G$51+10*转化表!$G$52+10*转化表!$G$53+10*转化表!$G$54+10*转化表!$G$55+10*转化表!$G$56+10*转化表!$G$57+(B378-80)*转化表!$G$58,IF(AND(B378&lt;=100,B378&gt;90),9*转化表!$G$50+10*转化表!$G$51+10*转化表!$G$52+10*转化表!$G$53+10*转化表!$G$54+10*转化表!$G$55+10*转化表!$G$56+10*转化表!$G$57+10*转化表!$G$58+(B378-90)*转化表!$G$59,IF(AND(B378&lt;=110,B378&gt;100),9*转化表!$G$50+10*转化表!$G$51+10*转化表!$G$52+10*转化表!$G$53+10*转化表!$G$54+10*转化表!$G$55+10*转化表!$G$56+10*转化表!$G$57+10*转化表!$G$58+10*转化表!$G$59+(B378-100)*转化表!$G$60,IF(AND(B378&lt;=120,B378&gt;110),9*转化表!$G$50+10*转化表!$G$51+10*转化表!$G$52+10*转化表!$G$53+10*转化表!$G$54+10*转化表!$G$55+10*转化表!$G$56+10*转化表!$G$57+10*转化表!$G$58+10*转化表!$G$59+10*转化表!$G$60+(B378-110)*转化表!$G$61))))))))))))</f>
        <v>24</v>
      </c>
      <c r="L378" s="46">
        <f>IF(F378&lt;=50,0,(F378-50)*B378*7%+IF(AND(B378&lt;=10,B378&gt;0),(人物成长表!$B378-1)*转化表!$H$50,IF(AND(B378&lt;=20,B378&gt;10),9*转化表!$H$50+(B378-10)*转化表!$H$51,IF(AND(B378&lt;=30,B378&gt;20),9*转化表!$H$50+10*转化表!$H$51+(B378-20)*转化表!$H$52,IF(AND(B378&lt;=40,B378&gt;30),9*转化表!$H$50+10*转化表!$H$51+10*转化表!$H$52+(B378-30)*转化表!$H$53,IF(AND(B378&lt;=50,B378&gt;40),9*转化表!$H$50+10*转化表!$H$51+10*转化表!$H$52+10*转化表!$H$53+(B378-40)*转化表!$H$54,IF(AND(B378&lt;=60,B378&gt;50),9*转化表!$H$50+10*转化表!$H$51+10*转化表!$H$52+10*转化表!$H$53+10*转化表!$H$54+(B378-50)*转化表!$H$55,IF(AND(B378&lt;=70,B378&gt;60),9*转化表!$H$50+10*转化表!$H$51+10*转化表!$H$52+10*转化表!$H$53+10*转化表!$H$54+10*转化表!$H$55+(B378-60)*转化表!$H$56,IF(AND(B378&lt;=80,B378&gt;70),9*转化表!$H$50+10*转化表!$H$51+10*转化表!$H$52+10*转化表!$H$53+10*转化表!$H$54+10*转化表!$H$55+10*转化表!$H$56+(B378-70)*转化表!$H$57,IF(AND(B378&lt;=90,B378&gt;80),9*转化表!$H$50+10*转化表!$H$51+10*转化表!$H$52+10*转化表!$H$53+10*转化表!$H$54+10*转化表!$H$55+10*转化表!$H$56+10*转化表!$H$57+(B378-80)*转化表!$H$58,IF(AND(B378&lt;=100,B378&gt;90),9*转化表!$H$50+10*转化表!$H$51+10*转化表!$H$52+10*转化表!$H$53+10*转化表!$H$54+10*转化表!$H$55+10*转化表!$H$56+10*转化表!$H$57+10*转化表!$H$58+(B378-90)*转化表!$H$59,IF(AND(B378&lt;=110,B378&gt;100),9*转化表!$H$50+10*转化表!$H$51+10*转化表!$H$52+10*转化表!$H$53+10*转化表!$H$54+10*转化表!$H$55+10*转化表!$H$56+10*转化表!$H$57+10*转化表!$H$58+10*转化表!$H$59+(B378-100)*转化表!$H$60,IF(AND(B378&lt;=120,B378&gt;110),9*转化表!$H$50+10*转化表!$H$51+10*转化表!$H$52+10*转化表!$H$53+10*转化表!$H$54+10*转化表!$H$55+10*转化表!$H$56+10*转化表!$H$57+10*转化表!$H$58+10*转化表!$H$59+10*转化表!$H$60+(B378-110)*转化表!$H$61)))))))))))))</f>
        <v>0</v>
      </c>
      <c r="M378" s="26">
        <v>0.3</v>
      </c>
      <c r="N378" s="24">
        <v>0</v>
      </c>
      <c r="O378" s="24">
        <v>0</v>
      </c>
      <c r="P378" s="26">
        <v>0.05</v>
      </c>
      <c r="Q378" s="24">
        <v>0</v>
      </c>
      <c r="R378" s="24">
        <v>0</v>
      </c>
      <c r="S378" s="26">
        <v>0.1</v>
      </c>
    </row>
    <row r="379" spans="1:19">
      <c r="A379" s="23" t="s">
        <v>466</v>
      </c>
      <c r="B379" s="24">
        <v>18</v>
      </c>
      <c r="C379" s="25">
        <f t="shared" si="3"/>
        <v>450</v>
      </c>
      <c r="D379" s="23">
        <v>60</v>
      </c>
      <c r="E379" s="23">
        <v>50</v>
      </c>
      <c r="F379" s="24">
        <v>50</v>
      </c>
      <c r="G379" s="47">
        <f>人物成长表!$D379*人物成长表!$B379*10%+7+IF(AND(B379&lt;=10,B379&gt;0),(人物成长表!$B379-1)*转化表!$C$50,IF(AND(B379&lt;=20,B379&gt;10),9*转化表!$C$50+(B379-10)*转化表!$C$51,IF(AND(B379&lt;=30,B379&gt;20),9*转化表!$C$50+10*转化表!$C$51+(B379-20)*转化表!$C$52,IF(AND(B379&lt;=40,B379&gt;30),9*转化表!$C$50+10*转化表!$C$51+10*转化表!$C$52+(B379-30)*转化表!$C$53,IF(AND(B379&lt;=50,B379&gt;40),9*转化表!$C$50+10*转化表!$C$51+10*转化表!$C$52+10*转化表!$C$53+(B379-40)*转化表!$C$54,IF(AND(B379&lt;=60,B379&gt;50),9*转化表!$C$50+10*转化表!$C$51+10*转化表!$C$52+10*转化表!$C$53+10*转化表!$C$54+(B379-50)*转化表!$C$55,IF(AND(B379&lt;=70,B379&gt;60),9*转化表!$C$50+10*转化表!$C$51+10*转化表!$C$52+10*转化表!$C$53+10*转化表!$C$54+10*转化表!$C$55+(B379-60)*转化表!$C$56,IF(AND(B379&lt;=80,B379&gt;70),9*转化表!$C$50+10*转化表!$C$51+10*转化表!$C$52+10*转化表!$C$53+10*转化表!$C$54+10*转化表!$C$55+10*转化表!$C$56+(B379-70)*转化表!$C$57,IF(AND(B379&lt;=90,B379&gt;80),9*转化表!$C$50+10*转化表!$C$51+10*转化表!$C$52+10*转化表!$C$53+10*转化表!$C$54+10*转化表!$C$55+10*转化表!$C$56+10*转化表!$C$57+(B379-80)*转化表!$C$58,IF(AND(B379&lt;=100,B379&gt;90),9*转化表!$C$50+10*转化表!$C$51+10*转化表!$C$52+10*转化表!$C$53+10*转化表!$C$54+10*转化表!$C$55+10*转化表!$C$56+10*转化表!$C$57+10*转化表!$C$58+(B379-90)*转化表!$C$59,IF(AND(B379&lt;=110,B379&gt;100),9*转化表!$C$50+10*转化表!$C$51+10*转化表!$C$52+10*转化表!$C$53+10*转化表!$C$54+10*转化表!$C$55+10*转化表!$C$56+10*转化表!$C$57+10*转化表!$C$58+10*转化表!$C$59+(B379-100)*转化表!$C$60,IF(AND(B379&lt;=120,B379&gt;110),9*转化表!$C$50+10*转化表!$C$51+10*转化表!$C$52+10*转化表!$C$53+10*转化表!$C$54+10*转化表!$C$55+10*转化表!$C$56+10*转化表!$C$57+10*转化表!$C$58+10*转化表!$C$59+10*转化表!$C$60+(B379-110)*转化表!$C$61))))))))))))</f>
        <v>121</v>
      </c>
      <c r="H379" s="47">
        <f>人物成长表!$D379*人物成长表!$B379*7%+4.8+IF(AND(B379&lt;=10,B379&gt;0),(人物成长表!$B379-1)*转化表!$D$50,IF(AND(B379&lt;=20,B379&gt;10),9*转化表!$D$50+(B379-10)*转化表!$D$51,IF(AND(B379&lt;=30,B379&gt;20),9*转化表!$D$50+10*转化表!$D$51+(B379-20)*转化表!$D$52,IF(AND(B379&lt;=40,B379&gt;30),9*转化表!$D$50+10*转化表!$D$51+10*转化表!$D$52+(B379-30)*转化表!$D$53,IF(AND(B379&lt;=50,B379&gt;40),9*转化表!$D$50+10*转化表!$D$51+10*转化表!$D$52+10*转化表!$D$53+(B379-40)*转化表!$D$54,IF(AND(B379&lt;=60,B379&gt;50),9*转化表!$D$50+10*转化表!$D$51+10*转化表!$D$52+10*转化表!$D$53+10*转化表!$D$54+(B379-50)*转化表!$D$55,IF(AND(B379&lt;=70,B379&gt;60),9*转化表!$D$50+10*转化表!$D$51+10*转化表!$D$52+10*转化表!$D$53+10*转化表!$D$54+10*转化表!$D$55+(B379-60)*转化表!$D$56,IF(AND(B379&lt;=80,B379&gt;70),9*转化表!$D$50+10*转化表!$D$51+10*转化表!$D$52+10*转化表!$D$53+10*转化表!$D$54+10*转化表!$D$55+10*转化表!$D$56+(B379-70)*转化表!$D$57,IF(AND(B379&lt;=90,B379&gt;80),9*转化表!$D$50+10*转化表!$D$51+10*转化表!$D$52+10*转化表!$D$53+10*转化表!$D$54+10*转化表!$D$55+10*转化表!$D$56+10*转化表!$D$57+(B379-80)*转化表!$D$58,IF(AND(B379&lt;=100,B379&gt;90),9*转化表!$D$50+10*转化表!$D$51+10*转化表!$D$52+10*转化表!$D$53+10*转化表!$D$54+10*转化表!$D$55+10*转化表!$D$56+10*转化表!$D$57+10*转化表!$D$58+(B379-90)*转化表!$D$59,IF(AND(B379&lt;=110,B379&gt;100),9*转化表!$D$50+10*转化表!$D$51+10*转化表!$D$52+10*转化表!$D$53+10*转化表!$D$54+10*转化表!$D$55+10*转化表!$D$56+10*转化表!$D$57+10*转化表!$D$58+10*转化表!$D$59+(B379-100)*转化表!$D$60,IF(AND(B379&lt;=120,B379&gt;110),9*转化表!$D$50+10*转化表!$D$51+10*转化表!$D$52+10*转化表!$D$53+10*转化表!$D$54+10*转化表!$D$55+10*转化表!$D$56+10*转化表!$D$57+10*转化表!$D$58+10*转化表!$D$59+10*转化表!$D$60+(B379-110)*转化表!$D$61))))))))))))</f>
        <v>42.000000000000007</v>
      </c>
      <c r="I379" s="46">
        <f>IF(E379&lt;=50,0,(E379-50)*B379*10%+0.1+IF(AND(B379&lt;=10,B379&gt;0),(人物成长表!$B379-1)*转化表!$E$50,IF(AND(B379&lt;=20,B379&gt;10),9*转化表!$E$50+(B379-10)*转化表!$E$51,IF(AND(B379&lt;=30,B379&gt;20),9*转化表!$E$50+10*转化表!$E$51+(B379-20)*转化表!$E$52,IF(AND(B379&lt;=40,B379&gt;30),9*转化表!$E$50+10*转化表!$E$51+10*转化表!$E$52+(B379-30)*转化表!$E$53,IF(AND(B379&lt;=50,B379&gt;40),9*转化表!$E$50+10*转化表!$E$51+10*转化表!$E$52+10*转化表!$E$53+(B379-40)*转化表!$E$54,IF(AND(B379&lt;=60,B379&gt;50),9*转化表!$E$50+10*转化表!$E$51+10*转化表!$E$52+10*转化表!$E$53+10*转化表!$E$54+(B379-50)*转化表!$E$55,IF(AND(B379&lt;=70,B379&gt;60),9*转化表!$E$50+10*转化表!$E$51+10*转化表!$E$52+10*转化表!$E$53+10*转化表!$E$54+10*转化表!$E$55+(B379-60)*转化表!$E$56,IF(AND(B379&lt;=80,B379&gt;70),9*转化表!$E$50+10*转化表!$E$51+10*转化表!$E$52+10*转化表!$E$53+10*转化表!$E$54+10*转化表!$E$55+10*转化表!$E$56+(B379-70)*转化表!$E$57,IF(AND(B379&lt;=90,B379&gt;80),9*转化表!$E$50+10*转化表!$E$51+10*转化表!$E$52+10*转化表!$E$53+10*转化表!$E$54+10*转化表!$E$55+10*转化表!$E$56+10*转化表!$E$57+(B379-80)*转化表!$E$58,IF(AND(B379&lt;=100,B379&gt;90),9*转化表!$E$50+10*转化表!$E$51+10*转化表!$E$52+10*转化表!$E$53+10*转化表!$E$54+10*转化表!$E$55+10*转化表!$E$56+10*转化表!$E$57+10*转化表!$E$58+(B379-90)*转化表!$E$59,IF(AND(B379&lt;=110,B379&gt;100),9*转化表!$E$50+10*转化表!$E$51+10*转化表!$E$52+10*转化表!$E$53+10*转化表!$E$54+10*转化表!$E$55+10*转化表!$E$56+10*转化表!$E$57+10*转化表!$E$58+10*转化表!$E$59+(B379-100)*转化表!$E$60,IF(AND(B379&lt;=120,B379&gt;110),9*转化表!$E$50+10*转化表!$E$51+10*转化表!$E$52+10*转化表!$E$53+10*转化表!$E$54+10*转化表!$E$55+10*转化表!$E$56+10*转化表!$E$57+10*转化表!$E$58+10*转化表!$E$59+10*转化表!$E$60+(B379-110)*转化表!$E$61)))))))))))))</f>
        <v>0</v>
      </c>
      <c r="J379" s="46">
        <f>IF(E379&lt;=50,0,(E379-50)*B379*7%+0.1+IF(AND(B379&lt;=10,B379&gt;0),(人物成长表!$B379-1)*转化表!$F$50,IF(AND(B379&lt;=20,B379&gt;10),9*转化表!$F$50+(B379-10)*转化表!$F$51,IF(AND(B379&lt;=30,B379&gt;20),9*转化表!$F$50+10*转化表!$F$51+(B379-20)*转化表!$F$52,IF(AND(B379&lt;=40,B379&gt;30),9*转化表!$F$50+10*转化表!$F$51+10*转化表!$F$52+(B379-30)*转化表!$F$53,IF(AND(B379&lt;=50,B379&gt;40),9*转化表!$F$50+10*转化表!$F$51+10*转化表!$F$52+10*转化表!$F$53+(B379-40)*转化表!$F$54,IF(AND(B379&lt;=60,B379&gt;50),9*转化表!$F$50+10*转化表!$F$51+10*转化表!$F$52+10*转化表!$F$53+10*转化表!$F$54+(B379-50)*转化表!$F$55,IF(AND(B379&lt;=70,B379&gt;60),9*转化表!$F$50+10*转化表!$F$51+10*转化表!$F$52+10*转化表!$F$53+10*转化表!$F$54+10*转化表!$F$55+(B379-60)*转化表!$F$56,IF(AND(B379&lt;=80,B379&gt;70),9*转化表!$F$50+10*转化表!$F$51+10*转化表!$F$52+10*转化表!$F$53+10*转化表!$F$54+10*转化表!$F$55+10*转化表!$F$56+(B379-70)*转化表!$F$57,IF(AND(B379&lt;=90,B379&gt;80),9*转化表!$F$50+10*转化表!$F$51+10*转化表!$F$52+10*转化表!$F$53+10*转化表!$F$54+10*转化表!$F$55+10*转化表!$F$56+10*转化表!$F$57+(B379-80)*转化表!$F$58,IF(AND(B379&lt;=100,B379&gt;90),9*转化表!$F$50+10*转化表!$F$51+10*转化表!$F$52+10*转化表!$F$53+10*转化表!$F$54+10*转化表!$F$55+10*转化表!$F$56+10*转化表!$F$57+10*转化表!$F$58+(B379-90)*转化表!$F$59,IF(AND(B379&lt;=110,B379&gt;100),9*转化表!$F$50+10*转化表!$F$51+10*转化表!$F$52+10*转化表!$F$53+10*转化表!$F$54+10*转化表!$F$55+10*转化表!$F$56+10*转化表!$F$57+10*转化表!$F$58+10*转化表!$F$59+(B379-100)*转化表!$F$60,IF(AND(B379&lt;=120,B379&gt;110),9*转化表!$F$50+10*转化表!$F$51+10*转化表!$F$52+10*转化表!$F$53+10*转化表!$F$54+10*转化表!$F$55+10*转化表!$F$56+10*转化表!$F$57+10*转化表!$F$58+10*转化表!$F$59+10*转化表!$F$60+(B379-110)*转化表!$F$61)))))))))))))</f>
        <v>0</v>
      </c>
      <c r="K379" s="46">
        <f>(F379-50)*B379*10%+1+IF(AND(B379&lt;=10,B379&gt;0),(人物成长表!$B379-1)*转化表!$G$50,IF(AND(B379&lt;=20,B379&gt;10),9*转化表!$G$50+(B379-10)*转化表!$G$51,IF(AND(B379&lt;=30,B379&gt;20),9*转化表!$G$50+10*转化表!$G$51+(B379-20)*转化表!$G$52,IF(AND(B379&lt;=40,B379&gt;30),9*转化表!$G$50+10*转化表!$G$51+10*转化表!$G$52+(B379-30)*转化表!$G$53,IF(AND(B379&lt;=50,B379&gt;40),9*转化表!$G$50+10*转化表!$G$51+10*转化表!$G$52+10*转化表!$G$53+(B379-40)*转化表!$G$54,IF(AND(B379&lt;=60,B379&gt;50),9*转化表!$G$50+10*转化表!$G$51+10*转化表!$G$52+10*转化表!$G$53+10*转化表!$G$54+(B379-50)*转化表!$G$55,IF(AND(B379&lt;=70,B379&gt;60),9*转化表!$G$50+10*转化表!$G$51+10*转化表!$G$52+10*转化表!$G$53+10*转化表!$G$54+10*转化表!$G$55+(B379-60)*转化表!$G$56,IF(AND(B379&lt;=80,B379&gt;70),9*转化表!$G$50+10*转化表!$G$51+10*转化表!$G$52+10*转化表!$G$53+10*转化表!$G$54+10*转化表!$G$55+10*转化表!$G$56+(B379-70)*转化表!$G$57,IF(AND(B379&lt;=90,B379&gt;80),9*转化表!$G$50+10*转化表!$G$51+10*转化表!$G$52+10*转化表!$G$53+10*转化表!$G$54+10*转化表!$G$55+10*转化表!$G$56+10*转化表!$G$57+(B379-80)*转化表!$G$58,IF(AND(B379&lt;=100,B379&gt;90),9*转化表!$G$50+10*转化表!$G$51+10*转化表!$G$52+10*转化表!$G$53+10*转化表!$G$54+10*转化表!$G$55+10*转化表!$G$56+10*转化表!$G$57+10*转化表!$G$58+(B379-90)*转化表!$G$59,IF(AND(B379&lt;=110,B379&gt;100),9*转化表!$G$50+10*转化表!$G$51+10*转化表!$G$52+10*转化表!$G$53+10*转化表!$G$54+10*转化表!$G$55+10*转化表!$G$56+10*转化表!$G$57+10*转化表!$G$58+10*转化表!$G$59+(B379-100)*转化表!$G$60,IF(AND(B379&lt;=120,B379&gt;110),9*转化表!$G$50+10*转化表!$G$51+10*转化表!$G$52+10*转化表!$G$53+10*转化表!$G$54+10*转化表!$G$55+10*转化表!$G$56+10*转化表!$G$57+10*转化表!$G$58+10*转化表!$G$59+10*转化表!$G$60+(B379-110)*转化表!$G$61))))))))))))</f>
        <v>26</v>
      </c>
      <c r="L379" s="46">
        <f>IF(F379&lt;=50,0,(F379-50)*B379*7%+IF(AND(B379&lt;=10,B379&gt;0),(人物成长表!$B379-1)*转化表!$H$50,IF(AND(B379&lt;=20,B379&gt;10),9*转化表!$H$50+(B379-10)*转化表!$H$51,IF(AND(B379&lt;=30,B379&gt;20),9*转化表!$H$50+10*转化表!$H$51+(B379-20)*转化表!$H$52,IF(AND(B379&lt;=40,B379&gt;30),9*转化表!$H$50+10*转化表!$H$51+10*转化表!$H$52+(B379-30)*转化表!$H$53,IF(AND(B379&lt;=50,B379&gt;40),9*转化表!$H$50+10*转化表!$H$51+10*转化表!$H$52+10*转化表!$H$53+(B379-40)*转化表!$H$54,IF(AND(B379&lt;=60,B379&gt;50),9*转化表!$H$50+10*转化表!$H$51+10*转化表!$H$52+10*转化表!$H$53+10*转化表!$H$54+(B379-50)*转化表!$H$55,IF(AND(B379&lt;=70,B379&gt;60),9*转化表!$H$50+10*转化表!$H$51+10*转化表!$H$52+10*转化表!$H$53+10*转化表!$H$54+10*转化表!$H$55+(B379-60)*转化表!$H$56,IF(AND(B379&lt;=80,B379&gt;70),9*转化表!$H$50+10*转化表!$H$51+10*转化表!$H$52+10*转化表!$H$53+10*转化表!$H$54+10*转化表!$H$55+10*转化表!$H$56+(B379-70)*转化表!$H$57,IF(AND(B379&lt;=90,B379&gt;80),9*转化表!$H$50+10*转化表!$H$51+10*转化表!$H$52+10*转化表!$H$53+10*转化表!$H$54+10*转化表!$H$55+10*转化表!$H$56+10*转化表!$H$57+(B379-80)*转化表!$H$58,IF(AND(B379&lt;=100,B379&gt;90),9*转化表!$H$50+10*转化表!$H$51+10*转化表!$H$52+10*转化表!$H$53+10*转化表!$H$54+10*转化表!$H$55+10*转化表!$H$56+10*转化表!$H$57+10*转化表!$H$58+(B379-90)*转化表!$H$59,IF(AND(B379&lt;=110,B379&gt;100),9*转化表!$H$50+10*转化表!$H$51+10*转化表!$H$52+10*转化表!$H$53+10*转化表!$H$54+10*转化表!$H$55+10*转化表!$H$56+10*转化表!$H$57+10*转化表!$H$58+10*转化表!$H$59+(B379-100)*转化表!$H$60,IF(AND(B379&lt;=120,B379&gt;110),9*转化表!$H$50+10*转化表!$H$51+10*转化表!$H$52+10*转化表!$H$53+10*转化表!$H$54+10*转化表!$H$55+10*转化表!$H$56+10*转化表!$H$57+10*转化表!$H$58+10*转化表!$H$59+10*转化表!$H$60+(B379-110)*转化表!$H$61)))))))))))))</f>
        <v>0</v>
      </c>
      <c r="M379" s="26">
        <v>0.3</v>
      </c>
      <c r="N379" s="24">
        <v>0</v>
      </c>
      <c r="O379" s="24">
        <v>0</v>
      </c>
      <c r="P379" s="26">
        <v>0.05</v>
      </c>
      <c r="Q379" s="24">
        <v>0</v>
      </c>
      <c r="R379" s="24">
        <v>0</v>
      </c>
      <c r="S379" s="26">
        <v>0.1</v>
      </c>
    </row>
    <row r="380" spans="1:19">
      <c r="A380" s="23" t="s">
        <v>466</v>
      </c>
      <c r="B380" s="24">
        <v>19</v>
      </c>
      <c r="C380" s="25">
        <f t="shared" si="3"/>
        <v>482</v>
      </c>
      <c r="D380" s="23">
        <v>60</v>
      </c>
      <c r="E380" s="23">
        <v>50</v>
      </c>
      <c r="F380" s="24">
        <v>50</v>
      </c>
      <c r="G380" s="47">
        <f>人物成长表!$D380*人物成长表!$B380*10%+7+IF(AND(B380&lt;=10,B380&gt;0),(人物成长表!$B380-1)*转化表!$C$50,IF(AND(B380&lt;=20,B380&gt;10),9*转化表!$C$50+(B380-10)*转化表!$C$51,IF(AND(B380&lt;=30,B380&gt;20),9*转化表!$C$50+10*转化表!$C$51+(B380-20)*转化表!$C$52,IF(AND(B380&lt;=40,B380&gt;30),9*转化表!$C$50+10*转化表!$C$51+10*转化表!$C$52+(B380-30)*转化表!$C$53,IF(AND(B380&lt;=50,B380&gt;40),9*转化表!$C$50+10*转化表!$C$51+10*转化表!$C$52+10*转化表!$C$53+(B380-40)*转化表!$C$54,IF(AND(B380&lt;=60,B380&gt;50),9*转化表!$C$50+10*转化表!$C$51+10*转化表!$C$52+10*转化表!$C$53+10*转化表!$C$54+(B380-50)*转化表!$C$55,IF(AND(B380&lt;=70,B380&gt;60),9*转化表!$C$50+10*转化表!$C$51+10*转化表!$C$52+10*转化表!$C$53+10*转化表!$C$54+10*转化表!$C$55+(B380-60)*转化表!$C$56,IF(AND(B380&lt;=80,B380&gt;70),9*转化表!$C$50+10*转化表!$C$51+10*转化表!$C$52+10*转化表!$C$53+10*转化表!$C$54+10*转化表!$C$55+10*转化表!$C$56+(B380-70)*转化表!$C$57,IF(AND(B380&lt;=90,B380&gt;80),9*转化表!$C$50+10*转化表!$C$51+10*转化表!$C$52+10*转化表!$C$53+10*转化表!$C$54+10*转化表!$C$55+10*转化表!$C$56+10*转化表!$C$57+(B380-80)*转化表!$C$58,IF(AND(B380&lt;=100,B380&gt;90),9*转化表!$C$50+10*转化表!$C$51+10*转化表!$C$52+10*转化表!$C$53+10*转化表!$C$54+10*转化表!$C$55+10*转化表!$C$56+10*转化表!$C$57+10*转化表!$C$58+(B380-90)*转化表!$C$59,IF(AND(B380&lt;=110,B380&gt;100),9*转化表!$C$50+10*转化表!$C$51+10*转化表!$C$52+10*转化表!$C$53+10*转化表!$C$54+10*转化表!$C$55+10*转化表!$C$56+10*转化表!$C$57+10*转化表!$C$58+10*转化表!$C$59+(B380-100)*转化表!$C$60,IF(AND(B380&lt;=120,B380&gt;110),9*转化表!$C$50+10*转化表!$C$51+10*转化表!$C$52+10*转化表!$C$53+10*转化表!$C$54+10*转化表!$C$55+10*转化表!$C$56+10*转化表!$C$57+10*转化表!$C$58+10*转化表!$C$59+10*转化表!$C$60+(B380-110)*转化表!$C$61))))))))))))</f>
        <v>130</v>
      </c>
      <c r="H380" s="47">
        <f>人物成长表!$D380*人物成长表!$B380*7%+4.8+IF(AND(B380&lt;=10,B380&gt;0),(人物成长表!$B380-1)*转化表!$D$50,IF(AND(B380&lt;=20,B380&gt;10),9*转化表!$D$50+(B380-10)*转化表!$D$51,IF(AND(B380&lt;=30,B380&gt;20),9*转化表!$D$50+10*转化表!$D$51+(B380-20)*转化表!$D$52,IF(AND(B380&lt;=40,B380&gt;30),9*转化表!$D$50+10*转化表!$D$51+10*转化表!$D$52+(B380-30)*转化表!$D$53,IF(AND(B380&lt;=50,B380&gt;40),9*转化表!$D$50+10*转化表!$D$51+10*转化表!$D$52+10*转化表!$D$53+(B380-40)*转化表!$D$54,IF(AND(B380&lt;=60,B380&gt;50),9*转化表!$D$50+10*转化表!$D$51+10*转化表!$D$52+10*转化表!$D$53+10*转化表!$D$54+(B380-50)*转化表!$D$55,IF(AND(B380&lt;=70,B380&gt;60),9*转化表!$D$50+10*转化表!$D$51+10*转化表!$D$52+10*转化表!$D$53+10*转化表!$D$54+10*转化表!$D$55+(B380-60)*转化表!$D$56,IF(AND(B380&lt;=80,B380&gt;70),9*转化表!$D$50+10*转化表!$D$51+10*转化表!$D$52+10*转化表!$D$53+10*转化表!$D$54+10*转化表!$D$55+10*转化表!$D$56+(B380-70)*转化表!$D$57,IF(AND(B380&lt;=90,B380&gt;80),9*转化表!$D$50+10*转化表!$D$51+10*转化表!$D$52+10*转化表!$D$53+10*转化表!$D$54+10*转化表!$D$55+10*转化表!$D$56+10*转化表!$D$57+(B380-80)*转化表!$D$58,IF(AND(B380&lt;=100,B380&gt;90),9*转化表!$D$50+10*转化表!$D$51+10*转化表!$D$52+10*转化表!$D$53+10*转化表!$D$54+10*转化表!$D$55+10*转化表!$D$56+10*转化表!$D$57+10*转化表!$D$58+(B380-90)*转化表!$D$59,IF(AND(B380&lt;=110,B380&gt;100),9*转化表!$D$50+10*转化表!$D$51+10*转化表!$D$52+10*转化表!$D$53+10*转化表!$D$54+10*转化表!$D$55+10*转化表!$D$56+10*转化表!$D$57+10*转化表!$D$58+10*转化表!$D$59+(B380-100)*转化表!$D$60,IF(AND(B380&lt;=120,B380&gt;110),9*转化表!$D$50+10*转化表!$D$51+10*转化表!$D$52+10*转化表!$D$53+10*转化表!$D$54+10*转化表!$D$55+10*转化表!$D$56+10*转化表!$D$57+10*转化表!$D$58+10*转化表!$D$59+10*转化表!$D$60+(B380-110)*转化表!$D$61))))))))))))</f>
        <v>45.000000000000007</v>
      </c>
      <c r="I380" s="46">
        <f>IF(E380&lt;=50,0,(E380-50)*B380*10%+0.1+IF(AND(B380&lt;=10,B380&gt;0),(人物成长表!$B380-1)*转化表!$E$50,IF(AND(B380&lt;=20,B380&gt;10),9*转化表!$E$50+(B380-10)*转化表!$E$51,IF(AND(B380&lt;=30,B380&gt;20),9*转化表!$E$50+10*转化表!$E$51+(B380-20)*转化表!$E$52,IF(AND(B380&lt;=40,B380&gt;30),9*转化表!$E$50+10*转化表!$E$51+10*转化表!$E$52+(B380-30)*转化表!$E$53,IF(AND(B380&lt;=50,B380&gt;40),9*转化表!$E$50+10*转化表!$E$51+10*转化表!$E$52+10*转化表!$E$53+(B380-40)*转化表!$E$54,IF(AND(B380&lt;=60,B380&gt;50),9*转化表!$E$50+10*转化表!$E$51+10*转化表!$E$52+10*转化表!$E$53+10*转化表!$E$54+(B380-50)*转化表!$E$55,IF(AND(B380&lt;=70,B380&gt;60),9*转化表!$E$50+10*转化表!$E$51+10*转化表!$E$52+10*转化表!$E$53+10*转化表!$E$54+10*转化表!$E$55+(B380-60)*转化表!$E$56,IF(AND(B380&lt;=80,B380&gt;70),9*转化表!$E$50+10*转化表!$E$51+10*转化表!$E$52+10*转化表!$E$53+10*转化表!$E$54+10*转化表!$E$55+10*转化表!$E$56+(B380-70)*转化表!$E$57,IF(AND(B380&lt;=90,B380&gt;80),9*转化表!$E$50+10*转化表!$E$51+10*转化表!$E$52+10*转化表!$E$53+10*转化表!$E$54+10*转化表!$E$55+10*转化表!$E$56+10*转化表!$E$57+(B380-80)*转化表!$E$58,IF(AND(B380&lt;=100,B380&gt;90),9*转化表!$E$50+10*转化表!$E$51+10*转化表!$E$52+10*转化表!$E$53+10*转化表!$E$54+10*转化表!$E$55+10*转化表!$E$56+10*转化表!$E$57+10*转化表!$E$58+(B380-90)*转化表!$E$59,IF(AND(B380&lt;=110,B380&gt;100),9*转化表!$E$50+10*转化表!$E$51+10*转化表!$E$52+10*转化表!$E$53+10*转化表!$E$54+10*转化表!$E$55+10*转化表!$E$56+10*转化表!$E$57+10*转化表!$E$58+10*转化表!$E$59+(B380-100)*转化表!$E$60,IF(AND(B380&lt;=120,B380&gt;110),9*转化表!$E$50+10*转化表!$E$51+10*转化表!$E$52+10*转化表!$E$53+10*转化表!$E$54+10*转化表!$E$55+10*转化表!$E$56+10*转化表!$E$57+10*转化表!$E$58+10*转化表!$E$59+10*转化表!$E$60+(B380-110)*转化表!$E$61)))))))))))))</f>
        <v>0</v>
      </c>
      <c r="J380" s="46">
        <f>IF(E380&lt;=50,0,(E380-50)*B380*7%+0.1+IF(AND(B380&lt;=10,B380&gt;0),(人物成长表!$B380-1)*转化表!$F$50,IF(AND(B380&lt;=20,B380&gt;10),9*转化表!$F$50+(B380-10)*转化表!$F$51,IF(AND(B380&lt;=30,B380&gt;20),9*转化表!$F$50+10*转化表!$F$51+(B380-20)*转化表!$F$52,IF(AND(B380&lt;=40,B380&gt;30),9*转化表!$F$50+10*转化表!$F$51+10*转化表!$F$52+(B380-30)*转化表!$F$53,IF(AND(B380&lt;=50,B380&gt;40),9*转化表!$F$50+10*转化表!$F$51+10*转化表!$F$52+10*转化表!$F$53+(B380-40)*转化表!$F$54,IF(AND(B380&lt;=60,B380&gt;50),9*转化表!$F$50+10*转化表!$F$51+10*转化表!$F$52+10*转化表!$F$53+10*转化表!$F$54+(B380-50)*转化表!$F$55,IF(AND(B380&lt;=70,B380&gt;60),9*转化表!$F$50+10*转化表!$F$51+10*转化表!$F$52+10*转化表!$F$53+10*转化表!$F$54+10*转化表!$F$55+(B380-60)*转化表!$F$56,IF(AND(B380&lt;=80,B380&gt;70),9*转化表!$F$50+10*转化表!$F$51+10*转化表!$F$52+10*转化表!$F$53+10*转化表!$F$54+10*转化表!$F$55+10*转化表!$F$56+(B380-70)*转化表!$F$57,IF(AND(B380&lt;=90,B380&gt;80),9*转化表!$F$50+10*转化表!$F$51+10*转化表!$F$52+10*转化表!$F$53+10*转化表!$F$54+10*转化表!$F$55+10*转化表!$F$56+10*转化表!$F$57+(B380-80)*转化表!$F$58,IF(AND(B380&lt;=100,B380&gt;90),9*转化表!$F$50+10*转化表!$F$51+10*转化表!$F$52+10*转化表!$F$53+10*转化表!$F$54+10*转化表!$F$55+10*转化表!$F$56+10*转化表!$F$57+10*转化表!$F$58+(B380-90)*转化表!$F$59,IF(AND(B380&lt;=110,B380&gt;100),9*转化表!$F$50+10*转化表!$F$51+10*转化表!$F$52+10*转化表!$F$53+10*转化表!$F$54+10*转化表!$F$55+10*转化表!$F$56+10*转化表!$F$57+10*转化表!$F$58+10*转化表!$F$59+(B380-100)*转化表!$F$60,IF(AND(B380&lt;=120,B380&gt;110),9*转化表!$F$50+10*转化表!$F$51+10*转化表!$F$52+10*转化表!$F$53+10*转化表!$F$54+10*转化表!$F$55+10*转化表!$F$56+10*转化表!$F$57+10*转化表!$F$58+10*转化表!$F$59+10*转化表!$F$60+(B380-110)*转化表!$F$61)))))))))))))</f>
        <v>0</v>
      </c>
      <c r="K380" s="46">
        <f>(F380-50)*B380*10%+1+IF(AND(B380&lt;=10,B380&gt;0),(人物成长表!$B380-1)*转化表!$G$50,IF(AND(B380&lt;=20,B380&gt;10),9*转化表!$G$50+(B380-10)*转化表!$G$51,IF(AND(B380&lt;=30,B380&gt;20),9*转化表!$G$50+10*转化表!$G$51+(B380-20)*转化表!$G$52,IF(AND(B380&lt;=40,B380&gt;30),9*转化表!$G$50+10*转化表!$G$51+10*转化表!$G$52+(B380-30)*转化表!$G$53,IF(AND(B380&lt;=50,B380&gt;40),9*转化表!$G$50+10*转化表!$G$51+10*转化表!$G$52+10*转化表!$G$53+(B380-40)*转化表!$G$54,IF(AND(B380&lt;=60,B380&gt;50),9*转化表!$G$50+10*转化表!$G$51+10*转化表!$G$52+10*转化表!$G$53+10*转化表!$G$54+(B380-50)*转化表!$G$55,IF(AND(B380&lt;=70,B380&gt;60),9*转化表!$G$50+10*转化表!$G$51+10*转化表!$G$52+10*转化表!$G$53+10*转化表!$G$54+10*转化表!$G$55+(B380-60)*转化表!$G$56,IF(AND(B380&lt;=80,B380&gt;70),9*转化表!$G$50+10*转化表!$G$51+10*转化表!$G$52+10*转化表!$G$53+10*转化表!$G$54+10*转化表!$G$55+10*转化表!$G$56+(B380-70)*转化表!$G$57,IF(AND(B380&lt;=90,B380&gt;80),9*转化表!$G$50+10*转化表!$G$51+10*转化表!$G$52+10*转化表!$G$53+10*转化表!$G$54+10*转化表!$G$55+10*转化表!$G$56+10*转化表!$G$57+(B380-80)*转化表!$G$58,IF(AND(B380&lt;=100,B380&gt;90),9*转化表!$G$50+10*转化表!$G$51+10*转化表!$G$52+10*转化表!$G$53+10*转化表!$G$54+10*转化表!$G$55+10*转化表!$G$56+10*转化表!$G$57+10*转化表!$G$58+(B380-90)*转化表!$G$59,IF(AND(B380&lt;=110,B380&gt;100),9*转化表!$G$50+10*转化表!$G$51+10*转化表!$G$52+10*转化表!$G$53+10*转化表!$G$54+10*转化表!$G$55+10*转化表!$G$56+10*转化表!$G$57+10*转化表!$G$58+10*转化表!$G$59+(B380-100)*转化表!$G$60,IF(AND(B380&lt;=120,B380&gt;110),9*转化表!$G$50+10*转化表!$G$51+10*转化表!$G$52+10*转化表!$G$53+10*转化表!$G$54+10*转化表!$G$55+10*转化表!$G$56+10*转化表!$G$57+10*转化表!$G$58+10*转化表!$G$59+10*转化表!$G$60+(B380-110)*转化表!$G$61))))))))))))</f>
        <v>28</v>
      </c>
      <c r="L380" s="46">
        <f>IF(F380&lt;=50,0,(F380-50)*B380*7%+IF(AND(B380&lt;=10,B380&gt;0),(人物成长表!$B380-1)*转化表!$H$50,IF(AND(B380&lt;=20,B380&gt;10),9*转化表!$H$50+(B380-10)*转化表!$H$51,IF(AND(B380&lt;=30,B380&gt;20),9*转化表!$H$50+10*转化表!$H$51+(B380-20)*转化表!$H$52,IF(AND(B380&lt;=40,B380&gt;30),9*转化表!$H$50+10*转化表!$H$51+10*转化表!$H$52+(B380-30)*转化表!$H$53,IF(AND(B380&lt;=50,B380&gt;40),9*转化表!$H$50+10*转化表!$H$51+10*转化表!$H$52+10*转化表!$H$53+(B380-40)*转化表!$H$54,IF(AND(B380&lt;=60,B380&gt;50),9*转化表!$H$50+10*转化表!$H$51+10*转化表!$H$52+10*转化表!$H$53+10*转化表!$H$54+(B380-50)*转化表!$H$55,IF(AND(B380&lt;=70,B380&gt;60),9*转化表!$H$50+10*转化表!$H$51+10*转化表!$H$52+10*转化表!$H$53+10*转化表!$H$54+10*转化表!$H$55+(B380-60)*转化表!$H$56,IF(AND(B380&lt;=80,B380&gt;70),9*转化表!$H$50+10*转化表!$H$51+10*转化表!$H$52+10*转化表!$H$53+10*转化表!$H$54+10*转化表!$H$55+10*转化表!$H$56+(B380-70)*转化表!$H$57,IF(AND(B380&lt;=90,B380&gt;80),9*转化表!$H$50+10*转化表!$H$51+10*转化表!$H$52+10*转化表!$H$53+10*转化表!$H$54+10*转化表!$H$55+10*转化表!$H$56+10*转化表!$H$57+(B380-80)*转化表!$H$58,IF(AND(B380&lt;=100,B380&gt;90),9*转化表!$H$50+10*转化表!$H$51+10*转化表!$H$52+10*转化表!$H$53+10*转化表!$H$54+10*转化表!$H$55+10*转化表!$H$56+10*转化表!$H$57+10*转化表!$H$58+(B380-90)*转化表!$H$59,IF(AND(B380&lt;=110,B380&gt;100),9*转化表!$H$50+10*转化表!$H$51+10*转化表!$H$52+10*转化表!$H$53+10*转化表!$H$54+10*转化表!$H$55+10*转化表!$H$56+10*转化表!$H$57+10*转化表!$H$58+10*转化表!$H$59+(B380-100)*转化表!$H$60,IF(AND(B380&lt;=120,B380&gt;110),9*转化表!$H$50+10*转化表!$H$51+10*转化表!$H$52+10*转化表!$H$53+10*转化表!$H$54+10*转化表!$H$55+10*转化表!$H$56+10*转化表!$H$57+10*转化表!$H$58+10*转化表!$H$59+10*转化表!$H$60+(B380-110)*转化表!$H$61)))))))))))))</f>
        <v>0</v>
      </c>
      <c r="M380" s="26">
        <v>0.3</v>
      </c>
      <c r="N380" s="24">
        <v>0</v>
      </c>
      <c r="O380" s="24">
        <v>0</v>
      </c>
      <c r="P380" s="26">
        <v>0.05</v>
      </c>
      <c r="Q380" s="24">
        <v>0</v>
      </c>
      <c r="R380" s="24">
        <v>0</v>
      </c>
      <c r="S380" s="26">
        <v>0.1</v>
      </c>
    </row>
    <row r="381" spans="1:19">
      <c r="A381" s="23" t="s">
        <v>466</v>
      </c>
      <c r="B381" s="24">
        <v>20</v>
      </c>
      <c r="C381" s="25">
        <f t="shared" si="3"/>
        <v>514</v>
      </c>
      <c r="D381" s="23">
        <v>60</v>
      </c>
      <c r="E381" s="23">
        <v>50</v>
      </c>
      <c r="F381" s="24">
        <v>50</v>
      </c>
      <c r="G381" s="47">
        <f>人物成长表!$D381*人物成长表!$B381*10%+7+IF(AND(B381&lt;=10,B381&gt;0),(人物成长表!$B381-1)*转化表!$C$50,IF(AND(B381&lt;=20,B381&gt;10),9*转化表!$C$50+(B381-10)*转化表!$C$51,IF(AND(B381&lt;=30,B381&gt;20),9*转化表!$C$50+10*转化表!$C$51+(B381-20)*转化表!$C$52,IF(AND(B381&lt;=40,B381&gt;30),9*转化表!$C$50+10*转化表!$C$51+10*转化表!$C$52+(B381-30)*转化表!$C$53,IF(AND(B381&lt;=50,B381&gt;40),9*转化表!$C$50+10*转化表!$C$51+10*转化表!$C$52+10*转化表!$C$53+(B381-40)*转化表!$C$54,IF(AND(B381&lt;=60,B381&gt;50),9*转化表!$C$50+10*转化表!$C$51+10*转化表!$C$52+10*转化表!$C$53+10*转化表!$C$54+(B381-50)*转化表!$C$55,IF(AND(B381&lt;=70,B381&gt;60),9*转化表!$C$50+10*转化表!$C$51+10*转化表!$C$52+10*转化表!$C$53+10*转化表!$C$54+10*转化表!$C$55+(B381-60)*转化表!$C$56,IF(AND(B381&lt;=80,B381&gt;70),9*转化表!$C$50+10*转化表!$C$51+10*转化表!$C$52+10*转化表!$C$53+10*转化表!$C$54+10*转化表!$C$55+10*转化表!$C$56+(B381-70)*转化表!$C$57,IF(AND(B381&lt;=90,B381&gt;80),9*转化表!$C$50+10*转化表!$C$51+10*转化表!$C$52+10*转化表!$C$53+10*转化表!$C$54+10*转化表!$C$55+10*转化表!$C$56+10*转化表!$C$57+(B381-80)*转化表!$C$58,IF(AND(B381&lt;=100,B381&gt;90),9*转化表!$C$50+10*转化表!$C$51+10*转化表!$C$52+10*转化表!$C$53+10*转化表!$C$54+10*转化表!$C$55+10*转化表!$C$56+10*转化表!$C$57+10*转化表!$C$58+(B381-90)*转化表!$C$59,IF(AND(B381&lt;=110,B381&gt;100),9*转化表!$C$50+10*转化表!$C$51+10*转化表!$C$52+10*转化表!$C$53+10*转化表!$C$54+10*转化表!$C$55+10*转化表!$C$56+10*转化表!$C$57+10*转化表!$C$58+10*转化表!$C$59+(B381-100)*转化表!$C$60,IF(AND(B381&lt;=120,B381&gt;110),9*转化表!$C$50+10*转化表!$C$51+10*转化表!$C$52+10*转化表!$C$53+10*转化表!$C$54+10*转化表!$C$55+10*转化表!$C$56+10*转化表!$C$57+10*转化表!$C$58+10*转化表!$C$59+10*转化表!$C$60+(B381-110)*转化表!$C$61))))))))))))</f>
        <v>139</v>
      </c>
      <c r="H381" s="47">
        <f>人物成长表!$D381*人物成长表!$B381*7%+4.8+IF(AND(B381&lt;=10,B381&gt;0),(人物成长表!$B381-1)*转化表!$D$50,IF(AND(B381&lt;=20,B381&gt;10),9*转化表!$D$50+(B381-10)*转化表!$D$51,IF(AND(B381&lt;=30,B381&gt;20),9*转化表!$D$50+10*转化表!$D$51+(B381-20)*转化表!$D$52,IF(AND(B381&lt;=40,B381&gt;30),9*转化表!$D$50+10*转化表!$D$51+10*转化表!$D$52+(B381-30)*转化表!$D$53,IF(AND(B381&lt;=50,B381&gt;40),9*转化表!$D$50+10*转化表!$D$51+10*转化表!$D$52+10*转化表!$D$53+(B381-40)*转化表!$D$54,IF(AND(B381&lt;=60,B381&gt;50),9*转化表!$D$50+10*转化表!$D$51+10*转化表!$D$52+10*转化表!$D$53+10*转化表!$D$54+(B381-50)*转化表!$D$55,IF(AND(B381&lt;=70,B381&gt;60),9*转化表!$D$50+10*转化表!$D$51+10*转化表!$D$52+10*转化表!$D$53+10*转化表!$D$54+10*转化表!$D$55+(B381-60)*转化表!$D$56,IF(AND(B381&lt;=80,B381&gt;70),9*转化表!$D$50+10*转化表!$D$51+10*转化表!$D$52+10*转化表!$D$53+10*转化表!$D$54+10*转化表!$D$55+10*转化表!$D$56+(B381-70)*转化表!$D$57,IF(AND(B381&lt;=90,B381&gt;80),9*转化表!$D$50+10*转化表!$D$51+10*转化表!$D$52+10*转化表!$D$53+10*转化表!$D$54+10*转化表!$D$55+10*转化表!$D$56+10*转化表!$D$57+(B381-80)*转化表!$D$58,IF(AND(B381&lt;=100,B381&gt;90),9*转化表!$D$50+10*转化表!$D$51+10*转化表!$D$52+10*转化表!$D$53+10*转化表!$D$54+10*转化表!$D$55+10*转化表!$D$56+10*转化表!$D$57+10*转化表!$D$58+(B381-90)*转化表!$D$59,IF(AND(B381&lt;=110,B381&gt;100),9*转化表!$D$50+10*转化表!$D$51+10*转化表!$D$52+10*转化表!$D$53+10*转化表!$D$54+10*转化表!$D$55+10*转化表!$D$56+10*转化表!$D$57+10*转化表!$D$58+10*转化表!$D$59+(B381-100)*转化表!$D$60,IF(AND(B381&lt;=120,B381&gt;110),9*转化表!$D$50+10*转化表!$D$51+10*转化表!$D$52+10*转化表!$D$53+10*转化表!$D$54+10*转化表!$D$55+10*转化表!$D$56+10*转化表!$D$57+10*转化表!$D$58+10*转化表!$D$59+10*转化表!$D$60+(B381-110)*转化表!$D$61))))))))))))</f>
        <v>48.000000000000014</v>
      </c>
      <c r="I381" s="46">
        <f>IF(E381&lt;=50,0,(E381-50)*B381*10%+0.1+IF(AND(B381&lt;=10,B381&gt;0),(人物成长表!$B381-1)*转化表!$E$50,IF(AND(B381&lt;=20,B381&gt;10),9*转化表!$E$50+(B381-10)*转化表!$E$51,IF(AND(B381&lt;=30,B381&gt;20),9*转化表!$E$50+10*转化表!$E$51+(B381-20)*转化表!$E$52,IF(AND(B381&lt;=40,B381&gt;30),9*转化表!$E$50+10*转化表!$E$51+10*转化表!$E$52+(B381-30)*转化表!$E$53,IF(AND(B381&lt;=50,B381&gt;40),9*转化表!$E$50+10*转化表!$E$51+10*转化表!$E$52+10*转化表!$E$53+(B381-40)*转化表!$E$54,IF(AND(B381&lt;=60,B381&gt;50),9*转化表!$E$50+10*转化表!$E$51+10*转化表!$E$52+10*转化表!$E$53+10*转化表!$E$54+(B381-50)*转化表!$E$55,IF(AND(B381&lt;=70,B381&gt;60),9*转化表!$E$50+10*转化表!$E$51+10*转化表!$E$52+10*转化表!$E$53+10*转化表!$E$54+10*转化表!$E$55+(B381-60)*转化表!$E$56,IF(AND(B381&lt;=80,B381&gt;70),9*转化表!$E$50+10*转化表!$E$51+10*转化表!$E$52+10*转化表!$E$53+10*转化表!$E$54+10*转化表!$E$55+10*转化表!$E$56+(B381-70)*转化表!$E$57,IF(AND(B381&lt;=90,B381&gt;80),9*转化表!$E$50+10*转化表!$E$51+10*转化表!$E$52+10*转化表!$E$53+10*转化表!$E$54+10*转化表!$E$55+10*转化表!$E$56+10*转化表!$E$57+(B381-80)*转化表!$E$58,IF(AND(B381&lt;=100,B381&gt;90),9*转化表!$E$50+10*转化表!$E$51+10*转化表!$E$52+10*转化表!$E$53+10*转化表!$E$54+10*转化表!$E$55+10*转化表!$E$56+10*转化表!$E$57+10*转化表!$E$58+(B381-90)*转化表!$E$59,IF(AND(B381&lt;=110,B381&gt;100),9*转化表!$E$50+10*转化表!$E$51+10*转化表!$E$52+10*转化表!$E$53+10*转化表!$E$54+10*转化表!$E$55+10*转化表!$E$56+10*转化表!$E$57+10*转化表!$E$58+10*转化表!$E$59+(B381-100)*转化表!$E$60,IF(AND(B381&lt;=120,B381&gt;110),9*转化表!$E$50+10*转化表!$E$51+10*转化表!$E$52+10*转化表!$E$53+10*转化表!$E$54+10*转化表!$E$55+10*转化表!$E$56+10*转化表!$E$57+10*转化表!$E$58+10*转化表!$E$59+10*转化表!$E$60+(B381-110)*转化表!$E$61)))))))))))))</f>
        <v>0</v>
      </c>
      <c r="J381" s="46">
        <f>IF(E381&lt;=50,0,(E381-50)*B381*7%+0.1+IF(AND(B381&lt;=10,B381&gt;0),(人物成长表!$B381-1)*转化表!$F$50,IF(AND(B381&lt;=20,B381&gt;10),9*转化表!$F$50+(B381-10)*转化表!$F$51,IF(AND(B381&lt;=30,B381&gt;20),9*转化表!$F$50+10*转化表!$F$51+(B381-20)*转化表!$F$52,IF(AND(B381&lt;=40,B381&gt;30),9*转化表!$F$50+10*转化表!$F$51+10*转化表!$F$52+(B381-30)*转化表!$F$53,IF(AND(B381&lt;=50,B381&gt;40),9*转化表!$F$50+10*转化表!$F$51+10*转化表!$F$52+10*转化表!$F$53+(B381-40)*转化表!$F$54,IF(AND(B381&lt;=60,B381&gt;50),9*转化表!$F$50+10*转化表!$F$51+10*转化表!$F$52+10*转化表!$F$53+10*转化表!$F$54+(B381-50)*转化表!$F$55,IF(AND(B381&lt;=70,B381&gt;60),9*转化表!$F$50+10*转化表!$F$51+10*转化表!$F$52+10*转化表!$F$53+10*转化表!$F$54+10*转化表!$F$55+(B381-60)*转化表!$F$56,IF(AND(B381&lt;=80,B381&gt;70),9*转化表!$F$50+10*转化表!$F$51+10*转化表!$F$52+10*转化表!$F$53+10*转化表!$F$54+10*转化表!$F$55+10*转化表!$F$56+(B381-70)*转化表!$F$57,IF(AND(B381&lt;=90,B381&gt;80),9*转化表!$F$50+10*转化表!$F$51+10*转化表!$F$52+10*转化表!$F$53+10*转化表!$F$54+10*转化表!$F$55+10*转化表!$F$56+10*转化表!$F$57+(B381-80)*转化表!$F$58,IF(AND(B381&lt;=100,B381&gt;90),9*转化表!$F$50+10*转化表!$F$51+10*转化表!$F$52+10*转化表!$F$53+10*转化表!$F$54+10*转化表!$F$55+10*转化表!$F$56+10*转化表!$F$57+10*转化表!$F$58+(B381-90)*转化表!$F$59,IF(AND(B381&lt;=110,B381&gt;100),9*转化表!$F$50+10*转化表!$F$51+10*转化表!$F$52+10*转化表!$F$53+10*转化表!$F$54+10*转化表!$F$55+10*转化表!$F$56+10*转化表!$F$57+10*转化表!$F$58+10*转化表!$F$59+(B381-100)*转化表!$F$60,IF(AND(B381&lt;=120,B381&gt;110),9*转化表!$F$50+10*转化表!$F$51+10*转化表!$F$52+10*转化表!$F$53+10*转化表!$F$54+10*转化表!$F$55+10*转化表!$F$56+10*转化表!$F$57+10*转化表!$F$58+10*转化表!$F$59+10*转化表!$F$60+(B381-110)*转化表!$F$61)))))))))))))</f>
        <v>0</v>
      </c>
      <c r="K381" s="46">
        <f>(F381-50)*B381*10%+1+IF(AND(B381&lt;=10,B381&gt;0),(人物成长表!$B381-1)*转化表!$G$50,IF(AND(B381&lt;=20,B381&gt;10),9*转化表!$G$50+(B381-10)*转化表!$G$51,IF(AND(B381&lt;=30,B381&gt;20),9*转化表!$G$50+10*转化表!$G$51+(B381-20)*转化表!$G$52,IF(AND(B381&lt;=40,B381&gt;30),9*转化表!$G$50+10*转化表!$G$51+10*转化表!$G$52+(B381-30)*转化表!$G$53,IF(AND(B381&lt;=50,B381&gt;40),9*转化表!$G$50+10*转化表!$G$51+10*转化表!$G$52+10*转化表!$G$53+(B381-40)*转化表!$G$54,IF(AND(B381&lt;=60,B381&gt;50),9*转化表!$G$50+10*转化表!$G$51+10*转化表!$G$52+10*转化表!$G$53+10*转化表!$G$54+(B381-50)*转化表!$G$55,IF(AND(B381&lt;=70,B381&gt;60),9*转化表!$G$50+10*转化表!$G$51+10*转化表!$G$52+10*转化表!$G$53+10*转化表!$G$54+10*转化表!$G$55+(B381-60)*转化表!$G$56,IF(AND(B381&lt;=80,B381&gt;70),9*转化表!$G$50+10*转化表!$G$51+10*转化表!$G$52+10*转化表!$G$53+10*转化表!$G$54+10*转化表!$G$55+10*转化表!$G$56+(B381-70)*转化表!$G$57,IF(AND(B381&lt;=90,B381&gt;80),9*转化表!$G$50+10*转化表!$G$51+10*转化表!$G$52+10*转化表!$G$53+10*转化表!$G$54+10*转化表!$G$55+10*转化表!$G$56+10*转化表!$G$57+(B381-80)*转化表!$G$58,IF(AND(B381&lt;=100,B381&gt;90),9*转化表!$G$50+10*转化表!$G$51+10*转化表!$G$52+10*转化表!$G$53+10*转化表!$G$54+10*转化表!$G$55+10*转化表!$G$56+10*转化表!$G$57+10*转化表!$G$58+(B381-90)*转化表!$G$59,IF(AND(B381&lt;=110,B381&gt;100),9*转化表!$G$50+10*转化表!$G$51+10*转化表!$G$52+10*转化表!$G$53+10*转化表!$G$54+10*转化表!$G$55+10*转化表!$G$56+10*转化表!$G$57+10*转化表!$G$58+10*转化表!$G$59+(B381-100)*转化表!$G$60,IF(AND(B381&lt;=120,B381&gt;110),9*转化表!$G$50+10*转化表!$G$51+10*转化表!$G$52+10*转化表!$G$53+10*转化表!$G$54+10*转化表!$G$55+10*转化表!$G$56+10*转化表!$G$57+10*转化表!$G$58+10*转化表!$G$59+10*转化表!$G$60+(B381-110)*转化表!$G$61))))))))))))</f>
        <v>30</v>
      </c>
      <c r="L381" s="46">
        <f>IF(F381&lt;=50,0,(F381-50)*B381*7%+IF(AND(B381&lt;=10,B381&gt;0),(人物成长表!$B381-1)*转化表!$H$50,IF(AND(B381&lt;=20,B381&gt;10),9*转化表!$H$50+(B381-10)*转化表!$H$51,IF(AND(B381&lt;=30,B381&gt;20),9*转化表!$H$50+10*转化表!$H$51+(B381-20)*转化表!$H$52,IF(AND(B381&lt;=40,B381&gt;30),9*转化表!$H$50+10*转化表!$H$51+10*转化表!$H$52+(B381-30)*转化表!$H$53,IF(AND(B381&lt;=50,B381&gt;40),9*转化表!$H$50+10*转化表!$H$51+10*转化表!$H$52+10*转化表!$H$53+(B381-40)*转化表!$H$54,IF(AND(B381&lt;=60,B381&gt;50),9*转化表!$H$50+10*转化表!$H$51+10*转化表!$H$52+10*转化表!$H$53+10*转化表!$H$54+(B381-50)*转化表!$H$55,IF(AND(B381&lt;=70,B381&gt;60),9*转化表!$H$50+10*转化表!$H$51+10*转化表!$H$52+10*转化表!$H$53+10*转化表!$H$54+10*转化表!$H$55+(B381-60)*转化表!$H$56,IF(AND(B381&lt;=80,B381&gt;70),9*转化表!$H$50+10*转化表!$H$51+10*转化表!$H$52+10*转化表!$H$53+10*转化表!$H$54+10*转化表!$H$55+10*转化表!$H$56+(B381-70)*转化表!$H$57,IF(AND(B381&lt;=90,B381&gt;80),9*转化表!$H$50+10*转化表!$H$51+10*转化表!$H$52+10*转化表!$H$53+10*转化表!$H$54+10*转化表!$H$55+10*转化表!$H$56+10*转化表!$H$57+(B381-80)*转化表!$H$58,IF(AND(B381&lt;=100,B381&gt;90),9*转化表!$H$50+10*转化表!$H$51+10*转化表!$H$52+10*转化表!$H$53+10*转化表!$H$54+10*转化表!$H$55+10*转化表!$H$56+10*转化表!$H$57+10*转化表!$H$58+(B381-90)*转化表!$H$59,IF(AND(B381&lt;=110,B381&gt;100),9*转化表!$H$50+10*转化表!$H$51+10*转化表!$H$52+10*转化表!$H$53+10*转化表!$H$54+10*转化表!$H$55+10*转化表!$H$56+10*转化表!$H$57+10*转化表!$H$58+10*转化表!$H$59+(B381-100)*转化表!$H$60,IF(AND(B381&lt;=120,B381&gt;110),9*转化表!$H$50+10*转化表!$H$51+10*转化表!$H$52+10*转化表!$H$53+10*转化表!$H$54+10*转化表!$H$55+10*转化表!$H$56+10*转化表!$H$57+10*转化表!$H$58+10*转化表!$H$59+10*转化表!$H$60+(B381-110)*转化表!$H$61)))))))))))))</f>
        <v>0</v>
      </c>
      <c r="M381" s="26">
        <v>0.3</v>
      </c>
      <c r="N381" s="24">
        <v>0</v>
      </c>
      <c r="O381" s="24">
        <v>0</v>
      </c>
      <c r="P381" s="26">
        <v>0.05</v>
      </c>
      <c r="Q381" s="24">
        <v>0</v>
      </c>
      <c r="R381" s="24">
        <v>0</v>
      </c>
      <c r="S381" s="26">
        <v>0.1</v>
      </c>
    </row>
    <row r="382" spans="1:19">
      <c r="A382" s="23" t="s">
        <v>466</v>
      </c>
      <c r="B382" s="24">
        <v>21</v>
      </c>
      <c r="C382" s="25">
        <f t="shared" si="3"/>
        <v>562</v>
      </c>
      <c r="D382" s="23">
        <v>60</v>
      </c>
      <c r="E382" s="23">
        <v>50</v>
      </c>
      <c r="F382" s="24">
        <v>50</v>
      </c>
      <c r="G382" s="47">
        <f>人物成长表!$D382*人物成长表!$B382*10%+7+IF(AND(B382&lt;=10,B382&gt;0),(人物成长表!$B382-1)*转化表!$C$50,IF(AND(B382&lt;=20,B382&gt;10),9*转化表!$C$50+(B382-10)*转化表!$C$51,IF(AND(B382&lt;=30,B382&gt;20),9*转化表!$C$50+10*转化表!$C$51+(B382-20)*转化表!$C$52,IF(AND(B382&lt;=40,B382&gt;30),9*转化表!$C$50+10*转化表!$C$51+10*转化表!$C$52+(B382-30)*转化表!$C$53,IF(AND(B382&lt;=50,B382&gt;40),9*转化表!$C$50+10*转化表!$C$51+10*转化表!$C$52+10*转化表!$C$53+(B382-40)*转化表!$C$54,IF(AND(B382&lt;=60,B382&gt;50),9*转化表!$C$50+10*转化表!$C$51+10*转化表!$C$52+10*转化表!$C$53+10*转化表!$C$54+(B382-50)*转化表!$C$55,IF(AND(B382&lt;=70,B382&gt;60),9*转化表!$C$50+10*转化表!$C$51+10*转化表!$C$52+10*转化表!$C$53+10*转化表!$C$54+10*转化表!$C$55+(B382-60)*转化表!$C$56,IF(AND(B382&lt;=80,B382&gt;70),9*转化表!$C$50+10*转化表!$C$51+10*转化表!$C$52+10*转化表!$C$53+10*转化表!$C$54+10*转化表!$C$55+10*转化表!$C$56+(B382-70)*转化表!$C$57,IF(AND(B382&lt;=90,B382&gt;80),9*转化表!$C$50+10*转化表!$C$51+10*转化表!$C$52+10*转化表!$C$53+10*转化表!$C$54+10*转化表!$C$55+10*转化表!$C$56+10*转化表!$C$57+(B382-80)*转化表!$C$58,IF(AND(B382&lt;=100,B382&gt;90),9*转化表!$C$50+10*转化表!$C$51+10*转化表!$C$52+10*转化表!$C$53+10*转化表!$C$54+10*转化表!$C$55+10*转化表!$C$56+10*转化表!$C$57+10*转化表!$C$58+(B382-90)*转化表!$C$59,IF(AND(B382&lt;=110,B382&gt;100),9*转化表!$C$50+10*转化表!$C$51+10*转化表!$C$52+10*转化表!$C$53+10*转化表!$C$54+10*转化表!$C$55+10*转化表!$C$56+10*转化表!$C$57+10*转化表!$C$58+10*转化表!$C$59+(B382-100)*转化表!$C$60,IF(AND(B382&lt;=120,B382&gt;110),9*转化表!$C$50+10*转化表!$C$51+10*转化表!$C$52+10*转化表!$C$53+10*转化表!$C$54+10*转化表!$C$55+10*转化表!$C$56+10*转化表!$C$57+10*转化表!$C$58+10*转化表!$C$59+10*转化表!$C$60+(B382-110)*转化表!$C$61))))))))))))</f>
        <v>152</v>
      </c>
      <c r="H382" s="47">
        <f>人物成长表!$D382*人物成长表!$B382*7%+4.8+IF(AND(B382&lt;=10,B382&gt;0),(人物成长表!$B382-1)*转化表!$D$50,IF(AND(B382&lt;=20,B382&gt;10),9*转化表!$D$50+(B382-10)*转化表!$D$51,IF(AND(B382&lt;=30,B382&gt;20),9*转化表!$D$50+10*转化表!$D$51+(B382-20)*转化表!$D$52,IF(AND(B382&lt;=40,B382&gt;30),9*转化表!$D$50+10*转化表!$D$51+10*转化表!$D$52+(B382-30)*转化表!$D$53,IF(AND(B382&lt;=50,B382&gt;40),9*转化表!$D$50+10*转化表!$D$51+10*转化表!$D$52+10*转化表!$D$53+(B382-40)*转化表!$D$54,IF(AND(B382&lt;=60,B382&gt;50),9*转化表!$D$50+10*转化表!$D$51+10*转化表!$D$52+10*转化表!$D$53+10*转化表!$D$54+(B382-50)*转化表!$D$55,IF(AND(B382&lt;=70,B382&gt;60),9*转化表!$D$50+10*转化表!$D$51+10*转化表!$D$52+10*转化表!$D$53+10*转化表!$D$54+10*转化表!$D$55+(B382-60)*转化表!$D$56,IF(AND(B382&lt;=80,B382&gt;70),9*转化表!$D$50+10*转化表!$D$51+10*转化表!$D$52+10*转化表!$D$53+10*转化表!$D$54+10*转化表!$D$55+10*转化表!$D$56+(B382-70)*转化表!$D$57,IF(AND(B382&lt;=90,B382&gt;80),9*转化表!$D$50+10*转化表!$D$51+10*转化表!$D$52+10*转化表!$D$53+10*转化表!$D$54+10*转化表!$D$55+10*转化表!$D$56+10*转化表!$D$57+(B382-80)*转化表!$D$58,IF(AND(B382&lt;=100,B382&gt;90),9*转化表!$D$50+10*转化表!$D$51+10*转化表!$D$52+10*转化表!$D$53+10*转化表!$D$54+10*转化表!$D$55+10*转化表!$D$56+10*转化表!$D$57+10*转化表!$D$58+(B382-90)*转化表!$D$59,IF(AND(B382&lt;=110,B382&gt;100),9*转化表!$D$50+10*转化表!$D$51+10*转化表!$D$52+10*转化表!$D$53+10*转化表!$D$54+10*转化表!$D$55+10*转化表!$D$56+10*转化表!$D$57+10*转化表!$D$58+10*转化表!$D$59+(B382-100)*转化表!$D$60,IF(AND(B382&lt;=120,B382&gt;110),9*转化表!$D$50+10*转化表!$D$51+10*转化表!$D$52+10*转化表!$D$53+10*转化表!$D$54+10*转化表!$D$55+10*转化表!$D$56+10*转化表!$D$57+10*转化表!$D$58+10*转化表!$D$59+10*转化表!$D$60+(B382-110)*转化表!$D$61))))))))))))</f>
        <v>51.5</v>
      </c>
      <c r="I382" s="46">
        <f>IF(E382&lt;=50,0,(E382-50)*B382*10%+0.1+IF(AND(B382&lt;=10,B382&gt;0),(人物成长表!$B382-1)*转化表!$E$50,IF(AND(B382&lt;=20,B382&gt;10),9*转化表!$E$50+(B382-10)*转化表!$E$51,IF(AND(B382&lt;=30,B382&gt;20),9*转化表!$E$50+10*转化表!$E$51+(B382-20)*转化表!$E$52,IF(AND(B382&lt;=40,B382&gt;30),9*转化表!$E$50+10*转化表!$E$51+10*转化表!$E$52+(B382-30)*转化表!$E$53,IF(AND(B382&lt;=50,B382&gt;40),9*转化表!$E$50+10*转化表!$E$51+10*转化表!$E$52+10*转化表!$E$53+(B382-40)*转化表!$E$54,IF(AND(B382&lt;=60,B382&gt;50),9*转化表!$E$50+10*转化表!$E$51+10*转化表!$E$52+10*转化表!$E$53+10*转化表!$E$54+(B382-50)*转化表!$E$55,IF(AND(B382&lt;=70,B382&gt;60),9*转化表!$E$50+10*转化表!$E$51+10*转化表!$E$52+10*转化表!$E$53+10*转化表!$E$54+10*转化表!$E$55+(B382-60)*转化表!$E$56,IF(AND(B382&lt;=80,B382&gt;70),9*转化表!$E$50+10*转化表!$E$51+10*转化表!$E$52+10*转化表!$E$53+10*转化表!$E$54+10*转化表!$E$55+10*转化表!$E$56+(B382-70)*转化表!$E$57,IF(AND(B382&lt;=90,B382&gt;80),9*转化表!$E$50+10*转化表!$E$51+10*转化表!$E$52+10*转化表!$E$53+10*转化表!$E$54+10*转化表!$E$55+10*转化表!$E$56+10*转化表!$E$57+(B382-80)*转化表!$E$58,IF(AND(B382&lt;=100,B382&gt;90),9*转化表!$E$50+10*转化表!$E$51+10*转化表!$E$52+10*转化表!$E$53+10*转化表!$E$54+10*转化表!$E$55+10*转化表!$E$56+10*转化表!$E$57+10*转化表!$E$58+(B382-90)*转化表!$E$59,IF(AND(B382&lt;=110,B382&gt;100),9*转化表!$E$50+10*转化表!$E$51+10*转化表!$E$52+10*转化表!$E$53+10*转化表!$E$54+10*转化表!$E$55+10*转化表!$E$56+10*转化表!$E$57+10*转化表!$E$58+10*转化表!$E$59+(B382-100)*转化表!$E$60,IF(AND(B382&lt;=120,B382&gt;110),9*转化表!$E$50+10*转化表!$E$51+10*转化表!$E$52+10*转化表!$E$53+10*转化表!$E$54+10*转化表!$E$55+10*转化表!$E$56+10*转化表!$E$57+10*转化表!$E$58+10*转化表!$E$59+10*转化表!$E$60+(B382-110)*转化表!$E$61)))))))))))))</f>
        <v>0</v>
      </c>
      <c r="J382" s="46">
        <f>IF(E382&lt;=50,0,(E382-50)*B382*7%+0.1+IF(AND(B382&lt;=10,B382&gt;0),(人物成长表!$B382-1)*转化表!$F$50,IF(AND(B382&lt;=20,B382&gt;10),9*转化表!$F$50+(B382-10)*转化表!$F$51,IF(AND(B382&lt;=30,B382&gt;20),9*转化表!$F$50+10*转化表!$F$51+(B382-20)*转化表!$F$52,IF(AND(B382&lt;=40,B382&gt;30),9*转化表!$F$50+10*转化表!$F$51+10*转化表!$F$52+(B382-30)*转化表!$F$53,IF(AND(B382&lt;=50,B382&gt;40),9*转化表!$F$50+10*转化表!$F$51+10*转化表!$F$52+10*转化表!$F$53+(B382-40)*转化表!$F$54,IF(AND(B382&lt;=60,B382&gt;50),9*转化表!$F$50+10*转化表!$F$51+10*转化表!$F$52+10*转化表!$F$53+10*转化表!$F$54+(B382-50)*转化表!$F$55,IF(AND(B382&lt;=70,B382&gt;60),9*转化表!$F$50+10*转化表!$F$51+10*转化表!$F$52+10*转化表!$F$53+10*转化表!$F$54+10*转化表!$F$55+(B382-60)*转化表!$F$56,IF(AND(B382&lt;=80,B382&gt;70),9*转化表!$F$50+10*转化表!$F$51+10*转化表!$F$52+10*转化表!$F$53+10*转化表!$F$54+10*转化表!$F$55+10*转化表!$F$56+(B382-70)*转化表!$F$57,IF(AND(B382&lt;=90,B382&gt;80),9*转化表!$F$50+10*转化表!$F$51+10*转化表!$F$52+10*转化表!$F$53+10*转化表!$F$54+10*转化表!$F$55+10*转化表!$F$56+10*转化表!$F$57+(B382-80)*转化表!$F$58,IF(AND(B382&lt;=100,B382&gt;90),9*转化表!$F$50+10*转化表!$F$51+10*转化表!$F$52+10*转化表!$F$53+10*转化表!$F$54+10*转化表!$F$55+10*转化表!$F$56+10*转化表!$F$57+10*转化表!$F$58+(B382-90)*转化表!$F$59,IF(AND(B382&lt;=110,B382&gt;100),9*转化表!$F$50+10*转化表!$F$51+10*转化表!$F$52+10*转化表!$F$53+10*转化表!$F$54+10*转化表!$F$55+10*转化表!$F$56+10*转化表!$F$57+10*转化表!$F$58+10*转化表!$F$59+(B382-100)*转化表!$F$60,IF(AND(B382&lt;=120,B382&gt;110),9*转化表!$F$50+10*转化表!$F$51+10*转化表!$F$52+10*转化表!$F$53+10*转化表!$F$54+10*转化表!$F$55+10*转化表!$F$56+10*转化表!$F$57+10*转化表!$F$58+10*转化表!$F$59+10*转化表!$F$60+(B382-110)*转化表!$F$61)))))))))))))</f>
        <v>0</v>
      </c>
      <c r="K382" s="46">
        <f>(F382-50)*B382*10%+1+IF(AND(B382&lt;=10,B382&gt;0),(人物成长表!$B382-1)*转化表!$G$50,IF(AND(B382&lt;=20,B382&gt;10),9*转化表!$G$50+(B382-10)*转化表!$G$51,IF(AND(B382&lt;=30,B382&gt;20),9*转化表!$G$50+10*转化表!$G$51+(B382-20)*转化表!$G$52,IF(AND(B382&lt;=40,B382&gt;30),9*转化表!$G$50+10*转化表!$G$51+10*转化表!$G$52+(B382-30)*转化表!$G$53,IF(AND(B382&lt;=50,B382&gt;40),9*转化表!$G$50+10*转化表!$G$51+10*转化表!$G$52+10*转化表!$G$53+(B382-40)*转化表!$G$54,IF(AND(B382&lt;=60,B382&gt;50),9*转化表!$G$50+10*转化表!$G$51+10*转化表!$G$52+10*转化表!$G$53+10*转化表!$G$54+(B382-50)*转化表!$G$55,IF(AND(B382&lt;=70,B382&gt;60),9*转化表!$G$50+10*转化表!$G$51+10*转化表!$G$52+10*转化表!$G$53+10*转化表!$G$54+10*转化表!$G$55+(B382-60)*转化表!$G$56,IF(AND(B382&lt;=80,B382&gt;70),9*转化表!$G$50+10*转化表!$G$51+10*转化表!$G$52+10*转化表!$G$53+10*转化表!$G$54+10*转化表!$G$55+10*转化表!$G$56+(B382-70)*转化表!$G$57,IF(AND(B382&lt;=90,B382&gt;80),9*转化表!$G$50+10*转化表!$G$51+10*转化表!$G$52+10*转化表!$G$53+10*转化表!$G$54+10*转化表!$G$55+10*转化表!$G$56+10*转化表!$G$57+(B382-80)*转化表!$G$58,IF(AND(B382&lt;=100,B382&gt;90),9*转化表!$G$50+10*转化表!$G$51+10*转化表!$G$52+10*转化表!$G$53+10*转化表!$G$54+10*转化表!$G$55+10*转化表!$G$56+10*转化表!$G$57+10*转化表!$G$58+(B382-90)*转化表!$G$59,IF(AND(B382&lt;=110,B382&gt;100),9*转化表!$G$50+10*转化表!$G$51+10*转化表!$G$52+10*转化表!$G$53+10*转化表!$G$54+10*转化表!$G$55+10*转化表!$G$56+10*转化表!$G$57+10*转化表!$G$58+10*转化表!$G$59+(B382-100)*转化表!$G$60,IF(AND(B382&lt;=120,B382&gt;110),9*转化表!$G$50+10*转化表!$G$51+10*转化表!$G$52+10*转化表!$G$53+10*转化表!$G$54+10*转化表!$G$55+10*转化表!$G$56+10*转化表!$G$57+10*转化表!$G$58+10*转化表!$G$59+10*转化表!$G$60+(B382-110)*转化表!$G$61))))))))))))</f>
        <v>33</v>
      </c>
      <c r="L382" s="46">
        <f>IF(F382&lt;=50,0,(F382-50)*B382*7%+IF(AND(B382&lt;=10,B382&gt;0),(人物成长表!$B382-1)*转化表!$H$50,IF(AND(B382&lt;=20,B382&gt;10),9*转化表!$H$50+(B382-10)*转化表!$H$51,IF(AND(B382&lt;=30,B382&gt;20),9*转化表!$H$50+10*转化表!$H$51+(B382-20)*转化表!$H$52,IF(AND(B382&lt;=40,B382&gt;30),9*转化表!$H$50+10*转化表!$H$51+10*转化表!$H$52+(B382-30)*转化表!$H$53,IF(AND(B382&lt;=50,B382&gt;40),9*转化表!$H$50+10*转化表!$H$51+10*转化表!$H$52+10*转化表!$H$53+(B382-40)*转化表!$H$54,IF(AND(B382&lt;=60,B382&gt;50),9*转化表!$H$50+10*转化表!$H$51+10*转化表!$H$52+10*转化表!$H$53+10*转化表!$H$54+(B382-50)*转化表!$H$55,IF(AND(B382&lt;=70,B382&gt;60),9*转化表!$H$50+10*转化表!$H$51+10*转化表!$H$52+10*转化表!$H$53+10*转化表!$H$54+10*转化表!$H$55+(B382-60)*转化表!$H$56,IF(AND(B382&lt;=80,B382&gt;70),9*转化表!$H$50+10*转化表!$H$51+10*转化表!$H$52+10*转化表!$H$53+10*转化表!$H$54+10*转化表!$H$55+10*转化表!$H$56+(B382-70)*转化表!$H$57,IF(AND(B382&lt;=90,B382&gt;80),9*转化表!$H$50+10*转化表!$H$51+10*转化表!$H$52+10*转化表!$H$53+10*转化表!$H$54+10*转化表!$H$55+10*转化表!$H$56+10*转化表!$H$57+(B382-80)*转化表!$H$58,IF(AND(B382&lt;=100,B382&gt;90),9*转化表!$H$50+10*转化表!$H$51+10*转化表!$H$52+10*转化表!$H$53+10*转化表!$H$54+10*转化表!$H$55+10*转化表!$H$56+10*转化表!$H$57+10*转化表!$H$58+(B382-90)*转化表!$H$59,IF(AND(B382&lt;=110,B382&gt;100),9*转化表!$H$50+10*转化表!$H$51+10*转化表!$H$52+10*转化表!$H$53+10*转化表!$H$54+10*转化表!$H$55+10*转化表!$H$56+10*转化表!$H$57+10*转化表!$H$58+10*转化表!$H$59+(B382-100)*转化表!$H$60,IF(AND(B382&lt;=120,B382&gt;110),9*转化表!$H$50+10*转化表!$H$51+10*转化表!$H$52+10*转化表!$H$53+10*转化表!$H$54+10*转化表!$H$55+10*转化表!$H$56+10*转化表!$H$57+10*转化表!$H$58+10*转化表!$H$59+10*转化表!$H$60+(B382-110)*转化表!$H$61)))))))))))))</f>
        <v>0</v>
      </c>
      <c r="M382" s="26">
        <v>0.3</v>
      </c>
      <c r="N382" s="24">
        <v>0</v>
      </c>
      <c r="O382" s="24">
        <v>0</v>
      </c>
      <c r="P382" s="26">
        <v>0.05</v>
      </c>
      <c r="Q382" s="24">
        <v>0</v>
      </c>
      <c r="R382" s="24">
        <v>0</v>
      </c>
      <c r="S382" s="26">
        <v>0.1</v>
      </c>
    </row>
    <row r="383" spans="1:19">
      <c r="A383" s="23" t="s">
        <v>466</v>
      </c>
      <c r="B383" s="24">
        <v>22</v>
      </c>
      <c r="C383" s="25">
        <f t="shared" si="3"/>
        <v>610</v>
      </c>
      <c r="D383" s="23">
        <v>60</v>
      </c>
      <c r="E383" s="23">
        <v>50</v>
      </c>
      <c r="F383" s="24">
        <v>50</v>
      </c>
      <c r="G383" s="47">
        <f>人物成长表!$D383*人物成长表!$B383*10%+7+IF(AND(B383&lt;=10,B383&gt;0),(人物成长表!$B383-1)*转化表!$C$50,IF(AND(B383&lt;=20,B383&gt;10),9*转化表!$C$50+(B383-10)*转化表!$C$51,IF(AND(B383&lt;=30,B383&gt;20),9*转化表!$C$50+10*转化表!$C$51+(B383-20)*转化表!$C$52,IF(AND(B383&lt;=40,B383&gt;30),9*转化表!$C$50+10*转化表!$C$51+10*转化表!$C$52+(B383-30)*转化表!$C$53,IF(AND(B383&lt;=50,B383&gt;40),9*转化表!$C$50+10*转化表!$C$51+10*转化表!$C$52+10*转化表!$C$53+(B383-40)*转化表!$C$54,IF(AND(B383&lt;=60,B383&gt;50),9*转化表!$C$50+10*转化表!$C$51+10*转化表!$C$52+10*转化表!$C$53+10*转化表!$C$54+(B383-50)*转化表!$C$55,IF(AND(B383&lt;=70,B383&gt;60),9*转化表!$C$50+10*转化表!$C$51+10*转化表!$C$52+10*转化表!$C$53+10*转化表!$C$54+10*转化表!$C$55+(B383-60)*转化表!$C$56,IF(AND(B383&lt;=80,B383&gt;70),9*转化表!$C$50+10*转化表!$C$51+10*转化表!$C$52+10*转化表!$C$53+10*转化表!$C$54+10*转化表!$C$55+10*转化表!$C$56+(B383-70)*转化表!$C$57,IF(AND(B383&lt;=90,B383&gt;80),9*转化表!$C$50+10*转化表!$C$51+10*转化表!$C$52+10*转化表!$C$53+10*转化表!$C$54+10*转化表!$C$55+10*转化表!$C$56+10*转化表!$C$57+(B383-80)*转化表!$C$58,IF(AND(B383&lt;=100,B383&gt;90),9*转化表!$C$50+10*转化表!$C$51+10*转化表!$C$52+10*转化表!$C$53+10*转化表!$C$54+10*转化表!$C$55+10*转化表!$C$56+10*转化表!$C$57+10*转化表!$C$58+(B383-90)*转化表!$C$59,IF(AND(B383&lt;=110,B383&gt;100),9*转化表!$C$50+10*转化表!$C$51+10*转化表!$C$52+10*转化表!$C$53+10*转化表!$C$54+10*转化表!$C$55+10*转化表!$C$56+10*转化表!$C$57+10*转化表!$C$58+10*转化表!$C$59+(B383-100)*转化表!$C$60,IF(AND(B383&lt;=120,B383&gt;110),9*转化表!$C$50+10*转化表!$C$51+10*转化表!$C$52+10*转化表!$C$53+10*转化表!$C$54+10*转化表!$C$55+10*转化表!$C$56+10*转化表!$C$57+10*转化表!$C$58+10*转化表!$C$59+10*转化表!$C$60+(B383-110)*转化表!$C$61))))))))))))</f>
        <v>165</v>
      </c>
      <c r="H383" s="47">
        <f>人物成长表!$D383*人物成长表!$B383*7%+4.8+IF(AND(B383&lt;=10,B383&gt;0),(人物成长表!$B383-1)*转化表!$D$50,IF(AND(B383&lt;=20,B383&gt;10),9*转化表!$D$50+(B383-10)*转化表!$D$51,IF(AND(B383&lt;=30,B383&gt;20),9*转化表!$D$50+10*转化表!$D$51+(B383-20)*转化表!$D$52,IF(AND(B383&lt;=40,B383&gt;30),9*转化表!$D$50+10*转化表!$D$51+10*转化表!$D$52+(B383-30)*转化表!$D$53,IF(AND(B383&lt;=50,B383&gt;40),9*转化表!$D$50+10*转化表!$D$51+10*转化表!$D$52+10*转化表!$D$53+(B383-40)*转化表!$D$54,IF(AND(B383&lt;=60,B383&gt;50),9*转化表!$D$50+10*转化表!$D$51+10*转化表!$D$52+10*转化表!$D$53+10*转化表!$D$54+(B383-50)*转化表!$D$55,IF(AND(B383&lt;=70,B383&gt;60),9*转化表!$D$50+10*转化表!$D$51+10*转化表!$D$52+10*转化表!$D$53+10*转化表!$D$54+10*转化表!$D$55+(B383-60)*转化表!$D$56,IF(AND(B383&lt;=80,B383&gt;70),9*转化表!$D$50+10*转化表!$D$51+10*转化表!$D$52+10*转化表!$D$53+10*转化表!$D$54+10*转化表!$D$55+10*转化表!$D$56+(B383-70)*转化表!$D$57,IF(AND(B383&lt;=90,B383&gt;80),9*转化表!$D$50+10*转化表!$D$51+10*转化表!$D$52+10*转化表!$D$53+10*转化表!$D$54+10*转化表!$D$55+10*转化表!$D$56+10*转化表!$D$57+(B383-80)*转化表!$D$58,IF(AND(B383&lt;=100,B383&gt;90),9*转化表!$D$50+10*转化表!$D$51+10*转化表!$D$52+10*转化表!$D$53+10*转化表!$D$54+10*转化表!$D$55+10*转化表!$D$56+10*转化表!$D$57+10*转化表!$D$58+(B383-90)*转化表!$D$59,IF(AND(B383&lt;=110,B383&gt;100),9*转化表!$D$50+10*转化表!$D$51+10*转化表!$D$52+10*转化表!$D$53+10*转化表!$D$54+10*转化表!$D$55+10*转化表!$D$56+10*转化表!$D$57+10*转化表!$D$58+10*转化表!$D$59+(B383-100)*转化表!$D$60,IF(AND(B383&lt;=120,B383&gt;110),9*转化表!$D$50+10*转化表!$D$51+10*转化表!$D$52+10*转化表!$D$53+10*转化表!$D$54+10*转化表!$D$55+10*转化表!$D$56+10*转化表!$D$57+10*转化表!$D$58+10*转化表!$D$59+10*转化表!$D$60+(B383-110)*转化表!$D$61))))))))))))</f>
        <v>55.000000000000007</v>
      </c>
      <c r="I383" s="46">
        <f>IF(E383&lt;=50,0,(E383-50)*B383*10%+0.1+IF(AND(B383&lt;=10,B383&gt;0),(人物成长表!$B383-1)*转化表!$E$50,IF(AND(B383&lt;=20,B383&gt;10),9*转化表!$E$50+(B383-10)*转化表!$E$51,IF(AND(B383&lt;=30,B383&gt;20),9*转化表!$E$50+10*转化表!$E$51+(B383-20)*转化表!$E$52,IF(AND(B383&lt;=40,B383&gt;30),9*转化表!$E$50+10*转化表!$E$51+10*转化表!$E$52+(B383-30)*转化表!$E$53,IF(AND(B383&lt;=50,B383&gt;40),9*转化表!$E$50+10*转化表!$E$51+10*转化表!$E$52+10*转化表!$E$53+(B383-40)*转化表!$E$54,IF(AND(B383&lt;=60,B383&gt;50),9*转化表!$E$50+10*转化表!$E$51+10*转化表!$E$52+10*转化表!$E$53+10*转化表!$E$54+(B383-50)*转化表!$E$55,IF(AND(B383&lt;=70,B383&gt;60),9*转化表!$E$50+10*转化表!$E$51+10*转化表!$E$52+10*转化表!$E$53+10*转化表!$E$54+10*转化表!$E$55+(B383-60)*转化表!$E$56,IF(AND(B383&lt;=80,B383&gt;70),9*转化表!$E$50+10*转化表!$E$51+10*转化表!$E$52+10*转化表!$E$53+10*转化表!$E$54+10*转化表!$E$55+10*转化表!$E$56+(B383-70)*转化表!$E$57,IF(AND(B383&lt;=90,B383&gt;80),9*转化表!$E$50+10*转化表!$E$51+10*转化表!$E$52+10*转化表!$E$53+10*转化表!$E$54+10*转化表!$E$55+10*转化表!$E$56+10*转化表!$E$57+(B383-80)*转化表!$E$58,IF(AND(B383&lt;=100,B383&gt;90),9*转化表!$E$50+10*转化表!$E$51+10*转化表!$E$52+10*转化表!$E$53+10*转化表!$E$54+10*转化表!$E$55+10*转化表!$E$56+10*转化表!$E$57+10*转化表!$E$58+(B383-90)*转化表!$E$59,IF(AND(B383&lt;=110,B383&gt;100),9*转化表!$E$50+10*转化表!$E$51+10*转化表!$E$52+10*转化表!$E$53+10*转化表!$E$54+10*转化表!$E$55+10*转化表!$E$56+10*转化表!$E$57+10*转化表!$E$58+10*转化表!$E$59+(B383-100)*转化表!$E$60,IF(AND(B383&lt;=120,B383&gt;110),9*转化表!$E$50+10*转化表!$E$51+10*转化表!$E$52+10*转化表!$E$53+10*转化表!$E$54+10*转化表!$E$55+10*转化表!$E$56+10*转化表!$E$57+10*转化表!$E$58+10*转化表!$E$59+10*转化表!$E$60+(B383-110)*转化表!$E$61)))))))))))))</f>
        <v>0</v>
      </c>
      <c r="J383" s="46">
        <f>IF(E383&lt;=50,0,(E383-50)*B383*7%+0.1+IF(AND(B383&lt;=10,B383&gt;0),(人物成长表!$B383-1)*转化表!$F$50,IF(AND(B383&lt;=20,B383&gt;10),9*转化表!$F$50+(B383-10)*转化表!$F$51,IF(AND(B383&lt;=30,B383&gt;20),9*转化表!$F$50+10*转化表!$F$51+(B383-20)*转化表!$F$52,IF(AND(B383&lt;=40,B383&gt;30),9*转化表!$F$50+10*转化表!$F$51+10*转化表!$F$52+(B383-30)*转化表!$F$53,IF(AND(B383&lt;=50,B383&gt;40),9*转化表!$F$50+10*转化表!$F$51+10*转化表!$F$52+10*转化表!$F$53+(B383-40)*转化表!$F$54,IF(AND(B383&lt;=60,B383&gt;50),9*转化表!$F$50+10*转化表!$F$51+10*转化表!$F$52+10*转化表!$F$53+10*转化表!$F$54+(B383-50)*转化表!$F$55,IF(AND(B383&lt;=70,B383&gt;60),9*转化表!$F$50+10*转化表!$F$51+10*转化表!$F$52+10*转化表!$F$53+10*转化表!$F$54+10*转化表!$F$55+(B383-60)*转化表!$F$56,IF(AND(B383&lt;=80,B383&gt;70),9*转化表!$F$50+10*转化表!$F$51+10*转化表!$F$52+10*转化表!$F$53+10*转化表!$F$54+10*转化表!$F$55+10*转化表!$F$56+(B383-70)*转化表!$F$57,IF(AND(B383&lt;=90,B383&gt;80),9*转化表!$F$50+10*转化表!$F$51+10*转化表!$F$52+10*转化表!$F$53+10*转化表!$F$54+10*转化表!$F$55+10*转化表!$F$56+10*转化表!$F$57+(B383-80)*转化表!$F$58,IF(AND(B383&lt;=100,B383&gt;90),9*转化表!$F$50+10*转化表!$F$51+10*转化表!$F$52+10*转化表!$F$53+10*转化表!$F$54+10*转化表!$F$55+10*转化表!$F$56+10*转化表!$F$57+10*转化表!$F$58+(B383-90)*转化表!$F$59,IF(AND(B383&lt;=110,B383&gt;100),9*转化表!$F$50+10*转化表!$F$51+10*转化表!$F$52+10*转化表!$F$53+10*转化表!$F$54+10*转化表!$F$55+10*转化表!$F$56+10*转化表!$F$57+10*转化表!$F$58+10*转化表!$F$59+(B383-100)*转化表!$F$60,IF(AND(B383&lt;=120,B383&gt;110),9*转化表!$F$50+10*转化表!$F$51+10*转化表!$F$52+10*转化表!$F$53+10*转化表!$F$54+10*转化表!$F$55+10*转化表!$F$56+10*转化表!$F$57+10*转化表!$F$58+10*转化表!$F$59+10*转化表!$F$60+(B383-110)*转化表!$F$61)))))))))))))</f>
        <v>0</v>
      </c>
      <c r="K383" s="46">
        <f>(F383-50)*B383*10%+1+IF(AND(B383&lt;=10,B383&gt;0),(人物成长表!$B383-1)*转化表!$G$50,IF(AND(B383&lt;=20,B383&gt;10),9*转化表!$G$50+(B383-10)*转化表!$G$51,IF(AND(B383&lt;=30,B383&gt;20),9*转化表!$G$50+10*转化表!$G$51+(B383-20)*转化表!$G$52,IF(AND(B383&lt;=40,B383&gt;30),9*转化表!$G$50+10*转化表!$G$51+10*转化表!$G$52+(B383-30)*转化表!$G$53,IF(AND(B383&lt;=50,B383&gt;40),9*转化表!$G$50+10*转化表!$G$51+10*转化表!$G$52+10*转化表!$G$53+(B383-40)*转化表!$G$54,IF(AND(B383&lt;=60,B383&gt;50),9*转化表!$G$50+10*转化表!$G$51+10*转化表!$G$52+10*转化表!$G$53+10*转化表!$G$54+(B383-50)*转化表!$G$55,IF(AND(B383&lt;=70,B383&gt;60),9*转化表!$G$50+10*转化表!$G$51+10*转化表!$G$52+10*转化表!$G$53+10*转化表!$G$54+10*转化表!$G$55+(B383-60)*转化表!$G$56,IF(AND(B383&lt;=80,B383&gt;70),9*转化表!$G$50+10*转化表!$G$51+10*转化表!$G$52+10*转化表!$G$53+10*转化表!$G$54+10*转化表!$G$55+10*转化表!$G$56+(B383-70)*转化表!$G$57,IF(AND(B383&lt;=90,B383&gt;80),9*转化表!$G$50+10*转化表!$G$51+10*转化表!$G$52+10*转化表!$G$53+10*转化表!$G$54+10*转化表!$G$55+10*转化表!$G$56+10*转化表!$G$57+(B383-80)*转化表!$G$58,IF(AND(B383&lt;=100,B383&gt;90),9*转化表!$G$50+10*转化表!$G$51+10*转化表!$G$52+10*转化表!$G$53+10*转化表!$G$54+10*转化表!$G$55+10*转化表!$G$56+10*转化表!$G$57+10*转化表!$G$58+(B383-90)*转化表!$G$59,IF(AND(B383&lt;=110,B383&gt;100),9*转化表!$G$50+10*转化表!$G$51+10*转化表!$G$52+10*转化表!$G$53+10*转化表!$G$54+10*转化表!$G$55+10*转化表!$G$56+10*转化表!$G$57+10*转化表!$G$58+10*转化表!$G$59+(B383-100)*转化表!$G$60,IF(AND(B383&lt;=120,B383&gt;110),9*转化表!$G$50+10*转化表!$G$51+10*转化表!$G$52+10*转化表!$G$53+10*转化表!$G$54+10*转化表!$G$55+10*转化表!$G$56+10*转化表!$G$57+10*转化表!$G$58+10*转化表!$G$59+10*转化表!$G$60+(B383-110)*转化表!$G$61))))))))))))</f>
        <v>36</v>
      </c>
      <c r="L383" s="46">
        <f>IF(F383&lt;=50,0,(F383-50)*B383*7%+IF(AND(B383&lt;=10,B383&gt;0),(人物成长表!$B383-1)*转化表!$H$50,IF(AND(B383&lt;=20,B383&gt;10),9*转化表!$H$50+(B383-10)*转化表!$H$51,IF(AND(B383&lt;=30,B383&gt;20),9*转化表!$H$50+10*转化表!$H$51+(B383-20)*转化表!$H$52,IF(AND(B383&lt;=40,B383&gt;30),9*转化表!$H$50+10*转化表!$H$51+10*转化表!$H$52+(B383-30)*转化表!$H$53,IF(AND(B383&lt;=50,B383&gt;40),9*转化表!$H$50+10*转化表!$H$51+10*转化表!$H$52+10*转化表!$H$53+(B383-40)*转化表!$H$54,IF(AND(B383&lt;=60,B383&gt;50),9*转化表!$H$50+10*转化表!$H$51+10*转化表!$H$52+10*转化表!$H$53+10*转化表!$H$54+(B383-50)*转化表!$H$55,IF(AND(B383&lt;=70,B383&gt;60),9*转化表!$H$50+10*转化表!$H$51+10*转化表!$H$52+10*转化表!$H$53+10*转化表!$H$54+10*转化表!$H$55+(B383-60)*转化表!$H$56,IF(AND(B383&lt;=80,B383&gt;70),9*转化表!$H$50+10*转化表!$H$51+10*转化表!$H$52+10*转化表!$H$53+10*转化表!$H$54+10*转化表!$H$55+10*转化表!$H$56+(B383-70)*转化表!$H$57,IF(AND(B383&lt;=90,B383&gt;80),9*转化表!$H$50+10*转化表!$H$51+10*转化表!$H$52+10*转化表!$H$53+10*转化表!$H$54+10*转化表!$H$55+10*转化表!$H$56+10*转化表!$H$57+(B383-80)*转化表!$H$58,IF(AND(B383&lt;=100,B383&gt;90),9*转化表!$H$50+10*转化表!$H$51+10*转化表!$H$52+10*转化表!$H$53+10*转化表!$H$54+10*转化表!$H$55+10*转化表!$H$56+10*转化表!$H$57+10*转化表!$H$58+(B383-90)*转化表!$H$59,IF(AND(B383&lt;=110,B383&gt;100),9*转化表!$H$50+10*转化表!$H$51+10*转化表!$H$52+10*转化表!$H$53+10*转化表!$H$54+10*转化表!$H$55+10*转化表!$H$56+10*转化表!$H$57+10*转化表!$H$58+10*转化表!$H$59+(B383-100)*转化表!$H$60,IF(AND(B383&lt;=120,B383&gt;110),9*转化表!$H$50+10*转化表!$H$51+10*转化表!$H$52+10*转化表!$H$53+10*转化表!$H$54+10*转化表!$H$55+10*转化表!$H$56+10*转化表!$H$57+10*转化表!$H$58+10*转化表!$H$59+10*转化表!$H$60+(B383-110)*转化表!$H$61)))))))))))))</f>
        <v>0</v>
      </c>
      <c r="M383" s="26">
        <v>0.3</v>
      </c>
      <c r="N383" s="24">
        <v>0</v>
      </c>
      <c r="O383" s="24">
        <v>0</v>
      </c>
      <c r="P383" s="26">
        <v>0.05</v>
      </c>
      <c r="Q383" s="24">
        <v>0</v>
      </c>
      <c r="R383" s="24">
        <v>0</v>
      </c>
      <c r="S383" s="26">
        <v>0.1</v>
      </c>
    </row>
    <row r="384" spans="1:19">
      <c r="A384" s="23" t="s">
        <v>466</v>
      </c>
      <c r="B384" s="24">
        <v>23</v>
      </c>
      <c r="C384" s="25">
        <f t="shared" si="3"/>
        <v>658</v>
      </c>
      <c r="D384" s="23">
        <v>60</v>
      </c>
      <c r="E384" s="23">
        <v>50</v>
      </c>
      <c r="F384" s="24">
        <v>50</v>
      </c>
      <c r="G384" s="47">
        <f>人物成长表!$D384*人物成长表!$B384*10%+7+IF(AND(B384&lt;=10,B384&gt;0),(人物成长表!$B384-1)*转化表!$C$50,IF(AND(B384&lt;=20,B384&gt;10),9*转化表!$C$50+(B384-10)*转化表!$C$51,IF(AND(B384&lt;=30,B384&gt;20),9*转化表!$C$50+10*转化表!$C$51+(B384-20)*转化表!$C$52,IF(AND(B384&lt;=40,B384&gt;30),9*转化表!$C$50+10*转化表!$C$51+10*转化表!$C$52+(B384-30)*转化表!$C$53,IF(AND(B384&lt;=50,B384&gt;40),9*转化表!$C$50+10*转化表!$C$51+10*转化表!$C$52+10*转化表!$C$53+(B384-40)*转化表!$C$54,IF(AND(B384&lt;=60,B384&gt;50),9*转化表!$C$50+10*转化表!$C$51+10*转化表!$C$52+10*转化表!$C$53+10*转化表!$C$54+(B384-50)*转化表!$C$55,IF(AND(B384&lt;=70,B384&gt;60),9*转化表!$C$50+10*转化表!$C$51+10*转化表!$C$52+10*转化表!$C$53+10*转化表!$C$54+10*转化表!$C$55+(B384-60)*转化表!$C$56,IF(AND(B384&lt;=80,B384&gt;70),9*转化表!$C$50+10*转化表!$C$51+10*转化表!$C$52+10*转化表!$C$53+10*转化表!$C$54+10*转化表!$C$55+10*转化表!$C$56+(B384-70)*转化表!$C$57,IF(AND(B384&lt;=90,B384&gt;80),9*转化表!$C$50+10*转化表!$C$51+10*转化表!$C$52+10*转化表!$C$53+10*转化表!$C$54+10*转化表!$C$55+10*转化表!$C$56+10*转化表!$C$57+(B384-80)*转化表!$C$58,IF(AND(B384&lt;=100,B384&gt;90),9*转化表!$C$50+10*转化表!$C$51+10*转化表!$C$52+10*转化表!$C$53+10*转化表!$C$54+10*转化表!$C$55+10*转化表!$C$56+10*转化表!$C$57+10*转化表!$C$58+(B384-90)*转化表!$C$59,IF(AND(B384&lt;=110,B384&gt;100),9*转化表!$C$50+10*转化表!$C$51+10*转化表!$C$52+10*转化表!$C$53+10*转化表!$C$54+10*转化表!$C$55+10*转化表!$C$56+10*转化表!$C$57+10*转化表!$C$58+10*转化表!$C$59+(B384-100)*转化表!$C$60,IF(AND(B384&lt;=120,B384&gt;110),9*转化表!$C$50+10*转化表!$C$51+10*转化表!$C$52+10*转化表!$C$53+10*转化表!$C$54+10*转化表!$C$55+10*转化表!$C$56+10*转化表!$C$57+10*转化表!$C$58+10*转化表!$C$59+10*转化表!$C$60+(B384-110)*转化表!$C$61))))))))))))</f>
        <v>178</v>
      </c>
      <c r="H384" s="47">
        <f>人物成长表!$D384*人物成长表!$B384*7%+4.8+IF(AND(B384&lt;=10,B384&gt;0),(人物成长表!$B384-1)*转化表!$D$50,IF(AND(B384&lt;=20,B384&gt;10),9*转化表!$D$50+(B384-10)*转化表!$D$51,IF(AND(B384&lt;=30,B384&gt;20),9*转化表!$D$50+10*转化表!$D$51+(B384-20)*转化表!$D$52,IF(AND(B384&lt;=40,B384&gt;30),9*转化表!$D$50+10*转化表!$D$51+10*转化表!$D$52+(B384-30)*转化表!$D$53,IF(AND(B384&lt;=50,B384&gt;40),9*转化表!$D$50+10*转化表!$D$51+10*转化表!$D$52+10*转化表!$D$53+(B384-40)*转化表!$D$54,IF(AND(B384&lt;=60,B384&gt;50),9*转化表!$D$50+10*转化表!$D$51+10*转化表!$D$52+10*转化表!$D$53+10*转化表!$D$54+(B384-50)*转化表!$D$55,IF(AND(B384&lt;=70,B384&gt;60),9*转化表!$D$50+10*转化表!$D$51+10*转化表!$D$52+10*转化表!$D$53+10*转化表!$D$54+10*转化表!$D$55+(B384-60)*转化表!$D$56,IF(AND(B384&lt;=80,B384&gt;70),9*转化表!$D$50+10*转化表!$D$51+10*转化表!$D$52+10*转化表!$D$53+10*转化表!$D$54+10*转化表!$D$55+10*转化表!$D$56+(B384-70)*转化表!$D$57,IF(AND(B384&lt;=90,B384&gt;80),9*转化表!$D$50+10*转化表!$D$51+10*转化表!$D$52+10*转化表!$D$53+10*转化表!$D$54+10*转化表!$D$55+10*转化表!$D$56+10*转化表!$D$57+(B384-80)*转化表!$D$58,IF(AND(B384&lt;=100,B384&gt;90),9*转化表!$D$50+10*转化表!$D$51+10*转化表!$D$52+10*转化表!$D$53+10*转化表!$D$54+10*转化表!$D$55+10*转化表!$D$56+10*转化表!$D$57+10*转化表!$D$58+(B384-90)*转化表!$D$59,IF(AND(B384&lt;=110,B384&gt;100),9*转化表!$D$50+10*转化表!$D$51+10*转化表!$D$52+10*转化表!$D$53+10*转化表!$D$54+10*转化表!$D$55+10*转化表!$D$56+10*转化表!$D$57+10*转化表!$D$58+10*转化表!$D$59+(B384-100)*转化表!$D$60,IF(AND(B384&lt;=120,B384&gt;110),9*转化表!$D$50+10*转化表!$D$51+10*转化表!$D$52+10*转化表!$D$53+10*转化表!$D$54+10*转化表!$D$55+10*转化表!$D$56+10*转化表!$D$57+10*转化表!$D$58+10*转化表!$D$59+10*转化表!$D$60+(B384-110)*转化表!$D$61))))))))))))</f>
        <v>58.500000000000007</v>
      </c>
      <c r="I384" s="46">
        <f>IF(E384&lt;=50,0,(E384-50)*B384*10%+0.1+IF(AND(B384&lt;=10,B384&gt;0),(人物成长表!$B384-1)*转化表!$E$50,IF(AND(B384&lt;=20,B384&gt;10),9*转化表!$E$50+(B384-10)*转化表!$E$51,IF(AND(B384&lt;=30,B384&gt;20),9*转化表!$E$50+10*转化表!$E$51+(B384-20)*转化表!$E$52,IF(AND(B384&lt;=40,B384&gt;30),9*转化表!$E$50+10*转化表!$E$51+10*转化表!$E$52+(B384-30)*转化表!$E$53,IF(AND(B384&lt;=50,B384&gt;40),9*转化表!$E$50+10*转化表!$E$51+10*转化表!$E$52+10*转化表!$E$53+(B384-40)*转化表!$E$54,IF(AND(B384&lt;=60,B384&gt;50),9*转化表!$E$50+10*转化表!$E$51+10*转化表!$E$52+10*转化表!$E$53+10*转化表!$E$54+(B384-50)*转化表!$E$55,IF(AND(B384&lt;=70,B384&gt;60),9*转化表!$E$50+10*转化表!$E$51+10*转化表!$E$52+10*转化表!$E$53+10*转化表!$E$54+10*转化表!$E$55+(B384-60)*转化表!$E$56,IF(AND(B384&lt;=80,B384&gt;70),9*转化表!$E$50+10*转化表!$E$51+10*转化表!$E$52+10*转化表!$E$53+10*转化表!$E$54+10*转化表!$E$55+10*转化表!$E$56+(B384-70)*转化表!$E$57,IF(AND(B384&lt;=90,B384&gt;80),9*转化表!$E$50+10*转化表!$E$51+10*转化表!$E$52+10*转化表!$E$53+10*转化表!$E$54+10*转化表!$E$55+10*转化表!$E$56+10*转化表!$E$57+(B384-80)*转化表!$E$58,IF(AND(B384&lt;=100,B384&gt;90),9*转化表!$E$50+10*转化表!$E$51+10*转化表!$E$52+10*转化表!$E$53+10*转化表!$E$54+10*转化表!$E$55+10*转化表!$E$56+10*转化表!$E$57+10*转化表!$E$58+(B384-90)*转化表!$E$59,IF(AND(B384&lt;=110,B384&gt;100),9*转化表!$E$50+10*转化表!$E$51+10*转化表!$E$52+10*转化表!$E$53+10*转化表!$E$54+10*转化表!$E$55+10*转化表!$E$56+10*转化表!$E$57+10*转化表!$E$58+10*转化表!$E$59+(B384-100)*转化表!$E$60,IF(AND(B384&lt;=120,B384&gt;110),9*转化表!$E$50+10*转化表!$E$51+10*转化表!$E$52+10*转化表!$E$53+10*转化表!$E$54+10*转化表!$E$55+10*转化表!$E$56+10*转化表!$E$57+10*转化表!$E$58+10*转化表!$E$59+10*转化表!$E$60+(B384-110)*转化表!$E$61)))))))))))))</f>
        <v>0</v>
      </c>
      <c r="J384" s="46">
        <f>IF(E384&lt;=50,0,(E384-50)*B384*7%+0.1+IF(AND(B384&lt;=10,B384&gt;0),(人物成长表!$B384-1)*转化表!$F$50,IF(AND(B384&lt;=20,B384&gt;10),9*转化表!$F$50+(B384-10)*转化表!$F$51,IF(AND(B384&lt;=30,B384&gt;20),9*转化表!$F$50+10*转化表!$F$51+(B384-20)*转化表!$F$52,IF(AND(B384&lt;=40,B384&gt;30),9*转化表!$F$50+10*转化表!$F$51+10*转化表!$F$52+(B384-30)*转化表!$F$53,IF(AND(B384&lt;=50,B384&gt;40),9*转化表!$F$50+10*转化表!$F$51+10*转化表!$F$52+10*转化表!$F$53+(B384-40)*转化表!$F$54,IF(AND(B384&lt;=60,B384&gt;50),9*转化表!$F$50+10*转化表!$F$51+10*转化表!$F$52+10*转化表!$F$53+10*转化表!$F$54+(B384-50)*转化表!$F$55,IF(AND(B384&lt;=70,B384&gt;60),9*转化表!$F$50+10*转化表!$F$51+10*转化表!$F$52+10*转化表!$F$53+10*转化表!$F$54+10*转化表!$F$55+(B384-60)*转化表!$F$56,IF(AND(B384&lt;=80,B384&gt;70),9*转化表!$F$50+10*转化表!$F$51+10*转化表!$F$52+10*转化表!$F$53+10*转化表!$F$54+10*转化表!$F$55+10*转化表!$F$56+(B384-70)*转化表!$F$57,IF(AND(B384&lt;=90,B384&gt;80),9*转化表!$F$50+10*转化表!$F$51+10*转化表!$F$52+10*转化表!$F$53+10*转化表!$F$54+10*转化表!$F$55+10*转化表!$F$56+10*转化表!$F$57+(B384-80)*转化表!$F$58,IF(AND(B384&lt;=100,B384&gt;90),9*转化表!$F$50+10*转化表!$F$51+10*转化表!$F$52+10*转化表!$F$53+10*转化表!$F$54+10*转化表!$F$55+10*转化表!$F$56+10*转化表!$F$57+10*转化表!$F$58+(B384-90)*转化表!$F$59,IF(AND(B384&lt;=110,B384&gt;100),9*转化表!$F$50+10*转化表!$F$51+10*转化表!$F$52+10*转化表!$F$53+10*转化表!$F$54+10*转化表!$F$55+10*转化表!$F$56+10*转化表!$F$57+10*转化表!$F$58+10*转化表!$F$59+(B384-100)*转化表!$F$60,IF(AND(B384&lt;=120,B384&gt;110),9*转化表!$F$50+10*转化表!$F$51+10*转化表!$F$52+10*转化表!$F$53+10*转化表!$F$54+10*转化表!$F$55+10*转化表!$F$56+10*转化表!$F$57+10*转化表!$F$58+10*转化表!$F$59+10*转化表!$F$60+(B384-110)*转化表!$F$61)))))))))))))</f>
        <v>0</v>
      </c>
      <c r="K384" s="46">
        <f>(F384-50)*B384*10%+1+IF(AND(B384&lt;=10,B384&gt;0),(人物成长表!$B384-1)*转化表!$G$50,IF(AND(B384&lt;=20,B384&gt;10),9*转化表!$G$50+(B384-10)*转化表!$G$51,IF(AND(B384&lt;=30,B384&gt;20),9*转化表!$G$50+10*转化表!$G$51+(B384-20)*转化表!$G$52,IF(AND(B384&lt;=40,B384&gt;30),9*转化表!$G$50+10*转化表!$G$51+10*转化表!$G$52+(B384-30)*转化表!$G$53,IF(AND(B384&lt;=50,B384&gt;40),9*转化表!$G$50+10*转化表!$G$51+10*转化表!$G$52+10*转化表!$G$53+(B384-40)*转化表!$G$54,IF(AND(B384&lt;=60,B384&gt;50),9*转化表!$G$50+10*转化表!$G$51+10*转化表!$G$52+10*转化表!$G$53+10*转化表!$G$54+(B384-50)*转化表!$G$55,IF(AND(B384&lt;=70,B384&gt;60),9*转化表!$G$50+10*转化表!$G$51+10*转化表!$G$52+10*转化表!$G$53+10*转化表!$G$54+10*转化表!$G$55+(B384-60)*转化表!$G$56,IF(AND(B384&lt;=80,B384&gt;70),9*转化表!$G$50+10*转化表!$G$51+10*转化表!$G$52+10*转化表!$G$53+10*转化表!$G$54+10*转化表!$G$55+10*转化表!$G$56+(B384-70)*转化表!$G$57,IF(AND(B384&lt;=90,B384&gt;80),9*转化表!$G$50+10*转化表!$G$51+10*转化表!$G$52+10*转化表!$G$53+10*转化表!$G$54+10*转化表!$G$55+10*转化表!$G$56+10*转化表!$G$57+(B384-80)*转化表!$G$58,IF(AND(B384&lt;=100,B384&gt;90),9*转化表!$G$50+10*转化表!$G$51+10*转化表!$G$52+10*转化表!$G$53+10*转化表!$G$54+10*转化表!$G$55+10*转化表!$G$56+10*转化表!$G$57+10*转化表!$G$58+(B384-90)*转化表!$G$59,IF(AND(B384&lt;=110,B384&gt;100),9*转化表!$G$50+10*转化表!$G$51+10*转化表!$G$52+10*转化表!$G$53+10*转化表!$G$54+10*转化表!$G$55+10*转化表!$G$56+10*转化表!$G$57+10*转化表!$G$58+10*转化表!$G$59+(B384-100)*转化表!$G$60,IF(AND(B384&lt;=120,B384&gt;110),9*转化表!$G$50+10*转化表!$G$51+10*转化表!$G$52+10*转化表!$G$53+10*转化表!$G$54+10*转化表!$G$55+10*转化表!$G$56+10*转化表!$G$57+10*转化表!$G$58+10*转化表!$G$59+10*转化表!$G$60+(B384-110)*转化表!$G$61))))))))))))</f>
        <v>39</v>
      </c>
      <c r="L384" s="46">
        <f>IF(F384&lt;=50,0,(F384-50)*B384*7%+IF(AND(B384&lt;=10,B384&gt;0),(人物成长表!$B384-1)*转化表!$H$50,IF(AND(B384&lt;=20,B384&gt;10),9*转化表!$H$50+(B384-10)*转化表!$H$51,IF(AND(B384&lt;=30,B384&gt;20),9*转化表!$H$50+10*转化表!$H$51+(B384-20)*转化表!$H$52,IF(AND(B384&lt;=40,B384&gt;30),9*转化表!$H$50+10*转化表!$H$51+10*转化表!$H$52+(B384-30)*转化表!$H$53,IF(AND(B384&lt;=50,B384&gt;40),9*转化表!$H$50+10*转化表!$H$51+10*转化表!$H$52+10*转化表!$H$53+(B384-40)*转化表!$H$54,IF(AND(B384&lt;=60,B384&gt;50),9*转化表!$H$50+10*转化表!$H$51+10*转化表!$H$52+10*转化表!$H$53+10*转化表!$H$54+(B384-50)*转化表!$H$55,IF(AND(B384&lt;=70,B384&gt;60),9*转化表!$H$50+10*转化表!$H$51+10*转化表!$H$52+10*转化表!$H$53+10*转化表!$H$54+10*转化表!$H$55+(B384-60)*转化表!$H$56,IF(AND(B384&lt;=80,B384&gt;70),9*转化表!$H$50+10*转化表!$H$51+10*转化表!$H$52+10*转化表!$H$53+10*转化表!$H$54+10*转化表!$H$55+10*转化表!$H$56+(B384-70)*转化表!$H$57,IF(AND(B384&lt;=90,B384&gt;80),9*转化表!$H$50+10*转化表!$H$51+10*转化表!$H$52+10*转化表!$H$53+10*转化表!$H$54+10*转化表!$H$55+10*转化表!$H$56+10*转化表!$H$57+(B384-80)*转化表!$H$58,IF(AND(B384&lt;=100,B384&gt;90),9*转化表!$H$50+10*转化表!$H$51+10*转化表!$H$52+10*转化表!$H$53+10*转化表!$H$54+10*转化表!$H$55+10*转化表!$H$56+10*转化表!$H$57+10*转化表!$H$58+(B384-90)*转化表!$H$59,IF(AND(B384&lt;=110,B384&gt;100),9*转化表!$H$50+10*转化表!$H$51+10*转化表!$H$52+10*转化表!$H$53+10*转化表!$H$54+10*转化表!$H$55+10*转化表!$H$56+10*转化表!$H$57+10*转化表!$H$58+10*转化表!$H$59+(B384-100)*转化表!$H$60,IF(AND(B384&lt;=120,B384&gt;110),9*转化表!$H$50+10*转化表!$H$51+10*转化表!$H$52+10*转化表!$H$53+10*转化表!$H$54+10*转化表!$H$55+10*转化表!$H$56+10*转化表!$H$57+10*转化表!$H$58+10*转化表!$H$59+10*转化表!$H$60+(B384-110)*转化表!$H$61)))))))))))))</f>
        <v>0</v>
      </c>
      <c r="M384" s="26">
        <v>0.3</v>
      </c>
      <c r="N384" s="24">
        <v>0</v>
      </c>
      <c r="O384" s="24">
        <v>0</v>
      </c>
      <c r="P384" s="26">
        <v>0.05</v>
      </c>
      <c r="Q384" s="24">
        <v>0</v>
      </c>
      <c r="R384" s="24">
        <v>0</v>
      </c>
      <c r="S384" s="26">
        <v>0.1</v>
      </c>
    </row>
    <row r="385" spans="1:19">
      <c r="A385" s="23" t="s">
        <v>466</v>
      </c>
      <c r="B385" s="24">
        <v>24</v>
      </c>
      <c r="C385" s="25">
        <f t="shared" si="3"/>
        <v>706</v>
      </c>
      <c r="D385" s="23">
        <v>60</v>
      </c>
      <c r="E385" s="23">
        <v>50</v>
      </c>
      <c r="F385" s="24">
        <v>50</v>
      </c>
      <c r="G385" s="47">
        <f>人物成长表!$D385*人物成长表!$B385*10%+7+IF(AND(B385&lt;=10,B385&gt;0),(人物成长表!$B385-1)*转化表!$C$50,IF(AND(B385&lt;=20,B385&gt;10),9*转化表!$C$50+(B385-10)*转化表!$C$51,IF(AND(B385&lt;=30,B385&gt;20),9*转化表!$C$50+10*转化表!$C$51+(B385-20)*转化表!$C$52,IF(AND(B385&lt;=40,B385&gt;30),9*转化表!$C$50+10*转化表!$C$51+10*转化表!$C$52+(B385-30)*转化表!$C$53,IF(AND(B385&lt;=50,B385&gt;40),9*转化表!$C$50+10*转化表!$C$51+10*转化表!$C$52+10*转化表!$C$53+(B385-40)*转化表!$C$54,IF(AND(B385&lt;=60,B385&gt;50),9*转化表!$C$50+10*转化表!$C$51+10*转化表!$C$52+10*转化表!$C$53+10*转化表!$C$54+(B385-50)*转化表!$C$55,IF(AND(B385&lt;=70,B385&gt;60),9*转化表!$C$50+10*转化表!$C$51+10*转化表!$C$52+10*转化表!$C$53+10*转化表!$C$54+10*转化表!$C$55+(B385-60)*转化表!$C$56,IF(AND(B385&lt;=80,B385&gt;70),9*转化表!$C$50+10*转化表!$C$51+10*转化表!$C$52+10*转化表!$C$53+10*转化表!$C$54+10*转化表!$C$55+10*转化表!$C$56+(B385-70)*转化表!$C$57,IF(AND(B385&lt;=90,B385&gt;80),9*转化表!$C$50+10*转化表!$C$51+10*转化表!$C$52+10*转化表!$C$53+10*转化表!$C$54+10*转化表!$C$55+10*转化表!$C$56+10*转化表!$C$57+(B385-80)*转化表!$C$58,IF(AND(B385&lt;=100,B385&gt;90),9*转化表!$C$50+10*转化表!$C$51+10*转化表!$C$52+10*转化表!$C$53+10*转化表!$C$54+10*转化表!$C$55+10*转化表!$C$56+10*转化表!$C$57+10*转化表!$C$58+(B385-90)*转化表!$C$59,IF(AND(B385&lt;=110,B385&gt;100),9*转化表!$C$50+10*转化表!$C$51+10*转化表!$C$52+10*转化表!$C$53+10*转化表!$C$54+10*转化表!$C$55+10*转化表!$C$56+10*转化表!$C$57+10*转化表!$C$58+10*转化表!$C$59+(B385-100)*转化表!$C$60,IF(AND(B385&lt;=120,B385&gt;110),9*转化表!$C$50+10*转化表!$C$51+10*转化表!$C$52+10*转化表!$C$53+10*转化表!$C$54+10*转化表!$C$55+10*转化表!$C$56+10*转化表!$C$57+10*转化表!$C$58+10*转化表!$C$59+10*转化表!$C$60+(B385-110)*转化表!$C$61))))))))))))</f>
        <v>191</v>
      </c>
      <c r="H385" s="47">
        <f>人物成长表!$D385*人物成长表!$B385*7%+4.8+IF(AND(B385&lt;=10,B385&gt;0),(人物成长表!$B385-1)*转化表!$D$50,IF(AND(B385&lt;=20,B385&gt;10),9*转化表!$D$50+(B385-10)*转化表!$D$51,IF(AND(B385&lt;=30,B385&gt;20),9*转化表!$D$50+10*转化表!$D$51+(B385-20)*转化表!$D$52,IF(AND(B385&lt;=40,B385&gt;30),9*转化表!$D$50+10*转化表!$D$51+10*转化表!$D$52+(B385-30)*转化表!$D$53,IF(AND(B385&lt;=50,B385&gt;40),9*转化表!$D$50+10*转化表!$D$51+10*转化表!$D$52+10*转化表!$D$53+(B385-40)*转化表!$D$54,IF(AND(B385&lt;=60,B385&gt;50),9*转化表!$D$50+10*转化表!$D$51+10*转化表!$D$52+10*转化表!$D$53+10*转化表!$D$54+(B385-50)*转化表!$D$55,IF(AND(B385&lt;=70,B385&gt;60),9*转化表!$D$50+10*转化表!$D$51+10*转化表!$D$52+10*转化表!$D$53+10*转化表!$D$54+10*转化表!$D$55+(B385-60)*转化表!$D$56,IF(AND(B385&lt;=80,B385&gt;70),9*转化表!$D$50+10*转化表!$D$51+10*转化表!$D$52+10*转化表!$D$53+10*转化表!$D$54+10*转化表!$D$55+10*转化表!$D$56+(B385-70)*转化表!$D$57,IF(AND(B385&lt;=90,B385&gt;80),9*转化表!$D$50+10*转化表!$D$51+10*转化表!$D$52+10*转化表!$D$53+10*转化表!$D$54+10*转化表!$D$55+10*转化表!$D$56+10*转化表!$D$57+(B385-80)*转化表!$D$58,IF(AND(B385&lt;=100,B385&gt;90),9*转化表!$D$50+10*转化表!$D$51+10*转化表!$D$52+10*转化表!$D$53+10*转化表!$D$54+10*转化表!$D$55+10*转化表!$D$56+10*转化表!$D$57+10*转化表!$D$58+(B385-90)*转化表!$D$59,IF(AND(B385&lt;=110,B385&gt;100),9*转化表!$D$50+10*转化表!$D$51+10*转化表!$D$52+10*转化表!$D$53+10*转化表!$D$54+10*转化表!$D$55+10*转化表!$D$56+10*转化表!$D$57+10*转化表!$D$58+10*转化表!$D$59+(B385-100)*转化表!$D$60,IF(AND(B385&lt;=120,B385&gt;110),9*转化表!$D$50+10*转化表!$D$51+10*转化表!$D$52+10*转化表!$D$53+10*转化表!$D$54+10*转化表!$D$55+10*转化表!$D$56+10*转化表!$D$57+10*转化表!$D$58+10*转化表!$D$59+10*转化表!$D$60+(B385-110)*转化表!$D$61))))))))))))</f>
        <v>62.000000000000014</v>
      </c>
      <c r="I385" s="46">
        <f>IF(E385&lt;=50,0,(E385-50)*B385*10%+0.1+IF(AND(B385&lt;=10,B385&gt;0),(人物成长表!$B385-1)*转化表!$E$50,IF(AND(B385&lt;=20,B385&gt;10),9*转化表!$E$50+(B385-10)*转化表!$E$51,IF(AND(B385&lt;=30,B385&gt;20),9*转化表!$E$50+10*转化表!$E$51+(B385-20)*转化表!$E$52,IF(AND(B385&lt;=40,B385&gt;30),9*转化表!$E$50+10*转化表!$E$51+10*转化表!$E$52+(B385-30)*转化表!$E$53,IF(AND(B385&lt;=50,B385&gt;40),9*转化表!$E$50+10*转化表!$E$51+10*转化表!$E$52+10*转化表!$E$53+(B385-40)*转化表!$E$54,IF(AND(B385&lt;=60,B385&gt;50),9*转化表!$E$50+10*转化表!$E$51+10*转化表!$E$52+10*转化表!$E$53+10*转化表!$E$54+(B385-50)*转化表!$E$55,IF(AND(B385&lt;=70,B385&gt;60),9*转化表!$E$50+10*转化表!$E$51+10*转化表!$E$52+10*转化表!$E$53+10*转化表!$E$54+10*转化表!$E$55+(B385-60)*转化表!$E$56,IF(AND(B385&lt;=80,B385&gt;70),9*转化表!$E$50+10*转化表!$E$51+10*转化表!$E$52+10*转化表!$E$53+10*转化表!$E$54+10*转化表!$E$55+10*转化表!$E$56+(B385-70)*转化表!$E$57,IF(AND(B385&lt;=90,B385&gt;80),9*转化表!$E$50+10*转化表!$E$51+10*转化表!$E$52+10*转化表!$E$53+10*转化表!$E$54+10*转化表!$E$55+10*转化表!$E$56+10*转化表!$E$57+(B385-80)*转化表!$E$58,IF(AND(B385&lt;=100,B385&gt;90),9*转化表!$E$50+10*转化表!$E$51+10*转化表!$E$52+10*转化表!$E$53+10*转化表!$E$54+10*转化表!$E$55+10*转化表!$E$56+10*转化表!$E$57+10*转化表!$E$58+(B385-90)*转化表!$E$59,IF(AND(B385&lt;=110,B385&gt;100),9*转化表!$E$50+10*转化表!$E$51+10*转化表!$E$52+10*转化表!$E$53+10*转化表!$E$54+10*转化表!$E$55+10*转化表!$E$56+10*转化表!$E$57+10*转化表!$E$58+10*转化表!$E$59+(B385-100)*转化表!$E$60,IF(AND(B385&lt;=120,B385&gt;110),9*转化表!$E$50+10*转化表!$E$51+10*转化表!$E$52+10*转化表!$E$53+10*转化表!$E$54+10*转化表!$E$55+10*转化表!$E$56+10*转化表!$E$57+10*转化表!$E$58+10*转化表!$E$59+10*转化表!$E$60+(B385-110)*转化表!$E$61)))))))))))))</f>
        <v>0</v>
      </c>
      <c r="J385" s="46">
        <f>IF(E385&lt;=50,0,(E385-50)*B385*7%+0.1+IF(AND(B385&lt;=10,B385&gt;0),(人物成长表!$B385-1)*转化表!$F$50,IF(AND(B385&lt;=20,B385&gt;10),9*转化表!$F$50+(B385-10)*转化表!$F$51,IF(AND(B385&lt;=30,B385&gt;20),9*转化表!$F$50+10*转化表!$F$51+(B385-20)*转化表!$F$52,IF(AND(B385&lt;=40,B385&gt;30),9*转化表!$F$50+10*转化表!$F$51+10*转化表!$F$52+(B385-30)*转化表!$F$53,IF(AND(B385&lt;=50,B385&gt;40),9*转化表!$F$50+10*转化表!$F$51+10*转化表!$F$52+10*转化表!$F$53+(B385-40)*转化表!$F$54,IF(AND(B385&lt;=60,B385&gt;50),9*转化表!$F$50+10*转化表!$F$51+10*转化表!$F$52+10*转化表!$F$53+10*转化表!$F$54+(B385-50)*转化表!$F$55,IF(AND(B385&lt;=70,B385&gt;60),9*转化表!$F$50+10*转化表!$F$51+10*转化表!$F$52+10*转化表!$F$53+10*转化表!$F$54+10*转化表!$F$55+(B385-60)*转化表!$F$56,IF(AND(B385&lt;=80,B385&gt;70),9*转化表!$F$50+10*转化表!$F$51+10*转化表!$F$52+10*转化表!$F$53+10*转化表!$F$54+10*转化表!$F$55+10*转化表!$F$56+(B385-70)*转化表!$F$57,IF(AND(B385&lt;=90,B385&gt;80),9*转化表!$F$50+10*转化表!$F$51+10*转化表!$F$52+10*转化表!$F$53+10*转化表!$F$54+10*转化表!$F$55+10*转化表!$F$56+10*转化表!$F$57+(B385-80)*转化表!$F$58,IF(AND(B385&lt;=100,B385&gt;90),9*转化表!$F$50+10*转化表!$F$51+10*转化表!$F$52+10*转化表!$F$53+10*转化表!$F$54+10*转化表!$F$55+10*转化表!$F$56+10*转化表!$F$57+10*转化表!$F$58+(B385-90)*转化表!$F$59,IF(AND(B385&lt;=110,B385&gt;100),9*转化表!$F$50+10*转化表!$F$51+10*转化表!$F$52+10*转化表!$F$53+10*转化表!$F$54+10*转化表!$F$55+10*转化表!$F$56+10*转化表!$F$57+10*转化表!$F$58+10*转化表!$F$59+(B385-100)*转化表!$F$60,IF(AND(B385&lt;=120,B385&gt;110),9*转化表!$F$50+10*转化表!$F$51+10*转化表!$F$52+10*转化表!$F$53+10*转化表!$F$54+10*转化表!$F$55+10*转化表!$F$56+10*转化表!$F$57+10*转化表!$F$58+10*转化表!$F$59+10*转化表!$F$60+(B385-110)*转化表!$F$61)))))))))))))</f>
        <v>0</v>
      </c>
      <c r="K385" s="46">
        <f>(F385-50)*B385*10%+1+IF(AND(B385&lt;=10,B385&gt;0),(人物成长表!$B385-1)*转化表!$G$50,IF(AND(B385&lt;=20,B385&gt;10),9*转化表!$G$50+(B385-10)*转化表!$G$51,IF(AND(B385&lt;=30,B385&gt;20),9*转化表!$G$50+10*转化表!$G$51+(B385-20)*转化表!$G$52,IF(AND(B385&lt;=40,B385&gt;30),9*转化表!$G$50+10*转化表!$G$51+10*转化表!$G$52+(B385-30)*转化表!$G$53,IF(AND(B385&lt;=50,B385&gt;40),9*转化表!$G$50+10*转化表!$G$51+10*转化表!$G$52+10*转化表!$G$53+(B385-40)*转化表!$G$54,IF(AND(B385&lt;=60,B385&gt;50),9*转化表!$G$50+10*转化表!$G$51+10*转化表!$G$52+10*转化表!$G$53+10*转化表!$G$54+(B385-50)*转化表!$G$55,IF(AND(B385&lt;=70,B385&gt;60),9*转化表!$G$50+10*转化表!$G$51+10*转化表!$G$52+10*转化表!$G$53+10*转化表!$G$54+10*转化表!$G$55+(B385-60)*转化表!$G$56,IF(AND(B385&lt;=80,B385&gt;70),9*转化表!$G$50+10*转化表!$G$51+10*转化表!$G$52+10*转化表!$G$53+10*转化表!$G$54+10*转化表!$G$55+10*转化表!$G$56+(B385-70)*转化表!$G$57,IF(AND(B385&lt;=90,B385&gt;80),9*转化表!$G$50+10*转化表!$G$51+10*转化表!$G$52+10*转化表!$G$53+10*转化表!$G$54+10*转化表!$G$55+10*转化表!$G$56+10*转化表!$G$57+(B385-80)*转化表!$G$58,IF(AND(B385&lt;=100,B385&gt;90),9*转化表!$G$50+10*转化表!$G$51+10*转化表!$G$52+10*转化表!$G$53+10*转化表!$G$54+10*转化表!$G$55+10*转化表!$G$56+10*转化表!$G$57+10*转化表!$G$58+(B385-90)*转化表!$G$59,IF(AND(B385&lt;=110,B385&gt;100),9*转化表!$G$50+10*转化表!$G$51+10*转化表!$G$52+10*转化表!$G$53+10*转化表!$G$54+10*转化表!$G$55+10*转化表!$G$56+10*转化表!$G$57+10*转化表!$G$58+10*转化表!$G$59+(B385-100)*转化表!$G$60,IF(AND(B385&lt;=120,B385&gt;110),9*转化表!$G$50+10*转化表!$G$51+10*转化表!$G$52+10*转化表!$G$53+10*转化表!$G$54+10*转化表!$G$55+10*转化表!$G$56+10*转化表!$G$57+10*转化表!$G$58+10*转化表!$G$59+10*转化表!$G$60+(B385-110)*转化表!$G$61))))))))))))</f>
        <v>42</v>
      </c>
      <c r="L385" s="46">
        <f>IF(F385&lt;=50,0,(F385-50)*B385*7%+IF(AND(B385&lt;=10,B385&gt;0),(人物成长表!$B385-1)*转化表!$H$50,IF(AND(B385&lt;=20,B385&gt;10),9*转化表!$H$50+(B385-10)*转化表!$H$51,IF(AND(B385&lt;=30,B385&gt;20),9*转化表!$H$50+10*转化表!$H$51+(B385-20)*转化表!$H$52,IF(AND(B385&lt;=40,B385&gt;30),9*转化表!$H$50+10*转化表!$H$51+10*转化表!$H$52+(B385-30)*转化表!$H$53,IF(AND(B385&lt;=50,B385&gt;40),9*转化表!$H$50+10*转化表!$H$51+10*转化表!$H$52+10*转化表!$H$53+(B385-40)*转化表!$H$54,IF(AND(B385&lt;=60,B385&gt;50),9*转化表!$H$50+10*转化表!$H$51+10*转化表!$H$52+10*转化表!$H$53+10*转化表!$H$54+(B385-50)*转化表!$H$55,IF(AND(B385&lt;=70,B385&gt;60),9*转化表!$H$50+10*转化表!$H$51+10*转化表!$H$52+10*转化表!$H$53+10*转化表!$H$54+10*转化表!$H$55+(B385-60)*转化表!$H$56,IF(AND(B385&lt;=80,B385&gt;70),9*转化表!$H$50+10*转化表!$H$51+10*转化表!$H$52+10*转化表!$H$53+10*转化表!$H$54+10*转化表!$H$55+10*转化表!$H$56+(B385-70)*转化表!$H$57,IF(AND(B385&lt;=90,B385&gt;80),9*转化表!$H$50+10*转化表!$H$51+10*转化表!$H$52+10*转化表!$H$53+10*转化表!$H$54+10*转化表!$H$55+10*转化表!$H$56+10*转化表!$H$57+(B385-80)*转化表!$H$58,IF(AND(B385&lt;=100,B385&gt;90),9*转化表!$H$50+10*转化表!$H$51+10*转化表!$H$52+10*转化表!$H$53+10*转化表!$H$54+10*转化表!$H$55+10*转化表!$H$56+10*转化表!$H$57+10*转化表!$H$58+(B385-90)*转化表!$H$59,IF(AND(B385&lt;=110,B385&gt;100),9*转化表!$H$50+10*转化表!$H$51+10*转化表!$H$52+10*转化表!$H$53+10*转化表!$H$54+10*转化表!$H$55+10*转化表!$H$56+10*转化表!$H$57+10*转化表!$H$58+10*转化表!$H$59+(B385-100)*转化表!$H$60,IF(AND(B385&lt;=120,B385&gt;110),9*转化表!$H$50+10*转化表!$H$51+10*转化表!$H$52+10*转化表!$H$53+10*转化表!$H$54+10*转化表!$H$55+10*转化表!$H$56+10*转化表!$H$57+10*转化表!$H$58+10*转化表!$H$59+10*转化表!$H$60+(B385-110)*转化表!$H$61)))))))))))))</f>
        <v>0</v>
      </c>
      <c r="M385" s="26">
        <v>0.3</v>
      </c>
      <c r="N385" s="24">
        <v>0</v>
      </c>
      <c r="O385" s="24">
        <v>0</v>
      </c>
      <c r="P385" s="26">
        <v>0.05</v>
      </c>
      <c r="Q385" s="24">
        <v>0</v>
      </c>
      <c r="R385" s="24">
        <v>0</v>
      </c>
      <c r="S385" s="26">
        <v>0.1</v>
      </c>
    </row>
    <row r="386" spans="1:19">
      <c r="A386" s="23" t="s">
        <v>466</v>
      </c>
      <c r="B386" s="24">
        <v>25</v>
      </c>
      <c r="C386" s="25">
        <f t="shared" si="3"/>
        <v>754</v>
      </c>
      <c r="D386" s="23">
        <v>60</v>
      </c>
      <c r="E386" s="23">
        <v>50</v>
      </c>
      <c r="F386" s="24">
        <v>50</v>
      </c>
      <c r="G386" s="47">
        <f>人物成长表!$D386*人物成长表!$B386*10%+7+IF(AND(B386&lt;=10,B386&gt;0),(人物成长表!$B386-1)*转化表!$C$50,IF(AND(B386&lt;=20,B386&gt;10),9*转化表!$C$50+(B386-10)*转化表!$C$51,IF(AND(B386&lt;=30,B386&gt;20),9*转化表!$C$50+10*转化表!$C$51+(B386-20)*转化表!$C$52,IF(AND(B386&lt;=40,B386&gt;30),9*转化表!$C$50+10*转化表!$C$51+10*转化表!$C$52+(B386-30)*转化表!$C$53,IF(AND(B386&lt;=50,B386&gt;40),9*转化表!$C$50+10*转化表!$C$51+10*转化表!$C$52+10*转化表!$C$53+(B386-40)*转化表!$C$54,IF(AND(B386&lt;=60,B386&gt;50),9*转化表!$C$50+10*转化表!$C$51+10*转化表!$C$52+10*转化表!$C$53+10*转化表!$C$54+(B386-50)*转化表!$C$55,IF(AND(B386&lt;=70,B386&gt;60),9*转化表!$C$50+10*转化表!$C$51+10*转化表!$C$52+10*转化表!$C$53+10*转化表!$C$54+10*转化表!$C$55+(B386-60)*转化表!$C$56,IF(AND(B386&lt;=80,B386&gt;70),9*转化表!$C$50+10*转化表!$C$51+10*转化表!$C$52+10*转化表!$C$53+10*转化表!$C$54+10*转化表!$C$55+10*转化表!$C$56+(B386-70)*转化表!$C$57,IF(AND(B386&lt;=90,B386&gt;80),9*转化表!$C$50+10*转化表!$C$51+10*转化表!$C$52+10*转化表!$C$53+10*转化表!$C$54+10*转化表!$C$55+10*转化表!$C$56+10*转化表!$C$57+(B386-80)*转化表!$C$58,IF(AND(B386&lt;=100,B386&gt;90),9*转化表!$C$50+10*转化表!$C$51+10*转化表!$C$52+10*转化表!$C$53+10*转化表!$C$54+10*转化表!$C$55+10*转化表!$C$56+10*转化表!$C$57+10*转化表!$C$58+(B386-90)*转化表!$C$59,IF(AND(B386&lt;=110,B386&gt;100),9*转化表!$C$50+10*转化表!$C$51+10*转化表!$C$52+10*转化表!$C$53+10*转化表!$C$54+10*转化表!$C$55+10*转化表!$C$56+10*转化表!$C$57+10*转化表!$C$58+10*转化表!$C$59+(B386-100)*转化表!$C$60,IF(AND(B386&lt;=120,B386&gt;110),9*转化表!$C$50+10*转化表!$C$51+10*转化表!$C$52+10*转化表!$C$53+10*转化表!$C$54+10*转化表!$C$55+10*转化表!$C$56+10*转化表!$C$57+10*转化表!$C$58+10*转化表!$C$59+10*转化表!$C$60+(B386-110)*转化表!$C$61))))))))))))</f>
        <v>204</v>
      </c>
      <c r="H386" s="47">
        <f>人物成长表!$D386*人物成长表!$B386*7%+4.8+IF(AND(B386&lt;=10,B386&gt;0),(人物成长表!$B386-1)*转化表!$D$50,IF(AND(B386&lt;=20,B386&gt;10),9*转化表!$D$50+(B386-10)*转化表!$D$51,IF(AND(B386&lt;=30,B386&gt;20),9*转化表!$D$50+10*转化表!$D$51+(B386-20)*转化表!$D$52,IF(AND(B386&lt;=40,B386&gt;30),9*转化表!$D$50+10*转化表!$D$51+10*转化表!$D$52+(B386-30)*转化表!$D$53,IF(AND(B386&lt;=50,B386&gt;40),9*转化表!$D$50+10*转化表!$D$51+10*转化表!$D$52+10*转化表!$D$53+(B386-40)*转化表!$D$54,IF(AND(B386&lt;=60,B386&gt;50),9*转化表!$D$50+10*转化表!$D$51+10*转化表!$D$52+10*转化表!$D$53+10*转化表!$D$54+(B386-50)*转化表!$D$55,IF(AND(B386&lt;=70,B386&gt;60),9*转化表!$D$50+10*转化表!$D$51+10*转化表!$D$52+10*转化表!$D$53+10*转化表!$D$54+10*转化表!$D$55+(B386-60)*转化表!$D$56,IF(AND(B386&lt;=80,B386&gt;70),9*转化表!$D$50+10*转化表!$D$51+10*转化表!$D$52+10*转化表!$D$53+10*转化表!$D$54+10*转化表!$D$55+10*转化表!$D$56+(B386-70)*转化表!$D$57,IF(AND(B386&lt;=90,B386&gt;80),9*转化表!$D$50+10*转化表!$D$51+10*转化表!$D$52+10*转化表!$D$53+10*转化表!$D$54+10*转化表!$D$55+10*转化表!$D$56+10*转化表!$D$57+(B386-80)*转化表!$D$58,IF(AND(B386&lt;=100,B386&gt;90),9*转化表!$D$50+10*转化表!$D$51+10*转化表!$D$52+10*转化表!$D$53+10*转化表!$D$54+10*转化表!$D$55+10*转化表!$D$56+10*转化表!$D$57+10*转化表!$D$58+(B386-90)*转化表!$D$59,IF(AND(B386&lt;=110,B386&gt;100),9*转化表!$D$50+10*转化表!$D$51+10*转化表!$D$52+10*转化表!$D$53+10*转化表!$D$54+10*转化表!$D$55+10*转化表!$D$56+10*转化表!$D$57+10*转化表!$D$58+10*转化表!$D$59+(B386-100)*转化表!$D$60,IF(AND(B386&lt;=120,B386&gt;110),9*转化表!$D$50+10*转化表!$D$51+10*转化表!$D$52+10*转化表!$D$53+10*转化表!$D$54+10*转化表!$D$55+10*转化表!$D$56+10*转化表!$D$57+10*转化表!$D$58+10*转化表!$D$59+10*转化表!$D$60+(B386-110)*转化表!$D$61))))))))))))</f>
        <v>65.500000000000014</v>
      </c>
      <c r="I386" s="46">
        <f>IF(E386&lt;=50,0,(E386-50)*B386*10%+0.1+IF(AND(B386&lt;=10,B386&gt;0),(人物成长表!$B386-1)*转化表!$E$50,IF(AND(B386&lt;=20,B386&gt;10),9*转化表!$E$50+(B386-10)*转化表!$E$51,IF(AND(B386&lt;=30,B386&gt;20),9*转化表!$E$50+10*转化表!$E$51+(B386-20)*转化表!$E$52,IF(AND(B386&lt;=40,B386&gt;30),9*转化表!$E$50+10*转化表!$E$51+10*转化表!$E$52+(B386-30)*转化表!$E$53,IF(AND(B386&lt;=50,B386&gt;40),9*转化表!$E$50+10*转化表!$E$51+10*转化表!$E$52+10*转化表!$E$53+(B386-40)*转化表!$E$54,IF(AND(B386&lt;=60,B386&gt;50),9*转化表!$E$50+10*转化表!$E$51+10*转化表!$E$52+10*转化表!$E$53+10*转化表!$E$54+(B386-50)*转化表!$E$55,IF(AND(B386&lt;=70,B386&gt;60),9*转化表!$E$50+10*转化表!$E$51+10*转化表!$E$52+10*转化表!$E$53+10*转化表!$E$54+10*转化表!$E$55+(B386-60)*转化表!$E$56,IF(AND(B386&lt;=80,B386&gt;70),9*转化表!$E$50+10*转化表!$E$51+10*转化表!$E$52+10*转化表!$E$53+10*转化表!$E$54+10*转化表!$E$55+10*转化表!$E$56+(B386-70)*转化表!$E$57,IF(AND(B386&lt;=90,B386&gt;80),9*转化表!$E$50+10*转化表!$E$51+10*转化表!$E$52+10*转化表!$E$53+10*转化表!$E$54+10*转化表!$E$55+10*转化表!$E$56+10*转化表!$E$57+(B386-80)*转化表!$E$58,IF(AND(B386&lt;=100,B386&gt;90),9*转化表!$E$50+10*转化表!$E$51+10*转化表!$E$52+10*转化表!$E$53+10*转化表!$E$54+10*转化表!$E$55+10*转化表!$E$56+10*转化表!$E$57+10*转化表!$E$58+(B386-90)*转化表!$E$59,IF(AND(B386&lt;=110,B386&gt;100),9*转化表!$E$50+10*转化表!$E$51+10*转化表!$E$52+10*转化表!$E$53+10*转化表!$E$54+10*转化表!$E$55+10*转化表!$E$56+10*转化表!$E$57+10*转化表!$E$58+10*转化表!$E$59+(B386-100)*转化表!$E$60,IF(AND(B386&lt;=120,B386&gt;110),9*转化表!$E$50+10*转化表!$E$51+10*转化表!$E$52+10*转化表!$E$53+10*转化表!$E$54+10*转化表!$E$55+10*转化表!$E$56+10*转化表!$E$57+10*转化表!$E$58+10*转化表!$E$59+10*转化表!$E$60+(B386-110)*转化表!$E$61)))))))))))))</f>
        <v>0</v>
      </c>
      <c r="J386" s="46">
        <f>IF(E386&lt;=50,0,(E386-50)*B386*7%+0.1+IF(AND(B386&lt;=10,B386&gt;0),(人物成长表!$B386-1)*转化表!$F$50,IF(AND(B386&lt;=20,B386&gt;10),9*转化表!$F$50+(B386-10)*转化表!$F$51,IF(AND(B386&lt;=30,B386&gt;20),9*转化表!$F$50+10*转化表!$F$51+(B386-20)*转化表!$F$52,IF(AND(B386&lt;=40,B386&gt;30),9*转化表!$F$50+10*转化表!$F$51+10*转化表!$F$52+(B386-30)*转化表!$F$53,IF(AND(B386&lt;=50,B386&gt;40),9*转化表!$F$50+10*转化表!$F$51+10*转化表!$F$52+10*转化表!$F$53+(B386-40)*转化表!$F$54,IF(AND(B386&lt;=60,B386&gt;50),9*转化表!$F$50+10*转化表!$F$51+10*转化表!$F$52+10*转化表!$F$53+10*转化表!$F$54+(B386-50)*转化表!$F$55,IF(AND(B386&lt;=70,B386&gt;60),9*转化表!$F$50+10*转化表!$F$51+10*转化表!$F$52+10*转化表!$F$53+10*转化表!$F$54+10*转化表!$F$55+(B386-60)*转化表!$F$56,IF(AND(B386&lt;=80,B386&gt;70),9*转化表!$F$50+10*转化表!$F$51+10*转化表!$F$52+10*转化表!$F$53+10*转化表!$F$54+10*转化表!$F$55+10*转化表!$F$56+(B386-70)*转化表!$F$57,IF(AND(B386&lt;=90,B386&gt;80),9*转化表!$F$50+10*转化表!$F$51+10*转化表!$F$52+10*转化表!$F$53+10*转化表!$F$54+10*转化表!$F$55+10*转化表!$F$56+10*转化表!$F$57+(B386-80)*转化表!$F$58,IF(AND(B386&lt;=100,B386&gt;90),9*转化表!$F$50+10*转化表!$F$51+10*转化表!$F$52+10*转化表!$F$53+10*转化表!$F$54+10*转化表!$F$55+10*转化表!$F$56+10*转化表!$F$57+10*转化表!$F$58+(B386-90)*转化表!$F$59,IF(AND(B386&lt;=110,B386&gt;100),9*转化表!$F$50+10*转化表!$F$51+10*转化表!$F$52+10*转化表!$F$53+10*转化表!$F$54+10*转化表!$F$55+10*转化表!$F$56+10*转化表!$F$57+10*转化表!$F$58+10*转化表!$F$59+(B386-100)*转化表!$F$60,IF(AND(B386&lt;=120,B386&gt;110),9*转化表!$F$50+10*转化表!$F$51+10*转化表!$F$52+10*转化表!$F$53+10*转化表!$F$54+10*转化表!$F$55+10*转化表!$F$56+10*转化表!$F$57+10*转化表!$F$58+10*转化表!$F$59+10*转化表!$F$60+(B386-110)*转化表!$F$61)))))))))))))</f>
        <v>0</v>
      </c>
      <c r="K386" s="46">
        <f>(F386-50)*B386*10%+1+IF(AND(B386&lt;=10,B386&gt;0),(人物成长表!$B386-1)*转化表!$G$50,IF(AND(B386&lt;=20,B386&gt;10),9*转化表!$G$50+(B386-10)*转化表!$G$51,IF(AND(B386&lt;=30,B386&gt;20),9*转化表!$G$50+10*转化表!$G$51+(B386-20)*转化表!$G$52,IF(AND(B386&lt;=40,B386&gt;30),9*转化表!$G$50+10*转化表!$G$51+10*转化表!$G$52+(B386-30)*转化表!$G$53,IF(AND(B386&lt;=50,B386&gt;40),9*转化表!$G$50+10*转化表!$G$51+10*转化表!$G$52+10*转化表!$G$53+(B386-40)*转化表!$G$54,IF(AND(B386&lt;=60,B386&gt;50),9*转化表!$G$50+10*转化表!$G$51+10*转化表!$G$52+10*转化表!$G$53+10*转化表!$G$54+(B386-50)*转化表!$G$55,IF(AND(B386&lt;=70,B386&gt;60),9*转化表!$G$50+10*转化表!$G$51+10*转化表!$G$52+10*转化表!$G$53+10*转化表!$G$54+10*转化表!$G$55+(B386-60)*转化表!$G$56,IF(AND(B386&lt;=80,B386&gt;70),9*转化表!$G$50+10*转化表!$G$51+10*转化表!$G$52+10*转化表!$G$53+10*转化表!$G$54+10*转化表!$G$55+10*转化表!$G$56+(B386-70)*转化表!$G$57,IF(AND(B386&lt;=90,B386&gt;80),9*转化表!$G$50+10*转化表!$G$51+10*转化表!$G$52+10*转化表!$G$53+10*转化表!$G$54+10*转化表!$G$55+10*转化表!$G$56+10*转化表!$G$57+(B386-80)*转化表!$G$58,IF(AND(B386&lt;=100,B386&gt;90),9*转化表!$G$50+10*转化表!$G$51+10*转化表!$G$52+10*转化表!$G$53+10*转化表!$G$54+10*转化表!$G$55+10*转化表!$G$56+10*转化表!$G$57+10*转化表!$G$58+(B386-90)*转化表!$G$59,IF(AND(B386&lt;=110,B386&gt;100),9*转化表!$G$50+10*转化表!$G$51+10*转化表!$G$52+10*转化表!$G$53+10*转化表!$G$54+10*转化表!$G$55+10*转化表!$G$56+10*转化表!$G$57+10*转化表!$G$58+10*转化表!$G$59+(B386-100)*转化表!$G$60,IF(AND(B386&lt;=120,B386&gt;110),9*转化表!$G$50+10*转化表!$G$51+10*转化表!$G$52+10*转化表!$G$53+10*转化表!$G$54+10*转化表!$G$55+10*转化表!$G$56+10*转化表!$G$57+10*转化表!$G$58+10*转化表!$G$59+10*转化表!$G$60+(B386-110)*转化表!$G$61))))))))))))</f>
        <v>45</v>
      </c>
      <c r="L386" s="46">
        <f>IF(F386&lt;=50,0,(F386-50)*B386*7%+IF(AND(B386&lt;=10,B386&gt;0),(人物成长表!$B386-1)*转化表!$H$50,IF(AND(B386&lt;=20,B386&gt;10),9*转化表!$H$50+(B386-10)*转化表!$H$51,IF(AND(B386&lt;=30,B386&gt;20),9*转化表!$H$50+10*转化表!$H$51+(B386-20)*转化表!$H$52,IF(AND(B386&lt;=40,B386&gt;30),9*转化表!$H$50+10*转化表!$H$51+10*转化表!$H$52+(B386-30)*转化表!$H$53,IF(AND(B386&lt;=50,B386&gt;40),9*转化表!$H$50+10*转化表!$H$51+10*转化表!$H$52+10*转化表!$H$53+(B386-40)*转化表!$H$54,IF(AND(B386&lt;=60,B386&gt;50),9*转化表!$H$50+10*转化表!$H$51+10*转化表!$H$52+10*转化表!$H$53+10*转化表!$H$54+(B386-50)*转化表!$H$55,IF(AND(B386&lt;=70,B386&gt;60),9*转化表!$H$50+10*转化表!$H$51+10*转化表!$H$52+10*转化表!$H$53+10*转化表!$H$54+10*转化表!$H$55+(B386-60)*转化表!$H$56,IF(AND(B386&lt;=80,B386&gt;70),9*转化表!$H$50+10*转化表!$H$51+10*转化表!$H$52+10*转化表!$H$53+10*转化表!$H$54+10*转化表!$H$55+10*转化表!$H$56+(B386-70)*转化表!$H$57,IF(AND(B386&lt;=90,B386&gt;80),9*转化表!$H$50+10*转化表!$H$51+10*转化表!$H$52+10*转化表!$H$53+10*转化表!$H$54+10*转化表!$H$55+10*转化表!$H$56+10*转化表!$H$57+(B386-80)*转化表!$H$58,IF(AND(B386&lt;=100,B386&gt;90),9*转化表!$H$50+10*转化表!$H$51+10*转化表!$H$52+10*转化表!$H$53+10*转化表!$H$54+10*转化表!$H$55+10*转化表!$H$56+10*转化表!$H$57+10*转化表!$H$58+(B386-90)*转化表!$H$59,IF(AND(B386&lt;=110,B386&gt;100),9*转化表!$H$50+10*转化表!$H$51+10*转化表!$H$52+10*转化表!$H$53+10*转化表!$H$54+10*转化表!$H$55+10*转化表!$H$56+10*转化表!$H$57+10*转化表!$H$58+10*转化表!$H$59+(B386-100)*转化表!$H$60,IF(AND(B386&lt;=120,B386&gt;110),9*转化表!$H$50+10*转化表!$H$51+10*转化表!$H$52+10*转化表!$H$53+10*转化表!$H$54+10*转化表!$H$55+10*转化表!$H$56+10*转化表!$H$57+10*转化表!$H$58+10*转化表!$H$59+10*转化表!$H$60+(B386-110)*转化表!$H$61)))))))))))))</f>
        <v>0</v>
      </c>
      <c r="M386" s="26">
        <v>0.3</v>
      </c>
      <c r="N386" s="24">
        <v>0</v>
      </c>
      <c r="O386" s="24">
        <v>0</v>
      </c>
      <c r="P386" s="26">
        <v>0.05</v>
      </c>
      <c r="Q386" s="24">
        <v>0</v>
      </c>
      <c r="R386" s="24">
        <v>0</v>
      </c>
      <c r="S386" s="26">
        <v>0.1</v>
      </c>
    </row>
    <row r="387" spans="1:19">
      <c r="A387" s="23" t="s">
        <v>466</v>
      </c>
      <c r="B387" s="24">
        <v>26</v>
      </c>
      <c r="C387" s="25">
        <f t="shared" si="3"/>
        <v>802</v>
      </c>
      <c r="D387" s="23">
        <v>60</v>
      </c>
      <c r="E387" s="23">
        <v>50</v>
      </c>
      <c r="F387" s="24">
        <v>50</v>
      </c>
      <c r="G387" s="47">
        <f>人物成长表!$D387*人物成长表!$B387*10%+7+IF(AND(B387&lt;=10,B387&gt;0),(人物成长表!$B387-1)*转化表!$C$50,IF(AND(B387&lt;=20,B387&gt;10),9*转化表!$C$50+(B387-10)*转化表!$C$51,IF(AND(B387&lt;=30,B387&gt;20),9*转化表!$C$50+10*转化表!$C$51+(B387-20)*转化表!$C$52,IF(AND(B387&lt;=40,B387&gt;30),9*转化表!$C$50+10*转化表!$C$51+10*转化表!$C$52+(B387-30)*转化表!$C$53,IF(AND(B387&lt;=50,B387&gt;40),9*转化表!$C$50+10*转化表!$C$51+10*转化表!$C$52+10*转化表!$C$53+(B387-40)*转化表!$C$54,IF(AND(B387&lt;=60,B387&gt;50),9*转化表!$C$50+10*转化表!$C$51+10*转化表!$C$52+10*转化表!$C$53+10*转化表!$C$54+(B387-50)*转化表!$C$55,IF(AND(B387&lt;=70,B387&gt;60),9*转化表!$C$50+10*转化表!$C$51+10*转化表!$C$52+10*转化表!$C$53+10*转化表!$C$54+10*转化表!$C$55+(B387-60)*转化表!$C$56,IF(AND(B387&lt;=80,B387&gt;70),9*转化表!$C$50+10*转化表!$C$51+10*转化表!$C$52+10*转化表!$C$53+10*转化表!$C$54+10*转化表!$C$55+10*转化表!$C$56+(B387-70)*转化表!$C$57,IF(AND(B387&lt;=90,B387&gt;80),9*转化表!$C$50+10*转化表!$C$51+10*转化表!$C$52+10*转化表!$C$53+10*转化表!$C$54+10*转化表!$C$55+10*转化表!$C$56+10*转化表!$C$57+(B387-80)*转化表!$C$58,IF(AND(B387&lt;=100,B387&gt;90),9*转化表!$C$50+10*转化表!$C$51+10*转化表!$C$52+10*转化表!$C$53+10*转化表!$C$54+10*转化表!$C$55+10*转化表!$C$56+10*转化表!$C$57+10*转化表!$C$58+(B387-90)*转化表!$C$59,IF(AND(B387&lt;=110,B387&gt;100),9*转化表!$C$50+10*转化表!$C$51+10*转化表!$C$52+10*转化表!$C$53+10*转化表!$C$54+10*转化表!$C$55+10*转化表!$C$56+10*转化表!$C$57+10*转化表!$C$58+10*转化表!$C$59+(B387-100)*转化表!$C$60,IF(AND(B387&lt;=120,B387&gt;110),9*转化表!$C$50+10*转化表!$C$51+10*转化表!$C$52+10*转化表!$C$53+10*转化表!$C$54+10*转化表!$C$55+10*转化表!$C$56+10*转化表!$C$57+10*转化表!$C$58+10*转化表!$C$59+10*转化表!$C$60+(B387-110)*转化表!$C$61))))))))))))</f>
        <v>217</v>
      </c>
      <c r="H387" s="47">
        <f>人物成长表!$D387*人物成长表!$B387*7%+4.8+IF(AND(B387&lt;=10,B387&gt;0),(人物成长表!$B387-1)*转化表!$D$50,IF(AND(B387&lt;=20,B387&gt;10),9*转化表!$D$50+(B387-10)*转化表!$D$51,IF(AND(B387&lt;=30,B387&gt;20),9*转化表!$D$50+10*转化表!$D$51+(B387-20)*转化表!$D$52,IF(AND(B387&lt;=40,B387&gt;30),9*转化表!$D$50+10*转化表!$D$51+10*转化表!$D$52+(B387-30)*转化表!$D$53,IF(AND(B387&lt;=50,B387&gt;40),9*转化表!$D$50+10*转化表!$D$51+10*转化表!$D$52+10*转化表!$D$53+(B387-40)*转化表!$D$54,IF(AND(B387&lt;=60,B387&gt;50),9*转化表!$D$50+10*转化表!$D$51+10*转化表!$D$52+10*转化表!$D$53+10*转化表!$D$54+(B387-50)*转化表!$D$55,IF(AND(B387&lt;=70,B387&gt;60),9*转化表!$D$50+10*转化表!$D$51+10*转化表!$D$52+10*转化表!$D$53+10*转化表!$D$54+10*转化表!$D$55+(B387-60)*转化表!$D$56,IF(AND(B387&lt;=80,B387&gt;70),9*转化表!$D$50+10*转化表!$D$51+10*转化表!$D$52+10*转化表!$D$53+10*转化表!$D$54+10*转化表!$D$55+10*转化表!$D$56+(B387-70)*转化表!$D$57,IF(AND(B387&lt;=90,B387&gt;80),9*转化表!$D$50+10*转化表!$D$51+10*转化表!$D$52+10*转化表!$D$53+10*转化表!$D$54+10*转化表!$D$55+10*转化表!$D$56+10*转化表!$D$57+(B387-80)*转化表!$D$58,IF(AND(B387&lt;=100,B387&gt;90),9*转化表!$D$50+10*转化表!$D$51+10*转化表!$D$52+10*转化表!$D$53+10*转化表!$D$54+10*转化表!$D$55+10*转化表!$D$56+10*转化表!$D$57+10*转化表!$D$58+(B387-90)*转化表!$D$59,IF(AND(B387&lt;=110,B387&gt;100),9*转化表!$D$50+10*转化表!$D$51+10*转化表!$D$52+10*转化表!$D$53+10*转化表!$D$54+10*转化表!$D$55+10*转化表!$D$56+10*转化表!$D$57+10*转化表!$D$58+10*转化表!$D$59+(B387-100)*转化表!$D$60,IF(AND(B387&lt;=120,B387&gt;110),9*转化表!$D$50+10*转化表!$D$51+10*转化表!$D$52+10*转化表!$D$53+10*转化表!$D$54+10*转化表!$D$55+10*转化表!$D$56+10*转化表!$D$57+10*转化表!$D$58+10*转化表!$D$59+10*转化表!$D$60+(B387-110)*转化表!$D$61))))))))))))</f>
        <v>69.000000000000014</v>
      </c>
      <c r="I387" s="46">
        <f>IF(E387&lt;=50,0,(E387-50)*B387*10%+0.1+IF(AND(B387&lt;=10,B387&gt;0),(人物成长表!$B387-1)*转化表!$E$50,IF(AND(B387&lt;=20,B387&gt;10),9*转化表!$E$50+(B387-10)*转化表!$E$51,IF(AND(B387&lt;=30,B387&gt;20),9*转化表!$E$50+10*转化表!$E$51+(B387-20)*转化表!$E$52,IF(AND(B387&lt;=40,B387&gt;30),9*转化表!$E$50+10*转化表!$E$51+10*转化表!$E$52+(B387-30)*转化表!$E$53,IF(AND(B387&lt;=50,B387&gt;40),9*转化表!$E$50+10*转化表!$E$51+10*转化表!$E$52+10*转化表!$E$53+(B387-40)*转化表!$E$54,IF(AND(B387&lt;=60,B387&gt;50),9*转化表!$E$50+10*转化表!$E$51+10*转化表!$E$52+10*转化表!$E$53+10*转化表!$E$54+(B387-50)*转化表!$E$55,IF(AND(B387&lt;=70,B387&gt;60),9*转化表!$E$50+10*转化表!$E$51+10*转化表!$E$52+10*转化表!$E$53+10*转化表!$E$54+10*转化表!$E$55+(B387-60)*转化表!$E$56,IF(AND(B387&lt;=80,B387&gt;70),9*转化表!$E$50+10*转化表!$E$51+10*转化表!$E$52+10*转化表!$E$53+10*转化表!$E$54+10*转化表!$E$55+10*转化表!$E$56+(B387-70)*转化表!$E$57,IF(AND(B387&lt;=90,B387&gt;80),9*转化表!$E$50+10*转化表!$E$51+10*转化表!$E$52+10*转化表!$E$53+10*转化表!$E$54+10*转化表!$E$55+10*转化表!$E$56+10*转化表!$E$57+(B387-80)*转化表!$E$58,IF(AND(B387&lt;=100,B387&gt;90),9*转化表!$E$50+10*转化表!$E$51+10*转化表!$E$52+10*转化表!$E$53+10*转化表!$E$54+10*转化表!$E$55+10*转化表!$E$56+10*转化表!$E$57+10*转化表!$E$58+(B387-90)*转化表!$E$59,IF(AND(B387&lt;=110,B387&gt;100),9*转化表!$E$50+10*转化表!$E$51+10*转化表!$E$52+10*转化表!$E$53+10*转化表!$E$54+10*转化表!$E$55+10*转化表!$E$56+10*转化表!$E$57+10*转化表!$E$58+10*转化表!$E$59+(B387-100)*转化表!$E$60,IF(AND(B387&lt;=120,B387&gt;110),9*转化表!$E$50+10*转化表!$E$51+10*转化表!$E$52+10*转化表!$E$53+10*转化表!$E$54+10*转化表!$E$55+10*转化表!$E$56+10*转化表!$E$57+10*转化表!$E$58+10*转化表!$E$59+10*转化表!$E$60+(B387-110)*转化表!$E$61)))))))))))))</f>
        <v>0</v>
      </c>
      <c r="J387" s="46">
        <f>IF(E387&lt;=50,0,(E387-50)*B387*7%+0.1+IF(AND(B387&lt;=10,B387&gt;0),(人物成长表!$B387-1)*转化表!$F$50,IF(AND(B387&lt;=20,B387&gt;10),9*转化表!$F$50+(B387-10)*转化表!$F$51,IF(AND(B387&lt;=30,B387&gt;20),9*转化表!$F$50+10*转化表!$F$51+(B387-20)*转化表!$F$52,IF(AND(B387&lt;=40,B387&gt;30),9*转化表!$F$50+10*转化表!$F$51+10*转化表!$F$52+(B387-30)*转化表!$F$53,IF(AND(B387&lt;=50,B387&gt;40),9*转化表!$F$50+10*转化表!$F$51+10*转化表!$F$52+10*转化表!$F$53+(B387-40)*转化表!$F$54,IF(AND(B387&lt;=60,B387&gt;50),9*转化表!$F$50+10*转化表!$F$51+10*转化表!$F$52+10*转化表!$F$53+10*转化表!$F$54+(B387-50)*转化表!$F$55,IF(AND(B387&lt;=70,B387&gt;60),9*转化表!$F$50+10*转化表!$F$51+10*转化表!$F$52+10*转化表!$F$53+10*转化表!$F$54+10*转化表!$F$55+(B387-60)*转化表!$F$56,IF(AND(B387&lt;=80,B387&gt;70),9*转化表!$F$50+10*转化表!$F$51+10*转化表!$F$52+10*转化表!$F$53+10*转化表!$F$54+10*转化表!$F$55+10*转化表!$F$56+(B387-70)*转化表!$F$57,IF(AND(B387&lt;=90,B387&gt;80),9*转化表!$F$50+10*转化表!$F$51+10*转化表!$F$52+10*转化表!$F$53+10*转化表!$F$54+10*转化表!$F$55+10*转化表!$F$56+10*转化表!$F$57+(B387-80)*转化表!$F$58,IF(AND(B387&lt;=100,B387&gt;90),9*转化表!$F$50+10*转化表!$F$51+10*转化表!$F$52+10*转化表!$F$53+10*转化表!$F$54+10*转化表!$F$55+10*转化表!$F$56+10*转化表!$F$57+10*转化表!$F$58+(B387-90)*转化表!$F$59,IF(AND(B387&lt;=110,B387&gt;100),9*转化表!$F$50+10*转化表!$F$51+10*转化表!$F$52+10*转化表!$F$53+10*转化表!$F$54+10*转化表!$F$55+10*转化表!$F$56+10*转化表!$F$57+10*转化表!$F$58+10*转化表!$F$59+(B387-100)*转化表!$F$60,IF(AND(B387&lt;=120,B387&gt;110),9*转化表!$F$50+10*转化表!$F$51+10*转化表!$F$52+10*转化表!$F$53+10*转化表!$F$54+10*转化表!$F$55+10*转化表!$F$56+10*转化表!$F$57+10*转化表!$F$58+10*转化表!$F$59+10*转化表!$F$60+(B387-110)*转化表!$F$61)))))))))))))</f>
        <v>0</v>
      </c>
      <c r="K387" s="46">
        <f>(F387-50)*B387*10%+1+IF(AND(B387&lt;=10,B387&gt;0),(人物成长表!$B387-1)*转化表!$G$50,IF(AND(B387&lt;=20,B387&gt;10),9*转化表!$G$50+(B387-10)*转化表!$G$51,IF(AND(B387&lt;=30,B387&gt;20),9*转化表!$G$50+10*转化表!$G$51+(B387-20)*转化表!$G$52,IF(AND(B387&lt;=40,B387&gt;30),9*转化表!$G$50+10*转化表!$G$51+10*转化表!$G$52+(B387-30)*转化表!$G$53,IF(AND(B387&lt;=50,B387&gt;40),9*转化表!$G$50+10*转化表!$G$51+10*转化表!$G$52+10*转化表!$G$53+(B387-40)*转化表!$G$54,IF(AND(B387&lt;=60,B387&gt;50),9*转化表!$G$50+10*转化表!$G$51+10*转化表!$G$52+10*转化表!$G$53+10*转化表!$G$54+(B387-50)*转化表!$G$55,IF(AND(B387&lt;=70,B387&gt;60),9*转化表!$G$50+10*转化表!$G$51+10*转化表!$G$52+10*转化表!$G$53+10*转化表!$G$54+10*转化表!$G$55+(B387-60)*转化表!$G$56,IF(AND(B387&lt;=80,B387&gt;70),9*转化表!$G$50+10*转化表!$G$51+10*转化表!$G$52+10*转化表!$G$53+10*转化表!$G$54+10*转化表!$G$55+10*转化表!$G$56+(B387-70)*转化表!$G$57,IF(AND(B387&lt;=90,B387&gt;80),9*转化表!$G$50+10*转化表!$G$51+10*转化表!$G$52+10*转化表!$G$53+10*转化表!$G$54+10*转化表!$G$55+10*转化表!$G$56+10*转化表!$G$57+(B387-80)*转化表!$G$58,IF(AND(B387&lt;=100,B387&gt;90),9*转化表!$G$50+10*转化表!$G$51+10*转化表!$G$52+10*转化表!$G$53+10*转化表!$G$54+10*转化表!$G$55+10*转化表!$G$56+10*转化表!$G$57+10*转化表!$G$58+(B387-90)*转化表!$G$59,IF(AND(B387&lt;=110,B387&gt;100),9*转化表!$G$50+10*转化表!$G$51+10*转化表!$G$52+10*转化表!$G$53+10*转化表!$G$54+10*转化表!$G$55+10*转化表!$G$56+10*转化表!$G$57+10*转化表!$G$58+10*转化表!$G$59+(B387-100)*转化表!$G$60,IF(AND(B387&lt;=120,B387&gt;110),9*转化表!$G$50+10*转化表!$G$51+10*转化表!$G$52+10*转化表!$G$53+10*转化表!$G$54+10*转化表!$G$55+10*转化表!$G$56+10*转化表!$G$57+10*转化表!$G$58+10*转化表!$G$59+10*转化表!$G$60+(B387-110)*转化表!$G$61))))))))))))</f>
        <v>48</v>
      </c>
      <c r="L387" s="46">
        <f>IF(F387&lt;=50,0,(F387-50)*B387*7%+IF(AND(B387&lt;=10,B387&gt;0),(人物成长表!$B387-1)*转化表!$H$50,IF(AND(B387&lt;=20,B387&gt;10),9*转化表!$H$50+(B387-10)*转化表!$H$51,IF(AND(B387&lt;=30,B387&gt;20),9*转化表!$H$50+10*转化表!$H$51+(B387-20)*转化表!$H$52,IF(AND(B387&lt;=40,B387&gt;30),9*转化表!$H$50+10*转化表!$H$51+10*转化表!$H$52+(B387-30)*转化表!$H$53,IF(AND(B387&lt;=50,B387&gt;40),9*转化表!$H$50+10*转化表!$H$51+10*转化表!$H$52+10*转化表!$H$53+(B387-40)*转化表!$H$54,IF(AND(B387&lt;=60,B387&gt;50),9*转化表!$H$50+10*转化表!$H$51+10*转化表!$H$52+10*转化表!$H$53+10*转化表!$H$54+(B387-50)*转化表!$H$55,IF(AND(B387&lt;=70,B387&gt;60),9*转化表!$H$50+10*转化表!$H$51+10*转化表!$H$52+10*转化表!$H$53+10*转化表!$H$54+10*转化表!$H$55+(B387-60)*转化表!$H$56,IF(AND(B387&lt;=80,B387&gt;70),9*转化表!$H$50+10*转化表!$H$51+10*转化表!$H$52+10*转化表!$H$53+10*转化表!$H$54+10*转化表!$H$55+10*转化表!$H$56+(B387-70)*转化表!$H$57,IF(AND(B387&lt;=90,B387&gt;80),9*转化表!$H$50+10*转化表!$H$51+10*转化表!$H$52+10*转化表!$H$53+10*转化表!$H$54+10*转化表!$H$55+10*转化表!$H$56+10*转化表!$H$57+(B387-80)*转化表!$H$58,IF(AND(B387&lt;=100,B387&gt;90),9*转化表!$H$50+10*转化表!$H$51+10*转化表!$H$52+10*转化表!$H$53+10*转化表!$H$54+10*转化表!$H$55+10*转化表!$H$56+10*转化表!$H$57+10*转化表!$H$58+(B387-90)*转化表!$H$59,IF(AND(B387&lt;=110,B387&gt;100),9*转化表!$H$50+10*转化表!$H$51+10*转化表!$H$52+10*转化表!$H$53+10*转化表!$H$54+10*转化表!$H$55+10*转化表!$H$56+10*转化表!$H$57+10*转化表!$H$58+10*转化表!$H$59+(B387-100)*转化表!$H$60,IF(AND(B387&lt;=120,B387&gt;110),9*转化表!$H$50+10*转化表!$H$51+10*转化表!$H$52+10*转化表!$H$53+10*转化表!$H$54+10*转化表!$H$55+10*转化表!$H$56+10*转化表!$H$57+10*转化表!$H$58+10*转化表!$H$59+10*转化表!$H$60+(B387-110)*转化表!$H$61)))))))))))))</f>
        <v>0</v>
      </c>
      <c r="M387" s="26">
        <v>0.3</v>
      </c>
      <c r="N387" s="24">
        <v>0</v>
      </c>
      <c r="O387" s="24">
        <v>0</v>
      </c>
      <c r="P387" s="26">
        <v>0.05</v>
      </c>
      <c r="Q387" s="24">
        <v>0</v>
      </c>
      <c r="R387" s="24">
        <v>0</v>
      </c>
      <c r="S387" s="26">
        <v>0.1</v>
      </c>
    </row>
    <row r="388" spans="1:19">
      <c r="A388" s="23" t="s">
        <v>466</v>
      </c>
      <c r="B388" s="24">
        <v>27</v>
      </c>
      <c r="C388" s="25">
        <f t="shared" si="3"/>
        <v>850</v>
      </c>
      <c r="D388" s="23">
        <v>60</v>
      </c>
      <c r="E388" s="23">
        <v>50</v>
      </c>
      <c r="F388" s="24">
        <v>50</v>
      </c>
      <c r="G388" s="47">
        <f>人物成长表!$D388*人物成长表!$B388*10%+7+IF(AND(B388&lt;=10,B388&gt;0),(人物成长表!$B388-1)*转化表!$C$50,IF(AND(B388&lt;=20,B388&gt;10),9*转化表!$C$50+(B388-10)*转化表!$C$51,IF(AND(B388&lt;=30,B388&gt;20),9*转化表!$C$50+10*转化表!$C$51+(B388-20)*转化表!$C$52,IF(AND(B388&lt;=40,B388&gt;30),9*转化表!$C$50+10*转化表!$C$51+10*转化表!$C$52+(B388-30)*转化表!$C$53,IF(AND(B388&lt;=50,B388&gt;40),9*转化表!$C$50+10*转化表!$C$51+10*转化表!$C$52+10*转化表!$C$53+(B388-40)*转化表!$C$54,IF(AND(B388&lt;=60,B388&gt;50),9*转化表!$C$50+10*转化表!$C$51+10*转化表!$C$52+10*转化表!$C$53+10*转化表!$C$54+(B388-50)*转化表!$C$55,IF(AND(B388&lt;=70,B388&gt;60),9*转化表!$C$50+10*转化表!$C$51+10*转化表!$C$52+10*转化表!$C$53+10*转化表!$C$54+10*转化表!$C$55+(B388-60)*转化表!$C$56,IF(AND(B388&lt;=80,B388&gt;70),9*转化表!$C$50+10*转化表!$C$51+10*转化表!$C$52+10*转化表!$C$53+10*转化表!$C$54+10*转化表!$C$55+10*转化表!$C$56+(B388-70)*转化表!$C$57,IF(AND(B388&lt;=90,B388&gt;80),9*转化表!$C$50+10*转化表!$C$51+10*转化表!$C$52+10*转化表!$C$53+10*转化表!$C$54+10*转化表!$C$55+10*转化表!$C$56+10*转化表!$C$57+(B388-80)*转化表!$C$58,IF(AND(B388&lt;=100,B388&gt;90),9*转化表!$C$50+10*转化表!$C$51+10*转化表!$C$52+10*转化表!$C$53+10*转化表!$C$54+10*转化表!$C$55+10*转化表!$C$56+10*转化表!$C$57+10*转化表!$C$58+(B388-90)*转化表!$C$59,IF(AND(B388&lt;=110,B388&gt;100),9*转化表!$C$50+10*转化表!$C$51+10*转化表!$C$52+10*转化表!$C$53+10*转化表!$C$54+10*转化表!$C$55+10*转化表!$C$56+10*转化表!$C$57+10*转化表!$C$58+10*转化表!$C$59+(B388-100)*转化表!$C$60,IF(AND(B388&lt;=120,B388&gt;110),9*转化表!$C$50+10*转化表!$C$51+10*转化表!$C$52+10*转化表!$C$53+10*转化表!$C$54+10*转化表!$C$55+10*转化表!$C$56+10*转化表!$C$57+10*转化表!$C$58+10*转化表!$C$59+10*转化表!$C$60+(B388-110)*转化表!$C$61))))))))))))</f>
        <v>230</v>
      </c>
      <c r="H388" s="47">
        <f>人物成长表!$D388*人物成长表!$B388*7%+4.8+IF(AND(B388&lt;=10,B388&gt;0),(人物成长表!$B388-1)*转化表!$D$50,IF(AND(B388&lt;=20,B388&gt;10),9*转化表!$D$50+(B388-10)*转化表!$D$51,IF(AND(B388&lt;=30,B388&gt;20),9*转化表!$D$50+10*转化表!$D$51+(B388-20)*转化表!$D$52,IF(AND(B388&lt;=40,B388&gt;30),9*转化表!$D$50+10*转化表!$D$51+10*转化表!$D$52+(B388-30)*转化表!$D$53,IF(AND(B388&lt;=50,B388&gt;40),9*转化表!$D$50+10*转化表!$D$51+10*转化表!$D$52+10*转化表!$D$53+(B388-40)*转化表!$D$54,IF(AND(B388&lt;=60,B388&gt;50),9*转化表!$D$50+10*转化表!$D$51+10*转化表!$D$52+10*转化表!$D$53+10*转化表!$D$54+(B388-50)*转化表!$D$55,IF(AND(B388&lt;=70,B388&gt;60),9*转化表!$D$50+10*转化表!$D$51+10*转化表!$D$52+10*转化表!$D$53+10*转化表!$D$54+10*转化表!$D$55+(B388-60)*转化表!$D$56,IF(AND(B388&lt;=80,B388&gt;70),9*转化表!$D$50+10*转化表!$D$51+10*转化表!$D$52+10*转化表!$D$53+10*转化表!$D$54+10*转化表!$D$55+10*转化表!$D$56+(B388-70)*转化表!$D$57,IF(AND(B388&lt;=90,B388&gt;80),9*转化表!$D$50+10*转化表!$D$51+10*转化表!$D$52+10*转化表!$D$53+10*转化表!$D$54+10*转化表!$D$55+10*转化表!$D$56+10*转化表!$D$57+(B388-80)*转化表!$D$58,IF(AND(B388&lt;=100,B388&gt;90),9*转化表!$D$50+10*转化表!$D$51+10*转化表!$D$52+10*转化表!$D$53+10*转化表!$D$54+10*转化表!$D$55+10*转化表!$D$56+10*转化表!$D$57+10*转化表!$D$58+(B388-90)*转化表!$D$59,IF(AND(B388&lt;=110,B388&gt;100),9*转化表!$D$50+10*转化表!$D$51+10*转化表!$D$52+10*转化表!$D$53+10*转化表!$D$54+10*转化表!$D$55+10*转化表!$D$56+10*转化表!$D$57+10*转化表!$D$58+10*转化表!$D$59+(B388-100)*转化表!$D$60,IF(AND(B388&lt;=120,B388&gt;110),9*转化表!$D$50+10*转化表!$D$51+10*转化表!$D$52+10*转化表!$D$53+10*转化表!$D$54+10*转化表!$D$55+10*转化表!$D$56+10*转化表!$D$57+10*转化表!$D$58+10*转化表!$D$59+10*转化表!$D$60+(B388-110)*转化表!$D$61))))))))))))</f>
        <v>72.5</v>
      </c>
      <c r="I388" s="46">
        <f>IF(E388&lt;=50,0,(E388-50)*B388*10%+0.1+IF(AND(B388&lt;=10,B388&gt;0),(人物成长表!$B388-1)*转化表!$E$50,IF(AND(B388&lt;=20,B388&gt;10),9*转化表!$E$50+(B388-10)*转化表!$E$51,IF(AND(B388&lt;=30,B388&gt;20),9*转化表!$E$50+10*转化表!$E$51+(B388-20)*转化表!$E$52,IF(AND(B388&lt;=40,B388&gt;30),9*转化表!$E$50+10*转化表!$E$51+10*转化表!$E$52+(B388-30)*转化表!$E$53,IF(AND(B388&lt;=50,B388&gt;40),9*转化表!$E$50+10*转化表!$E$51+10*转化表!$E$52+10*转化表!$E$53+(B388-40)*转化表!$E$54,IF(AND(B388&lt;=60,B388&gt;50),9*转化表!$E$50+10*转化表!$E$51+10*转化表!$E$52+10*转化表!$E$53+10*转化表!$E$54+(B388-50)*转化表!$E$55,IF(AND(B388&lt;=70,B388&gt;60),9*转化表!$E$50+10*转化表!$E$51+10*转化表!$E$52+10*转化表!$E$53+10*转化表!$E$54+10*转化表!$E$55+(B388-60)*转化表!$E$56,IF(AND(B388&lt;=80,B388&gt;70),9*转化表!$E$50+10*转化表!$E$51+10*转化表!$E$52+10*转化表!$E$53+10*转化表!$E$54+10*转化表!$E$55+10*转化表!$E$56+(B388-70)*转化表!$E$57,IF(AND(B388&lt;=90,B388&gt;80),9*转化表!$E$50+10*转化表!$E$51+10*转化表!$E$52+10*转化表!$E$53+10*转化表!$E$54+10*转化表!$E$55+10*转化表!$E$56+10*转化表!$E$57+(B388-80)*转化表!$E$58,IF(AND(B388&lt;=100,B388&gt;90),9*转化表!$E$50+10*转化表!$E$51+10*转化表!$E$52+10*转化表!$E$53+10*转化表!$E$54+10*转化表!$E$55+10*转化表!$E$56+10*转化表!$E$57+10*转化表!$E$58+(B388-90)*转化表!$E$59,IF(AND(B388&lt;=110,B388&gt;100),9*转化表!$E$50+10*转化表!$E$51+10*转化表!$E$52+10*转化表!$E$53+10*转化表!$E$54+10*转化表!$E$55+10*转化表!$E$56+10*转化表!$E$57+10*转化表!$E$58+10*转化表!$E$59+(B388-100)*转化表!$E$60,IF(AND(B388&lt;=120,B388&gt;110),9*转化表!$E$50+10*转化表!$E$51+10*转化表!$E$52+10*转化表!$E$53+10*转化表!$E$54+10*转化表!$E$55+10*转化表!$E$56+10*转化表!$E$57+10*转化表!$E$58+10*转化表!$E$59+10*转化表!$E$60+(B388-110)*转化表!$E$61)))))))))))))</f>
        <v>0</v>
      </c>
      <c r="J388" s="46">
        <f>IF(E388&lt;=50,0,(E388-50)*B388*7%+0.1+IF(AND(B388&lt;=10,B388&gt;0),(人物成长表!$B388-1)*转化表!$F$50,IF(AND(B388&lt;=20,B388&gt;10),9*转化表!$F$50+(B388-10)*转化表!$F$51,IF(AND(B388&lt;=30,B388&gt;20),9*转化表!$F$50+10*转化表!$F$51+(B388-20)*转化表!$F$52,IF(AND(B388&lt;=40,B388&gt;30),9*转化表!$F$50+10*转化表!$F$51+10*转化表!$F$52+(B388-30)*转化表!$F$53,IF(AND(B388&lt;=50,B388&gt;40),9*转化表!$F$50+10*转化表!$F$51+10*转化表!$F$52+10*转化表!$F$53+(B388-40)*转化表!$F$54,IF(AND(B388&lt;=60,B388&gt;50),9*转化表!$F$50+10*转化表!$F$51+10*转化表!$F$52+10*转化表!$F$53+10*转化表!$F$54+(B388-50)*转化表!$F$55,IF(AND(B388&lt;=70,B388&gt;60),9*转化表!$F$50+10*转化表!$F$51+10*转化表!$F$52+10*转化表!$F$53+10*转化表!$F$54+10*转化表!$F$55+(B388-60)*转化表!$F$56,IF(AND(B388&lt;=80,B388&gt;70),9*转化表!$F$50+10*转化表!$F$51+10*转化表!$F$52+10*转化表!$F$53+10*转化表!$F$54+10*转化表!$F$55+10*转化表!$F$56+(B388-70)*转化表!$F$57,IF(AND(B388&lt;=90,B388&gt;80),9*转化表!$F$50+10*转化表!$F$51+10*转化表!$F$52+10*转化表!$F$53+10*转化表!$F$54+10*转化表!$F$55+10*转化表!$F$56+10*转化表!$F$57+(B388-80)*转化表!$F$58,IF(AND(B388&lt;=100,B388&gt;90),9*转化表!$F$50+10*转化表!$F$51+10*转化表!$F$52+10*转化表!$F$53+10*转化表!$F$54+10*转化表!$F$55+10*转化表!$F$56+10*转化表!$F$57+10*转化表!$F$58+(B388-90)*转化表!$F$59,IF(AND(B388&lt;=110,B388&gt;100),9*转化表!$F$50+10*转化表!$F$51+10*转化表!$F$52+10*转化表!$F$53+10*转化表!$F$54+10*转化表!$F$55+10*转化表!$F$56+10*转化表!$F$57+10*转化表!$F$58+10*转化表!$F$59+(B388-100)*转化表!$F$60,IF(AND(B388&lt;=120,B388&gt;110),9*转化表!$F$50+10*转化表!$F$51+10*转化表!$F$52+10*转化表!$F$53+10*转化表!$F$54+10*转化表!$F$55+10*转化表!$F$56+10*转化表!$F$57+10*转化表!$F$58+10*转化表!$F$59+10*转化表!$F$60+(B388-110)*转化表!$F$61)))))))))))))</f>
        <v>0</v>
      </c>
      <c r="K388" s="46">
        <f>(F388-50)*B388*10%+1+IF(AND(B388&lt;=10,B388&gt;0),(人物成长表!$B388-1)*转化表!$G$50,IF(AND(B388&lt;=20,B388&gt;10),9*转化表!$G$50+(B388-10)*转化表!$G$51,IF(AND(B388&lt;=30,B388&gt;20),9*转化表!$G$50+10*转化表!$G$51+(B388-20)*转化表!$G$52,IF(AND(B388&lt;=40,B388&gt;30),9*转化表!$G$50+10*转化表!$G$51+10*转化表!$G$52+(B388-30)*转化表!$G$53,IF(AND(B388&lt;=50,B388&gt;40),9*转化表!$G$50+10*转化表!$G$51+10*转化表!$G$52+10*转化表!$G$53+(B388-40)*转化表!$G$54,IF(AND(B388&lt;=60,B388&gt;50),9*转化表!$G$50+10*转化表!$G$51+10*转化表!$G$52+10*转化表!$G$53+10*转化表!$G$54+(B388-50)*转化表!$G$55,IF(AND(B388&lt;=70,B388&gt;60),9*转化表!$G$50+10*转化表!$G$51+10*转化表!$G$52+10*转化表!$G$53+10*转化表!$G$54+10*转化表!$G$55+(B388-60)*转化表!$G$56,IF(AND(B388&lt;=80,B388&gt;70),9*转化表!$G$50+10*转化表!$G$51+10*转化表!$G$52+10*转化表!$G$53+10*转化表!$G$54+10*转化表!$G$55+10*转化表!$G$56+(B388-70)*转化表!$G$57,IF(AND(B388&lt;=90,B388&gt;80),9*转化表!$G$50+10*转化表!$G$51+10*转化表!$G$52+10*转化表!$G$53+10*转化表!$G$54+10*转化表!$G$55+10*转化表!$G$56+10*转化表!$G$57+(B388-80)*转化表!$G$58,IF(AND(B388&lt;=100,B388&gt;90),9*转化表!$G$50+10*转化表!$G$51+10*转化表!$G$52+10*转化表!$G$53+10*转化表!$G$54+10*转化表!$G$55+10*转化表!$G$56+10*转化表!$G$57+10*转化表!$G$58+(B388-90)*转化表!$G$59,IF(AND(B388&lt;=110,B388&gt;100),9*转化表!$G$50+10*转化表!$G$51+10*转化表!$G$52+10*转化表!$G$53+10*转化表!$G$54+10*转化表!$G$55+10*转化表!$G$56+10*转化表!$G$57+10*转化表!$G$58+10*转化表!$G$59+(B388-100)*转化表!$G$60,IF(AND(B388&lt;=120,B388&gt;110),9*转化表!$G$50+10*转化表!$G$51+10*转化表!$G$52+10*转化表!$G$53+10*转化表!$G$54+10*转化表!$G$55+10*转化表!$G$56+10*转化表!$G$57+10*转化表!$G$58+10*转化表!$G$59+10*转化表!$G$60+(B388-110)*转化表!$G$61))))))))))))</f>
        <v>51</v>
      </c>
      <c r="L388" s="46">
        <f>IF(F388&lt;=50,0,(F388-50)*B388*7%+IF(AND(B388&lt;=10,B388&gt;0),(人物成长表!$B388-1)*转化表!$H$50,IF(AND(B388&lt;=20,B388&gt;10),9*转化表!$H$50+(B388-10)*转化表!$H$51,IF(AND(B388&lt;=30,B388&gt;20),9*转化表!$H$50+10*转化表!$H$51+(B388-20)*转化表!$H$52,IF(AND(B388&lt;=40,B388&gt;30),9*转化表!$H$50+10*转化表!$H$51+10*转化表!$H$52+(B388-30)*转化表!$H$53,IF(AND(B388&lt;=50,B388&gt;40),9*转化表!$H$50+10*转化表!$H$51+10*转化表!$H$52+10*转化表!$H$53+(B388-40)*转化表!$H$54,IF(AND(B388&lt;=60,B388&gt;50),9*转化表!$H$50+10*转化表!$H$51+10*转化表!$H$52+10*转化表!$H$53+10*转化表!$H$54+(B388-50)*转化表!$H$55,IF(AND(B388&lt;=70,B388&gt;60),9*转化表!$H$50+10*转化表!$H$51+10*转化表!$H$52+10*转化表!$H$53+10*转化表!$H$54+10*转化表!$H$55+(B388-60)*转化表!$H$56,IF(AND(B388&lt;=80,B388&gt;70),9*转化表!$H$50+10*转化表!$H$51+10*转化表!$H$52+10*转化表!$H$53+10*转化表!$H$54+10*转化表!$H$55+10*转化表!$H$56+(B388-70)*转化表!$H$57,IF(AND(B388&lt;=90,B388&gt;80),9*转化表!$H$50+10*转化表!$H$51+10*转化表!$H$52+10*转化表!$H$53+10*转化表!$H$54+10*转化表!$H$55+10*转化表!$H$56+10*转化表!$H$57+(B388-80)*转化表!$H$58,IF(AND(B388&lt;=100,B388&gt;90),9*转化表!$H$50+10*转化表!$H$51+10*转化表!$H$52+10*转化表!$H$53+10*转化表!$H$54+10*转化表!$H$55+10*转化表!$H$56+10*转化表!$H$57+10*转化表!$H$58+(B388-90)*转化表!$H$59,IF(AND(B388&lt;=110,B388&gt;100),9*转化表!$H$50+10*转化表!$H$51+10*转化表!$H$52+10*转化表!$H$53+10*转化表!$H$54+10*转化表!$H$55+10*转化表!$H$56+10*转化表!$H$57+10*转化表!$H$58+10*转化表!$H$59+(B388-100)*转化表!$H$60,IF(AND(B388&lt;=120,B388&gt;110),9*转化表!$H$50+10*转化表!$H$51+10*转化表!$H$52+10*转化表!$H$53+10*转化表!$H$54+10*转化表!$H$55+10*转化表!$H$56+10*转化表!$H$57+10*转化表!$H$58+10*转化表!$H$59+10*转化表!$H$60+(B388-110)*转化表!$H$61)))))))))))))</f>
        <v>0</v>
      </c>
      <c r="M388" s="26">
        <v>0.3</v>
      </c>
      <c r="N388" s="24">
        <v>0</v>
      </c>
      <c r="O388" s="24">
        <v>0</v>
      </c>
      <c r="P388" s="26">
        <v>0.05</v>
      </c>
      <c r="Q388" s="24">
        <v>0</v>
      </c>
      <c r="R388" s="24">
        <v>0</v>
      </c>
      <c r="S388" s="26">
        <v>0.1</v>
      </c>
    </row>
    <row r="389" spans="1:19">
      <c r="A389" s="23" t="s">
        <v>466</v>
      </c>
      <c r="B389" s="24">
        <v>28</v>
      </c>
      <c r="C389" s="25">
        <f t="shared" si="3"/>
        <v>898</v>
      </c>
      <c r="D389" s="23">
        <v>60</v>
      </c>
      <c r="E389" s="23">
        <v>50</v>
      </c>
      <c r="F389" s="24">
        <v>50</v>
      </c>
      <c r="G389" s="47">
        <f>人物成长表!$D389*人物成长表!$B389*10%+7+IF(AND(B389&lt;=10,B389&gt;0),(人物成长表!$B389-1)*转化表!$C$50,IF(AND(B389&lt;=20,B389&gt;10),9*转化表!$C$50+(B389-10)*转化表!$C$51,IF(AND(B389&lt;=30,B389&gt;20),9*转化表!$C$50+10*转化表!$C$51+(B389-20)*转化表!$C$52,IF(AND(B389&lt;=40,B389&gt;30),9*转化表!$C$50+10*转化表!$C$51+10*转化表!$C$52+(B389-30)*转化表!$C$53,IF(AND(B389&lt;=50,B389&gt;40),9*转化表!$C$50+10*转化表!$C$51+10*转化表!$C$52+10*转化表!$C$53+(B389-40)*转化表!$C$54,IF(AND(B389&lt;=60,B389&gt;50),9*转化表!$C$50+10*转化表!$C$51+10*转化表!$C$52+10*转化表!$C$53+10*转化表!$C$54+(B389-50)*转化表!$C$55,IF(AND(B389&lt;=70,B389&gt;60),9*转化表!$C$50+10*转化表!$C$51+10*转化表!$C$52+10*转化表!$C$53+10*转化表!$C$54+10*转化表!$C$55+(B389-60)*转化表!$C$56,IF(AND(B389&lt;=80,B389&gt;70),9*转化表!$C$50+10*转化表!$C$51+10*转化表!$C$52+10*转化表!$C$53+10*转化表!$C$54+10*转化表!$C$55+10*转化表!$C$56+(B389-70)*转化表!$C$57,IF(AND(B389&lt;=90,B389&gt;80),9*转化表!$C$50+10*转化表!$C$51+10*转化表!$C$52+10*转化表!$C$53+10*转化表!$C$54+10*转化表!$C$55+10*转化表!$C$56+10*转化表!$C$57+(B389-80)*转化表!$C$58,IF(AND(B389&lt;=100,B389&gt;90),9*转化表!$C$50+10*转化表!$C$51+10*转化表!$C$52+10*转化表!$C$53+10*转化表!$C$54+10*转化表!$C$55+10*转化表!$C$56+10*转化表!$C$57+10*转化表!$C$58+(B389-90)*转化表!$C$59,IF(AND(B389&lt;=110,B389&gt;100),9*转化表!$C$50+10*转化表!$C$51+10*转化表!$C$52+10*转化表!$C$53+10*转化表!$C$54+10*转化表!$C$55+10*转化表!$C$56+10*转化表!$C$57+10*转化表!$C$58+10*转化表!$C$59+(B389-100)*转化表!$C$60,IF(AND(B389&lt;=120,B389&gt;110),9*转化表!$C$50+10*转化表!$C$51+10*转化表!$C$52+10*转化表!$C$53+10*转化表!$C$54+10*转化表!$C$55+10*转化表!$C$56+10*转化表!$C$57+10*转化表!$C$58+10*转化表!$C$59+10*转化表!$C$60+(B389-110)*转化表!$C$61))))))))))))</f>
        <v>243</v>
      </c>
      <c r="H389" s="47">
        <f>人物成长表!$D389*人物成长表!$B389*7%+4.8+IF(AND(B389&lt;=10,B389&gt;0),(人物成长表!$B389-1)*转化表!$D$50,IF(AND(B389&lt;=20,B389&gt;10),9*转化表!$D$50+(B389-10)*转化表!$D$51,IF(AND(B389&lt;=30,B389&gt;20),9*转化表!$D$50+10*转化表!$D$51+(B389-20)*转化表!$D$52,IF(AND(B389&lt;=40,B389&gt;30),9*转化表!$D$50+10*转化表!$D$51+10*转化表!$D$52+(B389-30)*转化表!$D$53,IF(AND(B389&lt;=50,B389&gt;40),9*转化表!$D$50+10*转化表!$D$51+10*转化表!$D$52+10*转化表!$D$53+(B389-40)*转化表!$D$54,IF(AND(B389&lt;=60,B389&gt;50),9*转化表!$D$50+10*转化表!$D$51+10*转化表!$D$52+10*转化表!$D$53+10*转化表!$D$54+(B389-50)*转化表!$D$55,IF(AND(B389&lt;=70,B389&gt;60),9*转化表!$D$50+10*转化表!$D$51+10*转化表!$D$52+10*转化表!$D$53+10*转化表!$D$54+10*转化表!$D$55+(B389-60)*转化表!$D$56,IF(AND(B389&lt;=80,B389&gt;70),9*转化表!$D$50+10*转化表!$D$51+10*转化表!$D$52+10*转化表!$D$53+10*转化表!$D$54+10*转化表!$D$55+10*转化表!$D$56+(B389-70)*转化表!$D$57,IF(AND(B389&lt;=90,B389&gt;80),9*转化表!$D$50+10*转化表!$D$51+10*转化表!$D$52+10*转化表!$D$53+10*转化表!$D$54+10*转化表!$D$55+10*转化表!$D$56+10*转化表!$D$57+(B389-80)*转化表!$D$58,IF(AND(B389&lt;=100,B389&gt;90),9*转化表!$D$50+10*转化表!$D$51+10*转化表!$D$52+10*转化表!$D$53+10*转化表!$D$54+10*转化表!$D$55+10*转化表!$D$56+10*转化表!$D$57+10*转化表!$D$58+(B389-90)*转化表!$D$59,IF(AND(B389&lt;=110,B389&gt;100),9*转化表!$D$50+10*转化表!$D$51+10*转化表!$D$52+10*转化表!$D$53+10*转化表!$D$54+10*转化表!$D$55+10*转化表!$D$56+10*转化表!$D$57+10*转化表!$D$58+10*转化表!$D$59+(B389-100)*转化表!$D$60,IF(AND(B389&lt;=120,B389&gt;110),9*转化表!$D$50+10*转化表!$D$51+10*转化表!$D$52+10*转化表!$D$53+10*转化表!$D$54+10*转化表!$D$55+10*转化表!$D$56+10*转化表!$D$57+10*转化表!$D$58+10*转化表!$D$59+10*转化表!$D$60+(B389-110)*转化表!$D$61))))))))))))</f>
        <v>76</v>
      </c>
      <c r="I389" s="46">
        <f>IF(E389&lt;=50,0,(E389-50)*B389*10%+0.1+IF(AND(B389&lt;=10,B389&gt;0),(人物成长表!$B389-1)*转化表!$E$50,IF(AND(B389&lt;=20,B389&gt;10),9*转化表!$E$50+(B389-10)*转化表!$E$51,IF(AND(B389&lt;=30,B389&gt;20),9*转化表!$E$50+10*转化表!$E$51+(B389-20)*转化表!$E$52,IF(AND(B389&lt;=40,B389&gt;30),9*转化表!$E$50+10*转化表!$E$51+10*转化表!$E$52+(B389-30)*转化表!$E$53,IF(AND(B389&lt;=50,B389&gt;40),9*转化表!$E$50+10*转化表!$E$51+10*转化表!$E$52+10*转化表!$E$53+(B389-40)*转化表!$E$54,IF(AND(B389&lt;=60,B389&gt;50),9*转化表!$E$50+10*转化表!$E$51+10*转化表!$E$52+10*转化表!$E$53+10*转化表!$E$54+(B389-50)*转化表!$E$55,IF(AND(B389&lt;=70,B389&gt;60),9*转化表!$E$50+10*转化表!$E$51+10*转化表!$E$52+10*转化表!$E$53+10*转化表!$E$54+10*转化表!$E$55+(B389-60)*转化表!$E$56,IF(AND(B389&lt;=80,B389&gt;70),9*转化表!$E$50+10*转化表!$E$51+10*转化表!$E$52+10*转化表!$E$53+10*转化表!$E$54+10*转化表!$E$55+10*转化表!$E$56+(B389-70)*转化表!$E$57,IF(AND(B389&lt;=90,B389&gt;80),9*转化表!$E$50+10*转化表!$E$51+10*转化表!$E$52+10*转化表!$E$53+10*转化表!$E$54+10*转化表!$E$55+10*转化表!$E$56+10*转化表!$E$57+(B389-80)*转化表!$E$58,IF(AND(B389&lt;=100,B389&gt;90),9*转化表!$E$50+10*转化表!$E$51+10*转化表!$E$52+10*转化表!$E$53+10*转化表!$E$54+10*转化表!$E$55+10*转化表!$E$56+10*转化表!$E$57+10*转化表!$E$58+(B389-90)*转化表!$E$59,IF(AND(B389&lt;=110,B389&gt;100),9*转化表!$E$50+10*转化表!$E$51+10*转化表!$E$52+10*转化表!$E$53+10*转化表!$E$54+10*转化表!$E$55+10*转化表!$E$56+10*转化表!$E$57+10*转化表!$E$58+10*转化表!$E$59+(B389-100)*转化表!$E$60,IF(AND(B389&lt;=120,B389&gt;110),9*转化表!$E$50+10*转化表!$E$51+10*转化表!$E$52+10*转化表!$E$53+10*转化表!$E$54+10*转化表!$E$55+10*转化表!$E$56+10*转化表!$E$57+10*转化表!$E$58+10*转化表!$E$59+10*转化表!$E$60+(B389-110)*转化表!$E$61)))))))))))))</f>
        <v>0</v>
      </c>
      <c r="J389" s="46">
        <f>IF(E389&lt;=50,0,(E389-50)*B389*7%+0.1+IF(AND(B389&lt;=10,B389&gt;0),(人物成长表!$B389-1)*转化表!$F$50,IF(AND(B389&lt;=20,B389&gt;10),9*转化表!$F$50+(B389-10)*转化表!$F$51,IF(AND(B389&lt;=30,B389&gt;20),9*转化表!$F$50+10*转化表!$F$51+(B389-20)*转化表!$F$52,IF(AND(B389&lt;=40,B389&gt;30),9*转化表!$F$50+10*转化表!$F$51+10*转化表!$F$52+(B389-30)*转化表!$F$53,IF(AND(B389&lt;=50,B389&gt;40),9*转化表!$F$50+10*转化表!$F$51+10*转化表!$F$52+10*转化表!$F$53+(B389-40)*转化表!$F$54,IF(AND(B389&lt;=60,B389&gt;50),9*转化表!$F$50+10*转化表!$F$51+10*转化表!$F$52+10*转化表!$F$53+10*转化表!$F$54+(B389-50)*转化表!$F$55,IF(AND(B389&lt;=70,B389&gt;60),9*转化表!$F$50+10*转化表!$F$51+10*转化表!$F$52+10*转化表!$F$53+10*转化表!$F$54+10*转化表!$F$55+(B389-60)*转化表!$F$56,IF(AND(B389&lt;=80,B389&gt;70),9*转化表!$F$50+10*转化表!$F$51+10*转化表!$F$52+10*转化表!$F$53+10*转化表!$F$54+10*转化表!$F$55+10*转化表!$F$56+(B389-70)*转化表!$F$57,IF(AND(B389&lt;=90,B389&gt;80),9*转化表!$F$50+10*转化表!$F$51+10*转化表!$F$52+10*转化表!$F$53+10*转化表!$F$54+10*转化表!$F$55+10*转化表!$F$56+10*转化表!$F$57+(B389-80)*转化表!$F$58,IF(AND(B389&lt;=100,B389&gt;90),9*转化表!$F$50+10*转化表!$F$51+10*转化表!$F$52+10*转化表!$F$53+10*转化表!$F$54+10*转化表!$F$55+10*转化表!$F$56+10*转化表!$F$57+10*转化表!$F$58+(B389-90)*转化表!$F$59,IF(AND(B389&lt;=110,B389&gt;100),9*转化表!$F$50+10*转化表!$F$51+10*转化表!$F$52+10*转化表!$F$53+10*转化表!$F$54+10*转化表!$F$55+10*转化表!$F$56+10*转化表!$F$57+10*转化表!$F$58+10*转化表!$F$59+(B389-100)*转化表!$F$60,IF(AND(B389&lt;=120,B389&gt;110),9*转化表!$F$50+10*转化表!$F$51+10*转化表!$F$52+10*转化表!$F$53+10*转化表!$F$54+10*转化表!$F$55+10*转化表!$F$56+10*转化表!$F$57+10*转化表!$F$58+10*转化表!$F$59+10*转化表!$F$60+(B389-110)*转化表!$F$61)))))))))))))</f>
        <v>0</v>
      </c>
      <c r="K389" s="46">
        <f>(F389-50)*B389*10%+1+IF(AND(B389&lt;=10,B389&gt;0),(人物成长表!$B389-1)*转化表!$G$50,IF(AND(B389&lt;=20,B389&gt;10),9*转化表!$G$50+(B389-10)*转化表!$G$51,IF(AND(B389&lt;=30,B389&gt;20),9*转化表!$G$50+10*转化表!$G$51+(B389-20)*转化表!$G$52,IF(AND(B389&lt;=40,B389&gt;30),9*转化表!$G$50+10*转化表!$G$51+10*转化表!$G$52+(B389-30)*转化表!$G$53,IF(AND(B389&lt;=50,B389&gt;40),9*转化表!$G$50+10*转化表!$G$51+10*转化表!$G$52+10*转化表!$G$53+(B389-40)*转化表!$G$54,IF(AND(B389&lt;=60,B389&gt;50),9*转化表!$G$50+10*转化表!$G$51+10*转化表!$G$52+10*转化表!$G$53+10*转化表!$G$54+(B389-50)*转化表!$G$55,IF(AND(B389&lt;=70,B389&gt;60),9*转化表!$G$50+10*转化表!$G$51+10*转化表!$G$52+10*转化表!$G$53+10*转化表!$G$54+10*转化表!$G$55+(B389-60)*转化表!$G$56,IF(AND(B389&lt;=80,B389&gt;70),9*转化表!$G$50+10*转化表!$G$51+10*转化表!$G$52+10*转化表!$G$53+10*转化表!$G$54+10*转化表!$G$55+10*转化表!$G$56+(B389-70)*转化表!$G$57,IF(AND(B389&lt;=90,B389&gt;80),9*转化表!$G$50+10*转化表!$G$51+10*转化表!$G$52+10*转化表!$G$53+10*转化表!$G$54+10*转化表!$G$55+10*转化表!$G$56+10*转化表!$G$57+(B389-80)*转化表!$G$58,IF(AND(B389&lt;=100,B389&gt;90),9*转化表!$G$50+10*转化表!$G$51+10*转化表!$G$52+10*转化表!$G$53+10*转化表!$G$54+10*转化表!$G$55+10*转化表!$G$56+10*转化表!$G$57+10*转化表!$G$58+(B389-90)*转化表!$G$59,IF(AND(B389&lt;=110,B389&gt;100),9*转化表!$G$50+10*转化表!$G$51+10*转化表!$G$52+10*转化表!$G$53+10*转化表!$G$54+10*转化表!$G$55+10*转化表!$G$56+10*转化表!$G$57+10*转化表!$G$58+10*转化表!$G$59+(B389-100)*转化表!$G$60,IF(AND(B389&lt;=120,B389&gt;110),9*转化表!$G$50+10*转化表!$G$51+10*转化表!$G$52+10*转化表!$G$53+10*转化表!$G$54+10*转化表!$G$55+10*转化表!$G$56+10*转化表!$G$57+10*转化表!$G$58+10*转化表!$G$59+10*转化表!$G$60+(B389-110)*转化表!$G$61))))))))))))</f>
        <v>54</v>
      </c>
      <c r="L389" s="46">
        <f>IF(F389&lt;=50,0,(F389-50)*B389*7%+IF(AND(B389&lt;=10,B389&gt;0),(人物成长表!$B389-1)*转化表!$H$50,IF(AND(B389&lt;=20,B389&gt;10),9*转化表!$H$50+(B389-10)*转化表!$H$51,IF(AND(B389&lt;=30,B389&gt;20),9*转化表!$H$50+10*转化表!$H$51+(B389-20)*转化表!$H$52,IF(AND(B389&lt;=40,B389&gt;30),9*转化表!$H$50+10*转化表!$H$51+10*转化表!$H$52+(B389-30)*转化表!$H$53,IF(AND(B389&lt;=50,B389&gt;40),9*转化表!$H$50+10*转化表!$H$51+10*转化表!$H$52+10*转化表!$H$53+(B389-40)*转化表!$H$54,IF(AND(B389&lt;=60,B389&gt;50),9*转化表!$H$50+10*转化表!$H$51+10*转化表!$H$52+10*转化表!$H$53+10*转化表!$H$54+(B389-50)*转化表!$H$55,IF(AND(B389&lt;=70,B389&gt;60),9*转化表!$H$50+10*转化表!$H$51+10*转化表!$H$52+10*转化表!$H$53+10*转化表!$H$54+10*转化表!$H$55+(B389-60)*转化表!$H$56,IF(AND(B389&lt;=80,B389&gt;70),9*转化表!$H$50+10*转化表!$H$51+10*转化表!$H$52+10*转化表!$H$53+10*转化表!$H$54+10*转化表!$H$55+10*转化表!$H$56+(B389-70)*转化表!$H$57,IF(AND(B389&lt;=90,B389&gt;80),9*转化表!$H$50+10*转化表!$H$51+10*转化表!$H$52+10*转化表!$H$53+10*转化表!$H$54+10*转化表!$H$55+10*转化表!$H$56+10*转化表!$H$57+(B389-80)*转化表!$H$58,IF(AND(B389&lt;=100,B389&gt;90),9*转化表!$H$50+10*转化表!$H$51+10*转化表!$H$52+10*转化表!$H$53+10*转化表!$H$54+10*转化表!$H$55+10*转化表!$H$56+10*转化表!$H$57+10*转化表!$H$58+(B389-90)*转化表!$H$59,IF(AND(B389&lt;=110,B389&gt;100),9*转化表!$H$50+10*转化表!$H$51+10*转化表!$H$52+10*转化表!$H$53+10*转化表!$H$54+10*转化表!$H$55+10*转化表!$H$56+10*转化表!$H$57+10*转化表!$H$58+10*转化表!$H$59+(B389-100)*转化表!$H$60,IF(AND(B389&lt;=120,B389&gt;110),9*转化表!$H$50+10*转化表!$H$51+10*转化表!$H$52+10*转化表!$H$53+10*转化表!$H$54+10*转化表!$H$55+10*转化表!$H$56+10*转化表!$H$57+10*转化表!$H$58+10*转化表!$H$59+10*转化表!$H$60+(B389-110)*转化表!$H$61)))))))))))))</f>
        <v>0</v>
      </c>
      <c r="M389" s="26">
        <v>0.3</v>
      </c>
      <c r="N389" s="24">
        <v>0</v>
      </c>
      <c r="O389" s="24">
        <v>0</v>
      </c>
      <c r="P389" s="26">
        <v>0.05</v>
      </c>
      <c r="Q389" s="24">
        <v>0</v>
      </c>
      <c r="R389" s="24">
        <v>0</v>
      </c>
      <c r="S389" s="26">
        <v>0.1</v>
      </c>
    </row>
    <row r="390" spans="1:19">
      <c r="A390" s="23" t="s">
        <v>466</v>
      </c>
      <c r="B390" s="24">
        <v>29</v>
      </c>
      <c r="C390" s="25">
        <f t="shared" si="3"/>
        <v>946</v>
      </c>
      <c r="D390" s="23">
        <v>60</v>
      </c>
      <c r="E390" s="23">
        <v>50</v>
      </c>
      <c r="F390" s="24">
        <v>50</v>
      </c>
      <c r="G390" s="47">
        <f>人物成长表!$D390*人物成长表!$B390*10%+7+IF(AND(B390&lt;=10,B390&gt;0),(人物成长表!$B390-1)*转化表!$C$50,IF(AND(B390&lt;=20,B390&gt;10),9*转化表!$C$50+(B390-10)*转化表!$C$51,IF(AND(B390&lt;=30,B390&gt;20),9*转化表!$C$50+10*转化表!$C$51+(B390-20)*转化表!$C$52,IF(AND(B390&lt;=40,B390&gt;30),9*转化表!$C$50+10*转化表!$C$51+10*转化表!$C$52+(B390-30)*转化表!$C$53,IF(AND(B390&lt;=50,B390&gt;40),9*转化表!$C$50+10*转化表!$C$51+10*转化表!$C$52+10*转化表!$C$53+(B390-40)*转化表!$C$54,IF(AND(B390&lt;=60,B390&gt;50),9*转化表!$C$50+10*转化表!$C$51+10*转化表!$C$52+10*转化表!$C$53+10*转化表!$C$54+(B390-50)*转化表!$C$55,IF(AND(B390&lt;=70,B390&gt;60),9*转化表!$C$50+10*转化表!$C$51+10*转化表!$C$52+10*转化表!$C$53+10*转化表!$C$54+10*转化表!$C$55+(B390-60)*转化表!$C$56,IF(AND(B390&lt;=80,B390&gt;70),9*转化表!$C$50+10*转化表!$C$51+10*转化表!$C$52+10*转化表!$C$53+10*转化表!$C$54+10*转化表!$C$55+10*转化表!$C$56+(B390-70)*转化表!$C$57,IF(AND(B390&lt;=90,B390&gt;80),9*转化表!$C$50+10*转化表!$C$51+10*转化表!$C$52+10*转化表!$C$53+10*转化表!$C$54+10*转化表!$C$55+10*转化表!$C$56+10*转化表!$C$57+(B390-80)*转化表!$C$58,IF(AND(B390&lt;=100,B390&gt;90),9*转化表!$C$50+10*转化表!$C$51+10*转化表!$C$52+10*转化表!$C$53+10*转化表!$C$54+10*转化表!$C$55+10*转化表!$C$56+10*转化表!$C$57+10*转化表!$C$58+(B390-90)*转化表!$C$59,IF(AND(B390&lt;=110,B390&gt;100),9*转化表!$C$50+10*转化表!$C$51+10*转化表!$C$52+10*转化表!$C$53+10*转化表!$C$54+10*转化表!$C$55+10*转化表!$C$56+10*转化表!$C$57+10*转化表!$C$58+10*转化表!$C$59+(B390-100)*转化表!$C$60,IF(AND(B390&lt;=120,B390&gt;110),9*转化表!$C$50+10*转化表!$C$51+10*转化表!$C$52+10*转化表!$C$53+10*转化表!$C$54+10*转化表!$C$55+10*转化表!$C$56+10*转化表!$C$57+10*转化表!$C$58+10*转化表!$C$59+10*转化表!$C$60+(B390-110)*转化表!$C$61))))))))))))</f>
        <v>256</v>
      </c>
      <c r="H390" s="47">
        <f>人物成长表!$D390*人物成长表!$B390*7%+4.8+IF(AND(B390&lt;=10,B390&gt;0),(人物成长表!$B390-1)*转化表!$D$50,IF(AND(B390&lt;=20,B390&gt;10),9*转化表!$D$50+(B390-10)*转化表!$D$51,IF(AND(B390&lt;=30,B390&gt;20),9*转化表!$D$50+10*转化表!$D$51+(B390-20)*转化表!$D$52,IF(AND(B390&lt;=40,B390&gt;30),9*转化表!$D$50+10*转化表!$D$51+10*转化表!$D$52+(B390-30)*转化表!$D$53,IF(AND(B390&lt;=50,B390&gt;40),9*转化表!$D$50+10*转化表!$D$51+10*转化表!$D$52+10*转化表!$D$53+(B390-40)*转化表!$D$54,IF(AND(B390&lt;=60,B390&gt;50),9*转化表!$D$50+10*转化表!$D$51+10*转化表!$D$52+10*转化表!$D$53+10*转化表!$D$54+(B390-50)*转化表!$D$55,IF(AND(B390&lt;=70,B390&gt;60),9*转化表!$D$50+10*转化表!$D$51+10*转化表!$D$52+10*转化表!$D$53+10*转化表!$D$54+10*转化表!$D$55+(B390-60)*转化表!$D$56,IF(AND(B390&lt;=80,B390&gt;70),9*转化表!$D$50+10*转化表!$D$51+10*转化表!$D$52+10*转化表!$D$53+10*转化表!$D$54+10*转化表!$D$55+10*转化表!$D$56+(B390-70)*转化表!$D$57,IF(AND(B390&lt;=90,B390&gt;80),9*转化表!$D$50+10*转化表!$D$51+10*转化表!$D$52+10*转化表!$D$53+10*转化表!$D$54+10*转化表!$D$55+10*转化表!$D$56+10*转化表!$D$57+(B390-80)*转化表!$D$58,IF(AND(B390&lt;=100,B390&gt;90),9*转化表!$D$50+10*转化表!$D$51+10*转化表!$D$52+10*转化表!$D$53+10*转化表!$D$54+10*转化表!$D$55+10*转化表!$D$56+10*转化表!$D$57+10*转化表!$D$58+(B390-90)*转化表!$D$59,IF(AND(B390&lt;=110,B390&gt;100),9*转化表!$D$50+10*转化表!$D$51+10*转化表!$D$52+10*转化表!$D$53+10*转化表!$D$54+10*转化表!$D$55+10*转化表!$D$56+10*转化表!$D$57+10*转化表!$D$58+10*转化表!$D$59+(B390-100)*转化表!$D$60,IF(AND(B390&lt;=120,B390&gt;110),9*转化表!$D$50+10*转化表!$D$51+10*转化表!$D$52+10*转化表!$D$53+10*转化表!$D$54+10*转化表!$D$55+10*转化表!$D$56+10*转化表!$D$57+10*转化表!$D$58+10*转化表!$D$59+10*转化表!$D$60+(B390-110)*转化表!$D$61))))))))))))</f>
        <v>79.500000000000014</v>
      </c>
      <c r="I390" s="46">
        <f>IF(E390&lt;=50,0,(E390-50)*B390*10%+0.1+IF(AND(B390&lt;=10,B390&gt;0),(人物成长表!$B390-1)*转化表!$E$50,IF(AND(B390&lt;=20,B390&gt;10),9*转化表!$E$50+(B390-10)*转化表!$E$51,IF(AND(B390&lt;=30,B390&gt;20),9*转化表!$E$50+10*转化表!$E$51+(B390-20)*转化表!$E$52,IF(AND(B390&lt;=40,B390&gt;30),9*转化表!$E$50+10*转化表!$E$51+10*转化表!$E$52+(B390-30)*转化表!$E$53,IF(AND(B390&lt;=50,B390&gt;40),9*转化表!$E$50+10*转化表!$E$51+10*转化表!$E$52+10*转化表!$E$53+(B390-40)*转化表!$E$54,IF(AND(B390&lt;=60,B390&gt;50),9*转化表!$E$50+10*转化表!$E$51+10*转化表!$E$52+10*转化表!$E$53+10*转化表!$E$54+(B390-50)*转化表!$E$55,IF(AND(B390&lt;=70,B390&gt;60),9*转化表!$E$50+10*转化表!$E$51+10*转化表!$E$52+10*转化表!$E$53+10*转化表!$E$54+10*转化表!$E$55+(B390-60)*转化表!$E$56,IF(AND(B390&lt;=80,B390&gt;70),9*转化表!$E$50+10*转化表!$E$51+10*转化表!$E$52+10*转化表!$E$53+10*转化表!$E$54+10*转化表!$E$55+10*转化表!$E$56+(B390-70)*转化表!$E$57,IF(AND(B390&lt;=90,B390&gt;80),9*转化表!$E$50+10*转化表!$E$51+10*转化表!$E$52+10*转化表!$E$53+10*转化表!$E$54+10*转化表!$E$55+10*转化表!$E$56+10*转化表!$E$57+(B390-80)*转化表!$E$58,IF(AND(B390&lt;=100,B390&gt;90),9*转化表!$E$50+10*转化表!$E$51+10*转化表!$E$52+10*转化表!$E$53+10*转化表!$E$54+10*转化表!$E$55+10*转化表!$E$56+10*转化表!$E$57+10*转化表!$E$58+(B390-90)*转化表!$E$59,IF(AND(B390&lt;=110,B390&gt;100),9*转化表!$E$50+10*转化表!$E$51+10*转化表!$E$52+10*转化表!$E$53+10*转化表!$E$54+10*转化表!$E$55+10*转化表!$E$56+10*转化表!$E$57+10*转化表!$E$58+10*转化表!$E$59+(B390-100)*转化表!$E$60,IF(AND(B390&lt;=120,B390&gt;110),9*转化表!$E$50+10*转化表!$E$51+10*转化表!$E$52+10*转化表!$E$53+10*转化表!$E$54+10*转化表!$E$55+10*转化表!$E$56+10*转化表!$E$57+10*转化表!$E$58+10*转化表!$E$59+10*转化表!$E$60+(B390-110)*转化表!$E$61)))))))))))))</f>
        <v>0</v>
      </c>
      <c r="J390" s="46">
        <f>IF(E390&lt;=50,0,(E390-50)*B390*7%+0.1+IF(AND(B390&lt;=10,B390&gt;0),(人物成长表!$B390-1)*转化表!$F$50,IF(AND(B390&lt;=20,B390&gt;10),9*转化表!$F$50+(B390-10)*转化表!$F$51,IF(AND(B390&lt;=30,B390&gt;20),9*转化表!$F$50+10*转化表!$F$51+(B390-20)*转化表!$F$52,IF(AND(B390&lt;=40,B390&gt;30),9*转化表!$F$50+10*转化表!$F$51+10*转化表!$F$52+(B390-30)*转化表!$F$53,IF(AND(B390&lt;=50,B390&gt;40),9*转化表!$F$50+10*转化表!$F$51+10*转化表!$F$52+10*转化表!$F$53+(B390-40)*转化表!$F$54,IF(AND(B390&lt;=60,B390&gt;50),9*转化表!$F$50+10*转化表!$F$51+10*转化表!$F$52+10*转化表!$F$53+10*转化表!$F$54+(B390-50)*转化表!$F$55,IF(AND(B390&lt;=70,B390&gt;60),9*转化表!$F$50+10*转化表!$F$51+10*转化表!$F$52+10*转化表!$F$53+10*转化表!$F$54+10*转化表!$F$55+(B390-60)*转化表!$F$56,IF(AND(B390&lt;=80,B390&gt;70),9*转化表!$F$50+10*转化表!$F$51+10*转化表!$F$52+10*转化表!$F$53+10*转化表!$F$54+10*转化表!$F$55+10*转化表!$F$56+(B390-70)*转化表!$F$57,IF(AND(B390&lt;=90,B390&gt;80),9*转化表!$F$50+10*转化表!$F$51+10*转化表!$F$52+10*转化表!$F$53+10*转化表!$F$54+10*转化表!$F$55+10*转化表!$F$56+10*转化表!$F$57+(B390-80)*转化表!$F$58,IF(AND(B390&lt;=100,B390&gt;90),9*转化表!$F$50+10*转化表!$F$51+10*转化表!$F$52+10*转化表!$F$53+10*转化表!$F$54+10*转化表!$F$55+10*转化表!$F$56+10*转化表!$F$57+10*转化表!$F$58+(B390-90)*转化表!$F$59,IF(AND(B390&lt;=110,B390&gt;100),9*转化表!$F$50+10*转化表!$F$51+10*转化表!$F$52+10*转化表!$F$53+10*转化表!$F$54+10*转化表!$F$55+10*转化表!$F$56+10*转化表!$F$57+10*转化表!$F$58+10*转化表!$F$59+(B390-100)*转化表!$F$60,IF(AND(B390&lt;=120,B390&gt;110),9*转化表!$F$50+10*转化表!$F$51+10*转化表!$F$52+10*转化表!$F$53+10*转化表!$F$54+10*转化表!$F$55+10*转化表!$F$56+10*转化表!$F$57+10*转化表!$F$58+10*转化表!$F$59+10*转化表!$F$60+(B390-110)*转化表!$F$61)))))))))))))</f>
        <v>0</v>
      </c>
      <c r="K390" s="46">
        <f>(F390-50)*B390*10%+1+IF(AND(B390&lt;=10,B390&gt;0),(人物成长表!$B390-1)*转化表!$G$50,IF(AND(B390&lt;=20,B390&gt;10),9*转化表!$G$50+(B390-10)*转化表!$G$51,IF(AND(B390&lt;=30,B390&gt;20),9*转化表!$G$50+10*转化表!$G$51+(B390-20)*转化表!$G$52,IF(AND(B390&lt;=40,B390&gt;30),9*转化表!$G$50+10*转化表!$G$51+10*转化表!$G$52+(B390-30)*转化表!$G$53,IF(AND(B390&lt;=50,B390&gt;40),9*转化表!$G$50+10*转化表!$G$51+10*转化表!$G$52+10*转化表!$G$53+(B390-40)*转化表!$G$54,IF(AND(B390&lt;=60,B390&gt;50),9*转化表!$G$50+10*转化表!$G$51+10*转化表!$G$52+10*转化表!$G$53+10*转化表!$G$54+(B390-50)*转化表!$G$55,IF(AND(B390&lt;=70,B390&gt;60),9*转化表!$G$50+10*转化表!$G$51+10*转化表!$G$52+10*转化表!$G$53+10*转化表!$G$54+10*转化表!$G$55+(B390-60)*转化表!$G$56,IF(AND(B390&lt;=80,B390&gt;70),9*转化表!$G$50+10*转化表!$G$51+10*转化表!$G$52+10*转化表!$G$53+10*转化表!$G$54+10*转化表!$G$55+10*转化表!$G$56+(B390-70)*转化表!$G$57,IF(AND(B390&lt;=90,B390&gt;80),9*转化表!$G$50+10*转化表!$G$51+10*转化表!$G$52+10*转化表!$G$53+10*转化表!$G$54+10*转化表!$G$55+10*转化表!$G$56+10*转化表!$G$57+(B390-80)*转化表!$G$58,IF(AND(B390&lt;=100,B390&gt;90),9*转化表!$G$50+10*转化表!$G$51+10*转化表!$G$52+10*转化表!$G$53+10*转化表!$G$54+10*转化表!$G$55+10*转化表!$G$56+10*转化表!$G$57+10*转化表!$G$58+(B390-90)*转化表!$G$59,IF(AND(B390&lt;=110,B390&gt;100),9*转化表!$G$50+10*转化表!$G$51+10*转化表!$G$52+10*转化表!$G$53+10*转化表!$G$54+10*转化表!$G$55+10*转化表!$G$56+10*转化表!$G$57+10*转化表!$G$58+10*转化表!$G$59+(B390-100)*转化表!$G$60,IF(AND(B390&lt;=120,B390&gt;110),9*转化表!$G$50+10*转化表!$G$51+10*转化表!$G$52+10*转化表!$G$53+10*转化表!$G$54+10*转化表!$G$55+10*转化表!$G$56+10*转化表!$G$57+10*转化表!$G$58+10*转化表!$G$59+10*转化表!$G$60+(B390-110)*转化表!$G$61))))))))))))</f>
        <v>57</v>
      </c>
      <c r="L390" s="46">
        <f>IF(F390&lt;=50,0,(F390-50)*B390*7%+IF(AND(B390&lt;=10,B390&gt;0),(人物成长表!$B390-1)*转化表!$H$50,IF(AND(B390&lt;=20,B390&gt;10),9*转化表!$H$50+(B390-10)*转化表!$H$51,IF(AND(B390&lt;=30,B390&gt;20),9*转化表!$H$50+10*转化表!$H$51+(B390-20)*转化表!$H$52,IF(AND(B390&lt;=40,B390&gt;30),9*转化表!$H$50+10*转化表!$H$51+10*转化表!$H$52+(B390-30)*转化表!$H$53,IF(AND(B390&lt;=50,B390&gt;40),9*转化表!$H$50+10*转化表!$H$51+10*转化表!$H$52+10*转化表!$H$53+(B390-40)*转化表!$H$54,IF(AND(B390&lt;=60,B390&gt;50),9*转化表!$H$50+10*转化表!$H$51+10*转化表!$H$52+10*转化表!$H$53+10*转化表!$H$54+(B390-50)*转化表!$H$55,IF(AND(B390&lt;=70,B390&gt;60),9*转化表!$H$50+10*转化表!$H$51+10*转化表!$H$52+10*转化表!$H$53+10*转化表!$H$54+10*转化表!$H$55+(B390-60)*转化表!$H$56,IF(AND(B390&lt;=80,B390&gt;70),9*转化表!$H$50+10*转化表!$H$51+10*转化表!$H$52+10*转化表!$H$53+10*转化表!$H$54+10*转化表!$H$55+10*转化表!$H$56+(B390-70)*转化表!$H$57,IF(AND(B390&lt;=90,B390&gt;80),9*转化表!$H$50+10*转化表!$H$51+10*转化表!$H$52+10*转化表!$H$53+10*转化表!$H$54+10*转化表!$H$55+10*转化表!$H$56+10*转化表!$H$57+(B390-80)*转化表!$H$58,IF(AND(B390&lt;=100,B390&gt;90),9*转化表!$H$50+10*转化表!$H$51+10*转化表!$H$52+10*转化表!$H$53+10*转化表!$H$54+10*转化表!$H$55+10*转化表!$H$56+10*转化表!$H$57+10*转化表!$H$58+(B390-90)*转化表!$H$59,IF(AND(B390&lt;=110,B390&gt;100),9*转化表!$H$50+10*转化表!$H$51+10*转化表!$H$52+10*转化表!$H$53+10*转化表!$H$54+10*转化表!$H$55+10*转化表!$H$56+10*转化表!$H$57+10*转化表!$H$58+10*转化表!$H$59+(B390-100)*转化表!$H$60,IF(AND(B390&lt;=120,B390&gt;110),9*转化表!$H$50+10*转化表!$H$51+10*转化表!$H$52+10*转化表!$H$53+10*转化表!$H$54+10*转化表!$H$55+10*转化表!$H$56+10*转化表!$H$57+10*转化表!$H$58+10*转化表!$H$59+10*转化表!$H$60+(B390-110)*转化表!$H$61)))))))))))))</f>
        <v>0</v>
      </c>
      <c r="M390" s="26">
        <v>0.3</v>
      </c>
      <c r="N390" s="24">
        <v>0</v>
      </c>
      <c r="O390" s="24">
        <v>0</v>
      </c>
      <c r="P390" s="26">
        <v>0.05</v>
      </c>
      <c r="Q390" s="24">
        <v>0</v>
      </c>
      <c r="R390" s="24">
        <v>0</v>
      </c>
      <c r="S390" s="26">
        <v>0.1</v>
      </c>
    </row>
    <row r="391" spans="1:19">
      <c r="A391" s="23" t="s">
        <v>466</v>
      </c>
      <c r="B391" s="24">
        <v>30</v>
      </c>
      <c r="C391" s="25">
        <f t="shared" si="3"/>
        <v>994</v>
      </c>
      <c r="D391" s="23">
        <v>60</v>
      </c>
      <c r="E391" s="23">
        <v>50</v>
      </c>
      <c r="F391" s="24">
        <v>50</v>
      </c>
      <c r="G391" s="47">
        <f>人物成长表!$D391*人物成长表!$B391*10%+7+IF(AND(B391&lt;=10,B391&gt;0),(人物成长表!$B391-1)*转化表!$C$50,IF(AND(B391&lt;=20,B391&gt;10),9*转化表!$C$50+(B391-10)*转化表!$C$51,IF(AND(B391&lt;=30,B391&gt;20),9*转化表!$C$50+10*转化表!$C$51+(B391-20)*转化表!$C$52,IF(AND(B391&lt;=40,B391&gt;30),9*转化表!$C$50+10*转化表!$C$51+10*转化表!$C$52+(B391-30)*转化表!$C$53,IF(AND(B391&lt;=50,B391&gt;40),9*转化表!$C$50+10*转化表!$C$51+10*转化表!$C$52+10*转化表!$C$53+(B391-40)*转化表!$C$54,IF(AND(B391&lt;=60,B391&gt;50),9*转化表!$C$50+10*转化表!$C$51+10*转化表!$C$52+10*转化表!$C$53+10*转化表!$C$54+(B391-50)*转化表!$C$55,IF(AND(B391&lt;=70,B391&gt;60),9*转化表!$C$50+10*转化表!$C$51+10*转化表!$C$52+10*转化表!$C$53+10*转化表!$C$54+10*转化表!$C$55+(B391-60)*转化表!$C$56,IF(AND(B391&lt;=80,B391&gt;70),9*转化表!$C$50+10*转化表!$C$51+10*转化表!$C$52+10*转化表!$C$53+10*转化表!$C$54+10*转化表!$C$55+10*转化表!$C$56+(B391-70)*转化表!$C$57,IF(AND(B391&lt;=90,B391&gt;80),9*转化表!$C$50+10*转化表!$C$51+10*转化表!$C$52+10*转化表!$C$53+10*转化表!$C$54+10*转化表!$C$55+10*转化表!$C$56+10*转化表!$C$57+(B391-80)*转化表!$C$58,IF(AND(B391&lt;=100,B391&gt;90),9*转化表!$C$50+10*转化表!$C$51+10*转化表!$C$52+10*转化表!$C$53+10*转化表!$C$54+10*转化表!$C$55+10*转化表!$C$56+10*转化表!$C$57+10*转化表!$C$58+(B391-90)*转化表!$C$59,IF(AND(B391&lt;=110,B391&gt;100),9*转化表!$C$50+10*转化表!$C$51+10*转化表!$C$52+10*转化表!$C$53+10*转化表!$C$54+10*转化表!$C$55+10*转化表!$C$56+10*转化表!$C$57+10*转化表!$C$58+10*转化表!$C$59+(B391-100)*转化表!$C$60,IF(AND(B391&lt;=120,B391&gt;110),9*转化表!$C$50+10*转化表!$C$51+10*转化表!$C$52+10*转化表!$C$53+10*转化表!$C$54+10*转化表!$C$55+10*转化表!$C$56+10*转化表!$C$57+10*转化表!$C$58+10*转化表!$C$59+10*转化表!$C$60+(B391-110)*转化表!$C$61))))))))))))</f>
        <v>269</v>
      </c>
      <c r="H391" s="47">
        <f>人物成长表!$D391*人物成长表!$B391*7%+4.8+IF(AND(B391&lt;=10,B391&gt;0),(人物成长表!$B391-1)*转化表!$D$50,IF(AND(B391&lt;=20,B391&gt;10),9*转化表!$D$50+(B391-10)*转化表!$D$51,IF(AND(B391&lt;=30,B391&gt;20),9*转化表!$D$50+10*转化表!$D$51+(B391-20)*转化表!$D$52,IF(AND(B391&lt;=40,B391&gt;30),9*转化表!$D$50+10*转化表!$D$51+10*转化表!$D$52+(B391-30)*转化表!$D$53,IF(AND(B391&lt;=50,B391&gt;40),9*转化表!$D$50+10*转化表!$D$51+10*转化表!$D$52+10*转化表!$D$53+(B391-40)*转化表!$D$54,IF(AND(B391&lt;=60,B391&gt;50),9*转化表!$D$50+10*转化表!$D$51+10*转化表!$D$52+10*转化表!$D$53+10*转化表!$D$54+(B391-50)*转化表!$D$55,IF(AND(B391&lt;=70,B391&gt;60),9*转化表!$D$50+10*转化表!$D$51+10*转化表!$D$52+10*转化表!$D$53+10*转化表!$D$54+10*转化表!$D$55+(B391-60)*转化表!$D$56,IF(AND(B391&lt;=80,B391&gt;70),9*转化表!$D$50+10*转化表!$D$51+10*转化表!$D$52+10*转化表!$D$53+10*转化表!$D$54+10*转化表!$D$55+10*转化表!$D$56+(B391-70)*转化表!$D$57,IF(AND(B391&lt;=90,B391&gt;80),9*转化表!$D$50+10*转化表!$D$51+10*转化表!$D$52+10*转化表!$D$53+10*转化表!$D$54+10*转化表!$D$55+10*转化表!$D$56+10*转化表!$D$57+(B391-80)*转化表!$D$58,IF(AND(B391&lt;=100,B391&gt;90),9*转化表!$D$50+10*转化表!$D$51+10*转化表!$D$52+10*转化表!$D$53+10*转化表!$D$54+10*转化表!$D$55+10*转化表!$D$56+10*转化表!$D$57+10*转化表!$D$58+(B391-90)*转化表!$D$59,IF(AND(B391&lt;=110,B391&gt;100),9*转化表!$D$50+10*转化表!$D$51+10*转化表!$D$52+10*转化表!$D$53+10*转化表!$D$54+10*转化表!$D$55+10*转化表!$D$56+10*转化表!$D$57+10*转化表!$D$58+10*转化表!$D$59+(B391-100)*转化表!$D$60,IF(AND(B391&lt;=120,B391&gt;110),9*转化表!$D$50+10*转化表!$D$51+10*转化表!$D$52+10*转化表!$D$53+10*转化表!$D$54+10*转化表!$D$55+10*转化表!$D$56+10*转化表!$D$57+10*转化表!$D$58+10*转化表!$D$59+10*转化表!$D$60+(B391-110)*转化表!$D$61))))))))))))</f>
        <v>83.000000000000014</v>
      </c>
      <c r="I391" s="46">
        <f>IF(E391&lt;=50,0,(E391-50)*B391*10%+0.1+IF(AND(B391&lt;=10,B391&gt;0),(人物成长表!$B391-1)*转化表!$E$50,IF(AND(B391&lt;=20,B391&gt;10),9*转化表!$E$50+(B391-10)*转化表!$E$51,IF(AND(B391&lt;=30,B391&gt;20),9*转化表!$E$50+10*转化表!$E$51+(B391-20)*转化表!$E$52,IF(AND(B391&lt;=40,B391&gt;30),9*转化表!$E$50+10*转化表!$E$51+10*转化表!$E$52+(B391-30)*转化表!$E$53,IF(AND(B391&lt;=50,B391&gt;40),9*转化表!$E$50+10*转化表!$E$51+10*转化表!$E$52+10*转化表!$E$53+(B391-40)*转化表!$E$54,IF(AND(B391&lt;=60,B391&gt;50),9*转化表!$E$50+10*转化表!$E$51+10*转化表!$E$52+10*转化表!$E$53+10*转化表!$E$54+(B391-50)*转化表!$E$55,IF(AND(B391&lt;=70,B391&gt;60),9*转化表!$E$50+10*转化表!$E$51+10*转化表!$E$52+10*转化表!$E$53+10*转化表!$E$54+10*转化表!$E$55+(B391-60)*转化表!$E$56,IF(AND(B391&lt;=80,B391&gt;70),9*转化表!$E$50+10*转化表!$E$51+10*转化表!$E$52+10*转化表!$E$53+10*转化表!$E$54+10*转化表!$E$55+10*转化表!$E$56+(B391-70)*转化表!$E$57,IF(AND(B391&lt;=90,B391&gt;80),9*转化表!$E$50+10*转化表!$E$51+10*转化表!$E$52+10*转化表!$E$53+10*转化表!$E$54+10*转化表!$E$55+10*转化表!$E$56+10*转化表!$E$57+(B391-80)*转化表!$E$58,IF(AND(B391&lt;=100,B391&gt;90),9*转化表!$E$50+10*转化表!$E$51+10*转化表!$E$52+10*转化表!$E$53+10*转化表!$E$54+10*转化表!$E$55+10*转化表!$E$56+10*转化表!$E$57+10*转化表!$E$58+(B391-90)*转化表!$E$59,IF(AND(B391&lt;=110,B391&gt;100),9*转化表!$E$50+10*转化表!$E$51+10*转化表!$E$52+10*转化表!$E$53+10*转化表!$E$54+10*转化表!$E$55+10*转化表!$E$56+10*转化表!$E$57+10*转化表!$E$58+10*转化表!$E$59+(B391-100)*转化表!$E$60,IF(AND(B391&lt;=120,B391&gt;110),9*转化表!$E$50+10*转化表!$E$51+10*转化表!$E$52+10*转化表!$E$53+10*转化表!$E$54+10*转化表!$E$55+10*转化表!$E$56+10*转化表!$E$57+10*转化表!$E$58+10*转化表!$E$59+10*转化表!$E$60+(B391-110)*转化表!$E$61)))))))))))))</f>
        <v>0</v>
      </c>
      <c r="J391" s="46">
        <f>IF(E391&lt;=50,0,(E391-50)*B391*7%+0.1+IF(AND(B391&lt;=10,B391&gt;0),(人物成长表!$B391-1)*转化表!$F$50,IF(AND(B391&lt;=20,B391&gt;10),9*转化表!$F$50+(B391-10)*转化表!$F$51,IF(AND(B391&lt;=30,B391&gt;20),9*转化表!$F$50+10*转化表!$F$51+(B391-20)*转化表!$F$52,IF(AND(B391&lt;=40,B391&gt;30),9*转化表!$F$50+10*转化表!$F$51+10*转化表!$F$52+(B391-30)*转化表!$F$53,IF(AND(B391&lt;=50,B391&gt;40),9*转化表!$F$50+10*转化表!$F$51+10*转化表!$F$52+10*转化表!$F$53+(B391-40)*转化表!$F$54,IF(AND(B391&lt;=60,B391&gt;50),9*转化表!$F$50+10*转化表!$F$51+10*转化表!$F$52+10*转化表!$F$53+10*转化表!$F$54+(B391-50)*转化表!$F$55,IF(AND(B391&lt;=70,B391&gt;60),9*转化表!$F$50+10*转化表!$F$51+10*转化表!$F$52+10*转化表!$F$53+10*转化表!$F$54+10*转化表!$F$55+(B391-60)*转化表!$F$56,IF(AND(B391&lt;=80,B391&gt;70),9*转化表!$F$50+10*转化表!$F$51+10*转化表!$F$52+10*转化表!$F$53+10*转化表!$F$54+10*转化表!$F$55+10*转化表!$F$56+(B391-70)*转化表!$F$57,IF(AND(B391&lt;=90,B391&gt;80),9*转化表!$F$50+10*转化表!$F$51+10*转化表!$F$52+10*转化表!$F$53+10*转化表!$F$54+10*转化表!$F$55+10*转化表!$F$56+10*转化表!$F$57+(B391-80)*转化表!$F$58,IF(AND(B391&lt;=100,B391&gt;90),9*转化表!$F$50+10*转化表!$F$51+10*转化表!$F$52+10*转化表!$F$53+10*转化表!$F$54+10*转化表!$F$55+10*转化表!$F$56+10*转化表!$F$57+10*转化表!$F$58+(B391-90)*转化表!$F$59,IF(AND(B391&lt;=110,B391&gt;100),9*转化表!$F$50+10*转化表!$F$51+10*转化表!$F$52+10*转化表!$F$53+10*转化表!$F$54+10*转化表!$F$55+10*转化表!$F$56+10*转化表!$F$57+10*转化表!$F$58+10*转化表!$F$59+(B391-100)*转化表!$F$60,IF(AND(B391&lt;=120,B391&gt;110),9*转化表!$F$50+10*转化表!$F$51+10*转化表!$F$52+10*转化表!$F$53+10*转化表!$F$54+10*转化表!$F$55+10*转化表!$F$56+10*转化表!$F$57+10*转化表!$F$58+10*转化表!$F$59+10*转化表!$F$60+(B391-110)*转化表!$F$61)))))))))))))</f>
        <v>0</v>
      </c>
      <c r="K391" s="46">
        <f>(F391-50)*B391*10%+1+IF(AND(B391&lt;=10,B391&gt;0),(人物成长表!$B391-1)*转化表!$G$50,IF(AND(B391&lt;=20,B391&gt;10),9*转化表!$G$50+(B391-10)*转化表!$G$51,IF(AND(B391&lt;=30,B391&gt;20),9*转化表!$G$50+10*转化表!$G$51+(B391-20)*转化表!$G$52,IF(AND(B391&lt;=40,B391&gt;30),9*转化表!$G$50+10*转化表!$G$51+10*转化表!$G$52+(B391-30)*转化表!$G$53,IF(AND(B391&lt;=50,B391&gt;40),9*转化表!$G$50+10*转化表!$G$51+10*转化表!$G$52+10*转化表!$G$53+(B391-40)*转化表!$G$54,IF(AND(B391&lt;=60,B391&gt;50),9*转化表!$G$50+10*转化表!$G$51+10*转化表!$G$52+10*转化表!$G$53+10*转化表!$G$54+(B391-50)*转化表!$G$55,IF(AND(B391&lt;=70,B391&gt;60),9*转化表!$G$50+10*转化表!$G$51+10*转化表!$G$52+10*转化表!$G$53+10*转化表!$G$54+10*转化表!$G$55+(B391-60)*转化表!$G$56,IF(AND(B391&lt;=80,B391&gt;70),9*转化表!$G$50+10*转化表!$G$51+10*转化表!$G$52+10*转化表!$G$53+10*转化表!$G$54+10*转化表!$G$55+10*转化表!$G$56+(B391-70)*转化表!$G$57,IF(AND(B391&lt;=90,B391&gt;80),9*转化表!$G$50+10*转化表!$G$51+10*转化表!$G$52+10*转化表!$G$53+10*转化表!$G$54+10*转化表!$G$55+10*转化表!$G$56+10*转化表!$G$57+(B391-80)*转化表!$G$58,IF(AND(B391&lt;=100,B391&gt;90),9*转化表!$G$50+10*转化表!$G$51+10*转化表!$G$52+10*转化表!$G$53+10*转化表!$G$54+10*转化表!$G$55+10*转化表!$G$56+10*转化表!$G$57+10*转化表!$G$58+(B391-90)*转化表!$G$59,IF(AND(B391&lt;=110,B391&gt;100),9*转化表!$G$50+10*转化表!$G$51+10*转化表!$G$52+10*转化表!$G$53+10*转化表!$G$54+10*转化表!$G$55+10*转化表!$G$56+10*转化表!$G$57+10*转化表!$G$58+10*转化表!$G$59+(B391-100)*转化表!$G$60,IF(AND(B391&lt;=120,B391&gt;110),9*转化表!$G$50+10*转化表!$G$51+10*转化表!$G$52+10*转化表!$G$53+10*转化表!$G$54+10*转化表!$G$55+10*转化表!$G$56+10*转化表!$G$57+10*转化表!$G$58+10*转化表!$G$59+10*转化表!$G$60+(B391-110)*转化表!$G$61))))))))))))</f>
        <v>60</v>
      </c>
      <c r="L391" s="46">
        <f>IF(F391&lt;=50,0,(F391-50)*B391*7%+IF(AND(B391&lt;=10,B391&gt;0),(人物成长表!$B391-1)*转化表!$H$50,IF(AND(B391&lt;=20,B391&gt;10),9*转化表!$H$50+(B391-10)*转化表!$H$51,IF(AND(B391&lt;=30,B391&gt;20),9*转化表!$H$50+10*转化表!$H$51+(B391-20)*转化表!$H$52,IF(AND(B391&lt;=40,B391&gt;30),9*转化表!$H$50+10*转化表!$H$51+10*转化表!$H$52+(B391-30)*转化表!$H$53,IF(AND(B391&lt;=50,B391&gt;40),9*转化表!$H$50+10*转化表!$H$51+10*转化表!$H$52+10*转化表!$H$53+(B391-40)*转化表!$H$54,IF(AND(B391&lt;=60,B391&gt;50),9*转化表!$H$50+10*转化表!$H$51+10*转化表!$H$52+10*转化表!$H$53+10*转化表!$H$54+(B391-50)*转化表!$H$55,IF(AND(B391&lt;=70,B391&gt;60),9*转化表!$H$50+10*转化表!$H$51+10*转化表!$H$52+10*转化表!$H$53+10*转化表!$H$54+10*转化表!$H$55+(B391-60)*转化表!$H$56,IF(AND(B391&lt;=80,B391&gt;70),9*转化表!$H$50+10*转化表!$H$51+10*转化表!$H$52+10*转化表!$H$53+10*转化表!$H$54+10*转化表!$H$55+10*转化表!$H$56+(B391-70)*转化表!$H$57,IF(AND(B391&lt;=90,B391&gt;80),9*转化表!$H$50+10*转化表!$H$51+10*转化表!$H$52+10*转化表!$H$53+10*转化表!$H$54+10*转化表!$H$55+10*转化表!$H$56+10*转化表!$H$57+(B391-80)*转化表!$H$58,IF(AND(B391&lt;=100,B391&gt;90),9*转化表!$H$50+10*转化表!$H$51+10*转化表!$H$52+10*转化表!$H$53+10*转化表!$H$54+10*转化表!$H$55+10*转化表!$H$56+10*转化表!$H$57+10*转化表!$H$58+(B391-90)*转化表!$H$59,IF(AND(B391&lt;=110,B391&gt;100),9*转化表!$H$50+10*转化表!$H$51+10*转化表!$H$52+10*转化表!$H$53+10*转化表!$H$54+10*转化表!$H$55+10*转化表!$H$56+10*转化表!$H$57+10*转化表!$H$58+10*转化表!$H$59+(B391-100)*转化表!$H$60,IF(AND(B391&lt;=120,B391&gt;110),9*转化表!$H$50+10*转化表!$H$51+10*转化表!$H$52+10*转化表!$H$53+10*转化表!$H$54+10*转化表!$H$55+10*转化表!$H$56+10*转化表!$H$57+10*转化表!$H$58+10*转化表!$H$59+10*转化表!$H$60+(B391-110)*转化表!$H$61)))))))))))))</f>
        <v>0</v>
      </c>
      <c r="M391" s="26">
        <v>0.3</v>
      </c>
      <c r="N391" s="24">
        <v>0</v>
      </c>
      <c r="O391" s="24">
        <v>0</v>
      </c>
      <c r="P391" s="26">
        <v>0.05</v>
      </c>
      <c r="Q391" s="24">
        <v>0</v>
      </c>
      <c r="R391" s="24">
        <v>0</v>
      </c>
      <c r="S391" s="26">
        <v>0.1</v>
      </c>
    </row>
    <row r="392" spans="1:19">
      <c r="A392" s="23" t="s">
        <v>466</v>
      </c>
      <c r="B392" s="24">
        <v>31</v>
      </c>
      <c r="C392" s="25">
        <f t="shared" si="3"/>
        <v>1058</v>
      </c>
      <c r="D392" s="23">
        <v>60</v>
      </c>
      <c r="E392" s="23">
        <v>50</v>
      </c>
      <c r="F392" s="24">
        <v>50</v>
      </c>
      <c r="G392" s="47">
        <f>人物成长表!$D392*人物成长表!$B392*10%+7+IF(AND(B392&lt;=10,B392&gt;0),(人物成长表!$B392-1)*转化表!$C$50,IF(AND(B392&lt;=20,B392&gt;10),9*转化表!$C$50+(B392-10)*转化表!$C$51,IF(AND(B392&lt;=30,B392&gt;20),9*转化表!$C$50+10*转化表!$C$51+(B392-20)*转化表!$C$52,IF(AND(B392&lt;=40,B392&gt;30),9*转化表!$C$50+10*转化表!$C$51+10*转化表!$C$52+(B392-30)*转化表!$C$53,IF(AND(B392&lt;=50,B392&gt;40),9*转化表!$C$50+10*转化表!$C$51+10*转化表!$C$52+10*转化表!$C$53+(B392-40)*转化表!$C$54,IF(AND(B392&lt;=60,B392&gt;50),9*转化表!$C$50+10*转化表!$C$51+10*转化表!$C$52+10*转化表!$C$53+10*转化表!$C$54+(B392-50)*转化表!$C$55,IF(AND(B392&lt;=70,B392&gt;60),9*转化表!$C$50+10*转化表!$C$51+10*转化表!$C$52+10*转化表!$C$53+10*转化表!$C$54+10*转化表!$C$55+(B392-60)*转化表!$C$56,IF(AND(B392&lt;=80,B392&gt;70),9*转化表!$C$50+10*转化表!$C$51+10*转化表!$C$52+10*转化表!$C$53+10*转化表!$C$54+10*转化表!$C$55+10*转化表!$C$56+(B392-70)*转化表!$C$57,IF(AND(B392&lt;=90,B392&gt;80),9*转化表!$C$50+10*转化表!$C$51+10*转化表!$C$52+10*转化表!$C$53+10*转化表!$C$54+10*转化表!$C$55+10*转化表!$C$56+10*转化表!$C$57+(B392-80)*转化表!$C$58,IF(AND(B392&lt;=100,B392&gt;90),9*转化表!$C$50+10*转化表!$C$51+10*转化表!$C$52+10*转化表!$C$53+10*转化表!$C$54+10*转化表!$C$55+10*转化表!$C$56+10*转化表!$C$57+10*转化表!$C$58+(B392-90)*转化表!$C$59,IF(AND(B392&lt;=110,B392&gt;100),9*转化表!$C$50+10*转化表!$C$51+10*转化表!$C$52+10*转化表!$C$53+10*转化表!$C$54+10*转化表!$C$55+10*转化表!$C$56+10*转化表!$C$57+10*转化表!$C$58+10*转化表!$C$59+(B392-100)*转化表!$C$60,IF(AND(B392&lt;=120,B392&gt;110),9*转化表!$C$50+10*转化表!$C$51+10*转化表!$C$52+10*转化表!$C$53+10*转化表!$C$54+10*转化表!$C$55+10*转化表!$C$56+10*转化表!$C$57+10*转化表!$C$58+10*转化表!$C$59+10*转化表!$C$60+(B392-110)*转化表!$C$61))))))))))))</f>
        <v>286</v>
      </c>
      <c r="H392" s="47">
        <f>人物成长表!$D392*人物成长表!$B392*7%+4.8+IF(AND(B392&lt;=10,B392&gt;0),(人物成长表!$B392-1)*转化表!$D$50,IF(AND(B392&lt;=20,B392&gt;10),9*转化表!$D$50+(B392-10)*转化表!$D$51,IF(AND(B392&lt;=30,B392&gt;20),9*转化表!$D$50+10*转化表!$D$51+(B392-20)*转化表!$D$52,IF(AND(B392&lt;=40,B392&gt;30),9*转化表!$D$50+10*转化表!$D$51+10*转化表!$D$52+(B392-30)*转化表!$D$53,IF(AND(B392&lt;=50,B392&gt;40),9*转化表!$D$50+10*转化表!$D$51+10*转化表!$D$52+10*转化表!$D$53+(B392-40)*转化表!$D$54,IF(AND(B392&lt;=60,B392&gt;50),9*转化表!$D$50+10*转化表!$D$51+10*转化表!$D$52+10*转化表!$D$53+10*转化表!$D$54+(B392-50)*转化表!$D$55,IF(AND(B392&lt;=70,B392&gt;60),9*转化表!$D$50+10*转化表!$D$51+10*转化表!$D$52+10*转化表!$D$53+10*转化表!$D$54+10*转化表!$D$55+(B392-60)*转化表!$D$56,IF(AND(B392&lt;=80,B392&gt;70),9*转化表!$D$50+10*转化表!$D$51+10*转化表!$D$52+10*转化表!$D$53+10*转化表!$D$54+10*转化表!$D$55+10*转化表!$D$56+(B392-70)*转化表!$D$57,IF(AND(B392&lt;=90,B392&gt;80),9*转化表!$D$50+10*转化表!$D$51+10*转化表!$D$52+10*转化表!$D$53+10*转化表!$D$54+10*转化表!$D$55+10*转化表!$D$56+10*转化表!$D$57+(B392-80)*转化表!$D$58,IF(AND(B392&lt;=100,B392&gt;90),9*转化表!$D$50+10*转化表!$D$51+10*转化表!$D$52+10*转化表!$D$53+10*转化表!$D$54+10*转化表!$D$55+10*转化表!$D$56+10*转化表!$D$57+10*转化表!$D$58+(B392-90)*转化表!$D$59,IF(AND(B392&lt;=110,B392&gt;100),9*转化表!$D$50+10*转化表!$D$51+10*转化表!$D$52+10*转化表!$D$53+10*转化表!$D$54+10*转化表!$D$55+10*转化表!$D$56+10*转化表!$D$57+10*转化表!$D$58+10*转化表!$D$59+(B392-100)*转化表!$D$60,IF(AND(B392&lt;=120,B392&gt;110),9*转化表!$D$50+10*转化表!$D$51+10*转化表!$D$52+10*转化表!$D$53+10*转化表!$D$54+10*转化表!$D$55+10*转化表!$D$56+10*转化表!$D$57+10*转化表!$D$58+10*转化表!$D$59+10*转化表!$D$60+(B392-110)*转化表!$D$61))))))))))))</f>
        <v>87.500000000000028</v>
      </c>
      <c r="I392" s="46">
        <f>IF(E392&lt;=50,0,(E392-50)*B392*10%+0.1+IF(AND(B392&lt;=10,B392&gt;0),(人物成长表!$B392-1)*转化表!$E$50,IF(AND(B392&lt;=20,B392&gt;10),9*转化表!$E$50+(B392-10)*转化表!$E$51,IF(AND(B392&lt;=30,B392&gt;20),9*转化表!$E$50+10*转化表!$E$51+(B392-20)*转化表!$E$52,IF(AND(B392&lt;=40,B392&gt;30),9*转化表!$E$50+10*转化表!$E$51+10*转化表!$E$52+(B392-30)*转化表!$E$53,IF(AND(B392&lt;=50,B392&gt;40),9*转化表!$E$50+10*转化表!$E$51+10*转化表!$E$52+10*转化表!$E$53+(B392-40)*转化表!$E$54,IF(AND(B392&lt;=60,B392&gt;50),9*转化表!$E$50+10*转化表!$E$51+10*转化表!$E$52+10*转化表!$E$53+10*转化表!$E$54+(B392-50)*转化表!$E$55,IF(AND(B392&lt;=70,B392&gt;60),9*转化表!$E$50+10*转化表!$E$51+10*转化表!$E$52+10*转化表!$E$53+10*转化表!$E$54+10*转化表!$E$55+(B392-60)*转化表!$E$56,IF(AND(B392&lt;=80,B392&gt;70),9*转化表!$E$50+10*转化表!$E$51+10*转化表!$E$52+10*转化表!$E$53+10*转化表!$E$54+10*转化表!$E$55+10*转化表!$E$56+(B392-70)*转化表!$E$57,IF(AND(B392&lt;=90,B392&gt;80),9*转化表!$E$50+10*转化表!$E$51+10*转化表!$E$52+10*转化表!$E$53+10*转化表!$E$54+10*转化表!$E$55+10*转化表!$E$56+10*转化表!$E$57+(B392-80)*转化表!$E$58,IF(AND(B392&lt;=100,B392&gt;90),9*转化表!$E$50+10*转化表!$E$51+10*转化表!$E$52+10*转化表!$E$53+10*转化表!$E$54+10*转化表!$E$55+10*转化表!$E$56+10*转化表!$E$57+10*转化表!$E$58+(B392-90)*转化表!$E$59,IF(AND(B392&lt;=110,B392&gt;100),9*转化表!$E$50+10*转化表!$E$51+10*转化表!$E$52+10*转化表!$E$53+10*转化表!$E$54+10*转化表!$E$55+10*转化表!$E$56+10*转化表!$E$57+10*转化表!$E$58+10*转化表!$E$59+(B392-100)*转化表!$E$60,IF(AND(B392&lt;=120,B392&gt;110),9*转化表!$E$50+10*转化表!$E$51+10*转化表!$E$52+10*转化表!$E$53+10*转化表!$E$54+10*转化表!$E$55+10*转化表!$E$56+10*转化表!$E$57+10*转化表!$E$58+10*转化表!$E$59+10*转化表!$E$60+(B392-110)*转化表!$E$61)))))))))))))</f>
        <v>0</v>
      </c>
      <c r="J392" s="46">
        <f>IF(E392&lt;=50,0,(E392-50)*B392*7%+0.1+IF(AND(B392&lt;=10,B392&gt;0),(人物成长表!$B392-1)*转化表!$F$50,IF(AND(B392&lt;=20,B392&gt;10),9*转化表!$F$50+(B392-10)*转化表!$F$51,IF(AND(B392&lt;=30,B392&gt;20),9*转化表!$F$50+10*转化表!$F$51+(B392-20)*转化表!$F$52,IF(AND(B392&lt;=40,B392&gt;30),9*转化表!$F$50+10*转化表!$F$51+10*转化表!$F$52+(B392-30)*转化表!$F$53,IF(AND(B392&lt;=50,B392&gt;40),9*转化表!$F$50+10*转化表!$F$51+10*转化表!$F$52+10*转化表!$F$53+(B392-40)*转化表!$F$54,IF(AND(B392&lt;=60,B392&gt;50),9*转化表!$F$50+10*转化表!$F$51+10*转化表!$F$52+10*转化表!$F$53+10*转化表!$F$54+(B392-50)*转化表!$F$55,IF(AND(B392&lt;=70,B392&gt;60),9*转化表!$F$50+10*转化表!$F$51+10*转化表!$F$52+10*转化表!$F$53+10*转化表!$F$54+10*转化表!$F$55+(B392-60)*转化表!$F$56,IF(AND(B392&lt;=80,B392&gt;70),9*转化表!$F$50+10*转化表!$F$51+10*转化表!$F$52+10*转化表!$F$53+10*转化表!$F$54+10*转化表!$F$55+10*转化表!$F$56+(B392-70)*转化表!$F$57,IF(AND(B392&lt;=90,B392&gt;80),9*转化表!$F$50+10*转化表!$F$51+10*转化表!$F$52+10*转化表!$F$53+10*转化表!$F$54+10*转化表!$F$55+10*转化表!$F$56+10*转化表!$F$57+(B392-80)*转化表!$F$58,IF(AND(B392&lt;=100,B392&gt;90),9*转化表!$F$50+10*转化表!$F$51+10*转化表!$F$52+10*转化表!$F$53+10*转化表!$F$54+10*转化表!$F$55+10*转化表!$F$56+10*转化表!$F$57+10*转化表!$F$58+(B392-90)*转化表!$F$59,IF(AND(B392&lt;=110,B392&gt;100),9*转化表!$F$50+10*转化表!$F$51+10*转化表!$F$52+10*转化表!$F$53+10*转化表!$F$54+10*转化表!$F$55+10*转化表!$F$56+10*转化表!$F$57+10*转化表!$F$58+10*转化表!$F$59+(B392-100)*转化表!$F$60,IF(AND(B392&lt;=120,B392&gt;110),9*转化表!$F$50+10*转化表!$F$51+10*转化表!$F$52+10*转化表!$F$53+10*转化表!$F$54+10*转化表!$F$55+10*转化表!$F$56+10*转化表!$F$57+10*转化表!$F$58+10*转化表!$F$59+10*转化表!$F$60+(B392-110)*转化表!$F$61)))))))))))))</f>
        <v>0</v>
      </c>
      <c r="K392" s="46">
        <f>(F392-50)*B392*10%+1+IF(AND(B392&lt;=10,B392&gt;0),(人物成长表!$B392-1)*转化表!$G$50,IF(AND(B392&lt;=20,B392&gt;10),9*转化表!$G$50+(B392-10)*转化表!$G$51,IF(AND(B392&lt;=30,B392&gt;20),9*转化表!$G$50+10*转化表!$G$51+(B392-20)*转化表!$G$52,IF(AND(B392&lt;=40,B392&gt;30),9*转化表!$G$50+10*转化表!$G$51+10*转化表!$G$52+(B392-30)*转化表!$G$53,IF(AND(B392&lt;=50,B392&gt;40),9*转化表!$G$50+10*转化表!$G$51+10*转化表!$G$52+10*转化表!$G$53+(B392-40)*转化表!$G$54,IF(AND(B392&lt;=60,B392&gt;50),9*转化表!$G$50+10*转化表!$G$51+10*转化表!$G$52+10*转化表!$G$53+10*转化表!$G$54+(B392-50)*转化表!$G$55,IF(AND(B392&lt;=70,B392&gt;60),9*转化表!$G$50+10*转化表!$G$51+10*转化表!$G$52+10*转化表!$G$53+10*转化表!$G$54+10*转化表!$G$55+(B392-60)*转化表!$G$56,IF(AND(B392&lt;=80,B392&gt;70),9*转化表!$G$50+10*转化表!$G$51+10*转化表!$G$52+10*转化表!$G$53+10*转化表!$G$54+10*转化表!$G$55+10*转化表!$G$56+(B392-70)*转化表!$G$57,IF(AND(B392&lt;=90,B392&gt;80),9*转化表!$G$50+10*转化表!$G$51+10*转化表!$G$52+10*转化表!$G$53+10*转化表!$G$54+10*转化表!$G$55+10*转化表!$G$56+10*转化表!$G$57+(B392-80)*转化表!$G$58,IF(AND(B392&lt;=100,B392&gt;90),9*转化表!$G$50+10*转化表!$G$51+10*转化表!$G$52+10*转化表!$G$53+10*转化表!$G$54+10*转化表!$G$55+10*转化表!$G$56+10*转化表!$G$57+10*转化表!$G$58+(B392-90)*转化表!$G$59,IF(AND(B392&lt;=110,B392&gt;100),9*转化表!$G$50+10*转化表!$G$51+10*转化表!$G$52+10*转化表!$G$53+10*转化表!$G$54+10*转化表!$G$55+10*转化表!$G$56+10*转化表!$G$57+10*转化表!$G$58+10*转化表!$G$59+(B392-100)*转化表!$G$60,IF(AND(B392&lt;=120,B392&gt;110),9*转化表!$G$50+10*转化表!$G$51+10*转化表!$G$52+10*转化表!$G$53+10*转化表!$G$54+10*转化表!$G$55+10*转化表!$G$56+10*转化表!$G$57+10*转化表!$G$58+10*转化表!$G$59+10*转化表!$G$60+(B392-110)*转化表!$G$61))))))))))))</f>
        <v>64</v>
      </c>
      <c r="L392" s="46">
        <f>IF(F392&lt;=50,0,(F392-50)*B392*7%+IF(AND(B392&lt;=10,B392&gt;0),(人物成长表!$B392-1)*转化表!$H$50,IF(AND(B392&lt;=20,B392&gt;10),9*转化表!$H$50+(B392-10)*转化表!$H$51,IF(AND(B392&lt;=30,B392&gt;20),9*转化表!$H$50+10*转化表!$H$51+(B392-20)*转化表!$H$52,IF(AND(B392&lt;=40,B392&gt;30),9*转化表!$H$50+10*转化表!$H$51+10*转化表!$H$52+(B392-30)*转化表!$H$53,IF(AND(B392&lt;=50,B392&gt;40),9*转化表!$H$50+10*转化表!$H$51+10*转化表!$H$52+10*转化表!$H$53+(B392-40)*转化表!$H$54,IF(AND(B392&lt;=60,B392&gt;50),9*转化表!$H$50+10*转化表!$H$51+10*转化表!$H$52+10*转化表!$H$53+10*转化表!$H$54+(B392-50)*转化表!$H$55,IF(AND(B392&lt;=70,B392&gt;60),9*转化表!$H$50+10*转化表!$H$51+10*转化表!$H$52+10*转化表!$H$53+10*转化表!$H$54+10*转化表!$H$55+(B392-60)*转化表!$H$56,IF(AND(B392&lt;=80,B392&gt;70),9*转化表!$H$50+10*转化表!$H$51+10*转化表!$H$52+10*转化表!$H$53+10*转化表!$H$54+10*转化表!$H$55+10*转化表!$H$56+(B392-70)*转化表!$H$57,IF(AND(B392&lt;=90,B392&gt;80),9*转化表!$H$50+10*转化表!$H$51+10*转化表!$H$52+10*转化表!$H$53+10*转化表!$H$54+10*转化表!$H$55+10*转化表!$H$56+10*转化表!$H$57+(B392-80)*转化表!$H$58,IF(AND(B392&lt;=100,B392&gt;90),9*转化表!$H$50+10*转化表!$H$51+10*转化表!$H$52+10*转化表!$H$53+10*转化表!$H$54+10*转化表!$H$55+10*转化表!$H$56+10*转化表!$H$57+10*转化表!$H$58+(B392-90)*转化表!$H$59,IF(AND(B392&lt;=110,B392&gt;100),9*转化表!$H$50+10*转化表!$H$51+10*转化表!$H$52+10*转化表!$H$53+10*转化表!$H$54+10*转化表!$H$55+10*转化表!$H$56+10*转化表!$H$57+10*转化表!$H$58+10*转化表!$H$59+(B392-100)*转化表!$H$60,IF(AND(B392&lt;=120,B392&gt;110),9*转化表!$H$50+10*转化表!$H$51+10*转化表!$H$52+10*转化表!$H$53+10*转化表!$H$54+10*转化表!$H$55+10*转化表!$H$56+10*转化表!$H$57+10*转化表!$H$58+10*转化表!$H$59+10*转化表!$H$60+(B392-110)*转化表!$H$61)))))))))))))</f>
        <v>0</v>
      </c>
      <c r="M392" s="26">
        <v>0.3</v>
      </c>
      <c r="N392" s="24">
        <v>0</v>
      </c>
      <c r="O392" s="24">
        <v>0</v>
      </c>
      <c r="P392" s="26">
        <v>0.05</v>
      </c>
      <c r="Q392" s="24">
        <v>0</v>
      </c>
      <c r="R392" s="24">
        <v>0</v>
      </c>
      <c r="S392" s="26">
        <v>0.1</v>
      </c>
    </row>
    <row r="393" spans="1:19">
      <c r="A393" s="23" t="s">
        <v>466</v>
      </c>
      <c r="B393" s="24">
        <v>32</v>
      </c>
      <c r="C393" s="25">
        <f t="shared" si="3"/>
        <v>1122</v>
      </c>
      <c r="D393" s="23">
        <v>60</v>
      </c>
      <c r="E393" s="23">
        <v>50</v>
      </c>
      <c r="F393" s="24">
        <v>50</v>
      </c>
      <c r="G393" s="47">
        <f>人物成长表!$D393*人物成长表!$B393*10%+7+IF(AND(B393&lt;=10,B393&gt;0),(人物成长表!$B393-1)*转化表!$C$50,IF(AND(B393&lt;=20,B393&gt;10),9*转化表!$C$50+(B393-10)*转化表!$C$51,IF(AND(B393&lt;=30,B393&gt;20),9*转化表!$C$50+10*转化表!$C$51+(B393-20)*转化表!$C$52,IF(AND(B393&lt;=40,B393&gt;30),9*转化表!$C$50+10*转化表!$C$51+10*转化表!$C$52+(B393-30)*转化表!$C$53,IF(AND(B393&lt;=50,B393&gt;40),9*转化表!$C$50+10*转化表!$C$51+10*转化表!$C$52+10*转化表!$C$53+(B393-40)*转化表!$C$54,IF(AND(B393&lt;=60,B393&gt;50),9*转化表!$C$50+10*转化表!$C$51+10*转化表!$C$52+10*转化表!$C$53+10*转化表!$C$54+(B393-50)*转化表!$C$55,IF(AND(B393&lt;=70,B393&gt;60),9*转化表!$C$50+10*转化表!$C$51+10*转化表!$C$52+10*转化表!$C$53+10*转化表!$C$54+10*转化表!$C$55+(B393-60)*转化表!$C$56,IF(AND(B393&lt;=80,B393&gt;70),9*转化表!$C$50+10*转化表!$C$51+10*转化表!$C$52+10*转化表!$C$53+10*转化表!$C$54+10*转化表!$C$55+10*转化表!$C$56+(B393-70)*转化表!$C$57,IF(AND(B393&lt;=90,B393&gt;80),9*转化表!$C$50+10*转化表!$C$51+10*转化表!$C$52+10*转化表!$C$53+10*转化表!$C$54+10*转化表!$C$55+10*转化表!$C$56+10*转化表!$C$57+(B393-80)*转化表!$C$58,IF(AND(B393&lt;=100,B393&gt;90),9*转化表!$C$50+10*转化表!$C$51+10*转化表!$C$52+10*转化表!$C$53+10*转化表!$C$54+10*转化表!$C$55+10*转化表!$C$56+10*转化表!$C$57+10*转化表!$C$58+(B393-90)*转化表!$C$59,IF(AND(B393&lt;=110,B393&gt;100),9*转化表!$C$50+10*转化表!$C$51+10*转化表!$C$52+10*转化表!$C$53+10*转化表!$C$54+10*转化表!$C$55+10*转化表!$C$56+10*转化表!$C$57+10*转化表!$C$58+10*转化表!$C$59+(B393-100)*转化表!$C$60,IF(AND(B393&lt;=120,B393&gt;110),9*转化表!$C$50+10*转化表!$C$51+10*转化表!$C$52+10*转化表!$C$53+10*转化表!$C$54+10*转化表!$C$55+10*转化表!$C$56+10*转化表!$C$57+10*转化表!$C$58+10*转化表!$C$59+10*转化表!$C$60+(B393-110)*转化表!$C$61))))))))))))</f>
        <v>303</v>
      </c>
      <c r="H393" s="47">
        <f>人物成长表!$D393*人物成长表!$B393*7%+4.8+IF(AND(B393&lt;=10,B393&gt;0),(人物成长表!$B393-1)*转化表!$D$50,IF(AND(B393&lt;=20,B393&gt;10),9*转化表!$D$50+(B393-10)*转化表!$D$51,IF(AND(B393&lt;=30,B393&gt;20),9*转化表!$D$50+10*转化表!$D$51+(B393-20)*转化表!$D$52,IF(AND(B393&lt;=40,B393&gt;30),9*转化表!$D$50+10*转化表!$D$51+10*转化表!$D$52+(B393-30)*转化表!$D$53,IF(AND(B393&lt;=50,B393&gt;40),9*转化表!$D$50+10*转化表!$D$51+10*转化表!$D$52+10*转化表!$D$53+(B393-40)*转化表!$D$54,IF(AND(B393&lt;=60,B393&gt;50),9*转化表!$D$50+10*转化表!$D$51+10*转化表!$D$52+10*转化表!$D$53+10*转化表!$D$54+(B393-50)*转化表!$D$55,IF(AND(B393&lt;=70,B393&gt;60),9*转化表!$D$50+10*转化表!$D$51+10*转化表!$D$52+10*转化表!$D$53+10*转化表!$D$54+10*转化表!$D$55+(B393-60)*转化表!$D$56,IF(AND(B393&lt;=80,B393&gt;70),9*转化表!$D$50+10*转化表!$D$51+10*转化表!$D$52+10*转化表!$D$53+10*转化表!$D$54+10*转化表!$D$55+10*转化表!$D$56+(B393-70)*转化表!$D$57,IF(AND(B393&lt;=90,B393&gt;80),9*转化表!$D$50+10*转化表!$D$51+10*转化表!$D$52+10*转化表!$D$53+10*转化表!$D$54+10*转化表!$D$55+10*转化表!$D$56+10*转化表!$D$57+(B393-80)*转化表!$D$58,IF(AND(B393&lt;=100,B393&gt;90),9*转化表!$D$50+10*转化表!$D$51+10*转化表!$D$52+10*转化表!$D$53+10*转化表!$D$54+10*转化表!$D$55+10*转化表!$D$56+10*转化表!$D$57+10*转化表!$D$58+(B393-90)*转化表!$D$59,IF(AND(B393&lt;=110,B393&gt;100),9*转化表!$D$50+10*转化表!$D$51+10*转化表!$D$52+10*转化表!$D$53+10*转化表!$D$54+10*转化表!$D$55+10*转化表!$D$56+10*转化表!$D$57+10*转化表!$D$58+10*转化表!$D$59+(B393-100)*转化表!$D$60,IF(AND(B393&lt;=120,B393&gt;110),9*转化表!$D$50+10*转化表!$D$51+10*转化表!$D$52+10*转化表!$D$53+10*转化表!$D$54+10*转化表!$D$55+10*转化表!$D$56+10*转化表!$D$57+10*转化表!$D$58+10*转化表!$D$59+10*转化表!$D$60+(B393-110)*转化表!$D$61))))))))))))</f>
        <v>92.000000000000028</v>
      </c>
      <c r="I393" s="46">
        <f>IF(E393&lt;=50,0,(E393-50)*B393*10%+0.1+IF(AND(B393&lt;=10,B393&gt;0),(人物成长表!$B393-1)*转化表!$E$50,IF(AND(B393&lt;=20,B393&gt;10),9*转化表!$E$50+(B393-10)*转化表!$E$51,IF(AND(B393&lt;=30,B393&gt;20),9*转化表!$E$50+10*转化表!$E$51+(B393-20)*转化表!$E$52,IF(AND(B393&lt;=40,B393&gt;30),9*转化表!$E$50+10*转化表!$E$51+10*转化表!$E$52+(B393-30)*转化表!$E$53,IF(AND(B393&lt;=50,B393&gt;40),9*转化表!$E$50+10*转化表!$E$51+10*转化表!$E$52+10*转化表!$E$53+(B393-40)*转化表!$E$54,IF(AND(B393&lt;=60,B393&gt;50),9*转化表!$E$50+10*转化表!$E$51+10*转化表!$E$52+10*转化表!$E$53+10*转化表!$E$54+(B393-50)*转化表!$E$55,IF(AND(B393&lt;=70,B393&gt;60),9*转化表!$E$50+10*转化表!$E$51+10*转化表!$E$52+10*转化表!$E$53+10*转化表!$E$54+10*转化表!$E$55+(B393-60)*转化表!$E$56,IF(AND(B393&lt;=80,B393&gt;70),9*转化表!$E$50+10*转化表!$E$51+10*转化表!$E$52+10*转化表!$E$53+10*转化表!$E$54+10*转化表!$E$55+10*转化表!$E$56+(B393-70)*转化表!$E$57,IF(AND(B393&lt;=90,B393&gt;80),9*转化表!$E$50+10*转化表!$E$51+10*转化表!$E$52+10*转化表!$E$53+10*转化表!$E$54+10*转化表!$E$55+10*转化表!$E$56+10*转化表!$E$57+(B393-80)*转化表!$E$58,IF(AND(B393&lt;=100,B393&gt;90),9*转化表!$E$50+10*转化表!$E$51+10*转化表!$E$52+10*转化表!$E$53+10*转化表!$E$54+10*转化表!$E$55+10*转化表!$E$56+10*转化表!$E$57+10*转化表!$E$58+(B393-90)*转化表!$E$59,IF(AND(B393&lt;=110,B393&gt;100),9*转化表!$E$50+10*转化表!$E$51+10*转化表!$E$52+10*转化表!$E$53+10*转化表!$E$54+10*转化表!$E$55+10*转化表!$E$56+10*转化表!$E$57+10*转化表!$E$58+10*转化表!$E$59+(B393-100)*转化表!$E$60,IF(AND(B393&lt;=120,B393&gt;110),9*转化表!$E$50+10*转化表!$E$51+10*转化表!$E$52+10*转化表!$E$53+10*转化表!$E$54+10*转化表!$E$55+10*转化表!$E$56+10*转化表!$E$57+10*转化表!$E$58+10*转化表!$E$59+10*转化表!$E$60+(B393-110)*转化表!$E$61)))))))))))))</f>
        <v>0</v>
      </c>
      <c r="J393" s="46">
        <f>IF(E393&lt;=50,0,(E393-50)*B393*7%+0.1+IF(AND(B393&lt;=10,B393&gt;0),(人物成长表!$B393-1)*转化表!$F$50,IF(AND(B393&lt;=20,B393&gt;10),9*转化表!$F$50+(B393-10)*转化表!$F$51,IF(AND(B393&lt;=30,B393&gt;20),9*转化表!$F$50+10*转化表!$F$51+(B393-20)*转化表!$F$52,IF(AND(B393&lt;=40,B393&gt;30),9*转化表!$F$50+10*转化表!$F$51+10*转化表!$F$52+(B393-30)*转化表!$F$53,IF(AND(B393&lt;=50,B393&gt;40),9*转化表!$F$50+10*转化表!$F$51+10*转化表!$F$52+10*转化表!$F$53+(B393-40)*转化表!$F$54,IF(AND(B393&lt;=60,B393&gt;50),9*转化表!$F$50+10*转化表!$F$51+10*转化表!$F$52+10*转化表!$F$53+10*转化表!$F$54+(B393-50)*转化表!$F$55,IF(AND(B393&lt;=70,B393&gt;60),9*转化表!$F$50+10*转化表!$F$51+10*转化表!$F$52+10*转化表!$F$53+10*转化表!$F$54+10*转化表!$F$55+(B393-60)*转化表!$F$56,IF(AND(B393&lt;=80,B393&gt;70),9*转化表!$F$50+10*转化表!$F$51+10*转化表!$F$52+10*转化表!$F$53+10*转化表!$F$54+10*转化表!$F$55+10*转化表!$F$56+(B393-70)*转化表!$F$57,IF(AND(B393&lt;=90,B393&gt;80),9*转化表!$F$50+10*转化表!$F$51+10*转化表!$F$52+10*转化表!$F$53+10*转化表!$F$54+10*转化表!$F$55+10*转化表!$F$56+10*转化表!$F$57+(B393-80)*转化表!$F$58,IF(AND(B393&lt;=100,B393&gt;90),9*转化表!$F$50+10*转化表!$F$51+10*转化表!$F$52+10*转化表!$F$53+10*转化表!$F$54+10*转化表!$F$55+10*转化表!$F$56+10*转化表!$F$57+10*转化表!$F$58+(B393-90)*转化表!$F$59,IF(AND(B393&lt;=110,B393&gt;100),9*转化表!$F$50+10*转化表!$F$51+10*转化表!$F$52+10*转化表!$F$53+10*转化表!$F$54+10*转化表!$F$55+10*转化表!$F$56+10*转化表!$F$57+10*转化表!$F$58+10*转化表!$F$59+(B393-100)*转化表!$F$60,IF(AND(B393&lt;=120,B393&gt;110),9*转化表!$F$50+10*转化表!$F$51+10*转化表!$F$52+10*转化表!$F$53+10*转化表!$F$54+10*转化表!$F$55+10*转化表!$F$56+10*转化表!$F$57+10*转化表!$F$58+10*转化表!$F$59+10*转化表!$F$60+(B393-110)*转化表!$F$61)))))))))))))</f>
        <v>0</v>
      </c>
      <c r="K393" s="46">
        <f>(F393-50)*B393*10%+1+IF(AND(B393&lt;=10,B393&gt;0),(人物成长表!$B393-1)*转化表!$G$50,IF(AND(B393&lt;=20,B393&gt;10),9*转化表!$G$50+(B393-10)*转化表!$G$51,IF(AND(B393&lt;=30,B393&gt;20),9*转化表!$G$50+10*转化表!$G$51+(B393-20)*转化表!$G$52,IF(AND(B393&lt;=40,B393&gt;30),9*转化表!$G$50+10*转化表!$G$51+10*转化表!$G$52+(B393-30)*转化表!$G$53,IF(AND(B393&lt;=50,B393&gt;40),9*转化表!$G$50+10*转化表!$G$51+10*转化表!$G$52+10*转化表!$G$53+(B393-40)*转化表!$G$54,IF(AND(B393&lt;=60,B393&gt;50),9*转化表!$G$50+10*转化表!$G$51+10*转化表!$G$52+10*转化表!$G$53+10*转化表!$G$54+(B393-50)*转化表!$G$55,IF(AND(B393&lt;=70,B393&gt;60),9*转化表!$G$50+10*转化表!$G$51+10*转化表!$G$52+10*转化表!$G$53+10*转化表!$G$54+10*转化表!$G$55+(B393-60)*转化表!$G$56,IF(AND(B393&lt;=80,B393&gt;70),9*转化表!$G$50+10*转化表!$G$51+10*转化表!$G$52+10*转化表!$G$53+10*转化表!$G$54+10*转化表!$G$55+10*转化表!$G$56+(B393-70)*转化表!$G$57,IF(AND(B393&lt;=90,B393&gt;80),9*转化表!$G$50+10*转化表!$G$51+10*转化表!$G$52+10*转化表!$G$53+10*转化表!$G$54+10*转化表!$G$55+10*转化表!$G$56+10*转化表!$G$57+(B393-80)*转化表!$G$58,IF(AND(B393&lt;=100,B393&gt;90),9*转化表!$G$50+10*转化表!$G$51+10*转化表!$G$52+10*转化表!$G$53+10*转化表!$G$54+10*转化表!$G$55+10*转化表!$G$56+10*转化表!$G$57+10*转化表!$G$58+(B393-90)*转化表!$G$59,IF(AND(B393&lt;=110,B393&gt;100),9*转化表!$G$50+10*转化表!$G$51+10*转化表!$G$52+10*转化表!$G$53+10*转化表!$G$54+10*转化表!$G$55+10*转化表!$G$56+10*转化表!$G$57+10*转化表!$G$58+10*转化表!$G$59+(B393-100)*转化表!$G$60,IF(AND(B393&lt;=120,B393&gt;110),9*转化表!$G$50+10*转化表!$G$51+10*转化表!$G$52+10*转化表!$G$53+10*转化表!$G$54+10*转化表!$G$55+10*转化表!$G$56+10*转化表!$G$57+10*转化表!$G$58+10*转化表!$G$59+10*转化表!$G$60+(B393-110)*转化表!$G$61))))))))))))</f>
        <v>68</v>
      </c>
      <c r="L393" s="46">
        <f>IF(F393&lt;=50,0,(F393-50)*B393*7%+IF(AND(B393&lt;=10,B393&gt;0),(人物成长表!$B393-1)*转化表!$H$50,IF(AND(B393&lt;=20,B393&gt;10),9*转化表!$H$50+(B393-10)*转化表!$H$51,IF(AND(B393&lt;=30,B393&gt;20),9*转化表!$H$50+10*转化表!$H$51+(B393-20)*转化表!$H$52,IF(AND(B393&lt;=40,B393&gt;30),9*转化表!$H$50+10*转化表!$H$51+10*转化表!$H$52+(B393-30)*转化表!$H$53,IF(AND(B393&lt;=50,B393&gt;40),9*转化表!$H$50+10*转化表!$H$51+10*转化表!$H$52+10*转化表!$H$53+(B393-40)*转化表!$H$54,IF(AND(B393&lt;=60,B393&gt;50),9*转化表!$H$50+10*转化表!$H$51+10*转化表!$H$52+10*转化表!$H$53+10*转化表!$H$54+(B393-50)*转化表!$H$55,IF(AND(B393&lt;=70,B393&gt;60),9*转化表!$H$50+10*转化表!$H$51+10*转化表!$H$52+10*转化表!$H$53+10*转化表!$H$54+10*转化表!$H$55+(B393-60)*转化表!$H$56,IF(AND(B393&lt;=80,B393&gt;70),9*转化表!$H$50+10*转化表!$H$51+10*转化表!$H$52+10*转化表!$H$53+10*转化表!$H$54+10*转化表!$H$55+10*转化表!$H$56+(B393-70)*转化表!$H$57,IF(AND(B393&lt;=90,B393&gt;80),9*转化表!$H$50+10*转化表!$H$51+10*转化表!$H$52+10*转化表!$H$53+10*转化表!$H$54+10*转化表!$H$55+10*转化表!$H$56+10*转化表!$H$57+(B393-80)*转化表!$H$58,IF(AND(B393&lt;=100,B393&gt;90),9*转化表!$H$50+10*转化表!$H$51+10*转化表!$H$52+10*转化表!$H$53+10*转化表!$H$54+10*转化表!$H$55+10*转化表!$H$56+10*转化表!$H$57+10*转化表!$H$58+(B393-90)*转化表!$H$59,IF(AND(B393&lt;=110,B393&gt;100),9*转化表!$H$50+10*转化表!$H$51+10*转化表!$H$52+10*转化表!$H$53+10*转化表!$H$54+10*转化表!$H$55+10*转化表!$H$56+10*转化表!$H$57+10*转化表!$H$58+10*转化表!$H$59+(B393-100)*转化表!$H$60,IF(AND(B393&lt;=120,B393&gt;110),9*转化表!$H$50+10*转化表!$H$51+10*转化表!$H$52+10*转化表!$H$53+10*转化表!$H$54+10*转化表!$H$55+10*转化表!$H$56+10*转化表!$H$57+10*转化表!$H$58+10*转化表!$H$59+10*转化表!$H$60+(B393-110)*转化表!$H$61)))))))))))))</f>
        <v>0</v>
      </c>
      <c r="M393" s="26">
        <v>0.3</v>
      </c>
      <c r="N393" s="24">
        <v>0</v>
      </c>
      <c r="O393" s="24">
        <v>0</v>
      </c>
      <c r="P393" s="26">
        <v>0.05</v>
      </c>
      <c r="Q393" s="24">
        <v>0</v>
      </c>
      <c r="R393" s="24">
        <v>0</v>
      </c>
      <c r="S393" s="26">
        <v>0.1</v>
      </c>
    </row>
    <row r="394" spans="1:19">
      <c r="A394" s="23" t="s">
        <v>466</v>
      </c>
      <c r="B394" s="24">
        <v>33</v>
      </c>
      <c r="C394" s="25">
        <f t="shared" si="3"/>
        <v>1186</v>
      </c>
      <c r="D394" s="23">
        <v>60</v>
      </c>
      <c r="E394" s="23">
        <v>50</v>
      </c>
      <c r="F394" s="24">
        <v>50</v>
      </c>
      <c r="G394" s="47">
        <f>人物成长表!$D394*人物成长表!$B394*10%+7+IF(AND(B394&lt;=10,B394&gt;0),(人物成长表!$B394-1)*转化表!$C$50,IF(AND(B394&lt;=20,B394&gt;10),9*转化表!$C$50+(B394-10)*转化表!$C$51,IF(AND(B394&lt;=30,B394&gt;20),9*转化表!$C$50+10*转化表!$C$51+(B394-20)*转化表!$C$52,IF(AND(B394&lt;=40,B394&gt;30),9*转化表!$C$50+10*转化表!$C$51+10*转化表!$C$52+(B394-30)*转化表!$C$53,IF(AND(B394&lt;=50,B394&gt;40),9*转化表!$C$50+10*转化表!$C$51+10*转化表!$C$52+10*转化表!$C$53+(B394-40)*转化表!$C$54,IF(AND(B394&lt;=60,B394&gt;50),9*转化表!$C$50+10*转化表!$C$51+10*转化表!$C$52+10*转化表!$C$53+10*转化表!$C$54+(B394-50)*转化表!$C$55,IF(AND(B394&lt;=70,B394&gt;60),9*转化表!$C$50+10*转化表!$C$51+10*转化表!$C$52+10*转化表!$C$53+10*转化表!$C$54+10*转化表!$C$55+(B394-60)*转化表!$C$56,IF(AND(B394&lt;=80,B394&gt;70),9*转化表!$C$50+10*转化表!$C$51+10*转化表!$C$52+10*转化表!$C$53+10*转化表!$C$54+10*转化表!$C$55+10*转化表!$C$56+(B394-70)*转化表!$C$57,IF(AND(B394&lt;=90,B394&gt;80),9*转化表!$C$50+10*转化表!$C$51+10*转化表!$C$52+10*转化表!$C$53+10*转化表!$C$54+10*转化表!$C$55+10*转化表!$C$56+10*转化表!$C$57+(B394-80)*转化表!$C$58,IF(AND(B394&lt;=100,B394&gt;90),9*转化表!$C$50+10*转化表!$C$51+10*转化表!$C$52+10*转化表!$C$53+10*转化表!$C$54+10*转化表!$C$55+10*转化表!$C$56+10*转化表!$C$57+10*转化表!$C$58+(B394-90)*转化表!$C$59,IF(AND(B394&lt;=110,B394&gt;100),9*转化表!$C$50+10*转化表!$C$51+10*转化表!$C$52+10*转化表!$C$53+10*转化表!$C$54+10*转化表!$C$55+10*转化表!$C$56+10*转化表!$C$57+10*转化表!$C$58+10*转化表!$C$59+(B394-100)*转化表!$C$60,IF(AND(B394&lt;=120,B394&gt;110),9*转化表!$C$50+10*转化表!$C$51+10*转化表!$C$52+10*转化表!$C$53+10*转化表!$C$54+10*转化表!$C$55+10*转化表!$C$56+10*转化表!$C$57+10*转化表!$C$58+10*转化表!$C$59+10*转化表!$C$60+(B394-110)*转化表!$C$61))))))))))))</f>
        <v>320</v>
      </c>
      <c r="H394" s="47">
        <f>人物成长表!$D394*人物成长表!$B394*7%+4.8+IF(AND(B394&lt;=10,B394&gt;0),(人物成长表!$B394-1)*转化表!$D$50,IF(AND(B394&lt;=20,B394&gt;10),9*转化表!$D$50+(B394-10)*转化表!$D$51,IF(AND(B394&lt;=30,B394&gt;20),9*转化表!$D$50+10*转化表!$D$51+(B394-20)*转化表!$D$52,IF(AND(B394&lt;=40,B394&gt;30),9*转化表!$D$50+10*转化表!$D$51+10*转化表!$D$52+(B394-30)*转化表!$D$53,IF(AND(B394&lt;=50,B394&gt;40),9*转化表!$D$50+10*转化表!$D$51+10*转化表!$D$52+10*转化表!$D$53+(B394-40)*转化表!$D$54,IF(AND(B394&lt;=60,B394&gt;50),9*转化表!$D$50+10*转化表!$D$51+10*转化表!$D$52+10*转化表!$D$53+10*转化表!$D$54+(B394-50)*转化表!$D$55,IF(AND(B394&lt;=70,B394&gt;60),9*转化表!$D$50+10*转化表!$D$51+10*转化表!$D$52+10*转化表!$D$53+10*转化表!$D$54+10*转化表!$D$55+(B394-60)*转化表!$D$56,IF(AND(B394&lt;=80,B394&gt;70),9*转化表!$D$50+10*转化表!$D$51+10*转化表!$D$52+10*转化表!$D$53+10*转化表!$D$54+10*转化表!$D$55+10*转化表!$D$56+(B394-70)*转化表!$D$57,IF(AND(B394&lt;=90,B394&gt;80),9*转化表!$D$50+10*转化表!$D$51+10*转化表!$D$52+10*转化表!$D$53+10*转化表!$D$54+10*转化表!$D$55+10*转化表!$D$56+10*转化表!$D$57+(B394-80)*转化表!$D$58,IF(AND(B394&lt;=100,B394&gt;90),9*转化表!$D$50+10*转化表!$D$51+10*转化表!$D$52+10*转化表!$D$53+10*转化表!$D$54+10*转化表!$D$55+10*转化表!$D$56+10*转化表!$D$57+10*转化表!$D$58+(B394-90)*转化表!$D$59,IF(AND(B394&lt;=110,B394&gt;100),9*转化表!$D$50+10*转化表!$D$51+10*转化表!$D$52+10*转化表!$D$53+10*转化表!$D$54+10*转化表!$D$55+10*转化表!$D$56+10*转化表!$D$57+10*转化表!$D$58+10*转化表!$D$59+(B394-100)*转化表!$D$60,IF(AND(B394&lt;=120,B394&gt;110),9*转化表!$D$50+10*转化表!$D$51+10*转化表!$D$52+10*转化表!$D$53+10*转化表!$D$54+10*转化表!$D$55+10*转化表!$D$56+10*转化表!$D$57+10*转化表!$D$58+10*转化表!$D$59+10*转化表!$D$60+(B394-110)*转化表!$D$61))))))))))))</f>
        <v>96.500000000000028</v>
      </c>
      <c r="I394" s="46">
        <f>IF(E394&lt;=50,0,(E394-50)*B394*10%+0.1+IF(AND(B394&lt;=10,B394&gt;0),(人物成长表!$B394-1)*转化表!$E$50,IF(AND(B394&lt;=20,B394&gt;10),9*转化表!$E$50+(B394-10)*转化表!$E$51,IF(AND(B394&lt;=30,B394&gt;20),9*转化表!$E$50+10*转化表!$E$51+(B394-20)*转化表!$E$52,IF(AND(B394&lt;=40,B394&gt;30),9*转化表!$E$50+10*转化表!$E$51+10*转化表!$E$52+(B394-30)*转化表!$E$53,IF(AND(B394&lt;=50,B394&gt;40),9*转化表!$E$50+10*转化表!$E$51+10*转化表!$E$52+10*转化表!$E$53+(B394-40)*转化表!$E$54,IF(AND(B394&lt;=60,B394&gt;50),9*转化表!$E$50+10*转化表!$E$51+10*转化表!$E$52+10*转化表!$E$53+10*转化表!$E$54+(B394-50)*转化表!$E$55,IF(AND(B394&lt;=70,B394&gt;60),9*转化表!$E$50+10*转化表!$E$51+10*转化表!$E$52+10*转化表!$E$53+10*转化表!$E$54+10*转化表!$E$55+(B394-60)*转化表!$E$56,IF(AND(B394&lt;=80,B394&gt;70),9*转化表!$E$50+10*转化表!$E$51+10*转化表!$E$52+10*转化表!$E$53+10*转化表!$E$54+10*转化表!$E$55+10*转化表!$E$56+(B394-70)*转化表!$E$57,IF(AND(B394&lt;=90,B394&gt;80),9*转化表!$E$50+10*转化表!$E$51+10*转化表!$E$52+10*转化表!$E$53+10*转化表!$E$54+10*转化表!$E$55+10*转化表!$E$56+10*转化表!$E$57+(B394-80)*转化表!$E$58,IF(AND(B394&lt;=100,B394&gt;90),9*转化表!$E$50+10*转化表!$E$51+10*转化表!$E$52+10*转化表!$E$53+10*转化表!$E$54+10*转化表!$E$55+10*转化表!$E$56+10*转化表!$E$57+10*转化表!$E$58+(B394-90)*转化表!$E$59,IF(AND(B394&lt;=110,B394&gt;100),9*转化表!$E$50+10*转化表!$E$51+10*转化表!$E$52+10*转化表!$E$53+10*转化表!$E$54+10*转化表!$E$55+10*转化表!$E$56+10*转化表!$E$57+10*转化表!$E$58+10*转化表!$E$59+(B394-100)*转化表!$E$60,IF(AND(B394&lt;=120,B394&gt;110),9*转化表!$E$50+10*转化表!$E$51+10*转化表!$E$52+10*转化表!$E$53+10*转化表!$E$54+10*转化表!$E$55+10*转化表!$E$56+10*转化表!$E$57+10*转化表!$E$58+10*转化表!$E$59+10*转化表!$E$60+(B394-110)*转化表!$E$61)))))))))))))</f>
        <v>0</v>
      </c>
      <c r="J394" s="46">
        <f>IF(E394&lt;=50,0,(E394-50)*B394*7%+0.1+IF(AND(B394&lt;=10,B394&gt;0),(人物成长表!$B394-1)*转化表!$F$50,IF(AND(B394&lt;=20,B394&gt;10),9*转化表!$F$50+(B394-10)*转化表!$F$51,IF(AND(B394&lt;=30,B394&gt;20),9*转化表!$F$50+10*转化表!$F$51+(B394-20)*转化表!$F$52,IF(AND(B394&lt;=40,B394&gt;30),9*转化表!$F$50+10*转化表!$F$51+10*转化表!$F$52+(B394-30)*转化表!$F$53,IF(AND(B394&lt;=50,B394&gt;40),9*转化表!$F$50+10*转化表!$F$51+10*转化表!$F$52+10*转化表!$F$53+(B394-40)*转化表!$F$54,IF(AND(B394&lt;=60,B394&gt;50),9*转化表!$F$50+10*转化表!$F$51+10*转化表!$F$52+10*转化表!$F$53+10*转化表!$F$54+(B394-50)*转化表!$F$55,IF(AND(B394&lt;=70,B394&gt;60),9*转化表!$F$50+10*转化表!$F$51+10*转化表!$F$52+10*转化表!$F$53+10*转化表!$F$54+10*转化表!$F$55+(B394-60)*转化表!$F$56,IF(AND(B394&lt;=80,B394&gt;70),9*转化表!$F$50+10*转化表!$F$51+10*转化表!$F$52+10*转化表!$F$53+10*转化表!$F$54+10*转化表!$F$55+10*转化表!$F$56+(B394-70)*转化表!$F$57,IF(AND(B394&lt;=90,B394&gt;80),9*转化表!$F$50+10*转化表!$F$51+10*转化表!$F$52+10*转化表!$F$53+10*转化表!$F$54+10*转化表!$F$55+10*转化表!$F$56+10*转化表!$F$57+(B394-80)*转化表!$F$58,IF(AND(B394&lt;=100,B394&gt;90),9*转化表!$F$50+10*转化表!$F$51+10*转化表!$F$52+10*转化表!$F$53+10*转化表!$F$54+10*转化表!$F$55+10*转化表!$F$56+10*转化表!$F$57+10*转化表!$F$58+(B394-90)*转化表!$F$59,IF(AND(B394&lt;=110,B394&gt;100),9*转化表!$F$50+10*转化表!$F$51+10*转化表!$F$52+10*转化表!$F$53+10*转化表!$F$54+10*转化表!$F$55+10*转化表!$F$56+10*转化表!$F$57+10*转化表!$F$58+10*转化表!$F$59+(B394-100)*转化表!$F$60,IF(AND(B394&lt;=120,B394&gt;110),9*转化表!$F$50+10*转化表!$F$51+10*转化表!$F$52+10*转化表!$F$53+10*转化表!$F$54+10*转化表!$F$55+10*转化表!$F$56+10*转化表!$F$57+10*转化表!$F$58+10*转化表!$F$59+10*转化表!$F$60+(B394-110)*转化表!$F$61)))))))))))))</f>
        <v>0</v>
      </c>
      <c r="K394" s="46">
        <f>(F394-50)*B394*10%+1+IF(AND(B394&lt;=10,B394&gt;0),(人物成长表!$B394-1)*转化表!$G$50,IF(AND(B394&lt;=20,B394&gt;10),9*转化表!$G$50+(B394-10)*转化表!$G$51,IF(AND(B394&lt;=30,B394&gt;20),9*转化表!$G$50+10*转化表!$G$51+(B394-20)*转化表!$G$52,IF(AND(B394&lt;=40,B394&gt;30),9*转化表!$G$50+10*转化表!$G$51+10*转化表!$G$52+(B394-30)*转化表!$G$53,IF(AND(B394&lt;=50,B394&gt;40),9*转化表!$G$50+10*转化表!$G$51+10*转化表!$G$52+10*转化表!$G$53+(B394-40)*转化表!$G$54,IF(AND(B394&lt;=60,B394&gt;50),9*转化表!$G$50+10*转化表!$G$51+10*转化表!$G$52+10*转化表!$G$53+10*转化表!$G$54+(B394-50)*转化表!$G$55,IF(AND(B394&lt;=70,B394&gt;60),9*转化表!$G$50+10*转化表!$G$51+10*转化表!$G$52+10*转化表!$G$53+10*转化表!$G$54+10*转化表!$G$55+(B394-60)*转化表!$G$56,IF(AND(B394&lt;=80,B394&gt;70),9*转化表!$G$50+10*转化表!$G$51+10*转化表!$G$52+10*转化表!$G$53+10*转化表!$G$54+10*转化表!$G$55+10*转化表!$G$56+(B394-70)*转化表!$G$57,IF(AND(B394&lt;=90,B394&gt;80),9*转化表!$G$50+10*转化表!$G$51+10*转化表!$G$52+10*转化表!$G$53+10*转化表!$G$54+10*转化表!$G$55+10*转化表!$G$56+10*转化表!$G$57+(B394-80)*转化表!$G$58,IF(AND(B394&lt;=100,B394&gt;90),9*转化表!$G$50+10*转化表!$G$51+10*转化表!$G$52+10*转化表!$G$53+10*转化表!$G$54+10*转化表!$G$55+10*转化表!$G$56+10*转化表!$G$57+10*转化表!$G$58+(B394-90)*转化表!$G$59,IF(AND(B394&lt;=110,B394&gt;100),9*转化表!$G$50+10*转化表!$G$51+10*转化表!$G$52+10*转化表!$G$53+10*转化表!$G$54+10*转化表!$G$55+10*转化表!$G$56+10*转化表!$G$57+10*转化表!$G$58+10*转化表!$G$59+(B394-100)*转化表!$G$60,IF(AND(B394&lt;=120,B394&gt;110),9*转化表!$G$50+10*转化表!$G$51+10*转化表!$G$52+10*转化表!$G$53+10*转化表!$G$54+10*转化表!$G$55+10*转化表!$G$56+10*转化表!$G$57+10*转化表!$G$58+10*转化表!$G$59+10*转化表!$G$60+(B394-110)*转化表!$G$61))))))))))))</f>
        <v>72</v>
      </c>
      <c r="L394" s="46">
        <f>IF(F394&lt;=50,0,(F394-50)*B394*7%+IF(AND(B394&lt;=10,B394&gt;0),(人物成长表!$B394-1)*转化表!$H$50,IF(AND(B394&lt;=20,B394&gt;10),9*转化表!$H$50+(B394-10)*转化表!$H$51,IF(AND(B394&lt;=30,B394&gt;20),9*转化表!$H$50+10*转化表!$H$51+(B394-20)*转化表!$H$52,IF(AND(B394&lt;=40,B394&gt;30),9*转化表!$H$50+10*转化表!$H$51+10*转化表!$H$52+(B394-30)*转化表!$H$53,IF(AND(B394&lt;=50,B394&gt;40),9*转化表!$H$50+10*转化表!$H$51+10*转化表!$H$52+10*转化表!$H$53+(B394-40)*转化表!$H$54,IF(AND(B394&lt;=60,B394&gt;50),9*转化表!$H$50+10*转化表!$H$51+10*转化表!$H$52+10*转化表!$H$53+10*转化表!$H$54+(B394-50)*转化表!$H$55,IF(AND(B394&lt;=70,B394&gt;60),9*转化表!$H$50+10*转化表!$H$51+10*转化表!$H$52+10*转化表!$H$53+10*转化表!$H$54+10*转化表!$H$55+(B394-60)*转化表!$H$56,IF(AND(B394&lt;=80,B394&gt;70),9*转化表!$H$50+10*转化表!$H$51+10*转化表!$H$52+10*转化表!$H$53+10*转化表!$H$54+10*转化表!$H$55+10*转化表!$H$56+(B394-70)*转化表!$H$57,IF(AND(B394&lt;=90,B394&gt;80),9*转化表!$H$50+10*转化表!$H$51+10*转化表!$H$52+10*转化表!$H$53+10*转化表!$H$54+10*转化表!$H$55+10*转化表!$H$56+10*转化表!$H$57+(B394-80)*转化表!$H$58,IF(AND(B394&lt;=100,B394&gt;90),9*转化表!$H$50+10*转化表!$H$51+10*转化表!$H$52+10*转化表!$H$53+10*转化表!$H$54+10*转化表!$H$55+10*转化表!$H$56+10*转化表!$H$57+10*转化表!$H$58+(B394-90)*转化表!$H$59,IF(AND(B394&lt;=110,B394&gt;100),9*转化表!$H$50+10*转化表!$H$51+10*转化表!$H$52+10*转化表!$H$53+10*转化表!$H$54+10*转化表!$H$55+10*转化表!$H$56+10*转化表!$H$57+10*转化表!$H$58+10*转化表!$H$59+(B394-100)*转化表!$H$60,IF(AND(B394&lt;=120,B394&gt;110),9*转化表!$H$50+10*转化表!$H$51+10*转化表!$H$52+10*转化表!$H$53+10*转化表!$H$54+10*转化表!$H$55+10*转化表!$H$56+10*转化表!$H$57+10*转化表!$H$58+10*转化表!$H$59+10*转化表!$H$60+(B394-110)*转化表!$H$61)))))))))))))</f>
        <v>0</v>
      </c>
      <c r="M394" s="26">
        <v>0.3</v>
      </c>
      <c r="N394" s="24">
        <v>0</v>
      </c>
      <c r="O394" s="24">
        <v>0</v>
      </c>
      <c r="P394" s="26">
        <v>0.05</v>
      </c>
      <c r="Q394" s="24">
        <v>0</v>
      </c>
      <c r="R394" s="24">
        <v>0</v>
      </c>
      <c r="S394" s="26">
        <v>0.1</v>
      </c>
    </row>
    <row r="395" spans="1:19">
      <c r="A395" s="23" t="s">
        <v>466</v>
      </c>
      <c r="B395" s="24">
        <v>34</v>
      </c>
      <c r="C395" s="25">
        <f t="shared" si="3"/>
        <v>1250</v>
      </c>
      <c r="D395" s="23">
        <v>60</v>
      </c>
      <c r="E395" s="23">
        <v>50</v>
      </c>
      <c r="F395" s="24">
        <v>50</v>
      </c>
      <c r="G395" s="47">
        <f>人物成长表!$D395*人物成长表!$B395*10%+7+IF(AND(B395&lt;=10,B395&gt;0),(人物成长表!$B395-1)*转化表!$C$50,IF(AND(B395&lt;=20,B395&gt;10),9*转化表!$C$50+(B395-10)*转化表!$C$51,IF(AND(B395&lt;=30,B395&gt;20),9*转化表!$C$50+10*转化表!$C$51+(B395-20)*转化表!$C$52,IF(AND(B395&lt;=40,B395&gt;30),9*转化表!$C$50+10*转化表!$C$51+10*转化表!$C$52+(B395-30)*转化表!$C$53,IF(AND(B395&lt;=50,B395&gt;40),9*转化表!$C$50+10*转化表!$C$51+10*转化表!$C$52+10*转化表!$C$53+(B395-40)*转化表!$C$54,IF(AND(B395&lt;=60,B395&gt;50),9*转化表!$C$50+10*转化表!$C$51+10*转化表!$C$52+10*转化表!$C$53+10*转化表!$C$54+(B395-50)*转化表!$C$55,IF(AND(B395&lt;=70,B395&gt;60),9*转化表!$C$50+10*转化表!$C$51+10*转化表!$C$52+10*转化表!$C$53+10*转化表!$C$54+10*转化表!$C$55+(B395-60)*转化表!$C$56,IF(AND(B395&lt;=80,B395&gt;70),9*转化表!$C$50+10*转化表!$C$51+10*转化表!$C$52+10*转化表!$C$53+10*转化表!$C$54+10*转化表!$C$55+10*转化表!$C$56+(B395-70)*转化表!$C$57,IF(AND(B395&lt;=90,B395&gt;80),9*转化表!$C$50+10*转化表!$C$51+10*转化表!$C$52+10*转化表!$C$53+10*转化表!$C$54+10*转化表!$C$55+10*转化表!$C$56+10*转化表!$C$57+(B395-80)*转化表!$C$58,IF(AND(B395&lt;=100,B395&gt;90),9*转化表!$C$50+10*转化表!$C$51+10*转化表!$C$52+10*转化表!$C$53+10*转化表!$C$54+10*转化表!$C$55+10*转化表!$C$56+10*转化表!$C$57+10*转化表!$C$58+(B395-90)*转化表!$C$59,IF(AND(B395&lt;=110,B395&gt;100),9*转化表!$C$50+10*转化表!$C$51+10*转化表!$C$52+10*转化表!$C$53+10*转化表!$C$54+10*转化表!$C$55+10*转化表!$C$56+10*转化表!$C$57+10*转化表!$C$58+10*转化表!$C$59+(B395-100)*转化表!$C$60,IF(AND(B395&lt;=120,B395&gt;110),9*转化表!$C$50+10*转化表!$C$51+10*转化表!$C$52+10*转化表!$C$53+10*转化表!$C$54+10*转化表!$C$55+10*转化表!$C$56+10*转化表!$C$57+10*转化表!$C$58+10*转化表!$C$59+10*转化表!$C$60+(B395-110)*转化表!$C$61))))))))))))</f>
        <v>337</v>
      </c>
      <c r="H395" s="47">
        <f>人物成长表!$D395*人物成长表!$B395*7%+4.8+IF(AND(B395&lt;=10,B395&gt;0),(人物成长表!$B395-1)*转化表!$D$50,IF(AND(B395&lt;=20,B395&gt;10),9*转化表!$D$50+(B395-10)*转化表!$D$51,IF(AND(B395&lt;=30,B395&gt;20),9*转化表!$D$50+10*转化表!$D$51+(B395-20)*转化表!$D$52,IF(AND(B395&lt;=40,B395&gt;30),9*转化表!$D$50+10*转化表!$D$51+10*转化表!$D$52+(B395-30)*转化表!$D$53,IF(AND(B395&lt;=50,B395&gt;40),9*转化表!$D$50+10*转化表!$D$51+10*转化表!$D$52+10*转化表!$D$53+(B395-40)*转化表!$D$54,IF(AND(B395&lt;=60,B395&gt;50),9*转化表!$D$50+10*转化表!$D$51+10*转化表!$D$52+10*转化表!$D$53+10*转化表!$D$54+(B395-50)*转化表!$D$55,IF(AND(B395&lt;=70,B395&gt;60),9*转化表!$D$50+10*转化表!$D$51+10*转化表!$D$52+10*转化表!$D$53+10*转化表!$D$54+10*转化表!$D$55+(B395-60)*转化表!$D$56,IF(AND(B395&lt;=80,B395&gt;70),9*转化表!$D$50+10*转化表!$D$51+10*转化表!$D$52+10*转化表!$D$53+10*转化表!$D$54+10*转化表!$D$55+10*转化表!$D$56+(B395-70)*转化表!$D$57,IF(AND(B395&lt;=90,B395&gt;80),9*转化表!$D$50+10*转化表!$D$51+10*转化表!$D$52+10*转化表!$D$53+10*转化表!$D$54+10*转化表!$D$55+10*转化表!$D$56+10*转化表!$D$57+(B395-80)*转化表!$D$58,IF(AND(B395&lt;=100,B395&gt;90),9*转化表!$D$50+10*转化表!$D$51+10*转化表!$D$52+10*转化表!$D$53+10*转化表!$D$54+10*转化表!$D$55+10*转化表!$D$56+10*转化表!$D$57+10*转化表!$D$58+(B395-90)*转化表!$D$59,IF(AND(B395&lt;=110,B395&gt;100),9*转化表!$D$50+10*转化表!$D$51+10*转化表!$D$52+10*转化表!$D$53+10*转化表!$D$54+10*转化表!$D$55+10*转化表!$D$56+10*转化表!$D$57+10*转化表!$D$58+10*转化表!$D$59+(B395-100)*转化表!$D$60,IF(AND(B395&lt;=120,B395&gt;110),9*转化表!$D$50+10*转化表!$D$51+10*转化表!$D$52+10*转化表!$D$53+10*转化表!$D$54+10*转化表!$D$55+10*转化表!$D$56+10*转化表!$D$57+10*转化表!$D$58+10*转化表!$D$59+10*转化表!$D$60+(B395-110)*转化表!$D$61))))))))))))</f>
        <v>101.00000000000003</v>
      </c>
      <c r="I395" s="46">
        <f>IF(E395&lt;=50,0,(E395-50)*B395*10%+0.1+IF(AND(B395&lt;=10,B395&gt;0),(人物成长表!$B395-1)*转化表!$E$50,IF(AND(B395&lt;=20,B395&gt;10),9*转化表!$E$50+(B395-10)*转化表!$E$51,IF(AND(B395&lt;=30,B395&gt;20),9*转化表!$E$50+10*转化表!$E$51+(B395-20)*转化表!$E$52,IF(AND(B395&lt;=40,B395&gt;30),9*转化表!$E$50+10*转化表!$E$51+10*转化表!$E$52+(B395-30)*转化表!$E$53,IF(AND(B395&lt;=50,B395&gt;40),9*转化表!$E$50+10*转化表!$E$51+10*转化表!$E$52+10*转化表!$E$53+(B395-40)*转化表!$E$54,IF(AND(B395&lt;=60,B395&gt;50),9*转化表!$E$50+10*转化表!$E$51+10*转化表!$E$52+10*转化表!$E$53+10*转化表!$E$54+(B395-50)*转化表!$E$55,IF(AND(B395&lt;=70,B395&gt;60),9*转化表!$E$50+10*转化表!$E$51+10*转化表!$E$52+10*转化表!$E$53+10*转化表!$E$54+10*转化表!$E$55+(B395-60)*转化表!$E$56,IF(AND(B395&lt;=80,B395&gt;70),9*转化表!$E$50+10*转化表!$E$51+10*转化表!$E$52+10*转化表!$E$53+10*转化表!$E$54+10*转化表!$E$55+10*转化表!$E$56+(B395-70)*转化表!$E$57,IF(AND(B395&lt;=90,B395&gt;80),9*转化表!$E$50+10*转化表!$E$51+10*转化表!$E$52+10*转化表!$E$53+10*转化表!$E$54+10*转化表!$E$55+10*转化表!$E$56+10*转化表!$E$57+(B395-80)*转化表!$E$58,IF(AND(B395&lt;=100,B395&gt;90),9*转化表!$E$50+10*转化表!$E$51+10*转化表!$E$52+10*转化表!$E$53+10*转化表!$E$54+10*转化表!$E$55+10*转化表!$E$56+10*转化表!$E$57+10*转化表!$E$58+(B395-90)*转化表!$E$59,IF(AND(B395&lt;=110,B395&gt;100),9*转化表!$E$50+10*转化表!$E$51+10*转化表!$E$52+10*转化表!$E$53+10*转化表!$E$54+10*转化表!$E$55+10*转化表!$E$56+10*转化表!$E$57+10*转化表!$E$58+10*转化表!$E$59+(B395-100)*转化表!$E$60,IF(AND(B395&lt;=120,B395&gt;110),9*转化表!$E$50+10*转化表!$E$51+10*转化表!$E$52+10*转化表!$E$53+10*转化表!$E$54+10*转化表!$E$55+10*转化表!$E$56+10*转化表!$E$57+10*转化表!$E$58+10*转化表!$E$59+10*转化表!$E$60+(B395-110)*转化表!$E$61)))))))))))))</f>
        <v>0</v>
      </c>
      <c r="J395" s="46">
        <f>IF(E395&lt;=50,0,(E395-50)*B395*7%+0.1+IF(AND(B395&lt;=10,B395&gt;0),(人物成长表!$B395-1)*转化表!$F$50,IF(AND(B395&lt;=20,B395&gt;10),9*转化表!$F$50+(B395-10)*转化表!$F$51,IF(AND(B395&lt;=30,B395&gt;20),9*转化表!$F$50+10*转化表!$F$51+(B395-20)*转化表!$F$52,IF(AND(B395&lt;=40,B395&gt;30),9*转化表!$F$50+10*转化表!$F$51+10*转化表!$F$52+(B395-30)*转化表!$F$53,IF(AND(B395&lt;=50,B395&gt;40),9*转化表!$F$50+10*转化表!$F$51+10*转化表!$F$52+10*转化表!$F$53+(B395-40)*转化表!$F$54,IF(AND(B395&lt;=60,B395&gt;50),9*转化表!$F$50+10*转化表!$F$51+10*转化表!$F$52+10*转化表!$F$53+10*转化表!$F$54+(B395-50)*转化表!$F$55,IF(AND(B395&lt;=70,B395&gt;60),9*转化表!$F$50+10*转化表!$F$51+10*转化表!$F$52+10*转化表!$F$53+10*转化表!$F$54+10*转化表!$F$55+(B395-60)*转化表!$F$56,IF(AND(B395&lt;=80,B395&gt;70),9*转化表!$F$50+10*转化表!$F$51+10*转化表!$F$52+10*转化表!$F$53+10*转化表!$F$54+10*转化表!$F$55+10*转化表!$F$56+(B395-70)*转化表!$F$57,IF(AND(B395&lt;=90,B395&gt;80),9*转化表!$F$50+10*转化表!$F$51+10*转化表!$F$52+10*转化表!$F$53+10*转化表!$F$54+10*转化表!$F$55+10*转化表!$F$56+10*转化表!$F$57+(B395-80)*转化表!$F$58,IF(AND(B395&lt;=100,B395&gt;90),9*转化表!$F$50+10*转化表!$F$51+10*转化表!$F$52+10*转化表!$F$53+10*转化表!$F$54+10*转化表!$F$55+10*转化表!$F$56+10*转化表!$F$57+10*转化表!$F$58+(B395-90)*转化表!$F$59,IF(AND(B395&lt;=110,B395&gt;100),9*转化表!$F$50+10*转化表!$F$51+10*转化表!$F$52+10*转化表!$F$53+10*转化表!$F$54+10*转化表!$F$55+10*转化表!$F$56+10*转化表!$F$57+10*转化表!$F$58+10*转化表!$F$59+(B395-100)*转化表!$F$60,IF(AND(B395&lt;=120,B395&gt;110),9*转化表!$F$50+10*转化表!$F$51+10*转化表!$F$52+10*转化表!$F$53+10*转化表!$F$54+10*转化表!$F$55+10*转化表!$F$56+10*转化表!$F$57+10*转化表!$F$58+10*转化表!$F$59+10*转化表!$F$60+(B395-110)*转化表!$F$61)))))))))))))</f>
        <v>0</v>
      </c>
      <c r="K395" s="46">
        <f>(F395-50)*B395*10%+1+IF(AND(B395&lt;=10,B395&gt;0),(人物成长表!$B395-1)*转化表!$G$50,IF(AND(B395&lt;=20,B395&gt;10),9*转化表!$G$50+(B395-10)*转化表!$G$51,IF(AND(B395&lt;=30,B395&gt;20),9*转化表!$G$50+10*转化表!$G$51+(B395-20)*转化表!$G$52,IF(AND(B395&lt;=40,B395&gt;30),9*转化表!$G$50+10*转化表!$G$51+10*转化表!$G$52+(B395-30)*转化表!$G$53,IF(AND(B395&lt;=50,B395&gt;40),9*转化表!$G$50+10*转化表!$G$51+10*转化表!$G$52+10*转化表!$G$53+(B395-40)*转化表!$G$54,IF(AND(B395&lt;=60,B395&gt;50),9*转化表!$G$50+10*转化表!$G$51+10*转化表!$G$52+10*转化表!$G$53+10*转化表!$G$54+(B395-50)*转化表!$G$55,IF(AND(B395&lt;=70,B395&gt;60),9*转化表!$G$50+10*转化表!$G$51+10*转化表!$G$52+10*转化表!$G$53+10*转化表!$G$54+10*转化表!$G$55+(B395-60)*转化表!$G$56,IF(AND(B395&lt;=80,B395&gt;70),9*转化表!$G$50+10*转化表!$G$51+10*转化表!$G$52+10*转化表!$G$53+10*转化表!$G$54+10*转化表!$G$55+10*转化表!$G$56+(B395-70)*转化表!$G$57,IF(AND(B395&lt;=90,B395&gt;80),9*转化表!$G$50+10*转化表!$G$51+10*转化表!$G$52+10*转化表!$G$53+10*转化表!$G$54+10*转化表!$G$55+10*转化表!$G$56+10*转化表!$G$57+(B395-80)*转化表!$G$58,IF(AND(B395&lt;=100,B395&gt;90),9*转化表!$G$50+10*转化表!$G$51+10*转化表!$G$52+10*转化表!$G$53+10*转化表!$G$54+10*转化表!$G$55+10*转化表!$G$56+10*转化表!$G$57+10*转化表!$G$58+(B395-90)*转化表!$G$59,IF(AND(B395&lt;=110,B395&gt;100),9*转化表!$G$50+10*转化表!$G$51+10*转化表!$G$52+10*转化表!$G$53+10*转化表!$G$54+10*转化表!$G$55+10*转化表!$G$56+10*转化表!$G$57+10*转化表!$G$58+10*转化表!$G$59+(B395-100)*转化表!$G$60,IF(AND(B395&lt;=120,B395&gt;110),9*转化表!$G$50+10*转化表!$G$51+10*转化表!$G$52+10*转化表!$G$53+10*转化表!$G$54+10*转化表!$G$55+10*转化表!$G$56+10*转化表!$G$57+10*转化表!$G$58+10*转化表!$G$59+10*转化表!$G$60+(B395-110)*转化表!$G$61))))))))))))</f>
        <v>76</v>
      </c>
      <c r="L395" s="46">
        <f>IF(F395&lt;=50,0,(F395-50)*B395*7%+IF(AND(B395&lt;=10,B395&gt;0),(人物成长表!$B395-1)*转化表!$H$50,IF(AND(B395&lt;=20,B395&gt;10),9*转化表!$H$50+(B395-10)*转化表!$H$51,IF(AND(B395&lt;=30,B395&gt;20),9*转化表!$H$50+10*转化表!$H$51+(B395-20)*转化表!$H$52,IF(AND(B395&lt;=40,B395&gt;30),9*转化表!$H$50+10*转化表!$H$51+10*转化表!$H$52+(B395-30)*转化表!$H$53,IF(AND(B395&lt;=50,B395&gt;40),9*转化表!$H$50+10*转化表!$H$51+10*转化表!$H$52+10*转化表!$H$53+(B395-40)*转化表!$H$54,IF(AND(B395&lt;=60,B395&gt;50),9*转化表!$H$50+10*转化表!$H$51+10*转化表!$H$52+10*转化表!$H$53+10*转化表!$H$54+(B395-50)*转化表!$H$55,IF(AND(B395&lt;=70,B395&gt;60),9*转化表!$H$50+10*转化表!$H$51+10*转化表!$H$52+10*转化表!$H$53+10*转化表!$H$54+10*转化表!$H$55+(B395-60)*转化表!$H$56,IF(AND(B395&lt;=80,B395&gt;70),9*转化表!$H$50+10*转化表!$H$51+10*转化表!$H$52+10*转化表!$H$53+10*转化表!$H$54+10*转化表!$H$55+10*转化表!$H$56+(B395-70)*转化表!$H$57,IF(AND(B395&lt;=90,B395&gt;80),9*转化表!$H$50+10*转化表!$H$51+10*转化表!$H$52+10*转化表!$H$53+10*转化表!$H$54+10*转化表!$H$55+10*转化表!$H$56+10*转化表!$H$57+(B395-80)*转化表!$H$58,IF(AND(B395&lt;=100,B395&gt;90),9*转化表!$H$50+10*转化表!$H$51+10*转化表!$H$52+10*转化表!$H$53+10*转化表!$H$54+10*转化表!$H$55+10*转化表!$H$56+10*转化表!$H$57+10*转化表!$H$58+(B395-90)*转化表!$H$59,IF(AND(B395&lt;=110,B395&gt;100),9*转化表!$H$50+10*转化表!$H$51+10*转化表!$H$52+10*转化表!$H$53+10*转化表!$H$54+10*转化表!$H$55+10*转化表!$H$56+10*转化表!$H$57+10*转化表!$H$58+10*转化表!$H$59+(B395-100)*转化表!$H$60,IF(AND(B395&lt;=120,B395&gt;110),9*转化表!$H$50+10*转化表!$H$51+10*转化表!$H$52+10*转化表!$H$53+10*转化表!$H$54+10*转化表!$H$55+10*转化表!$H$56+10*转化表!$H$57+10*转化表!$H$58+10*转化表!$H$59+10*转化表!$H$60+(B395-110)*转化表!$H$61)))))))))))))</f>
        <v>0</v>
      </c>
      <c r="M395" s="26">
        <v>0.3</v>
      </c>
      <c r="N395" s="24">
        <v>0</v>
      </c>
      <c r="O395" s="24">
        <v>0</v>
      </c>
      <c r="P395" s="26">
        <v>0.05</v>
      </c>
      <c r="Q395" s="24">
        <v>0</v>
      </c>
      <c r="R395" s="24">
        <v>0</v>
      </c>
      <c r="S395" s="26">
        <v>0.1</v>
      </c>
    </row>
    <row r="396" spans="1:19">
      <c r="A396" s="23" t="s">
        <v>466</v>
      </c>
      <c r="B396" s="24">
        <v>35</v>
      </c>
      <c r="C396" s="25">
        <f t="shared" si="3"/>
        <v>1314</v>
      </c>
      <c r="D396" s="23">
        <v>60</v>
      </c>
      <c r="E396" s="23">
        <v>50</v>
      </c>
      <c r="F396" s="24">
        <v>50</v>
      </c>
      <c r="G396" s="47">
        <f>人物成长表!$D396*人物成长表!$B396*10%+7+IF(AND(B396&lt;=10,B396&gt;0),(人物成长表!$B396-1)*转化表!$C$50,IF(AND(B396&lt;=20,B396&gt;10),9*转化表!$C$50+(B396-10)*转化表!$C$51,IF(AND(B396&lt;=30,B396&gt;20),9*转化表!$C$50+10*转化表!$C$51+(B396-20)*转化表!$C$52,IF(AND(B396&lt;=40,B396&gt;30),9*转化表!$C$50+10*转化表!$C$51+10*转化表!$C$52+(B396-30)*转化表!$C$53,IF(AND(B396&lt;=50,B396&gt;40),9*转化表!$C$50+10*转化表!$C$51+10*转化表!$C$52+10*转化表!$C$53+(B396-40)*转化表!$C$54,IF(AND(B396&lt;=60,B396&gt;50),9*转化表!$C$50+10*转化表!$C$51+10*转化表!$C$52+10*转化表!$C$53+10*转化表!$C$54+(B396-50)*转化表!$C$55,IF(AND(B396&lt;=70,B396&gt;60),9*转化表!$C$50+10*转化表!$C$51+10*转化表!$C$52+10*转化表!$C$53+10*转化表!$C$54+10*转化表!$C$55+(B396-60)*转化表!$C$56,IF(AND(B396&lt;=80,B396&gt;70),9*转化表!$C$50+10*转化表!$C$51+10*转化表!$C$52+10*转化表!$C$53+10*转化表!$C$54+10*转化表!$C$55+10*转化表!$C$56+(B396-70)*转化表!$C$57,IF(AND(B396&lt;=90,B396&gt;80),9*转化表!$C$50+10*转化表!$C$51+10*转化表!$C$52+10*转化表!$C$53+10*转化表!$C$54+10*转化表!$C$55+10*转化表!$C$56+10*转化表!$C$57+(B396-80)*转化表!$C$58,IF(AND(B396&lt;=100,B396&gt;90),9*转化表!$C$50+10*转化表!$C$51+10*转化表!$C$52+10*转化表!$C$53+10*转化表!$C$54+10*转化表!$C$55+10*转化表!$C$56+10*转化表!$C$57+10*转化表!$C$58+(B396-90)*转化表!$C$59,IF(AND(B396&lt;=110,B396&gt;100),9*转化表!$C$50+10*转化表!$C$51+10*转化表!$C$52+10*转化表!$C$53+10*转化表!$C$54+10*转化表!$C$55+10*转化表!$C$56+10*转化表!$C$57+10*转化表!$C$58+10*转化表!$C$59+(B396-100)*转化表!$C$60,IF(AND(B396&lt;=120,B396&gt;110),9*转化表!$C$50+10*转化表!$C$51+10*转化表!$C$52+10*转化表!$C$53+10*转化表!$C$54+10*转化表!$C$55+10*转化表!$C$56+10*转化表!$C$57+10*转化表!$C$58+10*转化表!$C$59+10*转化表!$C$60+(B396-110)*转化表!$C$61))))))))))))</f>
        <v>354</v>
      </c>
      <c r="H396" s="47">
        <f>人物成长表!$D396*人物成长表!$B396*7%+4.8+IF(AND(B396&lt;=10,B396&gt;0),(人物成长表!$B396-1)*转化表!$D$50,IF(AND(B396&lt;=20,B396&gt;10),9*转化表!$D$50+(B396-10)*转化表!$D$51,IF(AND(B396&lt;=30,B396&gt;20),9*转化表!$D$50+10*转化表!$D$51+(B396-20)*转化表!$D$52,IF(AND(B396&lt;=40,B396&gt;30),9*转化表!$D$50+10*转化表!$D$51+10*转化表!$D$52+(B396-30)*转化表!$D$53,IF(AND(B396&lt;=50,B396&gt;40),9*转化表!$D$50+10*转化表!$D$51+10*转化表!$D$52+10*转化表!$D$53+(B396-40)*转化表!$D$54,IF(AND(B396&lt;=60,B396&gt;50),9*转化表!$D$50+10*转化表!$D$51+10*转化表!$D$52+10*转化表!$D$53+10*转化表!$D$54+(B396-50)*转化表!$D$55,IF(AND(B396&lt;=70,B396&gt;60),9*转化表!$D$50+10*转化表!$D$51+10*转化表!$D$52+10*转化表!$D$53+10*转化表!$D$54+10*转化表!$D$55+(B396-60)*转化表!$D$56,IF(AND(B396&lt;=80,B396&gt;70),9*转化表!$D$50+10*转化表!$D$51+10*转化表!$D$52+10*转化表!$D$53+10*转化表!$D$54+10*转化表!$D$55+10*转化表!$D$56+(B396-70)*转化表!$D$57,IF(AND(B396&lt;=90,B396&gt;80),9*转化表!$D$50+10*转化表!$D$51+10*转化表!$D$52+10*转化表!$D$53+10*转化表!$D$54+10*转化表!$D$55+10*转化表!$D$56+10*转化表!$D$57+(B396-80)*转化表!$D$58,IF(AND(B396&lt;=100,B396&gt;90),9*转化表!$D$50+10*转化表!$D$51+10*转化表!$D$52+10*转化表!$D$53+10*转化表!$D$54+10*转化表!$D$55+10*转化表!$D$56+10*转化表!$D$57+10*转化表!$D$58+(B396-90)*转化表!$D$59,IF(AND(B396&lt;=110,B396&gt;100),9*转化表!$D$50+10*转化表!$D$51+10*转化表!$D$52+10*转化表!$D$53+10*转化表!$D$54+10*转化表!$D$55+10*转化表!$D$56+10*转化表!$D$57+10*转化表!$D$58+10*转化表!$D$59+(B396-100)*转化表!$D$60,IF(AND(B396&lt;=120,B396&gt;110),9*转化表!$D$50+10*转化表!$D$51+10*转化表!$D$52+10*转化表!$D$53+10*转化表!$D$54+10*转化表!$D$55+10*转化表!$D$56+10*转化表!$D$57+10*转化表!$D$58+10*转化表!$D$59+10*转化表!$D$60+(B396-110)*转化表!$D$61))))))))))))</f>
        <v>105.50000000000001</v>
      </c>
      <c r="I396" s="46">
        <f>IF(E396&lt;=50,0,(E396-50)*B396*10%+0.1+IF(AND(B396&lt;=10,B396&gt;0),(人物成长表!$B396-1)*转化表!$E$50,IF(AND(B396&lt;=20,B396&gt;10),9*转化表!$E$50+(B396-10)*转化表!$E$51,IF(AND(B396&lt;=30,B396&gt;20),9*转化表!$E$50+10*转化表!$E$51+(B396-20)*转化表!$E$52,IF(AND(B396&lt;=40,B396&gt;30),9*转化表!$E$50+10*转化表!$E$51+10*转化表!$E$52+(B396-30)*转化表!$E$53,IF(AND(B396&lt;=50,B396&gt;40),9*转化表!$E$50+10*转化表!$E$51+10*转化表!$E$52+10*转化表!$E$53+(B396-40)*转化表!$E$54,IF(AND(B396&lt;=60,B396&gt;50),9*转化表!$E$50+10*转化表!$E$51+10*转化表!$E$52+10*转化表!$E$53+10*转化表!$E$54+(B396-50)*转化表!$E$55,IF(AND(B396&lt;=70,B396&gt;60),9*转化表!$E$50+10*转化表!$E$51+10*转化表!$E$52+10*转化表!$E$53+10*转化表!$E$54+10*转化表!$E$55+(B396-60)*转化表!$E$56,IF(AND(B396&lt;=80,B396&gt;70),9*转化表!$E$50+10*转化表!$E$51+10*转化表!$E$52+10*转化表!$E$53+10*转化表!$E$54+10*转化表!$E$55+10*转化表!$E$56+(B396-70)*转化表!$E$57,IF(AND(B396&lt;=90,B396&gt;80),9*转化表!$E$50+10*转化表!$E$51+10*转化表!$E$52+10*转化表!$E$53+10*转化表!$E$54+10*转化表!$E$55+10*转化表!$E$56+10*转化表!$E$57+(B396-80)*转化表!$E$58,IF(AND(B396&lt;=100,B396&gt;90),9*转化表!$E$50+10*转化表!$E$51+10*转化表!$E$52+10*转化表!$E$53+10*转化表!$E$54+10*转化表!$E$55+10*转化表!$E$56+10*转化表!$E$57+10*转化表!$E$58+(B396-90)*转化表!$E$59,IF(AND(B396&lt;=110,B396&gt;100),9*转化表!$E$50+10*转化表!$E$51+10*转化表!$E$52+10*转化表!$E$53+10*转化表!$E$54+10*转化表!$E$55+10*转化表!$E$56+10*转化表!$E$57+10*转化表!$E$58+10*转化表!$E$59+(B396-100)*转化表!$E$60,IF(AND(B396&lt;=120,B396&gt;110),9*转化表!$E$50+10*转化表!$E$51+10*转化表!$E$52+10*转化表!$E$53+10*转化表!$E$54+10*转化表!$E$55+10*转化表!$E$56+10*转化表!$E$57+10*转化表!$E$58+10*转化表!$E$59+10*转化表!$E$60+(B396-110)*转化表!$E$61)))))))))))))</f>
        <v>0</v>
      </c>
      <c r="J396" s="46">
        <f>IF(E396&lt;=50,0,(E396-50)*B396*7%+0.1+IF(AND(B396&lt;=10,B396&gt;0),(人物成长表!$B396-1)*转化表!$F$50,IF(AND(B396&lt;=20,B396&gt;10),9*转化表!$F$50+(B396-10)*转化表!$F$51,IF(AND(B396&lt;=30,B396&gt;20),9*转化表!$F$50+10*转化表!$F$51+(B396-20)*转化表!$F$52,IF(AND(B396&lt;=40,B396&gt;30),9*转化表!$F$50+10*转化表!$F$51+10*转化表!$F$52+(B396-30)*转化表!$F$53,IF(AND(B396&lt;=50,B396&gt;40),9*转化表!$F$50+10*转化表!$F$51+10*转化表!$F$52+10*转化表!$F$53+(B396-40)*转化表!$F$54,IF(AND(B396&lt;=60,B396&gt;50),9*转化表!$F$50+10*转化表!$F$51+10*转化表!$F$52+10*转化表!$F$53+10*转化表!$F$54+(B396-50)*转化表!$F$55,IF(AND(B396&lt;=70,B396&gt;60),9*转化表!$F$50+10*转化表!$F$51+10*转化表!$F$52+10*转化表!$F$53+10*转化表!$F$54+10*转化表!$F$55+(B396-60)*转化表!$F$56,IF(AND(B396&lt;=80,B396&gt;70),9*转化表!$F$50+10*转化表!$F$51+10*转化表!$F$52+10*转化表!$F$53+10*转化表!$F$54+10*转化表!$F$55+10*转化表!$F$56+(B396-70)*转化表!$F$57,IF(AND(B396&lt;=90,B396&gt;80),9*转化表!$F$50+10*转化表!$F$51+10*转化表!$F$52+10*转化表!$F$53+10*转化表!$F$54+10*转化表!$F$55+10*转化表!$F$56+10*转化表!$F$57+(B396-80)*转化表!$F$58,IF(AND(B396&lt;=100,B396&gt;90),9*转化表!$F$50+10*转化表!$F$51+10*转化表!$F$52+10*转化表!$F$53+10*转化表!$F$54+10*转化表!$F$55+10*转化表!$F$56+10*转化表!$F$57+10*转化表!$F$58+(B396-90)*转化表!$F$59,IF(AND(B396&lt;=110,B396&gt;100),9*转化表!$F$50+10*转化表!$F$51+10*转化表!$F$52+10*转化表!$F$53+10*转化表!$F$54+10*转化表!$F$55+10*转化表!$F$56+10*转化表!$F$57+10*转化表!$F$58+10*转化表!$F$59+(B396-100)*转化表!$F$60,IF(AND(B396&lt;=120,B396&gt;110),9*转化表!$F$50+10*转化表!$F$51+10*转化表!$F$52+10*转化表!$F$53+10*转化表!$F$54+10*转化表!$F$55+10*转化表!$F$56+10*转化表!$F$57+10*转化表!$F$58+10*转化表!$F$59+10*转化表!$F$60+(B396-110)*转化表!$F$61)))))))))))))</f>
        <v>0</v>
      </c>
      <c r="K396" s="46">
        <f>(F396-50)*B396*10%+1+IF(AND(B396&lt;=10,B396&gt;0),(人物成长表!$B396-1)*转化表!$G$50,IF(AND(B396&lt;=20,B396&gt;10),9*转化表!$G$50+(B396-10)*转化表!$G$51,IF(AND(B396&lt;=30,B396&gt;20),9*转化表!$G$50+10*转化表!$G$51+(B396-20)*转化表!$G$52,IF(AND(B396&lt;=40,B396&gt;30),9*转化表!$G$50+10*转化表!$G$51+10*转化表!$G$52+(B396-30)*转化表!$G$53,IF(AND(B396&lt;=50,B396&gt;40),9*转化表!$G$50+10*转化表!$G$51+10*转化表!$G$52+10*转化表!$G$53+(B396-40)*转化表!$G$54,IF(AND(B396&lt;=60,B396&gt;50),9*转化表!$G$50+10*转化表!$G$51+10*转化表!$G$52+10*转化表!$G$53+10*转化表!$G$54+(B396-50)*转化表!$G$55,IF(AND(B396&lt;=70,B396&gt;60),9*转化表!$G$50+10*转化表!$G$51+10*转化表!$G$52+10*转化表!$G$53+10*转化表!$G$54+10*转化表!$G$55+(B396-60)*转化表!$G$56,IF(AND(B396&lt;=80,B396&gt;70),9*转化表!$G$50+10*转化表!$G$51+10*转化表!$G$52+10*转化表!$G$53+10*转化表!$G$54+10*转化表!$G$55+10*转化表!$G$56+(B396-70)*转化表!$G$57,IF(AND(B396&lt;=90,B396&gt;80),9*转化表!$G$50+10*转化表!$G$51+10*转化表!$G$52+10*转化表!$G$53+10*转化表!$G$54+10*转化表!$G$55+10*转化表!$G$56+10*转化表!$G$57+(B396-80)*转化表!$G$58,IF(AND(B396&lt;=100,B396&gt;90),9*转化表!$G$50+10*转化表!$G$51+10*转化表!$G$52+10*转化表!$G$53+10*转化表!$G$54+10*转化表!$G$55+10*转化表!$G$56+10*转化表!$G$57+10*转化表!$G$58+(B396-90)*转化表!$G$59,IF(AND(B396&lt;=110,B396&gt;100),9*转化表!$G$50+10*转化表!$G$51+10*转化表!$G$52+10*转化表!$G$53+10*转化表!$G$54+10*转化表!$G$55+10*转化表!$G$56+10*转化表!$G$57+10*转化表!$G$58+10*转化表!$G$59+(B396-100)*转化表!$G$60,IF(AND(B396&lt;=120,B396&gt;110),9*转化表!$G$50+10*转化表!$G$51+10*转化表!$G$52+10*转化表!$G$53+10*转化表!$G$54+10*转化表!$G$55+10*转化表!$G$56+10*转化表!$G$57+10*转化表!$G$58+10*转化表!$G$59+10*转化表!$G$60+(B396-110)*转化表!$G$61))))))))))))</f>
        <v>80</v>
      </c>
      <c r="L396" s="46">
        <f>IF(F396&lt;=50,0,(F396-50)*B396*7%+IF(AND(B396&lt;=10,B396&gt;0),(人物成长表!$B396-1)*转化表!$H$50,IF(AND(B396&lt;=20,B396&gt;10),9*转化表!$H$50+(B396-10)*转化表!$H$51,IF(AND(B396&lt;=30,B396&gt;20),9*转化表!$H$50+10*转化表!$H$51+(B396-20)*转化表!$H$52,IF(AND(B396&lt;=40,B396&gt;30),9*转化表!$H$50+10*转化表!$H$51+10*转化表!$H$52+(B396-30)*转化表!$H$53,IF(AND(B396&lt;=50,B396&gt;40),9*转化表!$H$50+10*转化表!$H$51+10*转化表!$H$52+10*转化表!$H$53+(B396-40)*转化表!$H$54,IF(AND(B396&lt;=60,B396&gt;50),9*转化表!$H$50+10*转化表!$H$51+10*转化表!$H$52+10*转化表!$H$53+10*转化表!$H$54+(B396-50)*转化表!$H$55,IF(AND(B396&lt;=70,B396&gt;60),9*转化表!$H$50+10*转化表!$H$51+10*转化表!$H$52+10*转化表!$H$53+10*转化表!$H$54+10*转化表!$H$55+(B396-60)*转化表!$H$56,IF(AND(B396&lt;=80,B396&gt;70),9*转化表!$H$50+10*转化表!$H$51+10*转化表!$H$52+10*转化表!$H$53+10*转化表!$H$54+10*转化表!$H$55+10*转化表!$H$56+(B396-70)*转化表!$H$57,IF(AND(B396&lt;=90,B396&gt;80),9*转化表!$H$50+10*转化表!$H$51+10*转化表!$H$52+10*转化表!$H$53+10*转化表!$H$54+10*转化表!$H$55+10*转化表!$H$56+10*转化表!$H$57+(B396-80)*转化表!$H$58,IF(AND(B396&lt;=100,B396&gt;90),9*转化表!$H$50+10*转化表!$H$51+10*转化表!$H$52+10*转化表!$H$53+10*转化表!$H$54+10*转化表!$H$55+10*转化表!$H$56+10*转化表!$H$57+10*转化表!$H$58+(B396-90)*转化表!$H$59,IF(AND(B396&lt;=110,B396&gt;100),9*转化表!$H$50+10*转化表!$H$51+10*转化表!$H$52+10*转化表!$H$53+10*转化表!$H$54+10*转化表!$H$55+10*转化表!$H$56+10*转化表!$H$57+10*转化表!$H$58+10*转化表!$H$59+(B396-100)*转化表!$H$60,IF(AND(B396&lt;=120,B396&gt;110),9*转化表!$H$50+10*转化表!$H$51+10*转化表!$H$52+10*转化表!$H$53+10*转化表!$H$54+10*转化表!$H$55+10*转化表!$H$56+10*转化表!$H$57+10*转化表!$H$58+10*转化表!$H$59+10*转化表!$H$60+(B396-110)*转化表!$H$61)))))))))))))</f>
        <v>0</v>
      </c>
      <c r="M396" s="26">
        <v>0.3</v>
      </c>
      <c r="N396" s="24">
        <v>0</v>
      </c>
      <c r="O396" s="24">
        <v>0</v>
      </c>
      <c r="P396" s="26">
        <v>0.05</v>
      </c>
      <c r="Q396" s="24">
        <v>0</v>
      </c>
      <c r="R396" s="24">
        <v>0</v>
      </c>
      <c r="S396" s="26">
        <v>0.1</v>
      </c>
    </row>
    <row r="397" spans="1:19">
      <c r="A397" s="23" t="s">
        <v>466</v>
      </c>
      <c r="B397" s="24">
        <v>36</v>
      </c>
      <c r="C397" s="25">
        <f t="shared" si="3"/>
        <v>1378</v>
      </c>
      <c r="D397" s="23">
        <v>60</v>
      </c>
      <c r="E397" s="23">
        <v>50</v>
      </c>
      <c r="F397" s="24">
        <v>50</v>
      </c>
      <c r="G397" s="47">
        <f>人物成长表!$D397*人物成长表!$B397*10%+7+IF(AND(B397&lt;=10,B397&gt;0),(人物成长表!$B397-1)*转化表!$C$50,IF(AND(B397&lt;=20,B397&gt;10),9*转化表!$C$50+(B397-10)*转化表!$C$51,IF(AND(B397&lt;=30,B397&gt;20),9*转化表!$C$50+10*转化表!$C$51+(B397-20)*转化表!$C$52,IF(AND(B397&lt;=40,B397&gt;30),9*转化表!$C$50+10*转化表!$C$51+10*转化表!$C$52+(B397-30)*转化表!$C$53,IF(AND(B397&lt;=50,B397&gt;40),9*转化表!$C$50+10*转化表!$C$51+10*转化表!$C$52+10*转化表!$C$53+(B397-40)*转化表!$C$54,IF(AND(B397&lt;=60,B397&gt;50),9*转化表!$C$50+10*转化表!$C$51+10*转化表!$C$52+10*转化表!$C$53+10*转化表!$C$54+(B397-50)*转化表!$C$55,IF(AND(B397&lt;=70,B397&gt;60),9*转化表!$C$50+10*转化表!$C$51+10*转化表!$C$52+10*转化表!$C$53+10*转化表!$C$54+10*转化表!$C$55+(B397-60)*转化表!$C$56,IF(AND(B397&lt;=80,B397&gt;70),9*转化表!$C$50+10*转化表!$C$51+10*转化表!$C$52+10*转化表!$C$53+10*转化表!$C$54+10*转化表!$C$55+10*转化表!$C$56+(B397-70)*转化表!$C$57,IF(AND(B397&lt;=90,B397&gt;80),9*转化表!$C$50+10*转化表!$C$51+10*转化表!$C$52+10*转化表!$C$53+10*转化表!$C$54+10*转化表!$C$55+10*转化表!$C$56+10*转化表!$C$57+(B397-80)*转化表!$C$58,IF(AND(B397&lt;=100,B397&gt;90),9*转化表!$C$50+10*转化表!$C$51+10*转化表!$C$52+10*转化表!$C$53+10*转化表!$C$54+10*转化表!$C$55+10*转化表!$C$56+10*转化表!$C$57+10*转化表!$C$58+(B397-90)*转化表!$C$59,IF(AND(B397&lt;=110,B397&gt;100),9*转化表!$C$50+10*转化表!$C$51+10*转化表!$C$52+10*转化表!$C$53+10*转化表!$C$54+10*转化表!$C$55+10*转化表!$C$56+10*转化表!$C$57+10*转化表!$C$58+10*转化表!$C$59+(B397-100)*转化表!$C$60,IF(AND(B397&lt;=120,B397&gt;110),9*转化表!$C$50+10*转化表!$C$51+10*转化表!$C$52+10*转化表!$C$53+10*转化表!$C$54+10*转化表!$C$55+10*转化表!$C$56+10*转化表!$C$57+10*转化表!$C$58+10*转化表!$C$59+10*转化表!$C$60+(B397-110)*转化表!$C$61))))))))))))</f>
        <v>371</v>
      </c>
      <c r="H397" s="47">
        <f>人物成长表!$D397*人物成长表!$B397*7%+4.8+IF(AND(B397&lt;=10,B397&gt;0),(人物成长表!$B397-1)*转化表!$D$50,IF(AND(B397&lt;=20,B397&gt;10),9*转化表!$D$50+(B397-10)*转化表!$D$51,IF(AND(B397&lt;=30,B397&gt;20),9*转化表!$D$50+10*转化表!$D$51+(B397-20)*转化表!$D$52,IF(AND(B397&lt;=40,B397&gt;30),9*转化表!$D$50+10*转化表!$D$51+10*转化表!$D$52+(B397-30)*转化表!$D$53,IF(AND(B397&lt;=50,B397&gt;40),9*转化表!$D$50+10*转化表!$D$51+10*转化表!$D$52+10*转化表!$D$53+(B397-40)*转化表!$D$54,IF(AND(B397&lt;=60,B397&gt;50),9*转化表!$D$50+10*转化表!$D$51+10*转化表!$D$52+10*转化表!$D$53+10*转化表!$D$54+(B397-50)*转化表!$D$55,IF(AND(B397&lt;=70,B397&gt;60),9*转化表!$D$50+10*转化表!$D$51+10*转化表!$D$52+10*转化表!$D$53+10*转化表!$D$54+10*转化表!$D$55+(B397-60)*转化表!$D$56,IF(AND(B397&lt;=80,B397&gt;70),9*转化表!$D$50+10*转化表!$D$51+10*转化表!$D$52+10*转化表!$D$53+10*转化表!$D$54+10*转化表!$D$55+10*转化表!$D$56+(B397-70)*转化表!$D$57,IF(AND(B397&lt;=90,B397&gt;80),9*转化表!$D$50+10*转化表!$D$51+10*转化表!$D$52+10*转化表!$D$53+10*转化表!$D$54+10*转化表!$D$55+10*转化表!$D$56+10*转化表!$D$57+(B397-80)*转化表!$D$58,IF(AND(B397&lt;=100,B397&gt;90),9*转化表!$D$50+10*转化表!$D$51+10*转化表!$D$52+10*转化表!$D$53+10*转化表!$D$54+10*转化表!$D$55+10*转化表!$D$56+10*转化表!$D$57+10*转化表!$D$58+(B397-90)*转化表!$D$59,IF(AND(B397&lt;=110,B397&gt;100),9*转化表!$D$50+10*转化表!$D$51+10*转化表!$D$52+10*转化表!$D$53+10*转化表!$D$54+10*转化表!$D$55+10*转化表!$D$56+10*转化表!$D$57+10*转化表!$D$58+10*转化表!$D$59+(B397-100)*转化表!$D$60,IF(AND(B397&lt;=120,B397&gt;110),9*转化表!$D$50+10*转化表!$D$51+10*转化表!$D$52+10*转化表!$D$53+10*转化表!$D$54+10*转化表!$D$55+10*转化表!$D$56+10*转化表!$D$57+10*转化表!$D$58+10*转化表!$D$59+10*转化表!$D$60+(B397-110)*转化表!$D$61))))))))))))</f>
        <v>110.00000000000003</v>
      </c>
      <c r="I397" s="46">
        <f>IF(E397&lt;=50,0,(E397-50)*B397*10%+0.1+IF(AND(B397&lt;=10,B397&gt;0),(人物成长表!$B397-1)*转化表!$E$50,IF(AND(B397&lt;=20,B397&gt;10),9*转化表!$E$50+(B397-10)*转化表!$E$51,IF(AND(B397&lt;=30,B397&gt;20),9*转化表!$E$50+10*转化表!$E$51+(B397-20)*转化表!$E$52,IF(AND(B397&lt;=40,B397&gt;30),9*转化表!$E$50+10*转化表!$E$51+10*转化表!$E$52+(B397-30)*转化表!$E$53,IF(AND(B397&lt;=50,B397&gt;40),9*转化表!$E$50+10*转化表!$E$51+10*转化表!$E$52+10*转化表!$E$53+(B397-40)*转化表!$E$54,IF(AND(B397&lt;=60,B397&gt;50),9*转化表!$E$50+10*转化表!$E$51+10*转化表!$E$52+10*转化表!$E$53+10*转化表!$E$54+(B397-50)*转化表!$E$55,IF(AND(B397&lt;=70,B397&gt;60),9*转化表!$E$50+10*转化表!$E$51+10*转化表!$E$52+10*转化表!$E$53+10*转化表!$E$54+10*转化表!$E$55+(B397-60)*转化表!$E$56,IF(AND(B397&lt;=80,B397&gt;70),9*转化表!$E$50+10*转化表!$E$51+10*转化表!$E$52+10*转化表!$E$53+10*转化表!$E$54+10*转化表!$E$55+10*转化表!$E$56+(B397-70)*转化表!$E$57,IF(AND(B397&lt;=90,B397&gt;80),9*转化表!$E$50+10*转化表!$E$51+10*转化表!$E$52+10*转化表!$E$53+10*转化表!$E$54+10*转化表!$E$55+10*转化表!$E$56+10*转化表!$E$57+(B397-80)*转化表!$E$58,IF(AND(B397&lt;=100,B397&gt;90),9*转化表!$E$50+10*转化表!$E$51+10*转化表!$E$52+10*转化表!$E$53+10*转化表!$E$54+10*转化表!$E$55+10*转化表!$E$56+10*转化表!$E$57+10*转化表!$E$58+(B397-90)*转化表!$E$59,IF(AND(B397&lt;=110,B397&gt;100),9*转化表!$E$50+10*转化表!$E$51+10*转化表!$E$52+10*转化表!$E$53+10*转化表!$E$54+10*转化表!$E$55+10*转化表!$E$56+10*转化表!$E$57+10*转化表!$E$58+10*转化表!$E$59+(B397-100)*转化表!$E$60,IF(AND(B397&lt;=120,B397&gt;110),9*转化表!$E$50+10*转化表!$E$51+10*转化表!$E$52+10*转化表!$E$53+10*转化表!$E$54+10*转化表!$E$55+10*转化表!$E$56+10*转化表!$E$57+10*转化表!$E$58+10*转化表!$E$59+10*转化表!$E$60+(B397-110)*转化表!$E$61)))))))))))))</f>
        <v>0</v>
      </c>
      <c r="J397" s="46">
        <f>IF(E397&lt;=50,0,(E397-50)*B397*7%+0.1+IF(AND(B397&lt;=10,B397&gt;0),(人物成长表!$B397-1)*转化表!$F$50,IF(AND(B397&lt;=20,B397&gt;10),9*转化表!$F$50+(B397-10)*转化表!$F$51,IF(AND(B397&lt;=30,B397&gt;20),9*转化表!$F$50+10*转化表!$F$51+(B397-20)*转化表!$F$52,IF(AND(B397&lt;=40,B397&gt;30),9*转化表!$F$50+10*转化表!$F$51+10*转化表!$F$52+(B397-30)*转化表!$F$53,IF(AND(B397&lt;=50,B397&gt;40),9*转化表!$F$50+10*转化表!$F$51+10*转化表!$F$52+10*转化表!$F$53+(B397-40)*转化表!$F$54,IF(AND(B397&lt;=60,B397&gt;50),9*转化表!$F$50+10*转化表!$F$51+10*转化表!$F$52+10*转化表!$F$53+10*转化表!$F$54+(B397-50)*转化表!$F$55,IF(AND(B397&lt;=70,B397&gt;60),9*转化表!$F$50+10*转化表!$F$51+10*转化表!$F$52+10*转化表!$F$53+10*转化表!$F$54+10*转化表!$F$55+(B397-60)*转化表!$F$56,IF(AND(B397&lt;=80,B397&gt;70),9*转化表!$F$50+10*转化表!$F$51+10*转化表!$F$52+10*转化表!$F$53+10*转化表!$F$54+10*转化表!$F$55+10*转化表!$F$56+(B397-70)*转化表!$F$57,IF(AND(B397&lt;=90,B397&gt;80),9*转化表!$F$50+10*转化表!$F$51+10*转化表!$F$52+10*转化表!$F$53+10*转化表!$F$54+10*转化表!$F$55+10*转化表!$F$56+10*转化表!$F$57+(B397-80)*转化表!$F$58,IF(AND(B397&lt;=100,B397&gt;90),9*转化表!$F$50+10*转化表!$F$51+10*转化表!$F$52+10*转化表!$F$53+10*转化表!$F$54+10*转化表!$F$55+10*转化表!$F$56+10*转化表!$F$57+10*转化表!$F$58+(B397-90)*转化表!$F$59,IF(AND(B397&lt;=110,B397&gt;100),9*转化表!$F$50+10*转化表!$F$51+10*转化表!$F$52+10*转化表!$F$53+10*转化表!$F$54+10*转化表!$F$55+10*转化表!$F$56+10*转化表!$F$57+10*转化表!$F$58+10*转化表!$F$59+(B397-100)*转化表!$F$60,IF(AND(B397&lt;=120,B397&gt;110),9*转化表!$F$50+10*转化表!$F$51+10*转化表!$F$52+10*转化表!$F$53+10*转化表!$F$54+10*转化表!$F$55+10*转化表!$F$56+10*转化表!$F$57+10*转化表!$F$58+10*转化表!$F$59+10*转化表!$F$60+(B397-110)*转化表!$F$61)))))))))))))</f>
        <v>0</v>
      </c>
      <c r="K397" s="46">
        <f>(F397-50)*B397*10%+1+IF(AND(B397&lt;=10,B397&gt;0),(人物成长表!$B397-1)*转化表!$G$50,IF(AND(B397&lt;=20,B397&gt;10),9*转化表!$G$50+(B397-10)*转化表!$G$51,IF(AND(B397&lt;=30,B397&gt;20),9*转化表!$G$50+10*转化表!$G$51+(B397-20)*转化表!$G$52,IF(AND(B397&lt;=40,B397&gt;30),9*转化表!$G$50+10*转化表!$G$51+10*转化表!$G$52+(B397-30)*转化表!$G$53,IF(AND(B397&lt;=50,B397&gt;40),9*转化表!$G$50+10*转化表!$G$51+10*转化表!$G$52+10*转化表!$G$53+(B397-40)*转化表!$G$54,IF(AND(B397&lt;=60,B397&gt;50),9*转化表!$G$50+10*转化表!$G$51+10*转化表!$G$52+10*转化表!$G$53+10*转化表!$G$54+(B397-50)*转化表!$G$55,IF(AND(B397&lt;=70,B397&gt;60),9*转化表!$G$50+10*转化表!$G$51+10*转化表!$G$52+10*转化表!$G$53+10*转化表!$G$54+10*转化表!$G$55+(B397-60)*转化表!$G$56,IF(AND(B397&lt;=80,B397&gt;70),9*转化表!$G$50+10*转化表!$G$51+10*转化表!$G$52+10*转化表!$G$53+10*转化表!$G$54+10*转化表!$G$55+10*转化表!$G$56+(B397-70)*转化表!$G$57,IF(AND(B397&lt;=90,B397&gt;80),9*转化表!$G$50+10*转化表!$G$51+10*转化表!$G$52+10*转化表!$G$53+10*转化表!$G$54+10*转化表!$G$55+10*转化表!$G$56+10*转化表!$G$57+(B397-80)*转化表!$G$58,IF(AND(B397&lt;=100,B397&gt;90),9*转化表!$G$50+10*转化表!$G$51+10*转化表!$G$52+10*转化表!$G$53+10*转化表!$G$54+10*转化表!$G$55+10*转化表!$G$56+10*转化表!$G$57+10*转化表!$G$58+(B397-90)*转化表!$G$59,IF(AND(B397&lt;=110,B397&gt;100),9*转化表!$G$50+10*转化表!$G$51+10*转化表!$G$52+10*转化表!$G$53+10*转化表!$G$54+10*转化表!$G$55+10*转化表!$G$56+10*转化表!$G$57+10*转化表!$G$58+10*转化表!$G$59+(B397-100)*转化表!$G$60,IF(AND(B397&lt;=120,B397&gt;110),9*转化表!$G$50+10*转化表!$G$51+10*转化表!$G$52+10*转化表!$G$53+10*转化表!$G$54+10*转化表!$G$55+10*转化表!$G$56+10*转化表!$G$57+10*转化表!$G$58+10*转化表!$G$59+10*转化表!$G$60+(B397-110)*转化表!$G$61))))))))))))</f>
        <v>84</v>
      </c>
      <c r="L397" s="46">
        <f>IF(F397&lt;=50,0,(F397-50)*B397*7%+IF(AND(B397&lt;=10,B397&gt;0),(人物成长表!$B397-1)*转化表!$H$50,IF(AND(B397&lt;=20,B397&gt;10),9*转化表!$H$50+(B397-10)*转化表!$H$51,IF(AND(B397&lt;=30,B397&gt;20),9*转化表!$H$50+10*转化表!$H$51+(B397-20)*转化表!$H$52,IF(AND(B397&lt;=40,B397&gt;30),9*转化表!$H$50+10*转化表!$H$51+10*转化表!$H$52+(B397-30)*转化表!$H$53,IF(AND(B397&lt;=50,B397&gt;40),9*转化表!$H$50+10*转化表!$H$51+10*转化表!$H$52+10*转化表!$H$53+(B397-40)*转化表!$H$54,IF(AND(B397&lt;=60,B397&gt;50),9*转化表!$H$50+10*转化表!$H$51+10*转化表!$H$52+10*转化表!$H$53+10*转化表!$H$54+(B397-50)*转化表!$H$55,IF(AND(B397&lt;=70,B397&gt;60),9*转化表!$H$50+10*转化表!$H$51+10*转化表!$H$52+10*转化表!$H$53+10*转化表!$H$54+10*转化表!$H$55+(B397-60)*转化表!$H$56,IF(AND(B397&lt;=80,B397&gt;70),9*转化表!$H$50+10*转化表!$H$51+10*转化表!$H$52+10*转化表!$H$53+10*转化表!$H$54+10*转化表!$H$55+10*转化表!$H$56+(B397-70)*转化表!$H$57,IF(AND(B397&lt;=90,B397&gt;80),9*转化表!$H$50+10*转化表!$H$51+10*转化表!$H$52+10*转化表!$H$53+10*转化表!$H$54+10*转化表!$H$55+10*转化表!$H$56+10*转化表!$H$57+(B397-80)*转化表!$H$58,IF(AND(B397&lt;=100,B397&gt;90),9*转化表!$H$50+10*转化表!$H$51+10*转化表!$H$52+10*转化表!$H$53+10*转化表!$H$54+10*转化表!$H$55+10*转化表!$H$56+10*转化表!$H$57+10*转化表!$H$58+(B397-90)*转化表!$H$59,IF(AND(B397&lt;=110,B397&gt;100),9*转化表!$H$50+10*转化表!$H$51+10*转化表!$H$52+10*转化表!$H$53+10*转化表!$H$54+10*转化表!$H$55+10*转化表!$H$56+10*转化表!$H$57+10*转化表!$H$58+10*转化表!$H$59+(B397-100)*转化表!$H$60,IF(AND(B397&lt;=120,B397&gt;110),9*转化表!$H$50+10*转化表!$H$51+10*转化表!$H$52+10*转化表!$H$53+10*转化表!$H$54+10*转化表!$H$55+10*转化表!$H$56+10*转化表!$H$57+10*转化表!$H$58+10*转化表!$H$59+10*转化表!$H$60+(B397-110)*转化表!$H$61)))))))))))))</f>
        <v>0</v>
      </c>
      <c r="M397" s="26">
        <v>0.3</v>
      </c>
      <c r="N397" s="24">
        <v>0</v>
      </c>
      <c r="O397" s="24">
        <v>0</v>
      </c>
      <c r="P397" s="26">
        <v>0.05</v>
      </c>
      <c r="Q397" s="24">
        <v>0</v>
      </c>
      <c r="R397" s="24">
        <v>0</v>
      </c>
      <c r="S397" s="26">
        <v>0.1</v>
      </c>
    </row>
    <row r="398" spans="1:19">
      <c r="A398" s="23" t="s">
        <v>466</v>
      </c>
      <c r="B398" s="24">
        <v>37</v>
      </c>
      <c r="C398" s="25">
        <f t="shared" si="3"/>
        <v>1442</v>
      </c>
      <c r="D398" s="23">
        <v>60</v>
      </c>
      <c r="E398" s="23">
        <v>50</v>
      </c>
      <c r="F398" s="24">
        <v>50</v>
      </c>
      <c r="G398" s="47">
        <f>人物成长表!$D398*人物成长表!$B398*10%+7+IF(AND(B398&lt;=10,B398&gt;0),(人物成长表!$B398-1)*转化表!$C$50,IF(AND(B398&lt;=20,B398&gt;10),9*转化表!$C$50+(B398-10)*转化表!$C$51,IF(AND(B398&lt;=30,B398&gt;20),9*转化表!$C$50+10*转化表!$C$51+(B398-20)*转化表!$C$52,IF(AND(B398&lt;=40,B398&gt;30),9*转化表!$C$50+10*转化表!$C$51+10*转化表!$C$52+(B398-30)*转化表!$C$53,IF(AND(B398&lt;=50,B398&gt;40),9*转化表!$C$50+10*转化表!$C$51+10*转化表!$C$52+10*转化表!$C$53+(B398-40)*转化表!$C$54,IF(AND(B398&lt;=60,B398&gt;50),9*转化表!$C$50+10*转化表!$C$51+10*转化表!$C$52+10*转化表!$C$53+10*转化表!$C$54+(B398-50)*转化表!$C$55,IF(AND(B398&lt;=70,B398&gt;60),9*转化表!$C$50+10*转化表!$C$51+10*转化表!$C$52+10*转化表!$C$53+10*转化表!$C$54+10*转化表!$C$55+(B398-60)*转化表!$C$56,IF(AND(B398&lt;=80,B398&gt;70),9*转化表!$C$50+10*转化表!$C$51+10*转化表!$C$52+10*转化表!$C$53+10*转化表!$C$54+10*转化表!$C$55+10*转化表!$C$56+(B398-70)*转化表!$C$57,IF(AND(B398&lt;=90,B398&gt;80),9*转化表!$C$50+10*转化表!$C$51+10*转化表!$C$52+10*转化表!$C$53+10*转化表!$C$54+10*转化表!$C$55+10*转化表!$C$56+10*转化表!$C$57+(B398-80)*转化表!$C$58,IF(AND(B398&lt;=100,B398&gt;90),9*转化表!$C$50+10*转化表!$C$51+10*转化表!$C$52+10*转化表!$C$53+10*转化表!$C$54+10*转化表!$C$55+10*转化表!$C$56+10*转化表!$C$57+10*转化表!$C$58+(B398-90)*转化表!$C$59,IF(AND(B398&lt;=110,B398&gt;100),9*转化表!$C$50+10*转化表!$C$51+10*转化表!$C$52+10*转化表!$C$53+10*转化表!$C$54+10*转化表!$C$55+10*转化表!$C$56+10*转化表!$C$57+10*转化表!$C$58+10*转化表!$C$59+(B398-100)*转化表!$C$60,IF(AND(B398&lt;=120,B398&gt;110),9*转化表!$C$50+10*转化表!$C$51+10*转化表!$C$52+10*转化表!$C$53+10*转化表!$C$54+10*转化表!$C$55+10*转化表!$C$56+10*转化表!$C$57+10*转化表!$C$58+10*转化表!$C$59+10*转化表!$C$60+(B398-110)*转化表!$C$61))))))))))))</f>
        <v>388</v>
      </c>
      <c r="H398" s="47">
        <f>人物成长表!$D398*人物成长表!$B398*7%+4.8+IF(AND(B398&lt;=10,B398&gt;0),(人物成长表!$B398-1)*转化表!$D$50,IF(AND(B398&lt;=20,B398&gt;10),9*转化表!$D$50+(B398-10)*转化表!$D$51,IF(AND(B398&lt;=30,B398&gt;20),9*转化表!$D$50+10*转化表!$D$51+(B398-20)*转化表!$D$52,IF(AND(B398&lt;=40,B398&gt;30),9*转化表!$D$50+10*转化表!$D$51+10*转化表!$D$52+(B398-30)*转化表!$D$53,IF(AND(B398&lt;=50,B398&gt;40),9*转化表!$D$50+10*转化表!$D$51+10*转化表!$D$52+10*转化表!$D$53+(B398-40)*转化表!$D$54,IF(AND(B398&lt;=60,B398&gt;50),9*转化表!$D$50+10*转化表!$D$51+10*转化表!$D$52+10*转化表!$D$53+10*转化表!$D$54+(B398-50)*转化表!$D$55,IF(AND(B398&lt;=70,B398&gt;60),9*转化表!$D$50+10*转化表!$D$51+10*转化表!$D$52+10*转化表!$D$53+10*转化表!$D$54+10*转化表!$D$55+(B398-60)*转化表!$D$56,IF(AND(B398&lt;=80,B398&gt;70),9*转化表!$D$50+10*转化表!$D$51+10*转化表!$D$52+10*转化表!$D$53+10*转化表!$D$54+10*转化表!$D$55+10*转化表!$D$56+(B398-70)*转化表!$D$57,IF(AND(B398&lt;=90,B398&gt;80),9*转化表!$D$50+10*转化表!$D$51+10*转化表!$D$52+10*转化表!$D$53+10*转化表!$D$54+10*转化表!$D$55+10*转化表!$D$56+10*转化表!$D$57+(B398-80)*转化表!$D$58,IF(AND(B398&lt;=100,B398&gt;90),9*转化表!$D$50+10*转化表!$D$51+10*转化表!$D$52+10*转化表!$D$53+10*转化表!$D$54+10*转化表!$D$55+10*转化表!$D$56+10*转化表!$D$57+10*转化表!$D$58+(B398-90)*转化表!$D$59,IF(AND(B398&lt;=110,B398&gt;100),9*转化表!$D$50+10*转化表!$D$51+10*转化表!$D$52+10*转化表!$D$53+10*转化表!$D$54+10*转化表!$D$55+10*转化表!$D$56+10*转化表!$D$57+10*转化表!$D$58+10*转化表!$D$59+(B398-100)*转化表!$D$60,IF(AND(B398&lt;=120,B398&gt;110),9*转化表!$D$50+10*转化表!$D$51+10*转化表!$D$52+10*转化表!$D$53+10*转化表!$D$54+10*转化表!$D$55+10*转化表!$D$56+10*转化表!$D$57+10*转化表!$D$58+10*转化表!$D$59+10*转化表!$D$60+(B398-110)*转化表!$D$61))))))))))))</f>
        <v>114.50000000000003</v>
      </c>
      <c r="I398" s="46">
        <f>IF(E398&lt;=50,0,(E398-50)*B398*10%+0.1+IF(AND(B398&lt;=10,B398&gt;0),(人物成长表!$B398-1)*转化表!$E$50,IF(AND(B398&lt;=20,B398&gt;10),9*转化表!$E$50+(B398-10)*转化表!$E$51,IF(AND(B398&lt;=30,B398&gt;20),9*转化表!$E$50+10*转化表!$E$51+(B398-20)*转化表!$E$52,IF(AND(B398&lt;=40,B398&gt;30),9*转化表!$E$50+10*转化表!$E$51+10*转化表!$E$52+(B398-30)*转化表!$E$53,IF(AND(B398&lt;=50,B398&gt;40),9*转化表!$E$50+10*转化表!$E$51+10*转化表!$E$52+10*转化表!$E$53+(B398-40)*转化表!$E$54,IF(AND(B398&lt;=60,B398&gt;50),9*转化表!$E$50+10*转化表!$E$51+10*转化表!$E$52+10*转化表!$E$53+10*转化表!$E$54+(B398-50)*转化表!$E$55,IF(AND(B398&lt;=70,B398&gt;60),9*转化表!$E$50+10*转化表!$E$51+10*转化表!$E$52+10*转化表!$E$53+10*转化表!$E$54+10*转化表!$E$55+(B398-60)*转化表!$E$56,IF(AND(B398&lt;=80,B398&gt;70),9*转化表!$E$50+10*转化表!$E$51+10*转化表!$E$52+10*转化表!$E$53+10*转化表!$E$54+10*转化表!$E$55+10*转化表!$E$56+(B398-70)*转化表!$E$57,IF(AND(B398&lt;=90,B398&gt;80),9*转化表!$E$50+10*转化表!$E$51+10*转化表!$E$52+10*转化表!$E$53+10*转化表!$E$54+10*转化表!$E$55+10*转化表!$E$56+10*转化表!$E$57+(B398-80)*转化表!$E$58,IF(AND(B398&lt;=100,B398&gt;90),9*转化表!$E$50+10*转化表!$E$51+10*转化表!$E$52+10*转化表!$E$53+10*转化表!$E$54+10*转化表!$E$55+10*转化表!$E$56+10*转化表!$E$57+10*转化表!$E$58+(B398-90)*转化表!$E$59,IF(AND(B398&lt;=110,B398&gt;100),9*转化表!$E$50+10*转化表!$E$51+10*转化表!$E$52+10*转化表!$E$53+10*转化表!$E$54+10*转化表!$E$55+10*转化表!$E$56+10*转化表!$E$57+10*转化表!$E$58+10*转化表!$E$59+(B398-100)*转化表!$E$60,IF(AND(B398&lt;=120,B398&gt;110),9*转化表!$E$50+10*转化表!$E$51+10*转化表!$E$52+10*转化表!$E$53+10*转化表!$E$54+10*转化表!$E$55+10*转化表!$E$56+10*转化表!$E$57+10*转化表!$E$58+10*转化表!$E$59+10*转化表!$E$60+(B398-110)*转化表!$E$61)))))))))))))</f>
        <v>0</v>
      </c>
      <c r="J398" s="46">
        <f>IF(E398&lt;=50,0,(E398-50)*B398*7%+0.1+IF(AND(B398&lt;=10,B398&gt;0),(人物成长表!$B398-1)*转化表!$F$50,IF(AND(B398&lt;=20,B398&gt;10),9*转化表!$F$50+(B398-10)*转化表!$F$51,IF(AND(B398&lt;=30,B398&gt;20),9*转化表!$F$50+10*转化表!$F$51+(B398-20)*转化表!$F$52,IF(AND(B398&lt;=40,B398&gt;30),9*转化表!$F$50+10*转化表!$F$51+10*转化表!$F$52+(B398-30)*转化表!$F$53,IF(AND(B398&lt;=50,B398&gt;40),9*转化表!$F$50+10*转化表!$F$51+10*转化表!$F$52+10*转化表!$F$53+(B398-40)*转化表!$F$54,IF(AND(B398&lt;=60,B398&gt;50),9*转化表!$F$50+10*转化表!$F$51+10*转化表!$F$52+10*转化表!$F$53+10*转化表!$F$54+(B398-50)*转化表!$F$55,IF(AND(B398&lt;=70,B398&gt;60),9*转化表!$F$50+10*转化表!$F$51+10*转化表!$F$52+10*转化表!$F$53+10*转化表!$F$54+10*转化表!$F$55+(B398-60)*转化表!$F$56,IF(AND(B398&lt;=80,B398&gt;70),9*转化表!$F$50+10*转化表!$F$51+10*转化表!$F$52+10*转化表!$F$53+10*转化表!$F$54+10*转化表!$F$55+10*转化表!$F$56+(B398-70)*转化表!$F$57,IF(AND(B398&lt;=90,B398&gt;80),9*转化表!$F$50+10*转化表!$F$51+10*转化表!$F$52+10*转化表!$F$53+10*转化表!$F$54+10*转化表!$F$55+10*转化表!$F$56+10*转化表!$F$57+(B398-80)*转化表!$F$58,IF(AND(B398&lt;=100,B398&gt;90),9*转化表!$F$50+10*转化表!$F$51+10*转化表!$F$52+10*转化表!$F$53+10*转化表!$F$54+10*转化表!$F$55+10*转化表!$F$56+10*转化表!$F$57+10*转化表!$F$58+(B398-90)*转化表!$F$59,IF(AND(B398&lt;=110,B398&gt;100),9*转化表!$F$50+10*转化表!$F$51+10*转化表!$F$52+10*转化表!$F$53+10*转化表!$F$54+10*转化表!$F$55+10*转化表!$F$56+10*转化表!$F$57+10*转化表!$F$58+10*转化表!$F$59+(B398-100)*转化表!$F$60,IF(AND(B398&lt;=120,B398&gt;110),9*转化表!$F$50+10*转化表!$F$51+10*转化表!$F$52+10*转化表!$F$53+10*转化表!$F$54+10*转化表!$F$55+10*转化表!$F$56+10*转化表!$F$57+10*转化表!$F$58+10*转化表!$F$59+10*转化表!$F$60+(B398-110)*转化表!$F$61)))))))))))))</f>
        <v>0</v>
      </c>
      <c r="K398" s="46">
        <f>(F398-50)*B398*10%+1+IF(AND(B398&lt;=10,B398&gt;0),(人物成长表!$B398-1)*转化表!$G$50,IF(AND(B398&lt;=20,B398&gt;10),9*转化表!$G$50+(B398-10)*转化表!$G$51,IF(AND(B398&lt;=30,B398&gt;20),9*转化表!$G$50+10*转化表!$G$51+(B398-20)*转化表!$G$52,IF(AND(B398&lt;=40,B398&gt;30),9*转化表!$G$50+10*转化表!$G$51+10*转化表!$G$52+(B398-30)*转化表!$G$53,IF(AND(B398&lt;=50,B398&gt;40),9*转化表!$G$50+10*转化表!$G$51+10*转化表!$G$52+10*转化表!$G$53+(B398-40)*转化表!$G$54,IF(AND(B398&lt;=60,B398&gt;50),9*转化表!$G$50+10*转化表!$G$51+10*转化表!$G$52+10*转化表!$G$53+10*转化表!$G$54+(B398-50)*转化表!$G$55,IF(AND(B398&lt;=70,B398&gt;60),9*转化表!$G$50+10*转化表!$G$51+10*转化表!$G$52+10*转化表!$G$53+10*转化表!$G$54+10*转化表!$G$55+(B398-60)*转化表!$G$56,IF(AND(B398&lt;=80,B398&gt;70),9*转化表!$G$50+10*转化表!$G$51+10*转化表!$G$52+10*转化表!$G$53+10*转化表!$G$54+10*转化表!$G$55+10*转化表!$G$56+(B398-70)*转化表!$G$57,IF(AND(B398&lt;=90,B398&gt;80),9*转化表!$G$50+10*转化表!$G$51+10*转化表!$G$52+10*转化表!$G$53+10*转化表!$G$54+10*转化表!$G$55+10*转化表!$G$56+10*转化表!$G$57+(B398-80)*转化表!$G$58,IF(AND(B398&lt;=100,B398&gt;90),9*转化表!$G$50+10*转化表!$G$51+10*转化表!$G$52+10*转化表!$G$53+10*转化表!$G$54+10*转化表!$G$55+10*转化表!$G$56+10*转化表!$G$57+10*转化表!$G$58+(B398-90)*转化表!$G$59,IF(AND(B398&lt;=110,B398&gt;100),9*转化表!$G$50+10*转化表!$G$51+10*转化表!$G$52+10*转化表!$G$53+10*转化表!$G$54+10*转化表!$G$55+10*转化表!$G$56+10*转化表!$G$57+10*转化表!$G$58+10*转化表!$G$59+(B398-100)*转化表!$G$60,IF(AND(B398&lt;=120,B398&gt;110),9*转化表!$G$50+10*转化表!$G$51+10*转化表!$G$52+10*转化表!$G$53+10*转化表!$G$54+10*转化表!$G$55+10*转化表!$G$56+10*转化表!$G$57+10*转化表!$G$58+10*转化表!$G$59+10*转化表!$G$60+(B398-110)*转化表!$G$61))))))))))))</f>
        <v>88</v>
      </c>
      <c r="L398" s="46">
        <f>IF(F398&lt;=50,0,(F398-50)*B398*7%+IF(AND(B398&lt;=10,B398&gt;0),(人物成长表!$B398-1)*转化表!$H$50,IF(AND(B398&lt;=20,B398&gt;10),9*转化表!$H$50+(B398-10)*转化表!$H$51,IF(AND(B398&lt;=30,B398&gt;20),9*转化表!$H$50+10*转化表!$H$51+(B398-20)*转化表!$H$52,IF(AND(B398&lt;=40,B398&gt;30),9*转化表!$H$50+10*转化表!$H$51+10*转化表!$H$52+(B398-30)*转化表!$H$53,IF(AND(B398&lt;=50,B398&gt;40),9*转化表!$H$50+10*转化表!$H$51+10*转化表!$H$52+10*转化表!$H$53+(B398-40)*转化表!$H$54,IF(AND(B398&lt;=60,B398&gt;50),9*转化表!$H$50+10*转化表!$H$51+10*转化表!$H$52+10*转化表!$H$53+10*转化表!$H$54+(B398-50)*转化表!$H$55,IF(AND(B398&lt;=70,B398&gt;60),9*转化表!$H$50+10*转化表!$H$51+10*转化表!$H$52+10*转化表!$H$53+10*转化表!$H$54+10*转化表!$H$55+(B398-60)*转化表!$H$56,IF(AND(B398&lt;=80,B398&gt;70),9*转化表!$H$50+10*转化表!$H$51+10*转化表!$H$52+10*转化表!$H$53+10*转化表!$H$54+10*转化表!$H$55+10*转化表!$H$56+(B398-70)*转化表!$H$57,IF(AND(B398&lt;=90,B398&gt;80),9*转化表!$H$50+10*转化表!$H$51+10*转化表!$H$52+10*转化表!$H$53+10*转化表!$H$54+10*转化表!$H$55+10*转化表!$H$56+10*转化表!$H$57+(B398-80)*转化表!$H$58,IF(AND(B398&lt;=100,B398&gt;90),9*转化表!$H$50+10*转化表!$H$51+10*转化表!$H$52+10*转化表!$H$53+10*转化表!$H$54+10*转化表!$H$55+10*转化表!$H$56+10*转化表!$H$57+10*转化表!$H$58+(B398-90)*转化表!$H$59,IF(AND(B398&lt;=110,B398&gt;100),9*转化表!$H$50+10*转化表!$H$51+10*转化表!$H$52+10*转化表!$H$53+10*转化表!$H$54+10*转化表!$H$55+10*转化表!$H$56+10*转化表!$H$57+10*转化表!$H$58+10*转化表!$H$59+(B398-100)*转化表!$H$60,IF(AND(B398&lt;=120,B398&gt;110),9*转化表!$H$50+10*转化表!$H$51+10*转化表!$H$52+10*转化表!$H$53+10*转化表!$H$54+10*转化表!$H$55+10*转化表!$H$56+10*转化表!$H$57+10*转化表!$H$58+10*转化表!$H$59+10*转化表!$H$60+(B398-110)*转化表!$H$61)))))))))))))</f>
        <v>0</v>
      </c>
      <c r="M398" s="26">
        <v>0.3</v>
      </c>
      <c r="N398" s="24">
        <v>0</v>
      </c>
      <c r="O398" s="24">
        <v>0</v>
      </c>
      <c r="P398" s="26">
        <v>0.05</v>
      </c>
      <c r="Q398" s="24">
        <v>0</v>
      </c>
      <c r="R398" s="24">
        <v>0</v>
      </c>
      <c r="S398" s="26">
        <v>0.1</v>
      </c>
    </row>
    <row r="399" spans="1:19">
      <c r="A399" s="23" t="s">
        <v>466</v>
      </c>
      <c r="B399" s="24">
        <v>38</v>
      </c>
      <c r="C399" s="25">
        <f t="shared" si="3"/>
        <v>1506</v>
      </c>
      <c r="D399" s="23">
        <v>60</v>
      </c>
      <c r="E399" s="23">
        <v>50</v>
      </c>
      <c r="F399" s="24">
        <v>50</v>
      </c>
      <c r="G399" s="47">
        <f>人物成长表!$D399*人物成长表!$B399*10%+7+IF(AND(B399&lt;=10,B399&gt;0),(人物成长表!$B399-1)*转化表!$C$50,IF(AND(B399&lt;=20,B399&gt;10),9*转化表!$C$50+(B399-10)*转化表!$C$51,IF(AND(B399&lt;=30,B399&gt;20),9*转化表!$C$50+10*转化表!$C$51+(B399-20)*转化表!$C$52,IF(AND(B399&lt;=40,B399&gt;30),9*转化表!$C$50+10*转化表!$C$51+10*转化表!$C$52+(B399-30)*转化表!$C$53,IF(AND(B399&lt;=50,B399&gt;40),9*转化表!$C$50+10*转化表!$C$51+10*转化表!$C$52+10*转化表!$C$53+(B399-40)*转化表!$C$54,IF(AND(B399&lt;=60,B399&gt;50),9*转化表!$C$50+10*转化表!$C$51+10*转化表!$C$52+10*转化表!$C$53+10*转化表!$C$54+(B399-50)*转化表!$C$55,IF(AND(B399&lt;=70,B399&gt;60),9*转化表!$C$50+10*转化表!$C$51+10*转化表!$C$52+10*转化表!$C$53+10*转化表!$C$54+10*转化表!$C$55+(B399-60)*转化表!$C$56,IF(AND(B399&lt;=80,B399&gt;70),9*转化表!$C$50+10*转化表!$C$51+10*转化表!$C$52+10*转化表!$C$53+10*转化表!$C$54+10*转化表!$C$55+10*转化表!$C$56+(B399-70)*转化表!$C$57,IF(AND(B399&lt;=90,B399&gt;80),9*转化表!$C$50+10*转化表!$C$51+10*转化表!$C$52+10*转化表!$C$53+10*转化表!$C$54+10*转化表!$C$55+10*转化表!$C$56+10*转化表!$C$57+(B399-80)*转化表!$C$58,IF(AND(B399&lt;=100,B399&gt;90),9*转化表!$C$50+10*转化表!$C$51+10*转化表!$C$52+10*转化表!$C$53+10*转化表!$C$54+10*转化表!$C$55+10*转化表!$C$56+10*转化表!$C$57+10*转化表!$C$58+(B399-90)*转化表!$C$59,IF(AND(B399&lt;=110,B399&gt;100),9*转化表!$C$50+10*转化表!$C$51+10*转化表!$C$52+10*转化表!$C$53+10*转化表!$C$54+10*转化表!$C$55+10*转化表!$C$56+10*转化表!$C$57+10*转化表!$C$58+10*转化表!$C$59+(B399-100)*转化表!$C$60,IF(AND(B399&lt;=120,B399&gt;110),9*转化表!$C$50+10*转化表!$C$51+10*转化表!$C$52+10*转化表!$C$53+10*转化表!$C$54+10*转化表!$C$55+10*转化表!$C$56+10*转化表!$C$57+10*转化表!$C$58+10*转化表!$C$59+10*转化表!$C$60+(B399-110)*转化表!$C$61))))))))))))</f>
        <v>405</v>
      </c>
      <c r="H399" s="47">
        <f>人物成长表!$D399*人物成长表!$B399*7%+4.8+IF(AND(B399&lt;=10,B399&gt;0),(人物成长表!$B399-1)*转化表!$D$50,IF(AND(B399&lt;=20,B399&gt;10),9*转化表!$D$50+(B399-10)*转化表!$D$51,IF(AND(B399&lt;=30,B399&gt;20),9*转化表!$D$50+10*转化表!$D$51+(B399-20)*转化表!$D$52,IF(AND(B399&lt;=40,B399&gt;30),9*转化表!$D$50+10*转化表!$D$51+10*转化表!$D$52+(B399-30)*转化表!$D$53,IF(AND(B399&lt;=50,B399&gt;40),9*转化表!$D$50+10*转化表!$D$51+10*转化表!$D$52+10*转化表!$D$53+(B399-40)*转化表!$D$54,IF(AND(B399&lt;=60,B399&gt;50),9*转化表!$D$50+10*转化表!$D$51+10*转化表!$D$52+10*转化表!$D$53+10*转化表!$D$54+(B399-50)*转化表!$D$55,IF(AND(B399&lt;=70,B399&gt;60),9*转化表!$D$50+10*转化表!$D$51+10*转化表!$D$52+10*转化表!$D$53+10*转化表!$D$54+10*转化表!$D$55+(B399-60)*转化表!$D$56,IF(AND(B399&lt;=80,B399&gt;70),9*转化表!$D$50+10*转化表!$D$51+10*转化表!$D$52+10*转化表!$D$53+10*转化表!$D$54+10*转化表!$D$55+10*转化表!$D$56+(B399-70)*转化表!$D$57,IF(AND(B399&lt;=90,B399&gt;80),9*转化表!$D$50+10*转化表!$D$51+10*转化表!$D$52+10*转化表!$D$53+10*转化表!$D$54+10*转化表!$D$55+10*转化表!$D$56+10*转化表!$D$57+(B399-80)*转化表!$D$58,IF(AND(B399&lt;=100,B399&gt;90),9*转化表!$D$50+10*转化表!$D$51+10*转化表!$D$52+10*转化表!$D$53+10*转化表!$D$54+10*转化表!$D$55+10*转化表!$D$56+10*转化表!$D$57+10*转化表!$D$58+(B399-90)*转化表!$D$59,IF(AND(B399&lt;=110,B399&gt;100),9*转化表!$D$50+10*转化表!$D$51+10*转化表!$D$52+10*转化表!$D$53+10*转化表!$D$54+10*转化表!$D$55+10*转化表!$D$56+10*转化表!$D$57+10*转化表!$D$58+10*转化表!$D$59+(B399-100)*转化表!$D$60,IF(AND(B399&lt;=120,B399&gt;110),9*转化表!$D$50+10*转化表!$D$51+10*转化表!$D$52+10*转化表!$D$53+10*转化表!$D$54+10*转化表!$D$55+10*转化表!$D$56+10*转化表!$D$57+10*转化表!$D$58+10*转化表!$D$59+10*转化表!$D$60+(B399-110)*转化表!$D$61))))))))))))</f>
        <v>119.00000000000003</v>
      </c>
      <c r="I399" s="46">
        <f>IF(E399&lt;=50,0,(E399-50)*B399*10%+0.1+IF(AND(B399&lt;=10,B399&gt;0),(人物成长表!$B399-1)*转化表!$E$50,IF(AND(B399&lt;=20,B399&gt;10),9*转化表!$E$50+(B399-10)*转化表!$E$51,IF(AND(B399&lt;=30,B399&gt;20),9*转化表!$E$50+10*转化表!$E$51+(B399-20)*转化表!$E$52,IF(AND(B399&lt;=40,B399&gt;30),9*转化表!$E$50+10*转化表!$E$51+10*转化表!$E$52+(B399-30)*转化表!$E$53,IF(AND(B399&lt;=50,B399&gt;40),9*转化表!$E$50+10*转化表!$E$51+10*转化表!$E$52+10*转化表!$E$53+(B399-40)*转化表!$E$54,IF(AND(B399&lt;=60,B399&gt;50),9*转化表!$E$50+10*转化表!$E$51+10*转化表!$E$52+10*转化表!$E$53+10*转化表!$E$54+(B399-50)*转化表!$E$55,IF(AND(B399&lt;=70,B399&gt;60),9*转化表!$E$50+10*转化表!$E$51+10*转化表!$E$52+10*转化表!$E$53+10*转化表!$E$54+10*转化表!$E$55+(B399-60)*转化表!$E$56,IF(AND(B399&lt;=80,B399&gt;70),9*转化表!$E$50+10*转化表!$E$51+10*转化表!$E$52+10*转化表!$E$53+10*转化表!$E$54+10*转化表!$E$55+10*转化表!$E$56+(B399-70)*转化表!$E$57,IF(AND(B399&lt;=90,B399&gt;80),9*转化表!$E$50+10*转化表!$E$51+10*转化表!$E$52+10*转化表!$E$53+10*转化表!$E$54+10*转化表!$E$55+10*转化表!$E$56+10*转化表!$E$57+(B399-80)*转化表!$E$58,IF(AND(B399&lt;=100,B399&gt;90),9*转化表!$E$50+10*转化表!$E$51+10*转化表!$E$52+10*转化表!$E$53+10*转化表!$E$54+10*转化表!$E$55+10*转化表!$E$56+10*转化表!$E$57+10*转化表!$E$58+(B399-90)*转化表!$E$59,IF(AND(B399&lt;=110,B399&gt;100),9*转化表!$E$50+10*转化表!$E$51+10*转化表!$E$52+10*转化表!$E$53+10*转化表!$E$54+10*转化表!$E$55+10*转化表!$E$56+10*转化表!$E$57+10*转化表!$E$58+10*转化表!$E$59+(B399-100)*转化表!$E$60,IF(AND(B399&lt;=120,B399&gt;110),9*转化表!$E$50+10*转化表!$E$51+10*转化表!$E$52+10*转化表!$E$53+10*转化表!$E$54+10*转化表!$E$55+10*转化表!$E$56+10*转化表!$E$57+10*转化表!$E$58+10*转化表!$E$59+10*转化表!$E$60+(B399-110)*转化表!$E$61)))))))))))))</f>
        <v>0</v>
      </c>
      <c r="J399" s="46">
        <f>IF(E399&lt;=50,0,(E399-50)*B399*7%+0.1+IF(AND(B399&lt;=10,B399&gt;0),(人物成长表!$B399-1)*转化表!$F$50,IF(AND(B399&lt;=20,B399&gt;10),9*转化表!$F$50+(B399-10)*转化表!$F$51,IF(AND(B399&lt;=30,B399&gt;20),9*转化表!$F$50+10*转化表!$F$51+(B399-20)*转化表!$F$52,IF(AND(B399&lt;=40,B399&gt;30),9*转化表!$F$50+10*转化表!$F$51+10*转化表!$F$52+(B399-30)*转化表!$F$53,IF(AND(B399&lt;=50,B399&gt;40),9*转化表!$F$50+10*转化表!$F$51+10*转化表!$F$52+10*转化表!$F$53+(B399-40)*转化表!$F$54,IF(AND(B399&lt;=60,B399&gt;50),9*转化表!$F$50+10*转化表!$F$51+10*转化表!$F$52+10*转化表!$F$53+10*转化表!$F$54+(B399-50)*转化表!$F$55,IF(AND(B399&lt;=70,B399&gt;60),9*转化表!$F$50+10*转化表!$F$51+10*转化表!$F$52+10*转化表!$F$53+10*转化表!$F$54+10*转化表!$F$55+(B399-60)*转化表!$F$56,IF(AND(B399&lt;=80,B399&gt;70),9*转化表!$F$50+10*转化表!$F$51+10*转化表!$F$52+10*转化表!$F$53+10*转化表!$F$54+10*转化表!$F$55+10*转化表!$F$56+(B399-70)*转化表!$F$57,IF(AND(B399&lt;=90,B399&gt;80),9*转化表!$F$50+10*转化表!$F$51+10*转化表!$F$52+10*转化表!$F$53+10*转化表!$F$54+10*转化表!$F$55+10*转化表!$F$56+10*转化表!$F$57+(B399-80)*转化表!$F$58,IF(AND(B399&lt;=100,B399&gt;90),9*转化表!$F$50+10*转化表!$F$51+10*转化表!$F$52+10*转化表!$F$53+10*转化表!$F$54+10*转化表!$F$55+10*转化表!$F$56+10*转化表!$F$57+10*转化表!$F$58+(B399-90)*转化表!$F$59,IF(AND(B399&lt;=110,B399&gt;100),9*转化表!$F$50+10*转化表!$F$51+10*转化表!$F$52+10*转化表!$F$53+10*转化表!$F$54+10*转化表!$F$55+10*转化表!$F$56+10*转化表!$F$57+10*转化表!$F$58+10*转化表!$F$59+(B399-100)*转化表!$F$60,IF(AND(B399&lt;=120,B399&gt;110),9*转化表!$F$50+10*转化表!$F$51+10*转化表!$F$52+10*转化表!$F$53+10*转化表!$F$54+10*转化表!$F$55+10*转化表!$F$56+10*转化表!$F$57+10*转化表!$F$58+10*转化表!$F$59+10*转化表!$F$60+(B399-110)*转化表!$F$61)))))))))))))</f>
        <v>0</v>
      </c>
      <c r="K399" s="46">
        <f>(F399-50)*B399*10%+1+IF(AND(B399&lt;=10,B399&gt;0),(人物成长表!$B399-1)*转化表!$G$50,IF(AND(B399&lt;=20,B399&gt;10),9*转化表!$G$50+(B399-10)*转化表!$G$51,IF(AND(B399&lt;=30,B399&gt;20),9*转化表!$G$50+10*转化表!$G$51+(B399-20)*转化表!$G$52,IF(AND(B399&lt;=40,B399&gt;30),9*转化表!$G$50+10*转化表!$G$51+10*转化表!$G$52+(B399-30)*转化表!$G$53,IF(AND(B399&lt;=50,B399&gt;40),9*转化表!$G$50+10*转化表!$G$51+10*转化表!$G$52+10*转化表!$G$53+(B399-40)*转化表!$G$54,IF(AND(B399&lt;=60,B399&gt;50),9*转化表!$G$50+10*转化表!$G$51+10*转化表!$G$52+10*转化表!$G$53+10*转化表!$G$54+(B399-50)*转化表!$G$55,IF(AND(B399&lt;=70,B399&gt;60),9*转化表!$G$50+10*转化表!$G$51+10*转化表!$G$52+10*转化表!$G$53+10*转化表!$G$54+10*转化表!$G$55+(B399-60)*转化表!$G$56,IF(AND(B399&lt;=80,B399&gt;70),9*转化表!$G$50+10*转化表!$G$51+10*转化表!$G$52+10*转化表!$G$53+10*转化表!$G$54+10*转化表!$G$55+10*转化表!$G$56+(B399-70)*转化表!$G$57,IF(AND(B399&lt;=90,B399&gt;80),9*转化表!$G$50+10*转化表!$G$51+10*转化表!$G$52+10*转化表!$G$53+10*转化表!$G$54+10*转化表!$G$55+10*转化表!$G$56+10*转化表!$G$57+(B399-80)*转化表!$G$58,IF(AND(B399&lt;=100,B399&gt;90),9*转化表!$G$50+10*转化表!$G$51+10*转化表!$G$52+10*转化表!$G$53+10*转化表!$G$54+10*转化表!$G$55+10*转化表!$G$56+10*转化表!$G$57+10*转化表!$G$58+(B399-90)*转化表!$G$59,IF(AND(B399&lt;=110,B399&gt;100),9*转化表!$G$50+10*转化表!$G$51+10*转化表!$G$52+10*转化表!$G$53+10*转化表!$G$54+10*转化表!$G$55+10*转化表!$G$56+10*转化表!$G$57+10*转化表!$G$58+10*转化表!$G$59+(B399-100)*转化表!$G$60,IF(AND(B399&lt;=120,B399&gt;110),9*转化表!$G$50+10*转化表!$G$51+10*转化表!$G$52+10*转化表!$G$53+10*转化表!$G$54+10*转化表!$G$55+10*转化表!$G$56+10*转化表!$G$57+10*转化表!$G$58+10*转化表!$G$59+10*转化表!$G$60+(B399-110)*转化表!$G$61))))))))))))</f>
        <v>92</v>
      </c>
      <c r="L399" s="46">
        <f>IF(F399&lt;=50,0,(F399-50)*B399*7%+IF(AND(B399&lt;=10,B399&gt;0),(人物成长表!$B399-1)*转化表!$H$50,IF(AND(B399&lt;=20,B399&gt;10),9*转化表!$H$50+(B399-10)*转化表!$H$51,IF(AND(B399&lt;=30,B399&gt;20),9*转化表!$H$50+10*转化表!$H$51+(B399-20)*转化表!$H$52,IF(AND(B399&lt;=40,B399&gt;30),9*转化表!$H$50+10*转化表!$H$51+10*转化表!$H$52+(B399-30)*转化表!$H$53,IF(AND(B399&lt;=50,B399&gt;40),9*转化表!$H$50+10*转化表!$H$51+10*转化表!$H$52+10*转化表!$H$53+(B399-40)*转化表!$H$54,IF(AND(B399&lt;=60,B399&gt;50),9*转化表!$H$50+10*转化表!$H$51+10*转化表!$H$52+10*转化表!$H$53+10*转化表!$H$54+(B399-50)*转化表!$H$55,IF(AND(B399&lt;=70,B399&gt;60),9*转化表!$H$50+10*转化表!$H$51+10*转化表!$H$52+10*转化表!$H$53+10*转化表!$H$54+10*转化表!$H$55+(B399-60)*转化表!$H$56,IF(AND(B399&lt;=80,B399&gt;70),9*转化表!$H$50+10*转化表!$H$51+10*转化表!$H$52+10*转化表!$H$53+10*转化表!$H$54+10*转化表!$H$55+10*转化表!$H$56+(B399-70)*转化表!$H$57,IF(AND(B399&lt;=90,B399&gt;80),9*转化表!$H$50+10*转化表!$H$51+10*转化表!$H$52+10*转化表!$H$53+10*转化表!$H$54+10*转化表!$H$55+10*转化表!$H$56+10*转化表!$H$57+(B399-80)*转化表!$H$58,IF(AND(B399&lt;=100,B399&gt;90),9*转化表!$H$50+10*转化表!$H$51+10*转化表!$H$52+10*转化表!$H$53+10*转化表!$H$54+10*转化表!$H$55+10*转化表!$H$56+10*转化表!$H$57+10*转化表!$H$58+(B399-90)*转化表!$H$59,IF(AND(B399&lt;=110,B399&gt;100),9*转化表!$H$50+10*转化表!$H$51+10*转化表!$H$52+10*转化表!$H$53+10*转化表!$H$54+10*转化表!$H$55+10*转化表!$H$56+10*转化表!$H$57+10*转化表!$H$58+10*转化表!$H$59+(B399-100)*转化表!$H$60,IF(AND(B399&lt;=120,B399&gt;110),9*转化表!$H$50+10*转化表!$H$51+10*转化表!$H$52+10*转化表!$H$53+10*转化表!$H$54+10*转化表!$H$55+10*转化表!$H$56+10*转化表!$H$57+10*转化表!$H$58+10*转化表!$H$59+10*转化表!$H$60+(B399-110)*转化表!$H$61)))))))))))))</f>
        <v>0</v>
      </c>
      <c r="M399" s="26">
        <v>0.3</v>
      </c>
      <c r="N399" s="24">
        <v>0</v>
      </c>
      <c r="O399" s="24">
        <v>0</v>
      </c>
      <c r="P399" s="26">
        <v>0.05</v>
      </c>
      <c r="Q399" s="24">
        <v>0</v>
      </c>
      <c r="R399" s="24">
        <v>0</v>
      </c>
      <c r="S399" s="26">
        <v>0.1</v>
      </c>
    </row>
    <row r="400" spans="1:19">
      <c r="A400" s="23" t="s">
        <v>466</v>
      </c>
      <c r="B400" s="24">
        <v>39</v>
      </c>
      <c r="C400" s="25">
        <f t="shared" si="3"/>
        <v>1570</v>
      </c>
      <c r="D400" s="23">
        <v>60</v>
      </c>
      <c r="E400" s="23">
        <v>50</v>
      </c>
      <c r="F400" s="24">
        <v>50</v>
      </c>
      <c r="G400" s="47">
        <f>人物成长表!$D400*人物成长表!$B400*10%+7+IF(AND(B400&lt;=10,B400&gt;0),(人物成长表!$B400-1)*转化表!$C$50,IF(AND(B400&lt;=20,B400&gt;10),9*转化表!$C$50+(B400-10)*转化表!$C$51,IF(AND(B400&lt;=30,B400&gt;20),9*转化表!$C$50+10*转化表!$C$51+(B400-20)*转化表!$C$52,IF(AND(B400&lt;=40,B400&gt;30),9*转化表!$C$50+10*转化表!$C$51+10*转化表!$C$52+(B400-30)*转化表!$C$53,IF(AND(B400&lt;=50,B400&gt;40),9*转化表!$C$50+10*转化表!$C$51+10*转化表!$C$52+10*转化表!$C$53+(B400-40)*转化表!$C$54,IF(AND(B400&lt;=60,B400&gt;50),9*转化表!$C$50+10*转化表!$C$51+10*转化表!$C$52+10*转化表!$C$53+10*转化表!$C$54+(B400-50)*转化表!$C$55,IF(AND(B400&lt;=70,B400&gt;60),9*转化表!$C$50+10*转化表!$C$51+10*转化表!$C$52+10*转化表!$C$53+10*转化表!$C$54+10*转化表!$C$55+(B400-60)*转化表!$C$56,IF(AND(B400&lt;=80,B400&gt;70),9*转化表!$C$50+10*转化表!$C$51+10*转化表!$C$52+10*转化表!$C$53+10*转化表!$C$54+10*转化表!$C$55+10*转化表!$C$56+(B400-70)*转化表!$C$57,IF(AND(B400&lt;=90,B400&gt;80),9*转化表!$C$50+10*转化表!$C$51+10*转化表!$C$52+10*转化表!$C$53+10*转化表!$C$54+10*转化表!$C$55+10*转化表!$C$56+10*转化表!$C$57+(B400-80)*转化表!$C$58,IF(AND(B400&lt;=100,B400&gt;90),9*转化表!$C$50+10*转化表!$C$51+10*转化表!$C$52+10*转化表!$C$53+10*转化表!$C$54+10*转化表!$C$55+10*转化表!$C$56+10*转化表!$C$57+10*转化表!$C$58+(B400-90)*转化表!$C$59,IF(AND(B400&lt;=110,B400&gt;100),9*转化表!$C$50+10*转化表!$C$51+10*转化表!$C$52+10*转化表!$C$53+10*转化表!$C$54+10*转化表!$C$55+10*转化表!$C$56+10*转化表!$C$57+10*转化表!$C$58+10*转化表!$C$59+(B400-100)*转化表!$C$60,IF(AND(B400&lt;=120,B400&gt;110),9*转化表!$C$50+10*转化表!$C$51+10*转化表!$C$52+10*转化表!$C$53+10*转化表!$C$54+10*转化表!$C$55+10*转化表!$C$56+10*转化表!$C$57+10*转化表!$C$58+10*转化表!$C$59+10*转化表!$C$60+(B400-110)*转化表!$C$61))))))))))))</f>
        <v>422</v>
      </c>
      <c r="H400" s="47">
        <f>人物成长表!$D400*人物成长表!$B400*7%+4.8+IF(AND(B400&lt;=10,B400&gt;0),(人物成长表!$B400-1)*转化表!$D$50,IF(AND(B400&lt;=20,B400&gt;10),9*转化表!$D$50+(B400-10)*转化表!$D$51,IF(AND(B400&lt;=30,B400&gt;20),9*转化表!$D$50+10*转化表!$D$51+(B400-20)*转化表!$D$52,IF(AND(B400&lt;=40,B400&gt;30),9*转化表!$D$50+10*转化表!$D$51+10*转化表!$D$52+(B400-30)*转化表!$D$53,IF(AND(B400&lt;=50,B400&gt;40),9*转化表!$D$50+10*转化表!$D$51+10*转化表!$D$52+10*转化表!$D$53+(B400-40)*转化表!$D$54,IF(AND(B400&lt;=60,B400&gt;50),9*转化表!$D$50+10*转化表!$D$51+10*转化表!$D$52+10*转化表!$D$53+10*转化表!$D$54+(B400-50)*转化表!$D$55,IF(AND(B400&lt;=70,B400&gt;60),9*转化表!$D$50+10*转化表!$D$51+10*转化表!$D$52+10*转化表!$D$53+10*转化表!$D$54+10*转化表!$D$55+(B400-60)*转化表!$D$56,IF(AND(B400&lt;=80,B400&gt;70),9*转化表!$D$50+10*转化表!$D$51+10*转化表!$D$52+10*转化表!$D$53+10*转化表!$D$54+10*转化表!$D$55+10*转化表!$D$56+(B400-70)*转化表!$D$57,IF(AND(B400&lt;=90,B400&gt;80),9*转化表!$D$50+10*转化表!$D$51+10*转化表!$D$52+10*转化表!$D$53+10*转化表!$D$54+10*转化表!$D$55+10*转化表!$D$56+10*转化表!$D$57+(B400-80)*转化表!$D$58,IF(AND(B400&lt;=100,B400&gt;90),9*转化表!$D$50+10*转化表!$D$51+10*转化表!$D$52+10*转化表!$D$53+10*转化表!$D$54+10*转化表!$D$55+10*转化表!$D$56+10*转化表!$D$57+10*转化表!$D$58+(B400-90)*转化表!$D$59,IF(AND(B400&lt;=110,B400&gt;100),9*转化表!$D$50+10*转化表!$D$51+10*转化表!$D$52+10*转化表!$D$53+10*转化表!$D$54+10*转化表!$D$55+10*转化表!$D$56+10*转化表!$D$57+10*转化表!$D$58+10*转化表!$D$59+(B400-100)*转化表!$D$60,IF(AND(B400&lt;=120,B400&gt;110),9*转化表!$D$50+10*转化表!$D$51+10*转化表!$D$52+10*转化表!$D$53+10*转化表!$D$54+10*转化表!$D$55+10*转化表!$D$56+10*转化表!$D$57+10*转化表!$D$58+10*转化表!$D$59+10*转化表!$D$60+(B400-110)*转化表!$D$61))))))))))))</f>
        <v>123.50000000000003</v>
      </c>
      <c r="I400" s="46">
        <f>IF(E400&lt;=50,0,(E400-50)*B400*10%+0.1+IF(AND(B400&lt;=10,B400&gt;0),(人物成长表!$B400-1)*转化表!$E$50,IF(AND(B400&lt;=20,B400&gt;10),9*转化表!$E$50+(B400-10)*转化表!$E$51,IF(AND(B400&lt;=30,B400&gt;20),9*转化表!$E$50+10*转化表!$E$51+(B400-20)*转化表!$E$52,IF(AND(B400&lt;=40,B400&gt;30),9*转化表!$E$50+10*转化表!$E$51+10*转化表!$E$52+(B400-30)*转化表!$E$53,IF(AND(B400&lt;=50,B400&gt;40),9*转化表!$E$50+10*转化表!$E$51+10*转化表!$E$52+10*转化表!$E$53+(B400-40)*转化表!$E$54,IF(AND(B400&lt;=60,B400&gt;50),9*转化表!$E$50+10*转化表!$E$51+10*转化表!$E$52+10*转化表!$E$53+10*转化表!$E$54+(B400-50)*转化表!$E$55,IF(AND(B400&lt;=70,B400&gt;60),9*转化表!$E$50+10*转化表!$E$51+10*转化表!$E$52+10*转化表!$E$53+10*转化表!$E$54+10*转化表!$E$55+(B400-60)*转化表!$E$56,IF(AND(B400&lt;=80,B400&gt;70),9*转化表!$E$50+10*转化表!$E$51+10*转化表!$E$52+10*转化表!$E$53+10*转化表!$E$54+10*转化表!$E$55+10*转化表!$E$56+(B400-70)*转化表!$E$57,IF(AND(B400&lt;=90,B400&gt;80),9*转化表!$E$50+10*转化表!$E$51+10*转化表!$E$52+10*转化表!$E$53+10*转化表!$E$54+10*转化表!$E$55+10*转化表!$E$56+10*转化表!$E$57+(B400-80)*转化表!$E$58,IF(AND(B400&lt;=100,B400&gt;90),9*转化表!$E$50+10*转化表!$E$51+10*转化表!$E$52+10*转化表!$E$53+10*转化表!$E$54+10*转化表!$E$55+10*转化表!$E$56+10*转化表!$E$57+10*转化表!$E$58+(B400-90)*转化表!$E$59,IF(AND(B400&lt;=110,B400&gt;100),9*转化表!$E$50+10*转化表!$E$51+10*转化表!$E$52+10*转化表!$E$53+10*转化表!$E$54+10*转化表!$E$55+10*转化表!$E$56+10*转化表!$E$57+10*转化表!$E$58+10*转化表!$E$59+(B400-100)*转化表!$E$60,IF(AND(B400&lt;=120,B400&gt;110),9*转化表!$E$50+10*转化表!$E$51+10*转化表!$E$52+10*转化表!$E$53+10*转化表!$E$54+10*转化表!$E$55+10*转化表!$E$56+10*转化表!$E$57+10*转化表!$E$58+10*转化表!$E$59+10*转化表!$E$60+(B400-110)*转化表!$E$61)))))))))))))</f>
        <v>0</v>
      </c>
      <c r="J400" s="46">
        <f>IF(E400&lt;=50,0,(E400-50)*B400*7%+0.1+IF(AND(B400&lt;=10,B400&gt;0),(人物成长表!$B400-1)*转化表!$F$50,IF(AND(B400&lt;=20,B400&gt;10),9*转化表!$F$50+(B400-10)*转化表!$F$51,IF(AND(B400&lt;=30,B400&gt;20),9*转化表!$F$50+10*转化表!$F$51+(B400-20)*转化表!$F$52,IF(AND(B400&lt;=40,B400&gt;30),9*转化表!$F$50+10*转化表!$F$51+10*转化表!$F$52+(B400-30)*转化表!$F$53,IF(AND(B400&lt;=50,B400&gt;40),9*转化表!$F$50+10*转化表!$F$51+10*转化表!$F$52+10*转化表!$F$53+(B400-40)*转化表!$F$54,IF(AND(B400&lt;=60,B400&gt;50),9*转化表!$F$50+10*转化表!$F$51+10*转化表!$F$52+10*转化表!$F$53+10*转化表!$F$54+(B400-50)*转化表!$F$55,IF(AND(B400&lt;=70,B400&gt;60),9*转化表!$F$50+10*转化表!$F$51+10*转化表!$F$52+10*转化表!$F$53+10*转化表!$F$54+10*转化表!$F$55+(B400-60)*转化表!$F$56,IF(AND(B400&lt;=80,B400&gt;70),9*转化表!$F$50+10*转化表!$F$51+10*转化表!$F$52+10*转化表!$F$53+10*转化表!$F$54+10*转化表!$F$55+10*转化表!$F$56+(B400-70)*转化表!$F$57,IF(AND(B400&lt;=90,B400&gt;80),9*转化表!$F$50+10*转化表!$F$51+10*转化表!$F$52+10*转化表!$F$53+10*转化表!$F$54+10*转化表!$F$55+10*转化表!$F$56+10*转化表!$F$57+(B400-80)*转化表!$F$58,IF(AND(B400&lt;=100,B400&gt;90),9*转化表!$F$50+10*转化表!$F$51+10*转化表!$F$52+10*转化表!$F$53+10*转化表!$F$54+10*转化表!$F$55+10*转化表!$F$56+10*转化表!$F$57+10*转化表!$F$58+(B400-90)*转化表!$F$59,IF(AND(B400&lt;=110,B400&gt;100),9*转化表!$F$50+10*转化表!$F$51+10*转化表!$F$52+10*转化表!$F$53+10*转化表!$F$54+10*转化表!$F$55+10*转化表!$F$56+10*转化表!$F$57+10*转化表!$F$58+10*转化表!$F$59+(B400-100)*转化表!$F$60,IF(AND(B400&lt;=120,B400&gt;110),9*转化表!$F$50+10*转化表!$F$51+10*转化表!$F$52+10*转化表!$F$53+10*转化表!$F$54+10*转化表!$F$55+10*转化表!$F$56+10*转化表!$F$57+10*转化表!$F$58+10*转化表!$F$59+10*转化表!$F$60+(B400-110)*转化表!$F$61)))))))))))))</f>
        <v>0</v>
      </c>
      <c r="K400" s="46">
        <f>(F400-50)*B400*10%+1+IF(AND(B400&lt;=10,B400&gt;0),(人物成长表!$B400-1)*转化表!$G$50,IF(AND(B400&lt;=20,B400&gt;10),9*转化表!$G$50+(B400-10)*转化表!$G$51,IF(AND(B400&lt;=30,B400&gt;20),9*转化表!$G$50+10*转化表!$G$51+(B400-20)*转化表!$G$52,IF(AND(B400&lt;=40,B400&gt;30),9*转化表!$G$50+10*转化表!$G$51+10*转化表!$G$52+(B400-30)*转化表!$G$53,IF(AND(B400&lt;=50,B400&gt;40),9*转化表!$G$50+10*转化表!$G$51+10*转化表!$G$52+10*转化表!$G$53+(B400-40)*转化表!$G$54,IF(AND(B400&lt;=60,B400&gt;50),9*转化表!$G$50+10*转化表!$G$51+10*转化表!$G$52+10*转化表!$G$53+10*转化表!$G$54+(B400-50)*转化表!$G$55,IF(AND(B400&lt;=70,B400&gt;60),9*转化表!$G$50+10*转化表!$G$51+10*转化表!$G$52+10*转化表!$G$53+10*转化表!$G$54+10*转化表!$G$55+(B400-60)*转化表!$G$56,IF(AND(B400&lt;=80,B400&gt;70),9*转化表!$G$50+10*转化表!$G$51+10*转化表!$G$52+10*转化表!$G$53+10*转化表!$G$54+10*转化表!$G$55+10*转化表!$G$56+(B400-70)*转化表!$G$57,IF(AND(B400&lt;=90,B400&gt;80),9*转化表!$G$50+10*转化表!$G$51+10*转化表!$G$52+10*转化表!$G$53+10*转化表!$G$54+10*转化表!$G$55+10*转化表!$G$56+10*转化表!$G$57+(B400-80)*转化表!$G$58,IF(AND(B400&lt;=100,B400&gt;90),9*转化表!$G$50+10*转化表!$G$51+10*转化表!$G$52+10*转化表!$G$53+10*转化表!$G$54+10*转化表!$G$55+10*转化表!$G$56+10*转化表!$G$57+10*转化表!$G$58+(B400-90)*转化表!$G$59,IF(AND(B400&lt;=110,B400&gt;100),9*转化表!$G$50+10*转化表!$G$51+10*转化表!$G$52+10*转化表!$G$53+10*转化表!$G$54+10*转化表!$G$55+10*转化表!$G$56+10*转化表!$G$57+10*转化表!$G$58+10*转化表!$G$59+(B400-100)*转化表!$G$60,IF(AND(B400&lt;=120,B400&gt;110),9*转化表!$G$50+10*转化表!$G$51+10*转化表!$G$52+10*转化表!$G$53+10*转化表!$G$54+10*转化表!$G$55+10*转化表!$G$56+10*转化表!$G$57+10*转化表!$G$58+10*转化表!$G$59+10*转化表!$G$60+(B400-110)*转化表!$G$61))))))))))))</f>
        <v>96</v>
      </c>
      <c r="L400" s="46">
        <f>IF(F400&lt;=50,0,(F400-50)*B400*7%+IF(AND(B400&lt;=10,B400&gt;0),(人物成长表!$B400-1)*转化表!$H$50,IF(AND(B400&lt;=20,B400&gt;10),9*转化表!$H$50+(B400-10)*转化表!$H$51,IF(AND(B400&lt;=30,B400&gt;20),9*转化表!$H$50+10*转化表!$H$51+(B400-20)*转化表!$H$52,IF(AND(B400&lt;=40,B400&gt;30),9*转化表!$H$50+10*转化表!$H$51+10*转化表!$H$52+(B400-30)*转化表!$H$53,IF(AND(B400&lt;=50,B400&gt;40),9*转化表!$H$50+10*转化表!$H$51+10*转化表!$H$52+10*转化表!$H$53+(B400-40)*转化表!$H$54,IF(AND(B400&lt;=60,B400&gt;50),9*转化表!$H$50+10*转化表!$H$51+10*转化表!$H$52+10*转化表!$H$53+10*转化表!$H$54+(B400-50)*转化表!$H$55,IF(AND(B400&lt;=70,B400&gt;60),9*转化表!$H$50+10*转化表!$H$51+10*转化表!$H$52+10*转化表!$H$53+10*转化表!$H$54+10*转化表!$H$55+(B400-60)*转化表!$H$56,IF(AND(B400&lt;=80,B400&gt;70),9*转化表!$H$50+10*转化表!$H$51+10*转化表!$H$52+10*转化表!$H$53+10*转化表!$H$54+10*转化表!$H$55+10*转化表!$H$56+(B400-70)*转化表!$H$57,IF(AND(B400&lt;=90,B400&gt;80),9*转化表!$H$50+10*转化表!$H$51+10*转化表!$H$52+10*转化表!$H$53+10*转化表!$H$54+10*转化表!$H$55+10*转化表!$H$56+10*转化表!$H$57+(B400-80)*转化表!$H$58,IF(AND(B400&lt;=100,B400&gt;90),9*转化表!$H$50+10*转化表!$H$51+10*转化表!$H$52+10*转化表!$H$53+10*转化表!$H$54+10*转化表!$H$55+10*转化表!$H$56+10*转化表!$H$57+10*转化表!$H$58+(B400-90)*转化表!$H$59,IF(AND(B400&lt;=110,B400&gt;100),9*转化表!$H$50+10*转化表!$H$51+10*转化表!$H$52+10*转化表!$H$53+10*转化表!$H$54+10*转化表!$H$55+10*转化表!$H$56+10*转化表!$H$57+10*转化表!$H$58+10*转化表!$H$59+(B400-100)*转化表!$H$60,IF(AND(B400&lt;=120,B400&gt;110),9*转化表!$H$50+10*转化表!$H$51+10*转化表!$H$52+10*转化表!$H$53+10*转化表!$H$54+10*转化表!$H$55+10*转化表!$H$56+10*转化表!$H$57+10*转化表!$H$58+10*转化表!$H$59+10*转化表!$H$60+(B400-110)*转化表!$H$61)))))))))))))</f>
        <v>0</v>
      </c>
      <c r="M400" s="26">
        <v>0.3</v>
      </c>
      <c r="N400" s="24">
        <v>0</v>
      </c>
      <c r="O400" s="24">
        <v>0</v>
      </c>
      <c r="P400" s="26">
        <v>0.05</v>
      </c>
      <c r="Q400" s="24">
        <v>0</v>
      </c>
      <c r="R400" s="24">
        <v>0</v>
      </c>
      <c r="S400" s="26">
        <v>0.1</v>
      </c>
    </row>
    <row r="401" spans="1:19">
      <c r="A401" s="23" t="s">
        <v>466</v>
      </c>
      <c r="B401" s="24">
        <v>40</v>
      </c>
      <c r="C401" s="25">
        <f t="shared" si="3"/>
        <v>1634</v>
      </c>
      <c r="D401" s="23">
        <v>60</v>
      </c>
      <c r="E401" s="23">
        <v>50</v>
      </c>
      <c r="F401" s="24">
        <v>50</v>
      </c>
      <c r="G401" s="47">
        <f>人物成长表!$D401*人物成长表!$B401*10%+7+IF(AND(B401&lt;=10,B401&gt;0),(人物成长表!$B401-1)*转化表!$C$50,IF(AND(B401&lt;=20,B401&gt;10),9*转化表!$C$50+(B401-10)*转化表!$C$51,IF(AND(B401&lt;=30,B401&gt;20),9*转化表!$C$50+10*转化表!$C$51+(B401-20)*转化表!$C$52,IF(AND(B401&lt;=40,B401&gt;30),9*转化表!$C$50+10*转化表!$C$51+10*转化表!$C$52+(B401-30)*转化表!$C$53,IF(AND(B401&lt;=50,B401&gt;40),9*转化表!$C$50+10*转化表!$C$51+10*转化表!$C$52+10*转化表!$C$53+(B401-40)*转化表!$C$54,IF(AND(B401&lt;=60,B401&gt;50),9*转化表!$C$50+10*转化表!$C$51+10*转化表!$C$52+10*转化表!$C$53+10*转化表!$C$54+(B401-50)*转化表!$C$55,IF(AND(B401&lt;=70,B401&gt;60),9*转化表!$C$50+10*转化表!$C$51+10*转化表!$C$52+10*转化表!$C$53+10*转化表!$C$54+10*转化表!$C$55+(B401-60)*转化表!$C$56,IF(AND(B401&lt;=80,B401&gt;70),9*转化表!$C$50+10*转化表!$C$51+10*转化表!$C$52+10*转化表!$C$53+10*转化表!$C$54+10*转化表!$C$55+10*转化表!$C$56+(B401-70)*转化表!$C$57,IF(AND(B401&lt;=90,B401&gt;80),9*转化表!$C$50+10*转化表!$C$51+10*转化表!$C$52+10*转化表!$C$53+10*转化表!$C$54+10*转化表!$C$55+10*转化表!$C$56+10*转化表!$C$57+(B401-80)*转化表!$C$58,IF(AND(B401&lt;=100,B401&gt;90),9*转化表!$C$50+10*转化表!$C$51+10*转化表!$C$52+10*转化表!$C$53+10*转化表!$C$54+10*转化表!$C$55+10*转化表!$C$56+10*转化表!$C$57+10*转化表!$C$58+(B401-90)*转化表!$C$59,IF(AND(B401&lt;=110,B401&gt;100),9*转化表!$C$50+10*转化表!$C$51+10*转化表!$C$52+10*转化表!$C$53+10*转化表!$C$54+10*转化表!$C$55+10*转化表!$C$56+10*转化表!$C$57+10*转化表!$C$58+10*转化表!$C$59+(B401-100)*转化表!$C$60,IF(AND(B401&lt;=120,B401&gt;110),9*转化表!$C$50+10*转化表!$C$51+10*转化表!$C$52+10*转化表!$C$53+10*转化表!$C$54+10*转化表!$C$55+10*转化表!$C$56+10*转化表!$C$57+10*转化表!$C$58+10*转化表!$C$59+10*转化表!$C$60+(B401-110)*转化表!$C$61))))))))))))</f>
        <v>439</v>
      </c>
      <c r="H401" s="47">
        <f>人物成长表!$D401*人物成长表!$B401*7%+4.8+IF(AND(B401&lt;=10,B401&gt;0),(人物成长表!$B401-1)*转化表!$D$50,IF(AND(B401&lt;=20,B401&gt;10),9*转化表!$D$50+(B401-10)*转化表!$D$51,IF(AND(B401&lt;=30,B401&gt;20),9*转化表!$D$50+10*转化表!$D$51+(B401-20)*转化表!$D$52,IF(AND(B401&lt;=40,B401&gt;30),9*转化表!$D$50+10*转化表!$D$51+10*转化表!$D$52+(B401-30)*转化表!$D$53,IF(AND(B401&lt;=50,B401&gt;40),9*转化表!$D$50+10*转化表!$D$51+10*转化表!$D$52+10*转化表!$D$53+(B401-40)*转化表!$D$54,IF(AND(B401&lt;=60,B401&gt;50),9*转化表!$D$50+10*转化表!$D$51+10*转化表!$D$52+10*转化表!$D$53+10*转化表!$D$54+(B401-50)*转化表!$D$55,IF(AND(B401&lt;=70,B401&gt;60),9*转化表!$D$50+10*转化表!$D$51+10*转化表!$D$52+10*转化表!$D$53+10*转化表!$D$54+10*转化表!$D$55+(B401-60)*转化表!$D$56,IF(AND(B401&lt;=80,B401&gt;70),9*转化表!$D$50+10*转化表!$D$51+10*转化表!$D$52+10*转化表!$D$53+10*转化表!$D$54+10*转化表!$D$55+10*转化表!$D$56+(B401-70)*转化表!$D$57,IF(AND(B401&lt;=90,B401&gt;80),9*转化表!$D$50+10*转化表!$D$51+10*转化表!$D$52+10*转化表!$D$53+10*转化表!$D$54+10*转化表!$D$55+10*转化表!$D$56+10*转化表!$D$57+(B401-80)*转化表!$D$58,IF(AND(B401&lt;=100,B401&gt;90),9*转化表!$D$50+10*转化表!$D$51+10*转化表!$D$52+10*转化表!$D$53+10*转化表!$D$54+10*转化表!$D$55+10*转化表!$D$56+10*转化表!$D$57+10*转化表!$D$58+(B401-90)*转化表!$D$59,IF(AND(B401&lt;=110,B401&gt;100),9*转化表!$D$50+10*转化表!$D$51+10*转化表!$D$52+10*转化表!$D$53+10*转化表!$D$54+10*转化表!$D$55+10*转化表!$D$56+10*转化表!$D$57+10*转化表!$D$58+10*转化表!$D$59+(B401-100)*转化表!$D$60,IF(AND(B401&lt;=120,B401&gt;110),9*转化表!$D$50+10*转化表!$D$51+10*转化表!$D$52+10*转化表!$D$53+10*转化表!$D$54+10*转化表!$D$55+10*转化表!$D$56+10*转化表!$D$57+10*转化表!$D$58+10*转化表!$D$59+10*转化表!$D$60+(B401-110)*转化表!$D$61))))))))))))</f>
        <v>128.00000000000006</v>
      </c>
      <c r="I401" s="46">
        <f>IF(E401&lt;=50,0,(E401-50)*B401*10%+0.1+IF(AND(B401&lt;=10,B401&gt;0),(人物成长表!$B401-1)*转化表!$E$50,IF(AND(B401&lt;=20,B401&gt;10),9*转化表!$E$50+(B401-10)*转化表!$E$51,IF(AND(B401&lt;=30,B401&gt;20),9*转化表!$E$50+10*转化表!$E$51+(B401-20)*转化表!$E$52,IF(AND(B401&lt;=40,B401&gt;30),9*转化表!$E$50+10*转化表!$E$51+10*转化表!$E$52+(B401-30)*转化表!$E$53,IF(AND(B401&lt;=50,B401&gt;40),9*转化表!$E$50+10*转化表!$E$51+10*转化表!$E$52+10*转化表!$E$53+(B401-40)*转化表!$E$54,IF(AND(B401&lt;=60,B401&gt;50),9*转化表!$E$50+10*转化表!$E$51+10*转化表!$E$52+10*转化表!$E$53+10*转化表!$E$54+(B401-50)*转化表!$E$55,IF(AND(B401&lt;=70,B401&gt;60),9*转化表!$E$50+10*转化表!$E$51+10*转化表!$E$52+10*转化表!$E$53+10*转化表!$E$54+10*转化表!$E$55+(B401-60)*转化表!$E$56,IF(AND(B401&lt;=80,B401&gt;70),9*转化表!$E$50+10*转化表!$E$51+10*转化表!$E$52+10*转化表!$E$53+10*转化表!$E$54+10*转化表!$E$55+10*转化表!$E$56+(B401-70)*转化表!$E$57,IF(AND(B401&lt;=90,B401&gt;80),9*转化表!$E$50+10*转化表!$E$51+10*转化表!$E$52+10*转化表!$E$53+10*转化表!$E$54+10*转化表!$E$55+10*转化表!$E$56+10*转化表!$E$57+(B401-80)*转化表!$E$58,IF(AND(B401&lt;=100,B401&gt;90),9*转化表!$E$50+10*转化表!$E$51+10*转化表!$E$52+10*转化表!$E$53+10*转化表!$E$54+10*转化表!$E$55+10*转化表!$E$56+10*转化表!$E$57+10*转化表!$E$58+(B401-90)*转化表!$E$59,IF(AND(B401&lt;=110,B401&gt;100),9*转化表!$E$50+10*转化表!$E$51+10*转化表!$E$52+10*转化表!$E$53+10*转化表!$E$54+10*转化表!$E$55+10*转化表!$E$56+10*转化表!$E$57+10*转化表!$E$58+10*转化表!$E$59+(B401-100)*转化表!$E$60,IF(AND(B401&lt;=120,B401&gt;110),9*转化表!$E$50+10*转化表!$E$51+10*转化表!$E$52+10*转化表!$E$53+10*转化表!$E$54+10*转化表!$E$55+10*转化表!$E$56+10*转化表!$E$57+10*转化表!$E$58+10*转化表!$E$59+10*转化表!$E$60+(B401-110)*转化表!$E$61)))))))))))))</f>
        <v>0</v>
      </c>
      <c r="J401" s="46">
        <f>IF(E401&lt;=50,0,(E401-50)*B401*7%+0.1+IF(AND(B401&lt;=10,B401&gt;0),(人物成长表!$B401-1)*转化表!$F$50,IF(AND(B401&lt;=20,B401&gt;10),9*转化表!$F$50+(B401-10)*转化表!$F$51,IF(AND(B401&lt;=30,B401&gt;20),9*转化表!$F$50+10*转化表!$F$51+(B401-20)*转化表!$F$52,IF(AND(B401&lt;=40,B401&gt;30),9*转化表!$F$50+10*转化表!$F$51+10*转化表!$F$52+(B401-30)*转化表!$F$53,IF(AND(B401&lt;=50,B401&gt;40),9*转化表!$F$50+10*转化表!$F$51+10*转化表!$F$52+10*转化表!$F$53+(B401-40)*转化表!$F$54,IF(AND(B401&lt;=60,B401&gt;50),9*转化表!$F$50+10*转化表!$F$51+10*转化表!$F$52+10*转化表!$F$53+10*转化表!$F$54+(B401-50)*转化表!$F$55,IF(AND(B401&lt;=70,B401&gt;60),9*转化表!$F$50+10*转化表!$F$51+10*转化表!$F$52+10*转化表!$F$53+10*转化表!$F$54+10*转化表!$F$55+(B401-60)*转化表!$F$56,IF(AND(B401&lt;=80,B401&gt;70),9*转化表!$F$50+10*转化表!$F$51+10*转化表!$F$52+10*转化表!$F$53+10*转化表!$F$54+10*转化表!$F$55+10*转化表!$F$56+(B401-70)*转化表!$F$57,IF(AND(B401&lt;=90,B401&gt;80),9*转化表!$F$50+10*转化表!$F$51+10*转化表!$F$52+10*转化表!$F$53+10*转化表!$F$54+10*转化表!$F$55+10*转化表!$F$56+10*转化表!$F$57+(B401-80)*转化表!$F$58,IF(AND(B401&lt;=100,B401&gt;90),9*转化表!$F$50+10*转化表!$F$51+10*转化表!$F$52+10*转化表!$F$53+10*转化表!$F$54+10*转化表!$F$55+10*转化表!$F$56+10*转化表!$F$57+10*转化表!$F$58+(B401-90)*转化表!$F$59,IF(AND(B401&lt;=110,B401&gt;100),9*转化表!$F$50+10*转化表!$F$51+10*转化表!$F$52+10*转化表!$F$53+10*转化表!$F$54+10*转化表!$F$55+10*转化表!$F$56+10*转化表!$F$57+10*转化表!$F$58+10*转化表!$F$59+(B401-100)*转化表!$F$60,IF(AND(B401&lt;=120,B401&gt;110),9*转化表!$F$50+10*转化表!$F$51+10*转化表!$F$52+10*转化表!$F$53+10*转化表!$F$54+10*转化表!$F$55+10*转化表!$F$56+10*转化表!$F$57+10*转化表!$F$58+10*转化表!$F$59+10*转化表!$F$60+(B401-110)*转化表!$F$61)))))))))))))</f>
        <v>0</v>
      </c>
      <c r="K401" s="46">
        <f>(F401-50)*B401*10%+1+IF(AND(B401&lt;=10,B401&gt;0),(人物成长表!$B401-1)*转化表!$G$50,IF(AND(B401&lt;=20,B401&gt;10),9*转化表!$G$50+(B401-10)*转化表!$G$51,IF(AND(B401&lt;=30,B401&gt;20),9*转化表!$G$50+10*转化表!$G$51+(B401-20)*转化表!$G$52,IF(AND(B401&lt;=40,B401&gt;30),9*转化表!$G$50+10*转化表!$G$51+10*转化表!$G$52+(B401-30)*转化表!$G$53,IF(AND(B401&lt;=50,B401&gt;40),9*转化表!$G$50+10*转化表!$G$51+10*转化表!$G$52+10*转化表!$G$53+(B401-40)*转化表!$G$54,IF(AND(B401&lt;=60,B401&gt;50),9*转化表!$G$50+10*转化表!$G$51+10*转化表!$G$52+10*转化表!$G$53+10*转化表!$G$54+(B401-50)*转化表!$G$55,IF(AND(B401&lt;=70,B401&gt;60),9*转化表!$G$50+10*转化表!$G$51+10*转化表!$G$52+10*转化表!$G$53+10*转化表!$G$54+10*转化表!$G$55+(B401-60)*转化表!$G$56,IF(AND(B401&lt;=80,B401&gt;70),9*转化表!$G$50+10*转化表!$G$51+10*转化表!$G$52+10*转化表!$G$53+10*转化表!$G$54+10*转化表!$G$55+10*转化表!$G$56+(B401-70)*转化表!$G$57,IF(AND(B401&lt;=90,B401&gt;80),9*转化表!$G$50+10*转化表!$G$51+10*转化表!$G$52+10*转化表!$G$53+10*转化表!$G$54+10*转化表!$G$55+10*转化表!$G$56+10*转化表!$G$57+(B401-80)*转化表!$G$58,IF(AND(B401&lt;=100,B401&gt;90),9*转化表!$G$50+10*转化表!$G$51+10*转化表!$G$52+10*转化表!$G$53+10*转化表!$G$54+10*转化表!$G$55+10*转化表!$G$56+10*转化表!$G$57+10*转化表!$G$58+(B401-90)*转化表!$G$59,IF(AND(B401&lt;=110,B401&gt;100),9*转化表!$G$50+10*转化表!$G$51+10*转化表!$G$52+10*转化表!$G$53+10*转化表!$G$54+10*转化表!$G$55+10*转化表!$G$56+10*转化表!$G$57+10*转化表!$G$58+10*转化表!$G$59+(B401-100)*转化表!$G$60,IF(AND(B401&lt;=120,B401&gt;110),9*转化表!$G$50+10*转化表!$G$51+10*转化表!$G$52+10*转化表!$G$53+10*转化表!$G$54+10*转化表!$G$55+10*转化表!$G$56+10*转化表!$G$57+10*转化表!$G$58+10*转化表!$G$59+10*转化表!$G$60+(B401-110)*转化表!$G$61))))))))))))</f>
        <v>100</v>
      </c>
      <c r="L401" s="46">
        <f>IF(F401&lt;=50,0,(F401-50)*B401*7%+IF(AND(B401&lt;=10,B401&gt;0),(人物成长表!$B401-1)*转化表!$H$50,IF(AND(B401&lt;=20,B401&gt;10),9*转化表!$H$50+(B401-10)*转化表!$H$51,IF(AND(B401&lt;=30,B401&gt;20),9*转化表!$H$50+10*转化表!$H$51+(B401-20)*转化表!$H$52,IF(AND(B401&lt;=40,B401&gt;30),9*转化表!$H$50+10*转化表!$H$51+10*转化表!$H$52+(B401-30)*转化表!$H$53,IF(AND(B401&lt;=50,B401&gt;40),9*转化表!$H$50+10*转化表!$H$51+10*转化表!$H$52+10*转化表!$H$53+(B401-40)*转化表!$H$54,IF(AND(B401&lt;=60,B401&gt;50),9*转化表!$H$50+10*转化表!$H$51+10*转化表!$H$52+10*转化表!$H$53+10*转化表!$H$54+(B401-50)*转化表!$H$55,IF(AND(B401&lt;=70,B401&gt;60),9*转化表!$H$50+10*转化表!$H$51+10*转化表!$H$52+10*转化表!$H$53+10*转化表!$H$54+10*转化表!$H$55+(B401-60)*转化表!$H$56,IF(AND(B401&lt;=80,B401&gt;70),9*转化表!$H$50+10*转化表!$H$51+10*转化表!$H$52+10*转化表!$H$53+10*转化表!$H$54+10*转化表!$H$55+10*转化表!$H$56+(B401-70)*转化表!$H$57,IF(AND(B401&lt;=90,B401&gt;80),9*转化表!$H$50+10*转化表!$H$51+10*转化表!$H$52+10*转化表!$H$53+10*转化表!$H$54+10*转化表!$H$55+10*转化表!$H$56+10*转化表!$H$57+(B401-80)*转化表!$H$58,IF(AND(B401&lt;=100,B401&gt;90),9*转化表!$H$50+10*转化表!$H$51+10*转化表!$H$52+10*转化表!$H$53+10*转化表!$H$54+10*转化表!$H$55+10*转化表!$H$56+10*转化表!$H$57+10*转化表!$H$58+(B401-90)*转化表!$H$59,IF(AND(B401&lt;=110,B401&gt;100),9*转化表!$H$50+10*转化表!$H$51+10*转化表!$H$52+10*转化表!$H$53+10*转化表!$H$54+10*转化表!$H$55+10*转化表!$H$56+10*转化表!$H$57+10*转化表!$H$58+10*转化表!$H$59+(B401-100)*转化表!$H$60,IF(AND(B401&lt;=120,B401&gt;110),9*转化表!$H$50+10*转化表!$H$51+10*转化表!$H$52+10*转化表!$H$53+10*转化表!$H$54+10*转化表!$H$55+10*转化表!$H$56+10*转化表!$H$57+10*转化表!$H$58+10*转化表!$H$59+10*转化表!$H$60+(B401-110)*转化表!$H$61)))))))))))))</f>
        <v>0</v>
      </c>
      <c r="M401" s="26">
        <v>0.3</v>
      </c>
      <c r="N401" s="24">
        <v>0</v>
      </c>
      <c r="O401" s="24">
        <v>0</v>
      </c>
      <c r="P401" s="26">
        <v>0.05</v>
      </c>
      <c r="Q401" s="24">
        <v>0</v>
      </c>
      <c r="R401" s="24">
        <v>0</v>
      </c>
      <c r="S401" s="26">
        <v>0.1</v>
      </c>
    </row>
    <row r="402" spans="1:19">
      <c r="A402" s="23" t="s">
        <v>466</v>
      </c>
      <c r="B402" s="24">
        <v>41</v>
      </c>
      <c r="C402" s="25">
        <f t="shared" si="3"/>
        <v>1714</v>
      </c>
      <c r="D402" s="23">
        <v>60</v>
      </c>
      <c r="E402" s="23">
        <v>50</v>
      </c>
      <c r="F402" s="24">
        <v>50</v>
      </c>
      <c r="G402" s="47">
        <f>人物成长表!$D402*人物成长表!$B402*10%+7+IF(AND(B402&lt;=10,B402&gt;0),(人物成长表!$B402-1)*转化表!$C$50,IF(AND(B402&lt;=20,B402&gt;10),9*转化表!$C$50+(B402-10)*转化表!$C$51,IF(AND(B402&lt;=30,B402&gt;20),9*转化表!$C$50+10*转化表!$C$51+(B402-20)*转化表!$C$52,IF(AND(B402&lt;=40,B402&gt;30),9*转化表!$C$50+10*转化表!$C$51+10*转化表!$C$52+(B402-30)*转化表!$C$53,IF(AND(B402&lt;=50,B402&gt;40),9*转化表!$C$50+10*转化表!$C$51+10*转化表!$C$52+10*转化表!$C$53+(B402-40)*转化表!$C$54,IF(AND(B402&lt;=60,B402&gt;50),9*转化表!$C$50+10*转化表!$C$51+10*转化表!$C$52+10*转化表!$C$53+10*转化表!$C$54+(B402-50)*转化表!$C$55,IF(AND(B402&lt;=70,B402&gt;60),9*转化表!$C$50+10*转化表!$C$51+10*转化表!$C$52+10*转化表!$C$53+10*转化表!$C$54+10*转化表!$C$55+(B402-60)*转化表!$C$56,IF(AND(B402&lt;=80,B402&gt;70),9*转化表!$C$50+10*转化表!$C$51+10*转化表!$C$52+10*转化表!$C$53+10*转化表!$C$54+10*转化表!$C$55+10*转化表!$C$56+(B402-70)*转化表!$C$57,IF(AND(B402&lt;=90,B402&gt;80),9*转化表!$C$50+10*转化表!$C$51+10*转化表!$C$52+10*转化表!$C$53+10*转化表!$C$54+10*转化表!$C$55+10*转化表!$C$56+10*转化表!$C$57+(B402-80)*转化表!$C$58,IF(AND(B402&lt;=100,B402&gt;90),9*转化表!$C$50+10*转化表!$C$51+10*转化表!$C$52+10*转化表!$C$53+10*转化表!$C$54+10*转化表!$C$55+10*转化表!$C$56+10*转化表!$C$57+10*转化表!$C$58+(B402-90)*转化表!$C$59,IF(AND(B402&lt;=110,B402&gt;100),9*转化表!$C$50+10*转化表!$C$51+10*转化表!$C$52+10*转化表!$C$53+10*转化表!$C$54+10*转化表!$C$55+10*转化表!$C$56+10*转化表!$C$57+10*转化表!$C$58+10*转化表!$C$59+(B402-100)*转化表!$C$60,IF(AND(B402&lt;=120,B402&gt;110),9*转化表!$C$50+10*转化表!$C$51+10*转化表!$C$52+10*转化表!$C$53+10*转化表!$C$54+10*转化表!$C$55+10*转化表!$C$56+10*转化表!$C$57+10*转化表!$C$58+10*转化表!$C$59+10*转化表!$C$60+(B402-110)*转化表!$C$61))))))))))))</f>
        <v>460</v>
      </c>
      <c r="H402" s="47">
        <f>人物成长表!$D402*人物成长表!$B402*7%+4.8+IF(AND(B402&lt;=10,B402&gt;0),(人物成长表!$B402-1)*转化表!$D$50,IF(AND(B402&lt;=20,B402&gt;10),9*转化表!$D$50+(B402-10)*转化表!$D$51,IF(AND(B402&lt;=30,B402&gt;20),9*转化表!$D$50+10*转化表!$D$51+(B402-20)*转化表!$D$52,IF(AND(B402&lt;=40,B402&gt;30),9*转化表!$D$50+10*转化表!$D$51+10*转化表!$D$52+(B402-30)*转化表!$D$53,IF(AND(B402&lt;=50,B402&gt;40),9*转化表!$D$50+10*转化表!$D$51+10*转化表!$D$52+10*转化表!$D$53+(B402-40)*转化表!$D$54,IF(AND(B402&lt;=60,B402&gt;50),9*转化表!$D$50+10*转化表!$D$51+10*转化表!$D$52+10*转化表!$D$53+10*转化表!$D$54+(B402-50)*转化表!$D$55,IF(AND(B402&lt;=70,B402&gt;60),9*转化表!$D$50+10*转化表!$D$51+10*转化表!$D$52+10*转化表!$D$53+10*转化表!$D$54+10*转化表!$D$55+(B402-60)*转化表!$D$56,IF(AND(B402&lt;=80,B402&gt;70),9*转化表!$D$50+10*转化表!$D$51+10*转化表!$D$52+10*转化表!$D$53+10*转化表!$D$54+10*转化表!$D$55+10*转化表!$D$56+(B402-70)*转化表!$D$57,IF(AND(B402&lt;=90,B402&gt;80),9*转化表!$D$50+10*转化表!$D$51+10*转化表!$D$52+10*转化表!$D$53+10*转化表!$D$54+10*转化表!$D$55+10*转化表!$D$56+10*转化表!$D$57+(B402-80)*转化表!$D$58,IF(AND(B402&lt;=100,B402&gt;90),9*转化表!$D$50+10*转化表!$D$51+10*转化表!$D$52+10*转化表!$D$53+10*转化表!$D$54+10*转化表!$D$55+10*转化表!$D$56+10*转化表!$D$57+10*转化表!$D$58+(B402-90)*转化表!$D$59,IF(AND(B402&lt;=110,B402&gt;100),9*转化表!$D$50+10*转化表!$D$51+10*转化表!$D$52+10*转化表!$D$53+10*转化表!$D$54+10*转化表!$D$55+10*转化表!$D$56+10*转化表!$D$57+10*转化表!$D$58+10*转化表!$D$59+(B402-100)*转化表!$D$60,IF(AND(B402&lt;=120,B402&gt;110),9*转化表!$D$50+10*转化表!$D$51+10*转化表!$D$52+10*转化表!$D$53+10*转化表!$D$54+10*转化表!$D$55+10*转化表!$D$56+10*转化表!$D$57+10*转化表!$D$58+10*转化表!$D$59+10*转化表!$D$60+(B402-110)*转化表!$D$61))))))))))))</f>
        <v>134.00000000000003</v>
      </c>
      <c r="I402" s="46">
        <f>IF(E402&lt;=50,0,(E402-50)*B402*10%+0.1+IF(AND(B402&lt;=10,B402&gt;0),(人物成长表!$B402-1)*转化表!$E$50,IF(AND(B402&lt;=20,B402&gt;10),9*转化表!$E$50+(B402-10)*转化表!$E$51,IF(AND(B402&lt;=30,B402&gt;20),9*转化表!$E$50+10*转化表!$E$51+(B402-20)*转化表!$E$52,IF(AND(B402&lt;=40,B402&gt;30),9*转化表!$E$50+10*转化表!$E$51+10*转化表!$E$52+(B402-30)*转化表!$E$53,IF(AND(B402&lt;=50,B402&gt;40),9*转化表!$E$50+10*转化表!$E$51+10*转化表!$E$52+10*转化表!$E$53+(B402-40)*转化表!$E$54,IF(AND(B402&lt;=60,B402&gt;50),9*转化表!$E$50+10*转化表!$E$51+10*转化表!$E$52+10*转化表!$E$53+10*转化表!$E$54+(B402-50)*转化表!$E$55,IF(AND(B402&lt;=70,B402&gt;60),9*转化表!$E$50+10*转化表!$E$51+10*转化表!$E$52+10*转化表!$E$53+10*转化表!$E$54+10*转化表!$E$55+(B402-60)*转化表!$E$56,IF(AND(B402&lt;=80,B402&gt;70),9*转化表!$E$50+10*转化表!$E$51+10*转化表!$E$52+10*转化表!$E$53+10*转化表!$E$54+10*转化表!$E$55+10*转化表!$E$56+(B402-70)*转化表!$E$57,IF(AND(B402&lt;=90,B402&gt;80),9*转化表!$E$50+10*转化表!$E$51+10*转化表!$E$52+10*转化表!$E$53+10*转化表!$E$54+10*转化表!$E$55+10*转化表!$E$56+10*转化表!$E$57+(B402-80)*转化表!$E$58,IF(AND(B402&lt;=100,B402&gt;90),9*转化表!$E$50+10*转化表!$E$51+10*转化表!$E$52+10*转化表!$E$53+10*转化表!$E$54+10*转化表!$E$55+10*转化表!$E$56+10*转化表!$E$57+10*转化表!$E$58+(B402-90)*转化表!$E$59,IF(AND(B402&lt;=110,B402&gt;100),9*转化表!$E$50+10*转化表!$E$51+10*转化表!$E$52+10*转化表!$E$53+10*转化表!$E$54+10*转化表!$E$55+10*转化表!$E$56+10*转化表!$E$57+10*转化表!$E$58+10*转化表!$E$59+(B402-100)*转化表!$E$60,IF(AND(B402&lt;=120,B402&gt;110),9*转化表!$E$50+10*转化表!$E$51+10*转化表!$E$52+10*转化表!$E$53+10*转化表!$E$54+10*转化表!$E$55+10*转化表!$E$56+10*转化表!$E$57+10*转化表!$E$58+10*转化表!$E$59+10*转化表!$E$60+(B402-110)*转化表!$E$61)))))))))))))</f>
        <v>0</v>
      </c>
      <c r="J402" s="46">
        <f>IF(E402&lt;=50,0,(E402-50)*B402*7%+0.1+IF(AND(B402&lt;=10,B402&gt;0),(人物成长表!$B402-1)*转化表!$F$50,IF(AND(B402&lt;=20,B402&gt;10),9*转化表!$F$50+(B402-10)*转化表!$F$51,IF(AND(B402&lt;=30,B402&gt;20),9*转化表!$F$50+10*转化表!$F$51+(B402-20)*转化表!$F$52,IF(AND(B402&lt;=40,B402&gt;30),9*转化表!$F$50+10*转化表!$F$51+10*转化表!$F$52+(B402-30)*转化表!$F$53,IF(AND(B402&lt;=50,B402&gt;40),9*转化表!$F$50+10*转化表!$F$51+10*转化表!$F$52+10*转化表!$F$53+(B402-40)*转化表!$F$54,IF(AND(B402&lt;=60,B402&gt;50),9*转化表!$F$50+10*转化表!$F$51+10*转化表!$F$52+10*转化表!$F$53+10*转化表!$F$54+(B402-50)*转化表!$F$55,IF(AND(B402&lt;=70,B402&gt;60),9*转化表!$F$50+10*转化表!$F$51+10*转化表!$F$52+10*转化表!$F$53+10*转化表!$F$54+10*转化表!$F$55+(B402-60)*转化表!$F$56,IF(AND(B402&lt;=80,B402&gt;70),9*转化表!$F$50+10*转化表!$F$51+10*转化表!$F$52+10*转化表!$F$53+10*转化表!$F$54+10*转化表!$F$55+10*转化表!$F$56+(B402-70)*转化表!$F$57,IF(AND(B402&lt;=90,B402&gt;80),9*转化表!$F$50+10*转化表!$F$51+10*转化表!$F$52+10*转化表!$F$53+10*转化表!$F$54+10*转化表!$F$55+10*转化表!$F$56+10*转化表!$F$57+(B402-80)*转化表!$F$58,IF(AND(B402&lt;=100,B402&gt;90),9*转化表!$F$50+10*转化表!$F$51+10*转化表!$F$52+10*转化表!$F$53+10*转化表!$F$54+10*转化表!$F$55+10*转化表!$F$56+10*转化表!$F$57+10*转化表!$F$58+(B402-90)*转化表!$F$59,IF(AND(B402&lt;=110,B402&gt;100),9*转化表!$F$50+10*转化表!$F$51+10*转化表!$F$52+10*转化表!$F$53+10*转化表!$F$54+10*转化表!$F$55+10*转化表!$F$56+10*转化表!$F$57+10*转化表!$F$58+10*转化表!$F$59+(B402-100)*转化表!$F$60,IF(AND(B402&lt;=120,B402&gt;110),9*转化表!$F$50+10*转化表!$F$51+10*转化表!$F$52+10*转化表!$F$53+10*转化表!$F$54+10*转化表!$F$55+10*转化表!$F$56+10*转化表!$F$57+10*转化表!$F$58+10*转化表!$F$59+10*转化表!$F$60+(B402-110)*转化表!$F$61)))))))))))))</f>
        <v>0</v>
      </c>
      <c r="K402" s="46">
        <f>(F402-50)*B402*10%+1+IF(AND(B402&lt;=10,B402&gt;0),(人物成长表!$B402-1)*转化表!$G$50,IF(AND(B402&lt;=20,B402&gt;10),9*转化表!$G$50+(B402-10)*转化表!$G$51,IF(AND(B402&lt;=30,B402&gt;20),9*转化表!$G$50+10*转化表!$G$51+(B402-20)*转化表!$G$52,IF(AND(B402&lt;=40,B402&gt;30),9*转化表!$G$50+10*转化表!$G$51+10*转化表!$G$52+(B402-30)*转化表!$G$53,IF(AND(B402&lt;=50,B402&gt;40),9*转化表!$G$50+10*转化表!$G$51+10*转化表!$G$52+10*转化表!$G$53+(B402-40)*转化表!$G$54,IF(AND(B402&lt;=60,B402&gt;50),9*转化表!$G$50+10*转化表!$G$51+10*转化表!$G$52+10*转化表!$G$53+10*转化表!$G$54+(B402-50)*转化表!$G$55,IF(AND(B402&lt;=70,B402&gt;60),9*转化表!$G$50+10*转化表!$G$51+10*转化表!$G$52+10*转化表!$G$53+10*转化表!$G$54+10*转化表!$G$55+(B402-60)*转化表!$G$56,IF(AND(B402&lt;=80,B402&gt;70),9*转化表!$G$50+10*转化表!$G$51+10*转化表!$G$52+10*转化表!$G$53+10*转化表!$G$54+10*转化表!$G$55+10*转化表!$G$56+(B402-70)*转化表!$G$57,IF(AND(B402&lt;=90,B402&gt;80),9*转化表!$G$50+10*转化表!$G$51+10*转化表!$G$52+10*转化表!$G$53+10*转化表!$G$54+10*转化表!$G$55+10*转化表!$G$56+10*转化表!$G$57+(B402-80)*转化表!$G$58,IF(AND(B402&lt;=100,B402&gt;90),9*转化表!$G$50+10*转化表!$G$51+10*转化表!$G$52+10*转化表!$G$53+10*转化表!$G$54+10*转化表!$G$55+10*转化表!$G$56+10*转化表!$G$57+10*转化表!$G$58+(B402-90)*转化表!$G$59,IF(AND(B402&lt;=110,B402&gt;100),9*转化表!$G$50+10*转化表!$G$51+10*转化表!$G$52+10*转化表!$G$53+10*转化表!$G$54+10*转化表!$G$55+10*转化表!$G$56+10*转化表!$G$57+10*转化表!$G$58+10*转化表!$G$59+(B402-100)*转化表!$G$60,IF(AND(B402&lt;=120,B402&gt;110),9*转化表!$G$50+10*转化表!$G$51+10*转化表!$G$52+10*转化表!$G$53+10*转化表!$G$54+10*转化表!$G$55+10*转化表!$G$56+10*转化表!$G$57+10*转化表!$G$58+10*转化表!$G$59+10*转化表!$G$60+(B402-110)*转化表!$G$61))))))))))))</f>
        <v>105</v>
      </c>
      <c r="L402" s="46">
        <f>IF(F402&lt;=50,0,(F402-50)*B402*7%+IF(AND(B402&lt;=10,B402&gt;0),(人物成长表!$B402-1)*转化表!$H$50,IF(AND(B402&lt;=20,B402&gt;10),9*转化表!$H$50+(B402-10)*转化表!$H$51,IF(AND(B402&lt;=30,B402&gt;20),9*转化表!$H$50+10*转化表!$H$51+(B402-20)*转化表!$H$52,IF(AND(B402&lt;=40,B402&gt;30),9*转化表!$H$50+10*转化表!$H$51+10*转化表!$H$52+(B402-30)*转化表!$H$53,IF(AND(B402&lt;=50,B402&gt;40),9*转化表!$H$50+10*转化表!$H$51+10*转化表!$H$52+10*转化表!$H$53+(B402-40)*转化表!$H$54,IF(AND(B402&lt;=60,B402&gt;50),9*转化表!$H$50+10*转化表!$H$51+10*转化表!$H$52+10*转化表!$H$53+10*转化表!$H$54+(B402-50)*转化表!$H$55,IF(AND(B402&lt;=70,B402&gt;60),9*转化表!$H$50+10*转化表!$H$51+10*转化表!$H$52+10*转化表!$H$53+10*转化表!$H$54+10*转化表!$H$55+(B402-60)*转化表!$H$56,IF(AND(B402&lt;=80,B402&gt;70),9*转化表!$H$50+10*转化表!$H$51+10*转化表!$H$52+10*转化表!$H$53+10*转化表!$H$54+10*转化表!$H$55+10*转化表!$H$56+(B402-70)*转化表!$H$57,IF(AND(B402&lt;=90,B402&gt;80),9*转化表!$H$50+10*转化表!$H$51+10*转化表!$H$52+10*转化表!$H$53+10*转化表!$H$54+10*转化表!$H$55+10*转化表!$H$56+10*转化表!$H$57+(B402-80)*转化表!$H$58,IF(AND(B402&lt;=100,B402&gt;90),9*转化表!$H$50+10*转化表!$H$51+10*转化表!$H$52+10*转化表!$H$53+10*转化表!$H$54+10*转化表!$H$55+10*转化表!$H$56+10*转化表!$H$57+10*转化表!$H$58+(B402-90)*转化表!$H$59,IF(AND(B402&lt;=110,B402&gt;100),9*转化表!$H$50+10*转化表!$H$51+10*转化表!$H$52+10*转化表!$H$53+10*转化表!$H$54+10*转化表!$H$55+10*转化表!$H$56+10*转化表!$H$57+10*转化表!$H$58+10*转化表!$H$59+(B402-100)*转化表!$H$60,IF(AND(B402&lt;=120,B402&gt;110),9*转化表!$H$50+10*转化表!$H$51+10*转化表!$H$52+10*转化表!$H$53+10*转化表!$H$54+10*转化表!$H$55+10*转化表!$H$56+10*转化表!$H$57+10*转化表!$H$58+10*转化表!$H$59+10*转化表!$H$60+(B402-110)*转化表!$H$61)))))))))))))</f>
        <v>0</v>
      </c>
      <c r="M402" s="26">
        <v>0.3</v>
      </c>
      <c r="N402" s="24">
        <v>0</v>
      </c>
      <c r="O402" s="24">
        <v>0</v>
      </c>
      <c r="P402" s="26">
        <v>0.05</v>
      </c>
      <c r="Q402" s="24">
        <v>0</v>
      </c>
      <c r="R402" s="24">
        <v>0</v>
      </c>
      <c r="S402" s="26">
        <v>0.1</v>
      </c>
    </row>
    <row r="403" spans="1:19">
      <c r="A403" s="23" t="s">
        <v>466</v>
      </c>
      <c r="B403" s="24">
        <v>42</v>
      </c>
      <c r="C403" s="25">
        <f t="shared" si="3"/>
        <v>1794</v>
      </c>
      <c r="D403" s="23">
        <v>60</v>
      </c>
      <c r="E403" s="23">
        <v>50</v>
      </c>
      <c r="F403" s="24">
        <v>50</v>
      </c>
      <c r="G403" s="47">
        <f>人物成长表!$D403*人物成长表!$B403*10%+7+IF(AND(B403&lt;=10,B403&gt;0),(人物成长表!$B403-1)*转化表!$C$50,IF(AND(B403&lt;=20,B403&gt;10),9*转化表!$C$50+(B403-10)*转化表!$C$51,IF(AND(B403&lt;=30,B403&gt;20),9*转化表!$C$50+10*转化表!$C$51+(B403-20)*转化表!$C$52,IF(AND(B403&lt;=40,B403&gt;30),9*转化表!$C$50+10*转化表!$C$51+10*转化表!$C$52+(B403-30)*转化表!$C$53,IF(AND(B403&lt;=50,B403&gt;40),9*转化表!$C$50+10*转化表!$C$51+10*转化表!$C$52+10*转化表!$C$53+(B403-40)*转化表!$C$54,IF(AND(B403&lt;=60,B403&gt;50),9*转化表!$C$50+10*转化表!$C$51+10*转化表!$C$52+10*转化表!$C$53+10*转化表!$C$54+(B403-50)*转化表!$C$55,IF(AND(B403&lt;=70,B403&gt;60),9*转化表!$C$50+10*转化表!$C$51+10*转化表!$C$52+10*转化表!$C$53+10*转化表!$C$54+10*转化表!$C$55+(B403-60)*转化表!$C$56,IF(AND(B403&lt;=80,B403&gt;70),9*转化表!$C$50+10*转化表!$C$51+10*转化表!$C$52+10*转化表!$C$53+10*转化表!$C$54+10*转化表!$C$55+10*转化表!$C$56+(B403-70)*转化表!$C$57,IF(AND(B403&lt;=90,B403&gt;80),9*转化表!$C$50+10*转化表!$C$51+10*转化表!$C$52+10*转化表!$C$53+10*转化表!$C$54+10*转化表!$C$55+10*转化表!$C$56+10*转化表!$C$57+(B403-80)*转化表!$C$58,IF(AND(B403&lt;=100,B403&gt;90),9*转化表!$C$50+10*转化表!$C$51+10*转化表!$C$52+10*转化表!$C$53+10*转化表!$C$54+10*转化表!$C$55+10*转化表!$C$56+10*转化表!$C$57+10*转化表!$C$58+(B403-90)*转化表!$C$59,IF(AND(B403&lt;=110,B403&gt;100),9*转化表!$C$50+10*转化表!$C$51+10*转化表!$C$52+10*转化表!$C$53+10*转化表!$C$54+10*转化表!$C$55+10*转化表!$C$56+10*转化表!$C$57+10*转化表!$C$58+10*转化表!$C$59+(B403-100)*转化表!$C$60,IF(AND(B403&lt;=120,B403&gt;110),9*转化表!$C$50+10*转化表!$C$51+10*转化表!$C$52+10*转化表!$C$53+10*转化表!$C$54+10*转化表!$C$55+10*转化表!$C$56+10*转化表!$C$57+10*转化表!$C$58+10*转化表!$C$59+10*转化表!$C$60+(B403-110)*转化表!$C$61))))))))))))</f>
        <v>481</v>
      </c>
      <c r="H403" s="47">
        <f>人物成长表!$D403*人物成长表!$B403*7%+4.8+IF(AND(B403&lt;=10,B403&gt;0),(人物成长表!$B403-1)*转化表!$D$50,IF(AND(B403&lt;=20,B403&gt;10),9*转化表!$D$50+(B403-10)*转化表!$D$51,IF(AND(B403&lt;=30,B403&gt;20),9*转化表!$D$50+10*转化表!$D$51+(B403-20)*转化表!$D$52,IF(AND(B403&lt;=40,B403&gt;30),9*转化表!$D$50+10*转化表!$D$51+10*转化表!$D$52+(B403-30)*转化表!$D$53,IF(AND(B403&lt;=50,B403&gt;40),9*转化表!$D$50+10*转化表!$D$51+10*转化表!$D$52+10*转化表!$D$53+(B403-40)*转化表!$D$54,IF(AND(B403&lt;=60,B403&gt;50),9*转化表!$D$50+10*转化表!$D$51+10*转化表!$D$52+10*转化表!$D$53+10*转化表!$D$54+(B403-50)*转化表!$D$55,IF(AND(B403&lt;=70,B403&gt;60),9*转化表!$D$50+10*转化表!$D$51+10*转化表!$D$52+10*转化表!$D$53+10*转化表!$D$54+10*转化表!$D$55+(B403-60)*转化表!$D$56,IF(AND(B403&lt;=80,B403&gt;70),9*转化表!$D$50+10*转化表!$D$51+10*转化表!$D$52+10*转化表!$D$53+10*转化表!$D$54+10*转化表!$D$55+10*转化表!$D$56+(B403-70)*转化表!$D$57,IF(AND(B403&lt;=90,B403&gt;80),9*转化表!$D$50+10*转化表!$D$51+10*转化表!$D$52+10*转化表!$D$53+10*转化表!$D$54+10*转化表!$D$55+10*转化表!$D$56+10*转化表!$D$57+(B403-80)*转化表!$D$58,IF(AND(B403&lt;=100,B403&gt;90),9*转化表!$D$50+10*转化表!$D$51+10*转化表!$D$52+10*转化表!$D$53+10*转化表!$D$54+10*转化表!$D$55+10*转化表!$D$56+10*转化表!$D$57+10*转化表!$D$58+(B403-90)*转化表!$D$59,IF(AND(B403&lt;=110,B403&gt;100),9*转化表!$D$50+10*转化表!$D$51+10*转化表!$D$52+10*转化表!$D$53+10*转化表!$D$54+10*转化表!$D$55+10*转化表!$D$56+10*转化表!$D$57+10*转化表!$D$58+10*转化表!$D$59+(B403-100)*转化表!$D$60,IF(AND(B403&lt;=120,B403&gt;110),9*转化表!$D$50+10*转化表!$D$51+10*转化表!$D$52+10*转化表!$D$53+10*转化表!$D$54+10*转化表!$D$55+10*转化表!$D$56+10*转化表!$D$57+10*转化表!$D$58+10*转化表!$D$59+10*转化表!$D$60+(B403-110)*转化表!$D$61))))))))))))</f>
        <v>140.00000000000003</v>
      </c>
      <c r="I403" s="46">
        <f>IF(E403&lt;=50,0,(E403-50)*B403*10%+0.1+IF(AND(B403&lt;=10,B403&gt;0),(人物成长表!$B403-1)*转化表!$E$50,IF(AND(B403&lt;=20,B403&gt;10),9*转化表!$E$50+(B403-10)*转化表!$E$51,IF(AND(B403&lt;=30,B403&gt;20),9*转化表!$E$50+10*转化表!$E$51+(B403-20)*转化表!$E$52,IF(AND(B403&lt;=40,B403&gt;30),9*转化表!$E$50+10*转化表!$E$51+10*转化表!$E$52+(B403-30)*转化表!$E$53,IF(AND(B403&lt;=50,B403&gt;40),9*转化表!$E$50+10*转化表!$E$51+10*转化表!$E$52+10*转化表!$E$53+(B403-40)*转化表!$E$54,IF(AND(B403&lt;=60,B403&gt;50),9*转化表!$E$50+10*转化表!$E$51+10*转化表!$E$52+10*转化表!$E$53+10*转化表!$E$54+(B403-50)*转化表!$E$55,IF(AND(B403&lt;=70,B403&gt;60),9*转化表!$E$50+10*转化表!$E$51+10*转化表!$E$52+10*转化表!$E$53+10*转化表!$E$54+10*转化表!$E$55+(B403-60)*转化表!$E$56,IF(AND(B403&lt;=80,B403&gt;70),9*转化表!$E$50+10*转化表!$E$51+10*转化表!$E$52+10*转化表!$E$53+10*转化表!$E$54+10*转化表!$E$55+10*转化表!$E$56+(B403-70)*转化表!$E$57,IF(AND(B403&lt;=90,B403&gt;80),9*转化表!$E$50+10*转化表!$E$51+10*转化表!$E$52+10*转化表!$E$53+10*转化表!$E$54+10*转化表!$E$55+10*转化表!$E$56+10*转化表!$E$57+(B403-80)*转化表!$E$58,IF(AND(B403&lt;=100,B403&gt;90),9*转化表!$E$50+10*转化表!$E$51+10*转化表!$E$52+10*转化表!$E$53+10*转化表!$E$54+10*转化表!$E$55+10*转化表!$E$56+10*转化表!$E$57+10*转化表!$E$58+(B403-90)*转化表!$E$59,IF(AND(B403&lt;=110,B403&gt;100),9*转化表!$E$50+10*转化表!$E$51+10*转化表!$E$52+10*转化表!$E$53+10*转化表!$E$54+10*转化表!$E$55+10*转化表!$E$56+10*转化表!$E$57+10*转化表!$E$58+10*转化表!$E$59+(B403-100)*转化表!$E$60,IF(AND(B403&lt;=120,B403&gt;110),9*转化表!$E$50+10*转化表!$E$51+10*转化表!$E$52+10*转化表!$E$53+10*转化表!$E$54+10*转化表!$E$55+10*转化表!$E$56+10*转化表!$E$57+10*转化表!$E$58+10*转化表!$E$59+10*转化表!$E$60+(B403-110)*转化表!$E$61)))))))))))))</f>
        <v>0</v>
      </c>
      <c r="J403" s="46">
        <f>IF(E403&lt;=50,0,(E403-50)*B403*7%+0.1+IF(AND(B403&lt;=10,B403&gt;0),(人物成长表!$B403-1)*转化表!$F$50,IF(AND(B403&lt;=20,B403&gt;10),9*转化表!$F$50+(B403-10)*转化表!$F$51,IF(AND(B403&lt;=30,B403&gt;20),9*转化表!$F$50+10*转化表!$F$51+(B403-20)*转化表!$F$52,IF(AND(B403&lt;=40,B403&gt;30),9*转化表!$F$50+10*转化表!$F$51+10*转化表!$F$52+(B403-30)*转化表!$F$53,IF(AND(B403&lt;=50,B403&gt;40),9*转化表!$F$50+10*转化表!$F$51+10*转化表!$F$52+10*转化表!$F$53+(B403-40)*转化表!$F$54,IF(AND(B403&lt;=60,B403&gt;50),9*转化表!$F$50+10*转化表!$F$51+10*转化表!$F$52+10*转化表!$F$53+10*转化表!$F$54+(B403-50)*转化表!$F$55,IF(AND(B403&lt;=70,B403&gt;60),9*转化表!$F$50+10*转化表!$F$51+10*转化表!$F$52+10*转化表!$F$53+10*转化表!$F$54+10*转化表!$F$55+(B403-60)*转化表!$F$56,IF(AND(B403&lt;=80,B403&gt;70),9*转化表!$F$50+10*转化表!$F$51+10*转化表!$F$52+10*转化表!$F$53+10*转化表!$F$54+10*转化表!$F$55+10*转化表!$F$56+(B403-70)*转化表!$F$57,IF(AND(B403&lt;=90,B403&gt;80),9*转化表!$F$50+10*转化表!$F$51+10*转化表!$F$52+10*转化表!$F$53+10*转化表!$F$54+10*转化表!$F$55+10*转化表!$F$56+10*转化表!$F$57+(B403-80)*转化表!$F$58,IF(AND(B403&lt;=100,B403&gt;90),9*转化表!$F$50+10*转化表!$F$51+10*转化表!$F$52+10*转化表!$F$53+10*转化表!$F$54+10*转化表!$F$55+10*转化表!$F$56+10*转化表!$F$57+10*转化表!$F$58+(B403-90)*转化表!$F$59,IF(AND(B403&lt;=110,B403&gt;100),9*转化表!$F$50+10*转化表!$F$51+10*转化表!$F$52+10*转化表!$F$53+10*转化表!$F$54+10*转化表!$F$55+10*转化表!$F$56+10*转化表!$F$57+10*转化表!$F$58+10*转化表!$F$59+(B403-100)*转化表!$F$60,IF(AND(B403&lt;=120,B403&gt;110),9*转化表!$F$50+10*转化表!$F$51+10*转化表!$F$52+10*转化表!$F$53+10*转化表!$F$54+10*转化表!$F$55+10*转化表!$F$56+10*转化表!$F$57+10*转化表!$F$58+10*转化表!$F$59+10*转化表!$F$60+(B403-110)*转化表!$F$61)))))))))))))</f>
        <v>0</v>
      </c>
      <c r="K403" s="46">
        <f>(F403-50)*B403*10%+1+IF(AND(B403&lt;=10,B403&gt;0),(人物成长表!$B403-1)*转化表!$G$50,IF(AND(B403&lt;=20,B403&gt;10),9*转化表!$G$50+(B403-10)*转化表!$G$51,IF(AND(B403&lt;=30,B403&gt;20),9*转化表!$G$50+10*转化表!$G$51+(B403-20)*转化表!$G$52,IF(AND(B403&lt;=40,B403&gt;30),9*转化表!$G$50+10*转化表!$G$51+10*转化表!$G$52+(B403-30)*转化表!$G$53,IF(AND(B403&lt;=50,B403&gt;40),9*转化表!$G$50+10*转化表!$G$51+10*转化表!$G$52+10*转化表!$G$53+(B403-40)*转化表!$G$54,IF(AND(B403&lt;=60,B403&gt;50),9*转化表!$G$50+10*转化表!$G$51+10*转化表!$G$52+10*转化表!$G$53+10*转化表!$G$54+(B403-50)*转化表!$G$55,IF(AND(B403&lt;=70,B403&gt;60),9*转化表!$G$50+10*转化表!$G$51+10*转化表!$G$52+10*转化表!$G$53+10*转化表!$G$54+10*转化表!$G$55+(B403-60)*转化表!$G$56,IF(AND(B403&lt;=80,B403&gt;70),9*转化表!$G$50+10*转化表!$G$51+10*转化表!$G$52+10*转化表!$G$53+10*转化表!$G$54+10*转化表!$G$55+10*转化表!$G$56+(B403-70)*转化表!$G$57,IF(AND(B403&lt;=90,B403&gt;80),9*转化表!$G$50+10*转化表!$G$51+10*转化表!$G$52+10*转化表!$G$53+10*转化表!$G$54+10*转化表!$G$55+10*转化表!$G$56+10*转化表!$G$57+(B403-80)*转化表!$G$58,IF(AND(B403&lt;=100,B403&gt;90),9*转化表!$G$50+10*转化表!$G$51+10*转化表!$G$52+10*转化表!$G$53+10*转化表!$G$54+10*转化表!$G$55+10*转化表!$G$56+10*转化表!$G$57+10*转化表!$G$58+(B403-90)*转化表!$G$59,IF(AND(B403&lt;=110,B403&gt;100),9*转化表!$G$50+10*转化表!$G$51+10*转化表!$G$52+10*转化表!$G$53+10*转化表!$G$54+10*转化表!$G$55+10*转化表!$G$56+10*转化表!$G$57+10*转化表!$G$58+10*转化表!$G$59+(B403-100)*转化表!$G$60,IF(AND(B403&lt;=120,B403&gt;110),9*转化表!$G$50+10*转化表!$G$51+10*转化表!$G$52+10*转化表!$G$53+10*转化表!$G$54+10*转化表!$G$55+10*转化表!$G$56+10*转化表!$G$57+10*转化表!$G$58+10*转化表!$G$59+10*转化表!$G$60+(B403-110)*转化表!$G$61))))))))))))</f>
        <v>110</v>
      </c>
      <c r="L403" s="46">
        <f>IF(F403&lt;=50,0,(F403-50)*B403*7%+IF(AND(B403&lt;=10,B403&gt;0),(人物成长表!$B403-1)*转化表!$H$50,IF(AND(B403&lt;=20,B403&gt;10),9*转化表!$H$50+(B403-10)*转化表!$H$51,IF(AND(B403&lt;=30,B403&gt;20),9*转化表!$H$50+10*转化表!$H$51+(B403-20)*转化表!$H$52,IF(AND(B403&lt;=40,B403&gt;30),9*转化表!$H$50+10*转化表!$H$51+10*转化表!$H$52+(B403-30)*转化表!$H$53,IF(AND(B403&lt;=50,B403&gt;40),9*转化表!$H$50+10*转化表!$H$51+10*转化表!$H$52+10*转化表!$H$53+(B403-40)*转化表!$H$54,IF(AND(B403&lt;=60,B403&gt;50),9*转化表!$H$50+10*转化表!$H$51+10*转化表!$H$52+10*转化表!$H$53+10*转化表!$H$54+(B403-50)*转化表!$H$55,IF(AND(B403&lt;=70,B403&gt;60),9*转化表!$H$50+10*转化表!$H$51+10*转化表!$H$52+10*转化表!$H$53+10*转化表!$H$54+10*转化表!$H$55+(B403-60)*转化表!$H$56,IF(AND(B403&lt;=80,B403&gt;70),9*转化表!$H$50+10*转化表!$H$51+10*转化表!$H$52+10*转化表!$H$53+10*转化表!$H$54+10*转化表!$H$55+10*转化表!$H$56+(B403-70)*转化表!$H$57,IF(AND(B403&lt;=90,B403&gt;80),9*转化表!$H$50+10*转化表!$H$51+10*转化表!$H$52+10*转化表!$H$53+10*转化表!$H$54+10*转化表!$H$55+10*转化表!$H$56+10*转化表!$H$57+(B403-80)*转化表!$H$58,IF(AND(B403&lt;=100,B403&gt;90),9*转化表!$H$50+10*转化表!$H$51+10*转化表!$H$52+10*转化表!$H$53+10*转化表!$H$54+10*转化表!$H$55+10*转化表!$H$56+10*转化表!$H$57+10*转化表!$H$58+(B403-90)*转化表!$H$59,IF(AND(B403&lt;=110,B403&gt;100),9*转化表!$H$50+10*转化表!$H$51+10*转化表!$H$52+10*转化表!$H$53+10*转化表!$H$54+10*转化表!$H$55+10*转化表!$H$56+10*转化表!$H$57+10*转化表!$H$58+10*转化表!$H$59+(B403-100)*转化表!$H$60,IF(AND(B403&lt;=120,B403&gt;110),9*转化表!$H$50+10*转化表!$H$51+10*转化表!$H$52+10*转化表!$H$53+10*转化表!$H$54+10*转化表!$H$55+10*转化表!$H$56+10*转化表!$H$57+10*转化表!$H$58+10*转化表!$H$59+10*转化表!$H$60+(B403-110)*转化表!$H$61)))))))))))))</f>
        <v>0</v>
      </c>
      <c r="M403" s="26">
        <v>0.3</v>
      </c>
      <c r="N403" s="24">
        <v>0</v>
      </c>
      <c r="O403" s="24">
        <v>0</v>
      </c>
      <c r="P403" s="26">
        <v>0.05</v>
      </c>
      <c r="Q403" s="24">
        <v>0</v>
      </c>
      <c r="R403" s="24">
        <v>0</v>
      </c>
      <c r="S403" s="26">
        <v>0.1</v>
      </c>
    </row>
    <row r="404" spans="1:19">
      <c r="A404" s="23" t="s">
        <v>466</v>
      </c>
      <c r="B404" s="24">
        <v>43</v>
      </c>
      <c r="C404" s="25">
        <f t="shared" si="3"/>
        <v>1874</v>
      </c>
      <c r="D404" s="23">
        <v>60</v>
      </c>
      <c r="E404" s="23">
        <v>50</v>
      </c>
      <c r="F404" s="24">
        <v>50</v>
      </c>
      <c r="G404" s="47">
        <f>人物成长表!$D404*人物成长表!$B404*10%+7+IF(AND(B404&lt;=10,B404&gt;0),(人物成长表!$B404-1)*转化表!$C$50,IF(AND(B404&lt;=20,B404&gt;10),9*转化表!$C$50+(B404-10)*转化表!$C$51,IF(AND(B404&lt;=30,B404&gt;20),9*转化表!$C$50+10*转化表!$C$51+(B404-20)*转化表!$C$52,IF(AND(B404&lt;=40,B404&gt;30),9*转化表!$C$50+10*转化表!$C$51+10*转化表!$C$52+(B404-30)*转化表!$C$53,IF(AND(B404&lt;=50,B404&gt;40),9*转化表!$C$50+10*转化表!$C$51+10*转化表!$C$52+10*转化表!$C$53+(B404-40)*转化表!$C$54,IF(AND(B404&lt;=60,B404&gt;50),9*转化表!$C$50+10*转化表!$C$51+10*转化表!$C$52+10*转化表!$C$53+10*转化表!$C$54+(B404-50)*转化表!$C$55,IF(AND(B404&lt;=70,B404&gt;60),9*转化表!$C$50+10*转化表!$C$51+10*转化表!$C$52+10*转化表!$C$53+10*转化表!$C$54+10*转化表!$C$55+(B404-60)*转化表!$C$56,IF(AND(B404&lt;=80,B404&gt;70),9*转化表!$C$50+10*转化表!$C$51+10*转化表!$C$52+10*转化表!$C$53+10*转化表!$C$54+10*转化表!$C$55+10*转化表!$C$56+(B404-70)*转化表!$C$57,IF(AND(B404&lt;=90,B404&gt;80),9*转化表!$C$50+10*转化表!$C$51+10*转化表!$C$52+10*转化表!$C$53+10*转化表!$C$54+10*转化表!$C$55+10*转化表!$C$56+10*转化表!$C$57+(B404-80)*转化表!$C$58,IF(AND(B404&lt;=100,B404&gt;90),9*转化表!$C$50+10*转化表!$C$51+10*转化表!$C$52+10*转化表!$C$53+10*转化表!$C$54+10*转化表!$C$55+10*转化表!$C$56+10*转化表!$C$57+10*转化表!$C$58+(B404-90)*转化表!$C$59,IF(AND(B404&lt;=110,B404&gt;100),9*转化表!$C$50+10*转化表!$C$51+10*转化表!$C$52+10*转化表!$C$53+10*转化表!$C$54+10*转化表!$C$55+10*转化表!$C$56+10*转化表!$C$57+10*转化表!$C$58+10*转化表!$C$59+(B404-100)*转化表!$C$60,IF(AND(B404&lt;=120,B404&gt;110),9*转化表!$C$50+10*转化表!$C$51+10*转化表!$C$52+10*转化表!$C$53+10*转化表!$C$54+10*转化表!$C$55+10*转化表!$C$56+10*转化表!$C$57+10*转化表!$C$58+10*转化表!$C$59+10*转化表!$C$60+(B404-110)*转化表!$C$61))))))))))))</f>
        <v>502</v>
      </c>
      <c r="H404" s="47">
        <f>人物成长表!$D404*人物成长表!$B404*7%+4.8+IF(AND(B404&lt;=10,B404&gt;0),(人物成长表!$B404-1)*转化表!$D$50,IF(AND(B404&lt;=20,B404&gt;10),9*转化表!$D$50+(B404-10)*转化表!$D$51,IF(AND(B404&lt;=30,B404&gt;20),9*转化表!$D$50+10*转化表!$D$51+(B404-20)*转化表!$D$52,IF(AND(B404&lt;=40,B404&gt;30),9*转化表!$D$50+10*转化表!$D$51+10*转化表!$D$52+(B404-30)*转化表!$D$53,IF(AND(B404&lt;=50,B404&gt;40),9*转化表!$D$50+10*转化表!$D$51+10*转化表!$D$52+10*转化表!$D$53+(B404-40)*转化表!$D$54,IF(AND(B404&lt;=60,B404&gt;50),9*转化表!$D$50+10*转化表!$D$51+10*转化表!$D$52+10*转化表!$D$53+10*转化表!$D$54+(B404-50)*转化表!$D$55,IF(AND(B404&lt;=70,B404&gt;60),9*转化表!$D$50+10*转化表!$D$51+10*转化表!$D$52+10*转化表!$D$53+10*转化表!$D$54+10*转化表!$D$55+(B404-60)*转化表!$D$56,IF(AND(B404&lt;=80,B404&gt;70),9*转化表!$D$50+10*转化表!$D$51+10*转化表!$D$52+10*转化表!$D$53+10*转化表!$D$54+10*转化表!$D$55+10*转化表!$D$56+(B404-70)*转化表!$D$57,IF(AND(B404&lt;=90,B404&gt;80),9*转化表!$D$50+10*转化表!$D$51+10*转化表!$D$52+10*转化表!$D$53+10*转化表!$D$54+10*转化表!$D$55+10*转化表!$D$56+10*转化表!$D$57+(B404-80)*转化表!$D$58,IF(AND(B404&lt;=100,B404&gt;90),9*转化表!$D$50+10*转化表!$D$51+10*转化表!$D$52+10*转化表!$D$53+10*转化表!$D$54+10*转化表!$D$55+10*转化表!$D$56+10*转化表!$D$57+10*转化表!$D$58+(B404-90)*转化表!$D$59,IF(AND(B404&lt;=110,B404&gt;100),9*转化表!$D$50+10*转化表!$D$51+10*转化表!$D$52+10*转化表!$D$53+10*转化表!$D$54+10*转化表!$D$55+10*转化表!$D$56+10*转化表!$D$57+10*转化表!$D$58+10*转化表!$D$59+(B404-100)*转化表!$D$60,IF(AND(B404&lt;=120,B404&gt;110),9*转化表!$D$50+10*转化表!$D$51+10*转化表!$D$52+10*转化表!$D$53+10*转化表!$D$54+10*转化表!$D$55+10*转化表!$D$56+10*转化表!$D$57+10*转化表!$D$58+10*转化表!$D$59+10*转化表!$D$60+(B404-110)*转化表!$D$61))))))))))))</f>
        <v>146.00000000000003</v>
      </c>
      <c r="I404" s="46">
        <f>IF(E404&lt;=50,0,(E404-50)*B404*10%+0.1+IF(AND(B404&lt;=10,B404&gt;0),(人物成长表!$B404-1)*转化表!$E$50,IF(AND(B404&lt;=20,B404&gt;10),9*转化表!$E$50+(B404-10)*转化表!$E$51,IF(AND(B404&lt;=30,B404&gt;20),9*转化表!$E$50+10*转化表!$E$51+(B404-20)*转化表!$E$52,IF(AND(B404&lt;=40,B404&gt;30),9*转化表!$E$50+10*转化表!$E$51+10*转化表!$E$52+(B404-30)*转化表!$E$53,IF(AND(B404&lt;=50,B404&gt;40),9*转化表!$E$50+10*转化表!$E$51+10*转化表!$E$52+10*转化表!$E$53+(B404-40)*转化表!$E$54,IF(AND(B404&lt;=60,B404&gt;50),9*转化表!$E$50+10*转化表!$E$51+10*转化表!$E$52+10*转化表!$E$53+10*转化表!$E$54+(B404-50)*转化表!$E$55,IF(AND(B404&lt;=70,B404&gt;60),9*转化表!$E$50+10*转化表!$E$51+10*转化表!$E$52+10*转化表!$E$53+10*转化表!$E$54+10*转化表!$E$55+(B404-60)*转化表!$E$56,IF(AND(B404&lt;=80,B404&gt;70),9*转化表!$E$50+10*转化表!$E$51+10*转化表!$E$52+10*转化表!$E$53+10*转化表!$E$54+10*转化表!$E$55+10*转化表!$E$56+(B404-70)*转化表!$E$57,IF(AND(B404&lt;=90,B404&gt;80),9*转化表!$E$50+10*转化表!$E$51+10*转化表!$E$52+10*转化表!$E$53+10*转化表!$E$54+10*转化表!$E$55+10*转化表!$E$56+10*转化表!$E$57+(B404-80)*转化表!$E$58,IF(AND(B404&lt;=100,B404&gt;90),9*转化表!$E$50+10*转化表!$E$51+10*转化表!$E$52+10*转化表!$E$53+10*转化表!$E$54+10*转化表!$E$55+10*转化表!$E$56+10*转化表!$E$57+10*转化表!$E$58+(B404-90)*转化表!$E$59,IF(AND(B404&lt;=110,B404&gt;100),9*转化表!$E$50+10*转化表!$E$51+10*转化表!$E$52+10*转化表!$E$53+10*转化表!$E$54+10*转化表!$E$55+10*转化表!$E$56+10*转化表!$E$57+10*转化表!$E$58+10*转化表!$E$59+(B404-100)*转化表!$E$60,IF(AND(B404&lt;=120,B404&gt;110),9*转化表!$E$50+10*转化表!$E$51+10*转化表!$E$52+10*转化表!$E$53+10*转化表!$E$54+10*转化表!$E$55+10*转化表!$E$56+10*转化表!$E$57+10*转化表!$E$58+10*转化表!$E$59+10*转化表!$E$60+(B404-110)*转化表!$E$61)))))))))))))</f>
        <v>0</v>
      </c>
      <c r="J404" s="46">
        <f>IF(E404&lt;=50,0,(E404-50)*B404*7%+0.1+IF(AND(B404&lt;=10,B404&gt;0),(人物成长表!$B404-1)*转化表!$F$50,IF(AND(B404&lt;=20,B404&gt;10),9*转化表!$F$50+(B404-10)*转化表!$F$51,IF(AND(B404&lt;=30,B404&gt;20),9*转化表!$F$50+10*转化表!$F$51+(B404-20)*转化表!$F$52,IF(AND(B404&lt;=40,B404&gt;30),9*转化表!$F$50+10*转化表!$F$51+10*转化表!$F$52+(B404-30)*转化表!$F$53,IF(AND(B404&lt;=50,B404&gt;40),9*转化表!$F$50+10*转化表!$F$51+10*转化表!$F$52+10*转化表!$F$53+(B404-40)*转化表!$F$54,IF(AND(B404&lt;=60,B404&gt;50),9*转化表!$F$50+10*转化表!$F$51+10*转化表!$F$52+10*转化表!$F$53+10*转化表!$F$54+(B404-50)*转化表!$F$55,IF(AND(B404&lt;=70,B404&gt;60),9*转化表!$F$50+10*转化表!$F$51+10*转化表!$F$52+10*转化表!$F$53+10*转化表!$F$54+10*转化表!$F$55+(B404-60)*转化表!$F$56,IF(AND(B404&lt;=80,B404&gt;70),9*转化表!$F$50+10*转化表!$F$51+10*转化表!$F$52+10*转化表!$F$53+10*转化表!$F$54+10*转化表!$F$55+10*转化表!$F$56+(B404-70)*转化表!$F$57,IF(AND(B404&lt;=90,B404&gt;80),9*转化表!$F$50+10*转化表!$F$51+10*转化表!$F$52+10*转化表!$F$53+10*转化表!$F$54+10*转化表!$F$55+10*转化表!$F$56+10*转化表!$F$57+(B404-80)*转化表!$F$58,IF(AND(B404&lt;=100,B404&gt;90),9*转化表!$F$50+10*转化表!$F$51+10*转化表!$F$52+10*转化表!$F$53+10*转化表!$F$54+10*转化表!$F$55+10*转化表!$F$56+10*转化表!$F$57+10*转化表!$F$58+(B404-90)*转化表!$F$59,IF(AND(B404&lt;=110,B404&gt;100),9*转化表!$F$50+10*转化表!$F$51+10*转化表!$F$52+10*转化表!$F$53+10*转化表!$F$54+10*转化表!$F$55+10*转化表!$F$56+10*转化表!$F$57+10*转化表!$F$58+10*转化表!$F$59+(B404-100)*转化表!$F$60,IF(AND(B404&lt;=120,B404&gt;110),9*转化表!$F$50+10*转化表!$F$51+10*转化表!$F$52+10*转化表!$F$53+10*转化表!$F$54+10*转化表!$F$55+10*转化表!$F$56+10*转化表!$F$57+10*转化表!$F$58+10*转化表!$F$59+10*转化表!$F$60+(B404-110)*转化表!$F$61)))))))))))))</f>
        <v>0</v>
      </c>
      <c r="K404" s="46">
        <f>(F404-50)*B404*10%+1+IF(AND(B404&lt;=10,B404&gt;0),(人物成长表!$B404-1)*转化表!$G$50,IF(AND(B404&lt;=20,B404&gt;10),9*转化表!$G$50+(B404-10)*转化表!$G$51,IF(AND(B404&lt;=30,B404&gt;20),9*转化表!$G$50+10*转化表!$G$51+(B404-20)*转化表!$G$52,IF(AND(B404&lt;=40,B404&gt;30),9*转化表!$G$50+10*转化表!$G$51+10*转化表!$G$52+(B404-30)*转化表!$G$53,IF(AND(B404&lt;=50,B404&gt;40),9*转化表!$G$50+10*转化表!$G$51+10*转化表!$G$52+10*转化表!$G$53+(B404-40)*转化表!$G$54,IF(AND(B404&lt;=60,B404&gt;50),9*转化表!$G$50+10*转化表!$G$51+10*转化表!$G$52+10*转化表!$G$53+10*转化表!$G$54+(B404-50)*转化表!$G$55,IF(AND(B404&lt;=70,B404&gt;60),9*转化表!$G$50+10*转化表!$G$51+10*转化表!$G$52+10*转化表!$G$53+10*转化表!$G$54+10*转化表!$G$55+(B404-60)*转化表!$G$56,IF(AND(B404&lt;=80,B404&gt;70),9*转化表!$G$50+10*转化表!$G$51+10*转化表!$G$52+10*转化表!$G$53+10*转化表!$G$54+10*转化表!$G$55+10*转化表!$G$56+(B404-70)*转化表!$G$57,IF(AND(B404&lt;=90,B404&gt;80),9*转化表!$G$50+10*转化表!$G$51+10*转化表!$G$52+10*转化表!$G$53+10*转化表!$G$54+10*转化表!$G$55+10*转化表!$G$56+10*转化表!$G$57+(B404-80)*转化表!$G$58,IF(AND(B404&lt;=100,B404&gt;90),9*转化表!$G$50+10*转化表!$G$51+10*转化表!$G$52+10*转化表!$G$53+10*转化表!$G$54+10*转化表!$G$55+10*转化表!$G$56+10*转化表!$G$57+10*转化表!$G$58+(B404-90)*转化表!$G$59,IF(AND(B404&lt;=110,B404&gt;100),9*转化表!$G$50+10*转化表!$G$51+10*转化表!$G$52+10*转化表!$G$53+10*转化表!$G$54+10*转化表!$G$55+10*转化表!$G$56+10*转化表!$G$57+10*转化表!$G$58+10*转化表!$G$59+(B404-100)*转化表!$G$60,IF(AND(B404&lt;=120,B404&gt;110),9*转化表!$G$50+10*转化表!$G$51+10*转化表!$G$52+10*转化表!$G$53+10*转化表!$G$54+10*转化表!$G$55+10*转化表!$G$56+10*转化表!$G$57+10*转化表!$G$58+10*转化表!$G$59+10*转化表!$G$60+(B404-110)*转化表!$G$61))))))))))))</f>
        <v>115</v>
      </c>
      <c r="L404" s="46">
        <f>IF(F404&lt;=50,0,(F404-50)*B404*7%+IF(AND(B404&lt;=10,B404&gt;0),(人物成长表!$B404-1)*转化表!$H$50,IF(AND(B404&lt;=20,B404&gt;10),9*转化表!$H$50+(B404-10)*转化表!$H$51,IF(AND(B404&lt;=30,B404&gt;20),9*转化表!$H$50+10*转化表!$H$51+(B404-20)*转化表!$H$52,IF(AND(B404&lt;=40,B404&gt;30),9*转化表!$H$50+10*转化表!$H$51+10*转化表!$H$52+(B404-30)*转化表!$H$53,IF(AND(B404&lt;=50,B404&gt;40),9*转化表!$H$50+10*转化表!$H$51+10*转化表!$H$52+10*转化表!$H$53+(B404-40)*转化表!$H$54,IF(AND(B404&lt;=60,B404&gt;50),9*转化表!$H$50+10*转化表!$H$51+10*转化表!$H$52+10*转化表!$H$53+10*转化表!$H$54+(B404-50)*转化表!$H$55,IF(AND(B404&lt;=70,B404&gt;60),9*转化表!$H$50+10*转化表!$H$51+10*转化表!$H$52+10*转化表!$H$53+10*转化表!$H$54+10*转化表!$H$55+(B404-60)*转化表!$H$56,IF(AND(B404&lt;=80,B404&gt;70),9*转化表!$H$50+10*转化表!$H$51+10*转化表!$H$52+10*转化表!$H$53+10*转化表!$H$54+10*转化表!$H$55+10*转化表!$H$56+(B404-70)*转化表!$H$57,IF(AND(B404&lt;=90,B404&gt;80),9*转化表!$H$50+10*转化表!$H$51+10*转化表!$H$52+10*转化表!$H$53+10*转化表!$H$54+10*转化表!$H$55+10*转化表!$H$56+10*转化表!$H$57+(B404-80)*转化表!$H$58,IF(AND(B404&lt;=100,B404&gt;90),9*转化表!$H$50+10*转化表!$H$51+10*转化表!$H$52+10*转化表!$H$53+10*转化表!$H$54+10*转化表!$H$55+10*转化表!$H$56+10*转化表!$H$57+10*转化表!$H$58+(B404-90)*转化表!$H$59,IF(AND(B404&lt;=110,B404&gt;100),9*转化表!$H$50+10*转化表!$H$51+10*转化表!$H$52+10*转化表!$H$53+10*转化表!$H$54+10*转化表!$H$55+10*转化表!$H$56+10*转化表!$H$57+10*转化表!$H$58+10*转化表!$H$59+(B404-100)*转化表!$H$60,IF(AND(B404&lt;=120,B404&gt;110),9*转化表!$H$50+10*转化表!$H$51+10*转化表!$H$52+10*转化表!$H$53+10*转化表!$H$54+10*转化表!$H$55+10*转化表!$H$56+10*转化表!$H$57+10*转化表!$H$58+10*转化表!$H$59+10*转化表!$H$60+(B404-110)*转化表!$H$61)))))))))))))</f>
        <v>0</v>
      </c>
      <c r="M404" s="26">
        <v>0.3</v>
      </c>
      <c r="N404" s="24">
        <v>0</v>
      </c>
      <c r="O404" s="24">
        <v>0</v>
      </c>
      <c r="P404" s="26">
        <v>0.05</v>
      </c>
      <c r="Q404" s="24">
        <v>0</v>
      </c>
      <c r="R404" s="24">
        <v>0</v>
      </c>
      <c r="S404" s="26">
        <v>0.1</v>
      </c>
    </row>
    <row r="405" spans="1:19">
      <c r="A405" s="23" t="s">
        <v>466</v>
      </c>
      <c r="B405" s="24">
        <v>44</v>
      </c>
      <c r="C405" s="25">
        <f t="shared" si="3"/>
        <v>1954</v>
      </c>
      <c r="D405" s="23">
        <v>60</v>
      </c>
      <c r="E405" s="23">
        <v>50</v>
      </c>
      <c r="F405" s="24">
        <v>50</v>
      </c>
      <c r="G405" s="47">
        <f>人物成长表!$D405*人物成长表!$B405*10%+7+IF(AND(B405&lt;=10,B405&gt;0),(人物成长表!$B405-1)*转化表!$C$50,IF(AND(B405&lt;=20,B405&gt;10),9*转化表!$C$50+(B405-10)*转化表!$C$51,IF(AND(B405&lt;=30,B405&gt;20),9*转化表!$C$50+10*转化表!$C$51+(B405-20)*转化表!$C$52,IF(AND(B405&lt;=40,B405&gt;30),9*转化表!$C$50+10*转化表!$C$51+10*转化表!$C$52+(B405-30)*转化表!$C$53,IF(AND(B405&lt;=50,B405&gt;40),9*转化表!$C$50+10*转化表!$C$51+10*转化表!$C$52+10*转化表!$C$53+(B405-40)*转化表!$C$54,IF(AND(B405&lt;=60,B405&gt;50),9*转化表!$C$50+10*转化表!$C$51+10*转化表!$C$52+10*转化表!$C$53+10*转化表!$C$54+(B405-50)*转化表!$C$55,IF(AND(B405&lt;=70,B405&gt;60),9*转化表!$C$50+10*转化表!$C$51+10*转化表!$C$52+10*转化表!$C$53+10*转化表!$C$54+10*转化表!$C$55+(B405-60)*转化表!$C$56,IF(AND(B405&lt;=80,B405&gt;70),9*转化表!$C$50+10*转化表!$C$51+10*转化表!$C$52+10*转化表!$C$53+10*转化表!$C$54+10*转化表!$C$55+10*转化表!$C$56+(B405-70)*转化表!$C$57,IF(AND(B405&lt;=90,B405&gt;80),9*转化表!$C$50+10*转化表!$C$51+10*转化表!$C$52+10*转化表!$C$53+10*转化表!$C$54+10*转化表!$C$55+10*转化表!$C$56+10*转化表!$C$57+(B405-80)*转化表!$C$58,IF(AND(B405&lt;=100,B405&gt;90),9*转化表!$C$50+10*转化表!$C$51+10*转化表!$C$52+10*转化表!$C$53+10*转化表!$C$54+10*转化表!$C$55+10*转化表!$C$56+10*转化表!$C$57+10*转化表!$C$58+(B405-90)*转化表!$C$59,IF(AND(B405&lt;=110,B405&gt;100),9*转化表!$C$50+10*转化表!$C$51+10*转化表!$C$52+10*转化表!$C$53+10*转化表!$C$54+10*转化表!$C$55+10*转化表!$C$56+10*转化表!$C$57+10*转化表!$C$58+10*转化表!$C$59+(B405-100)*转化表!$C$60,IF(AND(B405&lt;=120,B405&gt;110),9*转化表!$C$50+10*转化表!$C$51+10*转化表!$C$52+10*转化表!$C$53+10*转化表!$C$54+10*转化表!$C$55+10*转化表!$C$56+10*转化表!$C$57+10*转化表!$C$58+10*转化表!$C$59+10*转化表!$C$60+(B405-110)*转化表!$C$61))))))))))))</f>
        <v>523</v>
      </c>
      <c r="H405" s="47">
        <f>人物成长表!$D405*人物成长表!$B405*7%+4.8+IF(AND(B405&lt;=10,B405&gt;0),(人物成长表!$B405-1)*转化表!$D$50,IF(AND(B405&lt;=20,B405&gt;10),9*转化表!$D$50+(B405-10)*转化表!$D$51,IF(AND(B405&lt;=30,B405&gt;20),9*转化表!$D$50+10*转化表!$D$51+(B405-20)*转化表!$D$52,IF(AND(B405&lt;=40,B405&gt;30),9*转化表!$D$50+10*转化表!$D$51+10*转化表!$D$52+(B405-30)*转化表!$D$53,IF(AND(B405&lt;=50,B405&gt;40),9*转化表!$D$50+10*转化表!$D$51+10*转化表!$D$52+10*转化表!$D$53+(B405-40)*转化表!$D$54,IF(AND(B405&lt;=60,B405&gt;50),9*转化表!$D$50+10*转化表!$D$51+10*转化表!$D$52+10*转化表!$D$53+10*转化表!$D$54+(B405-50)*转化表!$D$55,IF(AND(B405&lt;=70,B405&gt;60),9*转化表!$D$50+10*转化表!$D$51+10*转化表!$D$52+10*转化表!$D$53+10*转化表!$D$54+10*转化表!$D$55+(B405-60)*转化表!$D$56,IF(AND(B405&lt;=80,B405&gt;70),9*转化表!$D$50+10*转化表!$D$51+10*转化表!$D$52+10*转化表!$D$53+10*转化表!$D$54+10*转化表!$D$55+10*转化表!$D$56+(B405-70)*转化表!$D$57,IF(AND(B405&lt;=90,B405&gt;80),9*转化表!$D$50+10*转化表!$D$51+10*转化表!$D$52+10*转化表!$D$53+10*转化表!$D$54+10*转化表!$D$55+10*转化表!$D$56+10*转化表!$D$57+(B405-80)*转化表!$D$58,IF(AND(B405&lt;=100,B405&gt;90),9*转化表!$D$50+10*转化表!$D$51+10*转化表!$D$52+10*转化表!$D$53+10*转化表!$D$54+10*转化表!$D$55+10*转化表!$D$56+10*转化表!$D$57+10*转化表!$D$58+(B405-90)*转化表!$D$59,IF(AND(B405&lt;=110,B405&gt;100),9*转化表!$D$50+10*转化表!$D$51+10*转化表!$D$52+10*转化表!$D$53+10*转化表!$D$54+10*转化表!$D$55+10*转化表!$D$56+10*转化表!$D$57+10*转化表!$D$58+10*转化表!$D$59+(B405-100)*转化表!$D$60,IF(AND(B405&lt;=120,B405&gt;110),9*转化表!$D$50+10*转化表!$D$51+10*转化表!$D$52+10*转化表!$D$53+10*转化表!$D$54+10*转化表!$D$55+10*转化表!$D$56+10*转化表!$D$57+10*转化表!$D$58+10*转化表!$D$59+10*转化表!$D$60+(B405-110)*转化表!$D$61))))))))))))</f>
        <v>152.00000000000003</v>
      </c>
      <c r="I405" s="46">
        <f>IF(E405&lt;=50,0,(E405-50)*B405*10%+0.1+IF(AND(B405&lt;=10,B405&gt;0),(人物成长表!$B405-1)*转化表!$E$50,IF(AND(B405&lt;=20,B405&gt;10),9*转化表!$E$50+(B405-10)*转化表!$E$51,IF(AND(B405&lt;=30,B405&gt;20),9*转化表!$E$50+10*转化表!$E$51+(B405-20)*转化表!$E$52,IF(AND(B405&lt;=40,B405&gt;30),9*转化表!$E$50+10*转化表!$E$51+10*转化表!$E$52+(B405-30)*转化表!$E$53,IF(AND(B405&lt;=50,B405&gt;40),9*转化表!$E$50+10*转化表!$E$51+10*转化表!$E$52+10*转化表!$E$53+(B405-40)*转化表!$E$54,IF(AND(B405&lt;=60,B405&gt;50),9*转化表!$E$50+10*转化表!$E$51+10*转化表!$E$52+10*转化表!$E$53+10*转化表!$E$54+(B405-50)*转化表!$E$55,IF(AND(B405&lt;=70,B405&gt;60),9*转化表!$E$50+10*转化表!$E$51+10*转化表!$E$52+10*转化表!$E$53+10*转化表!$E$54+10*转化表!$E$55+(B405-60)*转化表!$E$56,IF(AND(B405&lt;=80,B405&gt;70),9*转化表!$E$50+10*转化表!$E$51+10*转化表!$E$52+10*转化表!$E$53+10*转化表!$E$54+10*转化表!$E$55+10*转化表!$E$56+(B405-70)*转化表!$E$57,IF(AND(B405&lt;=90,B405&gt;80),9*转化表!$E$50+10*转化表!$E$51+10*转化表!$E$52+10*转化表!$E$53+10*转化表!$E$54+10*转化表!$E$55+10*转化表!$E$56+10*转化表!$E$57+(B405-80)*转化表!$E$58,IF(AND(B405&lt;=100,B405&gt;90),9*转化表!$E$50+10*转化表!$E$51+10*转化表!$E$52+10*转化表!$E$53+10*转化表!$E$54+10*转化表!$E$55+10*转化表!$E$56+10*转化表!$E$57+10*转化表!$E$58+(B405-90)*转化表!$E$59,IF(AND(B405&lt;=110,B405&gt;100),9*转化表!$E$50+10*转化表!$E$51+10*转化表!$E$52+10*转化表!$E$53+10*转化表!$E$54+10*转化表!$E$55+10*转化表!$E$56+10*转化表!$E$57+10*转化表!$E$58+10*转化表!$E$59+(B405-100)*转化表!$E$60,IF(AND(B405&lt;=120,B405&gt;110),9*转化表!$E$50+10*转化表!$E$51+10*转化表!$E$52+10*转化表!$E$53+10*转化表!$E$54+10*转化表!$E$55+10*转化表!$E$56+10*转化表!$E$57+10*转化表!$E$58+10*转化表!$E$59+10*转化表!$E$60+(B405-110)*转化表!$E$61)))))))))))))</f>
        <v>0</v>
      </c>
      <c r="J405" s="46">
        <f>IF(E405&lt;=50,0,(E405-50)*B405*7%+0.1+IF(AND(B405&lt;=10,B405&gt;0),(人物成长表!$B405-1)*转化表!$F$50,IF(AND(B405&lt;=20,B405&gt;10),9*转化表!$F$50+(B405-10)*转化表!$F$51,IF(AND(B405&lt;=30,B405&gt;20),9*转化表!$F$50+10*转化表!$F$51+(B405-20)*转化表!$F$52,IF(AND(B405&lt;=40,B405&gt;30),9*转化表!$F$50+10*转化表!$F$51+10*转化表!$F$52+(B405-30)*转化表!$F$53,IF(AND(B405&lt;=50,B405&gt;40),9*转化表!$F$50+10*转化表!$F$51+10*转化表!$F$52+10*转化表!$F$53+(B405-40)*转化表!$F$54,IF(AND(B405&lt;=60,B405&gt;50),9*转化表!$F$50+10*转化表!$F$51+10*转化表!$F$52+10*转化表!$F$53+10*转化表!$F$54+(B405-50)*转化表!$F$55,IF(AND(B405&lt;=70,B405&gt;60),9*转化表!$F$50+10*转化表!$F$51+10*转化表!$F$52+10*转化表!$F$53+10*转化表!$F$54+10*转化表!$F$55+(B405-60)*转化表!$F$56,IF(AND(B405&lt;=80,B405&gt;70),9*转化表!$F$50+10*转化表!$F$51+10*转化表!$F$52+10*转化表!$F$53+10*转化表!$F$54+10*转化表!$F$55+10*转化表!$F$56+(B405-70)*转化表!$F$57,IF(AND(B405&lt;=90,B405&gt;80),9*转化表!$F$50+10*转化表!$F$51+10*转化表!$F$52+10*转化表!$F$53+10*转化表!$F$54+10*转化表!$F$55+10*转化表!$F$56+10*转化表!$F$57+(B405-80)*转化表!$F$58,IF(AND(B405&lt;=100,B405&gt;90),9*转化表!$F$50+10*转化表!$F$51+10*转化表!$F$52+10*转化表!$F$53+10*转化表!$F$54+10*转化表!$F$55+10*转化表!$F$56+10*转化表!$F$57+10*转化表!$F$58+(B405-90)*转化表!$F$59,IF(AND(B405&lt;=110,B405&gt;100),9*转化表!$F$50+10*转化表!$F$51+10*转化表!$F$52+10*转化表!$F$53+10*转化表!$F$54+10*转化表!$F$55+10*转化表!$F$56+10*转化表!$F$57+10*转化表!$F$58+10*转化表!$F$59+(B405-100)*转化表!$F$60,IF(AND(B405&lt;=120,B405&gt;110),9*转化表!$F$50+10*转化表!$F$51+10*转化表!$F$52+10*转化表!$F$53+10*转化表!$F$54+10*转化表!$F$55+10*转化表!$F$56+10*转化表!$F$57+10*转化表!$F$58+10*转化表!$F$59+10*转化表!$F$60+(B405-110)*转化表!$F$61)))))))))))))</f>
        <v>0</v>
      </c>
      <c r="K405" s="46">
        <f>(F405-50)*B405*10%+1+IF(AND(B405&lt;=10,B405&gt;0),(人物成长表!$B405-1)*转化表!$G$50,IF(AND(B405&lt;=20,B405&gt;10),9*转化表!$G$50+(B405-10)*转化表!$G$51,IF(AND(B405&lt;=30,B405&gt;20),9*转化表!$G$50+10*转化表!$G$51+(B405-20)*转化表!$G$52,IF(AND(B405&lt;=40,B405&gt;30),9*转化表!$G$50+10*转化表!$G$51+10*转化表!$G$52+(B405-30)*转化表!$G$53,IF(AND(B405&lt;=50,B405&gt;40),9*转化表!$G$50+10*转化表!$G$51+10*转化表!$G$52+10*转化表!$G$53+(B405-40)*转化表!$G$54,IF(AND(B405&lt;=60,B405&gt;50),9*转化表!$G$50+10*转化表!$G$51+10*转化表!$G$52+10*转化表!$G$53+10*转化表!$G$54+(B405-50)*转化表!$G$55,IF(AND(B405&lt;=70,B405&gt;60),9*转化表!$G$50+10*转化表!$G$51+10*转化表!$G$52+10*转化表!$G$53+10*转化表!$G$54+10*转化表!$G$55+(B405-60)*转化表!$G$56,IF(AND(B405&lt;=80,B405&gt;70),9*转化表!$G$50+10*转化表!$G$51+10*转化表!$G$52+10*转化表!$G$53+10*转化表!$G$54+10*转化表!$G$55+10*转化表!$G$56+(B405-70)*转化表!$G$57,IF(AND(B405&lt;=90,B405&gt;80),9*转化表!$G$50+10*转化表!$G$51+10*转化表!$G$52+10*转化表!$G$53+10*转化表!$G$54+10*转化表!$G$55+10*转化表!$G$56+10*转化表!$G$57+(B405-80)*转化表!$G$58,IF(AND(B405&lt;=100,B405&gt;90),9*转化表!$G$50+10*转化表!$G$51+10*转化表!$G$52+10*转化表!$G$53+10*转化表!$G$54+10*转化表!$G$55+10*转化表!$G$56+10*转化表!$G$57+10*转化表!$G$58+(B405-90)*转化表!$G$59,IF(AND(B405&lt;=110,B405&gt;100),9*转化表!$G$50+10*转化表!$G$51+10*转化表!$G$52+10*转化表!$G$53+10*转化表!$G$54+10*转化表!$G$55+10*转化表!$G$56+10*转化表!$G$57+10*转化表!$G$58+10*转化表!$G$59+(B405-100)*转化表!$G$60,IF(AND(B405&lt;=120,B405&gt;110),9*转化表!$G$50+10*转化表!$G$51+10*转化表!$G$52+10*转化表!$G$53+10*转化表!$G$54+10*转化表!$G$55+10*转化表!$G$56+10*转化表!$G$57+10*转化表!$G$58+10*转化表!$G$59+10*转化表!$G$60+(B405-110)*转化表!$G$61))))))))))))</f>
        <v>120</v>
      </c>
      <c r="L405" s="46">
        <f>IF(F405&lt;=50,0,(F405-50)*B405*7%+IF(AND(B405&lt;=10,B405&gt;0),(人物成长表!$B405-1)*转化表!$H$50,IF(AND(B405&lt;=20,B405&gt;10),9*转化表!$H$50+(B405-10)*转化表!$H$51,IF(AND(B405&lt;=30,B405&gt;20),9*转化表!$H$50+10*转化表!$H$51+(B405-20)*转化表!$H$52,IF(AND(B405&lt;=40,B405&gt;30),9*转化表!$H$50+10*转化表!$H$51+10*转化表!$H$52+(B405-30)*转化表!$H$53,IF(AND(B405&lt;=50,B405&gt;40),9*转化表!$H$50+10*转化表!$H$51+10*转化表!$H$52+10*转化表!$H$53+(B405-40)*转化表!$H$54,IF(AND(B405&lt;=60,B405&gt;50),9*转化表!$H$50+10*转化表!$H$51+10*转化表!$H$52+10*转化表!$H$53+10*转化表!$H$54+(B405-50)*转化表!$H$55,IF(AND(B405&lt;=70,B405&gt;60),9*转化表!$H$50+10*转化表!$H$51+10*转化表!$H$52+10*转化表!$H$53+10*转化表!$H$54+10*转化表!$H$55+(B405-60)*转化表!$H$56,IF(AND(B405&lt;=80,B405&gt;70),9*转化表!$H$50+10*转化表!$H$51+10*转化表!$H$52+10*转化表!$H$53+10*转化表!$H$54+10*转化表!$H$55+10*转化表!$H$56+(B405-70)*转化表!$H$57,IF(AND(B405&lt;=90,B405&gt;80),9*转化表!$H$50+10*转化表!$H$51+10*转化表!$H$52+10*转化表!$H$53+10*转化表!$H$54+10*转化表!$H$55+10*转化表!$H$56+10*转化表!$H$57+(B405-80)*转化表!$H$58,IF(AND(B405&lt;=100,B405&gt;90),9*转化表!$H$50+10*转化表!$H$51+10*转化表!$H$52+10*转化表!$H$53+10*转化表!$H$54+10*转化表!$H$55+10*转化表!$H$56+10*转化表!$H$57+10*转化表!$H$58+(B405-90)*转化表!$H$59,IF(AND(B405&lt;=110,B405&gt;100),9*转化表!$H$50+10*转化表!$H$51+10*转化表!$H$52+10*转化表!$H$53+10*转化表!$H$54+10*转化表!$H$55+10*转化表!$H$56+10*转化表!$H$57+10*转化表!$H$58+10*转化表!$H$59+(B405-100)*转化表!$H$60,IF(AND(B405&lt;=120,B405&gt;110),9*转化表!$H$50+10*转化表!$H$51+10*转化表!$H$52+10*转化表!$H$53+10*转化表!$H$54+10*转化表!$H$55+10*转化表!$H$56+10*转化表!$H$57+10*转化表!$H$58+10*转化表!$H$59+10*转化表!$H$60+(B405-110)*转化表!$H$61)))))))))))))</f>
        <v>0</v>
      </c>
      <c r="M405" s="26">
        <v>0.3</v>
      </c>
      <c r="N405" s="24">
        <v>0</v>
      </c>
      <c r="O405" s="24">
        <v>0</v>
      </c>
      <c r="P405" s="26">
        <v>0.05</v>
      </c>
      <c r="Q405" s="24">
        <v>0</v>
      </c>
      <c r="R405" s="24">
        <v>0</v>
      </c>
      <c r="S405" s="26">
        <v>0.1</v>
      </c>
    </row>
    <row r="406" spans="1:19">
      <c r="A406" s="23" t="s">
        <v>466</v>
      </c>
      <c r="B406" s="24">
        <v>45</v>
      </c>
      <c r="C406" s="25">
        <f t="shared" si="3"/>
        <v>2034</v>
      </c>
      <c r="D406" s="23">
        <v>60</v>
      </c>
      <c r="E406" s="23">
        <v>50</v>
      </c>
      <c r="F406" s="24">
        <v>50</v>
      </c>
      <c r="G406" s="47">
        <f>人物成长表!$D406*人物成长表!$B406*10%+7+IF(AND(B406&lt;=10,B406&gt;0),(人物成长表!$B406-1)*转化表!$C$50,IF(AND(B406&lt;=20,B406&gt;10),9*转化表!$C$50+(B406-10)*转化表!$C$51,IF(AND(B406&lt;=30,B406&gt;20),9*转化表!$C$50+10*转化表!$C$51+(B406-20)*转化表!$C$52,IF(AND(B406&lt;=40,B406&gt;30),9*转化表!$C$50+10*转化表!$C$51+10*转化表!$C$52+(B406-30)*转化表!$C$53,IF(AND(B406&lt;=50,B406&gt;40),9*转化表!$C$50+10*转化表!$C$51+10*转化表!$C$52+10*转化表!$C$53+(B406-40)*转化表!$C$54,IF(AND(B406&lt;=60,B406&gt;50),9*转化表!$C$50+10*转化表!$C$51+10*转化表!$C$52+10*转化表!$C$53+10*转化表!$C$54+(B406-50)*转化表!$C$55,IF(AND(B406&lt;=70,B406&gt;60),9*转化表!$C$50+10*转化表!$C$51+10*转化表!$C$52+10*转化表!$C$53+10*转化表!$C$54+10*转化表!$C$55+(B406-60)*转化表!$C$56,IF(AND(B406&lt;=80,B406&gt;70),9*转化表!$C$50+10*转化表!$C$51+10*转化表!$C$52+10*转化表!$C$53+10*转化表!$C$54+10*转化表!$C$55+10*转化表!$C$56+(B406-70)*转化表!$C$57,IF(AND(B406&lt;=90,B406&gt;80),9*转化表!$C$50+10*转化表!$C$51+10*转化表!$C$52+10*转化表!$C$53+10*转化表!$C$54+10*转化表!$C$55+10*转化表!$C$56+10*转化表!$C$57+(B406-80)*转化表!$C$58,IF(AND(B406&lt;=100,B406&gt;90),9*转化表!$C$50+10*转化表!$C$51+10*转化表!$C$52+10*转化表!$C$53+10*转化表!$C$54+10*转化表!$C$55+10*转化表!$C$56+10*转化表!$C$57+10*转化表!$C$58+(B406-90)*转化表!$C$59,IF(AND(B406&lt;=110,B406&gt;100),9*转化表!$C$50+10*转化表!$C$51+10*转化表!$C$52+10*转化表!$C$53+10*转化表!$C$54+10*转化表!$C$55+10*转化表!$C$56+10*转化表!$C$57+10*转化表!$C$58+10*转化表!$C$59+(B406-100)*转化表!$C$60,IF(AND(B406&lt;=120,B406&gt;110),9*转化表!$C$50+10*转化表!$C$51+10*转化表!$C$52+10*转化表!$C$53+10*转化表!$C$54+10*转化表!$C$55+10*转化表!$C$56+10*转化表!$C$57+10*转化表!$C$58+10*转化表!$C$59+10*转化表!$C$60+(B406-110)*转化表!$C$61))))))))))))</f>
        <v>544</v>
      </c>
      <c r="H406" s="47">
        <f>人物成长表!$D406*人物成长表!$B406*7%+4.8+IF(AND(B406&lt;=10,B406&gt;0),(人物成长表!$B406-1)*转化表!$D$50,IF(AND(B406&lt;=20,B406&gt;10),9*转化表!$D$50+(B406-10)*转化表!$D$51,IF(AND(B406&lt;=30,B406&gt;20),9*转化表!$D$50+10*转化表!$D$51+(B406-20)*转化表!$D$52,IF(AND(B406&lt;=40,B406&gt;30),9*转化表!$D$50+10*转化表!$D$51+10*转化表!$D$52+(B406-30)*转化表!$D$53,IF(AND(B406&lt;=50,B406&gt;40),9*转化表!$D$50+10*转化表!$D$51+10*转化表!$D$52+10*转化表!$D$53+(B406-40)*转化表!$D$54,IF(AND(B406&lt;=60,B406&gt;50),9*转化表!$D$50+10*转化表!$D$51+10*转化表!$D$52+10*转化表!$D$53+10*转化表!$D$54+(B406-50)*转化表!$D$55,IF(AND(B406&lt;=70,B406&gt;60),9*转化表!$D$50+10*转化表!$D$51+10*转化表!$D$52+10*转化表!$D$53+10*转化表!$D$54+10*转化表!$D$55+(B406-60)*转化表!$D$56,IF(AND(B406&lt;=80,B406&gt;70),9*转化表!$D$50+10*转化表!$D$51+10*转化表!$D$52+10*转化表!$D$53+10*转化表!$D$54+10*转化表!$D$55+10*转化表!$D$56+(B406-70)*转化表!$D$57,IF(AND(B406&lt;=90,B406&gt;80),9*转化表!$D$50+10*转化表!$D$51+10*转化表!$D$52+10*转化表!$D$53+10*转化表!$D$54+10*转化表!$D$55+10*转化表!$D$56+10*转化表!$D$57+(B406-80)*转化表!$D$58,IF(AND(B406&lt;=100,B406&gt;90),9*转化表!$D$50+10*转化表!$D$51+10*转化表!$D$52+10*转化表!$D$53+10*转化表!$D$54+10*转化表!$D$55+10*转化表!$D$56+10*转化表!$D$57+10*转化表!$D$58+(B406-90)*转化表!$D$59,IF(AND(B406&lt;=110,B406&gt;100),9*转化表!$D$50+10*转化表!$D$51+10*转化表!$D$52+10*转化表!$D$53+10*转化表!$D$54+10*转化表!$D$55+10*转化表!$D$56+10*转化表!$D$57+10*转化表!$D$58+10*转化表!$D$59+(B406-100)*转化表!$D$60,IF(AND(B406&lt;=120,B406&gt;110),9*转化表!$D$50+10*转化表!$D$51+10*转化表!$D$52+10*转化表!$D$53+10*转化表!$D$54+10*转化表!$D$55+10*转化表!$D$56+10*转化表!$D$57+10*转化表!$D$58+10*转化表!$D$59+10*转化表!$D$60+(B406-110)*转化表!$D$61))))))))))))</f>
        <v>158.00000000000006</v>
      </c>
      <c r="I406" s="46">
        <f>IF(E406&lt;=50,0,(E406-50)*B406*10%+0.1+IF(AND(B406&lt;=10,B406&gt;0),(人物成长表!$B406-1)*转化表!$E$50,IF(AND(B406&lt;=20,B406&gt;10),9*转化表!$E$50+(B406-10)*转化表!$E$51,IF(AND(B406&lt;=30,B406&gt;20),9*转化表!$E$50+10*转化表!$E$51+(B406-20)*转化表!$E$52,IF(AND(B406&lt;=40,B406&gt;30),9*转化表!$E$50+10*转化表!$E$51+10*转化表!$E$52+(B406-30)*转化表!$E$53,IF(AND(B406&lt;=50,B406&gt;40),9*转化表!$E$50+10*转化表!$E$51+10*转化表!$E$52+10*转化表!$E$53+(B406-40)*转化表!$E$54,IF(AND(B406&lt;=60,B406&gt;50),9*转化表!$E$50+10*转化表!$E$51+10*转化表!$E$52+10*转化表!$E$53+10*转化表!$E$54+(B406-50)*转化表!$E$55,IF(AND(B406&lt;=70,B406&gt;60),9*转化表!$E$50+10*转化表!$E$51+10*转化表!$E$52+10*转化表!$E$53+10*转化表!$E$54+10*转化表!$E$55+(B406-60)*转化表!$E$56,IF(AND(B406&lt;=80,B406&gt;70),9*转化表!$E$50+10*转化表!$E$51+10*转化表!$E$52+10*转化表!$E$53+10*转化表!$E$54+10*转化表!$E$55+10*转化表!$E$56+(B406-70)*转化表!$E$57,IF(AND(B406&lt;=90,B406&gt;80),9*转化表!$E$50+10*转化表!$E$51+10*转化表!$E$52+10*转化表!$E$53+10*转化表!$E$54+10*转化表!$E$55+10*转化表!$E$56+10*转化表!$E$57+(B406-80)*转化表!$E$58,IF(AND(B406&lt;=100,B406&gt;90),9*转化表!$E$50+10*转化表!$E$51+10*转化表!$E$52+10*转化表!$E$53+10*转化表!$E$54+10*转化表!$E$55+10*转化表!$E$56+10*转化表!$E$57+10*转化表!$E$58+(B406-90)*转化表!$E$59,IF(AND(B406&lt;=110,B406&gt;100),9*转化表!$E$50+10*转化表!$E$51+10*转化表!$E$52+10*转化表!$E$53+10*转化表!$E$54+10*转化表!$E$55+10*转化表!$E$56+10*转化表!$E$57+10*转化表!$E$58+10*转化表!$E$59+(B406-100)*转化表!$E$60,IF(AND(B406&lt;=120,B406&gt;110),9*转化表!$E$50+10*转化表!$E$51+10*转化表!$E$52+10*转化表!$E$53+10*转化表!$E$54+10*转化表!$E$55+10*转化表!$E$56+10*转化表!$E$57+10*转化表!$E$58+10*转化表!$E$59+10*转化表!$E$60+(B406-110)*转化表!$E$61)))))))))))))</f>
        <v>0</v>
      </c>
      <c r="J406" s="46">
        <f>IF(E406&lt;=50,0,(E406-50)*B406*7%+0.1+IF(AND(B406&lt;=10,B406&gt;0),(人物成长表!$B406-1)*转化表!$F$50,IF(AND(B406&lt;=20,B406&gt;10),9*转化表!$F$50+(B406-10)*转化表!$F$51,IF(AND(B406&lt;=30,B406&gt;20),9*转化表!$F$50+10*转化表!$F$51+(B406-20)*转化表!$F$52,IF(AND(B406&lt;=40,B406&gt;30),9*转化表!$F$50+10*转化表!$F$51+10*转化表!$F$52+(B406-30)*转化表!$F$53,IF(AND(B406&lt;=50,B406&gt;40),9*转化表!$F$50+10*转化表!$F$51+10*转化表!$F$52+10*转化表!$F$53+(B406-40)*转化表!$F$54,IF(AND(B406&lt;=60,B406&gt;50),9*转化表!$F$50+10*转化表!$F$51+10*转化表!$F$52+10*转化表!$F$53+10*转化表!$F$54+(B406-50)*转化表!$F$55,IF(AND(B406&lt;=70,B406&gt;60),9*转化表!$F$50+10*转化表!$F$51+10*转化表!$F$52+10*转化表!$F$53+10*转化表!$F$54+10*转化表!$F$55+(B406-60)*转化表!$F$56,IF(AND(B406&lt;=80,B406&gt;70),9*转化表!$F$50+10*转化表!$F$51+10*转化表!$F$52+10*转化表!$F$53+10*转化表!$F$54+10*转化表!$F$55+10*转化表!$F$56+(B406-70)*转化表!$F$57,IF(AND(B406&lt;=90,B406&gt;80),9*转化表!$F$50+10*转化表!$F$51+10*转化表!$F$52+10*转化表!$F$53+10*转化表!$F$54+10*转化表!$F$55+10*转化表!$F$56+10*转化表!$F$57+(B406-80)*转化表!$F$58,IF(AND(B406&lt;=100,B406&gt;90),9*转化表!$F$50+10*转化表!$F$51+10*转化表!$F$52+10*转化表!$F$53+10*转化表!$F$54+10*转化表!$F$55+10*转化表!$F$56+10*转化表!$F$57+10*转化表!$F$58+(B406-90)*转化表!$F$59,IF(AND(B406&lt;=110,B406&gt;100),9*转化表!$F$50+10*转化表!$F$51+10*转化表!$F$52+10*转化表!$F$53+10*转化表!$F$54+10*转化表!$F$55+10*转化表!$F$56+10*转化表!$F$57+10*转化表!$F$58+10*转化表!$F$59+(B406-100)*转化表!$F$60,IF(AND(B406&lt;=120,B406&gt;110),9*转化表!$F$50+10*转化表!$F$51+10*转化表!$F$52+10*转化表!$F$53+10*转化表!$F$54+10*转化表!$F$55+10*转化表!$F$56+10*转化表!$F$57+10*转化表!$F$58+10*转化表!$F$59+10*转化表!$F$60+(B406-110)*转化表!$F$61)))))))))))))</f>
        <v>0</v>
      </c>
      <c r="K406" s="46">
        <f>(F406-50)*B406*10%+1+IF(AND(B406&lt;=10,B406&gt;0),(人物成长表!$B406-1)*转化表!$G$50,IF(AND(B406&lt;=20,B406&gt;10),9*转化表!$G$50+(B406-10)*转化表!$G$51,IF(AND(B406&lt;=30,B406&gt;20),9*转化表!$G$50+10*转化表!$G$51+(B406-20)*转化表!$G$52,IF(AND(B406&lt;=40,B406&gt;30),9*转化表!$G$50+10*转化表!$G$51+10*转化表!$G$52+(B406-30)*转化表!$G$53,IF(AND(B406&lt;=50,B406&gt;40),9*转化表!$G$50+10*转化表!$G$51+10*转化表!$G$52+10*转化表!$G$53+(B406-40)*转化表!$G$54,IF(AND(B406&lt;=60,B406&gt;50),9*转化表!$G$50+10*转化表!$G$51+10*转化表!$G$52+10*转化表!$G$53+10*转化表!$G$54+(B406-50)*转化表!$G$55,IF(AND(B406&lt;=70,B406&gt;60),9*转化表!$G$50+10*转化表!$G$51+10*转化表!$G$52+10*转化表!$G$53+10*转化表!$G$54+10*转化表!$G$55+(B406-60)*转化表!$G$56,IF(AND(B406&lt;=80,B406&gt;70),9*转化表!$G$50+10*转化表!$G$51+10*转化表!$G$52+10*转化表!$G$53+10*转化表!$G$54+10*转化表!$G$55+10*转化表!$G$56+(B406-70)*转化表!$G$57,IF(AND(B406&lt;=90,B406&gt;80),9*转化表!$G$50+10*转化表!$G$51+10*转化表!$G$52+10*转化表!$G$53+10*转化表!$G$54+10*转化表!$G$55+10*转化表!$G$56+10*转化表!$G$57+(B406-80)*转化表!$G$58,IF(AND(B406&lt;=100,B406&gt;90),9*转化表!$G$50+10*转化表!$G$51+10*转化表!$G$52+10*转化表!$G$53+10*转化表!$G$54+10*转化表!$G$55+10*转化表!$G$56+10*转化表!$G$57+10*转化表!$G$58+(B406-90)*转化表!$G$59,IF(AND(B406&lt;=110,B406&gt;100),9*转化表!$G$50+10*转化表!$G$51+10*转化表!$G$52+10*转化表!$G$53+10*转化表!$G$54+10*转化表!$G$55+10*转化表!$G$56+10*转化表!$G$57+10*转化表!$G$58+10*转化表!$G$59+(B406-100)*转化表!$G$60,IF(AND(B406&lt;=120,B406&gt;110),9*转化表!$G$50+10*转化表!$G$51+10*转化表!$G$52+10*转化表!$G$53+10*转化表!$G$54+10*转化表!$G$55+10*转化表!$G$56+10*转化表!$G$57+10*转化表!$G$58+10*转化表!$G$59+10*转化表!$G$60+(B406-110)*转化表!$G$61))))))))))))</f>
        <v>125</v>
      </c>
      <c r="L406" s="46">
        <f>IF(F406&lt;=50,0,(F406-50)*B406*7%+IF(AND(B406&lt;=10,B406&gt;0),(人物成长表!$B406-1)*转化表!$H$50,IF(AND(B406&lt;=20,B406&gt;10),9*转化表!$H$50+(B406-10)*转化表!$H$51,IF(AND(B406&lt;=30,B406&gt;20),9*转化表!$H$50+10*转化表!$H$51+(B406-20)*转化表!$H$52,IF(AND(B406&lt;=40,B406&gt;30),9*转化表!$H$50+10*转化表!$H$51+10*转化表!$H$52+(B406-30)*转化表!$H$53,IF(AND(B406&lt;=50,B406&gt;40),9*转化表!$H$50+10*转化表!$H$51+10*转化表!$H$52+10*转化表!$H$53+(B406-40)*转化表!$H$54,IF(AND(B406&lt;=60,B406&gt;50),9*转化表!$H$50+10*转化表!$H$51+10*转化表!$H$52+10*转化表!$H$53+10*转化表!$H$54+(B406-50)*转化表!$H$55,IF(AND(B406&lt;=70,B406&gt;60),9*转化表!$H$50+10*转化表!$H$51+10*转化表!$H$52+10*转化表!$H$53+10*转化表!$H$54+10*转化表!$H$55+(B406-60)*转化表!$H$56,IF(AND(B406&lt;=80,B406&gt;70),9*转化表!$H$50+10*转化表!$H$51+10*转化表!$H$52+10*转化表!$H$53+10*转化表!$H$54+10*转化表!$H$55+10*转化表!$H$56+(B406-70)*转化表!$H$57,IF(AND(B406&lt;=90,B406&gt;80),9*转化表!$H$50+10*转化表!$H$51+10*转化表!$H$52+10*转化表!$H$53+10*转化表!$H$54+10*转化表!$H$55+10*转化表!$H$56+10*转化表!$H$57+(B406-80)*转化表!$H$58,IF(AND(B406&lt;=100,B406&gt;90),9*转化表!$H$50+10*转化表!$H$51+10*转化表!$H$52+10*转化表!$H$53+10*转化表!$H$54+10*转化表!$H$55+10*转化表!$H$56+10*转化表!$H$57+10*转化表!$H$58+(B406-90)*转化表!$H$59,IF(AND(B406&lt;=110,B406&gt;100),9*转化表!$H$50+10*转化表!$H$51+10*转化表!$H$52+10*转化表!$H$53+10*转化表!$H$54+10*转化表!$H$55+10*转化表!$H$56+10*转化表!$H$57+10*转化表!$H$58+10*转化表!$H$59+(B406-100)*转化表!$H$60,IF(AND(B406&lt;=120,B406&gt;110),9*转化表!$H$50+10*转化表!$H$51+10*转化表!$H$52+10*转化表!$H$53+10*转化表!$H$54+10*转化表!$H$55+10*转化表!$H$56+10*转化表!$H$57+10*转化表!$H$58+10*转化表!$H$59+10*转化表!$H$60+(B406-110)*转化表!$H$61)))))))))))))</f>
        <v>0</v>
      </c>
      <c r="M406" s="26">
        <v>0.3</v>
      </c>
      <c r="N406" s="24">
        <v>0</v>
      </c>
      <c r="O406" s="24">
        <v>0</v>
      </c>
      <c r="P406" s="26">
        <v>0.05</v>
      </c>
      <c r="Q406" s="24">
        <v>0</v>
      </c>
      <c r="R406" s="24">
        <v>0</v>
      </c>
      <c r="S406" s="26">
        <v>0.1</v>
      </c>
    </row>
    <row r="407" spans="1:19">
      <c r="A407" s="23" t="s">
        <v>466</v>
      </c>
      <c r="B407" s="24">
        <v>46</v>
      </c>
      <c r="C407" s="25">
        <f t="shared" si="3"/>
        <v>2114</v>
      </c>
      <c r="D407" s="23">
        <v>60</v>
      </c>
      <c r="E407" s="23">
        <v>50</v>
      </c>
      <c r="F407" s="24">
        <v>50</v>
      </c>
      <c r="G407" s="47">
        <f>人物成长表!$D407*人物成长表!$B407*10%+7+IF(AND(B407&lt;=10,B407&gt;0),(人物成长表!$B407-1)*转化表!$C$50,IF(AND(B407&lt;=20,B407&gt;10),9*转化表!$C$50+(B407-10)*转化表!$C$51,IF(AND(B407&lt;=30,B407&gt;20),9*转化表!$C$50+10*转化表!$C$51+(B407-20)*转化表!$C$52,IF(AND(B407&lt;=40,B407&gt;30),9*转化表!$C$50+10*转化表!$C$51+10*转化表!$C$52+(B407-30)*转化表!$C$53,IF(AND(B407&lt;=50,B407&gt;40),9*转化表!$C$50+10*转化表!$C$51+10*转化表!$C$52+10*转化表!$C$53+(B407-40)*转化表!$C$54,IF(AND(B407&lt;=60,B407&gt;50),9*转化表!$C$50+10*转化表!$C$51+10*转化表!$C$52+10*转化表!$C$53+10*转化表!$C$54+(B407-50)*转化表!$C$55,IF(AND(B407&lt;=70,B407&gt;60),9*转化表!$C$50+10*转化表!$C$51+10*转化表!$C$52+10*转化表!$C$53+10*转化表!$C$54+10*转化表!$C$55+(B407-60)*转化表!$C$56,IF(AND(B407&lt;=80,B407&gt;70),9*转化表!$C$50+10*转化表!$C$51+10*转化表!$C$52+10*转化表!$C$53+10*转化表!$C$54+10*转化表!$C$55+10*转化表!$C$56+(B407-70)*转化表!$C$57,IF(AND(B407&lt;=90,B407&gt;80),9*转化表!$C$50+10*转化表!$C$51+10*转化表!$C$52+10*转化表!$C$53+10*转化表!$C$54+10*转化表!$C$55+10*转化表!$C$56+10*转化表!$C$57+(B407-80)*转化表!$C$58,IF(AND(B407&lt;=100,B407&gt;90),9*转化表!$C$50+10*转化表!$C$51+10*转化表!$C$52+10*转化表!$C$53+10*转化表!$C$54+10*转化表!$C$55+10*转化表!$C$56+10*转化表!$C$57+10*转化表!$C$58+(B407-90)*转化表!$C$59,IF(AND(B407&lt;=110,B407&gt;100),9*转化表!$C$50+10*转化表!$C$51+10*转化表!$C$52+10*转化表!$C$53+10*转化表!$C$54+10*转化表!$C$55+10*转化表!$C$56+10*转化表!$C$57+10*转化表!$C$58+10*转化表!$C$59+(B407-100)*转化表!$C$60,IF(AND(B407&lt;=120,B407&gt;110),9*转化表!$C$50+10*转化表!$C$51+10*转化表!$C$52+10*转化表!$C$53+10*转化表!$C$54+10*转化表!$C$55+10*转化表!$C$56+10*转化表!$C$57+10*转化表!$C$58+10*转化表!$C$59+10*转化表!$C$60+(B407-110)*转化表!$C$61))))))))))))</f>
        <v>565</v>
      </c>
      <c r="H407" s="47">
        <f>人物成长表!$D407*人物成长表!$B407*7%+4.8+IF(AND(B407&lt;=10,B407&gt;0),(人物成长表!$B407-1)*转化表!$D$50,IF(AND(B407&lt;=20,B407&gt;10),9*转化表!$D$50+(B407-10)*转化表!$D$51,IF(AND(B407&lt;=30,B407&gt;20),9*转化表!$D$50+10*转化表!$D$51+(B407-20)*转化表!$D$52,IF(AND(B407&lt;=40,B407&gt;30),9*转化表!$D$50+10*转化表!$D$51+10*转化表!$D$52+(B407-30)*转化表!$D$53,IF(AND(B407&lt;=50,B407&gt;40),9*转化表!$D$50+10*转化表!$D$51+10*转化表!$D$52+10*转化表!$D$53+(B407-40)*转化表!$D$54,IF(AND(B407&lt;=60,B407&gt;50),9*转化表!$D$50+10*转化表!$D$51+10*转化表!$D$52+10*转化表!$D$53+10*转化表!$D$54+(B407-50)*转化表!$D$55,IF(AND(B407&lt;=70,B407&gt;60),9*转化表!$D$50+10*转化表!$D$51+10*转化表!$D$52+10*转化表!$D$53+10*转化表!$D$54+10*转化表!$D$55+(B407-60)*转化表!$D$56,IF(AND(B407&lt;=80,B407&gt;70),9*转化表!$D$50+10*转化表!$D$51+10*转化表!$D$52+10*转化表!$D$53+10*转化表!$D$54+10*转化表!$D$55+10*转化表!$D$56+(B407-70)*转化表!$D$57,IF(AND(B407&lt;=90,B407&gt;80),9*转化表!$D$50+10*转化表!$D$51+10*转化表!$D$52+10*转化表!$D$53+10*转化表!$D$54+10*转化表!$D$55+10*转化表!$D$56+10*转化表!$D$57+(B407-80)*转化表!$D$58,IF(AND(B407&lt;=100,B407&gt;90),9*转化表!$D$50+10*转化表!$D$51+10*转化表!$D$52+10*转化表!$D$53+10*转化表!$D$54+10*转化表!$D$55+10*转化表!$D$56+10*转化表!$D$57+10*转化表!$D$58+(B407-90)*转化表!$D$59,IF(AND(B407&lt;=110,B407&gt;100),9*转化表!$D$50+10*转化表!$D$51+10*转化表!$D$52+10*转化表!$D$53+10*转化表!$D$54+10*转化表!$D$55+10*转化表!$D$56+10*转化表!$D$57+10*转化表!$D$58+10*转化表!$D$59+(B407-100)*转化表!$D$60,IF(AND(B407&lt;=120,B407&gt;110),9*转化表!$D$50+10*转化表!$D$51+10*转化表!$D$52+10*转化表!$D$53+10*转化表!$D$54+10*转化表!$D$55+10*转化表!$D$56+10*转化表!$D$57+10*转化表!$D$58+10*转化表!$D$59+10*转化表!$D$60+(B407-110)*转化表!$D$61))))))))))))</f>
        <v>164.00000000000003</v>
      </c>
      <c r="I407" s="46">
        <f>IF(E407&lt;=50,0,(E407-50)*B407*10%+0.1+IF(AND(B407&lt;=10,B407&gt;0),(人物成长表!$B407-1)*转化表!$E$50,IF(AND(B407&lt;=20,B407&gt;10),9*转化表!$E$50+(B407-10)*转化表!$E$51,IF(AND(B407&lt;=30,B407&gt;20),9*转化表!$E$50+10*转化表!$E$51+(B407-20)*转化表!$E$52,IF(AND(B407&lt;=40,B407&gt;30),9*转化表!$E$50+10*转化表!$E$51+10*转化表!$E$52+(B407-30)*转化表!$E$53,IF(AND(B407&lt;=50,B407&gt;40),9*转化表!$E$50+10*转化表!$E$51+10*转化表!$E$52+10*转化表!$E$53+(B407-40)*转化表!$E$54,IF(AND(B407&lt;=60,B407&gt;50),9*转化表!$E$50+10*转化表!$E$51+10*转化表!$E$52+10*转化表!$E$53+10*转化表!$E$54+(B407-50)*转化表!$E$55,IF(AND(B407&lt;=70,B407&gt;60),9*转化表!$E$50+10*转化表!$E$51+10*转化表!$E$52+10*转化表!$E$53+10*转化表!$E$54+10*转化表!$E$55+(B407-60)*转化表!$E$56,IF(AND(B407&lt;=80,B407&gt;70),9*转化表!$E$50+10*转化表!$E$51+10*转化表!$E$52+10*转化表!$E$53+10*转化表!$E$54+10*转化表!$E$55+10*转化表!$E$56+(B407-70)*转化表!$E$57,IF(AND(B407&lt;=90,B407&gt;80),9*转化表!$E$50+10*转化表!$E$51+10*转化表!$E$52+10*转化表!$E$53+10*转化表!$E$54+10*转化表!$E$55+10*转化表!$E$56+10*转化表!$E$57+(B407-80)*转化表!$E$58,IF(AND(B407&lt;=100,B407&gt;90),9*转化表!$E$50+10*转化表!$E$51+10*转化表!$E$52+10*转化表!$E$53+10*转化表!$E$54+10*转化表!$E$55+10*转化表!$E$56+10*转化表!$E$57+10*转化表!$E$58+(B407-90)*转化表!$E$59,IF(AND(B407&lt;=110,B407&gt;100),9*转化表!$E$50+10*转化表!$E$51+10*转化表!$E$52+10*转化表!$E$53+10*转化表!$E$54+10*转化表!$E$55+10*转化表!$E$56+10*转化表!$E$57+10*转化表!$E$58+10*转化表!$E$59+(B407-100)*转化表!$E$60,IF(AND(B407&lt;=120,B407&gt;110),9*转化表!$E$50+10*转化表!$E$51+10*转化表!$E$52+10*转化表!$E$53+10*转化表!$E$54+10*转化表!$E$55+10*转化表!$E$56+10*转化表!$E$57+10*转化表!$E$58+10*转化表!$E$59+10*转化表!$E$60+(B407-110)*转化表!$E$61)))))))))))))</f>
        <v>0</v>
      </c>
      <c r="J407" s="46">
        <f>IF(E407&lt;=50,0,(E407-50)*B407*7%+0.1+IF(AND(B407&lt;=10,B407&gt;0),(人物成长表!$B407-1)*转化表!$F$50,IF(AND(B407&lt;=20,B407&gt;10),9*转化表!$F$50+(B407-10)*转化表!$F$51,IF(AND(B407&lt;=30,B407&gt;20),9*转化表!$F$50+10*转化表!$F$51+(B407-20)*转化表!$F$52,IF(AND(B407&lt;=40,B407&gt;30),9*转化表!$F$50+10*转化表!$F$51+10*转化表!$F$52+(B407-30)*转化表!$F$53,IF(AND(B407&lt;=50,B407&gt;40),9*转化表!$F$50+10*转化表!$F$51+10*转化表!$F$52+10*转化表!$F$53+(B407-40)*转化表!$F$54,IF(AND(B407&lt;=60,B407&gt;50),9*转化表!$F$50+10*转化表!$F$51+10*转化表!$F$52+10*转化表!$F$53+10*转化表!$F$54+(B407-50)*转化表!$F$55,IF(AND(B407&lt;=70,B407&gt;60),9*转化表!$F$50+10*转化表!$F$51+10*转化表!$F$52+10*转化表!$F$53+10*转化表!$F$54+10*转化表!$F$55+(B407-60)*转化表!$F$56,IF(AND(B407&lt;=80,B407&gt;70),9*转化表!$F$50+10*转化表!$F$51+10*转化表!$F$52+10*转化表!$F$53+10*转化表!$F$54+10*转化表!$F$55+10*转化表!$F$56+(B407-70)*转化表!$F$57,IF(AND(B407&lt;=90,B407&gt;80),9*转化表!$F$50+10*转化表!$F$51+10*转化表!$F$52+10*转化表!$F$53+10*转化表!$F$54+10*转化表!$F$55+10*转化表!$F$56+10*转化表!$F$57+(B407-80)*转化表!$F$58,IF(AND(B407&lt;=100,B407&gt;90),9*转化表!$F$50+10*转化表!$F$51+10*转化表!$F$52+10*转化表!$F$53+10*转化表!$F$54+10*转化表!$F$55+10*转化表!$F$56+10*转化表!$F$57+10*转化表!$F$58+(B407-90)*转化表!$F$59,IF(AND(B407&lt;=110,B407&gt;100),9*转化表!$F$50+10*转化表!$F$51+10*转化表!$F$52+10*转化表!$F$53+10*转化表!$F$54+10*转化表!$F$55+10*转化表!$F$56+10*转化表!$F$57+10*转化表!$F$58+10*转化表!$F$59+(B407-100)*转化表!$F$60,IF(AND(B407&lt;=120,B407&gt;110),9*转化表!$F$50+10*转化表!$F$51+10*转化表!$F$52+10*转化表!$F$53+10*转化表!$F$54+10*转化表!$F$55+10*转化表!$F$56+10*转化表!$F$57+10*转化表!$F$58+10*转化表!$F$59+10*转化表!$F$60+(B407-110)*转化表!$F$61)))))))))))))</f>
        <v>0</v>
      </c>
      <c r="K407" s="46">
        <f>(F407-50)*B407*10%+1+IF(AND(B407&lt;=10,B407&gt;0),(人物成长表!$B407-1)*转化表!$G$50,IF(AND(B407&lt;=20,B407&gt;10),9*转化表!$G$50+(B407-10)*转化表!$G$51,IF(AND(B407&lt;=30,B407&gt;20),9*转化表!$G$50+10*转化表!$G$51+(B407-20)*转化表!$G$52,IF(AND(B407&lt;=40,B407&gt;30),9*转化表!$G$50+10*转化表!$G$51+10*转化表!$G$52+(B407-30)*转化表!$G$53,IF(AND(B407&lt;=50,B407&gt;40),9*转化表!$G$50+10*转化表!$G$51+10*转化表!$G$52+10*转化表!$G$53+(B407-40)*转化表!$G$54,IF(AND(B407&lt;=60,B407&gt;50),9*转化表!$G$50+10*转化表!$G$51+10*转化表!$G$52+10*转化表!$G$53+10*转化表!$G$54+(B407-50)*转化表!$G$55,IF(AND(B407&lt;=70,B407&gt;60),9*转化表!$G$50+10*转化表!$G$51+10*转化表!$G$52+10*转化表!$G$53+10*转化表!$G$54+10*转化表!$G$55+(B407-60)*转化表!$G$56,IF(AND(B407&lt;=80,B407&gt;70),9*转化表!$G$50+10*转化表!$G$51+10*转化表!$G$52+10*转化表!$G$53+10*转化表!$G$54+10*转化表!$G$55+10*转化表!$G$56+(B407-70)*转化表!$G$57,IF(AND(B407&lt;=90,B407&gt;80),9*转化表!$G$50+10*转化表!$G$51+10*转化表!$G$52+10*转化表!$G$53+10*转化表!$G$54+10*转化表!$G$55+10*转化表!$G$56+10*转化表!$G$57+(B407-80)*转化表!$G$58,IF(AND(B407&lt;=100,B407&gt;90),9*转化表!$G$50+10*转化表!$G$51+10*转化表!$G$52+10*转化表!$G$53+10*转化表!$G$54+10*转化表!$G$55+10*转化表!$G$56+10*转化表!$G$57+10*转化表!$G$58+(B407-90)*转化表!$G$59,IF(AND(B407&lt;=110,B407&gt;100),9*转化表!$G$50+10*转化表!$G$51+10*转化表!$G$52+10*转化表!$G$53+10*转化表!$G$54+10*转化表!$G$55+10*转化表!$G$56+10*转化表!$G$57+10*转化表!$G$58+10*转化表!$G$59+(B407-100)*转化表!$G$60,IF(AND(B407&lt;=120,B407&gt;110),9*转化表!$G$50+10*转化表!$G$51+10*转化表!$G$52+10*转化表!$G$53+10*转化表!$G$54+10*转化表!$G$55+10*转化表!$G$56+10*转化表!$G$57+10*转化表!$G$58+10*转化表!$G$59+10*转化表!$G$60+(B407-110)*转化表!$G$61))))))))))))</f>
        <v>130</v>
      </c>
      <c r="L407" s="46">
        <f>IF(F407&lt;=50,0,(F407-50)*B407*7%+IF(AND(B407&lt;=10,B407&gt;0),(人物成长表!$B407-1)*转化表!$H$50,IF(AND(B407&lt;=20,B407&gt;10),9*转化表!$H$50+(B407-10)*转化表!$H$51,IF(AND(B407&lt;=30,B407&gt;20),9*转化表!$H$50+10*转化表!$H$51+(B407-20)*转化表!$H$52,IF(AND(B407&lt;=40,B407&gt;30),9*转化表!$H$50+10*转化表!$H$51+10*转化表!$H$52+(B407-30)*转化表!$H$53,IF(AND(B407&lt;=50,B407&gt;40),9*转化表!$H$50+10*转化表!$H$51+10*转化表!$H$52+10*转化表!$H$53+(B407-40)*转化表!$H$54,IF(AND(B407&lt;=60,B407&gt;50),9*转化表!$H$50+10*转化表!$H$51+10*转化表!$H$52+10*转化表!$H$53+10*转化表!$H$54+(B407-50)*转化表!$H$55,IF(AND(B407&lt;=70,B407&gt;60),9*转化表!$H$50+10*转化表!$H$51+10*转化表!$H$52+10*转化表!$H$53+10*转化表!$H$54+10*转化表!$H$55+(B407-60)*转化表!$H$56,IF(AND(B407&lt;=80,B407&gt;70),9*转化表!$H$50+10*转化表!$H$51+10*转化表!$H$52+10*转化表!$H$53+10*转化表!$H$54+10*转化表!$H$55+10*转化表!$H$56+(B407-70)*转化表!$H$57,IF(AND(B407&lt;=90,B407&gt;80),9*转化表!$H$50+10*转化表!$H$51+10*转化表!$H$52+10*转化表!$H$53+10*转化表!$H$54+10*转化表!$H$55+10*转化表!$H$56+10*转化表!$H$57+(B407-80)*转化表!$H$58,IF(AND(B407&lt;=100,B407&gt;90),9*转化表!$H$50+10*转化表!$H$51+10*转化表!$H$52+10*转化表!$H$53+10*转化表!$H$54+10*转化表!$H$55+10*转化表!$H$56+10*转化表!$H$57+10*转化表!$H$58+(B407-90)*转化表!$H$59,IF(AND(B407&lt;=110,B407&gt;100),9*转化表!$H$50+10*转化表!$H$51+10*转化表!$H$52+10*转化表!$H$53+10*转化表!$H$54+10*转化表!$H$55+10*转化表!$H$56+10*转化表!$H$57+10*转化表!$H$58+10*转化表!$H$59+(B407-100)*转化表!$H$60,IF(AND(B407&lt;=120,B407&gt;110),9*转化表!$H$50+10*转化表!$H$51+10*转化表!$H$52+10*转化表!$H$53+10*转化表!$H$54+10*转化表!$H$55+10*转化表!$H$56+10*转化表!$H$57+10*转化表!$H$58+10*转化表!$H$59+10*转化表!$H$60+(B407-110)*转化表!$H$61)))))))))))))</f>
        <v>0</v>
      </c>
      <c r="M407" s="26">
        <v>0.3</v>
      </c>
      <c r="N407" s="24">
        <v>0</v>
      </c>
      <c r="O407" s="24">
        <v>0</v>
      </c>
      <c r="P407" s="26">
        <v>0.05</v>
      </c>
      <c r="Q407" s="24">
        <v>0</v>
      </c>
      <c r="R407" s="24">
        <v>0</v>
      </c>
      <c r="S407" s="26">
        <v>0.1</v>
      </c>
    </row>
    <row r="408" spans="1:19">
      <c r="A408" s="23" t="s">
        <v>466</v>
      </c>
      <c r="B408" s="24">
        <v>47</v>
      </c>
      <c r="C408" s="25">
        <f t="shared" si="3"/>
        <v>2194</v>
      </c>
      <c r="D408" s="23">
        <v>60</v>
      </c>
      <c r="E408" s="23">
        <v>50</v>
      </c>
      <c r="F408" s="24">
        <v>50</v>
      </c>
      <c r="G408" s="47">
        <f>人物成长表!$D408*人物成长表!$B408*10%+7+IF(AND(B408&lt;=10,B408&gt;0),(人物成长表!$B408-1)*转化表!$C$50,IF(AND(B408&lt;=20,B408&gt;10),9*转化表!$C$50+(B408-10)*转化表!$C$51,IF(AND(B408&lt;=30,B408&gt;20),9*转化表!$C$50+10*转化表!$C$51+(B408-20)*转化表!$C$52,IF(AND(B408&lt;=40,B408&gt;30),9*转化表!$C$50+10*转化表!$C$51+10*转化表!$C$52+(B408-30)*转化表!$C$53,IF(AND(B408&lt;=50,B408&gt;40),9*转化表!$C$50+10*转化表!$C$51+10*转化表!$C$52+10*转化表!$C$53+(B408-40)*转化表!$C$54,IF(AND(B408&lt;=60,B408&gt;50),9*转化表!$C$50+10*转化表!$C$51+10*转化表!$C$52+10*转化表!$C$53+10*转化表!$C$54+(B408-50)*转化表!$C$55,IF(AND(B408&lt;=70,B408&gt;60),9*转化表!$C$50+10*转化表!$C$51+10*转化表!$C$52+10*转化表!$C$53+10*转化表!$C$54+10*转化表!$C$55+(B408-60)*转化表!$C$56,IF(AND(B408&lt;=80,B408&gt;70),9*转化表!$C$50+10*转化表!$C$51+10*转化表!$C$52+10*转化表!$C$53+10*转化表!$C$54+10*转化表!$C$55+10*转化表!$C$56+(B408-70)*转化表!$C$57,IF(AND(B408&lt;=90,B408&gt;80),9*转化表!$C$50+10*转化表!$C$51+10*转化表!$C$52+10*转化表!$C$53+10*转化表!$C$54+10*转化表!$C$55+10*转化表!$C$56+10*转化表!$C$57+(B408-80)*转化表!$C$58,IF(AND(B408&lt;=100,B408&gt;90),9*转化表!$C$50+10*转化表!$C$51+10*转化表!$C$52+10*转化表!$C$53+10*转化表!$C$54+10*转化表!$C$55+10*转化表!$C$56+10*转化表!$C$57+10*转化表!$C$58+(B408-90)*转化表!$C$59,IF(AND(B408&lt;=110,B408&gt;100),9*转化表!$C$50+10*转化表!$C$51+10*转化表!$C$52+10*转化表!$C$53+10*转化表!$C$54+10*转化表!$C$55+10*转化表!$C$56+10*转化表!$C$57+10*转化表!$C$58+10*转化表!$C$59+(B408-100)*转化表!$C$60,IF(AND(B408&lt;=120,B408&gt;110),9*转化表!$C$50+10*转化表!$C$51+10*转化表!$C$52+10*转化表!$C$53+10*转化表!$C$54+10*转化表!$C$55+10*转化表!$C$56+10*转化表!$C$57+10*转化表!$C$58+10*转化表!$C$59+10*转化表!$C$60+(B408-110)*转化表!$C$61))))))))))))</f>
        <v>586</v>
      </c>
      <c r="H408" s="47">
        <f>人物成长表!$D408*人物成长表!$B408*7%+4.8+IF(AND(B408&lt;=10,B408&gt;0),(人物成长表!$B408-1)*转化表!$D$50,IF(AND(B408&lt;=20,B408&gt;10),9*转化表!$D$50+(B408-10)*转化表!$D$51,IF(AND(B408&lt;=30,B408&gt;20),9*转化表!$D$50+10*转化表!$D$51+(B408-20)*转化表!$D$52,IF(AND(B408&lt;=40,B408&gt;30),9*转化表!$D$50+10*转化表!$D$51+10*转化表!$D$52+(B408-30)*转化表!$D$53,IF(AND(B408&lt;=50,B408&gt;40),9*转化表!$D$50+10*转化表!$D$51+10*转化表!$D$52+10*转化表!$D$53+(B408-40)*转化表!$D$54,IF(AND(B408&lt;=60,B408&gt;50),9*转化表!$D$50+10*转化表!$D$51+10*转化表!$D$52+10*转化表!$D$53+10*转化表!$D$54+(B408-50)*转化表!$D$55,IF(AND(B408&lt;=70,B408&gt;60),9*转化表!$D$50+10*转化表!$D$51+10*转化表!$D$52+10*转化表!$D$53+10*转化表!$D$54+10*转化表!$D$55+(B408-60)*转化表!$D$56,IF(AND(B408&lt;=80,B408&gt;70),9*转化表!$D$50+10*转化表!$D$51+10*转化表!$D$52+10*转化表!$D$53+10*转化表!$D$54+10*转化表!$D$55+10*转化表!$D$56+(B408-70)*转化表!$D$57,IF(AND(B408&lt;=90,B408&gt;80),9*转化表!$D$50+10*转化表!$D$51+10*转化表!$D$52+10*转化表!$D$53+10*转化表!$D$54+10*转化表!$D$55+10*转化表!$D$56+10*转化表!$D$57+(B408-80)*转化表!$D$58,IF(AND(B408&lt;=100,B408&gt;90),9*转化表!$D$50+10*转化表!$D$51+10*转化表!$D$52+10*转化表!$D$53+10*转化表!$D$54+10*转化表!$D$55+10*转化表!$D$56+10*转化表!$D$57+10*转化表!$D$58+(B408-90)*转化表!$D$59,IF(AND(B408&lt;=110,B408&gt;100),9*转化表!$D$50+10*转化表!$D$51+10*转化表!$D$52+10*转化表!$D$53+10*转化表!$D$54+10*转化表!$D$55+10*转化表!$D$56+10*转化表!$D$57+10*转化表!$D$58+10*转化表!$D$59+(B408-100)*转化表!$D$60,IF(AND(B408&lt;=120,B408&gt;110),9*转化表!$D$50+10*转化表!$D$51+10*转化表!$D$52+10*转化表!$D$53+10*转化表!$D$54+10*转化表!$D$55+10*转化表!$D$56+10*转化表!$D$57+10*转化表!$D$58+10*转化表!$D$59+10*转化表!$D$60+(B408-110)*转化表!$D$61))))))))))))</f>
        <v>170.00000000000003</v>
      </c>
      <c r="I408" s="46">
        <f>IF(E408&lt;=50,0,(E408-50)*B408*10%+0.1+IF(AND(B408&lt;=10,B408&gt;0),(人物成长表!$B408-1)*转化表!$E$50,IF(AND(B408&lt;=20,B408&gt;10),9*转化表!$E$50+(B408-10)*转化表!$E$51,IF(AND(B408&lt;=30,B408&gt;20),9*转化表!$E$50+10*转化表!$E$51+(B408-20)*转化表!$E$52,IF(AND(B408&lt;=40,B408&gt;30),9*转化表!$E$50+10*转化表!$E$51+10*转化表!$E$52+(B408-30)*转化表!$E$53,IF(AND(B408&lt;=50,B408&gt;40),9*转化表!$E$50+10*转化表!$E$51+10*转化表!$E$52+10*转化表!$E$53+(B408-40)*转化表!$E$54,IF(AND(B408&lt;=60,B408&gt;50),9*转化表!$E$50+10*转化表!$E$51+10*转化表!$E$52+10*转化表!$E$53+10*转化表!$E$54+(B408-50)*转化表!$E$55,IF(AND(B408&lt;=70,B408&gt;60),9*转化表!$E$50+10*转化表!$E$51+10*转化表!$E$52+10*转化表!$E$53+10*转化表!$E$54+10*转化表!$E$55+(B408-60)*转化表!$E$56,IF(AND(B408&lt;=80,B408&gt;70),9*转化表!$E$50+10*转化表!$E$51+10*转化表!$E$52+10*转化表!$E$53+10*转化表!$E$54+10*转化表!$E$55+10*转化表!$E$56+(B408-70)*转化表!$E$57,IF(AND(B408&lt;=90,B408&gt;80),9*转化表!$E$50+10*转化表!$E$51+10*转化表!$E$52+10*转化表!$E$53+10*转化表!$E$54+10*转化表!$E$55+10*转化表!$E$56+10*转化表!$E$57+(B408-80)*转化表!$E$58,IF(AND(B408&lt;=100,B408&gt;90),9*转化表!$E$50+10*转化表!$E$51+10*转化表!$E$52+10*转化表!$E$53+10*转化表!$E$54+10*转化表!$E$55+10*转化表!$E$56+10*转化表!$E$57+10*转化表!$E$58+(B408-90)*转化表!$E$59,IF(AND(B408&lt;=110,B408&gt;100),9*转化表!$E$50+10*转化表!$E$51+10*转化表!$E$52+10*转化表!$E$53+10*转化表!$E$54+10*转化表!$E$55+10*转化表!$E$56+10*转化表!$E$57+10*转化表!$E$58+10*转化表!$E$59+(B408-100)*转化表!$E$60,IF(AND(B408&lt;=120,B408&gt;110),9*转化表!$E$50+10*转化表!$E$51+10*转化表!$E$52+10*转化表!$E$53+10*转化表!$E$54+10*转化表!$E$55+10*转化表!$E$56+10*转化表!$E$57+10*转化表!$E$58+10*转化表!$E$59+10*转化表!$E$60+(B408-110)*转化表!$E$61)))))))))))))</f>
        <v>0</v>
      </c>
      <c r="J408" s="46">
        <f>IF(E408&lt;=50,0,(E408-50)*B408*7%+0.1+IF(AND(B408&lt;=10,B408&gt;0),(人物成长表!$B408-1)*转化表!$F$50,IF(AND(B408&lt;=20,B408&gt;10),9*转化表!$F$50+(B408-10)*转化表!$F$51,IF(AND(B408&lt;=30,B408&gt;20),9*转化表!$F$50+10*转化表!$F$51+(B408-20)*转化表!$F$52,IF(AND(B408&lt;=40,B408&gt;30),9*转化表!$F$50+10*转化表!$F$51+10*转化表!$F$52+(B408-30)*转化表!$F$53,IF(AND(B408&lt;=50,B408&gt;40),9*转化表!$F$50+10*转化表!$F$51+10*转化表!$F$52+10*转化表!$F$53+(B408-40)*转化表!$F$54,IF(AND(B408&lt;=60,B408&gt;50),9*转化表!$F$50+10*转化表!$F$51+10*转化表!$F$52+10*转化表!$F$53+10*转化表!$F$54+(B408-50)*转化表!$F$55,IF(AND(B408&lt;=70,B408&gt;60),9*转化表!$F$50+10*转化表!$F$51+10*转化表!$F$52+10*转化表!$F$53+10*转化表!$F$54+10*转化表!$F$55+(B408-60)*转化表!$F$56,IF(AND(B408&lt;=80,B408&gt;70),9*转化表!$F$50+10*转化表!$F$51+10*转化表!$F$52+10*转化表!$F$53+10*转化表!$F$54+10*转化表!$F$55+10*转化表!$F$56+(B408-70)*转化表!$F$57,IF(AND(B408&lt;=90,B408&gt;80),9*转化表!$F$50+10*转化表!$F$51+10*转化表!$F$52+10*转化表!$F$53+10*转化表!$F$54+10*转化表!$F$55+10*转化表!$F$56+10*转化表!$F$57+(B408-80)*转化表!$F$58,IF(AND(B408&lt;=100,B408&gt;90),9*转化表!$F$50+10*转化表!$F$51+10*转化表!$F$52+10*转化表!$F$53+10*转化表!$F$54+10*转化表!$F$55+10*转化表!$F$56+10*转化表!$F$57+10*转化表!$F$58+(B408-90)*转化表!$F$59,IF(AND(B408&lt;=110,B408&gt;100),9*转化表!$F$50+10*转化表!$F$51+10*转化表!$F$52+10*转化表!$F$53+10*转化表!$F$54+10*转化表!$F$55+10*转化表!$F$56+10*转化表!$F$57+10*转化表!$F$58+10*转化表!$F$59+(B408-100)*转化表!$F$60,IF(AND(B408&lt;=120,B408&gt;110),9*转化表!$F$50+10*转化表!$F$51+10*转化表!$F$52+10*转化表!$F$53+10*转化表!$F$54+10*转化表!$F$55+10*转化表!$F$56+10*转化表!$F$57+10*转化表!$F$58+10*转化表!$F$59+10*转化表!$F$60+(B408-110)*转化表!$F$61)))))))))))))</f>
        <v>0</v>
      </c>
      <c r="K408" s="46">
        <f>(F408-50)*B408*10%+1+IF(AND(B408&lt;=10,B408&gt;0),(人物成长表!$B408-1)*转化表!$G$50,IF(AND(B408&lt;=20,B408&gt;10),9*转化表!$G$50+(B408-10)*转化表!$G$51,IF(AND(B408&lt;=30,B408&gt;20),9*转化表!$G$50+10*转化表!$G$51+(B408-20)*转化表!$G$52,IF(AND(B408&lt;=40,B408&gt;30),9*转化表!$G$50+10*转化表!$G$51+10*转化表!$G$52+(B408-30)*转化表!$G$53,IF(AND(B408&lt;=50,B408&gt;40),9*转化表!$G$50+10*转化表!$G$51+10*转化表!$G$52+10*转化表!$G$53+(B408-40)*转化表!$G$54,IF(AND(B408&lt;=60,B408&gt;50),9*转化表!$G$50+10*转化表!$G$51+10*转化表!$G$52+10*转化表!$G$53+10*转化表!$G$54+(B408-50)*转化表!$G$55,IF(AND(B408&lt;=70,B408&gt;60),9*转化表!$G$50+10*转化表!$G$51+10*转化表!$G$52+10*转化表!$G$53+10*转化表!$G$54+10*转化表!$G$55+(B408-60)*转化表!$G$56,IF(AND(B408&lt;=80,B408&gt;70),9*转化表!$G$50+10*转化表!$G$51+10*转化表!$G$52+10*转化表!$G$53+10*转化表!$G$54+10*转化表!$G$55+10*转化表!$G$56+(B408-70)*转化表!$G$57,IF(AND(B408&lt;=90,B408&gt;80),9*转化表!$G$50+10*转化表!$G$51+10*转化表!$G$52+10*转化表!$G$53+10*转化表!$G$54+10*转化表!$G$55+10*转化表!$G$56+10*转化表!$G$57+(B408-80)*转化表!$G$58,IF(AND(B408&lt;=100,B408&gt;90),9*转化表!$G$50+10*转化表!$G$51+10*转化表!$G$52+10*转化表!$G$53+10*转化表!$G$54+10*转化表!$G$55+10*转化表!$G$56+10*转化表!$G$57+10*转化表!$G$58+(B408-90)*转化表!$G$59,IF(AND(B408&lt;=110,B408&gt;100),9*转化表!$G$50+10*转化表!$G$51+10*转化表!$G$52+10*转化表!$G$53+10*转化表!$G$54+10*转化表!$G$55+10*转化表!$G$56+10*转化表!$G$57+10*转化表!$G$58+10*转化表!$G$59+(B408-100)*转化表!$G$60,IF(AND(B408&lt;=120,B408&gt;110),9*转化表!$G$50+10*转化表!$G$51+10*转化表!$G$52+10*转化表!$G$53+10*转化表!$G$54+10*转化表!$G$55+10*转化表!$G$56+10*转化表!$G$57+10*转化表!$G$58+10*转化表!$G$59+10*转化表!$G$60+(B408-110)*转化表!$G$61))))))))))))</f>
        <v>135</v>
      </c>
      <c r="L408" s="46">
        <f>IF(F408&lt;=50,0,(F408-50)*B408*7%+IF(AND(B408&lt;=10,B408&gt;0),(人物成长表!$B408-1)*转化表!$H$50,IF(AND(B408&lt;=20,B408&gt;10),9*转化表!$H$50+(B408-10)*转化表!$H$51,IF(AND(B408&lt;=30,B408&gt;20),9*转化表!$H$50+10*转化表!$H$51+(B408-20)*转化表!$H$52,IF(AND(B408&lt;=40,B408&gt;30),9*转化表!$H$50+10*转化表!$H$51+10*转化表!$H$52+(B408-30)*转化表!$H$53,IF(AND(B408&lt;=50,B408&gt;40),9*转化表!$H$50+10*转化表!$H$51+10*转化表!$H$52+10*转化表!$H$53+(B408-40)*转化表!$H$54,IF(AND(B408&lt;=60,B408&gt;50),9*转化表!$H$50+10*转化表!$H$51+10*转化表!$H$52+10*转化表!$H$53+10*转化表!$H$54+(B408-50)*转化表!$H$55,IF(AND(B408&lt;=70,B408&gt;60),9*转化表!$H$50+10*转化表!$H$51+10*转化表!$H$52+10*转化表!$H$53+10*转化表!$H$54+10*转化表!$H$55+(B408-60)*转化表!$H$56,IF(AND(B408&lt;=80,B408&gt;70),9*转化表!$H$50+10*转化表!$H$51+10*转化表!$H$52+10*转化表!$H$53+10*转化表!$H$54+10*转化表!$H$55+10*转化表!$H$56+(B408-70)*转化表!$H$57,IF(AND(B408&lt;=90,B408&gt;80),9*转化表!$H$50+10*转化表!$H$51+10*转化表!$H$52+10*转化表!$H$53+10*转化表!$H$54+10*转化表!$H$55+10*转化表!$H$56+10*转化表!$H$57+(B408-80)*转化表!$H$58,IF(AND(B408&lt;=100,B408&gt;90),9*转化表!$H$50+10*转化表!$H$51+10*转化表!$H$52+10*转化表!$H$53+10*转化表!$H$54+10*转化表!$H$55+10*转化表!$H$56+10*转化表!$H$57+10*转化表!$H$58+(B408-90)*转化表!$H$59,IF(AND(B408&lt;=110,B408&gt;100),9*转化表!$H$50+10*转化表!$H$51+10*转化表!$H$52+10*转化表!$H$53+10*转化表!$H$54+10*转化表!$H$55+10*转化表!$H$56+10*转化表!$H$57+10*转化表!$H$58+10*转化表!$H$59+(B408-100)*转化表!$H$60,IF(AND(B408&lt;=120,B408&gt;110),9*转化表!$H$50+10*转化表!$H$51+10*转化表!$H$52+10*转化表!$H$53+10*转化表!$H$54+10*转化表!$H$55+10*转化表!$H$56+10*转化表!$H$57+10*转化表!$H$58+10*转化表!$H$59+10*转化表!$H$60+(B408-110)*转化表!$H$61)))))))))))))</f>
        <v>0</v>
      </c>
      <c r="M408" s="26">
        <v>0.3</v>
      </c>
      <c r="N408" s="24">
        <v>0</v>
      </c>
      <c r="O408" s="24">
        <v>0</v>
      </c>
      <c r="P408" s="26">
        <v>0.05</v>
      </c>
      <c r="Q408" s="24">
        <v>0</v>
      </c>
      <c r="R408" s="24">
        <v>0</v>
      </c>
      <c r="S408" s="26">
        <v>0.1</v>
      </c>
    </row>
    <row r="409" spans="1:19">
      <c r="A409" s="23" t="s">
        <v>466</v>
      </c>
      <c r="B409" s="24">
        <v>48</v>
      </c>
      <c r="C409" s="25">
        <f t="shared" si="3"/>
        <v>2274</v>
      </c>
      <c r="D409" s="23">
        <v>60</v>
      </c>
      <c r="E409" s="23">
        <v>50</v>
      </c>
      <c r="F409" s="24">
        <v>50</v>
      </c>
      <c r="G409" s="47">
        <f>人物成长表!$D409*人物成长表!$B409*10%+7+IF(AND(B409&lt;=10,B409&gt;0),(人物成长表!$B409-1)*转化表!$C$50,IF(AND(B409&lt;=20,B409&gt;10),9*转化表!$C$50+(B409-10)*转化表!$C$51,IF(AND(B409&lt;=30,B409&gt;20),9*转化表!$C$50+10*转化表!$C$51+(B409-20)*转化表!$C$52,IF(AND(B409&lt;=40,B409&gt;30),9*转化表!$C$50+10*转化表!$C$51+10*转化表!$C$52+(B409-30)*转化表!$C$53,IF(AND(B409&lt;=50,B409&gt;40),9*转化表!$C$50+10*转化表!$C$51+10*转化表!$C$52+10*转化表!$C$53+(B409-40)*转化表!$C$54,IF(AND(B409&lt;=60,B409&gt;50),9*转化表!$C$50+10*转化表!$C$51+10*转化表!$C$52+10*转化表!$C$53+10*转化表!$C$54+(B409-50)*转化表!$C$55,IF(AND(B409&lt;=70,B409&gt;60),9*转化表!$C$50+10*转化表!$C$51+10*转化表!$C$52+10*转化表!$C$53+10*转化表!$C$54+10*转化表!$C$55+(B409-60)*转化表!$C$56,IF(AND(B409&lt;=80,B409&gt;70),9*转化表!$C$50+10*转化表!$C$51+10*转化表!$C$52+10*转化表!$C$53+10*转化表!$C$54+10*转化表!$C$55+10*转化表!$C$56+(B409-70)*转化表!$C$57,IF(AND(B409&lt;=90,B409&gt;80),9*转化表!$C$50+10*转化表!$C$51+10*转化表!$C$52+10*转化表!$C$53+10*转化表!$C$54+10*转化表!$C$55+10*转化表!$C$56+10*转化表!$C$57+(B409-80)*转化表!$C$58,IF(AND(B409&lt;=100,B409&gt;90),9*转化表!$C$50+10*转化表!$C$51+10*转化表!$C$52+10*转化表!$C$53+10*转化表!$C$54+10*转化表!$C$55+10*转化表!$C$56+10*转化表!$C$57+10*转化表!$C$58+(B409-90)*转化表!$C$59,IF(AND(B409&lt;=110,B409&gt;100),9*转化表!$C$50+10*转化表!$C$51+10*转化表!$C$52+10*转化表!$C$53+10*转化表!$C$54+10*转化表!$C$55+10*转化表!$C$56+10*转化表!$C$57+10*转化表!$C$58+10*转化表!$C$59+(B409-100)*转化表!$C$60,IF(AND(B409&lt;=120,B409&gt;110),9*转化表!$C$50+10*转化表!$C$51+10*转化表!$C$52+10*转化表!$C$53+10*转化表!$C$54+10*转化表!$C$55+10*转化表!$C$56+10*转化表!$C$57+10*转化表!$C$58+10*转化表!$C$59+10*转化表!$C$60+(B409-110)*转化表!$C$61))))))))))))</f>
        <v>607</v>
      </c>
      <c r="H409" s="47">
        <f>人物成长表!$D409*人物成长表!$B409*7%+4.8+IF(AND(B409&lt;=10,B409&gt;0),(人物成长表!$B409-1)*转化表!$D$50,IF(AND(B409&lt;=20,B409&gt;10),9*转化表!$D$50+(B409-10)*转化表!$D$51,IF(AND(B409&lt;=30,B409&gt;20),9*转化表!$D$50+10*转化表!$D$51+(B409-20)*转化表!$D$52,IF(AND(B409&lt;=40,B409&gt;30),9*转化表!$D$50+10*转化表!$D$51+10*转化表!$D$52+(B409-30)*转化表!$D$53,IF(AND(B409&lt;=50,B409&gt;40),9*转化表!$D$50+10*转化表!$D$51+10*转化表!$D$52+10*转化表!$D$53+(B409-40)*转化表!$D$54,IF(AND(B409&lt;=60,B409&gt;50),9*转化表!$D$50+10*转化表!$D$51+10*转化表!$D$52+10*转化表!$D$53+10*转化表!$D$54+(B409-50)*转化表!$D$55,IF(AND(B409&lt;=70,B409&gt;60),9*转化表!$D$50+10*转化表!$D$51+10*转化表!$D$52+10*转化表!$D$53+10*转化表!$D$54+10*转化表!$D$55+(B409-60)*转化表!$D$56,IF(AND(B409&lt;=80,B409&gt;70),9*转化表!$D$50+10*转化表!$D$51+10*转化表!$D$52+10*转化表!$D$53+10*转化表!$D$54+10*转化表!$D$55+10*转化表!$D$56+(B409-70)*转化表!$D$57,IF(AND(B409&lt;=90,B409&gt;80),9*转化表!$D$50+10*转化表!$D$51+10*转化表!$D$52+10*转化表!$D$53+10*转化表!$D$54+10*转化表!$D$55+10*转化表!$D$56+10*转化表!$D$57+(B409-80)*转化表!$D$58,IF(AND(B409&lt;=100,B409&gt;90),9*转化表!$D$50+10*转化表!$D$51+10*转化表!$D$52+10*转化表!$D$53+10*转化表!$D$54+10*转化表!$D$55+10*转化表!$D$56+10*转化表!$D$57+10*转化表!$D$58+(B409-90)*转化表!$D$59,IF(AND(B409&lt;=110,B409&gt;100),9*转化表!$D$50+10*转化表!$D$51+10*转化表!$D$52+10*转化表!$D$53+10*转化表!$D$54+10*转化表!$D$55+10*转化表!$D$56+10*转化表!$D$57+10*转化表!$D$58+10*转化表!$D$59+(B409-100)*转化表!$D$60,IF(AND(B409&lt;=120,B409&gt;110),9*转化表!$D$50+10*转化表!$D$51+10*转化表!$D$52+10*转化表!$D$53+10*转化表!$D$54+10*转化表!$D$55+10*转化表!$D$56+10*转化表!$D$57+10*转化表!$D$58+10*转化表!$D$59+10*转化表!$D$60+(B409-110)*转化表!$D$61))))))))))))</f>
        <v>176.00000000000003</v>
      </c>
      <c r="I409" s="46">
        <f>IF(E409&lt;=50,0,(E409-50)*B409*10%+0.1+IF(AND(B409&lt;=10,B409&gt;0),(人物成长表!$B409-1)*转化表!$E$50,IF(AND(B409&lt;=20,B409&gt;10),9*转化表!$E$50+(B409-10)*转化表!$E$51,IF(AND(B409&lt;=30,B409&gt;20),9*转化表!$E$50+10*转化表!$E$51+(B409-20)*转化表!$E$52,IF(AND(B409&lt;=40,B409&gt;30),9*转化表!$E$50+10*转化表!$E$51+10*转化表!$E$52+(B409-30)*转化表!$E$53,IF(AND(B409&lt;=50,B409&gt;40),9*转化表!$E$50+10*转化表!$E$51+10*转化表!$E$52+10*转化表!$E$53+(B409-40)*转化表!$E$54,IF(AND(B409&lt;=60,B409&gt;50),9*转化表!$E$50+10*转化表!$E$51+10*转化表!$E$52+10*转化表!$E$53+10*转化表!$E$54+(B409-50)*转化表!$E$55,IF(AND(B409&lt;=70,B409&gt;60),9*转化表!$E$50+10*转化表!$E$51+10*转化表!$E$52+10*转化表!$E$53+10*转化表!$E$54+10*转化表!$E$55+(B409-60)*转化表!$E$56,IF(AND(B409&lt;=80,B409&gt;70),9*转化表!$E$50+10*转化表!$E$51+10*转化表!$E$52+10*转化表!$E$53+10*转化表!$E$54+10*转化表!$E$55+10*转化表!$E$56+(B409-70)*转化表!$E$57,IF(AND(B409&lt;=90,B409&gt;80),9*转化表!$E$50+10*转化表!$E$51+10*转化表!$E$52+10*转化表!$E$53+10*转化表!$E$54+10*转化表!$E$55+10*转化表!$E$56+10*转化表!$E$57+(B409-80)*转化表!$E$58,IF(AND(B409&lt;=100,B409&gt;90),9*转化表!$E$50+10*转化表!$E$51+10*转化表!$E$52+10*转化表!$E$53+10*转化表!$E$54+10*转化表!$E$55+10*转化表!$E$56+10*转化表!$E$57+10*转化表!$E$58+(B409-90)*转化表!$E$59,IF(AND(B409&lt;=110,B409&gt;100),9*转化表!$E$50+10*转化表!$E$51+10*转化表!$E$52+10*转化表!$E$53+10*转化表!$E$54+10*转化表!$E$55+10*转化表!$E$56+10*转化表!$E$57+10*转化表!$E$58+10*转化表!$E$59+(B409-100)*转化表!$E$60,IF(AND(B409&lt;=120,B409&gt;110),9*转化表!$E$50+10*转化表!$E$51+10*转化表!$E$52+10*转化表!$E$53+10*转化表!$E$54+10*转化表!$E$55+10*转化表!$E$56+10*转化表!$E$57+10*转化表!$E$58+10*转化表!$E$59+10*转化表!$E$60+(B409-110)*转化表!$E$61)))))))))))))</f>
        <v>0</v>
      </c>
      <c r="J409" s="46">
        <f>IF(E409&lt;=50,0,(E409-50)*B409*7%+0.1+IF(AND(B409&lt;=10,B409&gt;0),(人物成长表!$B409-1)*转化表!$F$50,IF(AND(B409&lt;=20,B409&gt;10),9*转化表!$F$50+(B409-10)*转化表!$F$51,IF(AND(B409&lt;=30,B409&gt;20),9*转化表!$F$50+10*转化表!$F$51+(B409-20)*转化表!$F$52,IF(AND(B409&lt;=40,B409&gt;30),9*转化表!$F$50+10*转化表!$F$51+10*转化表!$F$52+(B409-30)*转化表!$F$53,IF(AND(B409&lt;=50,B409&gt;40),9*转化表!$F$50+10*转化表!$F$51+10*转化表!$F$52+10*转化表!$F$53+(B409-40)*转化表!$F$54,IF(AND(B409&lt;=60,B409&gt;50),9*转化表!$F$50+10*转化表!$F$51+10*转化表!$F$52+10*转化表!$F$53+10*转化表!$F$54+(B409-50)*转化表!$F$55,IF(AND(B409&lt;=70,B409&gt;60),9*转化表!$F$50+10*转化表!$F$51+10*转化表!$F$52+10*转化表!$F$53+10*转化表!$F$54+10*转化表!$F$55+(B409-60)*转化表!$F$56,IF(AND(B409&lt;=80,B409&gt;70),9*转化表!$F$50+10*转化表!$F$51+10*转化表!$F$52+10*转化表!$F$53+10*转化表!$F$54+10*转化表!$F$55+10*转化表!$F$56+(B409-70)*转化表!$F$57,IF(AND(B409&lt;=90,B409&gt;80),9*转化表!$F$50+10*转化表!$F$51+10*转化表!$F$52+10*转化表!$F$53+10*转化表!$F$54+10*转化表!$F$55+10*转化表!$F$56+10*转化表!$F$57+(B409-80)*转化表!$F$58,IF(AND(B409&lt;=100,B409&gt;90),9*转化表!$F$50+10*转化表!$F$51+10*转化表!$F$52+10*转化表!$F$53+10*转化表!$F$54+10*转化表!$F$55+10*转化表!$F$56+10*转化表!$F$57+10*转化表!$F$58+(B409-90)*转化表!$F$59,IF(AND(B409&lt;=110,B409&gt;100),9*转化表!$F$50+10*转化表!$F$51+10*转化表!$F$52+10*转化表!$F$53+10*转化表!$F$54+10*转化表!$F$55+10*转化表!$F$56+10*转化表!$F$57+10*转化表!$F$58+10*转化表!$F$59+(B409-100)*转化表!$F$60,IF(AND(B409&lt;=120,B409&gt;110),9*转化表!$F$50+10*转化表!$F$51+10*转化表!$F$52+10*转化表!$F$53+10*转化表!$F$54+10*转化表!$F$55+10*转化表!$F$56+10*转化表!$F$57+10*转化表!$F$58+10*转化表!$F$59+10*转化表!$F$60+(B409-110)*转化表!$F$61)))))))))))))</f>
        <v>0</v>
      </c>
      <c r="K409" s="46">
        <f>(F409-50)*B409*10%+1+IF(AND(B409&lt;=10,B409&gt;0),(人物成长表!$B409-1)*转化表!$G$50,IF(AND(B409&lt;=20,B409&gt;10),9*转化表!$G$50+(B409-10)*转化表!$G$51,IF(AND(B409&lt;=30,B409&gt;20),9*转化表!$G$50+10*转化表!$G$51+(B409-20)*转化表!$G$52,IF(AND(B409&lt;=40,B409&gt;30),9*转化表!$G$50+10*转化表!$G$51+10*转化表!$G$52+(B409-30)*转化表!$G$53,IF(AND(B409&lt;=50,B409&gt;40),9*转化表!$G$50+10*转化表!$G$51+10*转化表!$G$52+10*转化表!$G$53+(B409-40)*转化表!$G$54,IF(AND(B409&lt;=60,B409&gt;50),9*转化表!$G$50+10*转化表!$G$51+10*转化表!$G$52+10*转化表!$G$53+10*转化表!$G$54+(B409-50)*转化表!$G$55,IF(AND(B409&lt;=70,B409&gt;60),9*转化表!$G$50+10*转化表!$G$51+10*转化表!$G$52+10*转化表!$G$53+10*转化表!$G$54+10*转化表!$G$55+(B409-60)*转化表!$G$56,IF(AND(B409&lt;=80,B409&gt;70),9*转化表!$G$50+10*转化表!$G$51+10*转化表!$G$52+10*转化表!$G$53+10*转化表!$G$54+10*转化表!$G$55+10*转化表!$G$56+(B409-70)*转化表!$G$57,IF(AND(B409&lt;=90,B409&gt;80),9*转化表!$G$50+10*转化表!$G$51+10*转化表!$G$52+10*转化表!$G$53+10*转化表!$G$54+10*转化表!$G$55+10*转化表!$G$56+10*转化表!$G$57+(B409-80)*转化表!$G$58,IF(AND(B409&lt;=100,B409&gt;90),9*转化表!$G$50+10*转化表!$G$51+10*转化表!$G$52+10*转化表!$G$53+10*转化表!$G$54+10*转化表!$G$55+10*转化表!$G$56+10*转化表!$G$57+10*转化表!$G$58+(B409-90)*转化表!$G$59,IF(AND(B409&lt;=110,B409&gt;100),9*转化表!$G$50+10*转化表!$G$51+10*转化表!$G$52+10*转化表!$G$53+10*转化表!$G$54+10*转化表!$G$55+10*转化表!$G$56+10*转化表!$G$57+10*转化表!$G$58+10*转化表!$G$59+(B409-100)*转化表!$G$60,IF(AND(B409&lt;=120,B409&gt;110),9*转化表!$G$50+10*转化表!$G$51+10*转化表!$G$52+10*转化表!$G$53+10*转化表!$G$54+10*转化表!$G$55+10*转化表!$G$56+10*转化表!$G$57+10*转化表!$G$58+10*转化表!$G$59+10*转化表!$G$60+(B409-110)*转化表!$G$61))))))))))))</f>
        <v>140</v>
      </c>
      <c r="L409" s="46">
        <f>IF(F409&lt;=50,0,(F409-50)*B409*7%+IF(AND(B409&lt;=10,B409&gt;0),(人物成长表!$B409-1)*转化表!$H$50,IF(AND(B409&lt;=20,B409&gt;10),9*转化表!$H$50+(B409-10)*转化表!$H$51,IF(AND(B409&lt;=30,B409&gt;20),9*转化表!$H$50+10*转化表!$H$51+(B409-20)*转化表!$H$52,IF(AND(B409&lt;=40,B409&gt;30),9*转化表!$H$50+10*转化表!$H$51+10*转化表!$H$52+(B409-30)*转化表!$H$53,IF(AND(B409&lt;=50,B409&gt;40),9*转化表!$H$50+10*转化表!$H$51+10*转化表!$H$52+10*转化表!$H$53+(B409-40)*转化表!$H$54,IF(AND(B409&lt;=60,B409&gt;50),9*转化表!$H$50+10*转化表!$H$51+10*转化表!$H$52+10*转化表!$H$53+10*转化表!$H$54+(B409-50)*转化表!$H$55,IF(AND(B409&lt;=70,B409&gt;60),9*转化表!$H$50+10*转化表!$H$51+10*转化表!$H$52+10*转化表!$H$53+10*转化表!$H$54+10*转化表!$H$55+(B409-60)*转化表!$H$56,IF(AND(B409&lt;=80,B409&gt;70),9*转化表!$H$50+10*转化表!$H$51+10*转化表!$H$52+10*转化表!$H$53+10*转化表!$H$54+10*转化表!$H$55+10*转化表!$H$56+(B409-70)*转化表!$H$57,IF(AND(B409&lt;=90,B409&gt;80),9*转化表!$H$50+10*转化表!$H$51+10*转化表!$H$52+10*转化表!$H$53+10*转化表!$H$54+10*转化表!$H$55+10*转化表!$H$56+10*转化表!$H$57+(B409-80)*转化表!$H$58,IF(AND(B409&lt;=100,B409&gt;90),9*转化表!$H$50+10*转化表!$H$51+10*转化表!$H$52+10*转化表!$H$53+10*转化表!$H$54+10*转化表!$H$55+10*转化表!$H$56+10*转化表!$H$57+10*转化表!$H$58+(B409-90)*转化表!$H$59,IF(AND(B409&lt;=110,B409&gt;100),9*转化表!$H$50+10*转化表!$H$51+10*转化表!$H$52+10*转化表!$H$53+10*转化表!$H$54+10*转化表!$H$55+10*转化表!$H$56+10*转化表!$H$57+10*转化表!$H$58+10*转化表!$H$59+(B409-100)*转化表!$H$60,IF(AND(B409&lt;=120,B409&gt;110),9*转化表!$H$50+10*转化表!$H$51+10*转化表!$H$52+10*转化表!$H$53+10*转化表!$H$54+10*转化表!$H$55+10*转化表!$H$56+10*转化表!$H$57+10*转化表!$H$58+10*转化表!$H$59+10*转化表!$H$60+(B409-110)*转化表!$H$61)))))))))))))</f>
        <v>0</v>
      </c>
      <c r="M409" s="26">
        <v>0.3</v>
      </c>
      <c r="N409" s="24">
        <v>0</v>
      </c>
      <c r="O409" s="24">
        <v>0</v>
      </c>
      <c r="P409" s="26">
        <v>0.05</v>
      </c>
      <c r="Q409" s="24">
        <v>0</v>
      </c>
      <c r="R409" s="24">
        <v>0</v>
      </c>
      <c r="S409" s="26">
        <v>0.1</v>
      </c>
    </row>
    <row r="410" spans="1:19">
      <c r="A410" s="23" t="s">
        <v>466</v>
      </c>
      <c r="B410" s="24">
        <v>49</v>
      </c>
      <c r="C410" s="25">
        <f t="shared" si="3"/>
        <v>2354</v>
      </c>
      <c r="D410" s="23">
        <v>60</v>
      </c>
      <c r="E410" s="23">
        <v>50</v>
      </c>
      <c r="F410" s="24">
        <v>50</v>
      </c>
      <c r="G410" s="47">
        <f>人物成长表!$D410*人物成长表!$B410*10%+7+IF(AND(B410&lt;=10,B410&gt;0),(人物成长表!$B410-1)*转化表!$C$50,IF(AND(B410&lt;=20,B410&gt;10),9*转化表!$C$50+(B410-10)*转化表!$C$51,IF(AND(B410&lt;=30,B410&gt;20),9*转化表!$C$50+10*转化表!$C$51+(B410-20)*转化表!$C$52,IF(AND(B410&lt;=40,B410&gt;30),9*转化表!$C$50+10*转化表!$C$51+10*转化表!$C$52+(B410-30)*转化表!$C$53,IF(AND(B410&lt;=50,B410&gt;40),9*转化表!$C$50+10*转化表!$C$51+10*转化表!$C$52+10*转化表!$C$53+(B410-40)*转化表!$C$54,IF(AND(B410&lt;=60,B410&gt;50),9*转化表!$C$50+10*转化表!$C$51+10*转化表!$C$52+10*转化表!$C$53+10*转化表!$C$54+(B410-50)*转化表!$C$55,IF(AND(B410&lt;=70,B410&gt;60),9*转化表!$C$50+10*转化表!$C$51+10*转化表!$C$52+10*转化表!$C$53+10*转化表!$C$54+10*转化表!$C$55+(B410-60)*转化表!$C$56,IF(AND(B410&lt;=80,B410&gt;70),9*转化表!$C$50+10*转化表!$C$51+10*转化表!$C$52+10*转化表!$C$53+10*转化表!$C$54+10*转化表!$C$55+10*转化表!$C$56+(B410-70)*转化表!$C$57,IF(AND(B410&lt;=90,B410&gt;80),9*转化表!$C$50+10*转化表!$C$51+10*转化表!$C$52+10*转化表!$C$53+10*转化表!$C$54+10*转化表!$C$55+10*转化表!$C$56+10*转化表!$C$57+(B410-80)*转化表!$C$58,IF(AND(B410&lt;=100,B410&gt;90),9*转化表!$C$50+10*转化表!$C$51+10*转化表!$C$52+10*转化表!$C$53+10*转化表!$C$54+10*转化表!$C$55+10*转化表!$C$56+10*转化表!$C$57+10*转化表!$C$58+(B410-90)*转化表!$C$59,IF(AND(B410&lt;=110,B410&gt;100),9*转化表!$C$50+10*转化表!$C$51+10*转化表!$C$52+10*转化表!$C$53+10*转化表!$C$54+10*转化表!$C$55+10*转化表!$C$56+10*转化表!$C$57+10*转化表!$C$58+10*转化表!$C$59+(B410-100)*转化表!$C$60,IF(AND(B410&lt;=120,B410&gt;110),9*转化表!$C$50+10*转化表!$C$51+10*转化表!$C$52+10*转化表!$C$53+10*转化表!$C$54+10*转化表!$C$55+10*转化表!$C$56+10*转化表!$C$57+10*转化表!$C$58+10*转化表!$C$59+10*转化表!$C$60+(B410-110)*转化表!$C$61))))))))))))</f>
        <v>628</v>
      </c>
      <c r="H410" s="47">
        <f>人物成长表!$D410*人物成长表!$B410*7%+4.8+IF(AND(B410&lt;=10,B410&gt;0),(人物成长表!$B410-1)*转化表!$D$50,IF(AND(B410&lt;=20,B410&gt;10),9*转化表!$D$50+(B410-10)*转化表!$D$51,IF(AND(B410&lt;=30,B410&gt;20),9*转化表!$D$50+10*转化表!$D$51+(B410-20)*转化表!$D$52,IF(AND(B410&lt;=40,B410&gt;30),9*转化表!$D$50+10*转化表!$D$51+10*转化表!$D$52+(B410-30)*转化表!$D$53,IF(AND(B410&lt;=50,B410&gt;40),9*转化表!$D$50+10*转化表!$D$51+10*转化表!$D$52+10*转化表!$D$53+(B410-40)*转化表!$D$54,IF(AND(B410&lt;=60,B410&gt;50),9*转化表!$D$50+10*转化表!$D$51+10*转化表!$D$52+10*转化表!$D$53+10*转化表!$D$54+(B410-50)*转化表!$D$55,IF(AND(B410&lt;=70,B410&gt;60),9*转化表!$D$50+10*转化表!$D$51+10*转化表!$D$52+10*转化表!$D$53+10*转化表!$D$54+10*转化表!$D$55+(B410-60)*转化表!$D$56,IF(AND(B410&lt;=80,B410&gt;70),9*转化表!$D$50+10*转化表!$D$51+10*转化表!$D$52+10*转化表!$D$53+10*转化表!$D$54+10*转化表!$D$55+10*转化表!$D$56+(B410-70)*转化表!$D$57,IF(AND(B410&lt;=90,B410&gt;80),9*转化表!$D$50+10*转化表!$D$51+10*转化表!$D$52+10*转化表!$D$53+10*转化表!$D$54+10*转化表!$D$55+10*转化表!$D$56+10*转化表!$D$57+(B410-80)*转化表!$D$58,IF(AND(B410&lt;=100,B410&gt;90),9*转化表!$D$50+10*转化表!$D$51+10*转化表!$D$52+10*转化表!$D$53+10*转化表!$D$54+10*转化表!$D$55+10*转化表!$D$56+10*转化表!$D$57+10*转化表!$D$58+(B410-90)*转化表!$D$59,IF(AND(B410&lt;=110,B410&gt;100),9*转化表!$D$50+10*转化表!$D$51+10*转化表!$D$52+10*转化表!$D$53+10*转化表!$D$54+10*转化表!$D$55+10*转化表!$D$56+10*转化表!$D$57+10*转化表!$D$58+10*转化表!$D$59+(B410-100)*转化表!$D$60,IF(AND(B410&lt;=120,B410&gt;110),9*转化表!$D$50+10*转化表!$D$51+10*转化表!$D$52+10*转化表!$D$53+10*转化表!$D$54+10*转化表!$D$55+10*转化表!$D$56+10*转化表!$D$57+10*转化表!$D$58+10*转化表!$D$59+10*转化表!$D$60+(B410-110)*转化表!$D$61))))))))))))</f>
        <v>182.00000000000003</v>
      </c>
      <c r="I410" s="46">
        <f>IF(E410&lt;=50,0,(E410-50)*B410*10%+0.1+IF(AND(B410&lt;=10,B410&gt;0),(人物成长表!$B410-1)*转化表!$E$50,IF(AND(B410&lt;=20,B410&gt;10),9*转化表!$E$50+(B410-10)*转化表!$E$51,IF(AND(B410&lt;=30,B410&gt;20),9*转化表!$E$50+10*转化表!$E$51+(B410-20)*转化表!$E$52,IF(AND(B410&lt;=40,B410&gt;30),9*转化表!$E$50+10*转化表!$E$51+10*转化表!$E$52+(B410-30)*转化表!$E$53,IF(AND(B410&lt;=50,B410&gt;40),9*转化表!$E$50+10*转化表!$E$51+10*转化表!$E$52+10*转化表!$E$53+(B410-40)*转化表!$E$54,IF(AND(B410&lt;=60,B410&gt;50),9*转化表!$E$50+10*转化表!$E$51+10*转化表!$E$52+10*转化表!$E$53+10*转化表!$E$54+(B410-50)*转化表!$E$55,IF(AND(B410&lt;=70,B410&gt;60),9*转化表!$E$50+10*转化表!$E$51+10*转化表!$E$52+10*转化表!$E$53+10*转化表!$E$54+10*转化表!$E$55+(B410-60)*转化表!$E$56,IF(AND(B410&lt;=80,B410&gt;70),9*转化表!$E$50+10*转化表!$E$51+10*转化表!$E$52+10*转化表!$E$53+10*转化表!$E$54+10*转化表!$E$55+10*转化表!$E$56+(B410-70)*转化表!$E$57,IF(AND(B410&lt;=90,B410&gt;80),9*转化表!$E$50+10*转化表!$E$51+10*转化表!$E$52+10*转化表!$E$53+10*转化表!$E$54+10*转化表!$E$55+10*转化表!$E$56+10*转化表!$E$57+(B410-80)*转化表!$E$58,IF(AND(B410&lt;=100,B410&gt;90),9*转化表!$E$50+10*转化表!$E$51+10*转化表!$E$52+10*转化表!$E$53+10*转化表!$E$54+10*转化表!$E$55+10*转化表!$E$56+10*转化表!$E$57+10*转化表!$E$58+(B410-90)*转化表!$E$59,IF(AND(B410&lt;=110,B410&gt;100),9*转化表!$E$50+10*转化表!$E$51+10*转化表!$E$52+10*转化表!$E$53+10*转化表!$E$54+10*转化表!$E$55+10*转化表!$E$56+10*转化表!$E$57+10*转化表!$E$58+10*转化表!$E$59+(B410-100)*转化表!$E$60,IF(AND(B410&lt;=120,B410&gt;110),9*转化表!$E$50+10*转化表!$E$51+10*转化表!$E$52+10*转化表!$E$53+10*转化表!$E$54+10*转化表!$E$55+10*转化表!$E$56+10*转化表!$E$57+10*转化表!$E$58+10*转化表!$E$59+10*转化表!$E$60+(B410-110)*转化表!$E$61)))))))))))))</f>
        <v>0</v>
      </c>
      <c r="J410" s="46">
        <f>IF(E410&lt;=50,0,(E410-50)*B410*7%+0.1+IF(AND(B410&lt;=10,B410&gt;0),(人物成长表!$B410-1)*转化表!$F$50,IF(AND(B410&lt;=20,B410&gt;10),9*转化表!$F$50+(B410-10)*转化表!$F$51,IF(AND(B410&lt;=30,B410&gt;20),9*转化表!$F$50+10*转化表!$F$51+(B410-20)*转化表!$F$52,IF(AND(B410&lt;=40,B410&gt;30),9*转化表!$F$50+10*转化表!$F$51+10*转化表!$F$52+(B410-30)*转化表!$F$53,IF(AND(B410&lt;=50,B410&gt;40),9*转化表!$F$50+10*转化表!$F$51+10*转化表!$F$52+10*转化表!$F$53+(B410-40)*转化表!$F$54,IF(AND(B410&lt;=60,B410&gt;50),9*转化表!$F$50+10*转化表!$F$51+10*转化表!$F$52+10*转化表!$F$53+10*转化表!$F$54+(B410-50)*转化表!$F$55,IF(AND(B410&lt;=70,B410&gt;60),9*转化表!$F$50+10*转化表!$F$51+10*转化表!$F$52+10*转化表!$F$53+10*转化表!$F$54+10*转化表!$F$55+(B410-60)*转化表!$F$56,IF(AND(B410&lt;=80,B410&gt;70),9*转化表!$F$50+10*转化表!$F$51+10*转化表!$F$52+10*转化表!$F$53+10*转化表!$F$54+10*转化表!$F$55+10*转化表!$F$56+(B410-70)*转化表!$F$57,IF(AND(B410&lt;=90,B410&gt;80),9*转化表!$F$50+10*转化表!$F$51+10*转化表!$F$52+10*转化表!$F$53+10*转化表!$F$54+10*转化表!$F$55+10*转化表!$F$56+10*转化表!$F$57+(B410-80)*转化表!$F$58,IF(AND(B410&lt;=100,B410&gt;90),9*转化表!$F$50+10*转化表!$F$51+10*转化表!$F$52+10*转化表!$F$53+10*转化表!$F$54+10*转化表!$F$55+10*转化表!$F$56+10*转化表!$F$57+10*转化表!$F$58+(B410-90)*转化表!$F$59,IF(AND(B410&lt;=110,B410&gt;100),9*转化表!$F$50+10*转化表!$F$51+10*转化表!$F$52+10*转化表!$F$53+10*转化表!$F$54+10*转化表!$F$55+10*转化表!$F$56+10*转化表!$F$57+10*转化表!$F$58+10*转化表!$F$59+(B410-100)*转化表!$F$60,IF(AND(B410&lt;=120,B410&gt;110),9*转化表!$F$50+10*转化表!$F$51+10*转化表!$F$52+10*转化表!$F$53+10*转化表!$F$54+10*转化表!$F$55+10*转化表!$F$56+10*转化表!$F$57+10*转化表!$F$58+10*转化表!$F$59+10*转化表!$F$60+(B410-110)*转化表!$F$61)))))))))))))</f>
        <v>0</v>
      </c>
      <c r="K410" s="46">
        <f>(F410-50)*B410*10%+1+IF(AND(B410&lt;=10,B410&gt;0),(人物成长表!$B410-1)*转化表!$G$50,IF(AND(B410&lt;=20,B410&gt;10),9*转化表!$G$50+(B410-10)*转化表!$G$51,IF(AND(B410&lt;=30,B410&gt;20),9*转化表!$G$50+10*转化表!$G$51+(B410-20)*转化表!$G$52,IF(AND(B410&lt;=40,B410&gt;30),9*转化表!$G$50+10*转化表!$G$51+10*转化表!$G$52+(B410-30)*转化表!$G$53,IF(AND(B410&lt;=50,B410&gt;40),9*转化表!$G$50+10*转化表!$G$51+10*转化表!$G$52+10*转化表!$G$53+(B410-40)*转化表!$G$54,IF(AND(B410&lt;=60,B410&gt;50),9*转化表!$G$50+10*转化表!$G$51+10*转化表!$G$52+10*转化表!$G$53+10*转化表!$G$54+(B410-50)*转化表!$G$55,IF(AND(B410&lt;=70,B410&gt;60),9*转化表!$G$50+10*转化表!$G$51+10*转化表!$G$52+10*转化表!$G$53+10*转化表!$G$54+10*转化表!$G$55+(B410-60)*转化表!$G$56,IF(AND(B410&lt;=80,B410&gt;70),9*转化表!$G$50+10*转化表!$G$51+10*转化表!$G$52+10*转化表!$G$53+10*转化表!$G$54+10*转化表!$G$55+10*转化表!$G$56+(B410-70)*转化表!$G$57,IF(AND(B410&lt;=90,B410&gt;80),9*转化表!$G$50+10*转化表!$G$51+10*转化表!$G$52+10*转化表!$G$53+10*转化表!$G$54+10*转化表!$G$55+10*转化表!$G$56+10*转化表!$G$57+(B410-80)*转化表!$G$58,IF(AND(B410&lt;=100,B410&gt;90),9*转化表!$G$50+10*转化表!$G$51+10*转化表!$G$52+10*转化表!$G$53+10*转化表!$G$54+10*转化表!$G$55+10*转化表!$G$56+10*转化表!$G$57+10*转化表!$G$58+(B410-90)*转化表!$G$59,IF(AND(B410&lt;=110,B410&gt;100),9*转化表!$G$50+10*转化表!$G$51+10*转化表!$G$52+10*转化表!$G$53+10*转化表!$G$54+10*转化表!$G$55+10*转化表!$G$56+10*转化表!$G$57+10*转化表!$G$58+10*转化表!$G$59+(B410-100)*转化表!$G$60,IF(AND(B410&lt;=120,B410&gt;110),9*转化表!$G$50+10*转化表!$G$51+10*转化表!$G$52+10*转化表!$G$53+10*转化表!$G$54+10*转化表!$G$55+10*转化表!$G$56+10*转化表!$G$57+10*转化表!$G$58+10*转化表!$G$59+10*转化表!$G$60+(B410-110)*转化表!$G$61))))))))))))</f>
        <v>145</v>
      </c>
      <c r="L410" s="46">
        <f>IF(F410&lt;=50,0,(F410-50)*B410*7%+IF(AND(B410&lt;=10,B410&gt;0),(人物成长表!$B410-1)*转化表!$H$50,IF(AND(B410&lt;=20,B410&gt;10),9*转化表!$H$50+(B410-10)*转化表!$H$51,IF(AND(B410&lt;=30,B410&gt;20),9*转化表!$H$50+10*转化表!$H$51+(B410-20)*转化表!$H$52,IF(AND(B410&lt;=40,B410&gt;30),9*转化表!$H$50+10*转化表!$H$51+10*转化表!$H$52+(B410-30)*转化表!$H$53,IF(AND(B410&lt;=50,B410&gt;40),9*转化表!$H$50+10*转化表!$H$51+10*转化表!$H$52+10*转化表!$H$53+(B410-40)*转化表!$H$54,IF(AND(B410&lt;=60,B410&gt;50),9*转化表!$H$50+10*转化表!$H$51+10*转化表!$H$52+10*转化表!$H$53+10*转化表!$H$54+(B410-50)*转化表!$H$55,IF(AND(B410&lt;=70,B410&gt;60),9*转化表!$H$50+10*转化表!$H$51+10*转化表!$H$52+10*转化表!$H$53+10*转化表!$H$54+10*转化表!$H$55+(B410-60)*转化表!$H$56,IF(AND(B410&lt;=80,B410&gt;70),9*转化表!$H$50+10*转化表!$H$51+10*转化表!$H$52+10*转化表!$H$53+10*转化表!$H$54+10*转化表!$H$55+10*转化表!$H$56+(B410-70)*转化表!$H$57,IF(AND(B410&lt;=90,B410&gt;80),9*转化表!$H$50+10*转化表!$H$51+10*转化表!$H$52+10*转化表!$H$53+10*转化表!$H$54+10*转化表!$H$55+10*转化表!$H$56+10*转化表!$H$57+(B410-80)*转化表!$H$58,IF(AND(B410&lt;=100,B410&gt;90),9*转化表!$H$50+10*转化表!$H$51+10*转化表!$H$52+10*转化表!$H$53+10*转化表!$H$54+10*转化表!$H$55+10*转化表!$H$56+10*转化表!$H$57+10*转化表!$H$58+(B410-90)*转化表!$H$59,IF(AND(B410&lt;=110,B410&gt;100),9*转化表!$H$50+10*转化表!$H$51+10*转化表!$H$52+10*转化表!$H$53+10*转化表!$H$54+10*转化表!$H$55+10*转化表!$H$56+10*转化表!$H$57+10*转化表!$H$58+10*转化表!$H$59+(B410-100)*转化表!$H$60,IF(AND(B410&lt;=120,B410&gt;110),9*转化表!$H$50+10*转化表!$H$51+10*转化表!$H$52+10*转化表!$H$53+10*转化表!$H$54+10*转化表!$H$55+10*转化表!$H$56+10*转化表!$H$57+10*转化表!$H$58+10*转化表!$H$59+10*转化表!$H$60+(B410-110)*转化表!$H$61)))))))))))))</f>
        <v>0</v>
      </c>
      <c r="M410" s="26">
        <v>0.3</v>
      </c>
      <c r="N410" s="24">
        <v>0</v>
      </c>
      <c r="O410" s="24">
        <v>0</v>
      </c>
      <c r="P410" s="26">
        <v>0.05</v>
      </c>
      <c r="Q410" s="24">
        <v>0</v>
      </c>
      <c r="R410" s="24">
        <v>0</v>
      </c>
      <c r="S410" s="26">
        <v>0.1</v>
      </c>
    </row>
    <row r="411" spans="1:19">
      <c r="A411" s="23" t="s">
        <v>466</v>
      </c>
      <c r="B411" s="24">
        <v>50</v>
      </c>
      <c r="C411" s="25">
        <f t="shared" si="3"/>
        <v>2434</v>
      </c>
      <c r="D411" s="23">
        <v>60</v>
      </c>
      <c r="E411" s="23">
        <v>50</v>
      </c>
      <c r="F411" s="24">
        <v>50</v>
      </c>
      <c r="G411" s="47">
        <f>人物成长表!$D411*人物成长表!$B411*10%+7+IF(AND(B411&lt;=10,B411&gt;0),(人物成长表!$B411-1)*转化表!$C$50,IF(AND(B411&lt;=20,B411&gt;10),9*转化表!$C$50+(B411-10)*转化表!$C$51,IF(AND(B411&lt;=30,B411&gt;20),9*转化表!$C$50+10*转化表!$C$51+(B411-20)*转化表!$C$52,IF(AND(B411&lt;=40,B411&gt;30),9*转化表!$C$50+10*转化表!$C$51+10*转化表!$C$52+(B411-30)*转化表!$C$53,IF(AND(B411&lt;=50,B411&gt;40),9*转化表!$C$50+10*转化表!$C$51+10*转化表!$C$52+10*转化表!$C$53+(B411-40)*转化表!$C$54,IF(AND(B411&lt;=60,B411&gt;50),9*转化表!$C$50+10*转化表!$C$51+10*转化表!$C$52+10*转化表!$C$53+10*转化表!$C$54+(B411-50)*转化表!$C$55,IF(AND(B411&lt;=70,B411&gt;60),9*转化表!$C$50+10*转化表!$C$51+10*转化表!$C$52+10*转化表!$C$53+10*转化表!$C$54+10*转化表!$C$55+(B411-60)*转化表!$C$56,IF(AND(B411&lt;=80,B411&gt;70),9*转化表!$C$50+10*转化表!$C$51+10*转化表!$C$52+10*转化表!$C$53+10*转化表!$C$54+10*转化表!$C$55+10*转化表!$C$56+(B411-70)*转化表!$C$57,IF(AND(B411&lt;=90,B411&gt;80),9*转化表!$C$50+10*转化表!$C$51+10*转化表!$C$52+10*转化表!$C$53+10*转化表!$C$54+10*转化表!$C$55+10*转化表!$C$56+10*转化表!$C$57+(B411-80)*转化表!$C$58,IF(AND(B411&lt;=100,B411&gt;90),9*转化表!$C$50+10*转化表!$C$51+10*转化表!$C$52+10*转化表!$C$53+10*转化表!$C$54+10*转化表!$C$55+10*转化表!$C$56+10*转化表!$C$57+10*转化表!$C$58+(B411-90)*转化表!$C$59,IF(AND(B411&lt;=110,B411&gt;100),9*转化表!$C$50+10*转化表!$C$51+10*转化表!$C$52+10*转化表!$C$53+10*转化表!$C$54+10*转化表!$C$55+10*转化表!$C$56+10*转化表!$C$57+10*转化表!$C$58+10*转化表!$C$59+(B411-100)*转化表!$C$60,IF(AND(B411&lt;=120,B411&gt;110),9*转化表!$C$50+10*转化表!$C$51+10*转化表!$C$52+10*转化表!$C$53+10*转化表!$C$54+10*转化表!$C$55+10*转化表!$C$56+10*转化表!$C$57+10*转化表!$C$58+10*转化表!$C$59+10*转化表!$C$60+(B411-110)*转化表!$C$61))))))))))))</f>
        <v>649</v>
      </c>
      <c r="H411" s="47">
        <f>人物成长表!$D411*人物成长表!$B411*7%+4.8+IF(AND(B411&lt;=10,B411&gt;0),(人物成长表!$B411-1)*转化表!$D$50,IF(AND(B411&lt;=20,B411&gt;10),9*转化表!$D$50+(B411-10)*转化表!$D$51,IF(AND(B411&lt;=30,B411&gt;20),9*转化表!$D$50+10*转化表!$D$51+(B411-20)*转化表!$D$52,IF(AND(B411&lt;=40,B411&gt;30),9*转化表!$D$50+10*转化表!$D$51+10*转化表!$D$52+(B411-30)*转化表!$D$53,IF(AND(B411&lt;=50,B411&gt;40),9*转化表!$D$50+10*转化表!$D$51+10*转化表!$D$52+10*转化表!$D$53+(B411-40)*转化表!$D$54,IF(AND(B411&lt;=60,B411&gt;50),9*转化表!$D$50+10*转化表!$D$51+10*转化表!$D$52+10*转化表!$D$53+10*转化表!$D$54+(B411-50)*转化表!$D$55,IF(AND(B411&lt;=70,B411&gt;60),9*转化表!$D$50+10*转化表!$D$51+10*转化表!$D$52+10*转化表!$D$53+10*转化表!$D$54+10*转化表!$D$55+(B411-60)*转化表!$D$56,IF(AND(B411&lt;=80,B411&gt;70),9*转化表!$D$50+10*转化表!$D$51+10*转化表!$D$52+10*转化表!$D$53+10*转化表!$D$54+10*转化表!$D$55+10*转化表!$D$56+(B411-70)*转化表!$D$57,IF(AND(B411&lt;=90,B411&gt;80),9*转化表!$D$50+10*转化表!$D$51+10*转化表!$D$52+10*转化表!$D$53+10*转化表!$D$54+10*转化表!$D$55+10*转化表!$D$56+10*转化表!$D$57+(B411-80)*转化表!$D$58,IF(AND(B411&lt;=100,B411&gt;90),9*转化表!$D$50+10*转化表!$D$51+10*转化表!$D$52+10*转化表!$D$53+10*转化表!$D$54+10*转化表!$D$55+10*转化表!$D$56+10*转化表!$D$57+10*转化表!$D$58+(B411-90)*转化表!$D$59,IF(AND(B411&lt;=110,B411&gt;100),9*转化表!$D$50+10*转化表!$D$51+10*转化表!$D$52+10*转化表!$D$53+10*转化表!$D$54+10*转化表!$D$55+10*转化表!$D$56+10*转化表!$D$57+10*转化表!$D$58+10*转化表!$D$59+(B411-100)*转化表!$D$60,IF(AND(B411&lt;=120,B411&gt;110),9*转化表!$D$50+10*转化表!$D$51+10*转化表!$D$52+10*转化表!$D$53+10*转化表!$D$54+10*转化表!$D$55+10*转化表!$D$56+10*转化表!$D$57+10*转化表!$D$58+10*转化表!$D$59+10*转化表!$D$60+(B411-110)*转化表!$D$61))))))))))))</f>
        <v>188.00000000000006</v>
      </c>
      <c r="I411" s="46">
        <f>IF(E411&lt;=50,0,(E411-50)*B411*10%+0.1+IF(AND(B411&lt;=10,B411&gt;0),(人物成长表!$B411-1)*转化表!$E$50,IF(AND(B411&lt;=20,B411&gt;10),9*转化表!$E$50+(B411-10)*转化表!$E$51,IF(AND(B411&lt;=30,B411&gt;20),9*转化表!$E$50+10*转化表!$E$51+(B411-20)*转化表!$E$52,IF(AND(B411&lt;=40,B411&gt;30),9*转化表!$E$50+10*转化表!$E$51+10*转化表!$E$52+(B411-30)*转化表!$E$53,IF(AND(B411&lt;=50,B411&gt;40),9*转化表!$E$50+10*转化表!$E$51+10*转化表!$E$52+10*转化表!$E$53+(B411-40)*转化表!$E$54,IF(AND(B411&lt;=60,B411&gt;50),9*转化表!$E$50+10*转化表!$E$51+10*转化表!$E$52+10*转化表!$E$53+10*转化表!$E$54+(B411-50)*转化表!$E$55,IF(AND(B411&lt;=70,B411&gt;60),9*转化表!$E$50+10*转化表!$E$51+10*转化表!$E$52+10*转化表!$E$53+10*转化表!$E$54+10*转化表!$E$55+(B411-60)*转化表!$E$56,IF(AND(B411&lt;=80,B411&gt;70),9*转化表!$E$50+10*转化表!$E$51+10*转化表!$E$52+10*转化表!$E$53+10*转化表!$E$54+10*转化表!$E$55+10*转化表!$E$56+(B411-70)*转化表!$E$57,IF(AND(B411&lt;=90,B411&gt;80),9*转化表!$E$50+10*转化表!$E$51+10*转化表!$E$52+10*转化表!$E$53+10*转化表!$E$54+10*转化表!$E$55+10*转化表!$E$56+10*转化表!$E$57+(B411-80)*转化表!$E$58,IF(AND(B411&lt;=100,B411&gt;90),9*转化表!$E$50+10*转化表!$E$51+10*转化表!$E$52+10*转化表!$E$53+10*转化表!$E$54+10*转化表!$E$55+10*转化表!$E$56+10*转化表!$E$57+10*转化表!$E$58+(B411-90)*转化表!$E$59,IF(AND(B411&lt;=110,B411&gt;100),9*转化表!$E$50+10*转化表!$E$51+10*转化表!$E$52+10*转化表!$E$53+10*转化表!$E$54+10*转化表!$E$55+10*转化表!$E$56+10*转化表!$E$57+10*转化表!$E$58+10*转化表!$E$59+(B411-100)*转化表!$E$60,IF(AND(B411&lt;=120,B411&gt;110),9*转化表!$E$50+10*转化表!$E$51+10*转化表!$E$52+10*转化表!$E$53+10*转化表!$E$54+10*转化表!$E$55+10*转化表!$E$56+10*转化表!$E$57+10*转化表!$E$58+10*转化表!$E$59+10*转化表!$E$60+(B411-110)*转化表!$E$61)))))))))))))</f>
        <v>0</v>
      </c>
      <c r="J411" s="46">
        <f>IF(E411&lt;=50,0,(E411-50)*B411*7%+0.1+IF(AND(B411&lt;=10,B411&gt;0),(人物成长表!$B411-1)*转化表!$F$50,IF(AND(B411&lt;=20,B411&gt;10),9*转化表!$F$50+(B411-10)*转化表!$F$51,IF(AND(B411&lt;=30,B411&gt;20),9*转化表!$F$50+10*转化表!$F$51+(B411-20)*转化表!$F$52,IF(AND(B411&lt;=40,B411&gt;30),9*转化表!$F$50+10*转化表!$F$51+10*转化表!$F$52+(B411-30)*转化表!$F$53,IF(AND(B411&lt;=50,B411&gt;40),9*转化表!$F$50+10*转化表!$F$51+10*转化表!$F$52+10*转化表!$F$53+(B411-40)*转化表!$F$54,IF(AND(B411&lt;=60,B411&gt;50),9*转化表!$F$50+10*转化表!$F$51+10*转化表!$F$52+10*转化表!$F$53+10*转化表!$F$54+(B411-50)*转化表!$F$55,IF(AND(B411&lt;=70,B411&gt;60),9*转化表!$F$50+10*转化表!$F$51+10*转化表!$F$52+10*转化表!$F$53+10*转化表!$F$54+10*转化表!$F$55+(B411-60)*转化表!$F$56,IF(AND(B411&lt;=80,B411&gt;70),9*转化表!$F$50+10*转化表!$F$51+10*转化表!$F$52+10*转化表!$F$53+10*转化表!$F$54+10*转化表!$F$55+10*转化表!$F$56+(B411-70)*转化表!$F$57,IF(AND(B411&lt;=90,B411&gt;80),9*转化表!$F$50+10*转化表!$F$51+10*转化表!$F$52+10*转化表!$F$53+10*转化表!$F$54+10*转化表!$F$55+10*转化表!$F$56+10*转化表!$F$57+(B411-80)*转化表!$F$58,IF(AND(B411&lt;=100,B411&gt;90),9*转化表!$F$50+10*转化表!$F$51+10*转化表!$F$52+10*转化表!$F$53+10*转化表!$F$54+10*转化表!$F$55+10*转化表!$F$56+10*转化表!$F$57+10*转化表!$F$58+(B411-90)*转化表!$F$59,IF(AND(B411&lt;=110,B411&gt;100),9*转化表!$F$50+10*转化表!$F$51+10*转化表!$F$52+10*转化表!$F$53+10*转化表!$F$54+10*转化表!$F$55+10*转化表!$F$56+10*转化表!$F$57+10*转化表!$F$58+10*转化表!$F$59+(B411-100)*转化表!$F$60,IF(AND(B411&lt;=120,B411&gt;110),9*转化表!$F$50+10*转化表!$F$51+10*转化表!$F$52+10*转化表!$F$53+10*转化表!$F$54+10*转化表!$F$55+10*转化表!$F$56+10*转化表!$F$57+10*转化表!$F$58+10*转化表!$F$59+10*转化表!$F$60+(B411-110)*转化表!$F$61)))))))))))))</f>
        <v>0</v>
      </c>
      <c r="K411" s="46">
        <f>(F411-50)*B411*10%+1+IF(AND(B411&lt;=10,B411&gt;0),(人物成长表!$B411-1)*转化表!$G$50,IF(AND(B411&lt;=20,B411&gt;10),9*转化表!$G$50+(B411-10)*转化表!$G$51,IF(AND(B411&lt;=30,B411&gt;20),9*转化表!$G$50+10*转化表!$G$51+(B411-20)*转化表!$G$52,IF(AND(B411&lt;=40,B411&gt;30),9*转化表!$G$50+10*转化表!$G$51+10*转化表!$G$52+(B411-30)*转化表!$G$53,IF(AND(B411&lt;=50,B411&gt;40),9*转化表!$G$50+10*转化表!$G$51+10*转化表!$G$52+10*转化表!$G$53+(B411-40)*转化表!$G$54,IF(AND(B411&lt;=60,B411&gt;50),9*转化表!$G$50+10*转化表!$G$51+10*转化表!$G$52+10*转化表!$G$53+10*转化表!$G$54+(B411-50)*转化表!$G$55,IF(AND(B411&lt;=70,B411&gt;60),9*转化表!$G$50+10*转化表!$G$51+10*转化表!$G$52+10*转化表!$G$53+10*转化表!$G$54+10*转化表!$G$55+(B411-60)*转化表!$G$56,IF(AND(B411&lt;=80,B411&gt;70),9*转化表!$G$50+10*转化表!$G$51+10*转化表!$G$52+10*转化表!$G$53+10*转化表!$G$54+10*转化表!$G$55+10*转化表!$G$56+(B411-70)*转化表!$G$57,IF(AND(B411&lt;=90,B411&gt;80),9*转化表!$G$50+10*转化表!$G$51+10*转化表!$G$52+10*转化表!$G$53+10*转化表!$G$54+10*转化表!$G$55+10*转化表!$G$56+10*转化表!$G$57+(B411-80)*转化表!$G$58,IF(AND(B411&lt;=100,B411&gt;90),9*转化表!$G$50+10*转化表!$G$51+10*转化表!$G$52+10*转化表!$G$53+10*转化表!$G$54+10*转化表!$G$55+10*转化表!$G$56+10*转化表!$G$57+10*转化表!$G$58+(B411-90)*转化表!$G$59,IF(AND(B411&lt;=110,B411&gt;100),9*转化表!$G$50+10*转化表!$G$51+10*转化表!$G$52+10*转化表!$G$53+10*转化表!$G$54+10*转化表!$G$55+10*转化表!$G$56+10*转化表!$G$57+10*转化表!$G$58+10*转化表!$G$59+(B411-100)*转化表!$G$60,IF(AND(B411&lt;=120,B411&gt;110),9*转化表!$G$50+10*转化表!$G$51+10*转化表!$G$52+10*转化表!$G$53+10*转化表!$G$54+10*转化表!$G$55+10*转化表!$G$56+10*转化表!$G$57+10*转化表!$G$58+10*转化表!$G$59+10*转化表!$G$60+(B411-110)*转化表!$G$61))))))))))))</f>
        <v>150</v>
      </c>
      <c r="L411" s="46">
        <f>IF(F411&lt;=50,0,(F411-50)*B411*7%+IF(AND(B411&lt;=10,B411&gt;0),(人物成长表!$B411-1)*转化表!$H$50,IF(AND(B411&lt;=20,B411&gt;10),9*转化表!$H$50+(B411-10)*转化表!$H$51,IF(AND(B411&lt;=30,B411&gt;20),9*转化表!$H$50+10*转化表!$H$51+(B411-20)*转化表!$H$52,IF(AND(B411&lt;=40,B411&gt;30),9*转化表!$H$50+10*转化表!$H$51+10*转化表!$H$52+(B411-30)*转化表!$H$53,IF(AND(B411&lt;=50,B411&gt;40),9*转化表!$H$50+10*转化表!$H$51+10*转化表!$H$52+10*转化表!$H$53+(B411-40)*转化表!$H$54,IF(AND(B411&lt;=60,B411&gt;50),9*转化表!$H$50+10*转化表!$H$51+10*转化表!$H$52+10*转化表!$H$53+10*转化表!$H$54+(B411-50)*转化表!$H$55,IF(AND(B411&lt;=70,B411&gt;60),9*转化表!$H$50+10*转化表!$H$51+10*转化表!$H$52+10*转化表!$H$53+10*转化表!$H$54+10*转化表!$H$55+(B411-60)*转化表!$H$56,IF(AND(B411&lt;=80,B411&gt;70),9*转化表!$H$50+10*转化表!$H$51+10*转化表!$H$52+10*转化表!$H$53+10*转化表!$H$54+10*转化表!$H$55+10*转化表!$H$56+(B411-70)*转化表!$H$57,IF(AND(B411&lt;=90,B411&gt;80),9*转化表!$H$50+10*转化表!$H$51+10*转化表!$H$52+10*转化表!$H$53+10*转化表!$H$54+10*转化表!$H$55+10*转化表!$H$56+10*转化表!$H$57+(B411-80)*转化表!$H$58,IF(AND(B411&lt;=100,B411&gt;90),9*转化表!$H$50+10*转化表!$H$51+10*转化表!$H$52+10*转化表!$H$53+10*转化表!$H$54+10*转化表!$H$55+10*转化表!$H$56+10*转化表!$H$57+10*转化表!$H$58+(B411-90)*转化表!$H$59,IF(AND(B411&lt;=110,B411&gt;100),9*转化表!$H$50+10*转化表!$H$51+10*转化表!$H$52+10*转化表!$H$53+10*转化表!$H$54+10*转化表!$H$55+10*转化表!$H$56+10*转化表!$H$57+10*转化表!$H$58+10*转化表!$H$59+(B411-100)*转化表!$H$60,IF(AND(B411&lt;=120,B411&gt;110),9*转化表!$H$50+10*转化表!$H$51+10*转化表!$H$52+10*转化表!$H$53+10*转化表!$H$54+10*转化表!$H$55+10*转化表!$H$56+10*转化表!$H$57+10*转化表!$H$58+10*转化表!$H$59+10*转化表!$H$60+(B411-110)*转化表!$H$61)))))))))))))</f>
        <v>0</v>
      </c>
      <c r="M411" s="26">
        <v>0.3</v>
      </c>
      <c r="N411" s="24">
        <v>0</v>
      </c>
      <c r="O411" s="24">
        <v>0</v>
      </c>
      <c r="P411" s="26">
        <v>0.05</v>
      </c>
      <c r="Q411" s="24">
        <v>0</v>
      </c>
      <c r="R411" s="24">
        <v>0</v>
      </c>
      <c r="S411" s="26">
        <v>0.1</v>
      </c>
    </row>
    <row r="412" spans="1:19">
      <c r="A412" s="23" t="s">
        <v>466</v>
      </c>
      <c r="B412" s="24">
        <v>51</v>
      </c>
      <c r="C412" s="25">
        <f t="shared" si="3"/>
        <v>2510</v>
      </c>
      <c r="D412" s="23">
        <v>60</v>
      </c>
      <c r="E412" s="23">
        <v>50</v>
      </c>
      <c r="F412" s="24">
        <v>50</v>
      </c>
      <c r="G412" s="47">
        <f>人物成长表!$D412*人物成长表!$B412*10%+7+IF(AND(B412&lt;=10,B412&gt;0),(人物成长表!$B412-1)*转化表!$C$50,IF(AND(B412&lt;=20,B412&gt;10),9*转化表!$C$50+(B412-10)*转化表!$C$51,IF(AND(B412&lt;=30,B412&gt;20),9*转化表!$C$50+10*转化表!$C$51+(B412-20)*转化表!$C$52,IF(AND(B412&lt;=40,B412&gt;30),9*转化表!$C$50+10*转化表!$C$51+10*转化表!$C$52+(B412-30)*转化表!$C$53,IF(AND(B412&lt;=50,B412&gt;40),9*转化表!$C$50+10*转化表!$C$51+10*转化表!$C$52+10*转化表!$C$53+(B412-40)*转化表!$C$54,IF(AND(B412&lt;=60,B412&gt;50),9*转化表!$C$50+10*转化表!$C$51+10*转化表!$C$52+10*转化表!$C$53+10*转化表!$C$54+(B412-50)*转化表!$C$55,IF(AND(B412&lt;=70,B412&gt;60),9*转化表!$C$50+10*转化表!$C$51+10*转化表!$C$52+10*转化表!$C$53+10*转化表!$C$54+10*转化表!$C$55+(B412-60)*转化表!$C$56,IF(AND(B412&lt;=80,B412&gt;70),9*转化表!$C$50+10*转化表!$C$51+10*转化表!$C$52+10*转化表!$C$53+10*转化表!$C$54+10*转化表!$C$55+10*转化表!$C$56+(B412-70)*转化表!$C$57,IF(AND(B412&lt;=90,B412&gt;80),9*转化表!$C$50+10*转化表!$C$51+10*转化表!$C$52+10*转化表!$C$53+10*转化表!$C$54+10*转化表!$C$55+10*转化表!$C$56+10*转化表!$C$57+(B412-80)*转化表!$C$58,IF(AND(B412&lt;=100,B412&gt;90),9*转化表!$C$50+10*转化表!$C$51+10*转化表!$C$52+10*转化表!$C$53+10*转化表!$C$54+10*转化表!$C$55+10*转化表!$C$56+10*转化表!$C$57+10*转化表!$C$58+(B412-90)*转化表!$C$59,IF(AND(B412&lt;=110,B412&gt;100),9*转化表!$C$50+10*转化表!$C$51+10*转化表!$C$52+10*转化表!$C$53+10*转化表!$C$54+10*转化表!$C$55+10*转化表!$C$56+10*转化表!$C$57+10*转化表!$C$58+10*转化表!$C$59+(B412-100)*转化表!$C$60,IF(AND(B412&lt;=120,B412&gt;110),9*转化表!$C$50+10*转化表!$C$51+10*转化表!$C$52+10*转化表!$C$53+10*转化表!$C$54+10*转化表!$C$55+10*转化表!$C$56+10*转化表!$C$57+10*转化表!$C$58+10*转化表!$C$59+10*转化表!$C$60+(B412-110)*转化表!$C$61))))))))))))</f>
        <v>674</v>
      </c>
      <c r="H412" s="47">
        <f>人物成长表!$D412*人物成长表!$B412*7%+4.8+IF(AND(B412&lt;=10,B412&gt;0),(人物成长表!$B412-1)*转化表!$D$50,IF(AND(B412&lt;=20,B412&gt;10),9*转化表!$D$50+(B412-10)*转化表!$D$51,IF(AND(B412&lt;=30,B412&gt;20),9*转化表!$D$50+10*转化表!$D$51+(B412-20)*转化表!$D$52,IF(AND(B412&lt;=40,B412&gt;30),9*转化表!$D$50+10*转化表!$D$51+10*转化表!$D$52+(B412-30)*转化表!$D$53,IF(AND(B412&lt;=50,B412&gt;40),9*转化表!$D$50+10*转化表!$D$51+10*转化表!$D$52+10*转化表!$D$53+(B412-40)*转化表!$D$54,IF(AND(B412&lt;=60,B412&gt;50),9*转化表!$D$50+10*转化表!$D$51+10*转化表!$D$52+10*转化表!$D$53+10*转化表!$D$54+(B412-50)*转化表!$D$55,IF(AND(B412&lt;=70,B412&gt;60),9*转化表!$D$50+10*转化表!$D$51+10*转化表!$D$52+10*转化表!$D$53+10*转化表!$D$54+10*转化表!$D$55+(B412-60)*转化表!$D$56,IF(AND(B412&lt;=80,B412&gt;70),9*转化表!$D$50+10*转化表!$D$51+10*转化表!$D$52+10*转化表!$D$53+10*转化表!$D$54+10*转化表!$D$55+10*转化表!$D$56+(B412-70)*转化表!$D$57,IF(AND(B412&lt;=90,B412&gt;80),9*转化表!$D$50+10*转化表!$D$51+10*转化表!$D$52+10*转化表!$D$53+10*转化表!$D$54+10*转化表!$D$55+10*转化表!$D$56+10*转化表!$D$57+(B412-80)*转化表!$D$58,IF(AND(B412&lt;=100,B412&gt;90),9*转化表!$D$50+10*转化表!$D$51+10*转化表!$D$52+10*转化表!$D$53+10*转化表!$D$54+10*转化表!$D$55+10*转化表!$D$56+10*转化表!$D$57+10*转化表!$D$58+(B412-90)*转化表!$D$59,IF(AND(B412&lt;=110,B412&gt;100),9*转化表!$D$50+10*转化表!$D$51+10*转化表!$D$52+10*转化表!$D$53+10*转化表!$D$54+10*转化表!$D$55+10*转化表!$D$56+10*转化表!$D$57+10*转化表!$D$58+10*转化表!$D$59+(B412-100)*转化表!$D$60,IF(AND(B412&lt;=120,B412&gt;110),9*转化表!$D$50+10*转化表!$D$51+10*转化表!$D$52+10*转化表!$D$53+10*转化表!$D$54+10*转化表!$D$55+10*转化表!$D$56+10*转化表!$D$57+10*转化表!$D$58+10*转化表!$D$59+10*转化表!$D$60+(B412-110)*转化表!$D$61))))))))))))</f>
        <v>194.70000000000005</v>
      </c>
      <c r="I412" s="46">
        <f>IF(E412&lt;=50,0,(E412-50)*B412*10%+0.1+IF(AND(B412&lt;=10,B412&gt;0),(人物成长表!$B412-1)*转化表!$E$50,IF(AND(B412&lt;=20,B412&gt;10),9*转化表!$E$50+(B412-10)*转化表!$E$51,IF(AND(B412&lt;=30,B412&gt;20),9*转化表!$E$50+10*转化表!$E$51+(B412-20)*转化表!$E$52,IF(AND(B412&lt;=40,B412&gt;30),9*转化表!$E$50+10*转化表!$E$51+10*转化表!$E$52+(B412-30)*转化表!$E$53,IF(AND(B412&lt;=50,B412&gt;40),9*转化表!$E$50+10*转化表!$E$51+10*转化表!$E$52+10*转化表!$E$53+(B412-40)*转化表!$E$54,IF(AND(B412&lt;=60,B412&gt;50),9*转化表!$E$50+10*转化表!$E$51+10*转化表!$E$52+10*转化表!$E$53+10*转化表!$E$54+(B412-50)*转化表!$E$55,IF(AND(B412&lt;=70,B412&gt;60),9*转化表!$E$50+10*转化表!$E$51+10*转化表!$E$52+10*转化表!$E$53+10*转化表!$E$54+10*转化表!$E$55+(B412-60)*转化表!$E$56,IF(AND(B412&lt;=80,B412&gt;70),9*转化表!$E$50+10*转化表!$E$51+10*转化表!$E$52+10*转化表!$E$53+10*转化表!$E$54+10*转化表!$E$55+10*转化表!$E$56+(B412-70)*转化表!$E$57,IF(AND(B412&lt;=90,B412&gt;80),9*转化表!$E$50+10*转化表!$E$51+10*转化表!$E$52+10*转化表!$E$53+10*转化表!$E$54+10*转化表!$E$55+10*转化表!$E$56+10*转化表!$E$57+(B412-80)*转化表!$E$58,IF(AND(B412&lt;=100,B412&gt;90),9*转化表!$E$50+10*转化表!$E$51+10*转化表!$E$52+10*转化表!$E$53+10*转化表!$E$54+10*转化表!$E$55+10*转化表!$E$56+10*转化表!$E$57+10*转化表!$E$58+(B412-90)*转化表!$E$59,IF(AND(B412&lt;=110,B412&gt;100),9*转化表!$E$50+10*转化表!$E$51+10*转化表!$E$52+10*转化表!$E$53+10*转化表!$E$54+10*转化表!$E$55+10*转化表!$E$56+10*转化表!$E$57+10*转化表!$E$58+10*转化表!$E$59+(B412-100)*转化表!$E$60,IF(AND(B412&lt;=120,B412&gt;110),9*转化表!$E$50+10*转化表!$E$51+10*转化表!$E$52+10*转化表!$E$53+10*转化表!$E$54+10*转化表!$E$55+10*转化表!$E$56+10*转化表!$E$57+10*转化表!$E$58+10*转化表!$E$59+10*转化表!$E$60+(B412-110)*转化表!$E$61)))))))))))))</f>
        <v>0</v>
      </c>
      <c r="J412" s="46">
        <f>IF(E412&lt;=50,0,(E412-50)*B412*7%+0.1+IF(AND(B412&lt;=10,B412&gt;0),(人物成长表!$B412-1)*转化表!$F$50,IF(AND(B412&lt;=20,B412&gt;10),9*转化表!$F$50+(B412-10)*转化表!$F$51,IF(AND(B412&lt;=30,B412&gt;20),9*转化表!$F$50+10*转化表!$F$51+(B412-20)*转化表!$F$52,IF(AND(B412&lt;=40,B412&gt;30),9*转化表!$F$50+10*转化表!$F$51+10*转化表!$F$52+(B412-30)*转化表!$F$53,IF(AND(B412&lt;=50,B412&gt;40),9*转化表!$F$50+10*转化表!$F$51+10*转化表!$F$52+10*转化表!$F$53+(B412-40)*转化表!$F$54,IF(AND(B412&lt;=60,B412&gt;50),9*转化表!$F$50+10*转化表!$F$51+10*转化表!$F$52+10*转化表!$F$53+10*转化表!$F$54+(B412-50)*转化表!$F$55,IF(AND(B412&lt;=70,B412&gt;60),9*转化表!$F$50+10*转化表!$F$51+10*转化表!$F$52+10*转化表!$F$53+10*转化表!$F$54+10*转化表!$F$55+(B412-60)*转化表!$F$56,IF(AND(B412&lt;=80,B412&gt;70),9*转化表!$F$50+10*转化表!$F$51+10*转化表!$F$52+10*转化表!$F$53+10*转化表!$F$54+10*转化表!$F$55+10*转化表!$F$56+(B412-70)*转化表!$F$57,IF(AND(B412&lt;=90,B412&gt;80),9*转化表!$F$50+10*转化表!$F$51+10*转化表!$F$52+10*转化表!$F$53+10*转化表!$F$54+10*转化表!$F$55+10*转化表!$F$56+10*转化表!$F$57+(B412-80)*转化表!$F$58,IF(AND(B412&lt;=100,B412&gt;90),9*转化表!$F$50+10*转化表!$F$51+10*转化表!$F$52+10*转化表!$F$53+10*转化表!$F$54+10*转化表!$F$55+10*转化表!$F$56+10*转化表!$F$57+10*转化表!$F$58+(B412-90)*转化表!$F$59,IF(AND(B412&lt;=110,B412&gt;100),9*转化表!$F$50+10*转化表!$F$51+10*转化表!$F$52+10*转化表!$F$53+10*转化表!$F$54+10*转化表!$F$55+10*转化表!$F$56+10*转化表!$F$57+10*转化表!$F$58+10*转化表!$F$59+(B412-100)*转化表!$F$60,IF(AND(B412&lt;=120,B412&gt;110),9*转化表!$F$50+10*转化表!$F$51+10*转化表!$F$52+10*转化表!$F$53+10*转化表!$F$54+10*转化表!$F$55+10*转化表!$F$56+10*转化表!$F$57+10*转化表!$F$58+10*转化表!$F$59+10*转化表!$F$60+(B412-110)*转化表!$F$61)))))))))))))</f>
        <v>0</v>
      </c>
      <c r="K412" s="46">
        <f>(F412-50)*B412*10%+1+IF(AND(B412&lt;=10,B412&gt;0),(人物成长表!$B412-1)*转化表!$G$50,IF(AND(B412&lt;=20,B412&gt;10),9*转化表!$G$50+(B412-10)*转化表!$G$51,IF(AND(B412&lt;=30,B412&gt;20),9*转化表!$G$50+10*转化表!$G$51+(B412-20)*转化表!$G$52,IF(AND(B412&lt;=40,B412&gt;30),9*转化表!$G$50+10*转化表!$G$51+10*转化表!$G$52+(B412-30)*转化表!$G$53,IF(AND(B412&lt;=50,B412&gt;40),9*转化表!$G$50+10*转化表!$G$51+10*转化表!$G$52+10*转化表!$G$53+(B412-40)*转化表!$G$54,IF(AND(B412&lt;=60,B412&gt;50),9*转化表!$G$50+10*转化表!$G$51+10*转化表!$G$52+10*转化表!$G$53+10*转化表!$G$54+(B412-50)*转化表!$G$55,IF(AND(B412&lt;=70,B412&gt;60),9*转化表!$G$50+10*转化表!$G$51+10*转化表!$G$52+10*转化表!$G$53+10*转化表!$G$54+10*转化表!$G$55+(B412-60)*转化表!$G$56,IF(AND(B412&lt;=80,B412&gt;70),9*转化表!$G$50+10*转化表!$G$51+10*转化表!$G$52+10*转化表!$G$53+10*转化表!$G$54+10*转化表!$G$55+10*转化表!$G$56+(B412-70)*转化表!$G$57,IF(AND(B412&lt;=90,B412&gt;80),9*转化表!$G$50+10*转化表!$G$51+10*转化表!$G$52+10*转化表!$G$53+10*转化表!$G$54+10*转化表!$G$55+10*转化表!$G$56+10*转化表!$G$57+(B412-80)*转化表!$G$58,IF(AND(B412&lt;=100,B412&gt;90),9*转化表!$G$50+10*转化表!$G$51+10*转化表!$G$52+10*转化表!$G$53+10*转化表!$G$54+10*转化表!$G$55+10*转化表!$G$56+10*转化表!$G$57+10*转化表!$G$58+(B412-90)*转化表!$G$59,IF(AND(B412&lt;=110,B412&gt;100),9*转化表!$G$50+10*转化表!$G$51+10*转化表!$G$52+10*转化表!$G$53+10*转化表!$G$54+10*转化表!$G$55+10*转化表!$G$56+10*转化表!$G$57+10*转化表!$G$58+10*转化表!$G$59+(B412-100)*转化表!$G$60,IF(AND(B412&lt;=120,B412&gt;110),9*转化表!$G$50+10*转化表!$G$51+10*转化表!$G$52+10*转化表!$G$53+10*转化表!$G$54+10*转化表!$G$55+10*转化表!$G$56+10*转化表!$G$57+10*转化表!$G$58+10*转化表!$G$59+10*转化表!$G$60+(B412-110)*转化表!$G$61))))))))))))</f>
        <v>156</v>
      </c>
      <c r="L412" s="46">
        <f>IF(F412&lt;=50,0,(F412-50)*B412*7%+IF(AND(B412&lt;=10,B412&gt;0),(人物成长表!$B412-1)*转化表!$H$50,IF(AND(B412&lt;=20,B412&gt;10),9*转化表!$H$50+(B412-10)*转化表!$H$51,IF(AND(B412&lt;=30,B412&gt;20),9*转化表!$H$50+10*转化表!$H$51+(B412-20)*转化表!$H$52,IF(AND(B412&lt;=40,B412&gt;30),9*转化表!$H$50+10*转化表!$H$51+10*转化表!$H$52+(B412-30)*转化表!$H$53,IF(AND(B412&lt;=50,B412&gt;40),9*转化表!$H$50+10*转化表!$H$51+10*转化表!$H$52+10*转化表!$H$53+(B412-40)*转化表!$H$54,IF(AND(B412&lt;=60,B412&gt;50),9*转化表!$H$50+10*转化表!$H$51+10*转化表!$H$52+10*转化表!$H$53+10*转化表!$H$54+(B412-50)*转化表!$H$55,IF(AND(B412&lt;=70,B412&gt;60),9*转化表!$H$50+10*转化表!$H$51+10*转化表!$H$52+10*转化表!$H$53+10*转化表!$H$54+10*转化表!$H$55+(B412-60)*转化表!$H$56,IF(AND(B412&lt;=80,B412&gt;70),9*转化表!$H$50+10*转化表!$H$51+10*转化表!$H$52+10*转化表!$H$53+10*转化表!$H$54+10*转化表!$H$55+10*转化表!$H$56+(B412-70)*转化表!$H$57,IF(AND(B412&lt;=90,B412&gt;80),9*转化表!$H$50+10*转化表!$H$51+10*转化表!$H$52+10*转化表!$H$53+10*转化表!$H$54+10*转化表!$H$55+10*转化表!$H$56+10*转化表!$H$57+(B412-80)*转化表!$H$58,IF(AND(B412&lt;=100,B412&gt;90),9*转化表!$H$50+10*转化表!$H$51+10*转化表!$H$52+10*转化表!$H$53+10*转化表!$H$54+10*转化表!$H$55+10*转化表!$H$56+10*转化表!$H$57+10*转化表!$H$58+(B412-90)*转化表!$H$59,IF(AND(B412&lt;=110,B412&gt;100),9*转化表!$H$50+10*转化表!$H$51+10*转化表!$H$52+10*转化表!$H$53+10*转化表!$H$54+10*转化表!$H$55+10*转化表!$H$56+10*转化表!$H$57+10*转化表!$H$58+10*转化表!$H$59+(B412-100)*转化表!$H$60,IF(AND(B412&lt;=120,B412&gt;110),9*转化表!$H$50+10*转化表!$H$51+10*转化表!$H$52+10*转化表!$H$53+10*转化表!$H$54+10*转化表!$H$55+10*转化表!$H$56+10*转化表!$H$57+10*转化表!$H$58+10*转化表!$H$59+10*转化表!$H$60+(B412-110)*转化表!$H$61)))))))))))))</f>
        <v>0</v>
      </c>
      <c r="M412" s="26">
        <v>0.3</v>
      </c>
      <c r="N412" s="24">
        <v>0</v>
      </c>
      <c r="O412" s="24">
        <v>0</v>
      </c>
      <c r="P412" s="26">
        <v>0.05</v>
      </c>
      <c r="Q412" s="24">
        <v>0</v>
      </c>
      <c r="R412" s="24">
        <v>0</v>
      </c>
      <c r="S412" s="26">
        <v>0.1</v>
      </c>
    </row>
    <row r="413" spans="1:19">
      <c r="A413" s="23" t="s">
        <v>466</v>
      </c>
      <c r="B413" s="24">
        <v>52</v>
      </c>
      <c r="C413" s="25">
        <f t="shared" si="3"/>
        <v>2606</v>
      </c>
      <c r="D413" s="23">
        <v>60</v>
      </c>
      <c r="E413" s="23">
        <v>50</v>
      </c>
      <c r="F413" s="24">
        <v>50</v>
      </c>
      <c r="G413" s="47">
        <f>人物成长表!$D413*人物成长表!$B413*10%+7+IF(AND(B413&lt;=10,B413&gt;0),(人物成长表!$B413-1)*转化表!$C$50,IF(AND(B413&lt;=20,B413&gt;10),9*转化表!$C$50+(B413-10)*转化表!$C$51,IF(AND(B413&lt;=30,B413&gt;20),9*转化表!$C$50+10*转化表!$C$51+(B413-20)*转化表!$C$52,IF(AND(B413&lt;=40,B413&gt;30),9*转化表!$C$50+10*转化表!$C$51+10*转化表!$C$52+(B413-30)*转化表!$C$53,IF(AND(B413&lt;=50,B413&gt;40),9*转化表!$C$50+10*转化表!$C$51+10*转化表!$C$52+10*转化表!$C$53+(B413-40)*转化表!$C$54,IF(AND(B413&lt;=60,B413&gt;50),9*转化表!$C$50+10*转化表!$C$51+10*转化表!$C$52+10*转化表!$C$53+10*转化表!$C$54+(B413-50)*转化表!$C$55,IF(AND(B413&lt;=70,B413&gt;60),9*转化表!$C$50+10*转化表!$C$51+10*转化表!$C$52+10*转化表!$C$53+10*转化表!$C$54+10*转化表!$C$55+(B413-60)*转化表!$C$56,IF(AND(B413&lt;=80,B413&gt;70),9*转化表!$C$50+10*转化表!$C$51+10*转化表!$C$52+10*转化表!$C$53+10*转化表!$C$54+10*转化表!$C$55+10*转化表!$C$56+(B413-70)*转化表!$C$57,IF(AND(B413&lt;=90,B413&gt;80),9*转化表!$C$50+10*转化表!$C$51+10*转化表!$C$52+10*转化表!$C$53+10*转化表!$C$54+10*转化表!$C$55+10*转化表!$C$56+10*转化表!$C$57+(B413-80)*转化表!$C$58,IF(AND(B413&lt;=100,B413&gt;90),9*转化表!$C$50+10*转化表!$C$51+10*转化表!$C$52+10*转化表!$C$53+10*转化表!$C$54+10*转化表!$C$55+10*转化表!$C$56+10*转化表!$C$57+10*转化表!$C$58+(B413-90)*转化表!$C$59,IF(AND(B413&lt;=110,B413&gt;100),9*转化表!$C$50+10*转化表!$C$51+10*转化表!$C$52+10*转化表!$C$53+10*转化表!$C$54+10*转化表!$C$55+10*转化表!$C$56+10*转化表!$C$57+10*转化表!$C$58+10*转化表!$C$59+(B413-100)*转化表!$C$60,IF(AND(B413&lt;=120,B413&gt;110),9*转化表!$C$50+10*转化表!$C$51+10*转化表!$C$52+10*转化表!$C$53+10*转化表!$C$54+10*转化表!$C$55+10*转化表!$C$56+10*转化表!$C$57+10*转化表!$C$58+10*转化表!$C$59+10*转化表!$C$60+(B413-110)*转化表!$C$61))))))))))))</f>
        <v>699</v>
      </c>
      <c r="H413" s="47">
        <f>人物成长表!$D413*人物成长表!$B413*7%+4.8+IF(AND(B413&lt;=10,B413&gt;0),(人物成长表!$B413-1)*转化表!$D$50,IF(AND(B413&lt;=20,B413&gt;10),9*转化表!$D$50+(B413-10)*转化表!$D$51,IF(AND(B413&lt;=30,B413&gt;20),9*转化表!$D$50+10*转化表!$D$51+(B413-20)*转化表!$D$52,IF(AND(B413&lt;=40,B413&gt;30),9*转化表!$D$50+10*转化表!$D$51+10*转化表!$D$52+(B413-30)*转化表!$D$53,IF(AND(B413&lt;=50,B413&gt;40),9*转化表!$D$50+10*转化表!$D$51+10*转化表!$D$52+10*转化表!$D$53+(B413-40)*转化表!$D$54,IF(AND(B413&lt;=60,B413&gt;50),9*转化表!$D$50+10*转化表!$D$51+10*转化表!$D$52+10*转化表!$D$53+10*转化表!$D$54+(B413-50)*转化表!$D$55,IF(AND(B413&lt;=70,B413&gt;60),9*转化表!$D$50+10*转化表!$D$51+10*转化表!$D$52+10*转化表!$D$53+10*转化表!$D$54+10*转化表!$D$55+(B413-60)*转化表!$D$56,IF(AND(B413&lt;=80,B413&gt;70),9*转化表!$D$50+10*转化表!$D$51+10*转化表!$D$52+10*转化表!$D$53+10*转化表!$D$54+10*转化表!$D$55+10*转化表!$D$56+(B413-70)*转化表!$D$57,IF(AND(B413&lt;=90,B413&gt;80),9*转化表!$D$50+10*转化表!$D$51+10*转化表!$D$52+10*转化表!$D$53+10*转化表!$D$54+10*转化表!$D$55+10*转化表!$D$56+10*转化表!$D$57+(B413-80)*转化表!$D$58,IF(AND(B413&lt;=100,B413&gt;90),9*转化表!$D$50+10*转化表!$D$51+10*转化表!$D$52+10*转化表!$D$53+10*转化表!$D$54+10*转化表!$D$55+10*转化表!$D$56+10*转化表!$D$57+10*转化表!$D$58+(B413-90)*转化表!$D$59,IF(AND(B413&lt;=110,B413&gt;100),9*转化表!$D$50+10*转化表!$D$51+10*转化表!$D$52+10*转化表!$D$53+10*转化表!$D$54+10*转化表!$D$55+10*转化表!$D$56+10*转化表!$D$57+10*转化表!$D$58+10*转化表!$D$59+(B413-100)*转化表!$D$60,IF(AND(B413&lt;=120,B413&gt;110),9*转化表!$D$50+10*转化表!$D$51+10*转化表!$D$52+10*转化表!$D$53+10*转化表!$D$54+10*转化表!$D$55+10*转化表!$D$56+10*转化表!$D$57+10*转化表!$D$58+10*转化表!$D$59+10*转化表!$D$60+(B413-110)*转化表!$D$61))))))))))))</f>
        <v>201.40000000000003</v>
      </c>
      <c r="I413" s="46">
        <f>IF(E413&lt;=50,0,(E413-50)*B413*10%+0.1+IF(AND(B413&lt;=10,B413&gt;0),(人物成长表!$B413-1)*转化表!$E$50,IF(AND(B413&lt;=20,B413&gt;10),9*转化表!$E$50+(B413-10)*转化表!$E$51,IF(AND(B413&lt;=30,B413&gt;20),9*转化表!$E$50+10*转化表!$E$51+(B413-20)*转化表!$E$52,IF(AND(B413&lt;=40,B413&gt;30),9*转化表!$E$50+10*转化表!$E$51+10*转化表!$E$52+(B413-30)*转化表!$E$53,IF(AND(B413&lt;=50,B413&gt;40),9*转化表!$E$50+10*转化表!$E$51+10*转化表!$E$52+10*转化表!$E$53+(B413-40)*转化表!$E$54,IF(AND(B413&lt;=60,B413&gt;50),9*转化表!$E$50+10*转化表!$E$51+10*转化表!$E$52+10*转化表!$E$53+10*转化表!$E$54+(B413-50)*转化表!$E$55,IF(AND(B413&lt;=70,B413&gt;60),9*转化表!$E$50+10*转化表!$E$51+10*转化表!$E$52+10*转化表!$E$53+10*转化表!$E$54+10*转化表!$E$55+(B413-60)*转化表!$E$56,IF(AND(B413&lt;=80,B413&gt;70),9*转化表!$E$50+10*转化表!$E$51+10*转化表!$E$52+10*转化表!$E$53+10*转化表!$E$54+10*转化表!$E$55+10*转化表!$E$56+(B413-70)*转化表!$E$57,IF(AND(B413&lt;=90,B413&gt;80),9*转化表!$E$50+10*转化表!$E$51+10*转化表!$E$52+10*转化表!$E$53+10*转化表!$E$54+10*转化表!$E$55+10*转化表!$E$56+10*转化表!$E$57+(B413-80)*转化表!$E$58,IF(AND(B413&lt;=100,B413&gt;90),9*转化表!$E$50+10*转化表!$E$51+10*转化表!$E$52+10*转化表!$E$53+10*转化表!$E$54+10*转化表!$E$55+10*转化表!$E$56+10*转化表!$E$57+10*转化表!$E$58+(B413-90)*转化表!$E$59,IF(AND(B413&lt;=110,B413&gt;100),9*转化表!$E$50+10*转化表!$E$51+10*转化表!$E$52+10*转化表!$E$53+10*转化表!$E$54+10*转化表!$E$55+10*转化表!$E$56+10*转化表!$E$57+10*转化表!$E$58+10*转化表!$E$59+(B413-100)*转化表!$E$60,IF(AND(B413&lt;=120,B413&gt;110),9*转化表!$E$50+10*转化表!$E$51+10*转化表!$E$52+10*转化表!$E$53+10*转化表!$E$54+10*转化表!$E$55+10*转化表!$E$56+10*转化表!$E$57+10*转化表!$E$58+10*转化表!$E$59+10*转化表!$E$60+(B413-110)*转化表!$E$61)))))))))))))</f>
        <v>0</v>
      </c>
      <c r="J413" s="46">
        <f>IF(E413&lt;=50,0,(E413-50)*B413*7%+0.1+IF(AND(B413&lt;=10,B413&gt;0),(人物成长表!$B413-1)*转化表!$F$50,IF(AND(B413&lt;=20,B413&gt;10),9*转化表!$F$50+(B413-10)*转化表!$F$51,IF(AND(B413&lt;=30,B413&gt;20),9*转化表!$F$50+10*转化表!$F$51+(B413-20)*转化表!$F$52,IF(AND(B413&lt;=40,B413&gt;30),9*转化表!$F$50+10*转化表!$F$51+10*转化表!$F$52+(B413-30)*转化表!$F$53,IF(AND(B413&lt;=50,B413&gt;40),9*转化表!$F$50+10*转化表!$F$51+10*转化表!$F$52+10*转化表!$F$53+(B413-40)*转化表!$F$54,IF(AND(B413&lt;=60,B413&gt;50),9*转化表!$F$50+10*转化表!$F$51+10*转化表!$F$52+10*转化表!$F$53+10*转化表!$F$54+(B413-50)*转化表!$F$55,IF(AND(B413&lt;=70,B413&gt;60),9*转化表!$F$50+10*转化表!$F$51+10*转化表!$F$52+10*转化表!$F$53+10*转化表!$F$54+10*转化表!$F$55+(B413-60)*转化表!$F$56,IF(AND(B413&lt;=80,B413&gt;70),9*转化表!$F$50+10*转化表!$F$51+10*转化表!$F$52+10*转化表!$F$53+10*转化表!$F$54+10*转化表!$F$55+10*转化表!$F$56+(B413-70)*转化表!$F$57,IF(AND(B413&lt;=90,B413&gt;80),9*转化表!$F$50+10*转化表!$F$51+10*转化表!$F$52+10*转化表!$F$53+10*转化表!$F$54+10*转化表!$F$55+10*转化表!$F$56+10*转化表!$F$57+(B413-80)*转化表!$F$58,IF(AND(B413&lt;=100,B413&gt;90),9*转化表!$F$50+10*转化表!$F$51+10*转化表!$F$52+10*转化表!$F$53+10*转化表!$F$54+10*转化表!$F$55+10*转化表!$F$56+10*转化表!$F$57+10*转化表!$F$58+(B413-90)*转化表!$F$59,IF(AND(B413&lt;=110,B413&gt;100),9*转化表!$F$50+10*转化表!$F$51+10*转化表!$F$52+10*转化表!$F$53+10*转化表!$F$54+10*转化表!$F$55+10*转化表!$F$56+10*转化表!$F$57+10*转化表!$F$58+10*转化表!$F$59+(B413-100)*转化表!$F$60,IF(AND(B413&lt;=120,B413&gt;110),9*转化表!$F$50+10*转化表!$F$51+10*转化表!$F$52+10*转化表!$F$53+10*转化表!$F$54+10*转化表!$F$55+10*转化表!$F$56+10*转化表!$F$57+10*转化表!$F$58+10*转化表!$F$59+10*转化表!$F$60+(B413-110)*转化表!$F$61)))))))))))))</f>
        <v>0</v>
      </c>
      <c r="K413" s="46">
        <f>(F413-50)*B413*10%+1+IF(AND(B413&lt;=10,B413&gt;0),(人物成长表!$B413-1)*转化表!$G$50,IF(AND(B413&lt;=20,B413&gt;10),9*转化表!$G$50+(B413-10)*转化表!$G$51,IF(AND(B413&lt;=30,B413&gt;20),9*转化表!$G$50+10*转化表!$G$51+(B413-20)*转化表!$G$52,IF(AND(B413&lt;=40,B413&gt;30),9*转化表!$G$50+10*转化表!$G$51+10*转化表!$G$52+(B413-30)*转化表!$G$53,IF(AND(B413&lt;=50,B413&gt;40),9*转化表!$G$50+10*转化表!$G$51+10*转化表!$G$52+10*转化表!$G$53+(B413-40)*转化表!$G$54,IF(AND(B413&lt;=60,B413&gt;50),9*转化表!$G$50+10*转化表!$G$51+10*转化表!$G$52+10*转化表!$G$53+10*转化表!$G$54+(B413-50)*转化表!$G$55,IF(AND(B413&lt;=70,B413&gt;60),9*转化表!$G$50+10*转化表!$G$51+10*转化表!$G$52+10*转化表!$G$53+10*转化表!$G$54+10*转化表!$G$55+(B413-60)*转化表!$G$56,IF(AND(B413&lt;=80,B413&gt;70),9*转化表!$G$50+10*转化表!$G$51+10*转化表!$G$52+10*转化表!$G$53+10*转化表!$G$54+10*转化表!$G$55+10*转化表!$G$56+(B413-70)*转化表!$G$57,IF(AND(B413&lt;=90,B413&gt;80),9*转化表!$G$50+10*转化表!$G$51+10*转化表!$G$52+10*转化表!$G$53+10*转化表!$G$54+10*转化表!$G$55+10*转化表!$G$56+10*转化表!$G$57+(B413-80)*转化表!$G$58,IF(AND(B413&lt;=100,B413&gt;90),9*转化表!$G$50+10*转化表!$G$51+10*转化表!$G$52+10*转化表!$G$53+10*转化表!$G$54+10*转化表!$G$55+10*转化表!$G$56+10*转化表!$G$57+10*转化表!$G$58+(B413-90)*转化表!$G$59,IF(AND(B413&lt;=110,B413&gt;100),9*转化表!$G$50+10*转化表!$G$51+10*转化表!$G$52+10*转化表!$G$53+10*转化表!$G$54+10*转化表!$G$55+10*转化表!$G$56+10*转化表!$G$57+10*转化表!$G$58+10*转化表!$G$59+(B413-100)*转化表!$G$60,IF(AND(B413&lt;=120,B413&gt;110),9*转化表!$G$50+10*转化表!$G$51+10*转化表!$G$52+10*转化表!$G$53+10*转化表!$G$54+10*转化表!$G$55+10*转化表!$G$56+10*转化表!$G$57+10*转化表!$G$58+10*转化表!$G$59+10*转化表!$G$60+(B413-110)*转化表!$G$61))))))))))))</f>
        <v>162</v>
      </c>
      <c r="L413" s="46">
        <f>IF(F413&lt;=50,0,(F413-50)*B413*7%+IF(AND(B413&lt;=10,B413&gt;0),(人物成长表!$B413-1)*转化表!$H$50,IF(AND(B413&lt;=20,B413&gt;10),9*转化表!$H$50+(B413-10)*转化表!$H$51,IF(AND(B413&lt;=30,B413&gt;20),9*转化表!$H$50+10*转化表!$H$51+(B413-20)*转化表!$H$52,IF(AND(B413&lt;=40,B413&gt;30),9*转化表!$H$50+10*转化表!$H$51+10*转化表!$H$52+(B413-30)*转化表!$H$53,IF(AND(B413&lt;=50,B413&gt;40),9*转化表!$H$50+10*转化表!$H$51+10*转化表!$H$52+10*转化表!$H$53+(B413-40)*转化表!$H$54,IF(AND(B413&lt;=60,B413&gt;50),9*转化表!$H$50+10*转化表!$H$51+10*转化表!$H$52+10*转化表!$H$53+10*转化表!$H$54+(B413-50)*转化表!$H$55,IF(AND(B413&lt;=70,B413&gt;60),9*转化表!$H$50+10*转化表!$H$51+10*转化表!$H$52+10*转化表!$H$53+10*转化表!$H$54+10*转化表!$H$55+(B413-60)*转化表!$H$56,IF(AND(B413&lt;=80,B413&gt;70),9*转化表!$H$50+10*转化表!$H$51+10*转化表!$H$52+10*转化表!$H$53+10*转化表!$H$54+10*转化表!$H$55+10*转化表!$H$56+(B413-70)*转化表!$H$57,IF(AND(B413&lt;=90,B413&gt;80),9*转化表!$H$50+10*转化表!$H$51+10*转化表!$H$52+10*转化表!$H$53+10*转化表!$H$54+10*转化表!$H$55+10*转化表!$H$56+10*转化表!$H$57+(B413-80)*转化表!$H$58,IF(AND(B413&lt;=100,B413&gt;90),9*转化表!$H$50+10*转化表!$H$51+10*转化表!$H$52+10*转化表!$H$53+10*转化表!$H$54+10*转化表!$H$55+10*转化表!$H$56+10*转化表!$H$57+10*转化表!$H$58+(B413-90)*转化表!$H$59,IF(AND(B413&lt;=110,B413&gt;100),9*转化表!$H$50+10*转化表!$H$51+10*转化表!$H$52+10*转化表!$H$53+10*转化表!$H$54+10*转化表!$H$55+10*转化表!$H$56+10*转化表!$H$57+10*转化表!$H$58+10*转化表!$H$59+(B413-100)*转化表!$H$60,IF(AND(B413&lt;=120,B413&gt;110),9*转化表!$H$50+10*转化表!$H$51+10*转化表!$H$52+10*转化表!$H$53+10*转化表!$H$54+10*转化表!$H$55+10*转化表!$H$56+10*转化表!$H$57+10*转化表!$H$58+10*转化表!$H$59+10*转化表!$H$60+(B413-110)*转化表!$H$61)))))))))))))</f>
        <v>0</v>
      </c>
      <c r="M413" s="26">
        <v>0.3</v>
      </c>
      <c r="N413" s="24">
        <v>0</v>
      </c>
      <c r="O413" s="24">
        <v>0</v>
      </c>
      <c r="P413" s="26">
        <v>0.05</v>
      </c>
      <c r="Q413" s="24">
        <v>0</v>
      </c>
      <c r="R413" s="24">
        <v>0</v>
      </c>
      <c r="S413" s="26">
        <v>0.1</v>
      </c>
    </row>
    <row r="414" spans="1:19">
      <c r="A414" s="23" t="s">
        <v>466</v>
      </c>
      <c r="B414" s="24">
        <v>53</v>
      </c>
      <c r="C414" s="25">
        <f t="shared" si="3"/>
        <v>2702</v>
      </c>
      <c r="D414" s="23">
        <v>60</v>
      </c>
      <c r="E414" s="23">
        <v>50</v>
      </c>
      <c r="F414" s="24">
        <v>50</v>
      </c>
      <c r="G414" s="47">
        <f>人物成长表!$D414*人物成长表!$B414*10%+7+IF(AND(B414&lt;=10,B414&gt;0),(人物成长表!$B414-1)*转化表!$C$50,IF(AND(B414&lt;=20,B414&gt;10),9*转化表!$C$50+(B414-10)*转化表!$C$51,IF(AND(B414&lt;=30,B414&gt;20),9*转化表!$C$50+10*转化表!$C$51+(B414-20)*转化表!$C$52,IF(AND(B414&lt;=40,B414&gt;30),9*转化表!$C$50+10*转化表!$C$51+10*转化表!$C$52+(B414-30)*转化表!$C$53,IF(AND(B414&lt;=50,B414&gt;40),9*转化表!$C$50+10*转化表!$C$51+10*转化表!$C$52+10*转化表!$C$53+(B414-40)*转化表!$C$54,IF(AND(B414&lt;=60,B414&gt;50),9*转化表!$C$50+10*转化表!$C$51+10*转化表!$C$52+10*转化表!$C$53+10*转化表!$C$54+(B414-50)*转化表!$C$55,IF(AND(B414&lt;=70,B414&gt;60),9*转化表!$C$50+10*转化表!$C$51+10*转化表!$C$52+10*转化表!$C$53+10*转化表!$C$54+10*转化表!$C$55+(B414-60)*转化表!$C$56,IF(AND(B414&lt;=80,B414&gt;70),9*转化表!$C$50+10*转化表!$C$51+10*转化表!$C$52+10*转化表!$C$53+10*转化表!$C$54+10*转化表!$C$55+10*转化表!$C$56+(B414-70)*转化表!$C$57,IF(AND(B414&lt;=90,B414&gt;80),9*转化表!$C$50+10*转化表!$C$51+10*转化表!$C$52+10*转化表!$C$53+10*转化表!$C$54+10*转化表!$C$55+10*转化表!$C$56+10*转化表!$C$57+(B414-80)*转化表!$C$58,IF(AND(B414&lt;=100,B414&gt;90),9*转化表!$C$50+10*转化表!$C$51+10*转化表!$C$52+10*转化表!$C$53+10*转化表!$C$54+10*转化表!$C$55+10*转化表!$C$56+10*转化表!$C$57+10*转化表!$C$58+(B414-90)*转化表!$C$59,IF(AND(B414&lt;=110,B414&gt;100),9*转化表!$C$50+10*转化表!$C$51+10*转化表!$C$52+10*转化表!$C$53+10*转化表!$C$54+10*转化表!$C$55+10*转化表!$C$56+10*转化表!$C$57+10*转化表!$C$58+10*转化表!$C$59+(B414-100)*转化表!$C$60,IF(AND(B414&lt;=120,B414&gt;110),9*转化表!$C$50+10*转化表!$C$51+10*转化表!$C$52+10*转化表!$C$53+10*转化表!$C$54+10*转化表!$C$55+10*转化表!$C$56+10*转化表!$C$57+10*转化表!$C$58+10*转化表!$C$59+10*转化表!$C$60+(B414-110)*转化表!$C$61))))))))))))</f>
        <v>724</v>
      </c>
      <c r="H414" s="47">
        <f>人物成长表!$D414*人物成长表!$B414*7%+4.8+IF(AND(B414&lt;=10,B414&gt;0),(人物成长表!$B414-1)*转化表!$D$50,IF(AND(B414&lt;=20,B414&gt;10),9*转化表!$D$50+(B414-10)*转化表!$D$51,IF(AND(B414&lt;=30,B414&gt;20),9*转化表!$D$50+10*转化表!$D$51+(B414-20)*转化表!$D$52,IF(AND(B414&lt;=40,B414&gt;30),9*转化表!$D$50+10*转化表!$D$51+10*转化表!$D$52+(B414-30)*转化表!$D$53,IF(AND(B414&lt;=50,B414&gt;40),9*转化表!$D$50+10*转化表!$D$51+10*转化表!$D$52+10*转化表!$D$53+(B414-40)*转化表!$D$54,IF(AND(B414&lt;=60,B414&gt;50),9*转化表!$D$50+10*转化表!$D$51+10*转化表!$D$52+10*转化表!$D$53+10*转化表!$D$54+(B414-50)*转化表!$D$55,IF(AND(B414&lt;=70,B414&gt;60),9*转化表!$D$50+10*转化表!$D$51+10*转化表!$D$52+10*转化表!$D$53+10*转化表!$D$54+10*转化表!$D$55+(B414-60)*转化表!$D$56,IF(AND(B414&lt;=80,B414&gt;70),9*转化表!$D$50+10*转化表!$D$51+10*转化表!$D$52+10*转化表!$D$53+10*转化表!$D$54+10*转化表!$D$55+10*转化表!$D$56+(B414-70)*转化表!$D$57,IF(AND(B414&lt;=90,B414&gt;80),9*转化表!$D$50+10*转化表!$D$51+10*转化表!$D$52+10*转化表!$D$53+10*转化表!$D$54+10*转化表!$D$55+10*转化表!$D$56+10*转化表!$D$57+(B414-80)*转化表!$D$58,IF(AND(B414&lt;=100,B414&gt;90),9*转化表!$D$50+10*转化表!$D$51+10*转化表!$D$52+10*转化表!$D$53+10*转化表!$D$54+10*转化表!$D$55+10*转化表!$D$56+10*转化表!$D$57+10*转化表!$D$58+(B414-90)*转化表!$D$59,IF(AND(B414&lt;=110,B414&gt;100),9*转化表!$D$50+10*转化表!$D$51+10*转化表!$D$52+10*转化表!$D$53+10*转化表!$D$54+10*转化表!$D$55+10*转化表!$D$56+10*转化表!$D$57+10*转化表!$D$58+10*转化表!$D$59+(B414-100)*转化表!$D$60,IF(AND(B414&lt;=120,B414&gt;110),9*转化表!$D$50+10*转化表!$D$51+10*转化表!$D$52+10*转化表!$D$53+10*转化表!$D$54+10*转化表!$D$55+10*转化表!$D$56+10*转化表!$D$57+10*转化表!$D$58+10*转化表!$D$59+10*转化表!$D$60+(B414-110)*转化表!$D$61))))))))))))</f>
        <v>208.10000000000002</v>
      </c>
      <c r="I414" s="46">
        <f>IF(E414&lt;=50,0,(E414-50)*B414*10%+0.1+IF(AND(B414&lt;=10,B414&gt;0),(人物成长表!$B414-1)*转化表!$E$50,IF(AND(B414&lt;=20,B414&gt;10),9*转化表!$E$50+(B414-10)*转化表!$E$51,IF(AND(B414&lt;=30,B414&gt;20),9*转化表!$E$50+10*转化表!$E$51+(B414-20)*转化表!$E$52,IF(AND(B414&lt;=40,B414&gt;30),9*转化表!$E$50+10*转化表!$E$51+10*转化表!$E$52+(B414-30)*转化表!$E$53,IF(AND(B414&lt;=50,B414&gt;40),9*转化表!$E$50+10*转化表!$E$51+10*转化表!$E$52+10*转化表!$E$53+(B414-40)*转化表!$E$54,IF(AND(B414&lt;=60,B414&gt;50),9*转化表!$E$50+10*转化表!$E$51+10*转化表!$E$52+10*转化表!$E$53+10*转化表!$E$54+(B414-50)*转化表!$E$55,IF(AND(B414&lt;=70,B414&gt;60),9*转化表!$E$50+10*转化表!$E$51+10*转化表!$E$52+10*转化表!$E$53+10*转化表!$E$54+10*转化表!$E$55+(B414-60)*转化表!$E$56,IF(AND(B414&lt;=80,B414&gt;70),9*转化表!$E$50+10*转化表!$E$51+10*转化表!$E$52+10*转化表!$E$53+10*转化表!$E$54+10*转化表!$E$55+10*转化表!$E$56+(B414-70)*转化表!$E$57,IF(AND(B414&lt;=90,B414&gt;80),9*转化表!$E$50+10*转化表!$E$51+10*转化表!$E$52+10*转化表!$E$53+10*转化表!$E$54+10*转化表!$E$55+10*转化表!$E$56+10*转化表!$E$57+(B414-80)*转化表!$E$58,IF(AND(B414&lt;=100,B414&gt;90),9*转化表!$E$50+10*转化表!$E$51+10*转化表!$E$52+10*转化表!$E$53+10*转化表!$E$54+10*转化表!$E$55+10*转化表!$E$56+10*转化表!$E$57+10*转化表!$E$58+(B414-90)*转化表!$E$59,IF(AND(B414&lt;=110,B414&gt;100),9*转化表!$E$50+10*转化表!$E$51+10*转化表!$E$52+10*转化表!$E$53+10*转化表!$E$54+10*转化表!$E$55+10*转化表!$E$56+10*转化表!$E$57+10*转化表!$E$58+10*转化表!$E$59+(B414-100)*转化表!$E$60,IF(AND(B414&lt;=120,B414&gt;110),9*转化表!$E$50+10*转化表!$E$51+10*转化表!$E$52+10*转化表!$E$53+10*转化表!$E$54+10*转化表!$E$55+10*转化表!$E$56+10*转化表!$E$57+10*转化表!$E$58+10*转化表!$E$59+10*转化表!$E$60+(B414-110)*转化表!$E$61)))))))))))))</f>
        <v>0</v>
      </c>
      <c r="J414" s="46">
        <f>IF(E414&lt;=50,0,(E414-50)*B414*7%+0.1+IF(AND(B414&lt;=10,B414&gt;0),(人物成长表!$B414-1)*转化表!$F$50,IF(AND(B414&lt;=20,B414&gt;10),9*转化表!$F$50+(B414-10)*转化表!$F$51,IF(AND(B414&lt;=30,B414&gt;20),9*转化表!$F$50+10*转化表!$F$51+(B414-20)*转化表!$F$52,IF(AND(B414&lt;=40,B414&gt;30),9*转化表!$F$50+10*转化表!$F$51+10*转化表!$F$52+(B414-30)*转化表!$F$53,IF(AND(B414&lt;=50,B414&gt;40),9*转化表!$F$50+10*转化表!$F$51+10*转化表!$F$52+10*转化表!$F$53+(B414-40)*转化表!$F$54,IF(AND(B414&lt;=60,B414&gt;50),9*转化表!$F$50+10*转化表!$F$51+10*转化表!$F$52+10*转化表!$F$53+10*转化表!$F$54+(B414-50)*转化表!$F$55,IF(AND(B414&lt;=70,B414&gt;60),9*转化表!$F$50+10*转化表!$F$51+10*转化表!$F$52+10*转化表!$F$53+10*转化表!$F$54+10*转化表!$F$55+(B414-60)*转化表!$F$56,IF(AND(B414&lt;=80,B414&gt;70),9*转化表!$F$50+10*转化表!$F$51+10*转化表!$F$52+10*转化表!$F$53+10*转化表!$F$54+10*转化表!$F$55+10*转化表!$F$56+(B414-70)*转化表!$F$57,IF(AND(B414&lt;=90,B414&gt;80),9*转化表!$F$50+10*转化表!$F$51+10*转化表!$F$52+10*转化表!$F$53+10*转化表!$F$54+10*转化表!$F$55+10*转化表!$F$56+10*转化表!$F$57+(B414-80)*转化表!$F$58,IF(AND(B414&lt;=100,B414&gt;90),9*转化表!$F$50+10*转化表!$F$51+10*转化表!$F$52+10*转化表!$F$53+10*转化表!$F$54+10*转化表!$F$55+10*转化表!$F$56+10*转化表!$F$57+10*转化表!$F$58+(B414-90)*转化表!$F$59,IF(AND(B414&lt;=110,B414&gt;100),9*转化表!$F$50+10*转化表!$F$51+10*转化表!$F$52+10*转化表!$F$53+10*转化表!$F$54+10*转化表!$F$55+10*转化表!$F$56+10*转化表!$F$57+10*转化表!$F$58+10*转化表!$F$59+(B414-100)*转化表!$F$60,IF(AND(B414&lt;=120,B414&gt;110),9*转化表!$F$50+10*转化表!$F$51+10*转化表!$F$52+10*转化表!$F$53+10*转化表!$F$54+10*转化表!$F$55+10*转化表!$F$56+10*转化表!$F$57+10*转化表!$F$58+10*转化表!$F$59+10*转化表!$F$60+(B414-110)*转化表!$F$61)))))))))))))</f>
        <v>0</v>
      </c>
      <c r="K414" s="46">
        <f>(F414-50)*B414*10%+1+IF(AND(B414&lt;=10,B414&gt;0),(人物成长表!$B414-1)*转化表!$G$50,IF(AND(B414&lt;=20,B414&gt;10),9*转化表!$G$50+(B414-10)*转化表!$G$51,IF(AND(B414&lt;=30,B414&gt;20),9*转化表!$G$50+10*转化表!$G$51+(B414-20)*转化表!$G$52,IF(AND(B414&lt;=40,B414&gt;30),9*转化表!$G$50+10*转化表!$G$51+10*转化表!$G$52+(B414-30)*转化表!$G$53,IF(AND(B414&lt;=50,B414&gt;40),9*转化表!$G$50+10*转化表!$G$51+10*转化表!$G$52+10*转化表!$G$53+(B414-40)*转化表!$G$54,IF(AND(B414&lt;=60,B414&gt;50),9*转化表!$G$50+10*转化表!$G$51+10*转化表!$G$52+10*转化表!$G$53+10*转化表!$G$54+(B414-50)*转化表!$G$55,IF(AND(B414&lt;=70,B414&gt;60),9*转化表!$G$50+10*转化表!$G$51+10*转化表!$G$52+10*转化表!$G$53+10*转化表!$G$54+10*转化表!$G$55+(B414-60)*转化表!$G$56,IF(AND(B414&lt;=80,B414&gt;70),9*转化表!$G$50+10*转化表!$G$51+10*转化表!$G$52+10*转化表!$G$53+10*转化表!$G$54+10*转化表!$G$55+10*转化表!$G$56+(B414-70)*转化表!$G$57,IF(AND(B414&lt;=90,B414&gt;80),9*转化表!$G$50+10*转化表!$G$51+10*转化表!$G$52+10*转化表!$G$53+10*转化表!$G$54+10*转化表!$G$55+10*转化表!$G$56+10*转化表!$G$57+(B414-80)*转化表!$G$58,IF(AND(B414&lt;=100,B414&gt;90),9*转化表!$G$50+10*转化表!$G$51+10*转化表!$G$52+10*转化表!$G$53+10*转化表!$G$54+10*转化表!$G$55+10*转化表!$G$56+10*转化表!$G$57+10*转化表!$G$58+(B414-90)*转化表!$G$59,IF(AND(B414&lt;=110,B414&gt;100),9*转化表!$G$50+10*转化表!$G$51+10*转化表!$G$52+10*转化表!$G$53+10*转化表!$G$54+10*转化表!$G$55+10*转化表!$G$56+10*转化表!$G$57+10*转化表!$G$58+10*转化表!$G$59+(B414-100)*转化表!$G$60,IF(AND(B414&lt;=120,B414&gt;110),9*转化表!$G$50+10*转化表!$G$51+10*转化表!$G$52+10*转化表!$G$53+10*转化表!$G$54+10*转化表!$G$55+10*转化表!$G$56+10*转化表!$G$57+10*转化表!$G$58+10*转化表!$G$59+10*转化表!$G$60+(B414-110)*转化表!$G$61))))))))))))</f>
        <v>168</v>
      </c>
      <c r="L414" s="46">
        <f>IF(F414&lt;=50,0,(F414-50)*B414*7%+IF(AND(B414&lt;=10,B414&gt;0),(人物成长表!$B414-1)*转化表!$H$50,IF(AND(B414&lt;=20,B414&gt;10),9*转化表!$H$50+(B414-10)*转化表!$H$51,IF(AND(B414&lt;=30,B414&gt;20),9*转化表!$H$50+10*转化表!$H$51+(B414-20)*转化表!$H$52,IF(AND(B414&lt;=40,B414&gt;30),9*转化表!$H$50+10*转化表!$H$51+10*转化表!$H$52+(B414-30)*转化表!$H$53,IF(AND(B414&lt;=50,B414&gt;40),9*转化表!$H$50+10*转化表!$H$51+10*转化表!$H$52+10*转化表!$H$53+(B414-40)*转化表!$H$54,IF(AND(B414&lt;=60,B414&gt;50),9*转化表!$H$50+10*转化表!$H$51+10*转化表!$H$52+10*转化表!$H$53+10*转化表!$H$54+(B414-50)*转化表!$H$55,IF(AND(B414&lt;=70,B414&gt;60),9*转化表!$H$50+10*转化表!$H$51+10*转化表!$H$52+10*转化表!$H$53+10*转化表!$H$54+10*转化表!$H$55+(B414-60)*转化表!$H$56,IF(AND(B414&lt;=80,B414&gt;70),9*转化表!$H$50+10*转化表!$H$51+10*转化表!$H$52+10*转化表!$H$53+10*转化表!$H$54+10*转化表!$H$55+10*转化表!$H$56+(B414-70)*转化表!$H$57,IF(AND(B414&lt;=90,B414&gt;80),9*转化表!$H$50+10*转化表!$H$51+10*转化表!$H$52+10*转化表!$H$53+10*转化表!$H$54+10*转化表!$H$55+10*转化表!$H$56+10*转化表!$H$57+(B414-80)*转化表!$H$58,IF(AND(B414&lt;=100,B414&gt;90),9*转化表!$H$50+10*转化表!$H$51+10*转化表!$H$52+10*转化表!$H$53+10*转化表!$H$54+10*转化表!$H$55+10*转化表!$H$56+10*转化表!$H$57+10*转化表!$H$58+(B414-90)*转化表!$H$59,IF(AND(B414&lt;=110,B414&gt;100),9*转化表!$H$50+10*转化表!$H$51+10*转化表!$H$52+10*转化表!$H$53+10*转化表!$H$54+10*转化表!$H$55+10*转化表!$H$56+10*转化表!$H$57+10*转化表!$H$58+10*转化表!$H$59+(B414-100)*转化表!$H$60,IF(AND(B414&lt;=120,B414&gt;110),9*转化表!$H$50+10*转化表!$H$51+10*转化表!$H$52+10*转化表!$H$53+10*转化表!$H$54+10*转化表!$H$55+10*转化表!$H$56+10*转化表!$H$57+10*转化表!$H$58+10*转化表!$H$59+10*转化表!$H$60+(B414-110)*转化表!$H$61)))))))))))))</f>
        <v>0</v>
      </c>
      <c r="M414" s="26">
        <v>0.3</v>
      </c>
      <c r="N414" s="24">
        <v>0</v>
      </c>
      <c r="O414" s="24">
        <v>0</v>
      </c>
      <c r="P414" s="26">
        <v>0.05</v>
      </c>
      <c r="Q414" s="24">
        <v>0</v>
      </c>
      <c r="R414" s="24">
        <v>0</v>
      </c>
      <c r="S414" s="26">
        <v>0.1</v>
      </c>
    </row>
    <row r="415" spans="1:19">
      <c r="A415" s="23" t="s">
        <v>466</v>
      </c>
      <c r="B415" s="24">
        <v>54</v>
      </c>
      <c r="C415" s="25">
        <f t="shared" si="3"/>
        <v>2798</v>
      </c>
      <c r="D415" s="23">
        <v>60</v>
      </c>
      <c r="E415" s="23">
        <v>50</v>
      </c>
      <c r="F415" s="24">
        <v>50</v>
      </c>
      <c r="G415" s="47">
        <f>人物成长表!$D415*人物成长表!$B415*10%+7+IF(AND(B415&lt;=10,B415&gt;0),(人物成长表!$B415-1)*转化表!$C$50,IF(AND(B415&lt;=20,B415&gt;10),9*转化表!$C$50+(B415-10)*转化表!$C$51,IF(AND(B415&lt;=30,B415&gt;20),9*转化表!$C$50+10*转化表!$C$51+(B415-20)*转化表!$C$52,IF(AND(B415&lt;=40,B415&gt;30),9*转化表!$C$50+10*转化表!$C$51+10*转化表!$C$52+(B415-30)*转化表!$C$53,IF(AND(B415&lt;=50,B415&gt;40),9*转化表!$C$50+10*转化表!$C$51+10*转化表!$C$52+10*转化表!$C$53+(B415-40)*转化表!$C$54,IF(AND(B415&lt;=60,B415&gt;50),9*转化表!$C$50+10*转化表!$C$51+10*转化表!$C$52+10*转化表!$C$53+10*转化表!$C$54+(B415-50)*转化表!$C$55,IF(AND(B415&lt;=70,B415&gt;60),9*转化表!$C$50+10*转化表!$C$51+10*转化表!$C$52+10*转化表!$C$53+10*转化表!$C$54+10*转化表!$C$55+(B415-60)*转化表!$C$56,IF(AND(B415&lt;=80,B415&gt;70),9*转化表!$C$50+10*转化表!$C$51+10*转化表!$C$52+10*转化表!$C$53+10*转化表!$C$54+10*转化表!$C$55+10*转化表!$C$56+(B415-70)*转化表!$C$57,IF(AND(B415&lt;=90,B415&gt;80),9*转化表!$C$50+10*转化表!$C$51+10*转化表!$C$52+10*转化表!$C$53+10*转化表!$C$54+10*转化表!$C$55+10*转化表!$C$56+10*转化表!$C$57+(B415-80)*转化表!$C$58,IF(AND(B415&lt;=100,B415&gt;90),9*转化表!$C$50+10*转化表!$C$51+10*转化表!$C$52+10*转化表!$C$53+10*转化表!$C$54+10*转化表!$C$55+10*转化表!$C$56+10*转化表!$C$57+10*转化表!$C$58+(B415-90)*转化表!$C$59,IF(AND(B415&lt;=110,B415&gt;100),9*转化表!$C$50+10*转化表!$C$51+10*转化表!$C$52+10*转化表!$C$53+10*转化表!$C$54+10*转化表!$C$55+10*转化表!$C$56+10*转化表!$C$57+10*转化表!$C$58+10*转化表!$C$59+(B415-100)*转化表!$C$60,IF(AND(B415&lt;=120,B415&gt;110),9*转化表!$C$50+10*转化表!$C$51+10*转化表!$C$52+10*转化表!$C$53+10*转化表!$C$54+10*转化表!$C$55+10*转化表!$C$56+10*转化表!$C$57+10*转化表!$C$58+10*转化表!$C$59+10*转化表!$C$60+(B415-110)*转化表!$C$61))))))))))))</f>
        <v>749</v>
      </c>
      <c r="H415" s="47">
        <f>人物成长表!$D415*人物成长表!$B415*7%+4.8+IF(AND(B415&lt;=10,B415&gt;0),(人物成长表!$B415-1)*转化表!$D$50,IF(AND(B415&lt;=20,B415&gt;10),9*转化表!$D$50+(B415-10)*转化表!$D$51,IF(AND(B415&lt;=30,B415&gt;20),9*转化表!$D$50+10*转化表!$D$51+(B415-20)*转化表!$D$52,IF(AND(B415&lt;=40,B415&gt;30),9*转化表!$D$50+10*转化表!$D$51+10*转化表!$D$52+(B415-30)*转化表!$D$53,IF(AND(B415&lt;=50,B415&gt;40),9*转化表!$D$50+10*转化表!$D$51+10*转化表!$D$52+10*转化表!$D$53+(B415-40)*转化表!$D$54,IF(AND(B415&lt;=60,B415&gt;50),9*转化表!$D$50+10*转化表!$D$51+10*转化表!$D$52+10*转化表!$D$53+10*转化表!$D$54+(B415-50)*转化表!$D$55,IF(AND(B415&lt;=70,B415&gt;60),9*转化表!$D$50+10*转化表!$D$51+10*转化表!$D$52+10*转化表!$D$53+10*转化表!$D$54+10*转化表!$D$55+(B415-60)*转化表!$D$56,IF(AND(B415&lt;=80,B415&gt;70),9*转化表!$D$50+10*转化表!$D$51+10*转化表!$D$52+10*转化表!$D$53+10*转化表!$D$54+10*转化表!$D$55+10*转化表!$D$56+(B415-70)*转化表!$D$57,IF(AND(B415&lt;=90,B415&gt;80),9*转化表!$D$50+10*转化表!$D$51+10*转化表!$D$52+10*转化表!$D$53+10*转化表!$D$54+10*转化表!$D$55+10*转化表!$D$56+10*转化表!$D$57+(B415-80)*转化表!$D$58,IF(AND(B415&lt;=100,B415&gt;90),9*转化表!$D$50+10*转化表!$D$51+10*转化表!$D$52+10*转化表!$D$53+10*转化表!$D$54+10*转化表!$D$55+10*转化表!$D$56+10*转化表!$D$57+10*转化表!$D$58+(B415-90)*转化表!$D$59,IF(AND(B415&lt;=110,B415&gt;100),9*转化表!$D$50+10*转化表!$D$51+10*转化表!$D$52+10*转化表!$D$53+10*转化表!$D$54+10*转化表!$D$55+10*转化表!$D$56+10*转化表!$D$57+10*转化表!$D$58+10*转化表!$D$59+(B415-100)*转化表!$D$60,IF(AND(B415&lt;=120,B415&gt;110),9*转化表!$D$50+10*转化表!$D$51+10*转化表!$D$52+10*转化表!$D$53+10*转化表!$D$54+10*转化表!$D$55+10*转化表!$D$56+10*转化表!$D$57+10*转化表!$D$58+10*转化表!$D$59+10*转化表!$D$60+(B415-110)*转化表!$D$61))))))))))))</f>
        <v>214.8</v>
      </c>
      <c r="I415" s="46">
        <f>IF(E415&lt;=50,0,(E415-50)*B415*10%+0.1+IF(AND(B415&lt;=10,B415&gt;0),(人物成长表!$B415-1)*转化表!$E$50,IF(AND(B415&lt;=20,B415&gt;10),9*转化表!$E$50+(B415-10)*转化表!$E$51,IF(AND(B415&lt;=30,B415&gt;20),9*转化表!$E$50+10*转化表!$E$51+(B415-20)*转化表!$E$52,IF(AND(B415&lt;=40,B415&gt;30),9*转化表!$E$50+10*转化表!$E$51+10*转化表!$E$52+(B415-30)*转化表!$E$53,IF(AND(B415&lt;=50,B415&gt;40),9*转化表!$E$50+10*转化表!$E$51+10*转化表!$E$52+10*转化表!$E$53+(B415-40)*转化表!$E$54,IF(AND(B415&lt;=60,B415&gt;50),9*转化表!$E$50+10*转化表!$E$51+10*转化表!$E$52+10*转化表!$E$53+10*转化表!$E$54+(B415-50)*转化表!$E$55,IF(AND(B415&lt;=70,B415&gt;60),9*转化表!$E$50+10*转化表!$E$51+10*转化表!$E$52+10*转化表!$E$53+10*转化表!$E$54+10*转化表!$E$55+(B415-60)*转化表!$E$56,IF(AND(B415&lt;=80,B415&gt;70),9*转化表!$E$50+10*转化表!$E$51+10*转化表!$E$52+10*转化表!$E$53+10*转化表!$E$54+10*转化表!$E$55+10*转化表!$E$56+(B415-70)*转化表!$E$57,IF(AND(B415&lt;=90,B415&gt;80),9*转化表!$E$50+10*转化表!$E$51+10*转化表!$E$52+10*转化表!$E$53+10*转化表!$E$54+10*转化表!$E$55+10*转化表!$E$56+10*转化表!$E$57+(B415-80)*转化表!$E$58,IF(AND(B415&lt;=100,B415&gt;90),9*转化表!$E$50+10*转化表!$E$51+10*转化表!$E$52+10*转化表!$E$53+10*转化表!$E$54+10*转化表!$E$55+10*转化表!$E$56+10*转化表!$E$57+10*转化表!$E$58+(B415-90)*转化表!$E$59,IF(AND(B415&lt;=110,B415&gt;100),9*转化表!$E$50+10*转化表!$E$51+10*转化表!$E$52+10*转化表!$E$53+10*转化表!$E$54+10*转化表!$E$55+10*转化表!$E$56+10*转化表!$E$57+10*转化表!$E$58+10*转化表!$E$59+(B415-100)*转化表!$E$60,IF(AND(B415&lt;=120,B415&gt;110),9*转化表!$E$50+10*转化表!$E$51+10*转化表!$E$52+10*转化表!$E$53+10*转化表!$E$54+10*转化表!$E$55+10*转化表!$E$56+10*转化表!$E$57+10*转化表!$E$58+10*转化表!$E$59+10*转化表!$E$60+(B415-110)*转化表!$E$61)))))))))))))</f>
        <v>0</v>
      </c>
      <c r="J415" s="46">
        <f>IF(E415&lt;=50,0,(E415-50)*B415*7%+0.1+IF(AND(B415&lt;=10,B415&gt;0),(人物成长表!$B415-1)*转化表!$F$50,IF(AND(B415&lt;=20,B415&gt;10),9*转化表!$F$50+(B415-10)*转化表!$F$51,IF(AND(B415&lt;=30,B415&gt;20),9*转化表!$F$50+10*转化表!$F$51+(B415-20)*转化表!$F$52,IF(AND(B415&lt;=40,B415&gt;30),9*转化表!$F$50+10*转化表!$F$51+10*转化表!$F$52+(B415-30)*转化表!$F$53,IF(AND(B415&lt;=50,B415&gt;40),9*转化表!$F$50+10*转化表!$F$51+10*转化表!$F$52+10*转化表!$F$53+(B415-40)*转化表!$F$54,IF(AND(B415&lt;=60,B415&gt;50),9*转化表!$F$50+10*转化表!$F$51+10*转化表!$F$52+10*转化表!$F$53+10*转化表!$F$54+(B415-50)*转化表!$F$55,IF(AND(B415&lt;=70,B415&gt;60),9*转化表!$F$50+10*转化表!$F$51+10*转化表!$F$52+10*转化表!$F$53+10*转化表!$F$54+10*转化表!$F$55+(B415-60)*转化表!$F$56,IF(AND(B415&lt;=80,B415&gt;70),9*转化表!$F$50+10*转化表!$F$51+10*转化表!$F$52+10*转化表!$F$53+10*转化表!$F$54+10*转化表!$F$55+10*转化表!$F$56+(B415-70)*转化表!$F$57,IF(AND(B415&lt;=90,B415&gt;80),9*转化表!$F$50+10*转化表!$F$51+10*转化表!$F$52+10*转化表!$F$53+10*转化表!$F$54+10*转化表!$F$55+10*转化表!$F$56+10*转化表!$F$57+(B415-80)*转化表!$F$58,IF(AND(B415&lt;=100,B415&gt;90),9*转化表!$F$50+10*转化表!$F$51+10*转化表!$F$52+10*转化表!$F$53+10*转化表!$F$54+10*转化表!$F$55+10*转化表!$F$56+10*转化表!$F$57+10*转化表!$F$58+(B415-90)*转化表!$F$59,IF(AND(B415&lt;=110,B415&gt;100),9*转化表!$F$50+10*转化表!$F$51+10*转化表!$F$52+10*转化表!$F$53+10*转化表!$F$54+10*转化表!$F$55+10*转化表!$F$56+10*转化表!$F$57+10*转化表!$F$58+10*转化表!$F$59+(B415-100)*转化表!$F$60,IF(AND(B415&lt;=120,B415&gt;110),9*转化表!$F$50+10*转化表!$F$51+10*转化表!$F$52+10*转化表!$F$53+10*转化表!$F$54+10*转化表!$F$55+10*转化表!$F$56+10*转化表!$F$57+10*转化表!$F$58+10*转化表!$F$59+10*转化表!$F$60+(B415-110)*转化表!$F$61)))))))))))))</f>
        <v>0</v>
      </c>
      <c r="K415" s="46">
        <f>(F415-50)*B415*10%+1+IF(AND(B415&lt;=10,B415&gt;0),(人物成长表!$B415-1)*转化表!$G$50,IF(AND(B415&lt;=20,B415&gt;10),9*转化表!$G$50+(B415-10)*转化表!$G$51,IF(AND(B415&lt;=30,B415&gt;20),9*转化表!$G$50+10*转化表!$G$51+(B415-20)*转化表!$G$52,IF(AND(B415&lt;=40,B415&gt;30),9*转化表!$G$50+10*转化表!$G$51+10*转化表!$G$52+(B415-30)*转化表!$G$53,IF(AND(B415&lt;=50,B415&gt;40),9*转化表!$G$50+10*转化表!$G$51+10*转化表!$G$52+10*转化表!$G$53+(B415-40)*转化表!$G$54,IF(AND(B415&lt;=60,B415&gt;50),9*转化表!$G$50+10*转化表!$G$51+10*转化表!$G$52+10*转化表!$G$53+10*转化表!$G$54+(B415-50)*转化表!$G$55,IF(AND(B415&lt;=70,B415&gt;60),9*转化表!$G$50+10*转化表!$G$51+10*转化表!$G$52+10*转化表!$G$53+10*转化表!$G$54+10*转化表!$G$55+(B415-60)*转化表!$G$56,IF(AND(B415&lt;=80,B415&gt;70),9*转化表!$G$50+10*转化表!$G$51+10*转化表!$G$52+10*转化表!$G$53+10*转化表!$G$54+10*转化表!$G$55+10*转化表!$G$56+(B415-70)*转化表!$G$57,IF(AND(B415&lt;=90,B415&gt;80),9*转化表!$G$50+10*转化表!$G$51+10*转化表!$G$52+10*转化表!$G$53+10*转化表!$G$54+10*转化表!$G$55+10*转化表!$G$56+10*转化表!$G$57+(B415-80)*转化表!$G$58,IF(AND(B415&lt;=100,B415&gt;90),9*转化表!$G$50+10*转化表!$G$51+10*转化表!$G$52+10*转化表!$G$53+10*转化表!$G$54+10*转化表!$G$55+10*转化表!$G$56+10*转化表!$G$57+10*转化表!$G$58+(B415-90)*转化表!$G$59,IF(AND(B415&lt;=110,B415&gt;100),9*转化表!$G$50+10*转化表!$G$51+10*转化表!$G$52+10*转化表!$G$53+10*转化表!$G$54+10*转化表!$G$55+10*转化表!$G$56+10*转化表!$G$57+10*转化表!$G$58+10*转化表!$G$59+(B415-100)*转化表!$G$60,IF(AND(B415&lt;=120,B415&gt;110),9*转化表!$G$50+10*转化表!$G$51+10*转化表!$G$52+10*转化表!$G$53+10*转化表!$G$54+10*转化表!$G$55+10*转化表!$G$56+10*转化表!$G$57+10*转化表!$G$58+10*转化表!$G$59+10*转化表!$G$60+(B415-110)*转化表!$G$61))))))))))))</f>
        <v>174</v>
      </c>
      <c r="L415" s="46">
        <f>IF(F415&lt;=50,0,(F415-50)*B415*7%+IF(AND(B415&lt;=10,B415&gt;0),(人物成长表!$B415-1)*转化表!$H$50,IF(AND(B415&lt;=20,B415&gt;10),9*转化表!$H$50+(B415-10)*转化表!$H$51,IF(AND(B415&lt;=30,B415&gt;20),9*转化表!$H$50+10*转化表!$H$51+(B415-20)*转化表!$H$52,IF(AND(B415&lt;=40,B415&gt;30),9*转化表!$H$50+10*转化表!$H$51+10*转化表!$H$52+(B415-30)*转化表!$H$53,IF(AND(B415&lt;=50,B415&gt;40),9*转化表!$H$50+10*转化表!$H$51+10*转化表!$H$52+10*转化表!$H$53+(B415-40)*转化表!$H$54,IF(AND(B415&lt;=60,B415&gt;50),9*转化表!$H$50+10*转化表!$H$51+10*转化表!$H$52+10*转化表!$H$53+10*转化表!$H$54+(B415-50)*转化表!$H$55,IF(AND(B415&lt;=70,B415&gt;60),9*转化表!$H$50+10*转化表!$H$51+10*转化表!$H$52+10*转化表!$H$53+10*转化表!$H$54+10*转化表!$H$55+(B415-60)*转化表!$H$56,IF(AND(B415&lt;=80,B415&gt;70),9*转化表!$H$50+10*转化表!$H$51+10*转化表!$H$52+10*转化表!$H$53+10*转化表!$H$54+10*转化表!$H$55+10*转化表!$H$56+(B415-70)*转化表!$H$57,IF(AND(B415&lt;=90,B415&gt;80),9*转化表!$H$50+10*转化表!$H$51+10*转化表!$H$52+10*转化表!$H$53+10*转化表!$H$54+10*转化表!$H$55+10*转化表!$H$56+10*转化表!$H$57+(B415-80)*转化表!$H$58,IF(AND(B415&lt;=100,B415&gt;90),9*转化表!$H$50+10*转化表!$H$51+10*转化表!$H$52+10*转化表!$H$53+10*转化表!$H$54+10*转化表!$H$55+10*转化表!$H$56+10*转化表!$H$57+10*转化表!$H$58+(B415-90)*转化表!$H$59,IF(AND(B415&lt;=110,B415&gt;100),9*转化表!$H$50+10*转化表!$H$51+10*转化表!$H$52+10*转化表!$H$53+10*转化表!$H$54+10*转化表!$H$55+10*转化表!$H$56+10*转化表!$H$57+10*转化表!$H$58+10*转化表!$H$59+(B415-100)*转化表!$H$60,IF(AND(B415&lt;=120,B415&gt;110),9*转化表!$H$50+10*转化表!$H$51+10*转化表!$H$52+10*转化表!$H$53+10*转化表!$H$54+10*转化表!$H$55+10*转化表!$H$56+10*转化表!$H$57+10*转化表!$H$58+10*转化表!$H$59+10*转化表!$H$60+(B415-110)*转化表!$H$61)))))))))))))</f>
        <v>0</v>
      </c>
      <c r="M415" s="26">
        <v>0.3</v>
      </c>
      <c r="N415" s="24">
        <v>0</v>
      </c>
      <c r="O415" s="24">
        <v>0</v>
      </c>
      <c r="P415" s="26">
        <v>0.05</v>
      </c>
      <c r="Q415" s="24">
        <v>0</v>
      </c>
      <c r="R415" s="24">
        <v>0</v>
      </c>
      <c r="S415" s="26">
        <v>0.1</v>
      </c>
    </row>
    <row r="416" spans="1:19">
      <c r="A416" s="23" t="s">
        <v>466</v>
      </c>
      <c r="B416" s="24">
        <v>55</v>
      </c>
      <c r="C416" s="25">
        <f t="shared" si="3"/>
        <v>2894</v>
      </c>
      <c r="D416" s="23">
        <v>60</v>
      </c>
      <c r="E416" s="23">
        <v>50</v>
      </c>
      <c r="F416" s="24">
        <v>50</v>
      </c>
      <c r="G416" s="47">
        <f>人物成长表!$D416*人物成长表!$B416*10%+7+IF(AND(B416&lt;=10,B416&gt;0),(人物成长表!$B416-1)*转化表!$C$50,IF(AND(B416&lt;=20,B416&gt;10),9*转化表!$C$50+(B416-10)*转化表!$C$51,IF(AND(B416&lt;=30,B416&gt;20),9*转化表!$C$50+10*转化表!$C$51+(B416-20)*转化表!$C$52,IF(AND(B416&lt;=40,B416&gt;30),9*转化表!$C$50+10*转化表!$C$51+10*转化表!$C$52+(B416-30)*转化表!$C$53,IF(AND(B416&lt;=50,B416&gt;40),9*转化表!$C$50+10*转化表!$C$51+10*转化表!$C$52+10*转化表!$C$53+(B416-40)*转化表!$C$54,IF(AND(B416&lt;=60,B416&gt;50),9*转化表!$C$50+10*转化表!$C$51+10*转化表!$C$52+10*转化表!$C$53+10*转化表!$C$54+(B416-50)*转化表!$C$55,IF(AND(B416&lt;=70,B416&gt;60),9*转化表!$C$50+10*转化表!$C$51+10*转化表!$C$52+10*转化表!$C$53+10*转化表!$C$54+10*转化表!$C$55+(B416-60)*转化表!$C$56,IF(AND(B416&lt;=80,B416&gt;70),9*转化表!$C$50+10*转化表!$C$51+10*转化表!$C$52+10*转化表!$C$53+10*转化表!$C$54+10*转化表!$C$55+10*转化表!$C$56+(B416-70)*转化表!$C$57,IF(AND(B416&lt;=90,B416&gt;80),9*转化表!$C$50+10*转化表!$C$51+10*转化表!$C$52+10*转化表!$C$53+10*转化表!$C$54+10*转化表!$C$55+10*转化表!$C$56+10*转化表!$C$57+(B416-80)*转化表!$C$58,IF(AND(B416&lt;=100,B416&gt;90),9*转化表!$C$50+10*转化表!$C$51+10*转化表!$C$52+10*转化表!$C$53+10*转化表!$C$54+10*转化表!$C$55+10*转化表!$C$56+10*转化表!$C$57+10*转化表!$C$58+(B416-90)*转化表!$C$59,IF(AND(B416&lt;=110,B416&gt;100),9*转化表!$C$50+10*转化表!$C$51+10*转化表!$C$52+10*转化表!$C$53+10*转化表!$C$54+10*转化表!$C$55+10*转化表!$C$56+10*转化表!$C$57+10*转化表!$C$58+10*转化表!$C$59+(B416-100)*转化表!$C$60,IF(AND(B416&lt;=120,B416&gt;110),9*转化表!$C$50+10*转化表!$C$51+10*转化表!$C$52+10*转化表!$C$53+10*转化表!$C$54+10*转化表!$C$55+10*转化表!$C$56+10*转化表!$C$57+10*转化表!$C$58+10*转化表!$C$59+10*转化表!$C$60+(B416-110)*转化表!$C$61))))))))))))</f>
        <v>774</v>
      </c>
      <c r="H416" s="47">
        <f>人物成长表!$D416*人物成长表!$B416*7%+4.8+IF(AND(B416&lt;=10,B416&gt;0),(人物成长表!$B416-1)*转化表!$D$50,IF(AND(B416&lt;=20,B416&gt;10),9*转化表!$D$50+(B416-10)*转化表!$D$51,IF(AND(B416&lt;=30,B416&gt;20),9*转化表!$D$50+10*转化表!$D$51+(B416-20)*转化表!$D$52,IF(AND(B416&lt;=40,B416&gt;30),9*转化表!$D$50+10*转化表!$D$51+10*转化表!$D$52+(B416-30)*转化表!$D$53,IF(AND(B416&lt;=50,B416&gt;40),9*转化表!$D$50+10*转化表!$D$51+10*转化表!$D$52+10*转化表!$D$53+(B416-40)*转化表!$D$54,IF(AND(B416&lt;=60,B416&gt;50),9*转化表!$D$50+10*转化表!$D$51+10*转化表!$D$52+10*转化表!$D$53+10*转化表!$D$54+(B416-50)*转化表!$D$55,IF(AND(B416&lt;=70,B416&gt;60),9*转化表!$D$50+10*转化表!$D$51+10*转化表!$D$52+10*转化表!$D$53+10*转化表!$D$54+10*转化表!$D$55+(B416-60)*转化表!$D$56,IF(AND(B416&lt;=80,B416&gt;70),9*转化表!$D$50+10*转化表!$D$51+10*转化表!$D$52+10*转化表!$D$53+10*转化表!$D$54+10*转化表!$D$55+10*转化表!$D$56+(B416-70)*转化表!$D$57,IF(AND(B416&lt;=90,B416&gt;80),9*转化表!$D$50+10*转化表!$D$51+10*转化表!$D$52+10*转化表!$D$53+10*转化表!$D$54+10*转化表!$D$55+10*转化表!$D$56+10*转化表!$D$57+(B416-80)*转化表!$D$58,IF(AND(B416&lt;=100,B416&gt;90),9*转化表!$D$50+10*转化表!$D$51+10*转化表!$D$52+10*转化表!$D$53+10*转化表!$D$54+10*转化表!$D$55+10*转化表!$D$56+10*转化表!$D$57+10*转化表!$D$58+(B416-90)*转化表!$D$59,IF(AND(B416&lt;=110,B416&gt;100),9*转化表!$D$50+10*转化表!$D$51+10*转化表!$D$52+10*转化表!$D$53+10*转化表!$D$54+10*转化表!$D$55+10*转化表!$D$56+10*转化表!$D$57+10*转化表!$D$58+10*转化表!$D$59+(B416-100)*转化表!$D$60,IF(AND(B416&lt;=120,B416&gt;110),9*转化表!$D$50+10*转化表!$D$51+10*转化表!$D$52+10*转化表!$D$53+10*转化表!$D$54+10*转化表!$D$55+10*转化表!$D$56+10*转化表!$D$57+10*转化表!$D$58+10*转化表!$D$59+10*转化表!$D$60+(B416-110)*转化表!$D$61))))))))))))</f>
        <v>221.50000000000006</v>
      </c>
      <c r="I416" s="46">
        <f>IF(E416&lt;=50,0,(E416-50)*B416*10%+0.1+IF(AND(B416&lt;=10,B416&gt;0),(人物成长表!$B416-1)*转化表!$E$50,IF(AND(B416&lt;=20,B416&gt;10),9*转化表!$E$50+(B416-10)*转化表!$E$51,IF(AND(B416&lt;=30,B416&gt;20),9*转化表!$E$50+10*转化表!$E$51+(B416-20)*转化表!$E$52,IF(AND(B416&lt;=40,B416&gt;30),9*转化表!$E$50+10*转化表!$E$51+10*转化表!$E$52+(B416-30)*转化表!$E$53,IF(AND(B416&lt;=50,B416&gt;40),9*转化表!$E$50+10*转化表!$E$51+10*转化表!$E$52+10*转化表!$E$53+(B416-40)*转化表!$E$54,IF(AND(B416&lt;=60,B416&gt;50),9*转化表!$E$50+10*转化表!$E$51+10*转化表!$E$52+10*转化表!$E$53+10*转化表!$E$54+(B416-50)*转化表!$E$55,IF(AND(B416&lt;=70,B416&gt;60),9*转化表!$E$50+10*转化表!$E$51+10*转化表!$E$52+10*转化表!$E$53+10*转化表!$E$54+10*转化表!$E$55+(B416-60)*转化表!$E$56,IF(AND(B416&lt;=80,B416&gt;70),9*转化表!$E$50+10*转化表!$E$51+10*转化表!$E$52+10*转化表!$E$53+10*转化表!$E$54+10*转化表!$E$55+10*转化表!$E$56+(B416-70)*转化表!$E$57,IF(AND(B416&lt;=90,B416&gt;80),9*转化表!$E$50+10*转化表!$E$51+10*转化表!$E$52+10*转化表!$E$53+10*转化表!$E$54+10*转化表!$E$55+10*转化表!$E$56+10*转化表!$E$57+(B416-80)*转化表!$E$58,IF(AND(B416&lt;=100,B416&gt;90),9*转化表!$E$50+10*转化表!$E$51+10*转化表!$E$52+10*转化表!$E$53+10*转化表!$E$54+10*转化表!$E$55+10*转化表!$E$56+10*转化表!$E$57+10*转化表!$E$58+(B416-90)*转化表!$E$59,IF(AND(B416&lt;=110,B416&gt;100),9*转化表!$E$50+10*转化表!$E$51+10*转化表!$E$52+10*转化表!$E$53+10*转化表!$E$54+10*转化表!$E$55+10*转化表!$E$56+10*转化表!$E$57+10*转化表!$E$58+10*转化表!$E$59+(B416-100)*转化表!$E$60,IF(AND(B416&lt;=120,B416&gt;110),9*转化表!$E$50+10*转化表!$E$51+10*转化表!$E$52+10*转化表!$E$53+10*转化表!$E$54+10*转化表!$E$55+10*转化表!$E$56+10*转化表!$E$57+10*转化表!$E$58+10*转化表!$E$59+10*转化表!$E$60+(B416-110)*转化表!$E$61)))))))))))))</f>
        <v>0</v>
      </c>
      <c r="J416" s="46">
        <f>IF(E416&lt;=50,0,(E416-50)*B416*7%+0.1+IF(AND(B416&lt;=10,B416&gt;0),(人物成长表!$B416-1)*转化表!$F$50,IF(AND(B416&lt;=20,B416&gt;10),9*转化表!$F$50+(B416-10)*转化表!$F$51,IF(AND(B416&lt;=30,B416&gt;20),9*转化表!$F$50+10*转化表!$F$51+(B416-20)*转化表!$F$52,IF(AND(B416&lt;=40,B416&gt;30),9*转化表!$F$50+10*转化表!$F$51+10*转化表!$F$52+(B416-30)*转化表!$F$53,IF(AND(B416&lt;=50,B416&gt;40),9*转化表!$F$50+10*转化表!$F$51+10*转化表!$F$52+10*转化表!$F$53+(B416-40)*转化表!$F$54,IF(AND(B416&lt;=60,B416&gt;50),9*转化表!$F$50+10*转化表!$F$51+10*转化表!$F$52+10*转化表!$F$53+10*转化表!$F$54+(B416-50)*转化表!$F$55,IF(AND(B416&lt;=70,B416&gt;60),9*转化表!$F$50+10*转化表!$F$51+10*转化表!$F$52+10*转化表!$F$53+10*转化表!$F$54+10*转化表!$F$55+(B416-60)*转化表!$F$56,IF(AND(B416&lt;=80,B416&gt;70),9*转化表!$F$50+10*转化表!$F$51+10*转化表!$F$52+10*转化表!$F$53+10*转化表!$F$54+10*转化表!$F$55+10*转化表!$F$56+(B416-70)*转化表!$F$57,IF(AND(B416&lt;=90,B416&gt;80),9*转化表!$F$50+10*转化表!$F$51+10*转化表!$F$52+10*转化表!$F$53+10*转化表!$F$54+10*转化表!$F$55+10*转化表!$F$56+10*转化表!$F$57+(B416-80)*转化表!$F$58,IF(AND(B416&lt;=100,B416&gt;90),9*转化表!$F$50+10*转化表!$F$51+10*转化表!$F$52+10*转化表!$F$53+10*转化表!$F$54+10*转化表!$F$55+10*转化表!$F$56+10*转化表!$F$57+10*转化表!$F$58+(B416-90)*转化表!$F$59,IF(AND(B416&lt;=110,B416&gt;100),9*转化表!$F$50+10*转化表!$F$51+10*转化表!$F$52+10*转化表!$F$53+10*转化表!$F$54+10*转化表!$F$55+10*转化表!$F$56+10*转化表!$F$57+10*转化表!$F$58+10*转化表!$F$59+(B416-100)*转化表!$F$60,IF(AND(B416&lt;=120,B416&gt;110),9*转化表!$F$50+10*转化表!$F$51+10*转化表!$F$52+10*转化表!$F$53+10*转化表!$F$54+10*转化表!$F$55+10*转化表!$F$56+10*转化表!$F$57+10*转化表!$F$58+10*转化表!$F$59+10*转化表!$F$60+(B416-110)*转化表!$F$61)))))))))))))</f>
        <v>0</v>
      </c>
      <c r="K416" s="46">
        <f>(F416-50)*B416*10%+1+IF(AND(B416&lt;=10,B416&gt;0),(人物成长表!$B416-1)*转化表!$G$50,IF(AND(B416&lt;=20,B416&gt;10),9*转化表!$G$50+(B416-10)*转化表!$G$51,IF(AND(B416&lt;=30,B416&gt;20),9*转化表!$G$50+10*转化表!$G$51+(B416-20)*转化表!$G$52,IF(AND(B416&lt;=40,B416&gt;30),9*转化表!$G$50+10*转化表!$G$51+10*转化表!$G$52+(B416-30)*转化表!$G$53,IF(AND(B416&lt;=50,B416&gt;40),9*转化表!$G$50+10*转化表!$G$51+10*转化表!$G$52+10*转化表!$G$53+(B416-40)*转化表!$G$54,IF(AND(B416&lt;=60,B416&gt;50),9*转化表!$G$50+10*转化表!$G$51+10*转化表!$G$52+10*转化表!$G$53+10*转化表!$G$54+(B416-50)*转化表!$G$55,IF(AND(B416&lt;=70,B416&gt;60),9*转化表!$G$50+10*转化表!$G$51+10*转化表!$G$52+10*转化表!$G$53+10*转化表!$G$54+10*转化表!$G$55+(B416-60)*转化表!$G$56,IF(AND(B416&lt;=80,B416&gt;70),9*转化表!$G$50+10*转化表!$G$51+10*转化表!$G$52+10*转化表!$G$53+10*转化表!$G$54+10*转化表!$G$55+10*转化表!$G$56+(B416-70)*转化表!$G$57,IF(AND(B416&lt;=90,B416&gt;80),9*转化表!$G$50+10*转化表!$G$51+10*转化表!$G$52+10*转化表!$G$53+10*转化表!$G$54+10*转化表!$G$55+10*转化表!$G$56+10*转化表!$G$57+(B416-80)*转化表!$G$58,IF(AND(B416&lt;=100,B416&gt;90),9*转化表!$G$50+10*转化表!$G$51+10*转化表!$G$52+10*转化表!$G$53+10*转化表!$G$54+10*转化表!$G$55+10*转化表!$G$56+10*转化表!$G$57+10*转化表!$G$58+(B416-90)*转化表!$G$59,IF(AND(B416&lt;=110,B416&gt;100),9*转化表!$G$50+10*转化表!$G$51+10*转化表!$G$52+10*转化表!$G$53+10*转化表!$G$54+10*转化表!$G$55+10*转化表!$G$56+10*转化表!$G$57+10*转化表!$G$58+10*转化表!$G$59+(B416-100)*转化表!$G$60,IF(AND(B416&lt;=120,B416&gt;110),9*转化表!$G$50+10*转化表!$G$51+10*转化表!$G$52+10*转化表!$G$53+10*转化表!$G$54+10*转化表!$G$55+10*转化表!$G$56+10*转化表!$G$57+10*转化表!$G$58+10*转化表!$G$59+10*转化表!$G$60+(B416-110)*转化表!$G$61))))))))))))</f>
        <v>180</v>
      </c>
      <c r="L416" s="46">
        <f>IF(F416&lt;=50,0,(F416-50)*B416*7%+IF(AND(B416&lt;=10,B416&gt;0),(人物成长表!$B416-1)*转化表!$H$50,IF(AND(B416&lt;=20,B416&gt;10),9*转化表!$H$50+(B416-10)*转化表!$H$51,IF(AND(B416&lt;=30,B416&gt;20),9*转化表!$H$50+10*转化表!$H$51+(B416-20)*转化表!$H$52,IF(AND(B416&lt;=40,B416&gt;30),9*转化表!$H$50+10*转化表!$H$51+10*转化表!$H$52+(B416-30)*转化表!$H$53,IF(AND(B416&lt;=50,B416&gt;40),9*转化表!$H$50+10*转化表!$H$51+10*转化表!$H$52+10*转化表!$H$53+(B416-40)*转化表!$H$54,IF(AND(B416&lt;=60,B416&gt;50),9*转化表!$H$50+10*转化表!$H$51+10*转化表!$H$52+10*转化表!$H$53+10*转化表!$H$54+(B416-50)*转化表!$H$55,IF(AND(B416&lt;=70,B416&gt;60),9*转化表!$H$50+10*转化表!$H$51+10*转化表!$H$52+10*转化表!$H$53+10*转化表!$H$54+10*转化表!$H$55+(B416-60)*转化表!$H$56,IF(AND(B416&lt;=80,B416&gt;70),9*转化表!$H$50+10*转化表!$H$51+10*转化表!$H$52+10*转化表!$H$53+10*转化表!$H$54+10*转化表!$H$55+10*转化表!$H$56+(B416-70)*转化表!$H$57,IF(AND(B416&lt;=90,B416&gt;80),9*转化表!$H$50+10*转化表!$H$51+10*转化表!$H$52+10*转化表!$H$53+10*转化表!$H$54+10*转化表!$H$55+10*转化表!$H$56+10*转化表!$H$57+(B416-80)*转化表!$H$58,IF(AND(B416&lt;=100,B416&gt;90),9*转化表!$H$50+10*转化表!$H$51+10*转化表!$H$52+10*转化表!$H$53+10*转化表!$H$54+10*转化表!$H$55+10*转化表!$H$56+10*转化表!$H$57+10*转化表!$H$58+(B416-90)*转化表!$H$59,IF(AND(B416&lt;=110,B416&gt;100),9*转化表!$H$50+10*转化表!$H$51+10*转化表!$H$52+10*转化表!$H$53+10*转化表!$H$54+10*转化表!$H$55+10*转化表!$H$56+10*转化表!$H$57+10*转化表!$H$58+10*转化表!$H$59+(B416-100)*转化表!$H$60,IF(AND(B416&lt;=120,B416&gt;110),9*转化表!$H$50+10*转化表!$H$51+10*转化表!$H$52+10*转化表!$H$53+10*转化表!$H$54+10*转化表!$H$55+10*转化表!$H$56+10*转化表!$H$57+10*转化表!$H$58+10*转化表!$H$59+10*转化表!$H$60+(B416-110)*转化表!$H$61)))))))))))))</f>
        <v>0</v>
      </c>
      <c r="M416" s="26">
        <v>0.3</v>
      </c>
      <c r="N416" s="24">
        <v>0</v>
      </c>
      <c r="O416" s="24">
        <v>0</v>
      </c>
      <c r="P416" s="26">
        <v>0.05</v>
      </c>
      <c r="Q416" s="24">
        <v>0</v>
      </c>
      <c r="R416" s="24">
        <v>0</v>
      </c>
      <c r="S416" s="26">
        <v>0.1</v>
      </c>
    </row>
    <row r="417" spans="1:19">
      <c r="A417" s="23" t="s">
        <v>466</v>
      </c>
      <c r="B417" s="24">
        <v>56</v>
      </c>
      <c r="C417" s="25">
        <f t="shared" si="3"/>
        <v>2990</v>
      </c>
      <c r="D417" s="23">
        <v>60</v>
      </c>
      <c r="E417" s="23">
        <v>50</v>
      </c>
      <c r="F417" s="24">
        <v>50</v>
      </c>
      <c r="G417" s="47">
        <f>人物成长表!$D417*人物成长表!$B417*10%+7+IF(AND(B417&lt;=10,B417&gt;0),(人物成长表!$B417-1)*转化表!$C$50,IF(AND(B417&lt;=20,B417&gt;10),9*转化表!$C$50+(B417-10)*转化表!$C$51,IF(AND(B417&lt;=30,B417&gt;20),9*转化表!$C$50+10*转化表!$C$51+(B417-20)*转化表!$C$52,IF(AND(B417&lt;=40,B417&gt;30),9*转化表!$C$50+10*转化表!$C$51+10*转化表!$C$52+(B417-30)*转化表!$C$53,IF(AND(B417&lt;=50,B417&gt;40),9*转化表!$C$50+10*转化表!$C$51+10*转化表!$C$52+10*转化表!$C$53+(B417-40)*转化表!$C$54,IF(AND(B417&lt;=60,B417&gt;50),9*转化表!$C$50+10*转化表!$C$51+10*转化表!$C$52+10*转化表!$C$53+10*转化表!$C$54+(B417-50)*转化表!$C$55,IF(AND(B417&lt;=70,B417&gt;60),9*转化表!$C$50+10*转化表!$C$51+10*转化表!$C$52+10*转化表!$C$53+10*转化表!$C$54+10*转化表!$C$55+(B417-60)*转化表!$C$56,IF(AND(B417&lt;=80,B417&gt;70),9*转化表!$C$50+10*转化表!$C$51+10*转化表!$C$52+10*转化表!$C$53+10*转化表!$C$54+10*转化表!$C$55+10*转化表!$C$56+(B417-70)*转化表!$C$57,IF(AND(B417&lt;=90,B417&gt;80),9*转化表!$C$50+10*转化表!$C$51+10*转化表!$C$52+10*转化表!$C$53+10*转化表!$C$54+10*转化表!$C$55+10*转化表!$C$56+10*转化表!$C$57+(B417-80)*转化表!$C$58,IF(AND(B417&lt;=100,B417&gt;90),9*转化表!$C$50+10*转化表!$C$51+10*转化表!$C$52+10*转化表!$C$53+10*转化表!$C$54+10*转化表!$C$55+10*转化表!$C$56+10*转化表!$C$57+10*转化表!$C$58+(B417-90)*转化表!$C$59,IF(AND(B417&lt;=110,B417&gt;100),9*转化表!$C$50+10*转化表!$C$51+10*转化表!$C$52+10*转化表!$C$53+10*转化表!$C$54+10*转化表!$C$55+10*转化表!$C$56+10*转化表!$C$57+10*转化表!$C$58+10*转化表!$C$59+(B417-100)*转化表!$C$60,IF(AND(B417&lt;=120,B417&gt;110),9*转化表!$C$50+10*转化表!$C$51+10*转化表!$C$52+10*转化表!$C$53+10*转化表!$C$54+10*转化表!$C$55+10*转化表!$C$56+10*转化表!$C$57+10*转化表!$C$58+10*转化表!$C$59+10*转化表!$C$60+(B417-110)*转化表!$C$61))))))))))))</f>
        <v>799</v>
      </c>
      <c r="H417" s="47">
        <f>人物成长表!$D417*人物成长表!$B417*7%+4.8+IF(AND(B417&lt;=10,B417&gt;0),(人物成长表!$B417-1)*转化表!$D$50,IF(AND(B417&lt;=20,B417&gt;10),9*转化表!$D$50+(B417-10)*转化表!$D$51,IF(AND(B417&lt;=30,B417&gt;20),9*转化表!$D$50+10*转化表!$D$51+(B417-20)*转化表!$D$52,IF(AND(B417&lt;=40,B417&gt;30),9*转化表!$D$50+10*转化表!$D$51+10*转化表!$D$52+(B417-30)*转化表!$D$53,IF(AND(B417&lt;=50,B417&gt;40),9*转化表!$D$50+10*转化表!$D$51+10*转化表!$D$52+10*转化表!$D$53+(B417-40)*转化表!$D$54,IF(AND(B417&lt;=60,B417&gt;50),9*转化表!$D$50+10*转化表!$D$51+10*转化表!$D$52+10*转化表!$D$53+10*转化表!$D$54+(B417-50)*转化表!$D$55,IF(AND(B417&lt;=70,B417&gt;60),9*转化表!$D$50+10*转化表!$D$51+10*转化表!$D$52+10*转化表!$D$53+10*转化表!$D$54+10*转化表!$D$55+(B417-60)*转化表!$D$56,IF(AND(B417&lt;=80,B417&gt;70),9*转化表!$D$50+10*转化表!$D$51+10*转化表!$D$52+10*转化表!$D$53+10*转化表!$D$54+10*转化表!$D$55+10*转化表!$D$56+(B417-70)*转化表!$D$57,IF(AND(B417&lt;=90,B417&gt;80),9*转化表!$D$50+10*转化表!$D$51+10*转化表!$D$52+10*转化表!$D$53+10*转化表!$D$54+10*转化表!$D$55+10*转化表!$D$56+10*转化表!$D$57+(B417-80)*转化表!$D$58,IF(AND(B417&lt;=100,B417&gt;90),9*转化表!$D$50+10*转化表!$D$51+10*转化表!$D$52+10*转化表!$D$53+10*转化表!$D$54+10*转化表!$D$55+10*转化表!$D$56+10*转化表!$D$57+10*转化表!$D$58+(B417-90)*转化表!$D$59,IF(AND(B417&lt;=110,B417&gt;100),9*转化表!$D$50+10*转化表!$D$51+10*转化表!$D$52+10*转化表!$D$53+10*转化表!$D$54+10*转化表!$D$55+10*转化表!$D$56+10*转化表!$D$57+10*转化表!$D$58+10*转化表!$D$59+(B417-100)*转化表!$D$60,IF(AND(B417&lt;=120,B417&gt;110),9*转化表!$D$50+10*转化表!$D$51+10*转化表!$D$52+10*转化表!$D$53+10*转化表!$D$54+10*转化表!$D$55+10*转化表!$D$56+10*转化表!$D$57+10*转化表!$D$58+10*转化表!$D$59+10*转化表!$D$60+(B417-110)*转化表!$D$61))))))))))))</f>
        <v>228.20000000000005</v>
      </c>
      <c r="I417" s="46">
        <f>IF(E417&lt;=50,0,(E417-50)*B417*10%+0.1+IF(AND(B417&lt;=10,B417&gt;0),(人物成长表!$B417-1)*转化表!$E$50,IF(AND(B417&lt;=20,B417&gt;10),9*转化表!$E$50+(B417-10)*转化表!$E$51,IF(AND(B417&lt;=30,B417&gt;20),9*转化表!$E$50+10*转化表!$E$51+(B417-20)*转化表!$E$52,IF(AND(B417&lt;=40,B417&gt;30),9*转化表!$E$50+10*转化表!$E$51+10*转化表!$E$52+(B417-30)*转化表!$E$53,IF(AND(B417&lt;=50,B417&gt;40),9*转化表!$E$50+10*转化表!$E$51+10*转化表!$E$52+10*转化表!$E$53+(B417-40)*转化表!$E$54,IF(AND(B417&lt;=60,B417&gt;50),9*转化表!$E$50+10*转化表!$E$51+10*转化表!$E$52+10*转化表!$E$53+10*转化表!$E$54+(B417-50)*转化表!$E$55,IF(AND(B417&lt;=70,B417&gt;60),9*转化表!$E$50+10*转化表!$E$51+10*转化表!$E$52+10*转化表!$E$53+10*转化表!$E$54+10*转化表!$E$55+(B417-60)*转化表!$E$56,IF(AND(B417&lt;=80,B417&gt;70),9*转化表!$E$50+10*转化表!$E$51+10*转化表!$E$52+10*转化表!$E$53+10*转化表!$E$54+10*转化表!$E$55+10*转化表!$E$56+(B417-70)*转化表!$E$57,IF(AND(B417&lt;=90,B417&gt;80),9*转化表!$E$50+10*转化表!$E$51+10*转化表!$E$52+10*转化表!$E$53+10*转化表!$E$54+10*转化表!$E$55+10*转化表!$E$56+10*转化表!$E$57+(B417-80)*转化表!$E$58,IF(AND(B417&lt;=100,B417&gt;90),9*转化表!$E$50+10*转化表!$E$51+10*转化表!$E$52+10*转化表!$E$53+10*转化表!$E$54+10*转化表!$E$55+10*转化表!$E$56+10*转化表!$E$57+10*转化表!$E$58+(B417-90)*转化表!$E$59,IF(AND(B417&lt;=110,B417&gt;100),9*转化表!$E$50+10*转化表!$E$51+10*转化表!$E$52+10*转化表!$E$53+10*转化表!$E$54+10*转化表!$E$55+10*转化表!$E$56+10*转化表!$E$57+10*转化表!$E$58+10*转化表!$E$59+(B417-100)*转化表!$E$60,IF(AND(B417&lt;=120,B417&gt;110),9*转化表!$E$50+10*转化表!$E$51+10*转化表!$E$52+10*转化表!$E$53+10*转化表!$E$54+10*转化表!$E$55+10*转化表!$E$56+10*转化表!$E$57+10*转化表!$E$58+10*转化表!$E$59+10*转化表!$E$60+(B417-110)*转化表!$E$61)))))))))))))</f>
        <v>0</v>
      </c>
      <c r="J417" s="46">
        <f>IF(E417&lt;=50,0,(E417-50)*B417*7%+0.1+IF(AND(B417&lt;=10,B417&gt;0),(人物成长表!$B417-1)*转化表!$F$50,IF(AND(B417&lt;=20,B417&gt;10),9*转化表!$F$50+(B417-10)*转化表!$F$51,IF(AND(B417&lt;=30,B417&gt;20),9*转化表!$F$50+10*转化表!$F$51+(B417-20)*转化表!$F$52,IF(AND(B417&lt;=40,B417&gt;30),9*转化表!$F$50+10*转化表!$F$51+10*转化表!$F$52+(B417-30)*转化表!$F$53,IF(AND(B417&lt;=50,B417&gt;40),9*转化表!$F$50+10*转化表!$F$51+10*转化表!$F$52+10*转化表!$F$53+(B417-40)*转化表!$F$54,IF(AND(B417&lt;=60,B417&gt;50),9*转化表!$F$50+10*转化表!$F$51+10*转化表!$F$52+10*转化表!$F$53+10*转化表!$F$54+(B417-50)*转化表!$F$55,IF(AND(B417&lt;=70,B417&gt;60),9*转化表!$F$50+10*转化表!$F$51+10*转化表!$F$52+10*转化表!$F$53+10*转化表!$F$54+10*转化表!$F$55+(B417-60)*转化表!$F$56,IF(AND(B417&lt;=80,B417&gt;70),9*转化表!$F$50+10*转化表!$F$51+10*转化表!$F$52+10*转化表!$F$53+10*转化表!$F$54+10*转化表!$F$55+10*转化表!$F$56+(B417-70)*转化表!$F$57,IF(AND(B417&lt;=90,B417&gt;80),9*转化表!$F$50+10*转化表!$F$51+10*转化表!$F$52+10*转化表!$F$53+10*转化表!$F$54+10*转化表!$F$55+10*转化表!$F$56+10*转化表!$F$57+(B417-80)*转化表!$F$58,IF(AND(B417&lt;=100,B417&gt;90),9*转化表!$F$50+10*转化表!$F$51+10*转化表!$F$52+10*转化表!$F$53+10*转化表!$F$54+10*转化表!$F$55+10*转化表!$F$56+10*转化表!$F$57+10*转化表!$F$58+(B417-90)*转化表!$F$59,IF(AND(B417&lt;=110,B417&gt;100),9*转化表!$F$50+10*转化表!$F$51+10*转化表!$F$52+10*转化表!$F$53+10*转化表!$F$54+10*转化表!$F$55+10*转化表!$F$56+10*转化表!$F$57+10*转化表!$F$58+10*转化表!$F$59+(B417-100)*转化表!$F$60,IF(AND(B417&lt;=120,B417&gt;110),9*转化表!$F$50+10*转化表!$F$51+10*转化表!$F$52+10*转化表!$F$53+10*转化表!$F$54+10*转化表!$F$55+10*转化表!$F$56+10*转化表!$F$57+10*转化表!$F$58+10*转化表!$F$59+10*转化表!$F$60+(B417-110)*转化表!$F$61)))))))))))))</f>
        <v>0</v>
      </c>
      <c r="K417" s="46">
        <f>(F417-50)*B417*10%+1+IF(AND(B417&lt;=10,B417&gt;0),(人物成长表!$B417-1)*转化表!$G$50,IF(AND(B417&lt;=20,B417&gt;10),9*转化表!$G$50+(B417-10)*转化表!$G$51,IF(AND(B417&lt;=30,B417&gt;20),9*转化表!$G$50+10*转化表!$G$51+(B417-20)*转化表!$G$52,IF(AND(B417&lt;=40,B417&gt;30),9*转化表!$G$50+10*转化表!$G$51+10*转化表!$G$52+(B417-30)*转化表!$G$53,IF(AND(B417&lt;=50,B417&gt;40),9*转化表!$G$50+10*转化表!$G$51+10*转化表!$G$52+10*转化表!$G$53+(B417-40)*转化表!$G$54,IF(AND(B417&lt;=60,B417&gt;50),9*转化表!$G$50+10*转化表!$G$51+10*转化表!$G$52+10*转化表!$G$53+10*转化表!$G$54+(B417-50)*转化表!$G$55,IF(AND(B417&lt;=70,B417&gt;60),9*转化表!$G$50+10*转化表!$G$51+10*转化表!$G$52+10*转化表!$G$53+10*转化表!$G$54+10*转化表!$G$55+(B417-60)*转化表!$G$56,IF(AND(B417&lt;=80,B417&gt;70),9*转化表!$G$50+10*转化表!$G$51+10*转化表!$G$52+10*转化表!$G$53+10*转化表!$G$54+10*转化表!$G$55+10*转化表!$G$56+(B417-70)*转化表!$G$57,IF(AND(B417&lt;=90,B417&gt;80),9*转化表!$G$50+10*转化表!$G$51+10*转化表!$G$52+10*转化表!$G$53+10*转化表!$G$54+10*转化表!$G$55+10*转化表!$G$56+10*转化表!$G$57+(B417-80)*转化表!$G$58,IF(AND(B417&lt;=100,B417&gt;90),9*转化表!$G$50+10*转化表!$G$51+10*转化表!$G$52+10*转化表!$G$53+10*转化表!$G$54+10*转化表!$G$55+10*转化表!$G$56+10*转化表!$G$57+10*转化表!$G$58+(B417-90)*转化表!$G$59,IF(AND(B417&lt;=110,B417&gt;100),9*转化表!$G$50+10*转化表!$G$51+10*转化表!$G$52+10*转化表!$G$53+10*转化表!$G$54+10*转化表!$G$55+10*转化表!$G$56+10*转化表!$G$57+10*转化表!$G$58+10*转化表!$G$59+(B417-100)*转化表!$G$60,IF(AND(B417&lt;=120,B417&gt;110),9*转化表!$G$50+10*转化表!$G$51+10*转化表!$G$52+10*转化表!$G$53+10*转化表!$G$54+10*转化表!$G$55+10*转化表!$G$56+10*转化表!$G$57+10*转化表!$G$58+10*转化表!$G$59+10*转化表!$G$60+(B417-110)*转化表!$G$61))))))))))))</f>
        <v>186</v>
      </c>
      <c r="L417" s="46">
        <f>IF(F417&lt;=50,0,(F417-50)*B417*7%+IF(AND(B417&lt;=10,B417&gt;0),(人物成长表!$B417-1)*转化表!$H$50,IF(AND(B417&lt;=20,B417&gt;10),9*转化表!$H$50+(B417-10)*转化表!$H$51,IF(AND(B417&lt;=30,B417&gt;20),9*转化表!$H$50+10*转化表!$H$51+(B417-20)*转化表!$H$52,IF(AND(B417&lt;=40,B417&gt;30),9*转化表!$H$50+10*转化表!$H$51+10*转化表!$H$52+(B417-30)*转化表!$H$53,IF(AND(B417&lt;=50,B417&gt;40),9*转化表!$H$50+10*转化表!$H$51+10*转化表!$H$52+10*转化表!$H$53+(B417-40)*转化表!$H$54,IF(AND(B417&lt;=60,B417&gt;50),9*转化表!$H$50+10*转化表!$H$51+10*转化表!$H$52+10*转化表!$H$53+10*转化表!$H$54+(B417-50)*转化表!$H$55,IF(AND(B417&lt;=70,B417&gt;60),9*转化表!$H$50+10*转化表!$H$51+10*转化表!$H$52+10*转化表!$H$53+10*转化表!$H$54+10*转化表!$H$55+(B417-60)*转化表!$H$56,IF(AND(B417&lt;=80,B417&gt;70),9*转化表!$H$50+10*转化表!$H$51+10*转化表!$H$52+10*转化表!$H$53+10*转化表!$H$54+10*转化表!$H$55+10*转化表!$H$56+(B417-70)*转化表!$H$57,IF(AND(B417&lt;=90,B417&gt;80),9*转化表!$H$50+10*转化表!$H$51+10*转化表!$H$52+10*转化表!$H$53+10*转化表!$H$54+10*转化表!$H$55+10*转化表!$H$56+10*转化表!$H$57+(B417-80)*转化表!$H$58,IF(AND(B417&lt;=100,B417&gt;90),9*转化表!$H$50+10*转化表!$H$51+10*转化表!$H$52+10*转化表!$H$53+10*转化表!$H$54+10*转化表!$H$55+10*转化表!$H$56+10*转化表!$H$57+10*转化表!$H$58+(B417-90)*转化表!$H$59,IF(AND(B417&lt;=110,B417&gt;100),9*转化表!$H$50+10*转化表!$H$51+10*转化表!$H$52+10*转化表!$H$53+10*转化表!$H$54+10*转化表!$H$55+10*转化表!$H$56+10*转化表!$H$57+10*转化表!$H$58+10*转化表!$H$59+(B417-100)*转化表!$H$60,IF(AND(B417&lt;=120,B417&gt;110),9*转化表!$H$50+10*转化表!$H$51+10*转化表!$H$52+10*转化表!$H$53+10*转化表!$H$54+10*转化表!$H$55+10*转化表!$H$56+10*转化表!$H$57+10*转化表!$H$58+10*转化表!$H$59+10*转化表!$H$60+(B417-110)*转化表!$H$61)))))))))))))</f>
        <v>0</v>
      </c>
      <c r="M417" s="26">
        <v>0.3</v>
      </c>
      <c r="N417" s="24">
        <v>0</v>
      </c>
      <c r="O417" s="24">
        <v>0</v>
      </c>
      <c r="P417" s="26">
        <v>0.05</v>
      </c>
      <c r="Q417" s="24">
        <v>0</v>
      </c>
      <c r="R417" s="24">
        <v>0</v>
      </c>
      <c r="S417" s="26">
        <v>0.1</v>
      </c>
    </row>
    <row r="418" spans="1:19">
      <c r="A418" s="23" t="s">
        <v>466</v>
      </c>
      <c r="B418" s="24">
        <v>57</v>
      </c>
      <c r="C418" s="25">
        <f t="shared" si="3"/>
        <v>3086</v>
      </c>
      <c r="D418" s="23">
        <v>60</v>
      </c>
      <c r="E418" s="23">
        <v>50</v>
      </c>
      <c r="F418" s="24">
        <v>50</v>
      </c>
      <c r="G418" s="47">
        <f>人物成长表!$D418*人物成长表!$B418*10%+7+IF(AND(B418&lt;=10,B418&gt;0),(人物成长表!$B418-1)*转化表!$C$50,IF(AND(B418&lt;=20,B418&gt;10),9*转化表!$C$50+(B418-10)*转化表!$C$51,IF(AND(B418&lt;=30,B418&gt;20),9*转化表!$C$50+10*转化表!$C$51+(B418-20)*转化表!$C$52,IF(AND(B418&lt;=40,B418&gt;30),9*转化表!$C$50+10*转化表!$C$51+10*转化表!$C$52+(B418-30)*转化表!$C$53,IF(AND(B418&lt;=50,B418&gt;40),9*转化表!$C$50+10*转化表!$C$51+10*转化表!$C$52+10*转化表!$C$53+(B418-40)*转化表!$C$54,IF(AND(B418&lt;=60,B418&gt;50),9*转化表!$C$50+10*转化表!$C$51+10*转化表!$C$52+10*转化表!$C$53+10*转化表!$C$54+(B418-50)*转化表!$C$55,IF(AND(B418&lt;=70,B418&gt;60),9*转化表!$C$50+10*转化表!$C$51+10*转化表!$C$52+10*转化表!$C$53+10*转化表!$C$54+10*转化表!$C$55+(B418-60)*转化表!$C$56,IF(AND(B418&lt;=80,B418&gt;70),9*转化表!$C$50+10*转化表!$C$51+10*转化表!$C$52+10*转化表!$C$53+10*转化表!$C$54+10*转化表!$C$55+10*转化表!$C$56+(B418-70)*转化表!$C$57,IF(AND(B418&lt;=90,B418&gt;80),9*转化表!$C$50+10*转化表!$C$51+10*转化表!$C$52+10*转化表!$C$53+10*转化表!$C$54+10*转化表!$C$55+10*转化表!$C$56+10*转化表!$C$57+(B418-80)*转化表!$C$58,IF(AND(B418&lt;=100,B418&gt;90),9*转化表!$C$50+10*转化表!$C$51+10*转化表!$C$52+10*转化表!$C$53+10*转化表!$C$54+10*转化表!$C$55+10*转化表!$C$56+10*转化表!$C$57+10*转化表!$C$58+(B418-90)*转化表!$C$59,IF(AND(B418&lt;=110,B418&gt;100),9*转化表!$C$50+10*转化表!$C$51+10*转化表!$C$52+10*转化表!$C$53+10*转化表!$C$54+10*转化表!$C$55+10*转化表!$C$56+10*转化表!$C$57+10*转化表!$C$58+10*转化表!$C$59+(B418-100)*转化表!$C$60,IF(AND(B418&lt;=120,B418&gt;110),9*转化表!$C$50+10*转化表!$C$51+10*转化表!$C$52+10*转化表!$C$53+10*转化表!$C$54+10*转化表!$C$55+10*转化表!$C$56+10*转化表!$C$57+10*转化表!$C$58+10*转化表!$C$59+10*转化表!$C$60+(B418-110)*转化表!$C$61))))))))))))</f>
        <v>824</v>
      </c>
      <c r="H418" s="47">
        <f>人物成长表!$D418*人物成长表!$B418*7%+4.8+IF(AND(B418&lt;=10,B418&gt;0),(人物成长表!$B418-1)*转化表!$D$50,IF(AND(B418&lt;=20,B418&gt;10),9*转化表!$D$50+(B418-10)*转化表!$D$51,IF(AND(B418&lt;=30,B418&gt;20),9*转化表!$D$50+10*转化表!$D$51+(B418-20)*转化表!$D$52,IF(AND(B418&lt;=40,B418&gt;30),9*转化表!$D$50+10*转化表!$D$51+10*转化表!$D$52+(B418-30)*转化表!$D$53,IF(AND(B418&lt;=50,B418&gt;40),9*转化表!$D$50+10*转化表!$D$51+10*转化表!$D$52+10*转化表!$D$53+(B418-40)*转化表!$D$54,IF(AND(B418&lt;=60,B418&gt;50),9*转化表!$D$50+10*转化表!$D$51+10*转化表!$D$52+10*转化表!$D$53+10*转化表!$D$54+(B418-50)*转化表!$D$55,IF(AND(B418&lt;=70,B418&gt;60),9*转化表!$D$50+10*转化表!$D$51+10*转化表!$D$52+10*转化表!$D$53+10*转化表!$D$54+10*转化表!$D$55+(B418-60)*转化表!$D$56,IF(AND(B418&lt;=80,B418&gt;70),9*转化表!$D$50+10*转化表!$D$51+10*转化表!$D$52+10*转化表!$D$53+10*转化表!$D$54+10*转化表!$D$55+10*转化表!$D$56+(B418-70)*转化表!$D$57,IF(AND(B418&lt;=90,B418&gt;80),9*转化表!$D$50+10*转化表!$D$51+10*转化表!$D$52+10*转化表!$D$53+10*转化表!$D$54+10*转化表!$D$55+10*转化表!$D$56+10*转化表!$D$57+(B418-80)*转化表!$D$58,IF(AND(B418&lt;=100,B418&gt;90),9*转化表!$D$50+10*转化表!$D$51+10*转化表!$D$52+10*转化表!$D$53+10*转化表!$D$54+10*转化表!$D$55+10*转化表!$D$56+10*转化表!$D$57+10*转化表!$D$58+(B418-90)*转化表!$D$59,IF(AND(B418&lt;=110,B418&gt;100),9*转化表!$D$50+10*转化表!$D$51+10*转化表!$D$52+10*转化表!$D$53+10*转化表!$D$54+10*转化表!$D$55+10*转化表!$D$56+10*转化表!$D$57+10*转化表!$D$58+10*转化表!$D$59+(B418-100)*转化表!$D$60,IF(AND(B418&lt;=120,B418&gt;110),9*转化表!$D$50+10*转化表!$D$51+10*转化表!$D$52+10*转化表!$D$53+10*转化表!$D$54+10*转化表!$D$55+10*转化表!$D$56+10*转化表!$D$57+10*转化表!$D$58+10*转化表!$D$59+10*转化表!$D$60+(B418-110)*转化表!$D$61))))))))))))</f>
        <v>234.90000000000003</v>
      </c>
      <c r="I418" s="46">
        <f>IF(E418&lt;=50,0,(E418-50)*B418*10%+0.1+IF(AND(B418&lt;=10,B418&gt;0),(人物成长表!$B418-1)*转化表!$E$50,IF(AND(B418&lt;=20,B418&gt;10),9*转化表!$E$50+(B418-10)*转化表!$E$51,IF(AND(B418&lt;=30,B418&gt;20),9*转化表!$E$50+10*转化表!$E$51+(B418-20)*转化表!$E$52,IF(AND(B418&lt;=40,B418&gt;30),9*转化表!$E$50+10*转化表!$E$51+10*转化表!$E$52+(B418-30)*转化表!$E$53,IF(AND(B418&lt;=50,B418&gt;40),9*转化表!$E$50+10*转化表!$E$51+10*转化表!$E$52+10*转化表!$E$53+(B418-40)*转化表!$E$54,IF(AND(B418&lt;=60,B418&gt;50),9*转化表!$E$50+10*转化表!$E$51+10*转化表!$E$52+10*转化表!$E$53+10*转化表!$E$54+(B418-50)*转化表!$E$55,IF(AND(B418&lt;=70,B418&gt;60),9*转化表!$E$50+10*转化表!$E$51+10*转化表!$E$52+10*转化表!$E$53+10*转化表!$E$54+10*转化表!$E$55+(B418-60)*转化表!$E$56,IF(AND(B418&lt;=80,B418&gt;70),9*转化表!$E$50+10*转化表!$E$51+10*转化表!$E$52+10*转化表!$E$53+10*转化表!$E$54+10*转化表!$E$55+10*转化表!$E$56+(B418-70)*转化表!$E$57,IF(AND(B418&lt;=90,B418&gt;80),9*转化表!$E$50+10*转化表!$E$51+10*转化表!$E$52+10*转化表!$E$53+10*转化表!$E$54+10*转化表!$E$55+10*转化表!$E$56+10*转化表!$E$57+(B418-80)*转化表!$E$58,IF(AND(B418&lt;=100,B418&gt;90),9*转化表!$E$50+10*转化表!$E$51+10*转化表!$E$52+10*转化表!$E$53+10*转化表!$E$54+10*转化表!$E$55+10*转化表!$E$56+10*转化表!$E$57+10*转化表!$E$58+(B418-90)*转化表!$E$59,IF(AND(B418&lt;=110,B418&gt;100),9*转化表!$E$50+10*转化表!$E$51+10*转化表!$E$52+10*转化表!$E$53+10*转化表!$E$54+10*转化表!$E$55+10*转化表!$E$56+10*转化表!$E$57+10*转化表!$E$58+10*转化表!$E$59+(B418-100)*转化表!$E$60,IF(AND(B418&lt;=120,B418&gt;110),9*转化表!$E$50+10*转化表!$E$51+10*转化表!$E$52+10*转化表!$E$53+10*转化表!$E$54+10*转化表!$E$55+10*转化表!$E$56+10*转化表!$E$57+10*转化表!$E$58+10*转化表!$E$59+10*转化表!$E$60+(B418-110)*转化表!$E$61)))))))))))))</f>
        <v>0</v>
      </c>
      <c r="J418" s="46">
        <f>IF(E418&lt;=50,0,(E418-50)*B418*7%+0.1+IF(AND(B418&lt;=10,B418&gt;0),(人物成长表!$B418-1)*转化表!$F$50,IF(AND(B418&lt;=20,B418&gt;10),9*转化表!$F$50+(B418-10)*转化表!$F$51,IF(AND(B418&lt;=30,B418&gt;20),9*转化表!$F$50+10*转化表!$F$51+(B418-20)*转化表!$F$52,IF(AND(B418&lt;=40,B418&gt;30),9*转化表!$F$50+10*转化表!$F$51+10*转化表!$F$52+(B418-30)*转化表!$F$53,IF(AND(B418&lt;=50,B418&gt;40),9*转化表!$F$50+10*转化表!$F$51+10*转化表!$F$52+10*转化表!$F$53+(B418-40)*转化表!$F$54,IF(AND(B418&lt;=60,B418&gt;50),9*转化表!$F$50+10*转化表!$F$51+10*转化表!$F$52+10*转化表!$F$53+10*转化表!$F$54+(B418-50)*转化表!$F$55,IF(AND(B418&lt;=70,B418&gt;60),9*转化表!$F$50+10*转化表!$F$51+10*转化表!$F$52+10*转化表!$F$53+10*转化表!$F$54+10*转化表!$F$55+(B418-60)*转化表!$F$56,IF(AND(B418&lt;=80,B418&gt;70),9*转化表!$F$50+10*转化表!$F$51+10*转化表!$F$52+10*转化表!$F$53+10*转化表!$F$54+10*转化表!$F$55+10*转化表!$F$56+(B418-70)*转化表!$F$57,IF(AND(B418&lt;=90,B418&gt;80),9*转化表!$F$50+10*转化表!$F$51+10*转化表!$F$52+10*转化表!$F$53+10*转化表!$F$54+10*转化表!$F$55+10*转化表!$F$56+10*转化表!$F$57+(B418-80)*转化表!$F$58,IF(AND(B418&lt;=100,B418&gt;90),9*转化表!$F$50+10*转化表!$F$51+10*转化表!$F$52+10*转化表!$F$53+10*转化表!$F$54+10*转化表!$F$55+10*转化表!$F$56+10*转化表!$F$57+10*转化表!$F$58+(B418-90)*转化表!$F$59,IF(AND(B418&lt;=110,B418&gt;100),9*转化表!$F$50+10*转化表!$F$51+10*转化表!$F$52+10*转化表!$F$53+10*转化表!$F$54+10*转化表!$F$55+10*转化表!$F$56+10*转化表!$F$57+10*转化表!$F$58+10*转化表!$F$59+(B418-100)*转化表!$F$60,IF(AND(B418&lt;=120,B418&gt;110),9*转化表!$F$50+10*转化表!$F$51+10*转化表!$F$52+10*转化表!$F$53+10*转化表!$F$54+10*转化表!$F$55+10*转化表!$F$56+10*转化表!$F$57+10*转化表!$F$58+10*转化表!$F$59+10*转化表!$F$60+(B418-110)*转化表!$F$61)))))))))))))</f>
        <v>0</v>
      </c>
      <c r="K418" s="46">
        <f>(F418-50)*B418*10%+1+IF(AND(B418&lt;=10,B418&gt;0),(人物成长表!$B418-1)*转化表!$G$50,IF(AND(B418&lt;=20,B418&gt;10),9*转化表!$G$50+(B418-10)*转化表!$G$51,IF(AND(B418&lt;=30,B418&gt;20),9*转化表!$G$50+10*转化表!$G$51+(B418-20)*转化表!$G$52,IF(AND(B418&lt;=40,B418&gt;30),9*转化表!$G$50+10*转化表!$G$51+10*转化表!$G$52+(B418-30)*转化表!$G$53,IF(AND(B418&lt;=50,B418&gt;40),9*转化表!$G$50+10*转化表!$G$51+10*转化表!$G$52+10*转化表!$G$53+(B418-40)*转化表!$G$54,IF(AND(B418&lt;=60,B418&gt;50),9*转化表!$G$50+10*转化表!$G$51+10*转化表!$G$52+10*转化表!$G$53+10*转化表!$G$54+(B418-50)*转化表!$G$55,IF(AND(B418&lt;=70,B418&gt;60),9*转化表!$G$50+10*转化表!$G$51+10*转化表!$G$52+10*转化表!$G$53+10*转化表!$G$54+10*转化表!$G$55+(B418-60)*转化表!$G$56,IF(AND(B418&lt;=80,B418&gt;70),9*转化表!$G$50+10*转化表!$G$51+10*转化表!$G$52+10*转化表!$G$53+10*转化表!$G$54+10*转化表!$G$55+10*转化表!$G$56+(B418-70)*转化表!$G$57,IF(AND(B418&lt;=90,B418&gt;80),9*转化表!$G$50+10*转化表!$G$51+10*转化表!$G$52+10*转化表!$G$53+10*转化表!$G$54+10*转化表!$G$55+10*转化表!$G$56+10*转化表!$G$57+(B418-80)*转化表!$G$58,IF(AND(B418&lt;=100,B418&gt;90),9*转化表!$G$50+10*转化表!$G$51+10*转化表!$G$52+10*转化表!$G$53+10*转化表!$G$54+10*转化表!$G$55+10*转化表!$G$56+10*转化表!$G$57+10*转化表!$G$58+(B418-90)*转化表!$G$59,IF(AND(B418&lt;=110,B418&gt;100),9*转化表!$G$50+10*转化表!$G$51+10*转化表!$G$52+10*转化表!$G$53+10*转化表!$G$54+10*转化表!$G$55+10*转化表!$G$56+10*转化表!$G$57+10*转化表!$G$58+10*转化表!$G$59+(B418-100)*转化表!$G$60,IF(AND(B418&lt;=120,B418&gt;110),9*转化表!$G$50+10*转化表!$G$51+10*转化表!$G$52+10*转化表!$G$53+10*转化表!$G$54+10*转化表!$G$55+10*转化表!$G$56+10*转化表!$G$57+10*转化表!$G$58+10*转化表!$G$59+10*转化表!$G$60+(B418-110)*转化表!$G$61))))))))))))</f>
        <v>192</v>
      </c>
      <c r="L418" s="46">
        <f>IF(F418&lt;=50,0,(F418-50)*B418*7%+IF(AND(B418&lt;=10,B418&gt;0),(人物成长表!$B418-1)*转化表!$H$50,IF(AND(B418&lt;=20,B418&gt;10),9*转化表!$H$50+(B418-10)*转化表!$H$51,IF(AND(B418&lt;=30,B418&gt;20),9*转化表!$H$50+10*转化表!$H$51+(B418-20)*转化表!$H$52,IF(AND(B418&lt;=40,B418&gt;30),9*转化表!$H$50+10*转化表!$H$51+10*转化表!$H$52+(B418-30)*转化表!$H$53,IF(AND(B418&lt;=50,B418&gt;40),9*转化表!$H$50+10*转化表!$H$51+10*转化表!$H$52+10*转化表!$H$53+(B418-40)*转化表!$H$54,IF(AND(B418&lt;=60,B418&gt;50),9*转化表!$H$50+10*转化表!$H$51+10*转化表!$H$52+10*转化表!$H$53+10*转化表!$H$54+(B418-50)*转化表!$H$55,IF(AND(B418&lt;=70,B418&gt;60),9*转化表!$H$50+10*转化表!$H$51+10*转化表!$H$52+10*转化表!$H$53+10*转化表!$H$54+10*转化表!$H$55+(B418-60)*转化表!$H$56,IF(AND(B418&lt;=80,B418&gt;70),9*转化表!$H$50+10*转化表!$H$51+10*转化表!$H$52+10*转化表!$H$53+10*转化表!$H$54+10*转化表!$H$55+10*转化表!$H$56+(B418-70)*转化表!$H$57,IF(AND(B418&lt;=90,B418&gt;80),9*转化表!$H$50+10*转化表!$H$51+10*转化表!$H$52+10*转化表!$H$53+10*转化表!$H$54+10*转化表!$H$55+10*转化表!$H$56+10*转化表!$H$57+(B418-80)*转化表!$H$58,IF(AND(B418&lt;=100,B418&gt;90),9*转化表!$H$50+10*转化表!$H$51+10*转化表!$H$52+10*转化表!$H$53+10*转化表!$H$54+10*转化表!$H$55+10*转化表!$H$56+10*转化表!$H$57+10*转化表!$H$58+(B418-90)*转化表!$H$59,IF(AND(B418&lt;=110,B418&gt;100),9*转化表!$H$50+10*转化表!$H$51+10*转化表!$H$52+10*转化表!$H$53+10*转化表!$H$54+10*转化表!$H$55+10*转化表!$H$56+10*转化表!$H$57+10*转化表!$H$58+10*转化表!$H$59+(B418-100)*转化表!$H$60,IF(AND(B418&lt;=120,B418&gt;110),9*转化表!$H$50+10*转化表!$H$51+10*转化表!$H$52+10*转化表!$H$53+10*转化表!$H$54+10*转化表!$H$55+10*转化表!$H$56+10*转化表!$H$57+10*转化表!$H$58+10*转化表!$H$59+10*转化表!$H$60+(B418-110)*转化表!$H$61)))))))))))))</f>
        <v>0</v>
      </c>
      <c r="M418" s="26">
        <v>0.3</v>
      </c>
      <c r="N418" s="24">
        <v>0</v>
      </c>
      <c r="O418" s="24">
        <v>0</v>
      </c>
      <c r="P418" s="26">
        <v>0.05</v>
      </c>
      <c r="Q418" s="24">
        <v>0</v>
      </c>
      <c r="R418" s="24">
        <v>0</v>
      </c>
      <c r="S418" s="26">
        <v>0.1</v>
      </c>
    </row>
    <row r="419" spans="1:19">
      <c r="A419" s="23" t="s">
        <v>466</v>
      </c>
      <c r="B419" s="24">
        <v>58</v>
      </c>
      <c r="C419" s="25">
        <f t="shared" si="3"/>
        <v>3182</v>
      </c>
      <c r="D419" s="23">
        <v>60</v>
      </c>
      <c r="E419" s="23">
        <v>50</v>
      </c>
      <c r="F419" s="24">
        <v>50</v>
      </c>
      <c r="G419" s="47">
        <f>人物成长表!$D419*人物成长表!$B419*10%+7+IF(AND(B419&lt;=10,B419&gt;0),(人物成长表!$B419-1)*转化表!$C$50,IF(AND(B419&lt;=20,B419&gt;10),9*转化表!$C$50+(B419-10)*转化表!$C$51,IF(AND(B419&lt;=30,B419&gt;20),9*转化表!$C$50+10*转化表!$C$51+(B419-20)*转化表!$C$52,IF(AND(B419&lt;=40,B419&gt;30),9*转化表!$C$50+10*转化表!$C$51+10*转化表!$C$52+(B419-30)*转化表!$C$53,IF(AND(B419&lt;=50,B419&gt;40),9*转化表!$C$50+10*转化表!$C$51+10*转化表!$C$52+10*转化表!$C$53+(B419-40)*转化表!$C$54,IF(AND(B419&lt;=60,B419&gt;50),9*转化表!$C$50+10*转化表!$C$51+10*转化表!$C$52+10*转化表!$C$53+10*转化表!$C$54+(B419-50)*转化表!$C$55,IF(AND(B419&lt;=70,B419&gt;60),9*转化表!$C$50+10*转化表!$C$51+10*转化表!$C$52+10*转化表!$C$53+10*转化表!$C$54+10*转化表!$C$55+(B419-60)*转化表!$C$56,IF(AND(B419&lt;=80,B419&gt;70),9*转化表!$C$50+10*转化表!$C$51+10*转化表!$C$52+10*转化表!$C$53+10*转化表!$C$54+10*转化表!$C$55+10*转化表!$C$56+(B419-70)*转化表!$C$57,IF(AND(B419&lt;=90,B419&gt;80),9*转化表!$C$50+10*转化表!$C$51+10*转化表!$C$52+10*转化表!$C$53+10*转化表!$C$54+10*转化表!$C$55+10*转化表!$C$56+10*转化表!$C$57+(B419-80)*转化表!$C$58,IF(AND(B419&lt;=100,B419&gt;90),9*转化表!$C$50+10*转化表!$C$51+10*转化表!$C$52+10*转化表!$C$53+10*转化表!$C$54+10*转化表!$C$55+10*转化表!$C$56+10*转化表!$C$57+10*转化表!$C$58+(B419-90)*转化表!$C$59,IF(AND(B419&lt;=110,B419&gt;100),9*转化表!$C$50+10*转化表!$C$51+10*转化表!$C$52+10*转化表!$C$53+10*转化表!$C$54+10*转化表!$C$55+10*转化表!$C$56+10*转化表!$C$57+10*转化表!$C$58+10*转化表!$C$59+(B419-100)*转化表!$C$60,IF(AND(B419&lt;=120,B419&gt;110),9*转化表!$C$50+10*转化表!$C$51+10*转化表!$C$52+10*转化表!$C$53+10*转化表!$C$54+10*转化表!$C$55+10*转化表!$C$56+10*转化表!$C$57+10*转化表!$C$58+10*转化表!$C$59+10*转化表!$C$60+(B419-110)*转化表!$C$61))))))))))))</f>
        <v>849</v>
      </c>
      <c r="H419" s="47">
        <f>人物成长表!$D419*人物成长表!$B419*7%+4.8+IF(AND(B419&lt;=10,B419&gt;0),(人物成长表!$B419-1)*转化表!$D$50,IF(AND(B419&lt;=20,B419&gt;10),9*转化表!$D$50+(B419-10)*转化表!$D$51,IF(AND(B419&lt;=30,B419&gt;20),9*转化表!$D$50+10*转化表!$D$51+(B419-20)*转化表!$D$52,IF(AND(B419&lt;=40,B419&gt;30),9*转化表!$D$50+10*转化表!$D$51+10*转化表!$D$52+(B419-30)*转化表!$D$53,IF(AND(B419&lt;=50,B419&gt;40),9*转化表!$D$50+10*转化表!$D$51+10*转化表!$D$52+10*转化表!$D$53+(B419-40)*转化表!$D$54,IF(AND(B419&lt;=60,B419&gt;50),9*转化表!$D$50+10*转化表!$D$51+10*转化表!$D$52+10*转化表!$D$53+10*转化表!$D$54+(B419-50)*转化表!$D$55,IF(AND(B419&lt;=70,B419&gt;60),9*转化表!$D$50+10*转化表!$D$51+10*转化表!$D$52+10*转化表!$D$53+10*转化表!$D$54+10*转化表!$D$55+(B419-60)*转化表!$D$56,IF(AND(B419&lt;=80,B419&gt;70),9*转化表!$D$50+10*转化表!$D$51+10*转化表!$D$52+10*转化表!$D$53+10*转化表!$D$54+10*转化表!$D$55+10*转化表!$D$56+(B419-70)*转化表!$D$57,IF(AND(B419&lt;=90,B419&gt;80),9*转化表!$D$50+10*转化表!$D$51+10*转化表!$D$52+10*转化表!$D$53+10*转化表!$D$54+10*转化表!$D$55+10*转化表!$D$56+10*转化表!$D$57+(B419-80)*转化表!$D$58,IF(AND(B419&lt;=100,B419&gt;90),9*转化表!$D$50+10*转化表!$D$51+10*转化表!$D$52+10*转化表!$D$53+10*转化表!$D$54+10*转化表!$D$55+10*转化表!$D$56+10*转化表!$D$57+10*转化表!$D$58+(B419-90)*转化表!$D$59,IF(AND(B419&lt;=110,B419&gt;100),9*转化表!$D$50+10*转化表!$D$51+10*转化表!$D$52+10*转化表!$D$53+10*转化表!$D$54+10*转化表!$D$55+10*转化表!$D$56+10*转化表!$D$57+10*转化表!$D$58+10*转化表!$D$59+(B419-100)*转化表!$D$60,IF(AND(B419&lt;=120,B419&gt;110),9*转化表!$D$50+10*转化表!$D$51+10*转化表!$D$52+10*转化表!$D$53+10*转化表!$D$54+10*转化表!$D$55+10*转化表!$D$56+10*转化表!$D$57+10*转化表!$D$58+10*转化表!$D$59+10*转化表!$D$60+(B419-110)*转化表!$D$61))))))))))))</f>
        <v>241.60000000000002</v>
      </c>
      <c r="I419" s="46">
        <f>IF(E419&lt;=50,0,(E419-50)*B419*10%+0.1+IF(AND(B419&lt;=10,B419&gt;0),(人物成长表!$B419-1)*转化表!$E$50,IF(AND(B419&lt;=20,B419&gt;10),9*转化表!$E$50+(B419-10)*转化表!$E$51,IF(AND(B419&lt;=30,B419&gt;20),9*转化表!$E$50+10*转化表!$E$51+(B419-20)*转化表!$E$52,IF(AND(B419&lt;=40,B419&gt;30),9*转化表!$E$50+10*转化表!$E$51+10*转化表!$E$52+(B419-30)*转化表!$E$53,IF(AND(B419&lt;=50,B419&gt;40),9*转化表!$E$50+10*转化表!$E$51+10*转化表!$E$52+10*转化表!$E$53+(B419-40)*转化表!$E$54,IF(AND(B419&lt;=60,B419&gt;50),9*转化表!$E$50+10*转化表!$E$51+10*转化表!$E$52+10*转化表!$E$53+10*转化表!$E$54+(B419-50)*转化表!$E$55,IF(AND(B419&lt;=70,B419&gt;60),9*转化表!$E$50+10*转化表!$E$51+10*转化表!$E$52+10*转化表!$E$53+10*转化表!$E$54+10*转化表!$E$55+(B419-60)*转化表!$E$56,IF(AND(B419&lt;=80,B419&gt;70),9*转化表!$E$50+10*转化表!$E$51+10*转化表!$E$52+10*转化表!$E$53+10*转化表!$E$54+10*转化表!$E$55+10*转化表!$E$56+(B419-70)*转化表!$E$57,IF(AND(B419&lt;=90,B419&gt;80),9*转化表!$E$50+10*转化表!$E$51+10*转化表!$E$52+10*转化表!$E$53+10*转化表!$E$54+10*转化表!$E$55+10*转化表!$E$56+10*转化表!$E$57+(B419-80)*转化表!$E$58,IF(AND(B419&lt;=100,B419&gt;90),9*转化表!$E$50+10*转化表!$E$51+10*转化表!$E$52+10*转化表!$E$53+10*转化表!$E$54+10*转化表!$E$55+10*转化表!$E$56+10*转化表!$E$57+10*转化表!$E$58+(B419-90)*转化表!$E$59,IF(AND(B419&lt;=110,B419&gt;100),9*转化表!$E$50+10*转化表!$E$51+10*转化表!$E$52+10*转化表!$E$53+10*转化表!$E$54+10*转化表!$E$55+10*转化表!$E$56+10*转化表!$E$57+10*转化表!$E$58+10*转化表!$E$59+(B419-100)*转化表!$E$60,IF(AND(B419&lt;=120,B419&gt;110),9*转化表!$E$50+10*转化表!$E$51+10*转化表!$E$52+10*转化表!$E$53+10*转化表!$E$54+10*转化表!$E$55+10*转化表!$E$56+10*转化表!$E$57+10*转化表!$E$58+10*转化表!$E$59+10*转化表!$E$60+(B419-110)*转化表!$E$61)))))))))))))</f>
        <v>0</v>
      </c>
      <c r="J419" s="46">
        <f>IF(E419&lt;=50,0,(E419-50)*B419*7%+0.1+IF(AND(B419&lt;=10,B419&gt;0),(人物成长表!$B419-1)*转化表!$F$50,IF(AND(B419&lt;=20,B419&gt;10),9*转化表!$F$50+(B419-10)*转化表!$F$51,IF(AND(B419&lt;=30,B419&gt;20),9*转化表!$F$50+10*转化表!$F$51+(B419-20)*转化表!$F$52,IF(AND(B419&lt;=40,B419&gt;30),9*转化表!$F$50+10*转化表!$F$51+10*转化表!$F$52+(B419-30)*转化表!$F$53,IF(AND(B419&lt;=50,B419&gt;40),9*转化表!$F$50+10*转化表!$F$51+10*转化表!$F$52+10*转化表!$F$53+(B419-40)*转化表!$F$54,IF(AND(B419&lt;=60,B419&gt;50),9*转化表!$F$50+10*转化表!$F$51+10*转化表!$F$52+10*转化表!$F$53+10*转化表!$F$54+(B419-50)*转化表!$F$55,IF(AND(B419&lt;=70,B419&gt;60),9*转化表!$F$50+10*转化表!$F$51+10*转化表!$F$52+10*转化表!$F$53+10*转化表!$F$54+10*转化表!$F$55+(B419-60)*转化表!$F$56,IF(AND(B419&lt;=80,B419&gt;70),9*转化表!$F$50+10*转化表!$F$51+10*转化表!$F$52+10*转化表!$F$53+10*转化表!$F$54+10*转化表!$F$55+10*转化表!$F$56+(B419-70)*转化表!$F$57,IF(AND(B419&lt;=90,B419&gt;80),9*转化表!$F$50+10*转化表!$F$51+10*转化表!$F$52+10*转化表!$F$53+10*转化表!$F$54+10*转化表!$F$55+10*转化表!$F$56+10*转化表!$F$57+(B419-80)*转化表!$F$58,IF(AND(B419&lt;=100,B419&gt;90),9*转化表!$F$50+10*转化表!$F$51+10*转化表!$F$52+10*转化表!$F$53+10*转化表!$F$54+10*转化表!$F$55+10*转化表!$F$56+10*转化表!$F$57+10*转化表!$F$58+(B419-90)*转化表!$F$59,IF(AND(B419&lt;=110,B419&gt;100),9*转化表!$F$50+10*转化表!$F$51+10*转化表!$F$52+10*转化表!$F$53+10*转化表!$F$54+10*转化表!$F$55+10*转化表!$F$56+10*转化表!$F$57+10*转化表!$F$58+10*转化表!$F$59+(B419-100)*转化表!$F$60,IF(AND(B419&lt;=120,B419&gt;110),9*转化表!$F$50+10*转化表!$F$51+10*转化表!$F$52+10*转化表!$F$53+10*转化表!$F$54+10*转化表!$F$55+10*转化表!$F$56+10*转化表!$F$57+10*转化表!$F$58+10*转化表!$F$59+10*转化表!$F$60+(B419-110)*转化表!$F$61)))))))))))))</f>
        <v>0</v>
      </c>
      <c r="K419" s="46">
        <f>(F419-50)*B419*10%+1+IF(AND(B419&lt;=10,B419&gt;0),(人物成长表!$B419-1)*转化表!$G$50,IF(AND(B419&lt;=20,B419&gt;10),9*转化表!$G$50+(B419-10)*转化表!$G$51,IF(AND(B419&lt;=30,B419&gt;20),9*转化表!$G$50+10*转化表!$G$51+(B419-20)*转化表!$G$52,IF(AND(B419&lt;=40,B419&gt;30),9*转化表!$G$50+10*转化表!$G$51+10*转化表!$G$52+(B419-30)*转化表!$G$53,IF(AND(B419&lt;=50,B419&gt;40),9*转化表!$G$50+10*转化表!$G$51+10*转化表!$G$52+10*转化表!$G$53+(B419-40)*转化表!$G$54,IF(AND(B419&lt;=60,B419&gt;50),9*转化表!$G$50+10*转化表!$G$51+10*转化表!$G$52+10*转化表!$G$53+10*转化表!$G$54+(B419-50)*转化表!$G$55,IF(AND(B419&lt;=70,B419&gt;60),9*转化表!$G$50+10*转化表!$G$51+10*转化表!$G$52+10*转化表!$G$53+10*转化表!$G$54+10*转化表!$G$55+(B419-60)*转化表!$G$56,IF(AND(B419&lt;=80,B419&gt;70),9*转化表!$G$50+10*转化表!$G$51+10*转化表!$G$52+10*转化表!$G$53+10*转化表!$G$54+10*转化表!$G$55+10*转化表!$G$56+(B419-70)*转化表!$G$57,IF(AND(B419&lt;=90,B419&gt;80),9*转化表!$G$50+10*转化表!$G$51+10*转化表!$G$52+10*转化表!$G$53+10*转化表!$G$54+10*转化表!$G$55+10*转化表!$G$56+10*转化表!$G$57+(B419-80)*转化表!$G$58,IF(AND(B419&lt;=100,B419&gt;90),9*转化表!$G$50+10*转化表!$G$51+10*转化表!$G$52+10*转化表!$G$53+10*转化表!$G$54+10*转化表!$G$55+10*转化表!$G$56+10*转化表!$G$57+10*转化表!$G$58+(B419-90)*转化表!$G$59,IF(AND(B419&lt;=110,B419&gt;100),9*转化表!$G$50+10*转化表!$G$51+10*转化表!$G$52+10*转化表!$G$53+10*转化表!$G$54+10*转化表!$G$55+10*转化表!$G$56+10*转化表!$G$57+10*转化表!$G$58+10*转化表!$G$59+(B419-100)*转化表!$G$60,IF(AND(B419&lt;=120,B419&gt;110),9*转化表!$G$50+10*转化表!$G$51+10*转化表!$G$52+10*转化表!$G$53+10*转化表!$G$54+10*转化表!$G$55+10*转化表!$G$56+10*转化表!$G$57+10*转化表!$G$58+10*转化表!$G$59+10*转化表!$G$60+(B419-110)*转化表!$G$61))))))))))))</f>
        <v>198</v>
      </c>
      <c r="L419" s="46">
        <f>IF(F419&lt;=50,0,(F419-50)*B419*7%+IF(AND(B419&lt;=10,B419&gt;0),(人物成长表!$B419-1)*转化表!$H$50,IF(AND(B419&lt;=20,B419&gt;10),9*转化表!$H$50+(B419-10)*转化表!$H$51,IF(AND(B419&lt;=30,B419&gt;20),9*转化表!$H$50+10*转化表!$H$51+(B419-20)*转化表!$H$52,IF(AND(B419&lt;=40,B419&gt;30),9*转化表!$H$50+10*转化表!$H$51+10*转化表!$H$52+(B419-30)*转化表!$H$53,IF(AND(B419&lt;=50,B419&gt;40),9*转化表!$H$50+10*转化表!$H$51+10*转化表!$H$52+10*转化表!$H$53+(B419-40)*转化表!$H$54,IF(AND(B419&lt;=60,B419&gt;50),9*转化表!$H$50+10*转化表!$H$51+10*转化表!$H$52+10*转化表!$H$53+10*转化表!$H$54+(B419-50)*转化表!$H$55,IF(AND(B419&lt;=70,B419&gt;60),9*转化表!$H$50+10*转化表!$H$51+10*转化表!$H$52+10*转化表!$H$53+10*转化表!$H$54+10*转化表!$H$55+(B419-60)*转化表!$H$56,IF(AND(B419&lt;=80,B419&gt;70),9*转化表!$H$50+10*转化表!$H$51+10*转化表!$H$52+10*转化表!$H$53+10*转化表!$H$54+10*转化表!$H$55+10*转化表!$H$56+(B419-70)*转化表!$H$57,IF(AND(B419&lt;=90,B419&gt;80),9*转化表!$H$50+10*转化表!$H$51+10*转化表!$H$52+10*转化表!$H$53+10*转化表!$H$54+10*转化表!$H$55+10*转化表!$H$56+10*转化表!$H$57+(B419-80)*转化表!$H$58,IF(AND(B419&lt;=100,B419&gt;90),9*转化表!$H$50+10*转化表!$H$51+10*转化表!$H$52+10*转化表!$H$53+10*转化表!$H$54+10*转化表!$H$55+10*转化表!$H$56+10*转化表!$H$57+10*转化表!$H$58+(B419-90)*转化表!$H$59,IF(AND(B419&lt;=110,B419&gt;100),9*转化表!$H$50+10*转化表!$H$51+10*转化表!$H$52+10*转化表!$H$53+10*转化表!$H$54+10*转化表!$H$55+10*转化表!$H$56+10*转化表!$H$57+10*转化表!$H$58+10*转化表!$H$59+(B419-100)*转化表!$H$60,IF(AND(B419&lt;=120,B419&gt;110),9*转化表!$H$50+10*转化表!$H$51+10*转化表!$H$52+10*转化表!$H$53+10*转化表!$H$54+10*转化表!$H$55+10*转化表!$H$56+10*转化表!$H$57+10*转化表!$H$58+10*转化表!$H$59+10*转化表!$H$60+(B419-110)*转化表!$H$61)))))))))))))</f>
        <v>0</v>
      </c>
      <c r="M419" s="26">
        <v>0.3</v>
      </c>
      <c r="N419" s="24">
        <v>0</v>
      </c>
      <c r="O419" s="24">
        <v>0</v>
      </c>
      <c r="P419" s="26">
        <v>0.05</v>
      </c>
      <c r="Q419" s="24">
        <v>0</v>
      </c>
      <c r="R419" s="24">
        <v>0</v>
      </c>
      <c r="S419" s="26">
        <v>0.1</v>
      </c>
    </row>
    <row r="420" spans="1:19">
      <c r="A420" s="23" t="s">
        <v>466</v>
      </c>
      <c r="B420" s="24">
        <v>59</v>
      </c>
      <c r="C420" s="25">
        <f t="shared" si="3"/>
        <v>3278</v>
      </c>
      <c r="D420" s="23">
        <v>60</v>
      </c>
      <c r="E420" s="23">
        <v>50</v>
      </c>
      <c r="F420" s="24">
        <v>50</v>
      </c>
      <c r="G420" s="47">
        <f>人物成长表!$D420*人物成长表!$B420*10%+7+IF(AND(B420&lt;=10,B420&gt;0),(人物成长表!$B420-1)*转化表!$C$50,IF(AND(B420&lt;=20,B420&gt;10),9*转化表!$C$50+(B420-10)*转化表!$C$51,IF(AND(B420&lt;=30,B420&gt;20),9*转化表!$C$50+10*转化表!$C$51+(B420-20)*转化表!$C$52,IF(AND(B420&lt;=40,B420&gt;30),9*转化表!$C$50+10*转化表!$C$51+10*转化表!$C$52+(B420-30)*转化表!$C$53,IF(AND(B420&lt;=50,B420&gt;40),9*转化表!$C$50+10*转化表!$C$51+10*转化表!$C$52+10*转化表!$C$53+(B420-40)*转化表!$C$54,IF(AND(B420&lt;=60,B420&gt;50),9*转化表!$C$50+10*转化表!$C$51+10*转化表!$C$52+10*转化表!$C$53+10*转化表!$C$54+(B420-50)*转化表!$C$55,IF(AND(B420&lt;=70,B420&gt;60),9*转化表!$C$50+10*转化表!$C$51+10*转化表!$C$52+10*转化表!$C$53+10*转化表!$C$54+10*转化表!$C$55+(B420-60)*转化表!$C$56,IF(AND(B420&lt;=80,B420&gt;70),9*转化表!$C$50+10*转化表!$C$51+10*转化表!$C$52+10*转化表!$C$53+10*转化表!$C$54+10*转化表!$C$55+10*转化表!$C$56+(B420-70)*转化表!$C$57,IF(AND(B420&lt;=90,B420&gt;80),9*转化表!$C$50+10*转化表!$C$51+10*转化表!$C$52+10*转化表!$C$53+10*转化表!$C$54+10*转化表!$C$55+10*转化表!$C$56+10*转化表!$C$57+(B420-80)*转化表!$C$58,IF(AND(B420&lt;=100,B420&gt;90),9*转化表!$C$50+10*转化表!$C$51+10*转化表!$C$52+10*转化表!$C$53+10*转化表!$C$54+10*转化表!$C$55+10*转化表!$C$56+10*转化表!$C$57+10*转化表!$C$58+(B420-90)*转化表!$C$59,IF(AND(B420&lt;=110,B420&gt;100),9*转化表!$C$50+10*转化表!$C$51+10*转化表!$C$52+10*转化表!$C$53+10*转化表!$C$54+10*转化表!$C$55+10*转化表!$C$56+10*转化表!$C$57+10*转化表!$C$58+10*转化表!$C$59+(B420-100)*转化表!$C$60,IF(AND(B420&lt;=120,B420&gt;110),9*转化表!$C$50+10*转化表!$C$51+10*转化表!$C$52+10*转化表!$C$53+10*转化表!$C$54+10*转化表!$C$55+10*转化表!$C$56+10*转化表!$C$57+10*转化表!$C$58+10*转化表!$C$59+10*转化表!$C$60+(B420-110)*转化表!$C$61))))))))))))</f>
        <v>874</v>
      </c>
      <c r="H420" s="47">
        <f>人物成长表!$D420*人物成长表!$B420*7%+4.8+IF(AND(B420&lt;=10,B420&gt;0),(人物成长表!$B420-1)*转化表!$D$50,IF(AND(B420&lt;=20,B420&gt;10),9*转化表!$D$50+(B420-10)*转化表!$D$51,IF(AND(B420&lt;=30,B420&gt;20),9*转化表!$D$50+10*转化表!$D$51+(B420-20)*转化表!$D$52,IF(AND(B420&lt;=40,B420&gt;30),9*转化表!$D$50+10*转化表!$D$51+10*转化表!$D$52+(B420-30)*转化表!$D$53,IF(AND(B420&lt;=50,B420&gt;40),9*转化表!$D$50+10*转化表!$D$51+10*转化表!$D$52+10*转化表!$D$53+(B420-40)*转化表!$D$54,IF(AND(B420&lt;=60,B420&gt;50),9*转化表!$D$50+10*转化表!$D$51+10*转化表!$D$52+10*转化表!$D$53+10*转化表!$D$54+(B420-50)*转化表!$D$55,IF(AND(B420&lt;=70,B420&gt;60),9*转化表!$D$50+10*转化表!$D$51+10*转化表!$D$52+10*转化表!$D$53+10*转化表!$D$54+10*转化表!$D$55+(B420-60)*转化表!$D$56,IF(AND(B420&lt;=80,B420&gt;70),9*转化表!$D$50+10*转化表!$D$51+10*转化表!$D$52+10*转化表!$D$53+10*转化表!$D$54+10*转化表!$D$55+10*转化表!$D$56+(B420-70)*转化表!$D$57,IF(AND(B420&lt;=90,B420&gt;80),9*转化表!$D$50+10*转化表!$D$51+10*转化表!$D$52+10*转化表!$D$53+10*转化表!$D$54+10*转化表!$D$55+10*转化表!$D$56+10*转化表!$D$57+(B420-80)*转化表!$D$58,IF(AND(B420&lt;=100,B420&gt;90),9*转化表!$D$50+10*转化表!$D$51+10*转化表!$D$52+10*转化表!$D$53+10*转化表!$D$54+10*转化表!$D$55+10*转化表!$D$56+10*转化表!$D$57+10*转化表!$D$58+(B420-90)*转化表!$D$59,IF(AND(B420&lt;=110,B420&gt;100),9*转化表!$D$50+10*转化表!$D$51+10*转化表!$D$52+10*转化表!$D$53+10*转化表!$D$54+10*转化表!$D$55+10*转化表!$D$56+10*转化表!$D$57+10*转化表!$D$58+10*转化表!$D$59+(B420-100)*转化表!$D$60,IF(AND(B420&lt;=120,B420&gt;110),9*转化表!$D$50+10*转化表!$D$51+10*转化表!$D$52+10*转化表!$D$53+10*转化表!$D$54+10*转化表!$D$55+10*转化表!$D$56+10*转化表!$D$57+10*转化表!$D$58+10*转化表!$D$59+10*转化表!$D$60+(B420-110)*转化表!$D$61))))))))))))</f>
        <v>248.3</v>
      </c>
      <c r="I420" s="46">
        <f>IF(E420&lt;=50,0,(E420-50)*B420*10%+0.1+IF(AND(B420&lt;=10,B420&gt;0),(人物成长表!$B420-1)*转化表!$E$50,IF(AND(B420&lt;=20,B420&gt;10),9*转化表!$E$50+(B420-10)*转化表!$E$51,IF(AND(B420&lt;=30,B420&gt;20),9*转化表!$E$50+10*转化表!$E$51+(B420-20)*转化表!$E$52,IF(AND(B420&lt;=40,B420&gt;30),9*转化表!$E$50+10*转化表!$E$51+10*转化表!$E$52+(B420-30)*转化表!$E$53,IF(AND(B420&lt;=50,B420&gt;40),9*转化表!$E$50+10*转化表!$E$51+10*转化表!$E$52+10*转化表!$E$53+(B420-40)*转化表!$E$54,IF(AND(B420&lt;=60,B420&gt;50),9*转化表!$E$50+10*转化表!$E$51+10*转化表!$E$52+10*转化表!$E$53+10*转化表!$E$54+(B420-50)*转化表!$E$55,IF(AND(B420&lt;=70,B420&gt;60),9*转化表!$E$50+10*转化表!$E$51+10*转化表!$E$52+10*转化表!$E$53+10*转化表!$E$54+10*转化表!$E$55+(B420-60)*转化表!$E$56,IF(AND(B420&lt;=80,B420&gt;70),9*转化表!$E$50+10*转化表!$E$51+10*转化表!$E$52+10*转化表!$E$53+10*转化表!$E$54+10*转化表!$E$55+10*转化表!$E$56+(B420-70)*转化表!$E$57,IF(AND(B420&lt;=90,B420&gt;80),9*转化表!$E$50+10*转化表!$E$51+10*转化表!$E$52+10*转化表!$E$53+10*转化表!$E$54+10*转化表!$E$55+10*转化表!$E$56+10*转化表!$E$57+(B420-80)*转化表!$E$58,IF(AND(B420&lt;=100,B420&gt;90),9*转化表!$E$50+10*转化表!$E$51+10*转化表!$E$52+10*转化表!$E$53+10*转化表!$E$54+10*转化表!$E$55+10*转化表!$E$56+10*转化表!$E$57+10*转化表!$E$58+(B420-90)*转化表!$E$59,IF(AND(B420&lt;=110,B420&gt;100),9*转化表!$E$50+10*转化表!$E$51+10*转化表!$E$52+10*转化表!$E$53+10*转化表!$E$54+10*转化表!$E$55+10*转化表!$E$56+10*转化表!$E$57+10*转化表!$E$58+10*转化表!$E$59+(B420-100)*转化表!$E$60,IF(AND(B420&lt;=120,B420&gt;110),9*转化表!$E$50+10*转化表!$E$51+10*转化表!$E$52+10*转化表!$E$53+10*转化表!$E$54+10*转化表!$E$55+10*转化表!$E$56+10*转化表!$E$57+10*转化表!$E$58+10*转化表!$E$59+10*转化表!$E$60+(B420-110)*转化表!$E$61)))))))))))))</f>
        <v>0</v>
      </c>
      <c r="J420" s="46">
        <f>IF(E420&lt;=50,0,(E420-50)*B420*7%+0.1+IF(AND(B420&lt;=10,B420&gt;0),(人物成长表!$B420-1)*转化表!$F$50,IF(AND(B420&lt;=20,B420&gt;10),9*转化表!$F$50+(B420-10)*转化表!$F$51,IF(AND(B420&lt;=30,B420&gt;20),9*转化表!$F$50+10*转化表!$F$51+(B420-20)*转化表!$F$52,IF(AND(B420&lt;=40,B420&gt;30),9*转化表!$F$50+10*转化表!$F$51+10*转化表!$F$52+(B420-30)*转化表!$F$53,IF(AND(B420&lt;=50,B420&gt;40),9*转化表!$F$50+10*转化表!$F$51+10*转化表!$F$52+10*转化表!$F$53+(B420-40)*转化表!$F$54,IF(AND(B420&lt;=60,B420&gt;50),9*转化表!$F$50+10*转化表!$F$51+10*转化表!$F$52+10*转化表!$F$53+10*转化表!$F$54+(B420-50)*转化表!$F$55,IF(AND(B420&lt;=70,B420&gt;60),9*转化表!$F$50+10*转化表!$F$51+10*转化表!$F$52+10*转化表!$F$53+10*转化表!$F$54+10*转化表!$F$55+(B420-60)*转化表!$F$56,IF(AND(B420&lt;=80,B420&gt;70),9*转化表!$F$50+10*转化表!$F$51+10*转化表!$F$52+10*转化表!$F$53+10*转化表!$F$54+10*转化表!$F$55+10*转化表!$F$56+(B420-70)*转化表!$F$57,IF(AND(B420&lt;=90,B420&gt;80),9*转化表!$F$50+10*转化表!$F$51+10*转化表!$F$52+10*转化表!$F$53+10*转化表!$F$54+10*转化表!$F$55+10*转化表!$F$56+10*转化表!$F$57+(B420-80)*转化表!$F$58,IF(AND(B420&lt;=100,B420&gt;90),9*转化表!$F$50+10*转化表!$F$51+10*转化表!$F$52+10*转化表!$F$53+10*转化表!$F$54+10*转化表!$F$55+10*转化表!$F$56+10*转化表!$F$57+10*转化表!$F$58+(B420-90)*转化表!$F$59,IF(AND(B420&lt;=110,B420&gt;100),9*转化表!$F$50+10*转化表!$F$51+10*转化表!$F$52+10*转化表!$F$53+10*转化表!$F$54+10*转化表!$F$55+10*转化表!$F$56+10*转化表!$F$57+10*转化表!$F$58+10*转化表!$F$59+(B420-100)*转化表!$F$60,IF(AND(B420&lt;=120,B420&gt;110),9*转化表!$F$50+10*转化表!$F$51+10*转化表!$F$52+10*转化表!$F$53+10*转化表!$F$54+10*转化表!$F$55+10*转化表!$F$56+10*转化表!$F$57+10*转化表!$F$58+10*转化表!$F$59+10*转化表!$F$60+(B420-110)*转化表!$F$61)))))))))))))</f>
        <v>0</v>
      </c>
      <c r="K420" s="46">
        <f>(F420-50)*B420*10%+1+IF(AND(B420&lt;=10,B420&gt;0),(人物成长表!$B420-1)*转化表!$G$50,IF(AND(B420&lt;=20,B420&gt;10),9*转化表!$G$50+(B420-10)*转化表!$G$51,IF(AND(B420&lt;=30,B420&gt;20),9*转化表!$G$50+10*转化表!$G$51+(B420-20)*转化表!$G$52,IF(AND(B420&lt;=40,B420&gt;30),9*转化表!$G$50+10*转化表!$G$51+10*转化表!$G$52+(B420-30)*转化表!$G$53,IF(AND(B420&lt;=50,B420&gt;40),9*转化表!$G$50+10*转化表!$G$51+10*转化表!$G$52+10*转化表!$G$53+(B420-40)*转化表!$G$54,IF(AND(B420&lt;=60,B420&gt;50),9*转化表!$G$50+10*转化表!$G$51+10*转化表!$G$52+10*转化表!$G$53+10*转化表!$G$54+(B420-50)*转化表!$G$55,IF(AND(B420&lt;=70,B420&gt;60),9*转化表!$G$50+10*转化表!$G$51+10*转化表!$G$52+10*转化表!$G$53+10*转化表!$G$54+10*转化表!$G$55+(B420-60)*转化表!$G$56,IF(AND(B420&lt;=80,B420&gt;70),9*转化表!$G$50+10*转化表!$G$51+10*转化表!$G$52+10*转化表!$G$53+10*转化表!$G$54+10*转化表!$G$55+10*转化表!$G$56+(B420-70)*转化表!$G$57,IF(AND(B420&lt;=90,B420&gt;80),9*转化表!$G$50+10*转化表!$G$51+10*转化表!$G$52+10*转化表!$G$53+10*转化表!$G$54+10*转化表!$G$55+10*转化表!$G$56+10*转化表!$G$57+(B420-80)*转化表!$G$58,IF(AND(B420&lt;=100,B420&gt;90),9*转化表!$G$50+10*转化表!$G$51+10*转化表!$G$52+10*转化表!$G$53+10*转化表!$G$54+10*转化表!$G$55+10*转化表!$G$56+10*转化表!$G$57+10*转化表!$G$58+(B420-90)*转化表!$G$59,IF(AND(B420&lt;=110,B420&gt;100),9*转化表!$G$50+10*转化表!$G$51+10*转化表!$G$52+10*转化表!$G$53+10*转化表!$G$54+10*转化表!$G$55+10*转化表!$G$56+10*转化表!$G$57+10*转化表!$G$58+10*转化表!$G$59+(B420-100)*转化表!$G$60,IF(AND(B420&lt;=120,B420&gt;110),9*转化表!$G$50+10*转化表!$G$51+10*转化表!$G$52+10*转化表!$G$53+10*转化表!$G$54+10*转化表!$G$55+10*转化表!$G$56+10*转化表!$G$57+10*转化表!$G$58+10*转化表!$G$59+10*转化表!$G$60+(B420-110)*转化表!$G$61))))))))))))</f>
        <v>204</v>
      </c>
      <c r="L420" s="46">
        <f>IF(F420&lt;=50,0,(F420-50)*B420*7%+IF(AND(B420&lt;=10,B420&gt;0),(人物成长表!$B420-1)*转化表!$H$50,IF(AND(B420&lt;=20,B420&gt;10),9*转化表!$H$50+(B420-10)*转化表!$H$51,IF(AND(B420&lt;=30,B420&gt;20),9*转化表!$H$50+10*转化表!$H$51+(B420-20)*转化表!$H$52,IF(AND(B420&lt;=40,B420&gt;30),9*转化表!$H$50+10*转化表!$H$51+10*转化表!$H$52+(B420-30)*转化表!$H$53,IF(AND(B420&lt;=50,B420&gt;40),9*转化表!$H$50+10*转化表!$H$51+10*转化表!$H$52+10*转化表!$H$53+(B420-40)*转化表!$H$54,IF(AND(B420&lt;=60,B420&gt;50),9*转化表!$H$50+10*转化表!$H$51+10*转化表!$H$52+10*转化表!$H$53+10*转化表!$H$54+(B420-50)*转化表!$H$55,IF(AND(B420&lt;=70,B420&gt;60),9*转化表!$H$50+10*转化表!$H$51+10*转化表!$H$52+10*转化表!$H$53+10*转化表!$H$54+10*转化表!$H$55+(B420-60)*转化表!$H$56,IF(AND(B420&lt;=80,B420&gt;70),9*转化表!$H$50+10*转化表!$H$51+10*转化表!$H$52+10*转化表!$H$53+10*转化表!$H$54+10*转化表!$H$55+10*转化表!$H$56+(B420-70)*转化表!$H$57,IF(AND(B420&lt;=90,B420&gt;80),9*转化表!$H$50+10*转化表!$H$51+10*转化表!$H$52+10*转化表!$H$53+10*转化表!$H$54+10*转化表!$H$55+10*转化表!$H$56+10*转化表!$H$57+(B420-80)*转化表!$H$58,IF(AND(B420&lt;=100,B420&gt;90),9*转化表!$H$50+10*转化表!$H$51+10*转化表!$H$52+10*转化表!$H$53+10*转化表!$H$54+10*转化表!$H$55+10*转化表!$H$56+10*转化表!$H$57+10*转化表!$H$58+(B420-90)*转化表!$H$59,IF(AND(B420&lt;=110,B420&gt;100),9*转化表!$H$50+10*转化表!$H$51+10*转化表!$H$52+10*转化表!$H$53+10*转化表!$H$54+10*转化表!$H$55+10*转化表!$H$56+10*转化表!$H$57+10*转化表!$H$58+10*转化表!$H$59+(B420-100)*转化表!$H$60,IF(AND(B420&lt;=120,B420&gt;110),9*转化表!$H$50+10*转化表!$H$51+10*转化表!$H$52+10*转化表!$H$53+10*转化表!$H$54+10*转化表!$H$55+10*转化表!$H$56+10*转化表!$H$57+10*转化表!$H$58+10*转化表!$H$59+10*转化表!$H$60+(B420-110)*转化表!$H$61)))))))))))))</f>
        <v>0</v>
      </c>
      <c r="M420" s="26">
        <v>0.3</v>
      </c>
      <c r="N420" s="24">
        <v>0</v>
      </c>
      <c r="O420" s="24">
        <v>0</v>
      </c>
      <c r="P420" s="26">
        <v>0.05</v>
      </c>
      <c r="Q420" s="24">
        <v>0</v>
      </c>
      <c r="R420" s="24">
        <v>0</v>
      </c>
      <c r="S420" s="26">
        <v>0.1</v>
      </c>
    </row>
    <row r="421" spans="1:19">
      <c r="A421" s="23" t="s">
        <v>466</v>
      </c>
      <c r="B421" s="24">
        <v>60</v>
      </c>
      <c r="C421" s="25">
        <f t="shared" si="3"/>
        <v>3374</v>
      </c>
      <c r="D421" s="23">
        <v>60</v>
      </c>
      <c r="E421" s="23">
        <v>50</v>
      </c>
      <c r="F421" s="24">
        <v>50</v>
      </c>
      <c r="G421" s="47">
        <f>人物成长表!$D421*人物成长表!$B421*10%+7+IF(AND(B421&lt;=10,B421&gt;0),(人物成长表!$B421-1)*转化表!$C$50,IF(AND(B421&lt;=20,B421&gt;10),9*转化表!$C$50+(B421-10)*转化表!$C$51,IF(AND(B421&lt;=30,B421&gt;20),9*转化表!$C$50+10*转化表!$C$51+(B421-20)*转化表!$C$52,IF(AND(B421&lt;=40,B421&gt;30),9*转化表!$C$50+10*转化表!$C$51+10*转化表!$C$52+(B421-30)*转化表!$C$53,IF(AND(B421&lt;=50,B421&gt;40),9*转化表!$C$50+10*转化表!$C$51+10*转化表!$C$52+10*转化表!$C$53+(B421-40)*转化表!$C$54,IF(AND(B421&lt;=60,B421&gt;50),9*转化表!$C$50+10*转化表!$C$51+10*转化表!$C$52+10*转化表!$C$53+10*转化表!$C$54+(B421-50)*转化表!$C$55,IF(AND(B421&lt;=70,B421&gt;60),9*转化表!$C$50+10*转化表!$C$51+10*转化表!$C$52+10*转化表!$C$53+10*转化表!$C$54+10*转化表!$C$55+(B421-60)*转化表!$C$56,IF(AND(B421&lt;=80,B421&gt;70),9*转化表!$C$50+10*转化表!$C$51+10*转化表!$C$52+10*转化表!$C$53+10*转化表!$C$54+10*转化表!$C$55+10*转化表!$C$56+(B421-70)*转化表!$C$57,IF(AND(B421&lt;=90,B421&gt;80),9*转化表!$C$50+10*转化表!$C$51+10*转化表!$C$52+10*转化表!$C$53+10*转化表!$C$54+10*转化表!$C$55+10*转化表!$C$56+10*转化表!$C$57+(B421-80)*转化表!$C$58,IF(AND(B421&lt;=100,B421&gt;90),9*转化表!$C$50+10*转化表!$C$51+10*转化表!$C$52+10*转化表!$C$53+10*转化表!$C$54+10*转化表!$C$55+10*转化表!$C$56+10*转化表!$C$57+10*转化表!$C$58+(B421-90)*转化表!$C$59,IF(AND(B421&lt;=110,B421&gt;100),9*转化表!$C$50+10*转化表!$C$51+10*转化表!$C$52+10*转化表!$C$53+10*转化表!$C$54+10*转化表!$C$55+10*转化表!$C$56+10*转化表!$C$57+10*转化表!$C$58+10*转化表!$C$59+(B421-100)*转化表!$C$60,IF(AND(B421&lt;=120,B421&gt;110),9*转化表!$C$50+10*转化表!$C$51+10*转化表!$C$52+10*转化表!$C$53+10*转化表!$C$54+10*转化表!$C$55+10*转化表!$C$56+10*转化表!$C$57+10*转化表!$C$58+10*转化表!$C$59+10*转化表!$C$60+(B421-110)*转化表!$C$61))))))))))))</f>
        <v>899</v>
      </c>
      <c r="H421" s="47">
        <f>人物成长表!$D421*人物成长表!$B421*7%+4.8+IF(AND(B421&lt;=10,B421&gt;0),(人物成长表!$B421-1)*转化表!$D$50,IF(AND(B421&lt;=20,B421&gt;10),9*转化表!$D$50+(B421-10)*转化表!$D$51,IF(AND(B421&lt;=30,B421&gt;20),9*转化表!$D$50+10*转化表!$D$51+(B421-20)*转化表!$D$52,IF(AND(B421&lt;=40,B421&gt;30),9*转化表!$D$50+10*转化表!$D$51+10*转化表!$D$52+(B421-30)*转化表!$D$53,IF(AND(B421&lt;=50,B421&gt;40),9*转化表!$D$50+10*转化表!$D$51+10*转化表!$D$52+10*转化表!$D$53+(B421-40)*转化表!$D$54,IF(AND(B421&lt;=60,B421&gt;50),9*转化表!$D$50+10*转化表!$D$51+10*转化表!$D$52+10*转化表!$D$53+10*转化表!$D$54+(B421-50)*转化表!$D$55,IF(AND(B421&lt;=70,B421&gt;60),9*转化表!$D$50+10*转化表!$D$51+10*转化表!$D$52+10*转化表!$D$53+10*转化表!$D$54+10*转化表!$D$55+(B421-60)*转化表!$D$56,IF(AND(B421&lt;=80,B421&gt;70),9*转化表!$D$50+10*转化表!$D$51+10*转化表!$D$52+10*转化表!$D$53+10*转化表!$D$54+10*转化表!$D$55+10*转化表!$D$56+(B421-70)*转化表!$D$57,IF(AND(B421&lt;=90,B421&gt;80),9*转化表!$D$50+10*转化表!$D$51+10*转化表!$D$52+10*转化表!$D$53+10*转化表!$D$54+10*转化表!$D$55+10*转化表!$D$56+10*转化表!$D$57+(B421-80)*转化表!$D$58,IF(AND(B421&lt;=100,B421&gt;90),9*转化表!$D$50+10*转化表!$D$51+10*转化表!$D$52+10*转化表!$D$53+10*转化表!$D$54+10*转化表!$D$55+10*转化表!$D$56+10*转化表!$D$57+10*转化表!$D$58+(B421-90)*转化表!$D$59,IF(AND(B421&lt;=110,B421&gt;100),9*转化表!$D$50+10*转化表!$D$51+10*转化表!$D$52+10*转化表!$D$53+10*转化表!$D$54+10*转化表!$D$55+10*转化表!$D$56+10*转化表!$D$57+10*转化表!$D$58+10*转化表!$D$59+(B421-100)*转化表!$D$60,IF(AND(B421&lt;=120,B421&gt;110),9*转化表!$D$50+10*转化表!$D$51+10*转化表!$D$52+10*转化表!$D$53+10*转化表!$D$54+10*转化表!$D$55+10*转化表!$D$56+10*转化表!$D$57+10*转化表!$D$58+10*转化表!$D$59+10*转化表!$D$60+(B421-110)*转化表!$D$61))))))))))))</f>
        <v>255</v>
      </c>
      <c r="I421" s="46">
        <f>IF(E421&lt;=50,0,(E421-50)*B421*10%+0.1+IF(AND(B421&lt;=10,B421&gt;0),(人物成长表!$B421-1)*转化表!$E$50,IF(AND(B421&lt;=20,B421&gt;10),9*转化表!$E$50+(B421-10)*转化表!$E$51,IF(AND(B421&lt;=30,B421&gt;20),9*转化表!$E$50+10*转化表!$E$51+(B421-20)*转化表!$E$52,IF(AND(B421&lt;=40,B421&gt;30),9*转化表!$E$50+10*转化表!$E$51+10*转化表!$E$52+(B421-30)*转化表!$E$53,IF(AND(B421&lt;=50,B421&gt;40),9*转化表!$E$50+10*转化表!$E$51+10*转化表!$E$52+10*转化表!$E$53+(B421-40)*转化表!$E$54,IF(AND(B421&lt;=60,B421&gt;50),9*转化表!$E$50+10*转化表!$E$51+10*转化表!$E$52+10*转化表!$E$53+10*转化表!$E$54+(B421-50)*转化表!$E$55,IF(AND(B421&lt;=70,B421&gt;60),9*转化表!$E$50+10*转化表!$E$51+10*转化表!$E$52+10*转化表!$E$53+10*转化表!$E$54+10*转化表!$E$55+(B421-60)*转化表!$E$56,IF(AND(B421&lt;=80,B421&gt;70),9*转化表!$E$50+10*转化表!$E$51+10*转化表!$E$52+10*转化表!$E$53+10*转化表!$E$54+10*转化表!$E$55+10*转化表!$E$56+(B421-70)*转化表!$E$57,IF(AND(B421&lt;=90,B421&gt;80),9*转化表!$E$50+10*转化表!$E$51+10*转化表!$E$52+10*转化表!$E$53+10*转化表!$E$54+10*转化表!$E$55+10*转化表!$E$56+10*转化表!$E$57+(B421-80)*转化表!$E$58,IF(AND(B421&lt;=100,B421&gt;90),9*转化表!$E$50+10*转化表!$E$51+10*转化表!$E$52+10*转化表!$E$53+10*转化表!$E$54+10*转化表!$E$55+10*转化表!$E$56+10*转化表!$E$57+10*转化表!$E$58+(B421-90)*转化表!$E$59,IF(AND(B421&lt;=110,B421&gt;100),9*转化表!$E$50+10*转化表!$E$51+10*转化表!$E$52+10*转化表!$E$53+10*转化表!$E$54+10*转化表!$E$55+10*转化表!$E$56+10*转化表!$E$57+10*转化表!$E$58+10*转化表!$E$59+(B421-100)*转化表!$E$60,IF(AND(B421&lt;=120,B421&gt;110),9*转化表!$E$50+10*转化表!$E$51+10*转化表!$E$52+10*转化表!$E$53+10*转化表!$E$54+10*转化表!$E$55+10*转化表!$E$56+10*转化表!$E$57+10*转化表!$E$58+10*转化表!$E$59+10*转化表!$E$60+(B421-110)*转化表!$E$61)))))))))))))</f>
        <v>0</v>
      </c>
      <c r="J421" s="46">
        <f>IF(E421&lt;=50,0,(E421-50)*B421*7%+0.1+IF(AND(B421&lt;=10,B421&gt;0),(人物成长表!$B421-1)*转化表!$F$50,IF(AND(B421&lt;=20,B421&gt;10),9*转化表!$F$50+(B421-10)*转化表!$F$51,IF(AND(B421&lt;=30,B421&gt;20),9*转化表!$F$50+10*转化表!$F$51+(B421-20)*转化表!$F$52,IF(AND(B421&lt;=40,B421&gt;30),9*转化表!$F$50+10*转化表!$F$51+10*转化表!$F$52+(B421-30)*转化表!$F$53,IF(AND(B421&lt;=50,B421&gt;40),9*转化表!$F$50+10*转化表!$F$51+10*转化表!$F$52+10*转化表!$F$53+(B421-40)*转化表!$F$54,IF(AND(B421&lt;=60,B421&gt;50),9*转化表!$F$50+10*转化表!$F$51+10*转化表!$F$52+10*转化表!$F$53+10*转化表!$F$54+(B421-50)*转化表!$F$55,IF(AND(B421&lt;=70,B421&gt;60),9*转化表!$F$50+10*转化表!$F$51+10*转化表!$F$52+10*转化表!$F$53+10*转化表!$F$54+10*转化表!$F$55+(B421-60)*转化表!$F$56,IF(AND(B421&lt;=80,B421&gt;70),9*转化表!$F$50+10*转化表!$F$51+10*转化表!$F$52+10*转化表!$F$53+10*转化表!$F$54+10*转化表!$F$55+10*转化表!$F$56+(B421-70)*转化表!$F$57,IF(AND(B421&lt;=90,B421&gt;80),9*转化表!$F$50+10*转化表!$F$51+10*转化表!$F$52+10*转化表!$F$53+10*转化表!$F$54+10*转化表!$F$55+10*转化表!$F$56+10*转化表!$F$57+(B421-80)*转化表!$F$58,IF(AND(B421&lt;=100,B421&gt;90),9*转化表!$F$50+10*转化表!$F$51+10*转化表!$F$52+10*转化表!$F$53+10*转化表!$F$54+10*转化表!$F$55+10*转化表!$F$56+10*转化表!$F$57+10*转化表!$F$58+(B421-90)*转化表!$F$59,IF(AND(B421&lt;=110,B421&gt;100),9*转化表!$F$50+10*转化表!$F$51+10*转化表!$F$52+10*转化表!$F$53+10*转化表!$F$54+10*转化表!$F$55+10*转化表!$F$56+10*转化表!$F$57+10*转化表!$F$58+10*转化表!$F$59+(B421-100)*转化表!$F$60,IF(AND(B421&lt;=120,B421&gt;110),9*转化表!$F$50+10*转化表!$F$51+10*转化表!$F$52+10*转化表!$F$53+10*转化表!$F$54+10*转化表!$F$55+10*转化表!$F$56+10*转化表!$F$57+10*转化表!$F$58+10*转化表!$F$59+10*转化表!$F$60+(B421-110)*转化表!$F$61)))))))))))))</f>
        <v>0</v>
      </c>
      <c r="K421" s="46">
        <f>(F421-50)*B421*10%+1+IF(AND(B421&lt;=10,B421&gt;0),(人物成长表!$B421-1)*转化表!$G$50,IF(AND(B421&lt;=20,B421&gt;10),9*转化表!$G$50+(B421-10)*转化表!$G$51,IF(AND(B421&lt;=30,B421&gt;20),9*转化表!$G$50+10*转化表!$G$51+(B421-20)*转化表!$G$52,IF(AND(B421&lt;=40,B421&gt;30),9*转化表!$G$50+10*转化表!$G$51+10*转化表!$G$52+(B421-30)*转化表!$G$53,IF(AND(B421&lt;=50,B421&gt;40),9*转化表!$G$50+10*转化表!$G$51+10*转化表!$G$52+10*转化表!$G$53+(B421-40)*转化表!$G$54,IF(AND(B421&lt;=60,B421&gt;50),9*转化表!$G$50+10*转化表!$G$51+10*转化表!$G$52+10*转化表!$G$53+10*转化表!$G$54+(B421-50)*转化表!$G$55,IF(AND(B421&lt;=70,B421&gt;60),9*转化表!$G$50+10*转化表!$G$51+10*转化表!$G$52+10*转化表!$G$53+10*转化表!$G$54+10*转化表!$G$55+(B421-60)*转化表!$G$56,IF(AND(B421&lt;=80,B421&gt;70),9*转化表!$G$50+10*转化表!$G$51+10*转化表!$G$52+10*转化表!$G$53+10*转化表!$G$54+10*转化表!$G$55+10*转化表!$G$56+(B421-70)*转化表!$G$57,IF(AND(B421&lt;=90,B421&gt;80),9*转化表!$G$50+10*转化表!$G$51+10*转化表!$G$52+10*转化表!$G$53+10*转化表!$G$54+10*转化表!$G$55+10*转化表!$G$56+10*转化表!$G$57+(B421-80)*转化表!$G$58,IF(AND(B421&lt;=100,B421&gt;90),9*转化表!$G$50+10*转化表!$G$51+10*转化表!$G$52+10*转化表!$G$53+10*转化表!$G$54+10*转化表!$G$55+10*转化表!$G$56+10*转化表!$G$57+10*转化表!$G$58+(B421-90)*转化表!$G$59,IF(AND(B421&lt;=110,B421&gt;100),9*转化表!$G$50+10*转化表!$G$51+10*转化表!$G$52+10*转化表!$G$53+10*转化表!$G$54+10*转化表!$G$55+10*转化表!$G$56+10*转化表!$G$57+10*转化表!$G$58+10*转化表!$G$59+(B421-100)*转化表!$G$60,IF(AND(B421&lt;=120,B421&gt;110),9*转化表!$G$50+10*转化表!$G$51+10*转化表!$G$52+10*转化表!$G$53+10*转化表!$G$54+10*转化表!$G$55+10*转化表!$G$56+10*转化表!$G$57+10*转化表!$G$58+10*转化表!$G$59+10*转化表!$G$60+(B421-110)*转化表!$G$61))))))))))))</f>
        <v>210</v>
      </c>
      <c r="L421" s="46">
        <f>IF(F421&lt;=50,0,(F421-50)*B421*7%+IF(AND(B421&lt;=10,B421&gt;0),(人物成长表!$B421-1)*转化表!$H$50,IF(AND(B421&lt;=20,B421&gt;10),9*转化表!$H$50+(B421-10)*转化表!$H$51,IF(AND(B421&lt;=30,B421&gt;20),9*转化表!$H$50+10*转化表!$H$51+(B421-20)*转化表!$H$52,IF(AND(B421&lt;=40,B421&gt;30),9*转化表!$H$50+10*转化表!$H$51+10*转化表!$H$52+(B421-30)*转化表!$H$53,IF(AND(B421&lt;=50,B421&gt;40),9*转化表!$H$50+10*转化表!$H$51+10*转化表!$H$52+10*转化表!$H$53+(B421-40)*转化表!$H$54,IF(AND(B421&lt;=60,B421&gt;50),9*转化表!$H$50+10*转化表!$H$51+10*转化表!$H$52+10*转化表!$H$53+10*转化表!$H$54+(B421-50)*转化表!$H$55,IF(AND(B421&lt;=70,B421&gt;60),9*转化表!$H$50+10*转化表!$H$51+10*转化表!$H$52+10*转化表!$H$53+10*转化表!$H$54+10*转化表!$H$55+(B421-60)*转化表!$H$56,IF(AND(B421&lt;=80,B421&gt;70),9*转化表!$H$50+10*转化表!$H$51+10*转化表!$H$52+10*转化表!$H$53+10*转化表!$H$54+10*转化表!$H$55+10*转化表!$H$56+(B421-70)*转化表!$H$57,IF(AND(B421&lt;=90,B421&gt;80),9*转化表!$H$50+10*转化表!$H$51+10*转化表!$H$52+10*转化表!$H$53+10*转化表!$H$54+10*转化表!$H$55+10*转化表!$H$56+10*转化表!$H$57+(B421-80)*转化表!$H$58,IF(AND(B421&lt;=100,B421&gt;90),9*转化表!$H$50+10*转化表!$H$51+10*转化表!$H$52+10*转化表!$H$53+10*转化表!$H$54+10*转化表!$H$55+10*转化表!$H$56+10*转化表!$H$57+10*转化表!$H$58+(B421-90)*转化表!$H$59,IF(AND(B421&lt;=110,B421&gt;100),9*转化表!$H$50+10*转化表!$H$51+10*转化表!$H$52+10*转化表!$H$53+10*转化表!$H$54+10*转化表!$H$55+10*转化表!$H$56+10*转化表!$H$57+10*转化表!$H$58+10*转化表!$H$59+(B421-100)*转化表!$H$60,IF(AND(B421&lt;=120,B421&gt;110),9*转化表!$H$50+10*转化表!$H$51+10*转化表!$H$52+10*转化表!$H$53+10*转化表!$H$54+10*转化表!$H$55+10*转化表!$H$56+10*转化表!$H$57+10*转化表!$H$58+10*转化表!$H$59+10*转化表!$H$60+(B421-110)*转化表!$H$61)))))))))))))</f>
        <v>0</v>
      </c>
      <c r="M421" s="26">
        <v>0.3</v>
      </c>
      <c r="N421" s="24">
        <v>0</v>
      </c>
      <c r="O421" s="24">
        <v>0</v>
      </c>
      <c r="P421" s="26">
        <v>0.05</v>
      </c>
      <c r="Q421" s="24">
        <v>0</v>
      </c>
      <c r="R421" s="24">
        <v>0</v>
      </c>
      <c r="S421" s="26">
        <v>0.1</v>
      </c>
    </row>
    <row r="422" spans="1:19">
      <c r="A422" s="23" t="s">
        <v>466</v>
      </c>
      <c r="B422" s="24">
        <v>61</v>
      </c>
      <c r="C422" s="25">
        <f t="shared" si="3"/>
        <v>3486</v>
      </c>
      <c r="D422" s="23">
        <v>60</v>
      </c>
      <c r="E422" s="23">
        <v>50</v>
      </c>
      <c r="F422" s="24">
        <v>50</v>
      </c>
      <c r="G422" s="47">
        <f>人物成长表!$D422*人物成长表!$B422*10%+7+IF(AND(B422&lt;=10,B422&gt;0),(人物成长表!$B422-1)*转化表!$C$50,IF(AND(B422&lt;=20,B422&gt;10),9*转化表!$C$50+(B422-10)*转化表!$C$51,IF(AND(B422&lt;=30,B422&gt;20),9*转化表!$C$50+10*转化表!$C$51+(B422-20)*转化表!$C$52,IF(AND(B422&lt;=40,B422&gt;30),9*转化表!$C$50+10*转化表!$C$51+10*转化表!$C$52+(B422-30)*转化表!$C$53,IF(AND(B422&lt;=50,B422&gt;40),9*转化表!$C$50+10*转化表!$C$51+10*转化表!$C$52+10*转化表!$C$53+(B422-40)*转化表!$C$54,IF(AND(B422&lt;=60,B422&gt;50),9*转化表!$C$50+10*转化表!$C$51+10*转化表!$C$52+10*转化表!$C$53+10*转化表!$C$54+(B422-50)*转化表!$C$55,IF(AND(B422&lt;=70,B422&gt;60),9*转化表!$C$50+10*转化表!$C$51+10*转化表!$C$52+10*转化表!$C$53+10*转化表!$C$54+10*转化表!$C$55+(B422-60)*转化表!$C$56,IF(AND(B422&lt;=80,B422&gt;70),9*转化表!$C$50+10*转化表!$C$51+10*转化表!$C$52+10*转化表!$C$53+10*转化表!$C$54+10*转化表!$C$55+10*转化表!$C$56+(B422-70)*转化表!$C$57,IF(AND(B422&lt;=90,B422&gt;80),9*转化表!$C$50+10*转化表!$C$51+10*转化表!$C$52+10*转化表!$C$53+10*转化表!$C$54+10*转化表!$C$55+10*转化表!$C$56+10*转化表!$C$57+(B422-80)*转化表!$C$58,IF(AND(B422&lt;=100,B422&gt;90),9*转化表!$C$50+10*转化表!$C$51+10*转化表!$C$52+10*转化表!$C$53+10*转化表!$C$54+10*转化表!$C$55+10*转化表!$C$56+10*转化表!$C$57+10*转化表!$C$58+(B422-90)*转化表!$C$59,IF(AND(B422&lt;=110,B422&gt;100),9*转化表!$C$50+10*转化表!$C$51+10*转化表!$C$52+10*转化表!$C$53+10*转化表!$C$54+10*转化表!$C$55+10*转化表!$C$56+10*转化表!$C$57+10*转化表!$C$58+10*转化表!$C$59+(B422-100)*转化表!$C$60,IF(AND(B422&lt;=120,B422&gt;110),9*转化表!$C$50+10*转化表!$C$51+10*转化表!$C$52+10*转化表!$C$53+10*转化表!$C$54+10*转化表!$C$55+10*转化表!$C$56+10*转化表!$C$57+10*转化表!$C$58+10*转化表!$C$59+10*转化表!$C$60+(B422-110)*转化表!$C$61))))))))))))</f>
        <v>928</v>
      </c>
      <c r="H422" s="47">
        <f>人物成长表!$D422*人物成长表!$B422*7%+4.8+IF(AND(B422&lt;=10,B422&gt;0),(人物成长表!$B422-1)*转化表!$D$50,IF(AND(B422&lt;=20,B422&gt;10),9*转化表!$D$50+(B422-10)*转化表!$D$51,IF(AND(B422&lt;=30,B422&gt;20),9*转化表!$D$50+10*转化表!$D$51+(B422-20)*转化表!$D$52,IF(AND(B422&lt;=40,B422&gt;30),9*转化表!$D$50+10*转化表!$D$51+10*转化表!$D$52+(B422-30)*转化表!$D$53,IF(AND(B422&lt;=50,B422&gt;40),9*转化表!$D$50+10*转化表!$D$51+10*转化表!$D$52+10*转化表!$D$53+(B422-40)*转化表!$D$54,IF(AND(B422&lt;=60,B422&gt;50),9*转化表!$D$50+10*转化表!$D$51+10*转化表!$D$52+10*转化表!$D$53+10*转化表!$D$54+(B422-50)*转化表!$D$55,IF(AND(B422&lt;=70,B422&gt;60),9*转化表!$D$50+10*转化表!$D$51+10*转化表!$D$52+10*转化表!$D$53+10*转化表!$D$54+10*转化表!$D$55+(B422-60)*转化表!$D$56,IF(AND(B422&lt;=80,B422&gt;70),9*转化表!$D$50+10*转化表!$D$51+10*转化表!$D$52+10*转化表!$D$53+10*转化表!$D$54+10*转化表!$D$55+10*转化表!$D$56+(B422-70)*转化表!$D$57,IF(AND(B422&lt;=90,B422&gt;80),9*转化表!$D$50+10*转化表!$D$51+10*转化表!$D$52+10*转化表!$D$53+10*转化表!$D$54+10*转化表!$D$55+10*转化表!$D$56+10*转化表!$D$57+(B422-80)*转化表!$D$58,IF(AND(B422&lt;=100,B422&gt;90),9*转化表!$D$50+10*转化表!$D$51+10*转化表!$D$52+10*转化表!$D$53+10*转化表!$D$54+10*转化表!$D$55+10*转化表!$D$56+10*转化表!$D$57+10*转化表!$D$58+(B422-90)*转化表!$D$59,IF(AND(B422&lt;=110,B422&gt;100),9*转化表!$D$50+10*转化表!$D$51+10*转化表!$D$52+10*转化表!$D$53+10*转化表!$D$54+10*转化表!$D$55+10*转化表!$D$56+10*转化表!$D$57+10*转化表!$D$58+10*转化表!$D$59+(B422-100)*转化表!$D$60,IF(AND(B422&lt;=120,B422&gt;110),9*转化表!$D$50+10*转化表!$D$51+10*转化表!$D$52+10*转化表!$D$53+10*转化表!$D$54+10*转化表!$D$55+10*转化表!$D$56+10*转化表!$D$57+10*转化表!$D$58+10*转化表!$D$59+10*转化表!$D$60+(B422-110)*转化表!$D$61))))))))))))</f>
        <v>262.40000000000003</v>
      </c>
      <c r="I422" s="46">
        <f>IF(E422&lt;=50,0,(E422-50)*B422*10%+0.1+IF(AND(B422&lt;=10,B422&gt;0),(人物成长表!$B422-1)*转化表!$E$50,IF(AND(B422&lt;=20,B422&gt;10),9*转化表!$E$50+(B422-10)*转化表!$E$51,IF(AND(B422&lt;=30,B422&gt;20),9*转化表!$E$50+10*转化表!$E$51+(B422-20)*转化表!$E$52,IF(AND(B422&lt;=40,B422&gt;30),9*转化表!$E$50+10*转化表!$E$51+10*转化表!$E$52+(B422-30)*转化表!$E$53,IF(AND(B422&lt;=50,B422&gt;40),9*转化表!$E$50+10*转化表!$E$51+10*转化表!$E$52+10*转化表!$E$53+(B422-40)*转化表!$E$54,IF(AND(B422&lt;=60,B422&gt;50),9*转化表!$E$50+10*转化表!$E$51+10*转化表!$E$52+10*转化表!$E$53+10*转化表!$E$54+(B422-50)*转化表!$E$55,IF(AND(B422&lt;=70,B422&gt;60),9*转化表!$E$50+10*转化表!$E$51+10*转化表!$E$52+10*转化表!$E$53+10*转化表!$E$54+10*转化表!$E$55+(B422-60)*转化表!$E$56,IF(AND(B422&lt;=80,B422&gt;70),9*转化表!$E$50+10*转化表!$E$51+10*转化表!$E$52+10*转化表!$E$53+10*转化表!$E$54+10*转化表!$E$55+10*转化表!$E$56+(B422-70)*转化表!$E$57,IF(AND(B422&lt;=90,B422&gt;80),9*转化表!$E$50+10*转化表!$E$51+10*转化表!$E$52+10*转化表!$E$53+10*转化表!$E$54+10*转化表!$E$55+10*转化表!$E$56+10*转化表!$E$57+(B422-80)*转化表!$E$58,IF(AND(B422&lt;=100,B422&gt;90),9*转化表!$E$50+10*转化表!$E$51+10*转化表!$E$52+10*转化表!$E$53+10*转化表!$E$54+10*转化表!$E$55+10*转化表!$E$56+10*转化表!$E$57+10*转化表!$E$58+(B422-90)*转化表!$E$59,IF(AND(B422&lt;=110,B422&gt;100),9*转化表!$E$50+10*转化表!$E$51+10*转化表!$E$52+10*转化表!$E$53+10*转化表!$E$54+10*转化表!$E$55+10*转化表!$E$56+10*转化表!$E$57+10*转化表!$E$58+10*转化表!$E$59+(B422-100)*转化表!$E$60,IF(AND(B422&lt;=120,B422&gt;110),9*转化表!$E$50+10*转化表!$E$51+10*转化表!$E$52+10*转化表!$E$53+10*转化表!$E$54+10*转化表!$E$55+10*转化表!$E$56+10*转化表!$E$57+10*转化表!$E$58+10*转化表!$E$59+10*转化表!$E$60+(B422-110)*转化表!$E$61)))))))))))))</f>
        <v>0</v>
      </c>
      <c r="J422" s="46">
        <f>IF(E422&lt;=50,0,(E422-50)*B422*7%+0.1+IF(AND(B422&lt;=10,B422&gt;0),(人物成长表!$B422-1)*转化表!$F$50,IF(AND(B422&lt;=20,B422&gt;10),9*转化表!$F$50+(B422-10)*转化表!$F$51,IF(AND(B422&lt;=30,B422&gt;20),9*转化表!$F$50+10*转化表!$F$51+(B422-20)*转化表!$F$52,IF(AND(B422&lt;=40,B422&gt;30),9*转化表!$F$50+10*转化表!$F$51+10*转化表!$F$52+(B422-30)*转化表!$F$53,IF(AND(B422&lt;=50,B422&gt;40),9*转化表!$F$50+10*转化表!$F$51+10*转化表!$F$52+10*转化表!$F$53+(B422-40)*转化表!$F$54,IF(AND(B422&lt;=60,B422&gt;50),9*转化表!$F$50+10*转化表!$F$51+10*转化表!$F$52+10*转化表!$F$53+10*转化表!$F$54+(B422-50)*转化表!$F$55,IF(AND(B422&lt;=70,B422&gt;60),9*转化表!$F$50+10*转化表!$F$51+10*转化表!$F$52+10*转化表!$F$53+10*转化表!$F$54+10*转化表!$F$55+(B422-60)*转化表!$F$56,IF(AND(B422&lt;=80,B422&gt;70),9*转化表!$F$50+10*转化表!$F$51+10*转化表!$F$52+10*转化表!$F$53+10*转化表!$F$54+10*转化表!$F$55+10*转化表!$F$56+(B422-70)*转化表!$F$57,IF(AND(B422&lt;=90,B422&gt;80),9*转化表!$F$50+10*转化表!$F$51+10*转化表!$F$52+10*转化表!$F$53+10*转化表!$F$54+10*转化表!$F$55+10*转化表!$F$56+10*转化表!$F$57+(B422-80)*转化表!$F$58,IF(AND(B422&lt;=100,B422&gt;90),9*转化表!$F$50+10*转化表!$F$51+10*转化表!$F$52+10*转化表!$F$53+10*转化表!$F$54+10*转化表!$F$55+10*转化表!$F$56+10*转化表!$F$57+10*转化表!$F$58+(B422-90)*转化表!$F$59,IF(AND(B422&lt;=110,B422&gt;100),9*转化表!$F$50+10*转化表!$F$51+10*转化表!$F$52+10*转化表!$F$53+10*转化表!$F$54+10*转化表!$F$55+10*转化表!$F$56+10*转化表!$F$57+10*转化表!$F$58+10*转化表!$F$59+(B422-100)*转化表!$F$60,IF(AND(B422&lt;=120,B422&gt;110),9*转化表!$F$50+10*转化表!$F$51+10*转化表!$F$52+10*转化表!$F$53+10*转化表!$F$54+10*转化表!$F$55+10*转化表!$F$56+10*转化表!$F$57+10*转化表!$F$58+10*转化表!$F$59+10*转化表!$F$60+(B422-110)*转化表!$F$61)))))))))))))</f>
        <v>0</v>
      </c>
      <c r="K422" s="46">
        <f>(F422-50)*B422*10%+1+IF(AND(B422&lt;=10,B422&gt;0),(人物成长表!$B422-1)*转化表!$G$50,IF(AND(B422&lt;=20,B422&gt;10),9*转化表!$G$50+(B422-10)*转化表!$G$51,IF(AND(B422&lt;=30,B422&gt;20),9*转化表!$G$50+10*转化表!$G$51+(B422-20)*转化表!$G$52,IF(AND(B422&lt;=40,B422&gt;30),9*转化表!$G$50+10*转化表!$G$51+10*转化表!$G$52+(B422-30)*转化表!$G$53,IF(AND(B422&lt;=50,B422&gt;40),9*转化表!$G$50+10*转化表!$G$51+10*转化表!$G$52+10*转化表!$G$53+(B422-40)*转化表!$G$54,IF(AND(B422&lt;=60,B422&gt;50),9*转化表!$G$50+10*转化表!$G$51+10*转化表!$G$52+10*转化表!$G$53+10*转化表!$G$54+(B422-50)*转化表!$G$55,IF(AND(B422&lt;=70,B422&gt;60),9*转化表!$G$50+10*转化表!$G$51+10*转化表!$G$52+10*转化表!$G$53+10*转化表!$G$54+10*转化表!$G$55+(B422-60)*转化表!$G$56,IF(AND(B422&lt;=80,B422&gt;70),9*转化表!$G$50+10*转化表!$G$51+10*转化表!$G$52+10*转化表!$G$53+10*转化表!$G$54+10*转化表!$G$55+10*转化表!$G$56+(B422-70)*转化表!$G$57,IF(AND(B422&lt;=90,B422&gt;80),9*转化表!$G$50+10*转化表!$G$51+10*转化表!$G$52+10*转化表!$G$53+10*转化表!$G$54+10*转化表!$G$55+10*转化表!$G$56+10*转化表!$G$57+(B422-80)*转化表!$G$58,IF(AND(B422&lt;=100,B422&gt;90),9*转化表!$G$50+10*转化表!$G$51+10*转化表!$G$52+10*转化表!$G$53+10*转化表!$G$54+10*转化表!$G$55+10*转化表!$G$56+10*转化表!$G$57+10*转化表!$G$58+(B422-90)*转化表!$G$59,IF(AND(B422&lt;=110,B422&gt;100),9*转化表!$G$50+10*转化表!$G$51+10*转化表!$G$52+10*转化表!$G$53+10*转化表!$G$54+10*转化表!$G$55+10*转化表!$G$56+10*转化表!$G$57+10*转化表!$G$58+10*转化表!$G$59+(B422-100)*转化表!$G$60,IF(AND(B422&lt;=120,B422&gt;110),9*转化表!$G$50+10*转化表!$G$51+10*转化表!$G$52+10*转化表!$G$53+10*转化表!$G$54+10*转化表!$G$55+10*转化表!$G$56+10*转化表!$G$57+10*转化表!$G$58+10*转化表!$G$59+10*转化表!$G$60+(B422-110)*转化表!$G$61))))))))))))</f>
        <v>217</v>
      </c>
      <c r="L422" s="46">
        <f>IF(F422&lt;=50,0,(F422-50)*B422*7%+IF(AND(B422&lt;=10,B422&gt;0),(人物成长表!$B422-1)*转化表!$H$50,IF(AND(B422&lt;=20,B422&gt;10),9*转化表!$H$50+(B422-10)*转化表!$H$51,IF(AND(B422&lt;=30,B422&gt;20),9*转化表!$H$50+10*转化表!$H$51+(B422-20)*转化表!$H$52,IF(AND(B422&lt;=40,B422&gt;30),9*转化表!$H$50+10*转化表!$H$51+10*转化表!$H$52+(B422-30)*转化表!$H$53,IF(AND(B422&lt;=50,B422&gt;40),9*转化表!$H$50+10*转化表!$H$51+10*转化表!$H$52+10*转化表!$H$53+(B422-40)*转化表!$H$54,IF(AND(B422&lt;=60,B422&gt;50),9*转化表!$H$50+10*转化表!$H$51+10*转化表!$H$52+10*转化表!$H$53+10*转化表!$H$54+(B422-50)*转化表!$H$55,IF(AND(B422&lt;=70,B422&gt;60),9*转化表!$H$50+10*转化表!$H$51+10*转化表!$H$52+10*转化表!$H$53+10*转化表!$H$54+10*转化表!$H$55+(B422-60)*转化表!$H$56,IF(AND(B422&lt;=80,B422&gt;70),9*转化表!$H$50+10*转化表!$H$51+10*转化表!$H$52+10*转化表!$H$53+10*转化表!$H$54+10*转化表!$H$55+10*转化表!$H$56+(B422-70)*转化表!$H$57,IF(AND(B422&lt;=90,B422&gt;80),9*转化表!$H$50+10*转化表!$H$51+10*转化表!$H$52+10*转化表!$H$53+10*转化表!$H$54+10*转化表!$H$55+10*转化表!$H$56+10*转化表!$H$57+(B422-80)*转化表!$H$58,IF(AND(B422&lt;=100,B422&gt;90),9*转化表!$H$50+10*转化表!$H$51+10*转化表!$H$52+10*转化表!$H$53+10*转化表!$H$54+10*转化表!$H$55+10*转化表!$H$56+10*转化表!$H$57+10*转化表!$H$58+(B422-90)*转化表!$H$59,IF(AND(B422&lt;=110,B422&gt;100),9*转化表!$H$50+10*转化表!$H$51+10*转化表!$H$52+10*转化表!$H$53+10*转化表!$H$54+10*转化表!$H$55+10*转化表!$H$56+10*转化表!$H$57+10*转化表!$H$58+10*转化表!$H$59+(B422-100)*转化表!$H$60,IF(AND(B422&lt;=120,B422&gt;110),9*转化表!$H$50+10*转化表!$H$51+10*转化表!$H$52+10*转化表!$H$53+10*转化表!$H$54+10*转化表!$H$55+10*转化表!$H$56+10*转化表!$H$57+10*转化表!$H$58+10*转化表!$H$59+10*转化表!$H$60+(B422-110)*转化表!$H$61)))))))))))))</f>
        <v>0</v>
      </c>
      <c r="M422" s="26">
        <v>0.3</v>
      </c>
      <c r="N422" s="24">
        <v>0</v>
      </c>
      <c r="O422" s="24">
        <v>0</v>
      </c>
      <c r="P422" s="26">
        <v>0.05</v>
      </c>
      <c r="Q422" s="24">
        <v>0</v>
      </c>
      <c r="R422" s="24">
        <v>0</v>
      </c>
      <c r="S422" s="26">
        <v>0.1</v>
      </c>
    </row>
    <row r="423" spans="1:19">
      <c r="A423" s="23" t="s">
        <v>466</v>
      </c>
      <c r="B423" s="24">
        <v>62</v>
      </c>
      <c r="C423" s="25">
        <f t="shared" si="3"/>
        <v>3598</v>
      </c>
      <c r="D423" s="23">
        <v>60</v>
      </c>
      <c r="E423" s="23">
        <v>50</v>
      </c>
      <c r="F423" s="24">
        <v>50</v>
      </c>
      <c r="G423" s="47">
        <f>人物成长表!$D423*人物成长表!$B423*10%+7+IF(AND(B423&lt;=10,B423&gt;0),(人物成长表!$B423-1)*转化表!$C$50,IF(AND(B423&lt;=20,B423&gt;10),9*转化表!$C$50+(B423-10)*转化表!$C$51,IF(AND(B423&lt;=30,B423&gt;20),9*转化表!$C$50+10*转化表!$C$51+(B423-20)*转化表!$C$52,IF(AND(B423&lt;=40,B423&gt;30),9*转化表!$C$50+10*转化表!$C$51+10*转化表!$C$52+(B423-30)*转化表!$C$53,IF(AND(B423&lt;=50,B423&gt;40),9*转化表!$C$50+10*转化表!$C$51+10*转化表!$C$52+10*转化表!$C$53+(B423-40)*转化表!$C$54,IF(AND(B423&lt;=60,B423&gt;50),9*转化表!$C$50+10*转化表!$C$51+10*转化表!$C$52+10*转化表!$C$53+10*转化表!$C$54+(B423-50)*转化表!$C$55,IF(AND(B423&lt;=70,B423&gt;60),9*转化表!$C$50+10*转化表!$C$51+10*转化表!$C$52+10*转化表!$C$53+10*转化表!$C$54+10*转化表!$C$55+(B423-60)*转化表!$C$56,IF(AND(B423&lt;=80,B423&gt;70),9*转化表!$C$50+10*转化表!$C$51+10*转化表!$C$52+10*转化表!$C$53+10*转化表!$C$54+10*转化表!$C$55+10*转化表!$C$56+(B423-70)*转化表!$C$57,IF(AND(B423&lt;=90,B423&gt;80),9*转化表!$C$50+10*转化表!$C$51+10*转化表!$C$52+10*转化表!$C$53+10*转化表!$C$54+10*转化表!$C$55+10*转化表!$C$56+10*转化表!$C$57+(B423-80)*转化表!$C$58,IF(AND(B423&lt;=100,B423&gt;90),9*转化表!$C$50+10*转化表!$C$51+10*转化表!$C$52+10*转化表!$C$53+10*转化表!$C$54+10*转化表!$C$55+10*转化表!$C$56+10*转化表!$C$57+10*转化表!$C$58+(B423-90)*转化表!$C$59,IF(AND(B423&lt;=110,B423&gt;100),9*转化表!$C$50+10*转化表!$C$51+10*转化表!$C$52+10*转化表!$C$53+10*转化表!$C$54+10*转化表!$C$55+10*转化表!$C$56+10*转化表!$C$57+10*转化表!$C$58+10*转化表!$C$59+(B423-100)*转化表!$C$60,IF(AND(B423&lt;=120,B423&gt;110),9*转化表!$C$50+10*转化表!$C$51+10*转化表!$C$52+10*转化表!$C$53+10*转化表!$C$54+10*转化表!$C$55+10*转化表!$C$56+10*转化表!$C$57+10*转化表!$C$58+10*转化表!$C$59+10*转化表!$C$60+(B423-110)*转化表!$C$61))))))))))))</f>
        <v>957</v>
      </c>
      <c r="H423" s="47">
        <f>人物成长表!$D423*人物成长表!$B423*7%+4.8+IF(AND(B423&lt;=10,B423&gt;0),(人物成长表!$B423-1)*转化表!$D$50,IF(AND(B423&lt;=20,B423&gt;10),9*转化表!$D$50+(B423-10)*转化表!$D$51,IF(AND(B423&lt;=30,B423&gt;20),9*转化表!$D$50+10*转化表!$D$51+(B423-20)*转化表!$D$52,IF(AND(B423&lt;=40,B423&gt;30),9*转化表!$D$50+10*转化表!$D$51+10*转化表!$D$52+(B423-30)*转化表!$D$53,IF(AND(B423&lt;=50,B423&gt;40),9*转化表!$D$50+10*转化表!$D$51+10*转化表!$D$52+10*转化表!$D$53+(B423-40)*转化表!$D$54,IF(AND(B423&lt;=60,B423&gt;50),9*转化表!$D$50+10*转化表!$D$51+10*转化表!$D$52+10*转化表!$D$53+10*转化表!$D$54+(B423-50)*转化表!$D$55,IF(AND(B423&lt;=70,B423&gt;60),9*转化表!$D$50+10*转化表!$D$51+10*转化表!$D$52+10*转化表!$D$53+10*转化表!$D$54+10*转化表!$D$55+(B423-60)*转化表!$D$56,IF(AND(B423&lt;=80,B423&gt;70),9*转化表!$D$50+10*转化表!$D$51+10*转化表!$D$52+10*转化表!$D$53+10*转化表!$D$54+10*转化表!$D$55+10*转化表!$D$56+(B423-70)*转化表!$D$57,IF(AND(B423&lt;=90,B423&gt;80),9*转化表!$D$50+10*转化表!$D$51+10*转化表!$D$52+10*转化表!$D$53+10*转化表!$D$54+10*转化表!$D$55+10*转化表!$D$56+10*转化表!$D$57+(B423-80)*转化表!$D$58,IF(AND(B423&lt;=100,B423&gt;90),9*转化表!$D$50+10*转化表!$D$51+10*转化表!$D$52+10*转化表!$D$53+10*转化表!$D$54+10*转化表!$D$55+10*转化表!$D$56+10*转化表!$D$57+10*转化表!$D$58+(B423-90)*转化表!$D$59,IF(AND(B423&lt;=110,B423&gt;100),9*转化表!$D$50+10*转化表!$D$51+10*转化表!$D$52+10*转化表!$D$53+10*转化表!$D$54+10*转化表!$D$55+10*转化表!$D$56+10*转化表!$D$57+10*转化表!$D$58+10*转化表!$D$59+(B423-100)*转化表!$D$60,IF(AND(B423&lt;=120,B423&gt;110),9*转化表!$D$50+10*转化表!$D$51+10*转化表!$D$52+10*转化表!$D$53+10*转化表!$D$54+10*转化表!$D$55+10*转化表!$D$56+10*转化表!$D$57+10*转化表!$D$58+10*转化表!$D$59+10*转化表!$D$60+(B423-110)*转化表!$D$61))))))))))))</f>
        <v>269.80000000000007</v>
      </c>
      <c r="I423" s="46">
        <f>IF(E423&lt;=50,0,(E423-50)*B423*10%+0.1+IF(AND(B423&lt;=10,B423&gt;0),(人物成长表!$B423-1)*转化表!$E$50,IF(AND(B423&lt;=20,B423&gt;10),9*转化表!$E$50+(B423-10)*转化表!$E$51,IF(AND(B423&lt;=30,B423&gt;20),9*转化表!$E$50+10*转化表!$E$51+(B423-20)*转化表!$E$52,IF(AND(B423&lt;=40,B423&gt;30),9*转化表!$E$50+10*转化表!$E$51+10*转化表!$E$52+(B423-30)*转化表!$E$53,IF(AND(B423&lt;=50,B423&gt;40),9*转化表!$E$50+10*转化表!$E$51+10*转化表!$E$52+10*转化表!$E$53+(B423-40)*转化表!$E$54,IF(AND(B423&lt;=60,B423&gt;50),9*转化表!$E$50+10*转化表!$E$51+10*转化表!$E$52+10*转化表!$E$53+10*转化表!$E$54+(B423-50)*转化表!$E$55,IF(AND(B423&lt;=70,B423&gt;60),9*转化表!$E$50+10*转化表!$E$51+10*转化表!$E$52+10*转化表!$E$53+10*转化表!$E$54+10*转化表!$E$55+(B423-60)*转化表!$E$56,IF(AND(B423&lt;=80,B423&gt;70),9*转化表!$E$50+10*转化表!$E$51+10*转化表!$E$52+10*转化表!$E$53+10*转化表!$E$54+10*转化表!$E$55+10*转化表!$E$56+(B423-70)*转化表!$E$57,IF(AND(B423&lt;=90,B423&gt;80),9*转化表!$E$50+10*转化表!$E$51+10*转化表!$E$52+10*转化表!$E$53+10*转化表!$E$54+10*转化表!$E$55+10*转化表!$E$56+10*转化表!$E$57+(B423-80)*转化表!$E$58,IF(AND(B423&lt;=100,B423&gt;90),9*转化表!$E$50+10*转化表!$E$51+10*转化表!$E$52+10*转化表!$E$53+10*转化表!$E$54+10*转化表!$E$55+10*转化表!$E$56+10*转化表!$E$57+10*转化表!$E$58+(B423-90)*转化表!$E$59,IF(AND(B423&lt;=110,B423&gt;100),9*转化表!$E$50+10*转化表!$E$51+10*转化表!$E$52+10*转化表!$E$53+10*转化表!$E$54+10*转化表!$E$55+10*转化表!$E$56+10*转化表!$E$57+10*转化表!$E$58+10*转化表!$E$59+(B423-100)*转化表!$E$60,IF(AND(B423&lt;=120,B423&gt;110),9*转化表!$E$50+10*转化表!$E$51+10*转化表!$E$52+10*转化表!$E$53+10*转化表!$E$54+10*转化表!$E$55+10*转化表!$E$56+10*转化表!$E$57+10*转化表!$E$58+10*转化表!$E$59+10*转化表!$E$60+(B423-110)*转化表!$E$61)))))))))))))</f>
        <v>0</v>
      </c>
      <c r="J423" s="46">
        <f>IF(E423&lt;=50,0,(E423-50)*B423*7%+0.1+IF(AND(B423&lt;=10,B423&gt;0),(人物成长表!$B423-1)*转化表!$F$50,IF(AND(B423&lt;=20,B423&gt;10),9*转化表!$F$50+(B423-10)*转化表!$F$51,IF(AND(B423&lt;=30,B423&gt;20),9*转化表!$F$50+10*转化表!$F$51+(B423-20)*转化表!$F$52,IF(AND(B423&lt;=40,B423&gt;30),9*转化表!$F$50+10*转化表!$F$51+10*转化表!$F$52+(B423-30)*转化表!$F$53,IF(AND(B423&lt;=50,B423&gt;40),9*转化表!$F$50+10*转化表!$F$51+10*转化表!$F$52+10*转化表!$F$53+(B423-40)*转化表!$F$54,IF(AND(B423&lt;=60,B423&gt;50),9*转化表!$F$50+10*转化表!$F$51+10*转化表!$F$52+10*转化表!$F$53+10*转化表!$F$54+(B423-50)*转化表!$F$55,IF(AND(B423&lt;=70,B423&gt;60),9*转化表!$F$50+10*转化表!$F$51+10*转化表!$F$52+10*转化表!$F$53+10*转化表!$F$54+10*转化表!$F$55+(B423-60)*转化表!$F$56,IF(AND(B423&lt;=80,B423&gt;70),9*转化表!$F$50+10*转化表!$F$51+10*转化表!$F$52+10*转化表!$F$53+10*转化表!$F$54+10*转化表!$F$55+10*转化表!$F$56+(B423-70)*转化表!$F$57,IF(AND(B423&lt;=90,B423&gt;80),9*转化表!$F$50+10*转化表!$F$51+10*转化表!$F$52+10*转化表!$F$53+10*转化表!$F$54+10*转化表!$F$55+10*转化表!$F$56+10*转化表!$F$57+(B423-80)*转化表!$F$58,IF(AND(B423&lt;=100,B423&gt;90),9*转化表!$F$50+10*转化表!$F$51+10*转化表!$F$52+10*转化表!$F$53+10*转化表!$F$54+10*转化表!$F$55+10*转化表!$F$56+10*转化表!$F$57+10*转化表!$F$58+(B423-90)*转化表!$F$59,IF(AND(B423&lt;=110,B423&gt;100),9*转化表!$F$50+10*转化表!$F$51+10*转化表!$F$52+10*转化表!$F$53+10*转化表!$F$54+10*转化表!$F$55+10*转化表!$F$56+10*转化表!$F$57+10*转化表!$F$58+10*转化表!$F$59+(B423-100)*转化表!$F$60,IF(AND(B423&lt;=120,B423&gt;110),9*转化表!$F$50+10*转化表!$F$51+10*转化表!$F$52+10*转化表!$F$53+10*转化表!$F$54+10*转化表!$F$55+10*转化表!$F$56+10*转化表!$F$57+10*转化表!$F$58+10*转化表!$F$59+10*转化表!$F$60+(B423-110)*转化表!$F$61)))))))))))))</f>
        <v>0</v>
      </c>
      <c r="K423" s="46">
        <f>(F423-50)*B423*10%+1+IF(AND(B423&lt;=10,B423&gt;0),(人物成长表!$B423-1)*转化表!$G$50,IF(AND(B423&lt;=20,B423&gt;10),9*转化表!$G$50+(B423-10)*转化表!$G$51,IF(AND(B423&lt;=30,B423&gt;20),9*转化表!$G$50+10*转化表!$G$51+(B423-20)*转化表!$G$52,IF(AND(B423&lt;=40,B423&gt;30),9*转化表!$G$50+10*转化表!$G$51+10*转化表!$G$52+(B423-30)*转化表!$G$53,IF(AND(B423&lt;=50,B423&gt;40),9*转化表!$G$50+10*转化表!$G$51+10*转化表!$G$52+10*转化表!$G$53+(B423-40)*转化表!$G$54,IF(AND(B423&lt;=60,B423&gt;50),9*转化表!$G$50+10*转化表!$G$51+10*转化表!$G$52+10*转化表!$G$53+10*转化表!$G$54+(B423-50)*转化表!$G$55,IF(AND(B423&lt;=70,B423&gt;60),9*转化表!$G$50+10*转化表!$G$51+10*转化表!$G$52+10*转化表!$G$53+10*转化表!$G$54+10*转化表!$G$55+(B423-60)*转化表!$G$56,IF(AND(B423&lt;=80,B423&gt;70),9*转化表!$G$50+10*转化表!$G$51+10*转化表!$G$52+10*转化表!$G$53+10*转化表!$G$54+10*转化表!$G$55+10*转化表!$G$56+(B423-70)*转化表!$G$57,IF(AND(B423&lt;=90,B423&gt;80),9*转化表!$G$50+10*转化表!$G$51+10*转化表!$G$52+10*转化表!$G$53+10*转化表!$G$54+10*转化表!$G$55+10*转化表!$G$56+10*转化表!$G$57+(B423-80)*转化表!$G$58,IF(AND(B423&lt;=100,B423&gt;90),9*转化表!$G$50+10*转化表!$G$51+10*转化表!$G$52+10*转化表!$G$53+10*转化表!$G$54+10*转化表!$G$55+10*转化表!$G$56+10*转化表!$G$57+10*转化表!$G$58+(B423-90)*转化表!$G$59,IF(AND(B423&lt;=110,B423&gt;100),9*转化表!$G$50+10*转化表!$G$51+10*转化表!$G$52+10*转化表!$G$53+10*转化表!$G$54+10*转化表!$G$55+10*转化表!$G$56+10*转化表!$G$57+10*转化表!$G$58+10*转化表!$G$59+(B423-100)*转化表!$G$60,IF(AND(B423&lt;=120,B423&gt;110),9*转化表!$G$50+10*转化表!$G$51+10*转化表!$G$52+10*转化表!$G$53+10*转化表!$G$54+10*转化表!$G$55+10*转化表!$G$56+10*转化表!$G$57+10*转化表!$G$58+10*转化表!$G$59+10*转化表!$G$60+(B423-110)*转化表!$G$61))))))))))))</f>
        <v>224</v>
      </c>
      <c r="L423" s="46">
        <f>IF(F423&lt;=50,0,(F423-50)*B423*7%+IF(AND(B423&lt;=10,B423&gt;0),(人物成长表!$B423-1)*转化表!$H$50,IF(AND(B423&lt;=20,B423&gt;10),9*转化表!$H$50+(B423-10)*转化表!$H$51,IF(AND(B423&lt;=30,B423&gt;20),9*转化表!$H$50+10*转化表!$H$51+(B423-20)*转化表!$H$52,IF(AND(B423&lt;=40,B423&gt;30),9*转化表!$H$50+10*转化表!$H$51+10*转化表!$H$52+(B423-30)*转化表!$H$53,IF(AND(B423&lt;=50,B423&gt;40),9*转化表!$H$50+10*转化表!$H$51+10*转化表!$H$52+10*转化表!$H$53+(B423-40)*转化表!$H$54,IF(AND(B423&lt;=60,B423&gt;50),9*转化表!$H$50+10*转化表!$H$51+10*转化表!$H$52+10*转化表!$H$53+10*转化表!$H$54+(B423-50)*转化表!$H$55,IF(AND(B423&lt;=70,B423&gt;60),9*转化表!$H$50+10*转化表!$H$51+10*转化表!$H$52+10*转化表!$H$53+10*转化表!$H$54+10*转化表!$H$55+(B423-60)*转化表!$H$56,IF(AND(B423&lt;=80,B423&gt;70),9*转化表!$H$50+10*转化表!$H$51+10*转化表!$H$52+10*转化表!$H$53+10*转化表!$H$54+10*转化表!$H$55+10*转化表!$H$56+(B423-70)*转化表!$H$57,IF(AND(B423&lt;=90,B423&gt;80),9*转化表!$H$50+10*转化表!$H$51+10*转化表!$H$52+10*转化表!$H$53+10*转化表!$H$54+10*转化表!$H$55+10*转化表!$H$56+10*转化表!$H$57+(B423-80)*转化表!$H$58,IF(AND(B423&lt;=100,B423&gt;90),9*转化表!$H$50+10*转化表!$H$51+10*转化表!$H$52+10*转化表!$H$53+10*转化表!$H$54+10*转化表!$H$55+10*转化表!$H$56+10*转化表!$H$57+10*转化表!$H$58+(B423-90)*转化表!$H$59,IF(AND(B423&lt;=110,B423&gt;100),9*转化表!$H$50+10*转化表!$H$51+10*转化表!$H$52+10*转化表!$H$53+10*转化表!$H$54+10*转化表!$H$55+10*转化表!$H$56+10*转化表!$H$57+10*转化表!$H$58+10*转化表!$H$59+(B423-100)*转化表!$H$60,IF(AND(B423&lt;=120,B423&gt;110),9*转化表!$H$50+10*转化表!$H$51+10*转化表!$H$52+10*转化表!$H$53+10*转化表!$H$54+10*转化表!$H$55+10*转化表!$H$56+10*转化表!$H$57+10*转化表!$H$58+10*转化表!$H$59+10*转化表!$H$60+(B423-110)*转化表!$H$61)))))))))))))</f>
        <v>0</v>
      </c>
      <c r="M423" s="26">
        <v>0.3</v>
      </c>
      <c r="N423" s="24">
        <v>0</v>
      </c>
      <c r="O423" s="24">
        <v>0</v>
      </c>
      <c r="P423" s="26">
        <v>0.05</v>
      </c>
      <c r="Q423" s="24">
        <v>0</v>
      </c>
      <c r="R423" s="24">
        <v>0</v>
      </c>
      <c r="S423" s="26">
        <v>0.1</v>
      </c>
    </row>
    <row r="424" spans="1:19">
      <c r="A424" s="23" t="s">
        <v>466</v>
      </c>
      <c r="B424" s="24">
        <v>63</v>
      </c>
      <c r="C424" s="25">
        <f t="shared" si="3"/>
        <v>3710</v>
      </c>
      <c r="D424" s="23">
        <v>60</v>
      </c>
      <c r="E424" s="23">
        <v>50</v>
      </c>
      <c r="F424" s="24">
        <v>50</v>
      </c>
      <c r="G424" s="47">
        <f>人物成长表!$D424*人物成长表!$B424*10%+7+IF(AND(B424&lt;=10,B424&gt;0),(人物成长表!$B424-1)*转化表!$C$50,IF(AND(B424&lt;=20,B424&gt;10),9*转化表!$C$50+(B424-10)*转化表!$C$51,IF(AND(B424&lt;=30,B424&gt;20),9*转化表!$C$50+10*转化表!$C$51+(B424-20)*转化表!$C$52,IF(AND(B424&lt;=40,B424&gt;30),9*转化表!$C$50+10*转化表!$C$51+10*转化表!$C$52+(B424-30)*转化表!$C$53,IF(AND(B424&lt;=50,B424&gt;40),9*转化表!$C$50+10*转化表!$C$51+10*转化表!$C$52+10*转化表!$C$53+(B424-40)*转化表!$C$54,IF(AND(B424&lt;=60,B424&gt;50),9*转化表!$C$50+10*转化表!$C$51+10*转化表!$C$52+10*转化表!$C$53+10*转化表!$C$54+(B424-50)*转化表!$C$55,IF(AND(B424&lt;=70,B424&gt;60),9*转化表!$C$50+10*转化表!$C$51+10*转化表!$C$52+10*转化表!$C$53+10*转化表!$C$54+10*转化表!$C$55+(B424-60)*转化表!$C$56,IF(AND(B424&lt;=80,B424&gt;70),9*转化表!$C$50+10*转化表!$C$51+10*转化表!$C$52+10*转化表!$C$53+10*转化表!$C$54+10*转化表!$C$55+10*转化表!$C$56+(B424-70)*转化表!$C$57,IF(AND(B424&lt;=90,B424&gt;80),9*转化表!$C$50+10*转化表!$C$51+10*转化表!$C$52+10*转化表!$C$53+10*转化表!$C$54+10*转化表!$C$55+10*转化表!$C$56+10*转化表!$C$57+(B424-80)*转化表!$C$58,IF(AND(B424&lt;=100,B424&gt;90),9*转化表!$C$50+10*转化表!$C$51+10*转化表!$C$52+10*转化表!$C$53+10*转化表!$C$54+10*转化表!$C$55+10*转化表!$C$56+10*转化表!$C$57+10*转化表!$C$58+(B424-90)*转化表!$C$59,IF(AND(B424&lt;=110,B424&gt;100),9*转化表!$C$50+10*转化表!$C$51+10*转化表!$C$52+10*转化表!$C$53+10*转化表!$C$54+10*转化表!$C$55+10*转化表!$C$56+10*转化表!$C$57+10*转化表!$C$58+10*转化表!$C$59+(B424-100)*转化表!$C$60,IF(AND(B424&lt;=120,B424&gt;110),9*转化表!$C$50+10*转化表!$C$51+10*转化表!$C$52+10*转化表!$C$53+10*转化表!$C$54+10*转化表!$C$55+10*转化表!$C$56+10*转化表!$C$57+10*转化表!$C$58+10*转化表!$C$59+10*转化表!$C$60+(B424-110)*转化表!$C$61))))))))))))</f>
        <v>986</v>
      </c>
      <c r="H424" s="47">
        <f>人物成长表!$D424*人物成长表!$B424*7%+4.8+IF(AND(B424&lt;=10,B424&gt;0),(人物成长表!$B424-1)*转化表!$D$50,IF(AND(B424&lt;=20,B424&gt;10),9*转化表!$D$50+(B424-10)*转化表!$D$51,IF(AND(B424&lt;=30,B424&gt;20),9*转化表!$D$50+10*转化表!$D$51+(B424-20)*转化表!$D$52,IF(AND(B424&lt;=40,B424&gt;30),9*转化表!$D$50+10*转化表!$D$51+10*转化表!$D$52+(B424-30)*转化表!$D$53,IF(AND(B424&lt;=50,B424&gt;40),9*转化表!$D$50+10*转化表!$D$51+10*转化表!$D$52+10*转化表!$D$53+(B424-40)*转化表!$D$54,IF(AND(B424&lt;=60,B424&gt;50),9*转化表!$D$50+10*转化表!$D$51+10*转化表!$D$52+10*转化表!$D$53+10*转化表!$D$54+(B424-50)*转化表!$D$55,IF(AND(B424&lt;=70,B424&gt;60),9*转化表!$D$50+10*转化表!$D$51+10*转化表!$D$52+10*转化表!$D$53+10*转化表!$D$54+10*转化表!$D$55+(B424-60)*转化表!$D$56,IF(AND(B424&lt;=80,B424&gt;70),9*转化表!$D$50+10*转化表!$D$51+10*转化表!$D$52+10*转化表!$D$53+10*转化表!$D$54+10*转化表!$D$55+10*转化表!$D$56+(B424-70)*转化表!$D$57,IF(AND(B424&lt;=90,B424&gt;80),9*转化表!$D$50+10*转化表!$D$51+10*转化表!$D$52+10*转化表!$D$53+10*转化表!$D$54+10*转化表!$D$55+10*转化表!$D$56+10*转化表!$D$57+(B424-80)*转化表!$D$58,IF(AND(B424&lt;=100,B424&gt;90),9*转化表!$D$50+10*转化表!$D$51+10*转化表!$D$52+10*转化表!$D$53+10*转化表!$D$54+10*转化表!$D$55+10*转化表!$D$56+10*转化表!$D$57+10*转化表!$D$58+(B424-90)*转化表!$D$59,IF(AND(B424&lt;=110,B424&gt;100),9*转化表!$D$50+10*转化表!$D$51+10*转化表!$D$52+10*转化表!$D$53+10*转化表!$D$54+10*转化表!$D$55+10*转化表!$D$56+10*转化表!$D$57+10*转化表!$D$58+10*转化表!$D$59+(B424-100)*转化表!$D$60,IF(AND(B424&lt;=120,B424&gt;110),9*转化表!$D$50+10*转化表!$D$51+10*转化表!$D$52+10*转化表!$D$53+10*转化表!$D$54+10*转化表!$D$55+10*转化表!$D$56+10*转化表!$D$57+10*转化表!$D$58+10*转化表!$D$59+10*转化表!$D$60+(B424-110)*转化表!$D$61))))))))))))</f>
        <v>277.20000000000005</v>
      </c>
      <c r="I424" s="46">
        <f>IF(E424&lt;=50,0,(E424-50)*B424*10%+0.1+IF(AND(B424&lt;=10,B424&gt;0),(人物成长表!$B424-1)*转化表!$E$50,IF(AND(B424&lt;=20,B424&gt;10),9*转化表!$E$50+(B424-10)*转化表!$E$51,IF(AND(B424&lt;=30,B424&gt;20),9*转化表!$E$50+10*转化表!$E$51+(B424-20)*转化表!$E$52,IF(AND(B424&lt;=40,B424&gt;30),9*转化表!$E$50+10*转化表!$E$51+10*转化表!$E$52+(B424-30)*转化表!$E$53,IF(AND(B424&lt;=50,B424&gt;40),9*转化表!$E$50+10*转化表!$E$51+10*转化表!$E$52+10*转化表!$E$53+(B424-40)*转化表!$E$54,IF(AND(B424&lt;=60,B424&gt;50),9*转化表!$E$50+10*转化表!$E$51+10*转化表!$E$52+10*转化表!$E$53+10*转化表!$E$54+(B424-50)*转化表!$E$55,IF(AND(B424&lt;=70,B424&gt;60),9*转化表!$E$50+10*转化表!$E$51+10*转化表!$E$52+10*转化表!$E$53+10*转化表!$E$54+10*转化表!$E$55+(B424-60)*转化表!$E$56,IF(AND(B424&lt;=80,B424&gt;70),9*转化表!$E$50+10*转化表!$E$51+10*转化表!$E$52+10*转化表!$E$53+10*转化表!$E$54+10*转化表!$E$55+10*转化表!$E$56+(B424-70)*转化表!$E$57,IF(AND(B424&lt;=90,B424&gt;80),9*转化表!$E$50+10*转化表!$E$51+10*转化表!$E$52+10*转化表!$E$53+10*转化表!$E$54+10*转化表!$E$55+10*转化表!$E$56+10*转化表!$E$57+(B424-80)*转化表!$E$58,IF(AND(B424&lt;=100,B424&gt;90),9*转化表!$E$50+10*转化表!$E$51+10*转化表!$E$52+10*转化表!$E$53+10*转化表!$E$54+10*转化表!$E$55+10*转化表!$E$56+10*转化表!$E$57+10*转化表!$E$58+(B424-90)*转化表!$E$59,IF(AND(B424&lt;=110,B424&gt;100),9*转化表!$E$50+10*转化表!$E$51+10*转化表!$E$52+10*转化表!$E$53+10*转化表!$E$54+10*转化表!$E$55+10*转化表!$E$56+10*转化表!$E$57+10*转化表!$E$58+10*转化表!$E$59+(B424-100)*转化表!$E$60,IF(AND(B424&lt;=120,B424&gt;110),9*转化表!$E$50+10*转化表!$E$51+10*转化表!$E$52+10*转化表!$E$53+10*转化表!$E$54+10*转化表!$E$55+10*转化表!$E$56+10*转化表!$E$57+10*转化表!$E$58+10*转化表!$E$59+10*转化表!$E$60+(B424-110)*转化表!$E$61)))))))))))))</f>
        <v>0</v>
      </c>
      <c r="J424" s="46">
        <f>IF(E424&lt;=50,0,(E424-50)*B424*7%+0.1+IF(AND(B424&lt;=10,B424&gt;0),(人物成长表!$B424-1)*转化表!$F$50,IF(AND(B424&lt;=20,B424&gt;10),9*转化表!$F$50+(B424-10)*转化表!$F$51,IF(AND(B424&lt;=30,B424&gt;20),9*转化表!$F$50+10*转化表!$F$51+(B424-20)*转化表!$F$52,IF(AND(B424&lt;=40,B424&gt;30),9*转化表!$F$50+10*转化表!$F$51+10*转化表!$F$52+(B424-30)*转化表!$F$53,IF(AND(B424&lt;=50,B424&gt;40),9*转化表!$F$50+10*转化表!$F$51+10*转化表!$F$52+10*转化表!$F$53+(B424-40)*转化表!$F$54,IF(AND(B424&lt;=60,B424&gt;50),9*转化表!$F$50+10*转化表!$F$51+10*转化表!$F$52+10*转化表!$F$53+10*转化表!$F$54+(B424-50)*转化表!$F$55,IF(AND(B424&lt;=70,B424&gt;60),9*转化表!$F$50+10*转化表!$F$51+10*转化表!$F$52+10*转化表!$F$53+10*转化表!$F$54+10*转化表!$F$55+(B424-60)*转化表!$F$56,IF(AND(B424&lt;=80,B424&gt;70),9*转化表!$F$50+10*转化表!$F$51+10*转化表!$F$52+10*转化表!$F$53+10*转化表!$F$54+10*转化表!$F$55+10*转化表!$F$56+(B424-70)*转化表!$F$57,IF(AND(B424&lt;=90,B424&gt;80),9*转化表!$F$50+10*转化表!$F$51+10*转化表!$F$52+10*转化表!$F$53+10*转化表!$F$54+10*转化表!$F$55+10*转化表!$F$56+10*转化表!$F$57+(B424-80)*转化表!$F$58,IF(AND(B424&lt;=100,B424&gt;90),9*转化表!$F$50+10*转化表!$F$51+10*转化表!$F$52+10*转化表!$F$53+10*转化表!$F$54+10*转化表!$F$55+10*转化表!$F$56+10*转化表!$F$57+10*转化表!$F$58+(B424-90)*转化表!$F$59,IF(AND(B424&lt;=110,B424&gt;100),9*转化表!$F$50+10*转化表!$F$51+10*转化表!$F$52+10*转化表!$F$53+10*转化表!$F$54+10*转化表!$F$55+10*转化表!$F$56+10*转化表!$F$57+10*转化表!$F$58+10*转化表!$F$59+(B424-100)*转化表!$F$60,IF(AND(B424&lt;=120,B424&gt;110),9*转化表!$F$50+10*转化表!$F$51+10*转化表!$F$52+10*转化表!$F$53+10*转化表!$F$54+10*转化表!$F$55+10*转化表!$F$56+10*转化表!$F$57+10*转化表!$F$58+10*转化表!$F$59+10*转化表!$F$60+(B424-110)*转化表!$F$61)))))))))))))</f>
        <v>0</v>
      </c>
      <c r="K424" s="46">
        <f>(F424-50)*B424*10%+1+IF(AND(B424&lt;=10,B424&gt;0),(人物成长表!$B424-1)*转化表!$G$50,IF(AND(B424&lt;=20,B424&gt;10),9*转化表!$G$50+(B424-10)*转化表!$G$51,IF(AND(B424&lt;=30,B424&gt;20),9*转化表!$G$50+10*转化表!$G$51+(B424-20)*转化表!$G$52,IF(AND(B424&lt;=40,B424&gt;30),9*转化表!$G$50+10*转化表!$G$51+10*转化表!$G$52+(B424-30)*转化表!$G$53,IF(AND(B424&lt;=50,B424&gt;40),9*转化表!$G$50+10*转化表!$G$51+10*转化表!$G$52+10*转化表!$G$53+(B424-40)*转化表!$G$54,IF(AND(B424&lt;=60,B424&gt;50),9*转化表!$G$50+10*转化表!$G$51+10*转化表!$G$52+10*转化表!$G$53+10*转化表!$G$54+(B424-50)*转化表!$G$55,IF(AND(B424&lt;=70,B424&gt;60),9*转化表!$G$50+10*转化表!$G$51+10*转化表!$G$52+10*转化表!$G$53+10*转化表!$G$54+10*转化表!$G$55+(B424-60)*转化表!$G$56,IF(AND(B424&lt;=80,B424&gt;70),9*转化表!$G$50+10*转化表!$G$51+10*转化表!$G$52+10*转化表!$G$53+10*转化表!$G$54+10*转化表!$G$55+10*转化表!$G$56+(B424-70)*转化表!$G$57,IF(AND(B424&lt;=90,B424&gt;80),9*转化表!$G$50+10*转化表!$G$51+10*转化表!$G$52+10*转化表!$G$53+10*转化表!$G$54+10*转化表!$G$55+10*转化表!$G$56+10*转化表!$G$57+(B424-80)*转化表!$G$58,IF(AND(B424&lt;=100,B424&gt;90),9*转化表!$G$50+10*转化表!$G$51+10*转化表!$G$52+10*转化表!$G$53+10*转化表!$G$54+10*转化表!$G$55+10*转化表!$G$56+10*转化表!$G$57+10*转化表!$G$58+(B424-90)*转化表!$G$59,IF(AND(B424&lt;=110,B424&gt;100),9*转化表!$G$50+10*转化表!$G$51+10*转化表!$G$52+10*转化表!$G$53+10*转化表!$G$54+10*转化表!$G$55+10*转化表!$G$56+10*转化表!$G$57+10*转化表!$G$58+10*转化表!$G$59+(B424-100)*转化表!$G$60,IF(AND(B424&lt;=120,B424&gt;110),9*转化表!$G$50+10*转化表!$G$51+10*转化表!$G$52+10*转化表!$G$53+10*转化表!$G$54+10*转化表!$G$55+10*转化表!$G$56+10*转化表!$G$57+10*转化表!$G$58+10*转化表!$G$59+10*转化表!$G$60+(B424-110)*转化表!$G$61))))))))))))</f>
        <v>231</v>
      </c>
      <c r="L424" s="46">
        <f>IF(F424&lt;=50,0,(F424-50)*B424*7%+IF(AND(B424&lt;=10,B424&gt;0),(人物成长表!$B424-1)*转化表!$H$50,IF(AND(B424&lt;=20,B424&gt;10),9*转化表!$H$50+(B424-10)*转化表!$H$51,IF(AND(B424&lt;=30,B424&gt;20),9*转化表!$H$50+10*转化表!$H$51+(B424-20)*转化表!$H$52,IF(AND(B424&lt;=40,B424&gt;30),9*转化表!$H$50+10*转化表!$H$51+10*转化表!$H$52+(B424-30)*转化表!$H$53,IF(AND(B424&lt;=50,B424&gt;40),9*转化表!$H$50+10*转化表!$H$51+10*转化表!$H$52+10*转化表!$H$53+(B424-40)*转化表!$H$54,IF(AND(B424&lt;=60,B424&gt;50),9*转化表!$H$50+10*转化表!$H$51+10*转化表!$H$52+10*转化表!$H$53+10*转化表!$H$54+(B424-50)*转化表!$H$55,IF(AND(B424&lt;=70,B424&gt;60),9*转化表!$H$50+10*转化表!$H$51+10*转化表!$H$52+10*转化表!$H$53+10*转化表!$H$54+10*转化表!$H$55+(B424-60)*转化表!$H$56,IF(AND(B424&lt;=80,B424&gt;70),9*转化表!$H$50+10*转化表!$H$51+10*转化表!$H$52+10*转化表!$H$53+10*转化表!$H$54+10*转化表!$H$55+10*转化表!$H$56+(B424-70)*转化表!$H$57,IF(AND(B424&lt;=90,B424&gt;80),9*转化表!$H$50+10*转化表!$H$51+10*转化表!$H$52+10*转化表!$H$53+10*转化表!$H$54+10*转化表!$H$55+10*转化表!$H$56+10*转化表!$H$57+(B424-80)*转化表!$H$58,IF(AND(B424&lt;=100,B424&gt;90),9*转化表!$H$50+10*转化表!$H$51+10*转化表!$H$52+10*转化表!$H$53+10*转化表!$H$54+10*转化表!$H$55+10*转化表!$H$56+10*转化表!$H$57+10*转化表!$H$58+(B424-90)*转化表!$H$59,IF(AND(B424&lt;=110,B424&gt;100),9*转化表!$H$50+10*转化表!$H$51+10*转化表!$H$52+10*转化表!$H$53+10*转化表!$H$54+10*转化表!$H$55+10*转化表!$H$56+10*转化表!$H$57+10*转化表!$H$58+10*转化表!$H$59+(B424-100)*转化表!$H$60,IF(AND(B424&lt;=120,B424&gt;110),9*转化表!$H$50+10*转化表!$H$51+10*转化表!$H$52+10*转化表!$H$53+10*转化表!$H$54+10*转化表!$H$55+10*转化表!$H$56+10*转化表!$H$57+10*转化表!$H$58+10*转化表!$H$59+10*转化表!$H$60+(B424-110)*转化表!$H$61)))))))))))))</f>
        <v>0</v>
      </c>
      <c r="M424" s="26">
        <v>0.3</v>
      </c>
      <c r="N424" s="24">
        <v>0</v>
      </c>
      <c r="O424" s="24">
        <v>0</v>
      </c>
      <c r="P424" s="26">
        <v>0.05</v>
      </c>
      <c r="Q424" s="24">
        <v>0</v>
      </c>
      <c r="R424" s="24">
        <v>0</v>
      </c>
      <c r="S424" s="26">
        <v>0.1</v>
      </c>
    </row>
    <row r="425" spans="1:19">
      <c r="A425" s="23" t="s">
        <v>466</v>
      </c>
      <c r="B425" s="24">
        <v>64</v>
      </c>
      <c r="C425" s="25">
        <f t="shared" si="3"/>
        <v>3822</v>
      </c>
      <c r="D425" s="23">
        <v>60</v>
      </c>
      <c r="E425" s="23">
        <v>50</v>
      </c>
      <c r="F425" s="24">
        <v>50</v>
      </c>
      <c r="G425" s="47">
        <f>人物成长表!$D425*人物成长表!$B425*10%+7+IF(AND(B425&lt;=10,B425&gt;0),(人物成长表!$B425-1)*转化表!$C$50,IF(AND(B425&lt;=20,B425&gt;10),9*转化表!$C$50+(B425-10)*转化表!$C$51,IF(AND(B425&lt;=30,B425&gt;20),9*转化表!$C$50+10*转化表!$C$51+(B425-20)*转化表!$C$52,IF(AND(B425&lt;=40,B425&gt;30),9*转化表!$C$50+10*转化表!$C$51+10*转化表!$C$52+(B425-30)*转化表!$C$53,IF(AND(B425&lt;=50,B425&gt;40),9*转化表!$C$50+10*转化表!$C$51+10*转化表!$C$52+10*转化表!$C$53+(B425-40)*转化表!$C$54,IF(AND(B425&lt;=60,B425&gt;50),9*转化表!$C$50+10*转化表!$C$51+10*转化表!$C$52+10*转化表!$C$53+10*转化表!$C$54+(B425-50)*转化表!$C$55,IF(AND(B425&lt;=70,B425&gt;60),9*转化表!$C$50+10*转化表!$C$51+10*转化表!$C$52+10*转化表!$C$53+10*转化表!$C$54+10*转化表!$C$55+(B425-60)*转化表!$C$56,IF(AND(B425&lt;=80,B425&gt;70),9*转化表!$C$50+10*转化表!$C$51+10*转化表!$C$52+10*转化表!$C$53+10*转化表!$C$54+10*转化表!$C$55+10*转化表!$C$56+(B425-70)*转化表!$C$57,IF(AND(B425&lt;=90,B425&gt;80),9*转化表!$C$50+10*转化表!$C$51+10*转化表!$C$52+10*转化表!$C$53+10*转化表!$C$54+10*转化表!$C$55+10*转化表!$C$56+10*转化表!$C$57+(B425-80)*转化表!$C$58,IF(AND(B425&lt;=100,B425&gt;90),9*转化表!$C$50+10*转化表!$C$51+10*转化表!$C$52+10*转化表!$C$53+10*转化表!$C$54+10*转化表!$C$55+10*转化表!$C$56+10*转化表!$C$57+10*转化表!$C$58+(B425-90)*转化表!$C$59,IF(AND(B425&lt;=110,B425&gt;100),9*转化表!$C$50+10*转化表!$C$51+10*转化表!$C$52+10*转化表!$C$53+10*转化表!$C$54+10*转化表!$C$55+10*转化表!$C$56+10*转化表!$C$57+10*转化表!$C$58+10*转化表!$C$59+(B425-100)*转化表!$C$60,IF(AND(B425&lt;=120,B425&gt;110),9*转化表!$C$50+10*转化表!$C$51+10*转化表!$C$52+10*转化表!$C$53+10*转化表!$C$54+10*转化表!$C$55+10*转化表!$C$56+10*转化表!$C$57+10*转化表!$C$58+10*转化表!$C$59+10*转化表!$C$60+(B425-110)*转化表!$C$61))))))))))))</f>
        <v>1015</v>
      </c>
      <c r="H425" s="47">
        <f>人物成长表!$D425*人物成长表!$B425*7%+4.8+IF(AND(B425&lt;=10,B425&gt;0),(人物成长表!$B425-1)*转化表!$D$50,IF(AND(B425&lt;=20,B425&gt;10),9*转化表!$D$50+(B425-10)*转化表!$D$51,IF(AND(B425&lt;=30,B425&gt;20),9*转化表!$D$50+10*转化表!$D$51+(B425-20)*转化表!$D$52,IF(AND(B425&lt;=40,B425&gt;30),9*转化表!$D$50+10*转化表!$D$51+10*转化表!$D$52+(B425-30)*转化表!$D$53,IF(AND(B425&lt;=50,B425&gt;40),9*转化表!$D$50+10*转化表!$D$51+10*转化表!$D$52+10*转化表!$D$53+(B425-40)*转化表!$D$54,IF(AND(B425&lt;=60,B425&gt;50),9*转化表!$D$50+10*转化表!$D$51+10*转化表!$D$52+10*转化表!$D$53+10*转化表!$D$54+(B425-50)*转化表!$D$55,IF(AND(B425&lt;=70,B425&gt;60),9*转化表!$D$50+10*转化表!$D$51+10*转化表!$D$52+10*转化表!$D$53+10*转化表!$D$54+10*转化表!$D$55+(B425-60)*转化表!$D$56,IF(AND(B425&lt;=80,B425&gt;70),9*转化表!$D$50+10*转化表!$D$51+10*转化表!$D$52+10*转化表!$D$53+10*转化表!$D$54+10*转化表!$D$55+10*转化表!$D$56+(B425-70)*转化表!$D$57,IF(AND(B425&lt;=90,B425&gt;80),9*转化表!$D$50+10*转化表!$D$51+10*转化表!$D$52+10*转化表!$D$53+10*转化表!$D$54+10*转化表!$D$55+10*转化表!$D$56+10*转化表!$D$57+(B425-80)*转化表!$D$58,IF(AND(B425&lt;=100,B425&gt;90),9*转化表!$D$50+10*转化表!$D$51+10*转化表!$D$52+10*转化表!$D$53+10*转化表!$D$54+10*转化表!$D$55+10*转化表!$D$56+10*转化表!$D$57+10*转化表!$D$58+(B425-90)*转化表!$D$59,IF(AND(B425&lt;=110,B425&gt;100),9*转化表!$D$50+10*转化表!$D$51+10*转化表!$D$52+10*转化表!$D$53+10*转化表!$D$54+10*转化表!$D$55+10*转化表!$D$56+10*转化表!$D$57+10*转化表!$D$58+10*转化表!$D$59+(B425-100)*转化表!$D$60,IF(AND(B425&lt;=120,B425&gt;110),9*转化表!$D$50+10*转化表!$D$51+10*转化表!$D$52+10*转化表!$D$53+10*转化表!$D$54+10*转化表!$D$55+10*转化表!$D$56+10*转化表!$D$57+10*转化表!$D$58+10*转化表!$D$59+10*转化表!$D$60+(B425-110)*转化表!$D$61))))))))))))</f>
        <v>284.60000000000002</v>
      </c>
      <c r="I425" s="46">
        <f>IF(E425&lt;=50,0,(E425-50)*B425*10%+0.1+IF(AND(B425&lt;=10,B425&gt;0),(人物成长表!$B425-1)*转化表!$E$50,IF(AND(B425&lt;=20,B425&gt;10),9*转化表!$E$50+(B425-10)*转化表!$E$51,IF(AND(B425&lt;=30,B425&gt;20),9*转化表!$E$50+10*转化表!$E$51+(B425-20)*转化表!$E$52,IF(AND(B425&lt;=40,B425&gt;30),9*转化表!$E$50+10*转化表!$E$51+10*转化表!$E$52+(B425-30)*转化表!$E$53,IF(AND(B425&lt;=50,B425&gt;40),9*转化表!$E$50+10*转化表!$E$51+10*转化表!$E$52+10*转化表!$E$53+(B425-40)*转化表!$E$54,IF(AND(B425&lt;=60,B425&gt;50),9*转化表!$E$50+10*转化表!$E$51+10*转化表!$E$52+10*转化表!$E$53+10*转化表!$E$54+(B425-50)*转化表!$E$55,IF(AND(B425&lt;=70,B425&gt;60),9*转化表!$E$50+10*转化表!$E$51+10*转化表!$E$52+10*转化表!$E$53+10*转化表!$E$54+10*转化表!$E$55+(B425-60)*转化表!$E$56,IF(AND(B425&lt;=80,B425&gt;70),9*转化表!$E$50+10*转化表!$E$51+10*转化表!$E$52+10*转化表!$E$53+10*转化表!$E$54+10*转化表!$E$55+10*转化表!$E$56+(B425-70)*转化表!$E$57,IF(AND(B425&lt;=90,B425&gt;80),9*转化表!$E$50+10*转化表!$E$51+10*转化表!$E$52+10*转化表!$E$53+10*转化表!$E$54+10*转化表!$E$55+10*转化表!$E$56+10*转化表!$E$57+(B425-80)*转化表!$E$58,IF(AND(B425&lt;=100,B425&gt;90),9*转化表!$E$50+10*转化表!$E$51+10*转化表!$E$52+10*转化表!$E$53+10*转化表!$E$54+10*转化表!$E$55+10*转化表!$E$56+10*转化表!$E$57+10*转化表!$E$58+(B425-90)*转化表!$E$59,IF(AND(B425&lt;=110,B425&gt;100),9*转化表!$E$50+10*转化表!$E$51+10*转化表!$E$52+10*转化表!$E$53+10*转化表!$E$54+10*转化表!$E$55+10*转化表!$E$56+10*转化表!$E$57+10*转化表!$E$58+10*转化表!$E$59+(B425-100)*转化表!$E$60,IF(AND(B425&lt;=120,B425&gt;110),9*转化表!$E$50+10*转化表!$E$51+10*转化表!$E$52+10*转化表!$E$53+10*转化表!$E$54+10*转化表!$E$55+10*转化表!$E$56+10*转化表!$E$57+10*转化表!$E$58+10*转化表!$E$59+10*转化表!$E$60+(B425-110)*转化表!$E$61)))))))))))))</f>
        <v>0</v>
      </c>
      <c r="J425" s="46">
        <f>IF(E425&lt;=50,0,(E425-50)*B425*7%+0.1+IF(AND(B425&lt;=10,B425&gt;0),(人物成长表!$B425-1)*转化表!$F$50,IF(AND(B425&lt;=20,B425&gt;10),9*转化表!$F$50+(B425-10)*转化表!$F$51,IF(AND(B425&lt;=30,B425&gt;20),9*转化表!$F$50+10*转化表!$F$51+(B425-20)*转化表!$F$52,IF(AND(B425&lt;=40,B425&gt;30),9*转化表!$F$50+10*转化表!$F$51+10*转化表!$F$52+(B425-30)*转化表!$F$53,IF(AND(B425&lt;=50,B425&gt;40),9*转化表!$F$50+10*转化表!$F$51+10*转化表!$F$52+10*转化表!$F$53+(B425-40)*转化表!$F$54,IF(AND(B425&lt;=60,B425&gt;50),9*转化表!$F$50+10*转化表!$F$51+10*转化表!$F$52+10*转化表!$F$53+10*转化表!$F$54+(B425-50)*转化表!$F$55,IF(AND(B425&lt;=70,B425&gt;60),9*转化表!$F$50+10*转化表!$F$51+10*转化表!$F$52+10*转化表!$F$53+10*转化表!$F$54+10*转化表!$F$55+(B425-60)*转化表!$F$56,IF(AND(B425&lt;=80,B425&gt;70),9*转化表!$F$50+10*转化表!$F$51+10*转化表!$F$52+10*转化表!$F$53+10*转化表!$F$54+10*转化表!$F$55+10*转化表!$F$56+(B425-70)*转化表!$F$57,IF(AND(B425&lt;=90,B425&gt;80),9*转化表!$F$50+10*转化表!$F$51+10*转化表!$F$52+10*转化表!$F$53+10*转化表!$F$54+10*转化表!$F$55+10*转化表!$F$56+10*转化表!$F$57+(B425-80)*转化表!$F$58,IF(AND(B425&lt;=100,B425&gt;90),9*转化表!$F$50+10*转化表!$F$51+10*转化表!$F$52+10*转化表!$F$53+10*转化表!$F$54+10*转化表!$F$55+10*转化表!$F$56+10*转化表!$F$57+10*转化表!$F$58+(B425-90)*转化表!$F$59,IF(AND(B425&lt;=110,B425&gt;100),9*转化表!$F$50+10*转化表!$F$51+10*转化表!$F$52+10*转化表!$F$53+10*转化表!$F$54+10*转化表!$F$55+10*转化表!$F$56+10*转化表!$F$57+10*转化表!$F$58+10*转化表!$F$59+(B425-100)*转化表!$F$60,IF(AND(B425&lt;=120,B425&gt;110),9*转化表!$F$50+10*转化表!$F$51+10*转化表!$F$52+10*转化表!$F$53+10*转化表!$F$54+10*转化表!$F$55+10*转化表!$F$56+10*转化表!$F$57+10*转化表!$F$58+10*转化表!$F$59+10*转化表!$F$60+(B425-110)*转化表!$F$61)))))))))))))</f>
        <v>0</v>
      </c>
      <c r="K425" s="46">
        <f>(F425-50)*B425*10%+1+IF(AND(B425&lt;=10,B425&gt;0),(人物成长表!$B425-1)*转化表!$G$50,IF(AND(B425&lt;=20,B425&gt;10),9*转化表!$G$50+(B425-10)*转化表!$G$51,IF(AND(B425&lt;=30,B425&gt;20),9*转化表!$G$50+10*转化表!$G$51+(B425-20)*转化表!$G$52,IF(AND(B425&lt;=40,B425&gt;30),9*转化表!$G$50+10*转化表!$G$51+10*转化表!$G$52+(B425-30)*转化表!$G$53,IF(AND(B425&lt;=50,B425&gt;40),9*转化表!$G$50+10*转化表!$G$51+10*转化表!$G$52+10*转化表!$G$53+(B425-40)*转化表!$G$54,IF(AND(B425&lt;=60,B425&gt;50),9*转化表!$G$50+10*转化表!$G$51+10*转化表!$G$52+10*转化表!$G$53+10*转化表!$G$54+(B425-50)*转化表!$G$55,IF(AND(B425&lt;=70,B425&gt;60),9*转化表!$G$50+10*转化表!$G$51+10*转化表!$G$52+10*转化表!$G$53+10*转化表!$G$54+10*转化表!$G$55+(B425-60)*转化表!$G$56,IF(AND(B425&lt;=80,B425&gt;70),9*转化表!$G$50+10*转化表!$G$51+10*转化表!$G$52+10*转化表!$G$53+10*转化表!$G$54+10*转化表!$G$55+10*转化表!$G$56+(B425-70)*转化表!$G$57,IF(AND(B425&lt;=90,B425&gt;80),9*转化表!$G$50+10*转化表!$G$51+10*转化表!$G$52+10*转化表!$G$53+10*转化表!$G$54+10*转化表!$G$55+10*转化表!$G$56+10*转化表!$G$57+(B425-80)*转化表!$G$58,IF(AND(B425&lt;=100,B425&gt;90),9*转化表!$G$50+10*转化表!$G$51+10*转化表!$G$52+10*转化表!$G$53+10*转化表!$G$54+10*转化表!$G$55+10*转化表!$G$56+10*转化表!$G$57+10*转化表!$G$58+(B425-90)*转化表!$G$59,IF(AND(B425&lt;=110,B425&gt;100),9*转化表!$G$50+10*转化表!$G$51+10*转化表!$G$52+10*转化表!$G$53+10*转化表!$G$54+10*转化表!$G$55+10*转化表!$G$56+10*转化表!$G$57+10*转化表!$G$58+10*转化表!$G$59+(B425-100)*转化表!$G$60,IF(AND(B425&lt;=120,B425&gt;110),9*转化表!$G$50+10*转化表!$G$51+10*转化表!$G$52+10*转化表!$G$53+10*转化表!$G$54+10*转化表!$G$55+10*转化表!$G$56+10*转化表!$G$57+10*转化表!$G$58+10*转化表!$G$59+10*转化表!$G$60+(B425-110)*转化表!$G$61))))))))))))</f>
        <v>238</v>
      </c>
      <c r="L425" s="46">
        <f>IF(F425&lt;=50,0,(F425-50)*B425*7%+IF(AND(B425&lt;=10,B425&gt;0),(人物成长表!$B425-1)*转化表!$H$50,IF(AND(B425&lt;=20,B425&gt;10),9*转化表!$H$50+(B425-10)*转化表!$H$51,IF(AND(B425&lt;=30,B425&gt;20),9*转化表!$H$50+10*转化表!$H$51+(B425-20)*转化表!$H$52,IF(AND(B425&lt;=40,B425&gt;30),9*转化表!$H$50+10*转化表!$H$51+10*转化表!$H$52+(B425-30)*转化表!$H$53,IF(AND(B425&lt;=50,B425&gt;40),9*转化表!$H$50+10*转化表!$H$51+10*转化表!$H$52+10*转化表!$H$53+(B425-40)*转化表!$H$54,IF(AND(B425&lt;=60,B425&gt;50),9*转化表!$H$50+10*转化表!$H$51+10*转化表!$H$52+10*转化表!$H$53+10*转化表!$H$54+(B425-50)*转化表!$H$55,IF(AND(B425&lt;=70,B425&gt;60),9*转化表!$H$50+10*转化表!$H$51+10*转化表!$H$52+10*转化表!$H$53+10*转化表!$H$54+10*转化表!$H$55+(B425-60)*转化表!$H$56,IF(AND(B425&lt;=80,B425&gt;70),9*转化表!$H$50+10*转化表!$H$51+10*转化表!$H$52+10*转化表!$H$53+10*转化表!$H$54+10*转化表!$H$55+10*转化表!$H$56+(B425-70)*转化表!$H$57,IF(AND(B425&lt;=90,B425&gt;80),9*转化表!$H$50+10*转化表!$H$51+10*转化表!$H$52+10*转化表!$H$53+10*转化表!$H$54+10*转化表!$H$55+10*转化表!$H$56+10*转化表!$H$57+(B425-80)*转化表!$H$58,IF(AND(B425&lt;=100,B425&gt;90),9*转化表!$H$50+10*转化表!$H$51+10*转化表!$H$52+10*转化表!$H$53+10*转化表!$H$54+10*转化表!$H$55+10*转化表!$H$56+10*转化表!$H$57+10*转化表!$H$58+(B425-90)*转化表!$H$59,IF(AND(B425&lt;=110,B425&gt;100),9*转化表!$H$50+10*转化表!$H$51+10*转化表!$H$52+10*转化表!$H$53+10*转化表!$H$54+10*转化表!$H$55+10*转化表!$H$56+10*转化表!$H$57+10*转化表!$H$58+10*转化表!$H$59+(B425-100)*转化表!$H$60,IF(AND(B425&lt;=120,B425&gt;110),9*转化表!$H$50+10*转化表!$H$51+10*转化表!$H$52+10*转化表!$H$53+10*转化表!$H$54+10*转化表!$H$55+10*转化表!$H$56+10*转化表!$H$57+10*转化表!$H$58+10*转化表!$H$59+10*转化表!$H$60+(B425-110)*转化表!$H$61)))))))))))))</f>
        <v>0</v>
      </c>
      <c r="M425" s="26">
        <v>0.3</v>
      </c>
      <c r="N425" s="24">
        <v>0</v>
      </c>
      <c r="O425" s="24">
        <v>0</v>
      </c>
      <c r="P425" s="26">
        <v>0.05</v>
      </c>
      <c r="Q425" s="24">
        <v>0</v>
      </c>
      <c r="R425" s="24">
        <v>0</v>
      </c>
      <c r="S425" s="26">
        <v>0.1</v>
      </c>
    </row>
    <row r="426" spans="1:19">
      <c r="A426" s="23" t="s">
        <v>466</v>
      </c>
      <c r="B426" s="24">
        <v>65</v>
      </c>
      <c r="C426" s="25">
        <f t="shared" si="3"/>
        <v>3934</v>
      </c>
      <c r="D426" s="23">
        <v>60</v>
      </c>
      <c r="E426" s="23">
        <v>50</v>
      </c>
      <c r="F426" s="24">
        <v>50</v>
      </c>
      <c r="G426" s="47">
        <f>人物成长表!$D426*人物成长表!$B426*10%+7+IF(AND(B426&lt;=10,B426&gt;0),(人物成长表!$B426-1)*转化表!$C$50,IF(AND(B426&lt;=20,B426&gt;10),9*转化表!$C$50+(B426-10)*转化表!$C$51,IF(AND(B426&lt;=30,B426&gt;20),9*转化表!$C$50+10*转化表!$C$51+(B426-20)*转化表!$C$52,IF(AND(B426&lt;=40,B426&gt;30),9*转化表!$C$50+10*转化表!$C$51+10*转化表!$C$52+(B426-30)*转化表!$C$53,IF(AND(B426&lt;=50,B426&gt;40),9*转化表!$C$50+10*转化表!$C$51+10*转化表!$C$52+10*转化表!$C$53+(B426-40)*转化表!$C$54,IF(AND(B426&lt;=60,B426&gt;50),9*转化表!$C$50+10*转化表!$C$51+10*转化表!$C$52+10*转化表!$C$53+10*转化表!$C$54+(B426-50)*转化表!$C$55,IF(AND(B426&lt;=70,B426&gt;60),9*转化表!$C$50+10*转化表!$C$51+10*转化表!$C$52+10*转化表!$C$53+10*转化表!$C$54+10*转化表!$C$55+(B426-60)*转化表!$C$56,IF(AND(B426&lt;=80,B426&gt;70),9*转化表!$C$50+10*转化表!$C$51+10*转化表!$C$52+10*转化表!$C$53+10*转化表!$C$54+10*转化表!$C$55+10*转化表!$C$56+(B426-70)*转化表!$C$57,IF(AND(B426&lt;=90,B426&gt;80),9*转化表!$C$50+10*转化表!$C$51+10*转化表!$C$52+10*转化表!$C$53+10*转化表!$C$54+10*转化表!$C$55+10*转化表!$C$56+10*转化表!$C$57+(B426-80)*转化表!$C$58,IF(AND(B426&lt;=100,B426&gt;90),9*转化表!$C$50+10*转化表!$C$51+10*转化表!$C$52+10*转化表!$C$53+10*转化表!$C$54+10*转化表!$C$55+10*转化表!$C$56+10*转化表!$C$57+10*转化表!$C$58+(B426-90)*转化表!$C$59,IF(AND(B426&lt;=110,B426&gt;100),9*转化表!$C$50+10*转化表!$C$51+10*转化表!$C$52+10*转化表!$C$53+10*转化表!$C$54+10*转化表!$C$55+10*转化表!$C$56+10*转化表!$C$57+10*转化表!$C$58+10*转化表!$C$59+(B426-100)*转化表!$C$60,IF(AND(B426&lt;=120,B426&gt;110),9*转化表!$C$50+10*转化表!$C$51+10*转化表!$C$52+10*转化表!$C$53+10*转化表!$C$54+10*转化表!$C$55+10*转化表!$C$56+10*转化表!$C$57+10*转化表!$C$58+10*转化表!$C$59+10*转化表!$C$60+(B426-110)*转化表!$C$61))))))))))))</f>
        <v>1044</v>
      </c>
      <c r="H426" s="47">
        <f>人物成长表!$D426*人物成长表!$B426*7%+4.8+IF(AND(B426&lt;=10,B426&gt;0),(人物成长表!$B426-1)*转化表!$D$50,IF(AND(B426&lt;=20,B426&gt;10),9*转化表!$D$50+(B426-10)*转化表!$D$51,IF(AND(B426&lt;=30,B426&gt;20),9*转化表!$D$50+10*转化表!$D$51+(B426-20)*转化表!$D$52,IF(AND(B426&lt;=40,B426&gt;30),9*转化表!$D$50+10*转化表!$D$51+10*转化表!$D$52+(B426-30)*转化表!$D$53,IF(AND(B426&lt;=50,B426&gt;40),9*转化表!$D$50+10*转化表!$D$51+10*转化表!$D$52+10*转化表!$D$53+(B426-40)*转化表!$D$54,IF(AND(B426&lt;=60,B426&gt;50),9*转化表!$D$50+10*转化表!$D$51+10*转化表!$D$52+10*转化表!$D$53+10*转化表!$D$54+(B426-50)*转化表!$D$55,IF(AND(B426&lt;=70,B426&gt;60),9*转化表!$D$50+10*转化表!$D$51+10*转化表!$D$52+10*转化表!$D$53+10*转化表!$D$54+10*转化表!$D$55+(B426-60)*转化表!$D$56,IF(AND(B426&lt;=80,B426&gt;70),9*转化表!$D$50+10*转化表!$D$51+10*转化表!$D$52+10*转化表!$D$53+10*转化表!$D$54+10*转化表!$D$55+10*转化表!$D$56+(B426-70)*转化表!$D$57,IF(AND(B426&lt;=90,B426&gt;80),9*转化表!$D$50+10*转化表!$D$51+10*转化表!$D$52+10*转化表!$D$53+10*转化表!$D$54+10*转化表!$D$55+10*转化表!$D$56+10*转化表!$D$57+(B426-80)*转化表!$D$58,IF(AND(B426&lt;=100,B426&gt;90),9*转化表!$D$50+10*转化表!$D$51+10*转化表!$D$52+10*转化表!$D$53+10*转化表!$D$54+10*转化表!$D$55+10*转化表!$D$56+10*转化表!$D$57+10*转化表!$D$58+(B426-90)*转化表!$D$59,IF(AND(B426&lt;=110,B426&gt;100),9*转化表!$D$50+10*转化表!$D$51+10*转化表!$D$52+10*转化表!$D$53+10*转化表!$D$54+10*转化表!$D$55+10*转化表!$D$56+10*转化表!$D$57+10*转化表!$D$58+10*转化表!$D$59+(B426-100)*转化表!$D$60,IF(AND(B426&lt;=120,B426&gt;110),9*转化表!$D$50+10*转化表!$D$51+10*转化表!$D$52+10*转化表!$D$53+10*转化表!$D$54+10*转化表!$D$55+10*转化表!$D$56+10*转化表!$D$57+10*转化表!$D$58+10*转化表!$D$59+10*转化表!$D$60+(B426-110)*转化表!$D$61))))))))))))</f>
        <v>292</v>
      </c>
      <c r="I426" s="46">
        <f>IF(E426&lt;=50,0,(E426-50)*B426*10%+0.1+IF(AND(B426&lt;=10,B426&gt;0),(人物成长表!$B426-1)*转化表!$E$50,IF(AND(B426&lt;=20,B426&gt;10),9*转化表!$E$50+(B426-10)*转化表!$E$51,IF(AND(B426&lt;=30,B426&gt;20),9*转化表!$E$50+10*转化表!$E$51+(B426-20)*转化表!$E$52,IF(AND(B426&lt;=40,B426&gt;30),9*转化表!$E$50+10*转化表!$E$51+10*转化表!$E$52+(B426-30)*转化表!$E$53,IF(AND(B426&lt;=50,B426&gt;40),9*转化表!$E$50+10*转化表!$E$51+10*转化表!$E$52+10*转化表!$E$53+(B426-40)*转化表!$E$54,IF(AND(B426&lt;=60,B426&gt;50),9*转化表!$E$50+10*转化表!$E$51+10*转化表!$E$52+10*转化表!$E$53+10*转化表!$E$54+(B426-50)*转化表!$E$55,IF(AND(B426&lt;=70,B426&gt;60),9*转化表!$E$50+10*转化表!$E$51+10*转化表!$E$52+10*转化表!$E$53+10*转化表!$E$54+10*转化表!$E$55+(B426-60)*转化表!$E$56,IF(AND(B426&lt;=80,B426&gt;70),9*转化表!$E$50+10*转化表!$E$51+10*转化表!$E$52+10*转化表!$E$53+10*转化表!$E$54+10*转化表!$E$55+10*转化表!$E$56+(B426-70)*转化表!$E$57,IF(AND(B426&lt;=90,B426&gt;80),9*转化表!$E$50+10*转化表!$E$51+10*转化表!$E$52+10*转化表!$E$53+10*转化表!$E$54+10*转化表!$E$55+10*转化表!$E$56+10*转化表!$E$57+(B426-80)*转化表!$E$58,IF(AND(B426&lt;=100,B426&gt;90),9*转化表!$E$50+10*转化表!$E$51+10*转化表!$E$52+10*转化表!$E$53+10*转化表!$E$54+10*转化表!$E$55+10*转化表!$E$56+10*转化表!$E$57+10*转化表!$E$58+(B426-90)*转化表!$E$59,IF(AND(B426&lt;=110,B426&gt;100),9*转化表!$E$50+10*转化表!$E$51+10*转化表!$E$52+10*转化表!$E$53+10*转化表!$E$54+10*转化表!$E$55+10*转化表!$E$56+10*转化表!$E$57+10*转化表!$E$58+10*转化表!$E$59+(B426-100)*转化表!$E$60,IF(AND(B426&lt;=120,B426&gt;110),9*转化表!$E$50+10*转化表!$E$51+10*转化表!$E$52+10*转化表!$E$53+10*转化表!$E$54+10*转化表!$E$55+10*转化表!$E$56+10*转化表!$E$57+10*转化表!$E$58+10*转化表!$E$59+10*转化表!$E$60+(B426-110)*转化表!$E$61)))))))))))))</f>
        <v>0</v>
      </c>
      <c r="J426" s="46">
        <f>IF(E426&lt;=50,0,(E426-50)*B426*7%+0.1+IF(AND(B426&lt;=10,B426&gt;0),(人物成长表!$B426-1)*转化表!$F$50,IF(AND(B426&lt;=20,B426&gt;10),9*转化表!$F$50+(B426-10)*转化表!$F$51,IF(AND(B426&lt;=30,B426&gt;20),9*转化表!$F$50+10*转化表!$F$51+(B426-20)*转化表!$F$52,IF(AND(B426&lt;=40,B426&gt;30),9*转化表!$F$50+10*转化表!$F$51+10*转化表!$F$52+(B426-30)*转化表!$F$53,IF(AND(B426&lt;=50,B426&gt;40),9*转化表!$F$50+10*转化表!$F$51+10*转化表!$F$52+10*转化表!$F$53+(B426-40)*转化表!$F$54,IF(AND(B426&lt;=60,B426&gt;50),9*转化表!$F$50+10*转化表!$F$51+10*转化表!$F$52+10*转化表!$F$53+10*转化表!$F$54+(B426-50)*转化表!$F$55,IF(AND(B426&lt;=70,B426&gt;60),9*转化表!$F$50+10*转化表!$F$51+10*转化表!$F$52+10*转化表!$F$53+10*转化表!$F$54+10*转化表!$F$55+(B426-60)*转化表!$F$56,IF(AND(B426&lt;=80,B426&gt;70),9*转化表!$F$50+10*转化表!$F$51+10*转化表!$F$52+10*转化表!$F$53+10*转化表!$F$54+10*转化表!$F$55+10*转化表!$F$56+(B426-70)*转化表!$F$57,IF(AND(B426&lt;=90,B426&gt;80),9*转化表!$F$50+10*转化表!$F$51+10*转化表!$F$52+10*转化表!$F$53+10*转化表!$F$54+10*转化表!$F$55+10*转化表!$F$56+10*转化表!$F$57+(B426-80)*转化表!$F$58,IF(AND(B426&lt;=100,B426&gt;90),9*转化表!$F$50+10*转化表!$F$51+10*转化表!$F$52+10*转化表!$F$53+10*转化表!$F$54+10*转化表!$F$55+10*转化表!$F$56+10*转化表!$F$57+10*转化表!$F$58+(B426-90)*转化表!$F$59,IF(AND(B426&lt;=110,B426&gt;100),9*转化表!$F$50+10*转化表!$F$51+10*转化表!$F$52+10*转化表!$F$53+10*转化表!$F$54+10*转化表!$F$55+10*转化表!$F$56+10*转化表!$F$57+10*转化表!$F$58+10*转化表!$F$59+(B426-100)*转化表!$F$60,IF(AND(B426&lt;=120,B426&gt;110),9*转化表!$F$50+10*转化表!$F$51+10*转化表!$F$52+10*转化表!$F$53+10*转化表!$F$54+10*转化表!$F$55+10*转化表!$F$56+10*转化表!$F$57+10*转化表!$F$58+10*转化表!$F$59+10*转化表!$F$60+(B426-110)*转化表!$F$61)))))))))))))</f>
        <v>0</v>
      </c>
      <c r="K426" s="46">
        <f>(F426-50)*B426*10%+1+IF(AND(B426&lt;=10,B426&gt;0),(人物成长表!$B426-1)*转化表!$G$50,IF(AND(B426&lt;=20,B426&gt;10),9*转化表!$G$50+(B426-10)*转化表!$G$51,IF(AND(B426&lt;=30,B426&gt;20),9*转化表!$G$50+10*转化表!$G$51+(B426-20)*转化表!$G$52,IF(AND(B426&lt;=40,B426&gt;30),9*转化表!$G$50+10*转化表!$G$51+10*转化表!$G$52+(B426-30)*转化表!$G$53,IF(AND(B426&lt;=50,B426&gt;40),9*转化表!$G$50+10*转化表!$G$51+10*转化表!$G$52+10*转化表!$G$53+(B426-40)*转化表!$G$54,IF(AND(B426&lt;=60,B426&gt;50),9*转化表!$G$50+10*转化表!$G$51+10*转化表!$G$52+10*转化表!$G$53+10*转化表!$G$54+(B426-50)*转化表!$G$55,IF(AND(B426&lt;=70,B426&gt;60),9*转化表!$G$50+10*转化表!$G$51+10*转化表!$G$52+10*转化表!$G$53+10*转化表!$G$54+10*转化表!$G$55+(B426-60)*转化表!$G$56,IF(AND(B426&lt;=80,B426&gt;70),9*转化表!$G$50+10*转化表!$G$51+10*转化表!$G$52+10*转化表!$G$53+10*转化表!$G$54+10*转化表!$G$55+10*转化表!$G$56+(B426-70)*转化表!$G$57,IF(AND(B426&lt;=90,B426&gt;80),9*转化表!$G$50+10*转化表!$G$51+10*转化表!$G$52+10*转化表!$G$53+10*转化表!$G$54+10*转化表!$G$55+10*转化表!$G$56+10*转化表!$G$57+(B426-80)*转化表!$G$58,IF(AND(B426&lt;=100,B426&gt;90),9*转化表!$G$50+10*转化表!$G$51+10*转化表!$G$52+10*转化表!$G$53+10*转化表!$G$54+10*转化表!$G$55+10*转化表!$G$56+10*转化表!$G$57+10*转化表!$G$58+(B426-90)*转化表!$G$59,IF(AND(B426&lt;=110,B426&gt;100),9*转化表!$G$50+10*转化表!$G$51+10*转化表!$G$52+10*转化表!$G$53+10*转化表!$G$54+10*转化表!$G$55+10*转化表!$G$56+10*转化表!$G$57+10*转化表!$G$58+10*转化表!$G$59+(B426-100)*转化表!$G$60,IF(AND(B426&lt;=120,B426&gt;110),9*转化表!$G$50+10*转化表!$G$51+10*转化表!$G$52+10*转化表!$G$53+10*转化表!$G$54+10*转化表!$G$55+10*转化表!$G$56+10*转化表!$G$57+10*转化表!$G$58+10*转化表!$G$59+10*转化表!$G$60+(B426-110)*转化表!$G$61))))))))))))</f>
        <v>245</v>
      </c>
      <c r="L426" s="46">
        <f>IF(F426&lt;=50,0,(F426-50)*B426*7%+IF(AND(B426&lt;=10,B426&gt;0),(人物成长表!$B426-1)*转化表!$H$50,IF(AND(B426&lt;=20,B426&gt;10),9*转化表!$H$50+(B426-10)*转化表!$H$51,IF(AND(B426&lt;=30,B426&gt;20),9*转化表!$H$50+10*转化表!$H$51+(B426-20)*转化表!$H$52,IF(AND(B426&lt;=40,B426&gt;30),9*转化表!$H$50+10*转化表!$H$51+10*转化表!$H$52+(B426-30)*转化表!$H$53,IF(AND(B426&lt;=50,B426&gt;40),9*转化表!$H$50+10*转化表!$H$51+10*转化表!$H$52+10*转化表!$H$53+(B426-40)*转化表!$H$54,IF(AND(B426&lt;=60,B426&gt;50),9*转化表!$H$50+10*转化表!$H$51+10*转化表!$H$52+10*转化表!$H$53+10*转化表!$H$54+(B426-50)*转化表!$H$55,IF(AND(B426&lt;=70,B426&gt;60),9*转化表!$H$50+10*转化表!$H$51+10*转化表!$H$52+10*转化表!$H$53+10*转化表!$H$54+10*转化表!$H$55+(B426-60)*转化表!$H$56,IF(AND(B426&lt;=80,B426&gt;70),9*转化表!$H$50+10*转化表!$H$51+10*转化表!$H$52+10*转化表!$H$53+10*转化表!$H$54+10*转化表!$H$55+10*转化表!$H$56+(B426-70)*转化表!$H$57,IF(AND(B426&lt;=90,B426&gt;80),9*转化表!$H$50+10*转化表!$H$51+10*转化表!$H$52+10*转化表!$H$53+10*转化表!$H$54+10*转化表!$H$55+10*转化表!$H$56+10*转化表!$H$57+(B426-80)*转化表!$H$58,IF(AND(B426&lt;=100,B426&gt;90),9*转化表!$H$50+10*转化表!$H$51+10*转化表!$H$52+10*转化表!$H$53+10*转化表!$H$54+10*转化表!$H$55+10*转化表!$H$56+10*转化表!$H$57+10*转化表!$H$58+(B426-90)*转化表!$H$59,IF(AND(B426&lt;=110,B426&gt;100),9*转化表!$H$50+10*转化表!$H$51+10*转化表!$H$52+10*转化表!$H$53+10*转化表!$H$54+10*转化表!$H$55+10*转化表!$H$56+10*转化表!$H$57+10*转化表!$H$58+10*转化表!$H$59+(B426-100)*转化表!$H$60,IF(AND(B426&lt;=120,B426&gt;110),9*转化表!$H$50+10*转化表!$H$51+10*转化表!$H$52+10*转化表!$H$53+10*转化表!$H$54+10*转化表!$H$55+10*转化表!$H$56+10*转化表!$H$57+10*转化表!$H$58+10*转化表!$H$59+10*转化表!$H$60+(B426-110)*转化表!$H$61)))))))))))))</f>
        <v>0</v>
      </c>
      <c r="M426" s="26">
        <v>0.3</v>
      </c>
      <c r="N426" s="24">
        <v>0</v>
      </c>
      <c r="O426" s="24">
        <v>0</v>
      </c>
      <c r="P426" s="26">
        <v>0.05</v>
      </c>
      <c r="Q426" s="24">
        <v>0</v>
      </c>
      <c r="R426" s="24">
        <v>0</v>
      </c>
      <c r="S426" s="26">
        <v>0.1</v>
      </c>
    </row>
    <row r="427" spans="1:19">
      <c r="A427" s="23" t="s">
        <v>466</v>
      </c>
      <c r="B427" s="24">
        <v>66</v>
      </c>
      <c r="C427" s="25">
        <f t="shared" ref="C427:C481" si="4">IF(AND(B427&lt;=10,B427&gt;0),(B427-1)*16+50,IF(AND(B427&lt;=20,B427&gt;10),9*16+50+(B427-10)*32,IF(AND(B427&lt;=30,B427&gt;20),9*16+50+10*32+(B427-20)*48,IF(AND(B427&lt;=40,B427&gt;30),9*16+50+10*32+10*48+(B427-30)*64,IF(AND(B427&lt;=50,B427&gt;40),9*16+50+10*32+10*48+10*64+(B427-40)*80,IF(AND(B427&lt;=60,B427&gt;50),9*16+30+10*32+10*48+10*64+10*80+(B427-50)*96,IF(AND(B427&lt;=70,B427&gt;60),9*16+30+10*32+10*48+10*64+10*80+10*96+(B427-60)*112,IF(AND(B427&lt;=80,B427&gt;70),9*16+30+10*32+10*48+10*64+10*80+10*96+10*112+(B427-70)*128,IF(AND(B427&lt;=90,B427&gt;80),9*16+30+10*32+10*48+10*64+10*80+10*96+10*112+10*128+(B427-80)*144,IF(AND(B427&lt;=100,B427&gt;90),9*16+30+10*32+10*48+10*64+10*80+10*96+10*112+10*128+10*144+(B427-90)*160,IF(AND(B427&lt;=110,B427&gt;100),9*16+30+10*32+10*48+10*64+10*80+10*96+10*112+10*128+10*144+10*160+(B427-100)*176,IF(AND(B427&lt;=120,B427&gt;110),9*16+30+10*32+10*48+10*64+10*80+10*96+10*112+10*128+10*144+10*160+10*176+(B427-110)*192))))))))))))</f>
        <v>4046</v>
      </c>
      <c r="D427" s="23">
        <v>60</v>
      </c>
      <c r="E427" s="23">
        <v>50</v>
      </c>
      <c r="F427" s="24">
        <v>50</v>
      </c>
      <c r="G427" s="47">
        <f>人物成长表!$D427*人物成长表!$B427*10%+7+IF(AND(B427&lt;=10,B427&gt;0),(人物成长表!$B427-1)*转化表!$C$50,IF(AND(B427&lt;=20,B427&gt;10),9*转化表!$C$50+(B427-10)*转化表!$C$51,IF(AND(B427&lt;=30,B427&gt;20),9*转化表!$C$50+10*转化表!$C$51+(B427-20)*转化表!$C$52,IF(AND(B427&lt;=40,B427&gt;30),9*转化表!$C$50+10*转化表!$C$51+10*转化表!$C$52+(B427-30)*转化表!$C$53,IF(AND(B427&lt;=50,B427&gt;40),9*转化表!$C$50+10*转化表!$C$51+10*转化表!$C$52+10*转化表!$C$53+(B427-40)*转化表!$C$54,IF(AND(B427&lt;=60,B427&gt;50),9*转化表!$C$50+10*转化表!$C$51+10*转化表!$C$52+10*转化表!$C$53+10*转化表!$C$54+(B427-50)*转化表!$C$55,IF(AND(B427&lt;=70,B427&gt;60),9*转化表!$C$50+10*转化表!$C$51+10*转化表!$C$52+10*转化表!$C$53+10*转化表!$C$54+10*转化表!$C$55+(B427-60)*转化表!$C$56,IF(AND(B427&lt;=80,B427&gt;70),9*转化表!$C$50+10*转化表!$C$51+10*转化表!$C$52+10*转化表!$C$53+10*转化表!$C$54+10*转化表!$C$55+10*转化表!$C$56+(B427-70)*转化表!$C$57,IF(AND(B427&lt;=90,B427&gt;80),9*转化表!$C$50+10*转化表!$C$51+10*转化表!$C$52+10*转化表!$C$53+10*转化表!$C$54+10*转化表!$C$55+10*转化表!$C$56+10*转化表!$C$57+(B427-80)*转化表!$C$58,IF(AND(B427&lt;=100,B427&gt;90),9*转化表!$C$50+10*转化表!$C$51+10*转化表!$C$52+10*转化表!$C$53+10*转化表!$C$54+10*转化表!$C$55+10*转化表!$C$56+10*转化表!$C$57+10*转化表!$C$58+(B427-90)*转化表!$C$59,IF(AND(B427&lt;=110,B427&gt;100),9*转化表!$C$50+10*转化表!$C$51+10*转化表!$C$52+10*转化表!$C$53+10*转化表!$C$54+10*转化表!$C$55+10*转化表!$C$56+10*转化表!$C$57+10*转化表!$C$58+10*转化表!$C$59+(B427-100)*转化表!$C$60,IF(AND(B427&lt;=120,B427&gt;110),9*转化表!$C$50+10*转化表!$C$51+10*转化表!$C$52+10*转化表!$C$53+10*转化表!$C$54+10*转化表!$C$55+10*转化表!$C$56+10*转化表!$C$57+10*转化表!$C$58+10*转化表!$C$59+10*转化表!$C$60+(B427-110)*转化表!$C$61))))))))))))</f>
        <v>1073</v>
      </c>
      <c r="H427" s="47">
        <f>人物成长表!$D427*人物成长表!$B427*7%+4.8+IF(AND(B427&lt;=10,B427&gt;0),(人物成长表!$B427-1)*转化表!$D$50,IF(AND(B427&lt;=20,B427&gt;10),9*转化表!$D$50+(B427-10)*转化表!$D$51,IF(AND(B427&lt;=30,B427&gt;20),9*转化表!$D$50+10*转化表!$D$51+(B427-20)*转化表!$D$52,IF(AND(B427&lt;=40,B427&gt;30),9*转化表!$D$50+10*转化表!$D$51+10*转化表!$D$52+(B427-30)*转化表!$D$53,IF(AND(B427&lt;=50,B427&gt;40),9*转化表!$D$50+10*转化表!$D$51+10*转化表!$D$52+10*转化表!$D$53+(B427-40)*转化表!$D$54,IF(AND(B427&lt;=60,B427&gt;50),9*转化表!$D$50+10*转化表!$D$51+10*转化表!$D$52+10*转化表!$D$53+10*转化表!$D$54+(B427-50)*转化表!$D$55,IF(AND(B427&lt;=70,B427&gt;60),9*转化表!$D$50+10*转化表!$D$51+10*转化表!$D$52+10*转化表!$D$53+10*转化表!$D$54+10*转化表!$D$55+(B427-60)*转化表!$D$56,IF(AND(B427&lt;=80,B427&gt;70),9*转化表!$D$50+10*转化表!$D$51+10*转化表!$D$52+10*转化表!$D$53+10*转化表!$D$54+10*转化表!$D$55+10*转化表!$D$56+(B427-70)*转化表!$D$57,IF(AND(B427&lt;=90,B427&gt;80),9*转化表!$D$50+10*转化表!$D$51+10*转化表!$D$52+10*转化表!$D$53+10*转化表!$D$54+10*转化表!$D$55+10*转化表!$D$56+10*转化表!$D$57+(B427-80)*转化表!$D$58,IF(AND(B427&lt;=100,B427&gt;90),9*转化表!$D$50+10*转化表!$D$51+10*转化表!$D$52+10*转化表!$D$53+10*转化表!$D$54+10*转化表!$D$55+10*转化表!$D$56+10*转化表!$D$57+10*转化表!$D$58+(B427-90)*转化表!$D$59,IF(AND(B427&lt;=110,B427&gt;100),9*转化表!$D$50+10*转化表!$D$51+10*转化表!$D$52+10*转化表!$D$53+10*转化表!$D$54+10*转化表!$D$55+10*转化表!$D$56+10*转化表!$D$57+10*转化表!$D$58+10*转化表!$D$59+(B427-100)*转化表!$D$60,IF(AND(B427&lt;=120,B427&gt;110),9*转化表!$D$50+10*转化表!$D$51+10*转化表!$D$52+10*转化表!$D$53+10*转化表!$D$54+10*转化表!$D$55+10*转化表!$D$56+10*转化表!$D$57+10*转化表!$D$58+10*转化表!$D$59+10*转化表!$D$60+(B427-110)*转化表!$D$61))))))))))))</f>
        <v>299.40000000000009</v>
      </c>
      <c r="I427" s="46">
        <f>IF(E427&lt;=50,0,(E427-50)*B427*10%+0.1+IF(AND(B427&lt;=10,B427&gt;0),(人物成长表!$B427-1)*转化表!$E$50,IF(AND(B427&lt;=20,B427&gt;10),9*转化表!$E$50+(B427-10)*转化表!$E$51,IF(AND(B427&lt;=30,B427&gt;20),9*转化表!$E$50+10*转化表!$E$51+(B427-20)*转化表!$E$52,IF(AND(B427&lt;=40,B427&gt;30),9*转化表!$E$50+10*转化表!$E$51+10*转化表!$E$52+(B427-30)*转化表!$E$53,IF(AND(B427&lt;=50,B427&gt;40),9*转化表!$E$50+10*转化表!$E$51+10*转化表!$E$52+10*转化表!$E$53+(B427-40)*转化表!$E$54,IF(AND(B427&lt;=60,B427&gt;50),9*转化表!$E$50+10*转化表!$E$51+10*转化表!$E$52+10*转化表!$E$53+10*转化表!$E$54+(B427-50)*转化表!$E$55,IF(AND(B427&lt;=70,B427&gt;60),9*转化表!$E$50+10*转化表!$E$51+10*转化表!$E$52+10*转化表!$E$53+10*转化表!$E$54+10*转化表!$E$55+(B427-60)*转化表!$E$56,IF(AND(B427&lt;=80,B427&gt;70),9*转化表!$E$50+10*转化表!$E$51+10*转化表!$E$52+10*转化表!$E$53+10*转化表!$E$54+10*转化表!$E$55+10*转化表!$E$56+(B427-70)*转化表!$E$57,IF(AND(B427&lt;=90,B427&gt;80),9*转化表!$E$50+10*转化表!$E$51+10*转化表!$E$52+10*转化表!$E$53+10*转化表!$E$54+10*转化表!$E$55+10*转化表!$E$56+10*转化表!$E$57+(B427-80)*转化表!$E$58,IF(AND(B427&lt;=100,B427&gt;90),9*转化表!$E$50+10*转化表!$E$51+10*转化表!$E$52+10*转化表!$E$53+10*转化表!$E$54+10*转化表!$E$55+10*转化表!$E$56+10*转化表!$E$57+10*转化表!$E$58+(B427-90)*转化表!$E$59,IF(AND(B427&lt;=110,B427&gt;100),9*转化表!$E$50+10*转化表!$E$51+10*转化表!$E$52+10*转化表!$E$53+10*转化表!$E$54+10*转化表!$E$55+10*转化表!$E$56+10*转化表!$E$57+10*转化表!$E$58+10*转化表!$E$59+(B427-100)*转化表!$E$60,IF(AND(B427&lt;=120,B427&gt;110),9*转化表!$E$50+10*转化表!$E$51+10*转化表!$E$52+10*转化表!$E$53+10*转化表!$E$54+10*转化表!$E$55+10*转化表!$E$56+10*转化表!$E$57+10*转化表!$E$58+10*转化表!$E$59+10*转化表!$E$60+(B427-110)*转化表!$E$61)))))))))))))</f>
        <v>0</v>
      </c>
      <c r="J427" s="46">
        <f>IF(E427&lt;=50,0,(E427-50)*B427*7%+0.1+IF(AND(B427&lt;=10,B427&gt;0),(人物成长表!$B427-1)*转化表!$F$50,IF(AND(B427&lt;=20,B427&gt;10),9*转化表!$F$50+(B427-10)*转化表!$F$51,IF(AND(B427&lt;=30,B427&gt;20),9*转化表!$F$50+10*转化表!$F$51+(B427-20)*转化表!$F$52,IF(AND(B427&lt;=40,B427&gt;30),9*转化表!$F$50+10*转化表!$F$51+10*转化表!$F$52+(B427-30)*转化表!$F$53,IF(AND(B427&lt;=50,B427&gt;40),9*转化表!$F$50+10*转化表!$F$51+10*转化表!$F$52+10*转化表!$F$53+(B427-40)*转化表!$F$54,IF(AND(B427&lt;=60,B427&gt;50),9*转化表!$F$50+10*转化表!$F$51+10*转化表!$F$52+10*转化表!$F$53+10*转化表!$F$54+(B427-50)*转化表!$F$55,IF(AND(B427&lt;=70,B427&gt;60),9*转化表!$F$50+10*转化表!$F$51+10*转化表!$F$52+10*转化表!$F$53+10*转化表!$F$54+10*转化表!$F$55+(B427-60)*转化表!$F$56,IF(AND(B427&lt;=80,B427&gt;70),9*转化表!$F$50+10*转化表!$F$51+10*转化表!$F$52+10*转化表!$F$53+10*转化表!$F$54+10*转化表!$F$55+10*转化表!$F$56+(B427-70)*转化表!$F$57,IF(AND(B427&lt;=90,B427&gt;80),9*转化表!$F$50+10*转化表!$F$51+10*转化表!$F$52+10*转化表!$F$53+10*转化表!$F$54+10*转化表!$F$55+10*转化表!$F$56+10*转化表!$F$57+(B427-80)*转化表!$F$58,IF(AND(B427&lt;=100,B427&gt;90),9*转化表!$F$50+10*转化表!$F$51+10*转化表!$F$52+10*转化表!$F$53+10*转化表!$F$54+10*转化表!$F$55+10*转化表!$F$56+10*转化表!$F$57+10*转化表!$F$58+(B427-90)*转化表!$F$59,IF(AND(B427&lt;=110,B427&gt;100),9*转化表!$F$50+10*转化表!$F$51+10*转化表!$F$52+10*转化表!$F$53+10*转化表!$F$54+10*转化表!$F$55+10*转化表!$F$56+10*转化表!$F$57+10*转化表!$F$58+10*转化表!$F$59+(B427-100)*转化表!$F$60,IF(AND(B427&lt;=120,B427&gt;110),9*转化表!$F$50+10*转化表!$F$51+10*转化表!$F$52+10*转化表!$F$53+10*转化表!$F$54+10*转化表!$F$55+10*转化表!$F$56+10*转化表!$F$57+10*转化表!$F$58+10*转化表!$F$59+10*转化表!$F$60+(B427-110)*转化表!$F$61)))))))))))))</f>
        <v>0</v>
      </c>
      <c r="K427" s="46">
        <f>(F427-50)*B427*10%+1+IF(AND(B427&lt;=10,B427&gt;0),(人物成长表!$B427-1)*转化表!$G$50,IF(AND(B427&lt;=20,B427&gt;10),9*转化表!$G$50+(B427-10)*转化表!$G$51,IF(AND(B427&lt;=30,B427&gt;20),9*转化表!$G$50+10*转化表!$G$51+(B427-20)*转化表!$G$52,IF(AND(B427&lt;=40,B427&gt;30),9*转化表!$G$50+10*转化表!$G$51+10*转化表!$G$52+(B427-30)*转化表!$G$53,IF(AND(B427&lt;=50,B427&gt;40),9*转化表!$G$50+10*转化表!$G$51+10*转化表!$G$52+10*转化表!$G$53+(B427-40)*转化表!$G$54,IF(AND(B427&lt;=60,B427&gt;50),9*转化表!$G$50+10*转化表!$G$51+10*转化表!$G$52+10*转化表!$G$53+10*转化表!$G$54+(B427-50)*转化表!$G$55,IF(AND(B427&lt;=70,B427&gt;60),9*转化表!$G$50+10*转化表!$G$51+10*转化表!$G$52+10*转化表!$G$53+10*转化表!$G$54+10*转化表!$G$55+(B427-60)*转化表!$G$56,IF(AND(B427&lt;=80,B427&gt;70),9*转化表!$G$50+10*转化表!$G$51+10*转化表!$G$52+10*转化表!$G$53+10*转化表!$G$54+10*转化表!$G$55+10*转化表!$G$56+(B427-70)*转化表!$G$57,IF(AND(B427&lt;=90,B427&gt;80),9*转化表!$G$50+10*转化表!$G$51+10*转化表!$G$52+10*转化表!$G$53+10*转化表!$G$54+10*转化表!$G$55+10*转化表!$G$56+10*转化表!$G$57+(B427-80)*转化表!$G$58,IF(AND(B427&lt;=100,B427&gt;90),9*转化表!$G$50+10*转化表!$G$51+10*转化表!$G$52+10*转化表!$G$53+10*转化表!$G$54+10*转化表!$G$55+10*转化表!$G$56+10*转化表!$G$57+10*转化表!$G$58+(B427-90)*转化表!$G$59,IF(AND(B427&lt;=110,B427&gt;100),9*转化表!$G$50+10*转化表!$G$51+10*转化表!$G$52+10*转化表!$G$53+10*转化表!$G$54+10*转化表!$G$55+10*转化表!$G$56+10*转化表!$G$57+10*转化表!$G$58+10*转化表!$G$59+(B427-100)*转化表!$G$60,IF(AND(B427&lt;=120,B427&gt;110),9*转化表!$G$50+10*转化表!$G$51+10*转化表!$G$52+10*转化表!$G$53+10*转化表!$G$54+10*转化表!$G$55+10*转化表!$G$56+10*转化表!$G$57+10*转化表!$G$58+10*转化表!$G$59+10*转化表!$G$60+(B427-110)*转化表!$G$61))))))))))))</f>
        <v>252</v>
      </c>
      <c r="L427" s="46">
        <f>IF(F427&lt;=50,0,(F427-50)*B427*7%+IF(AND(B427&lt;=10,B427&gt;0),(人物成长表!$B427-1)*转化表!$H$50,IF(AND(B427&lt;=20,B427&gt;10),9*转化表!$H$50+(B427-10)*转化表!$H$51,IF(AND(B427&lt;=30,B427&gt;20),9*转化表!$H$50+10*转化表!$H$51+(B427-20)*转化表!$H$52,IF(AND(B427&lt;=40,B427&gt;30),9*转化表!$H$50+10*转化表!$H$51+10*转化表!$H$52+(B427-30)*转化表!$H$53,IF(AND(B427&lt;=50,B427&gt;40),9*转化表!$H$50+10*转化表!$H$51+10*转化表!$H$52+10*转化表!$H$53+(B427-40)*转化表!$H$54,IF(AND(B427&lt;=60,B427&gt;50),9*转化表!$H$50+10*转化表!$H$51+10*转化表!$H$52+10*转化表!$H$53+10*转化表!$H$54+(B427-50)*转化表!$H$55,IF(AND(B427&lt;=70,B427&gt;60),9*转化表!$H$50+10*转化表!$H$51+10*转化表!$H$52+10*转化表!$H$53+10*转化表!$H$54+10*转化表!$H$55+(B427-60)*转化表!$H$56,IF(AND(B427&lt;=80,B427&gt;70),9*转化表!$H$50+10*转化表!$H$51+10*转化表!$H$52+10*转化表!$H$53+10*转化表!$H$54+10*转化表!$H$55+10*转化表!$H$56+(B427-70)*转化表!$H$57,IF(AND(B427&lt;=90,B427&gt;80),9*转化表!$H$50+10*转化表!$H$51+10*转化表!$H$52+10*转化表!$H$53+10*转化表!$H$54+10*转化表!$H$55+10*转化表!$H$56+10*转化表!$H$57+(B427-80)*转化表!$H$58,IF(AND(B427&lt;=100,B427&gt;90),9*转化表!$H$50+10*转化表!$H$51+10*转化表!$H$52+10*转化表!$H$53+10*转化表!$H$54+10*转化表!$H$55+10*转化表!$H$56+10*转化表!$H$57+10*转化表!$H$58+(B427-90)*转化表!$H$59,IF(AND(B427&lt;=110,B427&gt;100),9*转化表!$H$50+10*转化表!$H$51+10*转化表!$H$52+10*转化表!$H$53+10*转化表!$H$54+10*转化表!$H$55+10*转化表!$H$56+10*转化表!$H$57+10*转化表!$H$58+10*转化表!$H$59+(B427-100)*转化表!$H$60,IF(AND(B427&lt;=120,B427&gt;110),9*转化表!$H$50+10*转化表!$H$51+10*转化表!$H$52+10*转化表!$H$53+10*转化表!$H$54+10*转化表!$H$55+10*转化表!$H$56+10*转化表!$H$57+10*转化表!$H$58+10*转化表!$H$59+10*转化表!$H$60+(B427-110)*转化表!$H$61)))))))))))))</f>
        <v>0</v>
      </c>
      <c r="M427" s="26">
        <v>0.3</v>
      </c>
      <c r="N427" s="24">
        <v>0</v>
      </c>
      <c r="O427" s="24">
        <v>0</v>
      </c>
      <c r="P427" s="26">
        <v>0.05</v>
      </c>
      <c r="Q427" s="24">
        <v>0</v>
      </c>
      <c r="R427" s="24">
        <v>0</v>
      </c>
      <c r="S427" s="26">
        <v>0.1</v>
      </c>
    </row>
    <row r="428" spans="1:19">
      <c r="A428" s="23" t="s">
        <v>466</v>
      </c>
      <c r="B428" s="24">
        <v>67</v>
      </c>
      <c r="C428" s="25">
        <f t="shared" si="4"/>
        <v>4158</v>
      </c>
      <c r="D428" s="23">
        <v>60</v>
      </c>
      <c r="E428" s="23">
        <v>50</v>
      </c>
      <c r="F428" s="24">
        <v>50</v>
      </c>
      <c r="G428" s="47">
        <f>人物成长表!$D428*人物成长表!$B428*10%+7+IF(AND(B428&lt;=10,B428&gt;0),(人物成长表!$B428-1)*转化表!$C$50,IF(AND(B428&lt;=20,B428&gt;10),9*转化表!$C$50+(B428-10)*转化表!$C$51,IF(AND(B428&lt;=30,B428&gt;20),9*转化表!$C$50+10*转化表!$C$51+(B428-20)*转化表!$C$52,IF(AND(B428&lt;=40,B428&gt;30),9*转化表!$C$50+10*转化表!$C$51+10*转化表!$C$52+(B428-30)*转化表!$C$53,IF(AND(B428&lt;=50,B428&gt;40),9*转化表!$C$50+10*转化表!$C$51+10*转化表!$C$52+10*转化表!$C$53+(B428-40)*转化表!$C$54,IF(AND(B428&lt;=60,B428&gt;50),9*转化表!$C$50+10*转化表!$C$51+10*转化表!$C$52+10*转化表!$C$53+10*转化表!$C$54+(B428-50)*转化表!$C$55,IF(AND(B428&lt;=70,B428&gt;60),9*转化表!$C$50+10*转化表!$C$51+10*转化表!$C$52+10*转化表!$C$53+10*转化表!$C$54+10*转化表!$C$55+(B428-60)*转化表!$C$56,IF(AND(B428&lt;=80,B428&gt;70),9*转化表!$C$50+10*转化表!$C$51+10*转化表!$C$52+10*转化表!$C$53+10*转化表!$C$54+10*转化表!$C$55+10*转化表!$C$56+(B428-70)*转化表!$C$57,IF(AND(B428&lt;=90,B428&gt;80),9*转化表!$C$50+10*转化表!$C$51+10*转化表!$C$52+10*转化表!$C$53+10*转化表!$C$54+10*转化表!$C$55+10*转化表!$C$56+10*转化表!$C$57+(B428-80)*转化表!$C$58,IF(AND(B428&lt;=100,B428&gt;90),9*转化表!$C$50+10*转化表!$C$51+10*转化表!$C$52+10*转化表!$C$53+10*转化表!$C$54+10*转化表!$C$55+10*转化表!$C$56+10*转化表!$C$57+10*转化表!$C$58+(B428-90)*转化表!$C$59,IF(AND(B428&lt;=110,B428&gt;100),9*转化表!$C$50+10*转化表!$C$51+10*转化表!$C$52+10*转化表!$C$53+10*转化表!$C$54+10*转化表!$C$55+10*转化表!$C$56+10*转化表!$C$57+10*转化表!$C$58+10*转化表!$C$59+(B428-100)*转化表!$C$60,IF(AND(B428&lt;=120,B428&gt;110),9*转化表!$C$50+10*转化表!$C$51+10*转化表!$C$52+10*转化表!$C$53+10*转化表!$C$54+10*转化表!$C$55+10*转化表!$C$56+10*转化表!$C$57+10*转化表!$C$58+10*转化表!$C$59+10*转化表!$C$60+(B428-110)*转化表!$C$61))))))))))))</f>
        <v>1102</v>
      </c>
      <c r="H428" s="47">
        <f>人物成长表!$D428*人物成长表!$B428*7%+4.8+IF(AND(B428&lt;=10,B428&gt;0),(人物成长表!$B428-1)*转化表!$D$50,IF(AND(B428&lt;=20,B428&gt;10),9*转化表!$D$50+(B428-10)*转化表!$D$51,IF(AND(B428&lt;=30,B428&gt;20),9*转化表!$D$50+10*转化表!$D$51+(B428-20)*转化表!$D$52,IF(AND(B428&lt;=40,B428&gt;30),9*转化表!$D$50+10*转化表!$D$51+10*转化表!$D$52+(B428-30)*转化表!$D$53,IF(AND(B428&lt;=50,B428&gt;40),9*转化表!$D$50+10*转化表!$D$51+10*转化表!$D$52+10*转化表!$D$53+(B428-40)*转化表!$D$54,IF(AND(B428&lt;=60,B428&gt;50),9*转化表!$D$50+10*转化表!$D$51+10*转化表!$D$52+10*转化表!$D$53+10*转化表!$D$54+(B428-50)*转化表!$D$55,IF(AND(B428&lt;=70,B428&gt;60),9*转化表!$D$50+10*转化表!$D$51+10*转化表!$D$52+10*转化表!$D$53+10*转化表!$D$54+10*转化表!$D$55+(B428-60)*转化表!$D$56,IF(AND(B428&lt;=80,B428&gt;70),9*转化表!$D$50+10*转化表!$D$51+10*转化表!$D$52+10*转化表!$D$53+10*转化表!$D$54+10*转化表!$D$55+10*转化表!$D$56+(B428-70)*转化表!$D$57,IF(AND(B428&lt;=90,B428&gt;80),9*转化表!$D$50+10*转化表!$D$51+10*转化表!$D$52+10*转化表!$D$53+10*转化表!$D$54+10*转化表!$D$55+10*转化表!$D$56+10*转化表!$D$57+(B428-80)*转化表!$D$58,IF(AND(B428&lt;=100,B428&gt;90),9*转化表!$D$50+10*转化表!$D$51+10*转化表!$D$52+10*转化表!$D$53+10*转化表!$D$54+10*转化表!$D$55+10*转化表!$D$56+10*转化表!$D$57+10*转化表!$D$58+(B428-90)*转化表!$D$59,IF(AND(B428&lt;=110,B428&gt;100),9*转化表!$D$50+10*转化表!$D$51+10*转化表!$D$52+10*转化表!$D$53+10*转化表!$D$54+10*转化表!$D$55+10*转化表!$D$56+10*转化表!$D$57+10*转化表!$D$58+10*转化表!$D$59+(B428-100)*转化表!$D$60,IF(AND(B428&lt;=120,B428&gt;110),9*转化表!$D$50+10*转化表!$D$51+10*转化表!$D$52+10*转化表!$D$53+10*转化表!$D$54+10*转化表!$D$55+10*转化表!$D$56+10*转化表!$D$57+10*转化表!$D$58+10*转化表!$D$59+10*转化表!$D$60+(B428-110)*转化表!$D$61))))))))))))</f>
        <v>306.80000000000007</v>
      </c>
      <c r="I428" s="46">
        <f>IF(E428&lt;=50,0,(E428-50)*B428*10%+0.1+IF(AND(B428&lt;=10,B428&gt;0),(人物成长表!$B428-1)*转化表!$E$50,IF(AND(B428&lt;=20,B428&gt;10),9*转化表!$E$50+(B428-10)*转化表!$E$51,IF(AND(B428&lt;=30,B428&gt;20),9*转化表!$E$50+10*转化表!$E$51+(B428-20)*转化表!$E$52,IF(AND(B428&lt;=40,B428&gt;30),9*转化表!$E$50+10*转化表!$E$51+10*转化表!$E$52+(B428-30)*转化表!$E$53,IF(AND(B428&lt;=50,B428&gt;40),9*转化表!$E$50+10*转化表!$E$51+10*转化表!$E$52+10*转化表!$E$53+(B428-40)*转化表!$E$54,IF(AND(B428&lt;=60,B428&gt;50),9*转化表!$E$50+10*转化表!$E$51+10*转化表!$E$52+10*转化表!$E$53+10*转化表!$E$54+(B428-50)*转化表!$E$55,IF(AND(B428&lt;=70,B428&gt;60),9*转化表!$E$50+10*转化表!$E$51+10*转化表!$E$52+10*转化表!$E$53+10*转化表!$E$54+10*转化表!$E$55+(B428-60)*转化表!$E$56,IF(AND(B428&lt;=80,B428&gt;70),9*转化表!$E$50+10*转化表!$E$51+10*转化表!$E$52+10*转化表!$E$53+10*转化表!$E$54+10*转化表!$E$55+10*转化表!$E$56+(B428-70)*转化表!$E$57,IF(AND(B428&lt;=90,B428&gt;80),9*转化表!$E$50+10*转化表!$E$51+10*转化表!$E$52+10*转化表!$E$53+10*转化表!$E$54+10*转化表!$E$55+10*转化表!$E$56+10*转化表!$E$57+(B428-80)*转化表!$E$58,IF(AND(B428&lt;=100,B428&gt;90),9*转化表!$E$50+10*转化表!$E$51+10*转化表!$E$52+10*转化表!$E$53+10*转化表!$E$54+10*转化表!$E$55+10*转化表!$E$56+10*转化表!$E$57+10*转化表!$E$58+(B428-90)*转化表!$E$59,IF(AND(B428&lt;=110,B428&gt;100),9*转化表!$E$50+10*转化表!$E$51+10*转化表!$E$52+10*转化表!$E$53+10*转化表!$E$54+10*转化表!$E$55+10*转化表!$E$56+10*转化表!$E$57+10*转化表!$E$58+10*转化表!$E$59+(B428-100)*转化表!$E$60,IF(AND(B428&lt;=120,B428&gt;110),9*转化表!$E$50+10*转化表!$E$51+10*转化表!$E$52+10*转化表!$E$53+10*转化表!$E$54+10*转化表!$E$55+10*转化表!$E$56+10*转化表!$E$57+10*转化表!$E$58+10*转化表!$E$59+10*转化表!$E$60+(B428-110)*转化表!$E$61)))))))))))))</f>
        <v>0</v>
      </c>
      <c r="J428" s="46">
        <f>IF(E428&lt;=50,0,(E428-50)*B428*7%+0.1+IF(AND(B428&lt;=10,B428&gt;0),(人物成长表!$B428-1)*转化表!$F$50,IF(AND(B428&lt;=20,B428&gt;10),9*转化表!$F$50+(B428-10)*转化表!$F$51,IF(AND(B428&lt;=30,B428&gt;20),9*转化表!$F$50+10*转化表!$F$51+(B428-20)*转化表!$F$52,IF(AND(B428&lt;=40,B428&gt;30),9*转化表!$F$50+10*转化表!$F$51+10*转化表!$F$52+(B428-30)*转化表!$F$53,IF(AND(B428&lt;=50,B428&gt;40),9*转化表!$F$50+10*转化表!$F$51+10*转化表!$F$52+10*转化表!$F$53+(B428-40)*转化表!$F$54,IF(AND(B428&lt;=60,B428&gt;50),9*转化表!$F$50+10*转化表!$F$51+10*转化表!$F$52+10*转化表!$F$53+10*转化表!$F$54+(B428-50)*转化表!$F$55,IF(AND(B428&lt;=70,B428&gt;60),9*转化表!$F$50+10*转化表!$F$51+10*转化表!$F$52+10*转化表!$F$53+10*转化表!$F$54+10*转化表!$F$55+(B428-60)*转化表!$F$56,IF(AND(B428&lt;=80,B428&gt;70),9*转化表!$F$50+10*转化表!$F$51+10*转化表!$F$52+10*转化表!$F$53+10*转化表!$F$54+10*转化表!$F$55+10*转化表!$F$56+(B428-70)*转化表!$F$57,IF(AND(B428&lt;=90,B428&gt;80),9*转化表!$F$50+10*转化表!$F$51+10*转化表!$F$52+10*转化表!$F$53+10*转化表!$F$54+10*转化表!$F$55+10*转化表!$F$56+10*转化表!$F$57+(B428-80)*转化表!$F$58,IF(AND(B428&lt;=100,B428&gt;90),9*转化表!$F$50+10*转化表!$F$51+10*转化表!$F$52+10*转化表!$F$53+10*转化表!$F$54+10*转化表!$F$55+10*转化表!$F$56+10*转化表!$F$57+10*转化表!$F$58+(B428-90)*转化表!$F$59,IF(AND(B428&lt;=110,B428&gt;100),9*转化表!$F$50+10*转化表!$F$51+10*转化表!$F$52+10*转化表!$F$53+10*转化表!$F$54+10*转化表!$F$55+10*转化表!$F$56+10*转化表!$F$57+10*转化表!$F$58+10*转化表!$F$59+(B428-100)*转化表!$F$60,IF(AND(B428&lt;=120,B428&gt;110),9*转化表!$F$50+10*转化表!$F$51+10*转化表!$F$52+10*转化表!$F$53+10*转化表!$F$54+10*转化表!$F$55+10*转化表!$F$56+10*转化表!$F$57+10*转化表!$F$58+10*转化表!$F$59+10*转化表!$F$60+(B428-110)*转化表!$F$61)))))))))))))</f>
        <v>0</v>
      </c>
      <c r="K428" s="46">
        <f>(F428-50)*B428*10%+1+IF(AND(B428&lt;=10,B428&gt;0),(人物成长表!$B428-1)*转化表!$G$50,IF(AND(B428&lt;=20,B428&gt;10),9*转化表!$G$50+(B428-10)*转化表!$G$51,IF(AND(B428&lt;=30,B428&gt;20),9*转化表!$G$50+10*转化表!$G$51+(B428-20)*转化表!$G$52,IF(AND(B428&lt;=40,B428&gt;30),9*转化表!$G$50+10*转化表!$G$51+10*转化表!$G$52+(B428-30)*转化表!$G$53,IF(AND(B428&lt;=50,B428&gt;40),9*转化表!$G$50+10*转化表!$G$51+10*转化表!$G$52+10*转化表!$G$53+(B428-40)*转化表!$G$54,IF(AND(B428&lt;=60,B428&gt;50),9*转化表!$G$50+10*转化表!$G$51+10*转化表!$G$52+10*转化表!$G$53+10*转化表!$G$54+(B428-50)*转化表!$G$55,IF(AND(B428&lt;=70,B428&gt;60),9*转化表!$G$50+10*转化表!$G$51+10*转化表!$G$52+10*转化表!$G$53+10*转化表!$G$54+10*转化表!$G$55+(B428-60)*转化表!$G$56,IF(AND(B428&lt;=80,B428&gt;70),9*转化表!$G$50+10*转化表!$G$51+10*转化表!$G$52+10*转化表!$G$53+10*转化表!$G$54+10*转化表!$G$55+10*转化表!$G$56+(B428-70)*转化表!$G$57,IF(AND(B428&lt;=90,B428&gt;80),9*转化表!$G$50+10*转化表!$G$51+10*转化表!$G$52+10*转化表!$G$53+10*转化表!$G$54+10*转化表!$G$55+10*转化表!$G$56+10*转化表!$G$57+(B428-80)*转化表!$G$58,IF(AND(B428&lt;=100,B428&gt;90),9*转化表!$G$50+10*转化表!$G$51+10*转化表!$G$52+10*转化表!$G$53+10*转化表!$G$54+10*转化表!$G$55+10*转化表!$G$56+10*转化表!$G$57+10*转化表!$G$58+(B428-90)*转化表!$G$59,IF(AND(B428&lt;=110,B428&gt;100),9*转化表!$G$50+10*转化表!$G$51+10*转化表!$G$52+10*转化表!$G$53+10*转化表!$G$54+10*转化表!$G$55+10*转化表!$G$56+10*转化表!$G$57+10*转化表!$G$58+10*转化表!$G$59+(B428-100)*转化表!$G$60,IF(AND(B428&lt;=120,B428&gt;110),9*转化表!$G$50+10*转化表!$G$51+10*转化表!$G$52+10*转化表!$G$53+10*转化表!$G$54+10*转化表!$G$55+10*转化表!$G$56+10*转化表!$G$57+10*转化表!$G$58+10*转化表!$G$59+10*转化表!$G$60+(B428-110)*转化表!$G$61))))))))))))</f>
        <v>259</v>
      </c>
      <c r="L428" s="46">
        <f>IF(F428&lt;=50,0,(F428-50)*B428*7%+IF(AND(B428&lt;=10,B428&gt;0),(人物成长表!$B428-1)*转化表!$H$50,IF(AND(B428&lt;=20,B428&gt;10),9*转化表!$H$50+(B428-10)*转化表!$H$51,IF(AND(B428&lt;=30,B428&gt;20),9*转化表!$H$50+10*转化表!$H$51+(B428-20)*转化表!$H$52,IF(AND(B428&lt;=40,B428&gt;30),9*转化表!$H$50+10*转化表!$H$51+10*转化表!$H$52+(B428-30)*转化表!$H$53,IF(AND(B428&lt;=50,B428&gt;40),9*转化表!$H$50+10*转化表!$H$51+10*转化表!$H$52+10*转化表!$H$53+(B428-40)*转化表!$H$54,IF(AND(B428&lt;=60,B428&gt;50),9*转化表!$H$50+10*转化表!$H$51+10*转化表!$H$52+10*转化表!$H$53+10*转化表!$H$54+(B428-50)*转化表!$H$55,IF(AND(B428&lt;=70,B428&gt;60),9*转化表!$H$50+10*转化表!$H$51+10*转化表!$H$52+10*转化表!$H$53+10*转化表!$H$54+10*转化表!$H$55+(B428-60)*转化表!$H$56,IF(AND(B428&lt;=80,B428&gt;70),9*转化表!$H$50+10*转化表!$H$51+10*转化表!$H$52+10*转化表!$H$53+10*转化表!$H$54+10*转化表!$H$55+10*转化表!$H$56+(B428-70)*转化表!$H$57,IF(AND(B428&lt;=90,B428&gt;80),9*转化表!$H$50+10*转化表!$H$51+10*转化表!$H$52+10*转化表!$H$53+10*转化表!$H$54+10*转化表!$H$55+10*转化表!$H$56+10*转化表!$H$57+(B428-80)*转化表!$H$58,IF(AND(B428&lt;=100,B428&gt;90),9*转化表!$H$50+10*转化表!$H$51+10*转化表!$H$52+10*转化表!$H$53+10*转化表!$H$54+10*转化表!$H$55+10*转化表!$H$56+10*转化表!$H$57+10*转化表!$H$58+(B428-90)*转化表!$H$59,IF(AND(B428&lt;=110,B428&gt;100),9*转化表!$H$50+10*转化表!$H$51+10*转化表!$H$52+10*转化表!$H$53+10*转化表!$H$54+10*转化表!$H$55+10*转化表!$H$56+10*转化表!$H$57+10*转化表!$H$58+10*转化表!$H$59+(B428-100)*转化表!$H$60,IF(AND(B428&lt;=120,B428&gt;110),9*转化表!$H$50+10*转化表!$H$51+10*转化表!$H$52+10*转化表!$H$53+10*转化表!$H$54+10*转化表!$H$55+10*转化表!$H$56+10*转化表!$H$57+10*转化表!$H$58+10*转化表!$H$59+10*转化表!$H$60+(B428-110)*转化表!$H$61)))))))))))))</f>
        <v>0</v>
      </c>
      <c r="M428" s="26">
        <v>0.3</v>
      </c>
      <c r="N428" s="24">
        <v>0</v>
      </c>
      <c r="O428" s="24">
        <v>0</v>
      </c>
      <c r="P428" s="26">
        <v>0.05</v>
      </c>
      <c r="Q428" s="24">
        <v>0</v>
      </c>
      <c r="R428" s="24">
        <v>0</v>
      </c>
      <c r="S428" s="26">
        <v>0.1</v>
      </c>
    </row>
    <row r="429" spans="1:19">
      <c r="A429" s="23" t="s">
        <v>466</v>
      </c>
      <c r="B429" s="24">
        <v>68</v>
      </c>
      <c r="C429" s="25">
        <f t="shared" si="4"/>
        <v>4270</v>
      </c>
      <c r="D429" s="23">
        <v>60</v>
      </c>
      <c r="E429" s="23">
        <v>50</v>
      </c>
      <c r="F429" s="24">
        <v>50</v>
      </c>
      <c r="G429" s="47">
        <f>人物成长表!$D429*人物成长表!$B429*10%+7+IF(AND(B429&lt;=10,B429&gt;0),(人物成长表!$B429-1)*转化表!$C$50,IF(AND(B429&lt;=20,B429&gt;10),9*转化表!$C$50+(B429-10)*转化表!$C$51,IF(AND(B429&lt;=30,B429&gt;20),9*转化表!$C$50+10*转化表!$C$51+(B429-20)*转化表!$C$52,IF(AND(B429&lt;=40,B429&gt;30),9*转化表!$C$50+10*转化表!$C$51+10*转化表!$C$52+(B429-30)*转化表!$C$53,IF(AND(B429&lt;=50,B429&gt;40),9*转化表!$C$50+10*转化表!$C$51+10*转化表!$C$52+10*转化表!$C$53+(B429-40)*转化表!$C$54,IF(AND(B429&lt;=60,B429&gt;50),9*转化表!$C$50+10*转化表!$C$51+10*转化表!$C$52+10*转化表!$C$53+10*转化表!$C$54+(B429-50)*转化表!$C$55,IF(AND(B429&lt;=70,B429&gt;60),9*转化表!$C$50+10*转化表!$C$51+10*转化表!$C$52+10*转化表!$C$53+10*转化表!$C$54+10*转化表!$C$55+(B429-60)*转化表!$C$56,IF(AND(B429&lt;=80,B429&gt;70),9*转化表!$C$50+10*转化表!$C$51+10*转化表!$C$52+10*转化表!$C$53+10*转化表!$C$54+10*转化表!$C$55+10*转化表!$C$56+(B429-70)*转化表!$C$57,IF(AND(B429&lt;=90,B429&gt;80),9*转化表!$C$50+10*转化表!$C$51+10*转化表!$C$52+10*转化表!$C$53+10*转化表!$C$54+10*转化表!$C$55+10*转化表!$C$56+10*转化表!$C$57+(B429-80)*转化表!$C$58,IF(AND(B429&lt;=100,B429&gt;90),9*转化表!$C$50+10*转化表!$C$51+10*转化表!$C$52+10*转化表!$C$53+10*转化表!$C$54+10*转化表!$C$55+10*转化表!$C$56+10*转化表!$C$57+10*转化表!$C$58+(B429-90)*转化表!$C$59,IF(AND(B429&lt;=110,B429&gt;100),9*转化表!$C$50+10*转化表!$C$51+10*转化表!$C$52+10*转化表!$C$53+10*转化表!$C$54+10*转化表!$C$55+10*转化表!$C$56+10*转化表!$C$57+10*转化表!$C$58+10*转化表!$C$59+(B429-100)*转化表!$C$60,IF(AND(B429&lt;=120,B429&gt;110),9*转化表!$C$50+10*转化表!$C$51+10*转化表!$C$52+10*转化表!$C$53+10*转化表!$C$54+10*转化表!$C$55+10*转化表!$C$56+10*转化表!$C$57+10*转化表!$C$58+10*转化表!$C$59+10*转化表!$C$60+(B429-110)*转化表!$C$61))))))))))))</f>
        <v>1131</v>
      </c>
      <c r="H429" s="47">
        <f>人物成长表!$D429*人物成长表!$B429*7%+4.8+IF(AND(B429&lt;=10,B429&gt;0),(人物成长表!$B429-1)*转化表!$D$50,IF(AND(B429&lt;=20,B429&gt;10),9*转化表!$D$50+(B429-10)*转化表!$D$51,IF(AND(B429&lt;=30,B429&gt;20),9*转化表!$D$50+10*转化表!$D$51+(B429-20)*转化表!$D$52,IF(AND(B429&lt;=40,B429&gt;30),9*转化表!$D$50+10*转化表!$D$51+10*转化表!$D$52+(B429-30)*转化表!$D$53,IF(AND(B429&lt;=50,B429&gt;40),9*转化表!$D$50+10*转化表!$D$51+10*转化表!$D$52+10*转化表!$D$53+(B429-40)*转化表!$D$54,IF(AND(B429&lt;=60,B429&gt;50),9*转化表!$D$50+10*转化表!$D$51+10*转化表!$D$52+10*转化表!$D$53+10*转化表!$D$54+(B429-50)*转化表!$D$55,IF(AND(B429&lt;=70,B429&gt;60),9*转化表!$D$50+10*转化表!$D$51+10*转化表!$D$52+10*转化表!$D$53+10*转化表!$D$54+10*转化表!$D$55+(B429-60)*转化表!$D$56,IF(AND(B429&lt;=80,B429&gt;70),9*转化表!$D$50+10*转化表!$D$51+10*转化表!$D$52+10*转化表!$D$53+10*转化表!$D$54+10*转化表!$D$55+10*转化表!$D$56+(B429-70)*转化表!$D$57,IF(AND(B429&lt;=90,B429&gt;80),9*转化表!$D$50+10*转化表!$D$51+10*转化表!$D$52+10*转化表!$D$53+10*转化表!$D$54+10*转化表!$D$55+10*转化表!$D$56+10*转化表!$D$57+(B429-80)*转化表!$D$58,IF(AND(B429&lt;=100,B429&gt;90),9*转化表!$D$50+10*转化表!$D$51+10*转化表!$D$52+10*转化表!$D$53+10*转化表!$D$54+10*转化表!$D$55+10*转化表!$D$56+10*转化表!$D$57+10*转化表!$D$58+(B429-90)*转化表!$D$59,IF(AND(B429&lt;=110,B429&gt;100),9*转化表!$D$50+10*转化表!$D$51+10*转化表!$D$52+10*转化表!$D$53+10*转化表!$D$54+10*转化表!$D$55+10*转化表!$D$56+10*转化表!$D$57+10*转化表!$D$58+10*转化表!$D$59+(B429-100)*转化表!$D$60,IF(AND(B429&lt;=120,B429&gt;110),9*转化表!$D$50+10*转化表!$D$51+10*转化表!$D$52+10*转化表!$D$53+10*转化表!$D$54+10*转化表!$D$55+10*转化表!$D$56+10*转化表!$D$57+10*转化表!$D$58+10*转化表!$D$59+10*转化表!$D$60+(B429-110)*转化表!$D$61))))))))))))</f>
        <v>314.20000000000005</v>
      </c>
      <c r="I429" s="46">
        <f>IF(E429&lt;=50,0,(E429-50)*B429*10%+0.1+IF(AND(B429&lt;=10,B429&gt;0),(人物成长表!$B429-1)*转化表!$E$50,IF(AND(B429&lt;=20,B429&gt;10),9*转化表!$E$50+(B429-10)*转化表!$E$51,IF(AND(B429&lt;=30,B429&gt;20),9*转化表!$E$50+10*转化表!$E$51+(B429-20)*转化表!$E$52,IF(AND(B429&lt;=40,B429&gt;30),9*转化表!$E$50+10*转化表!$E$51+10*转化表!$E$52+(B429-30)*转化表!$E$53,IF(AND(B429&lt;=50,B429&gt;40),9*转化表!$E$50+10*转化表!$E$51+10*转化表!$E$52+10*转化表!$E$53+(B429-40)*转化表!$E$54,IF(AND(B429&lt;=60,B429&gt;50),9*转化表!$E$50+10*转化表!$E$51+10*转化表!$E$52+10*转化表!$E$53+10*转化表!$E$54+(B429-50)*转化表!$E$55,IF(AND(B429&lt;=70,B429&gt;60),9*转化表!$E$50+10*转化表!$E$51+10*转化表!$E$52+10*转化表!$E$53+10*转化表!$E$54+10*转化表!$E$55+(B429-60)*转化表!$E$56,IF(AND(B429&lt;=80,B429&gt;70),9*转化表!$E$50+10*转化表!$E$51+10*转化表!$E$52+10*转化表!$E$53+10*转化表!$E$54+10*转化表!$E$55+10*转化表!$E$56+(B429-70)*转化表!$E$57,IF(AND(B429&lt;=90,B429&gt;80),9*转化表!$E$50+10*转化表!$E$51+10*转化表!$E$52+10*转化表!$E$53+10*转化表!$E$54+10*转化表!$E$55+10*转化表!$E$56+10*转化表!$E$57+(B429-80)*转化表!$E$58,IF(AND(B429&lt;=100,B429&gt;90),9*转化表!$E$50+10*转化表!$E$51+10*转化表!$E$52+10*转化表!$E$53+10*转化表!$E$54+10*转化表!$E$55+10*转化表!$E$56+10*转化表!$E$57+10*转化表!$E$58+(B429-90)*转化表!$E$59,IF(AND(B429&lt;=110,B429&gt;100),9*转化表!$E$50+10*转化表!$E$51+10*转化表!$E$52+10*转化表!$E$53+10*转化表!$E$54+10*转化表!$E$55+10*转化表!$E$56+10*转化表!$E$57+10*转化表!$E$58+10*转化表!$E$59+(B429-100)*转化表!$E$60,IF(AND(B429&lt;=120,B429&gt;110),9*转化表!$E$50+10*转化表!$E$51+10*转化表!$E$52+10*转化表!$E$53+10*转化表!$E$54+10*转化表!$E$55+10*转化表!$E$56+10*转化表!$E$57+10*转化表!$E$58+10*转化表!$E$59+10*转化表!$E$60+(B429-110)*转化表!$E$61)))))))))))))</f>
        <v>0</v>
      </c>
      <c r="J429" s="46">
        <f>IF(E429&lt;=50,0,(E429-50)*B429*7%+0.1+IF(AND(B429&lt;=10,B429&gt;0),(人物成长表!$B429-1)*转化表!$F$50,IF(AND(B429&lt;=20,B429&gt;10),9*转化表!$F$50+(B429-10)*转化表!$F$51,IF(AND(B429&lt;=30,B429&gt;20),9*转化表!$F$50+10*转化表!$F$51+(B429-20)*转化表!$F$52,IF(AND(B429&lt;=40,B429&gt;30),9*转化表!$F$50+10*转化表!$F$51+10*转化表!$F$52+(B429-30)*转化表!$F$53,IF(AND(B429&lt;=50,B429&gt;40),9*转化表!$F$50+10*转化表!$F$51+10*转化表!$F$52+10*转化表!$F$53+(B429-40)*转化表!$F$54,IF(AND(B429&lt;=60,B429&gt;50),9*转化表!$F$50+10*转化表!$F$51+10*转化表!$F$52+10*转化表!$F$53+10*转化表!$F$54+(B429-50)*转化表!$F$55,IF(AND(B429&lt;=70,B429&gt;60),9*转化表!$F$50+10*转化表!$F$51+10*转化表!$F$52+10*转化表!$F$53+10*转化表!$F$54+10*转化表!$F$55+(B429-60)*转化表!$F$56,IF(AND(B429&lt;=80,B429&gt;70),9*转化表!$F$50+10*转化表!$F$51+10*转化表!$F$52+10*转化表!$F$53+10*转化表!$F$54+10*转化表!$F$55+10*转化表!$F$56+(B429-70)*转化表!$F$57,IF(AND(B429&lt;=90,B429&gt;80),9*转化表!$F$50+10*转化表!$F$51+10*转化表!$F$52+10*转化表!$F$53+10*转化表!$F$54+10*转化表!$F$55+10*转化表!$F$56+10*转化表!$F$57+(B429-80)*转化表!$F$58,IF(AND(B429&lt;=100,B429&gt;90),9*转化表!$F$50+10*转化表!$F$51+10*转化表!$F$52+10*转化表!$F$53+10*转化表!$F$54+10*转化表!$F$55+10*转化表!$F$56+10*转化表!$F$57+10*转化表!$F$58+(B429-90)*转化表!$F$59,IF(AND(B429&lt;=110,B429&gt;100),9*转化表!$F$50+10*转化表!$F$51+10*转化表!$F$52+10*转化表!$F$53+10*转化表!$F$54+10*转化表!$F$55+10*转化表!$F$56+10*转化表!$F$57+10*转化表!$F$58+10*转化表!$F$59+(B429-100)*转化表!$F$60,IF(AND(B429&lt;=120,B429&gt;110),9*转化表!$F$50+10*转化表!$F$51+10*转化表!$F$52+10*转化表!$F$53+10*转化表!$F$54+10*转化表!$F$55+10*转化表!$F$56+10*转化表!$F$57+10*转化表!$F$58+10*转化表!$F$59+10*转化表!$F$60+(B429-110)*转化表!$F$61)))))))))))))</f>
        <v>0</v>
      </c>
      <c r="K429" s="46">
        <f>(F429-50)*B429*10%+1+IF(AND(B429&lt;=10,B429&gt;0),(人物成长表!$B429-1)*转化表!$G$50,IF(AND(B429&lt;=20,B429&gt;10),9*转化表!$G$50+(B429-10)*转化表!$G$51,IF(AND(B429&lt;=30,B429&gt;20),9*转化表!$G$50+10*转化表!$G$51+(B429-20)*转化表!$G$52,IF(AND(B429&lt;=40,B429&gt;30),9*转化表!$G$50+10*转化表!$G$51+10*转化表!$G$52+(B429-30)*转化表!$G$53,IF(AND(B429&lt;=50,B429&gt;40),9*转化表!$G$50+10*转化表!$G$51+10*转化表!$G$52+10*转化表!$G$53+(B429-40)*转化表!$G$54,IF(AND(B429&lt;=60,B429&gt;50),9*转化表!$G$50+10*转化表!$G$51+10*转化表!$G$52+10*转化表!$G$53+10*转化表!$G$54+(B429-50)*转化表!$G$55,IF(AND(B429&lt;=70,B429&gt;60),9*转化表!$G$50+10*转化表!$G$51+10*转化表!$G$52+10*转化表!$G$53+10*转化表!$G$54+10*转化表!$G$55+(B429-60)*转化表!$G$56,IF(AND(B429&lt;=80,B429&gt;70),9*转化表!$G$50+10*转化表!$G$51+10*转化表!$G$52+10*转化表!$G$53+10*转化表!$G$54+10*转化表!$G$55+10*转化表!$G$56+(B429-70)*转化表!$G$57,IF(AND(B429&lt;=90,B429&gt;80),9*转化表!$G$50+10*转化表!$G$51+10*转化表!$G$52+10*转化表!$G$53+10*转化表!$G$54+10*转化表!$G$55+10*转化表!$G$56+10*转化表!$G$57+(B429-80)*转化表!$G$58,IF(AND(B429&lt;=100,B429&gt;90),9*转化表!$G$50+10*转化表!$G$51+10*转化表!$G$52+10*转化表!$G$53+10*转化表!$G$54+10*转化表!$G$55+10*转化表!$G$56+10*转化表!$G$57+10*转化表!$G$58+(B429-90)*转化表!$G$59,IF(AND(B429&lt;=110,B429&gt;100),9*转化表!$G$50+10*转化表!$G$51+10*转化表!$G$52+10*转化表!$G$53+10*转化表!$G$54+10*转化表!$G$55+10*转化表!$G$56+10*转化表!$G$57+10*转化表!$G$58+10*转化表!$G$59+(B429-100)*转化表!$G$60,IF(AND(B429&lt;=120,B429&gt;110),9*转化表!$G$50+10*转化表!$G$51+10*转化表!$G$52+10*转化表!$G$53+10*转化表!$G$54+10*转化表!$G$55+10*转化表!$G$56+10*转化表!$G$57+10*转化表!$G$58+10*转化表!$G$59+10*转化表!$G$60+(B429-110)*转化表!$G$61))))))))))))</f>
        <v>266</v>
      </c>
      <c r="L429" s="46">
        <f>IF(F429&lt;=50,0,(F429-50)*B429*7%+IF(AND(B429&lt;=10,B429&gt;0),(人物成长表!$B429-1)*转化表!$H$50,IF(AND(B429&lt;=20,B429&gt;10),9*转化表!$H$50+(B429-10)*转化表!$H$51,IF(AND(B429&lt;=30,B429&gt;20),9*转化表!$H$50+10*转化表!$H$51+(B429-20)*转化表!$H$52,IF(AND(B429&lt;=40,B429&gt;30),9*转化表!$H$50+10*转化表!$H$51+10*转化表!$H$52+(B429-30)*转化表!$H$53,IF(AND(B429&lt;=50,B429&gt;40),9*转化表!$H$50+10*转化表!$H$51+10*转化表!$H$52+10*转化表!$H$53+(B429-40)*转化表!$H$54,IF(AND(B429&lt;=60,B429&gt;50),9*转化表!$H$50+10*转化表!$H$51+10*转化表!$H$52+10*转化表!$H$53+10*转化表!$H$54+(B429-50)*转化表!$H$55,IF(AND(B429&lt;=70,B429&gt;60),9*转化表!$H$50+10*转化表!$H$51+10*转化表!$H$52+10*转化表!$H$53+10*转化表!$H$54+10*转化表!$H$55+(B429-60)*转化表!$H$56,IF(AND(B429&lt;=80,B429&gt;70),9*转化表!$H$50+10*转化表!$H$51+10*转化表!$H$52+10*转化表!$H$53+10*转化表!$H$54+10*转化表!$H$55+10*转化表!$H$56+(B429-70)*转化表!$H$57,IF(AND(B429&lt;=90,B429&gt;80),9*转化表!$H$50+10*转化表!$H$51+10*转化表!$H$52+10*转化表!$H$53+10*转化表!$H$54+10*转化表!$H$55+10*转化表!$H$56+10*转化表!$H$57+(B429-80)*转化表!$H$58,IF(AND(B429&lt;=100,B429&gt;90),9*转化表!$H$50+10*转化表!$H$51+10*转化表!$H$52+10*转化表!$H$53+10*转化表!$H$54+10*转化表!$H$55+10*转化表!$H$56+10*转化表!$H$57+10*转化表!$H$58+(B429-90)*转化表!$H$59,IF(AND(B429&lt;=110,B429&gt;100),9*转化表!$H$50+10*转化表!$H$51+10*转化表!$H$52+10*转化表!$H$53+10*转化表!$H$54+10*转化表!$H$55+10*转化表!$H$56+10*转化表!$H$57+10*转化表!$H$58+10*转化表!$H$59+(B429-100)*转化表!$H$60,IF(AND(B429&lt;=120,B429&gt;110),9*转化表!$H$50+10*转化表!$H$51+10*转化表!$H$52+10*转化表!$H$53+10*转化表!$H$54+10*转化表!$H$55+10*转化表!$H$56+10*转化表!$H$57+10*转化表!$H$58+10*转化表!$H$59+10*转化表!$H$60+(B429-110)*转化表!$H$61)))))))))))))</f>
        <v>0</v>
      </c>
      <c r="M429" s="26">
        <v>0.3</v>
      </c>
      <c r="N429" s="24">
        <v>0</v>
      </c>
      <c r="O429" s="24">
        <v>0</v>
      </c>
      <c r="P429" s="26">
        <v>0.05</v>
      </c>
      <c r="Q429" s="24">
        <v>0</v>
      </c>
      <c r="R429" s="24">
        <v>0</v>
      </c>
      <c r="S429" s="26">
        <v>0.1</v>
      </c>
    </row>
    <row r="430" spans="1:19">
      <c r="A430" s="23" t="s">
        <v>466</v>
      </c>
      <c r="B430" s="24">
        <v>69</v>
      </c>
      <c r="C430" s="25">
        <f t="shared" si="4"/>
        <v>4382</v>
      </c>
      <c r="D430" s="23">
        <v>60</v>
      </c>
      <c r="E430" s="23">
        <v>50</v>
      </c>
      <c r="F430" s="24">
        <v>50</v>
      </c>
      <c r="G430" s="47">
        <f>人物成长表!$D430*人物成长表!$B430*10%+7+IF(AND(B430&lt;=10,B430&gt;0),(人物成长表!$B430-1)*转化表!$C$50,IF(AND(B430&lt;=20,B430&gt;10),9*转化表!$C$50+(B430-10)*转化表!$C$51,IF(AND(B430&lt;=30,B430&gt;20),9*转化表!$C$50+10*转化表!$C$51+(B430-20)*转化表!$C$52,IF(AND(B430&lt;=40,B430&gt;30),9*转化表!$C$50+10*转化表!$C$51+10*转化表!$C$52+(B430-30)*转化表!$C$53,IF(AND(B430&lt;=50,B430&gt;40),9*转化表!$C$50+10*转化表!$C$51+10*转化表!$C$52+10*转化表!$C$53+(B430-40)*转化表!$C$54,IF(AND(B430&lt;=60,B430&gt;50),9*转化表!$C$50+10*转化表!$C$51+10*转化表!$C$52+10*转化表!$C$53+10*转化表!$C$54+(B430-50)*转化表!$C$55,IF(AND(B430&lt;=70,B430&gt;60),9*转化表!$C$50+10*转化表!$C$51+10*转化表!$C$52+10*转化表!$C$53+10*转化表!$C$54+10*转化表!$C$55+(B430-60)*转化表!$C$56,IF(AND(B430&lt;=80,B430&gt;70),9*转化表!$C$50+10*转化表!$C$51+10*转化表!$C$52+10*转化表!$C$53+10*转化表!$C$54+10*转化表!$C$55+10*转化表!$C$56+(B430-70)*转化表!$C$57,IF(AND(B430&lt;=90,B430&gt;80),9*转化表!$C$50+10*转化表!$C$51+10*转化表!$C$52+10*转化表!$C$53+10*转化表!$C$54+10*转化表!$C$55+10*转化表!$C$56+10*转化表!$C$57+(B430-80)*转化表!$C$58,IF(AND(B430&lt;=100,B430&gt;90),9*转化表!$C$50+10*转化表!$C$51+10*转化表!$C$52+10*转化表!$C$53+10*转化表!$C$54+10*转化表!$C$55+10*转化表!$C$56+10*转化表!$C$57+10*转化表!$C$58+(B430-90)*转化表!$C$59,IF(AND(B430&lt;=110,B430&gt;100),9*转化表!$C$50+10*转化表!$C$51+10*转化表!$C$52+10*转化表!$C$53+10*转化表!$C$54+10*转化表!$C$55+10*转化表!$C$56+10*转化表!$C$57+10*转化表!$C$58+10*转化表!$C$59+(B430-100)*转化表!$C$60,IF(AND(B430&lt;=120,B430&gt;110),9*转化表!$C$50+10*转化表!$C$51+10*转化表!$C$52+10*转化表!$C$53+10*转化表!$C$54+10*转化表!$C$55+10*转化表!$C$56+10*转化表!$C$57+10*转化表!$C$58+10*转化表!$C$59+10*转化表!$C$60+(B430-110)*转化表!$C$61))))))))))))</f>
        <v>1160</v>
      </c>
      <c r="H430" s="47">
        <f>人物成长表!$D430*人物成长表!$B430*7%+4.8+IF(AND(B430&lt;=10,B430&gt;0),(人物成长表!$B430-1)*转化表!$D$50,IF(AND(B430&lt;=20,B430&gt;10),9*转化表!$D$50+(B430-10)*转化表!$D$51,IF(AND(B430&lt;=30,B430&gt;20),9*转化表!$D$50+10*转化表!$D$51+(B430-20)*转化表!$D$52,IF(AND(B430&lt;=40,B430&gt;30),9*转化表!$D$50+10*转化表!$D$51+10*转化表!$D$52+(B430-30)*转化表!$D$53,IF(AND(B430&lt;=50,B430&gt;40),9*转化表!$D$50+10*转化表!$D$51+10*转化表!$D$52+10*转化表!$D$53+(B430-40)*转化表!$D$54,IF(AND(B430&lt;=60,B430&gt;50),9*转化表!$D$50+10*转化表!$D$51+10*转化表!$D$52+10*转化表!$D$53+10*转化表!$D$54+(B430-50)*转化表!$D$55,IF(AND(B430&lt;=70,B430&gt;60),9*转化表!$D$50+10*转化表!$D$51+10*转化表!$D$52+10*转化表!$D$53+10*转化表!$D$54+10*转化表!$D$55+(B430-60)*转化表!$D$56,IF(AND(B430&lt;=80,B430&gt;70),9*转化表!$D$50+10*转化表!$D$51+10*转化表!$D$52+10*转化表!$D$53+10*转化表!$D$54+10*转化表!$D$55+10*转化表!$D$56+(B430-70)*转化表!$D$57,IF(AND(B430&lt;=90,B430&gt;80),9*转化表!$D$50+10*转化表!$D$51+10*转化表!$D$52+10*转化表!$D$53+10*转化表!$D$54+10*转化表!$D$55+10*转化表!$D$56+10*转化表!$D$57+(B430-80)*转化表!$D$58,IF(AND(B430&lt;=100,B430&gt;90),9*转化表!$D$50+10*转化表!$D$51+10*转化表!$D$52+10*转化表!$D$53+10*转化表!$D$54+10*转化表!$D$55+10*转化表!$D$56+10*转化表!$D$57+10*转化表!$D$58+(B430-90)*转化表!$D$59,IF(AND(B430&lt;=110,B430&gt;100),9*转化表!$D$50+10*转化表!$D$51+10*转化表!$D$52+10*转化表!$D$53+10*转化表!$D$54+10*转化表!$D$55+10*转化表!$D$56+10*转化表!$D$57+10*转化表!$D$58+10*转化表!$D$59+(B430-100)*转化表!$D$60,IF(AND(B430&lt;=120,B430&gt;110),9*转化表!$D$50+10*转化表!$D$51+10*转化表!$D$52+10*转化表!$D$53+10*转化表!$D$54+10*转化表!$D$55+10*转化表!$D$56+10*转化表!$D$57+10*转化表!$D$58+10*转化表!$D$59+10*转化表!$D$60+(B430-110)*转化表!$D$61))))))))))))</f>
        <v>321.60000000000002</v>
      </c>
      <c r="I430" s="46">
        <f>IF(E430&lt;=50,0,(E430-50)*B430*10%+0.1+IF(AND(B430&lt;=10,B430&gt;0),(人物成长表!$B430-1)*转化表!$E$50,IF(AND(B430&lt;=20,B430&gt;10),9*转化表!$E$50+(B430-10)*转化表!$E$51,IF(AND(B430&lt;=30,B430&gt;20),9*转化表!$E$50+10*转化表!$E$51+(B430-20)*转化表!$E$52,IF(AND(B430&lt;=40,B430&gt;30),9*转化表!$E$50+10*转化表!$E$51+10*转化表!$E$52+(B430-30)*转化表!$E$53,IF(AND(B430&lt;=50,B430&gt;40),9*转化表!$E$50+10*转化表!$E$51+10*转化表!$E$52+10*转化表!$E$53+(B430-40)*转化表!$E$54,IF(AND(B430&lt;=60,B430&gt;50),9*转化表!$E$50+10*转化表!$E$51+10*转化表!$E$52+10*转化表!$E$53+10*转化表!$E$54+(B430-50)*转化表!$E$55,IF(AND(B430&lt;=70,B430&gt;60),9*转化表!$E$50+10*转化表!$E$51+10*转化表!$E$52+10*转化表!$E$53+10*转化表!$E$54+10*转化表!$E$55+(B430-60)*转化表!$E$56,IF(AND(B430&lt;=80,B430&gt;70),9*转化表!$E$50+10*转化表!$E$51+10*转化表!$E$52+10*转化表!$E$53+10*转化表!$E$54+10*转化表!$E$55+10*转化表!$E$56+(B430-70)*转化表!$E$57,IF(AND(B430&lt;=90,B430&gt;80),9*转化表!$E$50+10*转化表!$E$51+10*转化表!$E$52+10*转化表!$E$53+10*转化表!$E$54+10*转化表!$E$55+10*转化表!$E$56+10*转化表!$E$57+(B430-80)*转化表!$E$58,IF(AND(B430&lt;=100,B430&gt;90),9*转化表!$E$50+10*转化表!$E$51+10*转化表!$E$52+10*转化表!$E$53+10*转化表!$E$54+10*转化表!$E$55+10*转化表!$E$56+10*转化表!$E$57+10*转化表!$E$58+(B430-90)*转化表!$E$59,IF(AND(B430&lt;=110,B430&gt;100),9*转化表!$E$50+10*转化表!$E$51+10*转化表!$E$52+10*转化表!$E$53+10*转化表!$E$54+10*转化表!$E$55+10*转化表!$E$56+10*转化表!$E$57+10*转化表!$E$58+10*转化表!$E$59+(B430-100)*转化表!$E$60,IF(AND(B430&lt;=120,B430&gt;110),9*转化表!$E$50+10*转化表!$E$51+10*转化表!$E$52+10*转化表!$E$53+10*转化表!$E$54+10*转化表!$E$55+10*转化表!$E$56+10*转化表!$E$57+10*转化表!$E$58+10*转化表!$E$59+10*转化表!$E$60+(B430-110)*转化表!$E$61)))))))))))))</f>
        <v>0</v>
      </c>
      <c r="J430" s="46">
        <f>IF(E430&lt;=50,0,(E430-50)*B430*7%+0.1+IF(AND(B430&lt;=10,B430&gt;0),(人物成长表!$B430-1)*转化表!$F$50,IF(AND(B430&lt;=20,B430&gt;10),9*转化表!$F$50+(B430-10)*转化表!$F$51,IF(AND(B430&lt;=30,B430&gt;20),9*转化表!$F$50+10*转化表!$F$51+(B430-20)*转化表!$F$52,IF(AND(B430&lt;=40,B430&gt;30),9*转化表!$F$50+10*转化表!$F$51+10*转化表!$F$52+(B430-30)*转化表!$F$53,IF(AND(B430&lt;=50,B430&gt;40),9*转化表!$F$50+10*转化表!$F$51+10*转化表!$F$52+10*转化表!$F$53+(B430-40)*转化表!$F$54,IF(AND(B430&lt;=60,B430&gt;50),9*转化表!$F$50+10*转化表!$F$51+10*转化表!$F$52+10*转化表!$F$53+10*转化表!$F$54+(B430-50)*转化表!$F$55,IF(AND(B430&lt;=70,B430&gt;60),9*转化表!$F$50+10*转化表!$F$51+10*转化表!$F$52+10*转化表!$F$53+10*转化表!$F$54+10*转化表!$F$55+(B430-60)*转化表!$F$56,IF(AND(B430&lt;=80,B430&gt;70),9*转化表!$F$50+10*转化表!$F$51+10*转化表!$F$52+10*转化表!$F$53+10*转化表!$F$54+10*转化表!$F$55+10*转化表!$F$56+(B430-70)*转化表!$F$57,IF(AND(B430&lt;=90,B430&gt;80),9*转化表!$F$50+10*转化表!$F$51+10*转化表!$F$52+10*转化表!$F$53+10*转化表!$F$54+10*转化表!$F$55+10*转化表!$F$56+10*转化表!$F$57+(B430-80)*转化表!$F$58,IF(AND(B430&lt;=100,B430&gt;90),9*转化表!$F$50+10*转化表!$F$51+10*转化表!$F$52+10*转化表!$F$53+10*转化表!$F$54+10*转化表!$F$55+10*转化表!$F$56+10*转化表!$F$57+10*转化表!$F$58+(B430-90)*转化表!$F$59,IF(AND(B430&lt;=110,B430&gt;100),9*转化表!$F$50+10*转化表!$F$51+10*转化表!$F$52+10*转化表!$F$53+10*转化表!$F$54+10*转化表!$F$55+10*转化表!$F$56+10*转化表!$F$57+10*转化表!$F$58+10*转化表!$F$59+(B430-100)*转化表!$F$60,IF(AND(B430&lt;=120,B430&gt;110),9*转化表!$F$50+10*转化表!$F$51+10*转化表!$F$52+10*转化表!$F$53+10*转化表!$F$54+10*转化表!$F$55+10*转化表!$F$56+10*转化表!$F$57+10*转化表!$F$58+10*转化表!$F$59+10*转化表!$F$60+(B430-110)*转化表!$F$61)))))))))))))</f>
        <v>0</v>
      </c>
      <c r="K430" s="46">
        <f>(F430-50)*B430*10%+1+IF(AND(B430&lt;=10,B430&gt;0),(人物成长表!$B430-1)*转化表!$G$50,IF(AND(B430&lt;=20,B430&gt;10),9*转化表!$G$50+(B430-10)*转化表!$G$51,IF(AND(B430&lt;=30,B430&gt;20),9*转化表!$G$50+10*转化表!$G$51+(B430-20)*转化表!$G$52,IF(AND(B430&lt;=40,B430&gt;30),9*转化表!$G$50+10*转化表!$G$51+10*转化表!$G$52+(B430-30)*转化表!$G$53,IF(AND(B430&lt;=50,B430&gt;40),9*转化表!$G$50+10*转化表!$G$51+10*转化表!$G$52+10*转化表!$G$53+(B430-40)*转化表!$G$54,IF(AND(B430&lt;=60,B430&gt;50),9*转化表!$G$50+10*转化表!$G$51+10*转化表!$G$52+10*转化表!$G$53+10*转化表!$G$54+(B430-50)*转化表!$G$55,IF(AND(B430&lt;=70,B430&gt;60),9*转化表!$G$50+10*转化表!$G$51+10*转化表!$G$52+10*转化表!$G$53+10*转化表!$G$54+10*转化表!$G$55+(B430-60)*转化表!$G$56,IF(AND(B430&lt;=80,B430&gt;70),9*转化表!$G$50+10*转化表!$G$51+10*转化表!$G$52+10*转化表!$G$53+10*转化表!$G$54+10*转化表!$G$55+10*转化表!$G$56+(B430-70)*转化表!$G$57,IF(AND(B430&lt;=90,B430&gt;80),9*转化表!$G$50+10*转化表!$G$51+10*转化表!$G$52+10*转化表!$G$53+10*转化表!$G$54+10*转化表!$G$55+10*转化表!$G$56+10*转化表!$G$57+(B430-80)*转化表!$G$58,IF(AND(B430&lt;=100,B430&gt;90),9*转化表!$G$50+10*转化表!$G$51+10*转化表!$G$52+10*转化表!$G$53+10*转化表!$G$54+10*转化表!$G$55+10*转化表!$G$56+10*转化表!$G$57+10*转化表!$G$58+(B430-90)*转化表!$G$59,IF(AND(B430&lt;=110,B430&gt;100),9*转化表!$G$50+10*转化表!$G$51+10*转化表!$G$52+10*转化表!$G$53+10*转化表!$G$54+10*转化表!$G$55+10*转化表!$G$56+10*转化表!$G$57+10*转化表!$G$58+10*转化表!$G$59+(B430-100)*转化表!$G$60,IF(AND(B430&lt;=120,B430&gt;110),9*转化表!$G$50+10*转化表!$G$51+10*转化表!$G$52+10*转化表!$G$53+10*转化表!$G$54+10*转化表!$G$55+10*转化表!$G$56+10*转化表!$G$57+10*转化表!$G$58+10*转化表!$G$59+10*转化表!$G$60+(B430-110)*转化表!$G$61))))))))))))</f>
        <v>273</v>
      </c>
      <c r="L430" s="46">
        <f>IF(F430&lt;=50,0,(F430-50)*B430*7%+IF(AND(B430&lt;=10,B430&gt;0),(人物成长表!$B430-1)*转化表!$H$50,IF(AND(B430&lt;=20,B430&gt;10),9*转化表!$H$50+(B430-10)*转化表!$H$51,IF(AND(B430&lt;=30,B430&gt;20),9*转化表!$H$50+10*转化表!$H$51+(B430-20)*转化表!$H$52,IF(AND(B430&lt;=40,B430&gt;30),9*转化表!$H$50+10*转化表!$H$51+10*转化表!$H$52+(B430-30)*转化表!$H$53,IF(AND(B430&lt;=50,B430&gt;40),9*转化表!$H$50+10*转化表!$H$51+10*转化表!$H$52+10*转化表!$H$53+(B430-40)*转化表!$H$54,IF(AND(B430&lt;=60,B430&gt;50),9*转化表!$H$50+10*转化表!$H$51+10*转化表!$H$52+10*转化表!$H$53+10*转化表!$H$54+(B430-50)*转化表!$H$55,IF(AND(B430&lt;=70,B430&gt;60),9*转化表!$H$50+10*转化表!$H$51+10*转化表!$H$52+10*转化表!$H$53+10*转化表!$H$54+10*转化表!$H$55+(B430-60)*转化表!$H$56,IF(AND(B430&lt;=80,B430&gt;70),9*转化表!$H$50+10*转化表!$H$51+10*转化表!$H$52+10*转化表!$H$53+10*转化表!$H$54+10*转化表!$H$55+10*转化表!$H$56+(B430-70)*转化表!$H$57,IF(AND(B430&lt;=90,B430&gt;80),9*转化表!$H$50+10*转化表!$H$51+10*转化表!$H$52+10*转化表!$H$53+10*转化表!$H$54+10*转化表!$H$55+10*转化表!$H$56+10*转化表!$H$57+(B430-80)*转化表!$H$58,IF(AND(B430&lt;=100,B430&gt;90),9*转化表!$H$50+10*转化表!$H$51+10*转化表!$H$52+10*转化表!$H$53+10*转化表!$H$54+10*转化表!$H$55+10*转化表!$H$56+10*转化表!$H$57+10*转化表!$H$58+(B430-90)*转化表!$H$59,IF(AND(B430&lt;=110,B430&gt;100),9*转化表!$H$50+10*转化表!$H$51+10*转化表!$H$52+10*转化表!$H$53+10*转化表!$H$54+10*转化表!$H$55+10*转化表!$H$56+10*转化表!$H$57+10*转化表!$H$58+10*转化表!$H$59+(B430-100)*转化表!$H$60,IF(AND(B430&lt;=120,B430&gt;110),9*转化表!$H$50+10*转化表!$H$51+10*转化表!$H$52+10*转化表!$H$53+10*转化表!$H$54+10*转化表!$H$55+10*转化表!$H$56+10*转化表!$H$57+10*转化表!$H$58+10*转化表!$H$59+10*转化表!$H$60+(B430-110)*转化表!$H$61)))))))))))))</f>
        <v>0</v>
      </c>
      <c r="M430" s="26">
        <v>0.3</v>
      </c>
      <c r="N430" s="24">
        <v>0</v>
      </c>
      <c r="O430" s="24">
        <v>0</v>
      </c>
      <c r="P430" s="26">
        <v>0.05</v>
      </c>
      <c r="Q430" s="24">
        <v>0</v>
      </c>
      <c r="R430" s="24">
        <v>0</v>
      </c>
      <c r="S430" s="26">
        <v>0.1</v>
      </c>
    </row>
    <row r="431" spans="1:19">
      <c r="A431" s="23" t="s">
        <v>466</v>
      </c>
      <c r="B431" s="24">
        <v>70</v>
      </c>
      <c r="C431" s="25">
        <f t="shared" si="4"/>
        <v>4494</v>
      </c>
      <c r="D431" s="23">
        <v>60</v>
      </c>
      <c r="E431" s="23">
        <v>50</v>
      </c>
      <c r="F431" s="24">
        <v>50</v>
      </c>
      <c r="G431" s="47">
        <f>人物成长表!$D431*人物成长表!$B431*10%+7+IF(AND(B431&lt;=10,B431&gt;0),(人物成长表!$B431-1)*转化表!$C$50,IF(AND(B431&lt;=20,B431&gt;10),9*转化表!$C$50+(B431-10)*转化表!$C$51,IF(AND(B431&lt;=30,B431&gt;20),9*转化表!$C$50+10*转化表!$C$51+(B431-20)*转化表!$C$52,IF(AND(B431&lt;=40,B431&gt;30),9*转化表!$C$50+10*转化表!$C$51+10*转化表!$C$52+(B431-30)*转化表!$C$53,IF(AND(B431&lt;=50,B431&gt;40),9*转化表!$C$50+10*转化表!$C$51+10*转化表!$C$52+10*转化表!$C$53+(B431-40)*转化表!$C$54,IF(AND(B431&lt;=60,B431&gt;50),9*转化表!$C$50+10*转化表!$C$51+10*转化表!$C$52+10*转化表!$C$53+10*转化表!$C$54+(B431-50)*转化表!$C$55,IF(AND(B431&lt;=70,B431&gt;60),9*转化表!$C$50+10*转化表!$C$51+10*转化表!$C$52+10*转化表!$C$53+10*转化表!$C$54+10*转化表!$C$55+(B431-60)*转化表!$C$56,IF(AND(B431&lt;=80,B431&gt;70),9*转化表!$C$50+10*转化表!$C$51+10*转化表!$C$52+10*转化表!$C$53+10*转化表!$C$54+10*转化表!$C$55+10*转化表!$C$56+(B431-70)*转化表!$C$57,IF(AND(B431&lt;=90,B431&gt;80),9*转化表!$C$50+10*转化表!$C$51+10*转化表!$C$52+10*转化表!$C$53+10*转化表!$C$54+10*转化表!$C$55+10*转化表!$C$56+10*转化表!$C$57+(B431-80)*转化表!$C$58,IF(AND(B431&lt;=100,B431&gt;90),9*转化表!$C$50+10*转化表!$C$51+10*转化表!$C$52+10*转化表!$C$53+10*转化表!$C$54+10*转化表!$C$55+10*转化表!$C$56+10*转化表!$C$57+10*转化表!$C$58+(B431-90)*转化表!$C$59,IF(AND(B431&lt;=110,B431&gt;100),9*转化表!$C$50+10*转化表!$C$51+10*转化表!$C$52+10*转化表!$C$53+10*转化表!$C$54+10*转化表!$C$55+10*转化表!$C$56+10*转化表!$C$57+10*转化表!$C$58+10*转化表!$C$59+(B431-100)*转化表!$C$60,IF(AND(B431&lt;=120,B431&gt;110),9*转化表!$C$50+10*转化表!$C$51+10*转化表!$C$52+10*转化表!$C$53+10*转化表!$C$54+10*转化表!$C$55+10*转化表!$C$56+10*转化表!$C$57+10*转化表!$C$58+10*转化表!$C$59+10*转化表!$C$60+(B431-110)*转化表!$C$61))))))))))))</f>
        <v>1189</v>
      </c>
      <c r="H431" s="47">
        <f>人物成长表!$D431*人物成长表!$B431*7%+4.8+IF(AND(B431&lt;=10,B431&gt;0),(人物成长表!$B431-1)*转化表!$D$50,IF(AND(B431&lt;=20,B431&gt;10),9*转化表!$D$50+(B431-10)*转化表!$D$51,IF(AND(B431&lt;=30,B431&gt;20),9*转化表!$D$50+10*转化表!$D$51+(B431-20)*转化表!$D$52,IF(AND(B431&lt;=40,B431&gt;30),9*转化表!$D$50+10*转化表!$D$51+10*转化表!$D$52+(B431-30)*转化表!$D$53,IF(AND(B431&lt;=50,B431&gt;40),9*转化表!$D$50+10*转化表!$D$51+10*转化表!$D$52+10*转化表!$D$53+(B431-40)*转化表!$D$54,IF(AND(B431&lt;=60,B431&gt;50),9*转化表!$D$50+10*转化表!$D$51+10*转化表!$D$52+10*转化表!$D$53+10*转化表!$D$54+(B431-50)*转化表!$D$55,IF(AND(B431&lt;=70,B431&gt;60),9*转化表!$D$50+10*转化表!$D$51+10*转化表!$D$52+10*转化表!$D$53+10*转化表!$D$54+10*转化表!$D$55+(B431-60)*转化表!$D$56,IF(AND(B431&lt;=80,B431&gt;70),9*转化表!$D$50+10*转化表!$D$51+10*转化表!$D$52+10*转化表!$D$53+10*转化表!$D$54+10*转化表!$D$55+10*转化表!$D$56+(B431-70)*转化表!$D$57,IF(AND(B431&lt;=90,B431&gt;80),9*转化表!$D$50+10*转化表!$D$51+10*转化表!$D$52+10*转化表!$D$53+10*转化表!$D$54+10*转化表!$D$55+10*转化表!$D$56+10*转化表!$D$57+(B431-80)*转化表!$D$58,IF(AND(B431&lt;=100,B431&gt;90),9*转化表!$D$50+10*转化表!$D$51+10*转化表!$D$52+10*转化表!$D$53+10*转化表!$D$54+10*转化表!$D$55+10*转化表!$D$56+10*转化表!$D$57+10*转化表!$D$58+(B431-90)*转化表!$D$59,IF(AND(B431&lt;=110,B431&gt;100),9*转化表!$D$50+10*转化表!$D$51+10*转化表!$D$52+10*转化表!$D$53+10*转化表!$D$54+10*转化表!$D$55+10*转化表!$D$56+10*转化表!$D$57+10*转化表!$D$58+10*转化表!$D$59+(B431-100)*转化表!$D$60,IF(AND(B431&lt;=120,B431&gt;110),9*转化表!$D$50+10*转化表!$D$51+10*转化表!$D$52+10*转化表!$D$53+10*转化表!$D$54+10*转化表!$D$55+10*转化表!$D$56+10*转化表!$D$57+10*转化表!$D$58+10*转化表!$D$59+10*转化表!$D$60+(B431-110)*转化表!$D$61))))))))))))</f>
        <v>329</v>
      </c>
      <c r="I431" s="46">
        <f>IF(E431&lt;=50,0,(E431-50)*B431*10%+0.1+IF(AND(B431&lt;=10,B431&gt;0),(人物成长表!$B431-1)*转化表!$E$50,IF(AND(B431&lt;=20,B431&gt;10),9*转化表!$E$50+(B431-10)*转化表!$E$51,IF(AND(B431&lt;=30,B431&gt;20),9*转化表!$E$50+10*转化表!$E$51+(B431-20)*转化表!$E$52,IF(AND(B431&lt;=40,B431&gt;30),9*转化表!$E$50+10*转化表!$E$51+10*转化表!$E$52+(B431-30)*转化表!$E$53,IF(AND(B431&lt;=50,B431&gt;40),9*转化表!$E$50+10*转化表!$E$51+10*转化表!$E$52+10*转化表!$E$53+(B431-40)*转化表!$E$54,IF(AND(B431&lt;=60,B431&gt;50),9*转化表!$E$50+10*转化表!$E$51+10*转化表!$E$52+10*转化表!$E$53+10*转化表!$E$54+(B431-50)*转化表!$E$55,IF(AND(B431&lt;=70,B431&gt;60),9*转化表!$E$50+10*转化表!$E$51+10*转化表!$E$52+10*转化表!$E$53+10*转化表!$E$54+10*转化表!$E$55+(B431-60)*转化表!$E$56,IF(AND(B431&lt;=80,B431&gt;70),9*转化表!$E$50+10*转化表!$E$51+10*转化表!$E$52+10*转化表!$E$53+10*转化表!$E$54+10*转化表!$E$55+10*转化表!$E$56+(B431-70)*转化表!$E$57,IF(AND(B431&lt;=90,B431&gt;80),9*转化表!$E$50+10*转化表!$E$51+10*转化表!$E$52+10*转化表!$E$53+10*转化表!$E$54+10*转化表!$E$55+10*转化表!$E$56+10*转化表!$E$57+(B431-80)*转化表!$E$58,IF(AND(B431&lt;=100,B431&gt;90),9*转化表!$E$50+10*转化表!$E$51+10*转化表!$E$52+10*转化表!$E$53+10*转化表!$E$54+10*转化表!$E$55+10*转化表!$E$56+10*转化表!$E$57+10*转化表!$E$58+(B431-90)*转化表!$E$59,IF(AND(B431&lt;=110,B431&gt;100),9*转化表!$E$50+10*转化表!$E$51+10*转化表!$E$52+10*转化表!$E$53+10*转化表!$E$54+10*转化表!$E$55+10*转化表!$E$56+10*转化表!$E$57+10*转化表!$E$58+10*转化表!$E$59+(B431-100)*转化表!$E$60,IF(AND(B431&lt;=120,B431&gt;110),9*转化表!$E$50+10*转化表!$E$51+10*转化表!$E$52+10*转化表!$E$53+10*转化表!$E$54+10*转化表!$E$55+10*转化表!$E$56+10*转化表!$E$57+10*转化表!$E$58+10*转化表!$E$59+10*转化表!$E$60+(B431-110)*转化表!$E$61)))))))))))))</f>
        <v>0</v>
      </c>
      <c r="J431" s="46">
        <f>IF(E431&lt;=50,0,(E431-50)*B431*7%+0.1+IF(AND(B431&lt;=10,B431&gt;0),(人物成长表!$B431-1)*转化表!$F$50,IF(AND(B431&lt;=20,B431&gt;10),9*转化表!$F$50+(B431-10)*转化表!$F$51,IF(AND(B431&lt;=30,B431&gt;20),9*转化表!$F$50+10*转化表!$F$51+(B431-20)*转化表!$F$52,IF(AND(B431&lt;=40,B431&gt;30),9*转化表!$F$50+10*转化表!$F$51+10*转化表!$F$52+(B431-30)*转化表!$F$53,IF(AND(B431&lt;=50,B431&gt;40),9*转化表!$F$50+10*转化表!$F$51+10*转化表!$F$52+10*转化表!$F$53+(B431-40)*转化表!$F$54,IF(AND(B431&lt;=60,B431&gt;50),9*转化表!$F$50+10*转化表!$F$51+10*转化表!$F$52+10*转化表!$F$53+10*转化表!$F$54+(B431-50)*转化表!$F$55,IF(AND(B431&lt;=70,B431&gt;60),9*转化表!$F$50+10*转化表!$F$51+10*转化表!$F$52+10*转化表!$F$53+10*转化表!$F$54+10*转化表!$F$55+(B431-60)*转化表!$F$56,IF(AND(B431&lt;=80,B431&gt;70),9*转化表!$F$50+10*转化表!$F$51+10*转化表!$F$52+10*转化表!$F$53+10*转化表!$F$54+10*转化表!$F$55+10*转化表!$F$56+(B431-70)*转化表!$F$57,IF(AND(B431&lt;=90,B431&gt;80),9*转化表!$F$50+10*转化表!$F$51+10*转化表!$F$52+10*转化表!$F$53+10*转化表!$F$54+10*转化表!$F$55+10*转化表!$F$56+10*转化表!$F$57+(B431-80)*转化表!$F$58,IF(AND(B431&lt;=100,B431&gt;90),9*转化表!$F$50+10*转化表!$F$51+10*转化表!$F$52+10*转化表!$F$53+10*转化表!$F$54+10*转化表!$F$55+10*转化表!$F$56+10*转化表!$F$57+10*转化表!$F$58+(B431-90)*转化表!$F$59,IF(AND(B431&lt;=110,B431&gt;100),9*转化表!$F$50+10*转化表!$F$51+10*转化表!$F$52+10*转化表!$F$53+10*转化表!$F$54+10*转化表!$F$55+10*转化表!$F$56+10*转化表!$F$57+10*转化表!$F$58+10*转化表!$F$59+(B431-100)*转化表!$F$60,IF(AND(B431&lt;=120,B431&gt;110),9*转化表!$F$50+10*转化表!$F$51+10*转化表!$F$52+10*转化表!$F$53+10*转化表!$F$54+10*转化表!$F$55+10*转化表!$F$56+10*转化表!$F$57+10*转化表!$F$58+10*转化表!$F$59+10*转化表!$F$60+(B431-110)*转化表!$F$61)))))))))))))</f>
        <v>0</v>
      </c>
      <c r="K431" s="46">
        <f>(F431-50)*B431*10%+1+IF(AND(B431&lt;=10,B431&gt;0),(人物成长表!$B431-1)*转化表!$G$50,IF(AND(B431&lt;=20,B431&gt;10),9*转化表!$G$50+(B431-10)*转化表!$G$51,IF(AND(B431&lt;=30,B431&gt;20),9*转化表!$G$50+10*转化表!$G$51+(B431-20)*转化表!$G$52,IF(AND(B431&lt;=40,B431&gt;30),9*转化表!$G$50+10*转化表!$G$51+10*转化表!$G$52+(B431-30)*转化表!$G$53,IF(AND(B431&lt;=50,B431&gt;40),9*转化表!$G$50+10*转化表!$G$51+10*转化表!$G$52+10*转化表!$G$53+(B431-40)*转化表!$G$54,IF(AND(B431&lt;=60,B431&gt;50),9*转化表!$G$50+10*转化表!$G$51+10*转化表!$G$52+10*转化表!$G$53+10*转化表!$G$54+(B431-50)*转化表!$G$55,IF(AND(B431&lt;=70,B431&gt;60),9*转化表!$G$50+10*转化表!$G$51+10*转化表!$G$52+10*转化表!$G$53+10*转化表!$G$54+10*转化表!$G$55+(B431-60)*转化表!$G$56,IF(AND(B431&lt;=80,B431&gt;70),9*转化表!$G$50+10*转化表!$G$51+10*转化表!$G$52+10*转化表!$G$53+10*转化表!$G$54+10*转化表!$G$55+10*转化表!$G$56+(B431-70)*转化表!$G$57,IF(AND(B431&lt;=90,B431&gt;80),9*转化表!$G$50+10*转化表!$G$51+10*转化表!$G$52+10*转化表!$G$53+10*转化表!$G$54+10*转化表!$G$55+10*转化表!$G$56+10*转化表!$G$57+(B431-80)*转化表!$G$58,IF(AND(B431&lt;=100,B431&gt;90),9*转化表!$G$50+10*转化表!$G$51+10*转化表!$G$52+10*转化表!$G$53+10*转化表!$G$54+10*转化表!$G$55+10*转化表!$G$56+10*转化表!$G$57+10*转化表!$G$58+(B431-90)*转化表!$G$59,IF(AND(B431&lt;=110,B431&gt;100),9*转化表!$G$50+10*转化表!$G$51+10*转化表!$G$52+10*转化表!$G$53+10*转化表!$G$54+10*转化表!$G$55+10*转化表!$G$56+10*转化表!$G$57+10*转化表!$G$58+10*转化表!$G$59+(B431-100)*转化表!$G$60,IF(AND(B431&lt;=120,B431&gt;110),9*转化表!$G$50+10*转化表!$G$51+10*转化表!$G$52+10*转化表!$G$53+10*转化表!$G$54+10*转化表!$G$55+10*转化表!$G$56+10*转化表!$G$57+10*转化表!$G$58+10*转化表!$G$59+10*转化表!$G$60+(B431-110)*转化表!$G$61))))))))))))</f>
        <v>280</v>
      </c>
      <c r="L431" s="46">
        <f>IF(F431&lt;=50,0,(F431-50)*B431*7%+IF(AND(B431&lt;=10,B431&gt;0),(人物成长表!$B431-1)*转化表!$H$50,IF(AND(B431&lt;=20,B431&gt;10),9*转化表!$H$50+(B431-10)*转化表!$H$51,IF(AND(B431&lt;=30,B431&gt;20),9*转化表!$H$50+10*转化表!$H$51+(B431-20)*转化表!$H$52,IF(AND(B431&lt;=40,B431&gt;30),9*转化表!$H$50+10*转化表!$H$51+10*转化表!$H$52+(B431-30)*转化表!$H$53,IF(AND(B431&lt;=50,B431&gt;40),9*转化表!$H$50+10*转化表!$H$51+10*转化表!$H$52+10*转化表!$H$53+(B431-40)*转化表!$H$54,IF(AND(B431&lt;=60,B431&gt;50),9*转化表!$H$50+10*转化表!$H$51+10*转化表!$H$52+10*转化表!$H$53+10*转化表!$H$54+(B431-50)*转化表!$H$55,IF(AND(B431&lt;=70,B431&gt;60),9*转化表!$H$50+10*转化表!$H$51+10*转化表!$H$52+10*转化表!$H$53+10*转化表!$H$54+10*转化表!$H$55+(B431-60)*转化表!$H$56,IF(AND(B431&lt;=80,B431&gt;70),9*转化表!$H$50+10*转化表!$H$51+10*转化表!$H$52+10*转化表!$H$53+10*转化表!$H$54+10*转化表!$H$55+10*转化表!$H$56+(B431-70)*转化表!$H$57,IF(AND(B431&lt;=90,B431&gt;80),9*转化表!$H$50+10*转化表!$H$51+10*转化表!$H$52+10*转化表!$H$53+10*转化表!$H$54+10*转化表!$H$55+10*转化表!$H$56+10*转化表!$H$57+(B431-80)*转化表!$H$58,IF(AND(B431&lt;=100,B431&gt;90),9*转化表!$H$50+10*转化表!$H$51+10*转化表!$H$52+10*转化表!$H$53+10*转化表!$H$54+10*转化表!$H$55+10*转化表!$H$56+10*转化表!$H$57+10*转化表!$H$58+(B431-90)*转化表!$H$59,IF(AND(B431&lt;=110,B431&gt;100),9*转化表!$H$50+10*转化表!$H$51+10*转化表!$H$52+10*转化表!$H$53+10*转化表!$H$54+10*转化表!$H$55+10*转化表!$H$56+10*转化表!$H$57+10*转化表!$H$58+10*转化表!$H$59+(B431-100)*转化表!$H$60,IF(AND(B431&lt;=120,B431&gt;110),9*转化表!$H$50+10*转化表!$H$51+10*转化表!$H$52+10*转化表!$H$53+10*转化表!$H$54+10*转化表!$H$55+10*转化表!$H$56+10*转化表!$H$57+10*转化表!$H$58+10*转化表!$H$59+10*转化表!$H$60+(B431-110)*转化表!$H$61)))))))))))))</f>
        <v>0</v>
      </c>
      <c r="M431" s="26">
        <v>0.3</v>
      </c>
      <c r="N431" s="24">
        <v>0</v>
      </c>
      <c r="O431" s="24">
        <v>0</v>
      </c>
      <c r="P431" s="26">
        <v>0.05</v>
      </c>
      <c r="Q431" s="24">
        <v>0</v>
      </c>
      <c r="R431" s="24">
        <v>0</v>
      </c>
      <c r="S431" s="26">
        <v>0.1</v>
      </c>
    </row>
    <row r="432" spans="1:19">
      <c r="A432" s="23" t="s">
        <v>466</v>
      </c>
      <c r="B432" s="24">
        <v>71</v>
      </c>
      <c r="C432" s="25">
        <f t="shared" si="4"/>
        <v>4622</v>
      </c>
      <c r="D432" s="23">
        <v>60</v>
      </c>
      <c r="E432" s="23">
        <v>50</v>
      </c>
      <c r="F432" s="24">
        <v>50</v>
      </c>
      <c r="G432" s="47">
        <f>人物成长表!$D432*人物成长表!$B432*10%+7+IF(AND(B432&lt;=10,B432&gt;0),(人物成长表!$B432-1)*转化表!$C$50,IF(AND(B432&lt;=20,B432&gt;10),9*转化表!$C$50+(B432-10)*转化表!$C$51,IF(AND(B432&lt;=30,B432&gt;20),9*转化表!$C$50+10*转化表!$C$51+(B432-20)*转化表!$C$52,IF(AND(B432&lt;=40,B432&gt;30),9*转化表!$C$50+10*转化表!$C$51+10*转化表!$C$52+(B432-30)*转化表!$C$53,IF(AND(B432&lt;=50,B432&gt;40),9*转化表!$C$50+10*转化表!$C$51+10*转化表!$C$52+10*转化表!$C$53+(B432-40)*转化表!$C$54,IF(AND(B432&lt;=60,B432&gt;50),9*转化表!$C$50+10*转化表!$C$51+10*转化表!$C$52+10*转化表!$C$53+10*转化表!$C$54+(B432-50)*转化表!$C$55,IF(AND(B432&lt;=70,B432&gt;60),9*转化表!$C$50+10*转化表!$C$51+10*转化表!$C$52+10*转化表!$C$53+10*转化表!$C$54+10*转化表!$C$55+(B432-60)*转化表!$C$56,IF(AND(B432&lt;=80,B432&gt;70),9*转化表!$C$50+10*转化表!$C$51+10*转化表!$C$52+10*转化表!$C$53+10*转化表!$C$54+10*转化表!$C$55+10*转化表!$C$56+(B432-70)*转化表!$C$57,IF(AND(B432&lt;=90,B432&gt;80),9*转化表!$C$50+10*转化表!$C$51+10*转化表!$C$52+10*转化表!$C$53+10*转化表!$C$54+10*转化表!$C$55+10*转化表!$C$56+10*转化表!$C$57+(B432-80)*转化表!$C$58,IF(AND(B432&lt;=100,B432&gt;90),9*转化表!$C$50+10*转化表!$C$51+10*转化表!$C$52+10*转化表!$C$53+10*转化表!$C$54+10*转化表!$C$55+10*转化表!$C$56+10*转化表!$C$57+10*转化表!$C$58+(B432-90)*转化表!$C$59,IF(AND(B432&lt;=110,B432&gt;100),9*转化表!$C$50+10*转化表!$C$51+10*转化表!$C$52+10*转化表!$C$53+10*转化表!$C$54+10*转化表!$C$55+10*转化表!$C$56+10*转化表!$C$57+10*转化表!$C$58+10*转化表!$C$59+(B432-100)*转化表!$C$60,IF(AND(B432&lt;=120,B432&gt;110),9*转化表!$C$50+10*转化表!$C$51+10*转化表!$C$52+10*转化表!$C$53+10*转化表!$C$54+10*转化表!$C$55+10*转化表!$C$56+10*转化表!$C$57+10*转化表!$C$58+10*转化表!$C$59+10*转化表!$C$60+(B432-110)*转化表!$C$61))))))))))))</f>
        <v>1222</v>
      </c>
      <c r="H432" s="47">
        <f>人物成长表!$D432*人物成长表!$B432*7%+4.8+IF(AND(B432&lt;=10,B432&gt;0),(人物成长表!$B432-1)*转化表!$D$50,IF(AND(B432&lt;=20,B432&gt;10),9*转化表!$D$50+(B432-10)*转化表!$D$51,IF(AND(B432&lt;=30,B432&gt;20),9*转化表!$D$50+10*转化表!$D$51+(B432-20)*转化表!$D$52,IF(AND(B432&lt;=40,B432&gt;30),9*转化表!$D$50+10*转化表!$D$51+10*转化表!$D$52+(B432-30)*转化表!$D$53,IF(AND(B432&lt;=50,B432&gt;40),9*转化表!$D$50+10*转化表!$D$51+10*转化表!$D$52+10*转化表!$D$53+(B432-40)*转化表!$D$54,IF(AND(B432&lt;=60,B432&gt;50),9*转化表!$D$50+10*转化表!$D$51+10*转化表!$D$52+10*转化表!$D$53+10*转化表!$D$54+(B432-50)*转化表!$D$55,IF(AND(B432&lt;=70,B432&gt;60),9*转化表!$D$50+10*转化表!$D$51+10*转化表!$D$52+10*转化表!$D$53+10*转化表!$D$54+10*转化表!$D$55+(B432-60)*转化表!$D$56,IF(AND(B432&lt;=80,B432&gt;70),9*转化表!$D$50+10*转化表!$D$51+10*转化表!$D$52+10*转化表!$D$53+10*转化表!$D$54+10*转化表!$D$55+10*转化表!$D$56+(B432-70)*转化表!$D$57,IF(AND(B432&lt;=90,B432&gt;80),9*转化表!$D$50+10*转化表!$D$51+10*转化表!$D$52+10*转化表!$D$53+10*转化表!$D$54+10*转化表!$D$55+10*转化表!$D$56+10*转化表!$D$57+(B432-80)*转化表!$D$58,IF(AND(B432&lt;=100,B432&gt;90),9*转化表!$D$50+10*转化表!$D$51+10*转化表!$D$52+10*转化表!$D$53+10*转化表!$D$54+10*转化表!$D$55+10*转化表!$D$56+10*转化表!$D$57+10*转化表!$D$58+(B432-90)*转化表!$D$59,IF(AND(B432&lt;=110,B432&gt;100),9*转化表!$D$50+10*转化表!$D$51+10*转化表!$D$52+10*转化表!$D$53+10*转化表!$D$54+10*转化表!$D$55+10*转化表!$D$56+10*转化表!$D$57+10*转化表!$D$58+10*转化表!$D$59+(B432-100)*转化表!$D$60,IF(AND(B432&lt;=120,B432&gt;110),9*转化表!$D$50+10*转化表!$D$51+10*转化表!$D$52+10*转化表!$D$53+10*转化表!$D$54+10*转化表!$D$55+10*转化表!$D$56+10*转化表!$D$57+10*转化表!$D$58+10*转化表!$D$59+10*转化表!$D$60+(B432-110)*转化表!$D$61))))))))))))</f>
        <v>337.10000000000008</v>
      </c>
      <c r="I432" s="46">
        <f>IF(E432&lt;=50,0,(E432-50)*B432*10%+0.1+IF(AND(B432&lt;=10,B432&gt;0),(人物成长表!$B432-1)*转化表!$E$50,IF(AND(B432&lt;=20,B432&gt;10),9*转化表!$E$50+(B432-10)*转化表!$E$51,IF(AND(B432&lt;=30,B432&gt;20),9*转化表!$E$50+10*转化表!$E$51+(B432-20)*转化表!$E$52,IF(AND(B432&lt;=40,B432&gt;30),9*转化表!$E$50+10*转化表!$E$51+10*转化表!$E$52+(B432-30)*转化表!$E$53,IF(AND(B432&lt;=50,B432&gt;40),9*转化表!$E$50+10*转化表!$E$51+10*转化表!$E$52+10*转化表!$E$53+(B432-40)*转化表!$E$54,IF(AND(B432&lt;=60,B432&gt;50),9*转化表!$E$50+10*转化表!$E$51+10*转化表!$E$52+10*转化表!$E$53+10*转化表!$E$54+(B432-50)*转化表!$E$55,IF(AND(B432&lt;=70,B432&gt;60),9*转化表!$E$50+10*转化表!$E$51+10*转化表!$E$52+10*转化表!$E$53+10*转化表!$E$54+10*转化表!$E$55+(B432-60)*转化表!$E$56,IF(AND(B432&lt;=80,B432&gt;70),9*转化表!$E$50+10*转化表!$E$51+10*转化表!$E$52+10*转化表!$E$53+10*转化表!$E$54+10*转化表!$E$55+10*转化表!$E$56+(B432-70)*转化表!$E$57,IF(AND(B432&lt;=90,B432&gt;80),9*转化表!$E$50+10*转化表!$E$51+10*转化表!$E$52+10*转化表!$E$53+10*转化表!$E$54+10*转化表!$E$55+10*转化表!$E$56+10*转化表!$E$57+(B432-80)*转化表!$E$58,IF(AND(B432&lt;=100,B432&gt;90),9*转化表!$E$50+10*转化表!$E$51+10*转化表!$E$52+10*转化表!$E$53+10*转化表!$E$54+10*转化表!$E$55+10*转化表!$E$56+10*转化表!$E$57+10*转化表!$E$58+(B432-90)*转化表!$E$59,IF(AND(B432&lt;=110,B432&gt;100),9*转化表!$E$50+10*转化表!$E$51+10*转化表!$E$52+10*转化表!$E$53+10*转化表!$E$54+10*转化表!$E$55+10*转化表!$E$56+10*转化表!$E$57+10*转化表!$E$58+10*转化表!$E$59+(B432-100)*转化表!$E$60,IF(AND(B432&lt;=120,B432&gt;110),9*转化表!$E$50+10*转化表!$E$51+10*转化表!$E$52+10*转化表!$E$53+10*转化表!$E$54+10*转化表!$E$55+10*转化表!$E$56+10*转化表!$E$57+10*转化表!$E$58+10*转化表!$E$59+10*转化表!$E$60+(B432-110)*转化表!$E$61)))))))))))))</f>
        <v>0</v>
      </c>
      <c r="J432" s="46">
        <f>IF(E432&lt;=50,0,(E432-50)*B432*7%+0.1+IF(AND(B432&lt;=10,B432&gt;0),(人物成长表!$B432-1)*转化表!$F$50,IF(AND(B432&lt;=20,B432&gt;10),9*转化表!$F$50+(B432-10)*转化表!$F$51,IF(AND(B432&lt;=30,B432&gt;20),9*转化表!$F$50+10*转化表!$F$51+(B432-20)*转化表!$F$52,IF(AND(B432&lt;=40,B432&gt;30),9*转化表!$F$50+10*转化表!$F$51+10*转化表!$F$52+(B432-30)*转化表!$F$53,IF(AND(B432&lt;=50,B432&gt;40),9*转化表!$F$50+10*转化表!$F$51+10*转化表!$F$52+10*转化表!$F$53+(B432-40)*转化表!$F$54,IF(AND(B432&lt;=60,B432&gt;50),9*转化表!$F$50+10*转化表!$F$51+10*转化表!$F$52+10*转化表!$F$53+10*转化表!$F$54+(B432-50)*转化表!$F$55,IF(AND(B432&lt;=70,B432&gt;60),9*转化表!$F$50+10*转化表!$F$51+10*转化表!$F$52+10*转化表!$F$53+10*转化表!$F$54+10*转化表!$F$55+(B432-60)*转化表!$F$56,IF(AND(B432&lt;=80,B432&gt;70),9*转化表!$F$50+10*转化表!$F$51+10*转化表!$F$52+10*转化表!$F$53+10*转化表!$F$54+10*转化表!$F$55+10*转化表!$F$56+(B432-70)*转化表!$F$57,IF(AND(B432&lt;=90,B432&gt;80),9*转化表!$F$50+10*转化表!$F$51+10*转化表!$F$52+10*转化表!$F$53+10*转化表!$F$54+10*转化表!$F$55+10*转化表!$F$56+10*转化表!$F$57+(B432-80)*转化表!$F$58,IF(AND(B432&lt;=100,B432&gt;90),9*转化表!$F$50+10*转化表!$F$51+10*转化表!$F$52+10*转化表!$F$53+10*转化表!$F$54+10*转化表!$F$55+10*转化表!$F$56+10*转化表!$F$57+10*转化表!$F$58+(B432-90)*转化表!$F$59,IF(AND(B432&lt;=110,B432&gt;100),9*转化表!$F$50+10*转化表!$F$51+10*转化表!$F$52+10*转化表!$F$53+10*转化表!$F$54+10*转化表!$F$55+10*转化表!$F$56+10*转化表!$F$57+10*转化表!$F$58+10*转化表!$F$59+(B432-100)*转化表!$F$60,IF(AND(B432&lt;=120,B432&gt;110),9*转化表!$F$50+10*转化表!$F$51+10*转化表!$F$52+10*转化表!$F$53+10*转化表!$F$54+10*转化表!$F$55+10*转化表!$F$56+10*转化表!$F$57+10*转化表!$F$58+10*转化表!$F$59+10*转化表!$F$60+(B432-110)*转化表!$F$61)))))))))))))</f>
        <v>0</v>
      </c>
      <c r="K432" s="46">
        <f>(F432-50)*B432*10%+1+IF(AND(B432&lt;=10,B432&gt;0),(人物成长表!$B432-1)*转化表!$G$50,IF(AND(B432&lt;=20,B432&gt;10),9*转化表!$G$50+(B432-10)*转化表!$G$51,IF(AND(B432&lt;=30,B432&gt;20),9*转化表!$G$50+10*转化表!$G$51+(B432-20)*转化表!$G$52,IF(AND(B432&lt;=40,B432&gt;30),9*转化表!$G$50+10*转化表!$G$51+10*转化表!$G$52+(B432-30)*转化表!$G$53,IF(AND(B432&lt;=50,B432&gt;40),9*转化表!$G$50+10*转化表!$G$51+10*转化表!$G$52+10*转化表!$G$53+(B432-40)*转化表!$G$54,IF(AND(B432&lt;=60,B432&gt;50),9*转化表!$G$50+10*转化表!$G$51+10*转化表!$G$52+10*转化表!$G$53+10*转化表!$G$54+(B432-50)*转化表!$G$55,IF(AND(B432&lt;=70,B432&gt;60),9*转化表!$G$50+10*转化表!$G$51+10*转化表!$G$52+10*转化表!$G$53+10*转化表!$G$54+10*转化表!$G$55+(B432-60)*转化表!$G$56,IF(AND(B432&lt;=80,B432&gt;70),9*转化表!$G$50+10*转化表!$G$51+10*转化表!$G$52+10*转化表!$G$53+10*转化表!$G$54+10*转化表!$G$55+10*转化表!$G$56+(B432-70)*转化表!$G$57,IF(AND(B432&lt;=90,B432&gt;80),9*转化表!$G$50+10*转化表!$G$51+10*转化表!$G$52+10*转化表!$G$53+10*转化表!$G$54+10*转化表!$G$55+10*转化表!$G$56+10*转化表!$G$57+(B432-80)*转化表!$G$58,IF(AND(B432&lt;=100,B432&gt;90),9*转化表!$G$50+10*转化表!$G$51+10*转化表!$G$52+10*转化表!$G$53+10*转化表!$G$54+10*转化表!$G$55+10*转化表!$G$56+10*转化表!$G$57+10*转化表!$G$58+(B432-90)*转化表!$G$59,IF(AND(B432&lt;=110,B432&gt;100),9*转化表!$G$50+10*转化表!$G$51+10*转化表!$G$52+10*转化表!$G$53+10*转化表!$G$54+10*转化表!$G$55+10*转化表!$G$56+10*转化表!$G$57+10*转化表!$G$58+10*转化表!$G$59+(B432-100)*转化表!$G$60,IF(AND(B432&lt;=120,B432&gt;110),9*转化表!$G$50+10*转化表!$G$51+10*转化表!$G$52+10*转化表!$G$53+10*转化表!$G$54+10*转化表!$G$55+10*转化表!$G$56+10*转化表!$G$57+10*转化表!$G$58+10*转化表!$G$59+10*转化表!$G$60+(B432-110)*转化表!$G$61))))))))))))</f>
        <v>288</v>
      </c>
      <c r="L432" s="46">
        <f>IF(F432&lt;=50,0,(F432-50)*B432*7%+IF(AND(B432&lt;=10,B432&gt;0),(人物成长表!$B432-1)*转化表!$H$50,IF(AND(B432&lt;=20,B432&gt;10),9*转化表!$H$50+(B432-10)*转化表!$H$51,IF(AND(B432&lt;=30,B432&gt;20),9*转化表!$H$50+10*转化表!$H$51+(B432-20)*转化表!$H$52,IF(AND(B432&lt;=40,B432&gt;30),9*转化表!$H$50+10*转化表!$H$51+10*转化表!$H$52+(B432-30)*转化表!$H$53,IF(AND(B432&lt;=50,B432&gt;40),9*转化表!$H$50+10*转化表!$H$51+10*转化表!$H$52+10*转化表!$H$53+(B432-40)*转化表!$H$54,IF(AND(B432&lt;=60,B432&gt;50),9*转化表!$H$50+10*转化表!$H$51+10*转化表!$H$52+10*转化表!$H$53+10*转化表!$H$54+(B432-50)*转化表!$H$55,IF(AND(B432&lt;=70,B432&gt;60),9*转化表!$H$50+10*转化表!$H$51+10*转化表!$H$52+10*转化表!$H$53+10*转化表!$H$54+10*转化表!$H$55+(B432-60)*转化表!$H$56,IF(AND(B432&lt;=80,B432&gt;70),9*转化表!$H$50+10*转化表!$H$51+10*转化表!$H$52+10*转化表!$H$53+10*转化表!$H$54+10*转化表!$H$55+10*转化表!$H$56+(B432-70)*转化表!$H$57,IF(AND(B432&lt;=90,B432&gt;80),9*转化表!$H$50+10*转化表!$H$51+10*转化表!$H$52+10*转化表!$H$53+10*转化表!$H$54+10*转化表!$H$55+10*转化表!$H$56+10*转化表!$H$57+(B432-80)*转化表!$H$58,IF(AND(B432&lt;=100,B432&gt;90),9*转化表!$H$50+10*转化表!$H$51+10*转化表!$H$52+10*转化表!$H$53+10*转化表!$H$54+10*转化表!$H$55+10*转化表!$H$56+10*转化表!$H$57+10*转化表!$H$58+(B432-90)*转化表!$H$59,IF(AND(B432&lt;=110,B432&gt;100),9*转化表!$H$50+10*转化表!$H$51+10*转化表!$H$52+10*转化表!$H$53+10*转化表!$H$54+10*转化表!$H$55+10*转化表!$H$56+10*转化表!$H$57+10*转化表!$H$58+10*转化表!$H$59+(B432-100)*转化表!$H$60,IF(AND(B432&lt;=120,B432&gt;110),9*转化表!$H$50+10*转化表!$H$51+10*转化表!$H$52+10*转化表!$H$53+10*转化表!$H$54+10*转化表!$H$55+10*转化表!$H$56+10*转化表!$H$57+10*转化表!$H$58+10*转化表!$H$59+10*转化表!$H$60+(B432-110)*转化表!$H$61)))))))))))))</f>
        <v>0</v>
      </c>
      <c r="M432" s="26">
        <v>0.3</v>
      </c>
      <c r="N432" s="24">
        <v>0</v>
      </c>
      <c r="O432" s="24">
        <v>0</v>
      </c>
      <c r="P432" s="26">
        <v>0.05</v>
      </c>
      <c r="Q432" s="24">
        <v>0</v>
      </c>
      <c r="R432" s="24">
        <v>0</v>
      </c>
      <c r="S432" s="26">
        <v>0.1</v>
      </c>
    </row>
    <row r="433" spans="1:19">
      <c r="A433" s="23" t="s">
        <v>466</v>
      </c>
      <c r="B433" s="24">
        <v>72</v>
      </c>
      <c r="C433" s="25">
        <f t="shared" si="4"/>
        <v>4750</v>
      </c>
      <c r="D433" s="23">
        <v>60</v>
      </c>
      <c r="E433" s="23">
        <v>50</v>
      </c>
      <c r="F433" s="24">
        <v>50</v>
      </c>
      <c r="G433" s="47">
        <f>人物成长表!$D433*人物成长表!$B433*10%+7+IF(AND(B433&lt;=10,B433&gt;0),(人物成长表!$B433-1)*转化表!$C$50,IF(AND(B433&lt;=20,B433&gt;10),9*转化表!$C$50+(B433-10)*转化表!$C$51,IF(AND(B433&lt;=30,B433&gt;20),9*转化表!$C$50+10*转化表!$C$51+(B433-20)*转化表!$C$52,IF(AND(B433&lt;=40,B433&gt;30),9*转化表!$C$50+10*转化表!$C$51+10*转化表!$C$52+(B433-30)*转化表!$C$53,IF(AND(B433&lt;=50,B433&gt;40),9*转化表!$C$50+10*转化表!$C$51+10*转化表!$C$52+10*转化表!$C$53+(B433-40)*转化表!$C$54,IF(AND(B433&lt;=60,B433&gt;50),9*转化表!$C$50+10*转化表!$C$51+10*转化表!$C$52+10*转化表!$C$53+10*转化表!$C$54+(B433-50)*转化表!$C$55,IF(AND(B433&lt;=70,B433&gt;60),9*转化表!$C$50+10*转化表!$C$51+10*转化表!$C$52+10*转化表!$C$53+10*转化表!$C$54+10*转化表!$C$55+(B433-60)*转化表!$C$56,IF(AND(B433&lt;=80,B433&gt;70),9*转化表!$C$50+10*转化表!$C$51+10*转化表!$C$52+10*转化表!$C$53+10*转化表!$C$54+10*转化表!$C$55+10*转化表!$C$56+(B433-70)*转化表!$C$57,IF(AND(B433&lt;=90,B433&gt;80),9*转化表!$C$50+10*转化表!$C$51+10*转化表!$C$52+10*转化表!$C$53+10*转化表!$C$54+10*转化表!$C$55+10*转化表!$C$56+10*转化表!$C$57+(B433-80)*转化表!$C$58,IF(AND(B433&lt;=100,B433&gt;90),9*转化表!$C$50+10*转化表!$C$51+10*转化表!$C$52+10*转化表!$C$53+10*转化表!$C$54+10*转化表!$C$55+10*转化表!$C$56+10*转化表!$C$57+10*转化表!$C$58+(B433-90)*转化表!$C$59,IF(AND(B433&lt;=110,B433&gt;100),9*转化表!$C$50+10*转化表!$C$51+10*转化表!$C$52+10*转化表!$C$53+10*转化表!$C$54+10*转化表!$C$55+10*转化表!$C$56+10*转化表!$C$57+10*转化表!$C$58+10*转化表!$C$59+(B433-100)*转化表!$C$60,IF(AND(B433&lt;=120,B433&gt;110),9*转化表!$C$50+10*转化表!$C$51+10*转化表!$C$52+10*转化表!$C$53+10*转化表!$C$54+10*转化表!$C$55+10*转化表!$C$56+10*转化表!$C$57+10*转化表!$C$58+10*转化表!$C$59+10*转化表!$C$60+(B433-110)*转化表!$C$61))))))))))))</f>
        <v>1255</v>
      </c>
      <c r="H433" s="47">
        <f>人物成长表!$D433*人物成长表!$B433*7%+4.8+IF(AND(B433&lt;=10,B433&gt;0),(人物成长表!$B433-1)*转化表!$D$50,IF(AND(B433&lt;=20,B433&gt;10),9*转化表!$D$50+(B433-10)*转化表!$D$51,IF(AND(B433&lt;=30,B433&gt;20),9*转化表!$D$50+10*转化表!$D$51+(B433-20)*转化表!$D$52,IF(AND(B433&lt;=40,B433&gt;30),9*转化表!$D$50+10*转化表!$D$51+10*转化表!$D$52+(B433-30)*转化表!$D$53,IF(AND(B433&lt;=50,B433&gt;40),9*转化表!$D$50+10*转化表!$D$51+10*转化表!$D$52+10*转化表!$D$53+(B433-40)*转化表!$D$54,IF(AND(B433&lt;=60,B433&gt;50),9*转化表!$D$50+10*转化表!$D$51+10*转化表!$D$52+10*转化表!$D$53+10*转化表!$D$54+(B433-50)*转化表!$D$55,IF(AND(B433&lt;=70,B433&gt;60),9*转化表!$D$50+10*转化表!$D$51+10*转化表!$D$52+10*转化表!$D$53+10*转化表!$D$54+10*转化表!$D$55+(B433-60)*转化表!$D$56,IF(AND(B433&lt;=80,B433&gt;70),9*转化表!$D$50+10*转化表!$D$51+10*转化表!$D$52+10*转化表!$D$53+10*转化表!$D$54+10*转化表!$D$55+10*转化表!$D$56+(B433-70)*转化表!$D$57,IF(AND(B433&lt;=90,B433&gt;80),9*转化表!$D$50+10*转化表!$D$51+10*转化表!$D$52+10*转化表!$D$53+10*转化表!$D$54+10*转化表!$D$55+10*转化表!$D$56+10*转化表!$D$57+(B433-80)*转化表!$D$58,IF(AND(B433&lt;=100,B433&gt;90),9*转化表!$D$50+10*转化表!$D$51+10*转化表!$D$52+10*转化表!$D$53+10*转化表!$D$54+10*转化表!$D$55+10*转化表!$D$56+10*转化表!$D$57+10*转化表!$D$58+(B433-90)*转化表!$D$59,IF(AND(B433&lt;=110,B433&gt;100),9*转化表!$D$50+10*转化表!$D$51+10*转化表!$D$52+10*转化表!$D$53+10*转化表!$D$54+10*转化表!$D$55+10*转化表!$D$56+10*转化表!$D$57+10*转化表!$D$58+10*转化表!$D$59+(B433-100)*转化表!$D$60,IF(AND(B433&lt;=120,B433&gt;110),9*转化表!$D$50+10*转化表!$D$51+10*转化表!$D$52+10*转化表!$D$53+10*转化表!$D$54+10*转化表!$D$55+10*转化表!$D$56+10*转化表!$D$57+10*转化表!$D$58+10*转化表!$D$59+10*转化表!$D$60+(B433-110)*转化表!$D$61))))))))))))</f>
        <v>345.20000000000005</v>
      </c>
      <c r="I433" s="46">
        <f>IF(E433&lt;=50,0,(E433-50)*B433*10%+0.1+IF(AND(B433&lt;=10,B433&gt;0),(人物成长表!$B433-1)*转化表!$E$50,IF(AND(B433&lt;=20,B433&gt;10),9*转化表!$E$50+(B433-10)*转化表!$E$51,IF(AND(B433&lt;=30,B433&gt;20),9*转化表!$E$50+10*转化表!$E$51+(B433-20)*转化表!$E$52,IF(AND(B433&lt;=40,B433&gt;30),9*转化表!$E$50+10*转化表!$E$51+10*转化表!$E$52+(B433-30)*转化表!$E$53,IF(AND(B433&lt;=50,B433&gt;40),9*转化表!$E$50+10*转化表!$E$51+10*转化表!$E$52+10*转化表!$E$53+(B433-40)*转化表!$E$54,IF(AND(B433&lt;=60,B433&gt;50),9*转化表!$E$50+10*转化表!$E$51+10*转化表!$E$52+10*转化表!$E$53+10*转化表!$E$54+(B433-50)*转化表!$E$55,IF(AND(B433&lt;=70,B433&gt;60),9*转化表!$E$50+10*转化表!$E$51+10*转化表!$E$52+10*转化表!$E$53+10*转化表!$E$54+10*转化表!$E$55+(B433-60)*转化表!$E$56,IF(AND(B433&lt;=80,B433&gt;70),9*转化表!$E$50+10*转化表!$E$51+10*转化表!$E$52+10*转化表!$E$53+10*转化表!$E$54+10*转化表!$E$55+10*转化表!$E$56+(B433-70)*转化表!$E$57,IF(AND(B433&lt;=90,B433&gt;80),9*转化表!$E$50+10*转化表!$E$51+10*转化表!$E$52+10*转化表!$E$53+10*转化表!$E$54+10*转化表!$E$55+10*转化表!$E$56+10*转化表!$E$57+(B433-80)*转化表!$E$58,IF(AND(B433&lt;=100,B433&gt;90),9*转化表!$E$50+10*转化表!$E$51+10*转化表!$E$52+10*转化表!$E$53+10*转化表!$E$54+10*转化表!$E$55+10*转化表!$E$56+10*转化表!$E$57+10*转化表!$E$58+(B433-90)*转化表!$E$59,IF(AND(B433&lt;=110,B433&gt;100),9*转化表!$E$50+10*转化表!$E$51+10*转化表!$E$52+10*转化表!$E$53+10*转化表!$E$54+10*转化表!$E$55+10*转化表!$E$56+10*转化表!$E$57+10*转化表!$E$58+10*转化表!$E$59+(B433-100)*转化表!$E$60,IF(AND(B433&lt;=120,B433&gt;110),9*转化表!$E$50+10*转化表!$E$51+10*转化表!$E$52+10*转化表!$E$53+10*转化表!$E$54+10*转化表!$E$55+10*转化表!$E$56+10*转化表!$E$57+10*转化表!$E$58+10*转化表!$E$59+10*转化表!$E$60+(B433-110)*转化表!$E$61)))))))))))))</f>
        <v>0</v>
      </c>
      <c r="J433" s="46">
        <f>IF(E433&lt;=50,0,(E433-50)*B433*7%+0.1+IF(AND(B433&lt;=10,B433&gt;0),(人物成长表!$B433-1)*转化表!$F$50,IF(AND(B433&lt;=20,B433&gt;10),9*转化表!$F$50+(B433-10)*转化表!$F$51,IF(AND(B433&lt;=30,B433&gt;20),9*转化表!$F$50+10*转化表!$F$51+(B433-20)*转化表!$F$52,IF(AND(B433&lt;=40,B433&gt;30),9*转化表!$F$50+10*转化表!$F$51+10*转化表!$F$52+(B433-30)*转化表!$F$53,IF(AND(B433&lt;=50,B433&gt;40),9*转化表!$F$50+10*转化表!$F$51+10*转化表!$F$52+10*转化表!$F$53+(B433-40)*转化表!$F$54,IF(AND(B433&lt;=60,B433&gt;50),9*转化表!$F$50+10*转化表!$F$51+10*转化表!$F$52+10*转化表!$F$53+10*转化表!$F$54+(B433-50)*转化表!$F$55,IF(AND(B433&lt;=70,B433&gt;60),9*转化表!$F$50+10*转化表!$F$51+10*转化表!$F$52+10*转化表!$F$53+10*转化表!$F$54+10*转化表!$F$55+(B433-60)*转化表!$F$56,IF(AND(B433&lt;=80,B433&gt;70),9*转化表!$F$50+10*转化表!$F$51+10*转化表!$F$52+10*转化表!$F$53+10*转化表!$F$54+10*转化表!$F$55+10*转化表!$F$56+(B433-70)*转化表!$F$57,IF(AND(B433&lt;=90,B433&gt;80),9*转化表!$F$50+10*转化表!$F$51+10*转化表!$F$52+10*转化表!$F$53+10*转化表!$F$54+10*转化表!$F$55+10*转化表!$F$56+10*转化表!$F$57+(B433-80)*转化表!$F$58,IF(AND(B433&lt;=100,B433&gt;90),9*转化表!$F$50+10*转化表!$F$51+10*转化表!$F$52+10*转化表!$F$53+10*转化表!$F$54+10*转化表!$F$55+10*转化表!$F$56+10*转化表!$F$57+10*转化表!$F$58+(B433-90)*转化表!$F$59,IF(AND(B433&lt;=110,B433&gt;100),9*转化表!$F$50+10*转化表!$F$51+10*转化表!$F$52+10*转化表!$F$53+10*转化表!$F$54+10*转化表!$F$55+10*转化表!$F$56+10*转化表!$F$57+10*转化表!$F$58+10*转化表!$F$59+(B433-100)*转化表!$F$60,IF(AND(B433&lt;=120,B433&gt;110),9*转化表!$F$50+10*转化表!$F$51+10*转化表!$F$52+10*转化表!$F$53+10*转化表!$F$54+10*转化表!$F$55+10*转化表!$F$56+10*转化表!$F$57+10*转化表!$F$58+10*转化表!$F$59+10*转化表!$F$60+(B433-110)*转化表!$F$61)))))))))))))</f>
        <v>0</v>
      </c>
      <c r="K433" s="46">
        <f>(F433-50)*B433*10%+1+IF(AND(B433&lt;=10,B433&gt;0),(人物成长表!$B433-1)*转化表!$G$50,IF(AND(B433&lt;=20,B433&gt;10),9*转化表!$G$50+(B433-10)*转化表!$G$51,IF(AND(B433&lt;=30,B433&gt;20),9*转化表!$G$50+10*转化表!$G$51+(B433-20)*转化表!$G$52,IF(AND(B433&lt;=40,B433&gt;30),9*转化表!$G$50+10*转化表!$G$51+10*转化表!$G$52+(B433-30)*转化表!$G$53,IF(AND(B433&lt;=50,B433&gt;40),9*转化表!$G$50+10*转化表!$G$51+10*转化表!$G$52+10*转化表!$G$53+(B433-40)*转化表!$G$54,IF(AND(B433&lt;=60,B433&gt;50),9*转化表!$G$50+10*转化表!$G$51+10*转化表!$G$52+10*转化表!$G$53+10*转化表!$G$54+(B433-50)*转化表!$G$55,IF(AND(B433&lt;=70,B433&gt;60),9*转化表!$G$50+10*转化表!$G$51+10*转化表!$G$52+10*转化表!$G$53+10*转化表!$G$54+10*转化表!$G$55+(B433-60)*转化表!$G$56,IF(AND(B433&lt;=80,B433&gt;70),9*转化表!$G$50+10*转化表!$G$51+10*转化表!$G$52+10*转化表!$G$53+10*转化表!$G$54+10*转化表!$G$55+10*转化表!$G$56+(B433-70)*转化表!$G$57,IF(AND(B433&lt;=90,B433&gt;80),9*转化表!$G$50+10*转化表!$G$51+10*转化表!$G$52+10*转化表!$G$53+10*转化表!$G$54+10*转化表!$G$55+10*转化表!$G$56+10*转化表!$G$57+(B433-80)*转化表!$G$58,IF(AND(B433&lt;=100,B433&gt;90),9*转化表!$G$50+10*转化表!$G$51+10*转化表!$G$52+10*转化表!$G$53+10*转化表!$G$54+10*转化表!$G$55+10*转化表!$G$56+10*转化表!$G$57+10*转化表!$G$58+(B433-90)*转化表!$G$59,IF(AND(B433&lt;=110,B433&gt;100),9*转化表!$G$50+10*转化表!$G$51+10*转化表!$G$52+10*转化表!$G$53+10*转化表!$G$54+10*转化表!$G$55+10*转化表!$G$56+10*转化表!$G$57+10*转化表!$G$58+10*转化表!$G$59+(B433-100)*转化表!$G$60,IF(AND(B433&lt;=120,B433&gt;110),9*转化表!$G$50+10*转化表!$G$51+10*转化表!$G$52+10*转化表!$G$53+10*转化表!$G$54+10*转化表!$G$55+10*转化表!$G$56+10*转化表!$G$57+10*转化表!$G$58+10*转化表!$G$59+10*转化表!$G$60+(B433-110)*转化表!$G$61))))))))))))</f>
        <v>296</v>
      </c>
      <c r="L433" s="46">
        <f>IF(F433&lt;=50,0,(F433-50)*B433*7%+IF(AND(B433&lt;=10,B433&gt;0),(人物成长表!$B433-1)*转化表!$H$50,IF(AND(B433&lt;=20,B433&gt;10),9*转化表!$H$50+(B433-10)*转化表!$H$51,IF(AND(B433&lt;=30,B433&gt;20),9*转化表!$H$50+10*转化表!$H$51+(B433-20)*转化表!$H$52,IF(AND(B433&lt;=40,B433&gt;30),9*转化表!$H$50+10*转化表!$H$51+10*转化表!$H$52+(B433-30)*转化表!$H$53,IF(AND(B433&lt;=50,B433&gt;40),9*转化表!$H$50+10*转化表!$H$51+10*转化表!$H$52+10*转化表!$H$53+(B433-40)*转化表!$H$54,IF(AND(B433&lt;=60,B433&gt;50),9*转化表!$H$50+10*转化表!$H$51+10*转化表!$H$52+10*转化表!$H$53+10*转化表!$H$54+(B433-50)*转化表!$H$55,IF(AND(B433&lt;=70,B433&gt;60),9*转化表!$H$50+10*转化表!$H$51+10*转化表!$H$52+10*转化表!$H$53+10*转化表!$H$54+10*转化表!$H$55+(B433-60)*转化表!$H$56,IF(AND(B433&lt;=80,B433&gt;70),9*转化表!$H$50+10*转化表!$H$51+10*转化表!$H$52+10*转化表!$H$53+10*转化表!$H$54+10*转化表!$H$55+10*转化表!$H$56+(B433-70)*转化表!$H$57,IF(AND(B433&lt;=90,B433&gt;80),9*转化表!$H$50+10*转化表!$H$51+10*转化表!$H$52+10*转化表!$H$53+10*转化表!$H$54+10*转化表!$H$55+10*转化表!$H$56+10*转化表!$H$57+(B433-80)*转化表!$H$58,IF(AND(B433&lt;=100,B433&gt;90),9*转化表!$H$50+10*转化表!$H$51+10*转化表!$H$52+10*转化表!$H$53+10*转化表!$H$54+10*转化表!$H$55+10*转化表!$H$56+10*转化表!$H$57+10*转化表!$H$58+(B433-90)*转化表!$H$59,IF(AND(B433&lt;=110,B433&gt;100),9*转化表!$H$50+10*转化表!$H$51+10*转化表!$H$52+10*转化表!$H$53+10*转化表!$H$54+10*转化表!$H$55+10*转化表!$H$56+10*转化表!$H$57+10*转化表!$H$58+10*转化表!$H$59+(B433-100)*转化表!$H$60,IF(AND(B433&lt;=120,B433&gt;110),9*转化表!$H$50+10*转化表!$H$51+10*转化表!$H$52+10*转化表!$H$53+10*转化表!$H$54+10*转化表!$H$55+10*转化表!$H$56+10*转化表!$H$57+10*转化表!$H$58+10*转化表!$H$59+10*转化表!$H$60+(B433-110)*转化表!$H$61)))))))))))))</f>
        <v>0</v>
      </c>
      <c r="M433" s="26">
        <v>0.3</v>
      </c>
      <c r="N433" s="24">
        <v>0</v>
      </c>
      <c r="O433" s="24">
        <v>0</v>
      </c>
      <c r="P433" s="26">
        <v>0.05</v>
      </c>
      <c r="Q433" s="24">
        <v>0</v>
      </c>
      <c r="R433" s="24">
        <v>0</v>
      </c>
      <c r="S433" s="26">
        <v>0.1</v>
      </c>
    </row>
    <row r="434" spans="1:19">
      <c r="A434" s="23" t="s">
        <v>466</v>
      </c>
      <c r="B434" s="24">
        <v>73</v>
      </c>
      <c r="C434" s="25">
        <f t="shared" si="4"/>
        <v>4878</v>
      </c>
      <c r="D434" s="23">
        <v>60</v>
      </c>
      <c r="E434" s="23">
        <v>50</v>
      </c>
      <c r="F434" s="24">
        <v>50</v>
      </c>
      <c r="G434" s="47">
        <f>人物成长表!$D434*人物成长表!$B434*10%+7+IF(AND(B434&lt;=10,B434&gt;0),(人物成长表!$B434-1)*转化表!$C$50,IF(AND(B434&lt;=20,B434&gt;10),9*转化表!$C$50+(B434-10)*转化表!$C$51,IF(AND(B434&lt;=30,B434&gt;20),9*转化表!$C$50+10*转化表!$C$51+(B434-20)*转化表!$C$52,IF(AND(B434&lt;=40,B434&gt;30),9*转化表!$C$50+10*转化表!$C$51+10*转化表!$C$52+(B434-30)*转化表!$C$53,IF(AND(B434&lt;=50,B434&gt;40),9*转化表!$C$50+10*转化表!$C$51+10*转化表!$C$52+10*转化表!$C$53+(B434-40)*转化表!$C$54,IF(AND(B434&lt;=60,B434&gt;50),9*转化表!$C$50+10*转化表!$C$51+10*转化表!$C$52+10*转化表!$C$53+10*转化表!$C$54+(B434-50)*转化表!$C$55,IF(AND(B434&lt;=70,B434&gt;60),9*转化表!$C$50+10*转化表!$C$51+10*转化表!$C$52+10*转化表!$C$53+10*转化表!$C$54+10*转化表!$C$55+(B434-60)*转化表!$C$56,IF(AND(B434&lt;=80,B434&gt;70),9*转化表!$C$50+10*转化表!$C$51+10*转化表!$C$52+10*转化表!$C$53+10*转化表!$C$54+10*转化表!$C$55+10*转化表!$C$56+(B434-70)*转化表!$C$57,IF(AND(B434&lt;=90,B434&gt;80),9*转化表!$C$50+10*转化表!$C$51+10*转化表!$C$52+10*转化表!$C$53+10*转化表!$C$54+10*转化表!$C$55+10*转化表!$C$56+10*转化表!$C$57+(B434-80)*转化表!$C$58,IF(AND(B434&lt;=100,B434&gt;90),9*转化表!$C$50+10*转化表!$C$51+10*转化表!$C$52+10*转化表!$C$53+10*转化表!$C$54+10*转化表!$C$55+10*转化表!$C$56+10*转化表!$C$57+10*转化表!$C$58+(B434-90)*转化表!$C$59,IF(AND(B434&lt;=110,B434&gt;100),9*转化表!$C$50+10*转化表!$C$51+10*转化表!$C$52+10*转化表!$C$53+10*转化表!$C$54+10*转化表!$C$55+10*转化表!$C$56+10*转化表!$C$57+10*转化表!$C$58+10*转化表!$C$59+(B434-100)*转化表!$C$60,IF(AND(B434&lt;=120,B434&gt;110),9*转化表!$C$50+10*转化表!$C$51+10*转化表!$C$52+10*转化表!$C$53+10*转化表!$C$54+10*转化表!$C$55+10*转化表!$C$56+10*转化表!$C$57+10*转化表!$C$58+10*转化表!$C$59+10*转化表!$C$60+(B434-110)*转化表!$C$61))))))))))))</f>
        <v>1288</v>
      </c>
      <c r="H434" s="47">
        <f>人物成长表!$D434*人物成长表!$B434*7%+4.8+IF(AND(B434&lt;=10,B434&gt;0),(人物成长表!$B434-1)*转化表!$D$50,IF(AND(B434&lt;=20,B434&gt;10),9*转化表!$D$50+(B434-10)*转化表!$D$51,IF(AND(B434&lt;=30,B434&gt;20),9*转化表!$D$50+10*转化表!$D$51+(B434-20)*转化表!$D$52,IF(AND(B434&lt;=40,B434&gt;30),9*转化表!$D$50+10*转化表!$D$51+10*转化表!$D$52+(B434-30)*转化表!$D$53,IF(AND(B434&lt;=50,B434&gt;40),9*转化表!$D$50+10*转化表!$D$51+10*转化表!$D$52+10*转化表!$D$53+(B434-40)*转化表!$D$54,IF(AND(B434&lt;=60,B434&gt;50),9*转化表!$D$50+10*转化表!$D$51+10*转化表!$D$52+10*转化表!$D$53+10*转化表!$D$54+(B434-50)*转化表!$D$55,IF(AND(B434&lt;=70,B434&gt;60),9*转化表!$D$50+10*转化表!$D$51+10*转化表!$D$52+10*转化表!$D$53+10*转化表!$D$54+10*转化表!$D$55+(B434-60)*转化表!$D$56,IF(AND(B434&lt;=80,B434&gt;70),9*转化表!$D$50+10*转化表!$D$51+10*转化表!$D$52+10*转化表!$D$53+10*转化表!$D$54+10*转化表!$D$55+10*转化表!$D$56+(B434-70)*转化表!$D$57,IF(AND(B434&lt;=90,B434&gt;80),9*转化表!$D$50+10*转化表!$D$51+10*转化表!$D$52+10*转化表!$D$53+10*转化表!$D$54+10*转化表!$D$55+10*转化表!$D$56+10*转化表!$D$57+(B434-80)*转化表!$D$58,IF(AND(B434&lt;=100,B434&gt;90),9*转化表!$D$50+10*转化表!$D$51+10*转化表!$D$52+10*转化表!$D$53+10*转化表!$D$54+10*转化表!$D$55+10*转化表!$D$56+10*转化表!$D$57+10*转化表!$D$58+(B434-90)*转化表!$D$59,IF(AND(B434&lt;=110,B434&gt;100),9*转化表!$D$50+10*转化表!$D$51+10*转化表!$D$52+10*转化表!$D$53+10*转化表!$D$54+10*转化表!$D$55+10*转化表!$D$56+10*转化表!$D$57+10*转化表!$D$58+10*转化表!$D$59+(B434-100)*转化表!$D$60,IF(AND(B434&lt;=120,B434&gt;110),9*转化表!$D$50+10*转化表!$D$51+10*转化表!$D$52+10*转化表!$D$53+10*转化表!$D$54+10*转化表!$D$55+10*转化表!$D$56+10*转化表!$D$57+10*转化表!$D$58+10*转化表!$D$59+10*转化表!$D$60+(B434-110)*转化表!$D$61))))))))))))</f>
        <v>353.30000000000007</v>
      </c>
      <c r="I434" s="46">
        <f>IF(E434&lt;=50,0,(E434-50)*B434*10%+0.1+IF(AND(B434&lt;=10,B434&gt;0),(人物成长表!$B434-1)*转化表!$E$50,IF(AND(B434&lt;=20,B434&gt;10),9*转化表!$E$50+(B434-10)*转化表!$E$51,IF(AND(B434&lt;=30,B434&gt;20),9*转化表!$E$50+10*转化表!$E$51+(B434-20)*转化表!$E$52,IF(AND(B434&lt;=40,B434&gt;30),9*转化表!$E$50+10*转化表!$E$51+10*转化表!$E$52+(B434-30)*转化表!$E$53,IF(AND(B434&lt;=50,B434&gt;40),9*转化表!$E$50+10*转化表!$E$51+10*转化表!$E$52+10*转化表!$E$53+(B434-40)*转化表!$E$54,IF(AND(B434&lt;=60,B434&gt;50),9*转化表!$E$50+10*转化表!$E$51+10*转化表!$E$52+10*转化表!$E$53+10*转化表!$E$54+(B434-50)*转化表!$E$55,IF(AND(B434&lt;=70,B434&gt;60),9*转化表!$E$50+10*转化表!$E$51+10*转化表!$E$52+10*转化表!$E$53+10*转化表!$E$54+10*转化表!$E$55+(B434-60)*转化表!$E$56,IF(AND(B434&lt;=80,B434&gt;70),9*转化表!$E$50+10*转化表!$E$51+10*转化表!$E$52+10*转化表!$E$53+10*转化表!$E$54+10*转化表!$E$55+10*转化表!$E$56+(B434-70)*转化表!$E$57,IF(AND(B434&lt;=90,B434&gt;80),9*转化表!$E$50+10*转化表!$E$51+10*转化表!$E$52+10*转化表!$E$53+10*转化表!$E$54+10*转化表!$E$55+10*转化表!$E$56+10*转化表!$E$57+(B434-80)*转化表!$E$58,IF(AND(B434&lt;=100,B434&gt;90),9*转化表!$E$50+10*转化表!$E$51+10*转化表!$E$52+10*转化表!$E$53+10*转化表!$E$54+10*转化表!$E$55+10*转化表!$E$56+10*转化表!$E$57+10*转化表!$E$58+(B434-90)*转化表!$E$59,IF(AND(B434&lt;=110,B434&gt;100),9*转化表!$E$50+10*转化表!$E$51+10*转化表!$E$52+10*转化表!$E$53+10*转化表!$E$54+10*转化表!$E$55+10*转化表!$E$56+10*转化表!$E$57+10*转化表!$E$58+10*转化表!$E$59+(B434-100)*转化表!$E$60,IF(AND(B434&lt;=120,B434&gt;110),9*转化表!$E$50+10*转化表!$E$51+10*转化表!$E$52+10*转化表!$E$53+10*转化表!$E$54+10*转化表!$E$55+10*转化表!$E$56+10*转化表!$E$57+10*转化表!$E$58+10*转化表!$E$59+10*转化表!$E$60+(B434-110)*转化表!$E$61)))))))))))))</f>
        <v>0</v>
      </c>
      <c r="J434" s="46">
        <f>IF(E434&lt;=50,0,(E434-50)*B434*7%+0.1+IF(AND(B434&lt;=10,B434&gt;0),(人物成长表!$B434-1)*转化表!$F$50,IF(AND(B434&lt;=20,B434&gt;10),9*转化表!$F$50+(B434-10)*转化表!$F$51,IF(AND(B434&lt;=30,B434&gt;20),9*转化表!$F$50+10*转化表!$F$51+(B434-20)*转化表!$F$52,IF(AND(B434&lt;=40,B434&gt;30),9*转化表!$F$50+10*转化表!$F$51+10*转化表!$F$52+(B434-30)*转化表!$F$53,IF(AND(B434&lt;=50,B434&gt;40),9*转化表!$F$50+10*转化表!$F$51+10*转化表!$F$52+10*转化表!$F$53+(B434-40)*转化表!$F$54,IF(AND(B434&lt;=60,B434&gt;50),9*转化表!$F$50+10*转化表!$F$51+10*转化表!$F$52+10*转化表!$F$53+10*转化表!$F$54+(B434-50)*转化表!$F$55,IF(AND(B434&lt;=70,B434&gt;60),9*转化表!$F$50+10*转化表!$F$51+10*转化表!$F$52+10*转化表!$F$53+10*转化表!$F$54+10*转化表!$F$55+(B434-60)*转化表!$F$56,IF(AND(B434&lt;=80,B434&gt;70),9*转化表!$F$50+10*转化表!$F$51+10*转化表!$F$52+10*转化表!$F$53+10*转化表!$F$54+10*转化表!$F$55+10*转化表!$F$56+(B434-70)*转化表!$F$57,IF(AND(B434&lt;=90,B434&gt;80),9*转化表!$F$50+10*转化表!$F$51+10*转化表!$F$52+10*转化表!$F$53+10*转化表!$F$54+10*转化表!$F$55+10*转化表!$F$56+10*转化表!$F$57+(B434-80)*转化表!$F$58,IF(AND(B434&lt;=100,B434&gt;90),9*转化表!$F$50+10*转化表!$F$51+10*转化表!$F$52+10*转化表!$F$53+10*转化表!$F$54+10*转化表!$F$55+10*转化表!$F$56+10*转化表!$F$57+10*转化表!$F$58+(B434-90)*转化表!$F$59,IF(AND(B434&lt;=110,B434&gt;100),9*转化表!$F$50+10*转化表!$F$51+10*转化表!$F$52+10*转化表!$F$53+10*转化表!$F$54+10*转化表!$F$55+10*转化表!$F$56+10*转化表!$F$57+10*转化表!$F$58+10*转化表!$F$59+(B434-100)*转化表!$F$60,IF(AND(B434&lt;=120,B434&gt;110),9*转化表!$F$50+10*转化表!$F$51+10*转化表!$F$52+10*转化表!$F$53+10*转化表!$F$54+10*转化表!$F$55+10*转化表!$F$56+10*转化表!$F$57+10*转化表!$F$58+10*转化表!$F$59+10*转化表!$F$60+(B434-110)*转化表!$F$61)))))))))))))</f>
        <v>0</v>
      </c>
      <c r="K434" s="46">
        <f>(F434-50)*B434*10%+1+IF(AND(B434&lt;=10,B434&gt;0),(人物成长表!$B434-1)*转化表!$G$50,IF(AND(B434&lt;=20,B434&gt;10),9*转化表!$G$50+(B434-10)*转化表!$G$51,IF(AND(B434&lt;=30,B434&gt;20),9*转化表!$G$50+10*转化表!$G$51+(B434-20)*转化表!$G$52,IF(AND(B434&lt;=40,B434&gt;30),9*转化表!$G$50+10*转化表!$G$51+10*转化表!$G$52+(B434-30)*转化表!$G$53,IF(AND(B434&lt;=50,B434&gt;40),9*转化表!$G$50+10*转化表!$G$51+10*转化表!$G$52+10*转化表!$G$53+(B434-40)*转化表!$G$54,IF(AND(B434&lt;=60,B434&gt;50),9*转化表!$G$50+10*转化表!$G$51+10*转化表!$G$52+10*转化表!$G$53+10*转化表!$G$54+(B434-50)*转化表!$G$55,IF(AND(B434&lt;=70,B434&gt;60),9*转化表!$G$50+10*转化表!$G$51+10*转化表!$G$52+10*转化表!$G$53+10*转化表!$G$54+10*转化表!$G$55+(B434-60)*转化表!$G$56,IF(AND(B434&lt;=80,B434&gt;70),9*转化表!$G$50+10*转化表!$G$51+10*转化表!$G$52+10*转化表!$G$53+10*转化表!$G$54+10*转化表!$G$55+10*转化表!$G$56+(B434-70)*转化表!$G$57,IF(AND(B434&lt;=90,B434&gt;80),9*转化表!$G$50+10*转化表!$G$51+10*转化表!$G$52+10*转化表!$G$53+10*转化表!$G$54+10*转化表!$G$55+10*转化表!$G$56+10*转化表!$G$57+(B434-80)*转化表!$G$58,IF(AND(B434&lt;=100,B434&gt;90),9*转化表!$G$50+10*转化表!$G$51+10*转化表!$G$52+10*转化表!$G$53+10*转化表!$G$54+10*转化表!$G$55+10*转化表!$G$56+10*转化表!$G$57+10*转化表!$G$58+(B434-90)*转化表!$G$59,IF(AND(B434&lt;=110,B434&gt;100),9*转化表!$G$50+10*转化表!$G$51+10*转化表!$G$52+10*转化表!$G$53+10*转化表!$G$54+10*转化表!$G$55+10*转化表!$G$56+10*转化表!$G$57+10*转化表!$G$58+10*转化表!$G$59+(B434-100)*转化表!$G$60,IF(AND(B434&lt;=120,B434&gt;110),9*转化表!$G$50+10*转化表!$G$51+10*转化表!$G$52+10*转化表!$G$53+10*转化表!$G$54+10*转化表!$G$55+10*转化表!$G$56+10*转化表!$G$57+10*转化表!$G$58+10*转化表!$G$59+10*转化表!$G$60+(B434-110)*转化表!$G$61))))))))))))</f>
        <v>304</v>
      </c>
      <c r="L434" s="46">
        <f>IF(F434&lt;=50,0,(F434-50)*B434*7%+IF(AND(B434&lt;=10,B434&gt;0),(人物成长表!$B434-1)*转化表!$H$50,IF(AND(B434&lt;=20,B434&gt;10),9*转化表!$H$50+(B434-10)*转化表!$H$51,IF(AND(B434&lt;=30,B434&gt;20),9*转化表!$H$50+10*转化表!$H$51+(B434-20)*转化表!$H$52,IF(AND(B434&lt;=40,B434&gt;30),9*转化表!$H$50+10*转化表!$H$51+10*转化表!$H$52+(B434-30)*转化表!$H$53,IF(AND(B434&lt;=50,B434&gt;40),9*转化表!$H$50+10*转化表!$H$51+10*转化表!$H$52+10*转化表!$H$53+(B434-40)*转化表!$H$54,IF(AND(B434&lt;=60,B434&gt;50),9*转化表!$H$50+10*转化表!$H$51+10*转化表!$H$52+10*转化表!$H$53+10*转化表!$H$54+(B434-50)*转化表!$H$55,IF(AND(B434&lt;=70,B434&gt;60),9*转化表!$H$50+10*转化表!$H$51+10*转化表!$H$52+10*转化表!$H$53+10*转化表!$H$54+10*转化表!$H$55+(B434-60)*转化表!$H$56,IF(AND(B434&lt;=80,B434&gt;70),9*转化表!$H$50+10*转化表!$H$51+10*转化表!$H$52+10*转化表!$H$53+10*转化表!$H$54+10*转化表!$H$55+10*转化表!$H$56+(B434-70)*转化表!$H$57,IF(AND(B434&lt;=90,B434&gt;80),9*转化表!$H$50+10*转化表!$H$51+10*转化表!$H$52+10*转化表!$H$53+10*转化表!$H$54+10*转化表!$H$55+10*转化表!$H$56+10*转化表!$H$57+(B434-80)*转化表!$H$58,IF(AND(B434&lt;=100,B434&gt;90),9*转化表!$H$50+10*转化表!$H$51+10*转化表!$H$52+10*转化表!$H$53+10*转化表!$H$54+10*转化表!$H$55+10*转化表!$H$56+10*转化表!$H$57+10*转化表!$H$58+(B434-90)*转化表!$H$59,IF(AND(B434&lt;=110,B434&gt;100),9*转化表!$H$50+10*转化表!$H$51+10*转化表!$H$52+10*转化表!$H$53+10*转化表!$H$54+10*转化表!$H$55+10*转化表!$H$56+10*转化表!$H$57+10*转化表!$H$58+10*转化表!$H$59+(B434-100)*转化表!$H$60,IF(AND(B434&lt;=120,B434&gt;110),9*转化表!$H$50+10*转化表!$H$51+10*转化表!$H$52+10*转化表!$H$53+10*转化表!$H$54+10*转化表!$H$55+10*转化表!$H$56+10*转化表!$H$57+10*转化表!$H$58+10*转化表!$H$59+10*转化表!$H$60+(B434-110)*转化表!$H$61)))))))))))))</f>
        <v>0</v>
      </c>
      <c r="M434" s="26">
        <v>0.3</v>
      </c>
      <c r="N434" s="24">
        <v>0</v>
      </c>
      <c r="O434" s="24">
        <v>0</v>
      </c>
      <c r="P434" s="26">
        <v>0.05</v>
      </c>
      <c r="Q434" s="24">
        <v>0</v>
      </c>
      <c r="R434" s="24">
        <v>0</v>
      </c>
      <c r="S434" s="26">
        <v>0.1</v>
      </c>
    </row>
    <row r="435" spans="1:19">
      <c r="A435" s="23" t="s">
        <v>466</v>
      </c>
      <c r="B435" s="24">
        <v>74</v>
      </c>
      <c r="C435" s="25">
        <f t="shared" si="4"/>
        <v>5006</v>
      </c>
      <c r="D435" s="23">
        <v>60</v>
      </c>
      <c r="E435" s="23">
        <v>50</v>
      </c>
      <c r="F435" s="24">
        <v>50</v>
      </c>
      <c r="G435" s="47">
        <f>人物成长表!$D435*人物成长表!$B435*10%+7+IF(AND(B435&lt;=10,B435&gt;0),(人物成长表!$B435-1)*转化表!$C$50,IF(AND(B435&lt;=20,B435&gt;10),9*转化表!$C$50+(B435-10)*转化表!$C$51,IF(AND(B435&lt;=30,B435&gt;20),9*转化表!$C$50+10*转化表!$C$51+(B435-20)*转化表!$C$52,IF(AND(B435&lt;=40,B435&gt;30),9*转化表!$C$50+10*转化表!$C$51+10*转化表!$C$52+(B435-30)*转化表!$C$53,IF(AND(B435&lt;=50,B435&gt;40),9*转化表!$C$50+10*转化表!$C$51+10*转化表!$C$52+10*转化表!$C$53+(B435-40)*转化表!$C$54,IF(AND(B435&lt;=60,B435&gt;50),9*转化表!$C$50+10*转化表!$C$51+10*转化表!$C$52+10*转化表!$C$53+10*转化表!$C$54+(B435-50)*转化表!$C$55,IF(AND(B435&lt;=70,B435&gt;60),9*转化表!$C$50+10*转化表!$C$51+10*转化表!$C$52+10*转化表!$C$53+10*转化表!$C$54+10*转化表!$C$55+(B435-60)*转化表!$C$56,IF(AND(B435&lt;=80,B435&gt;70),9*转化表!$C$50+10*转化表!$C$51+10*转化表!$C$52+10*转化表!$C$53+10*转化表!$C$54+10*转化表!$C$55+10*转化表!$C$56+(B435-70)*转化表!$C$57,IF(AND(B435&lt;=90,B435&gt;80),9*转化表!$C$50+10*转化表!$C$51+10*转化表!$C$52+10*转化表!$C$53+10*转化表!$C$54+10*转化表!$C$55+10*转化表!$C$56+10*转化表!$C$57+(B435-80)*转化表!$C$58,IF(AND(B435&lt;=100,B435&gt;90),9*转化表!$C$50+10*转化表!$C$51+10*转化表!$C$52+10*转化表!$C$53+10*转化表!$C$54+10*转化表!$C$55+10*转化表!$C$56+10*转化表!$C$57+10*转化表!$C$58+(B435-90)*转化表!$C$59,IF(AND(B435&lt;=110,B435&gt;100),9*转化表!$C$50+10*转化表!$C$51+10*转化表!$C$52+10*转化表!$C$53+10*转化表!$C$54+10*转化表!$C$55+10*转化表!$C$56+10*转化表!$C$57+10*转化表!$C$58+10*转化表!$C$59+(B435-100)*转化表!$C$60,IF(AND(B435&lt;=120,B435&gt;110),9*转化表!$C$50+10*转化表!$C$51+10*转化表!$C$52+10*转化表!$C$53+10*转化表!$C$54+10*转化表!$C$55+10*转化表!$C$56+10*转化表!$C$57+10*转化表!$C$58+10*转化表!$C$59+10*转化表!$C$60+(B435-110)*转化表!$C$61))))))))))))</f>
        <v>1321</v>
      </c>
      <c r="H435" s="47">
        <f>人物成长表!$D435*人物成长表!$B435*7%+4.8+IF(AND(B435&lt;=10,B435&gt;0),(人物成长表!$B435-1)*转化表!$D$50,IF(AND(B435&lt;=20,B435&gt;10),9*转化表!$D$50+(B435-10)*转化表!$D$51,IF(AND(B435&lt;=30,B435&gt;20),9*转化表!$D$50+10*转化表!$D$51+(B435-20)*转化表!$D$52,IF(AND(B435&lt;=40,B435&gt;30),9*转化表!$D$50+10*转化表!$D$51+10*转化表!$D$52+(B435-30)*转化表!$D$53,IF(AND(B435&lt;=50,B435&gt;40),9*转化表!$D$50+10*转化表!$D$51+10*转化表!$D$52+10*转化表!$D$53+(B435-40)*转化表!$D$54,IF(AND(B435&lt;=60,B435&gt;50),9*转化表!$D$50+10*转化表!$D$51+10*转化表!$D$52+10*转化表!$D$53+10*转化表!$D$54+(B435-50)*转化表!$D$55,IF(AND(B435&lt;=70,B435&gt;60),9*转化表!$D$50+10*转化表!$D$51+10*转化表!$D$52+10*转化表!$D$53+10*转化表!$D$54+10*转化表!$D$55+(B435-60)*转化表!$D$56,IF(AND(B435&lt;=80,B435&gt;70),9*转化表!$D$50+10*转化表!$D$51+10*转化表!$D$52+10*转化表!$D$53+10*转化表!$D$54+10*转化表!$D$55+10*转化表!$D$56+(B435-70)*转化表!$D$57,IF(AND(B435&lt;=90,B435&gt;80),9*转化表!$D$50+10*转化表!$D$51+10*转化表!$D$52+10*转化表!$D$53+10*转化表!$D$54+10*转化表!$D$55+10*转化表!$D$56+10*转化表!$D$57+(B435-80)*转化表!$D$58,IF(AND(B435&lt;=100,B435&gt;90),9*转化表!$D$50+10*转化表!$D$51+10*转化表!$D$52+10*转化表!$D$53+10*转化表!$D$54+10*转化表!$D$55+10*转化表!$D$56+10*转化表!$D$57+10*转化表!$D$58+(B435-90)*转化表!$D$59,IF(AND(B435&lt;=110,B435&gt;100),9*转化表!$D$50+10*转化表!$D$51+10*转化表!$D$52+10*转化表!$D$53+10*转化表!$D$54+10*转化表!$D$55+10*转化表!$D$56+10*转化表!$D$57+10*转化表!$D$58+10*转化表!$D$59+(B435-100)*转化表!$D$60,IF(AND(B435&lt;=120,B435&gt;110),9*转化表!$D$50+10*转化表!$D$51+10*转化表!$D$52+10*转化表!$D$53+10*转化表!$D$54+10*转化表!$D$55+10*转化表!$D$56+10*转化表!$D$57+10*转化表!$D$58+10*转化表!$D$59+10*转化表!$D$60+(B435-110)*转化表!$D$61))))))))))))</f>
        <v>361.40000000000003</v>
      </c>
      <c r="I435" s="46">
        <f>IF(E435&lt;=50,0,(E435-50)*B435*10%+0.1+IF(AND(B435&lt;=10,B435&gt;0),(人物成长表!$B435-1)*转化表!$E$50,IF(AND(B435&lt;=20,B435&gt;10),9*转化表!$E$50+(B435-10)*转化表!$E$51,IF(AND(B435&lt;=30,B435&gt;20),9*转化表!$E$50+10*转化表!$E$51+(B435-20)*转化表!$E$52,IF(AND(B435&lt;=40,B435&gt;30),9*转化表!$E$50+10*转化表!$E$51+10*转化表!$E$52+(B435-30)*转化表!$E$53,IF(AND(B435&lt;=50,B435&gt;40),9*转化表!$E$50+10*转化表!$E$51+10*转化表!$E$52+10*转化表!$E$53+(B435-40)*转化表!$E$54,IF(AND(B435&lt;=60,B435&gt;50),9*转化表!$E$50+10*转化表!$E$51+10*转化表!$E$52+10*转化表!$E$53+10*转化表!$E$54+(B435-50)*转化表!$E$55,IF(AND(B435&lt;=70,B435&gt;60),9*转化表!$E$50+10*转化表!$E$51+10*转化表!$E$52+10*转化表!$E$53+10*转化表!$E$54+10*转化表!$E$55+(B435-60)*转化表!$E$56,IF(AND(B435&lt;=80,B435&gt;70),9*转化表!$E$50+10*转化表!$E$51+10*转化表!$E$52+10*转化表!$E$53+10*转化表!$E$54+10*转化表!$E$55+10*转化表!$E$56+(B435-70)*转化表!$E$57,IF(AND(B435&lt;=90,B435&gt;80),9*转化表!$E$50+10*转化表!$E$51+10*转化表!$E$52+10*转化表!$E$53+10*转化表!$E$54+10*转化表!$E$55+10*转化表!$E$56+10*转化表!$E$57+(B435-80)*转化表!$E$58,IF(AND(B435&lt;=100,B435&gt;90),9*转化表!$E$50+10*转化表!$E$51+10*转化表!$E$52+10*转化表!$E$53+10*转化表!$E$54+10*转化表!$E$55+10*转化表!$E$56+10*转化表!$E$57+10*转化表!$E$58+(B435-90)*转化表!$E$59,IF(AND(B435&lt;=110,B435&gt;100),9*转化表!$E$50+10*转化表!$E$51+10*转化表!$E$52+10*转化表!$E$53+10*转化表!$E$54+10*转化表!$E$55+10*转化表!$E$56+10*转化表!$E$57+10*转化表!$E$58+10*转化表!$E$59+(B435-100)*转化表!$E$60,IF(AND(B435&lt;=120,B435&gt;110),9*转化表!$E$50+10*转化表!$E$51+10*转化表!$E$52+10*转化表!$E$53+10*转化表!$E$54+10*转化表!$E$55+10*转化表!$E$56+10*转化表!$E$57+10*转化表!$E$58+10*转化表!$E$59+10*转化表!$E$60+(B435-110)*转化表!$E$61)))))))))))))</f>
        <v>0</v>
      </c>
      <c r="J435" s="46">
        <f>IF(E435&lt;=50,0,(E435-50)*B435*7%+0.1+IF(AND(B435&lt;=10,B435&gt;0),(人物成长表!$B435-1)*转化表!$F$50,IF(AND(B435&lt;=20,B435&gt;10),9*转化表!$F$50+(B435-10)*转化表!$F$51,IF(AND(B435&lt;=30,B435&gt;20),9*转化表!$F$50+10*转化表!$F$51+(B435-20)*转化表!$F$52,IF(AND(B435&lt;=40,B435&gt;30),9*转化表!$F$50+10*转化表!$F$51+10*转化表!$F$52+(B435-30)*转化表!$F$53,IF(AND(B435&lt;=50,B435&gt;40),9*转化表!$F$50+10*转化表!$F$51+10*转化表!$F$52+10*转化表!$F$53+(B435-40)*转化表!$F$54,IF(AND(B435&lt;=60,B435&gt;50),9*转化表!$F$50+10*转化表!$F$51+10*转化表!$F$52+10*转化表!$F$53+10*转化表!$F$54+(B435-50)*转化表!$F$55,IF(AND(B435&lt;=70,B435&gt;60),9*转化表!$F$50+10*转化表!$F$51+10*转化表!$F$52+10*转化表!$F$53+10*转化表!$F$54+10*转化表!$F$55+(B435-60)*转化表!$F$56,IF(AND(B435&lt;=80,B435&gt;70),9*转化表!$F$50+10*转化表!$F$51+10*转化表!$F$52+10*转化表!$F$53+10*转化表!$F$54+10*转化表!$F$55+10*转化表!$F$56+(B435-70)*转化表!$F$57,IF(AND(B435&lt;=90,B435&gt;80),9*转化表!$F$50+10*转化表!$F$51+10*转化表!$F$52+10*转化表!$F$53+10*转化表!$F$54+10*转化表!$F$55+10*转化表!$F$56+10*转化表!$F$57+(B435-80)*转化表!$F$58,IF(AND(B435&lt;=100,B435&gt;90),9*转化表!$F$50+10*转化表!$F$51+10*转化表!$F$52+10*转化表!$F$53+10*转化表!$F$54+10*转化表!$F$55+10*转化表!$F$56+10*转化表!$F$57+10*转化表!$F$58+(B435-90)*转化表!$F$59,IF(AND(B435&lt;=110,B435&gt;100),9*转化表!$F$50+10*转化表!$F$51+10*转化表!$F$52+10*转化表!$F$53+10*转化表!$F$54+10*转化表!$F$55+10*转化表!$F$56+10*转化表!$F$57+10*转化表!$F$58+10*转化表!$F$59+(B435-100)*转化表!$F$60,IF(AND(B435&lt;=120,B435&gt;110),9*转化表!$F$50+10*转化表!$F$51+10*转化表!$F$52+10*转化表!$F$53+10*转化表!$F$54+10*转化表!$F$55+10*转化表!$F$56+10*转化表!$F$57+10*转化表!$F$58+10*转化表!$F$59+10*转化表!$F$60+(B435-110)*转化表!$F$61)))))))))))))</f>
        <v>0</v>
      </c>
      <c r="K435" s="46">
        <f>(F435-50)*B435*10%+1+IF(AND(B435&lt;=10,B435&gt;0),(人物成长表!$B435-1)*转化表!$G$50,IF(AND(B435&lt;=20,B435&gt;10),9*转化表!$G$50+(B435-10)*转化表!$G$51,IF(AND(B435&lt;=30,B435&gt;20),9*转化表!$G$50+10*转化表!$G$51+(B435-20)*转化表!$G$52,IF(AND(B435&lt;=40,B435&gt;30),9*转化表!$G$50+10*转化表!$G$51+10*转化表!$G$52+(B435-30)*转化表!$G$53,IF(AND(B435&lt;=50,B435&gt;40),9*转化表!$G$50+10*转化表!$G$51+10*转化表!$G$52+10*转化表!$G$53+(B435-40)*转化表!$G$54,IF(AND(B435&lt;=60,B435&gt;50),9*转化表!$G$50+10*转化表!$G$51+10*转化表!$G$52+10*转化表!$G$53+10*转化表!$G$54+(B435-50)*转化表!$G$55,IF(AND(B435&lt;=70,B435&gt;60),9*转化表!$G$50+10*转化表!$G$51+10*转化表!$G$52+10*转化表!$G$53+10*转化表!$G$54+10*转化表!$G$55+(B435-60)*转化表!$G$56,IF(AND(B435&lt;=80,B435&gt;70),9*转化表!$G$50+10*转化表!$G$51+10*转化表!$G$52+10*转化表!$G$53+10*转化表!$G$54+10*转化表!$G$55+10*转化表!$G$56+(B435-70)*转化表!$G$57,IF(AND(B435&lt;=90,B435&gt;80),9*转化表!$G$50+10*转化表!$G$51+10*转化表!$G$52+10*转化表!$G$53+10*转化表!$G$54+10*转化表!$G$55+10*转化表!$G$56+10*转化表!$G$57+(B435-80)*转化表!$G$58,IF(AND(B435&lt;=100,B435&gt;90),9*转化表!$G$50+10*转化表!$G$51+10*转化表!$G$52+10*转化表!$G$53+10*转化表!$G$54+10*转化表!$G$55+10*转化表!$G$56+10*转化表!$G$57+10*转化表!$G$58+(B435-90)*转化表!$G$59,IF(AND(B435&lt;=110,B435&gt;100),9*转化表!$G$50+10*转化表!$G$51+10*转化表!$G$52+10*转化表!$G$53+10*转化表!$G$54+10*转化表!$G$55+10*转化表!$G$56+10*转化表!$G$57+10*转化表!$G$58+10*转化表!$G$59+(B435-100)*转化表!$G$60,IF(AND(B435&lt;=120,B435&gt;110),9*转化表!$G$50+10*转化表!$G$51+10*转化表!$G$52+10*转化表!$G$53+10*转化表!$G$54+10*转化表!$G$55+10*转化表!$G$56+10*转化表!$G$57+10*转化表!$G$58+10*转化表!$G$59+10*转化表!$G$60+(B435-110)*转化表!$G$61))))))))))))</f>
        <v>312</v>
      </c>
      <c r="L435" s="46">
        <f>IF(F435&lt;=50,0,(F435-50)*B435*7%+IF(AND(B435&lt;=10,B435&gt;0),(人物成长表!$B435-1)*转化表!$H$50,IF(AND(B435&lt;=20,B435&gt;10),9*转化表!$H$50+(B435-10)*转化表!$H$51,IF(AND(B435&lt;=30,B435&gt;20),9*转化表!$H$50+10*转化表!$H$51+(B435-20)*转化表!$H$52,IF(AND(B435&lt;=40,B435&gt;30),9*转化表!$H$50+10*转化表!$H$51+10*转化表!$H$52+(B435-30)*转化表!$H$53,IF(AND(B435&lt;=50,B435&gt;40),9*转化表!$H$50+10*转化表!$H$51+10*转化表!$H$52+10*转化表!$H$53+(B435-40)*转化表!$H$54,IF(AND(B435&lt;=60,B435&gt;50),9*转化表!$H$50+10*转化表!$H$51+10*转化表!$H$52+10*转化表!$H$53+10*转化表!$H$54+(B435-50)*转化表!$H$55,IF(AND(B435&lt;=70,B435&gt;60),9*转化表!$H$50+10*转化表!$H$51+10*转化表!$H$52+10*转化表!$H$53+10*转化表!$H$54+10*转化表!$H$55+(B435-60)*转化表!$H$56,IF(AND(B435&lt;=80,B435&gt;70),9*转化表!$H$50+10*转化表!$H$51+10*转化表!$H$52+10*转化表!$H$53+10*转化表!$H$54+10*转化表!$H$55+10*转化表!$H$56+(B435-70)*转化表!$H$57,IF(AND(B435&lt;=90,B435&gt;80),9*转化表!$H$50+10*转化表!$H$51+10*转化表!$H$52+10*转化表!$H$53+10*转化表!$H$54+10*转化表!$H$55+10*转化表!$H$56+10*转化表!$H$57+(B435-80)*转化表!$H$58,IF(AND(B435&lt;=100,B435&gt;90),9*转化表!$H$50+10*转化表!$H$51+10*转化表!$H$52+10*转化表!$H$53+10*转化表!$H$54+10*转化表!$H$55+10*转化表!$H$56+10*转化表!$H$57+10*转化表!$H$58+(B435-90)*转化表!$H$59,IF(AND(B435&lt;=110,B435&gt;100),9*转化表!$H$50+10*转化表!$H$51+10*转化表!$H$52+10*转化表!$H$53+10*转化表!$H$54+10*转化表!$H$55+10*转化表!$H$56+10*转化表!$H$57+10*转化表!$H$58+10*转化表!$H$59+(B435-100)*转化表!$H$60,IF(AND(B435&lt;=120,B435&gt;110),9*转化表!$H$50+10*转化表!$H$51+10*转化表!$H$52+10*转化表!$H$53+10*转化表!$H$54+10*转化表!$H$55+10*转化表!$H$56+10*转化表!$H$57+10*转化表!$H$58+10*转化表!$H$59+10*转化表!$H$60+(B435-110)*转化表!$H$61)))))))))))))</f>
        <v>0</v>
      </c>
      <c r="M435" s="26">
        <v>0.3</v>
      </c>
      <c r="N435" s="24">
        <v>0</v>
      </c>
      <c r="O435" s="24">
        <v>0</v>
      </c>
      <c r="P435" s="26">
        <v>0.05</v>
      </c>
      <c r="Q435" s="24">
        <v>0</v>
      </c>
      <c r="R435" s="24">
        <v>0</v>
      </c>
      <c r="S435" s="26">
        <v>0.1</v>
      </c>
    </row>
    <row r="436" spans="1:19">
      <c r="A436" s="23" t="s">
        <v>466</v>
      </c>
      <c r="B436" s="24">
        <v>75</v>
      </c>
      <c r="C436" s="25">
        <f t="shared" si="4"/>
        <v>5134</v>
      </c>
      <c r="D436" s="23">
        <v>60</v>
      </c>
      <c r="E436" s="23">
        <v>50</v>
      </c>
      <c r="F436" s="24">
        <v>50</v>
      </c>
      <c r="G436" s="47">
        <f>人物成长表!$D436*人物成长表!$B436*10%+7+IF(AND(B436&lt;=10,B436&gt;0),(人物成长表!$B436-1)*转化表!$C$50,IF(AND(B436&lt;=20,B436&gt;10),9*转化表!$C$50+(B436-10)*转化表!$C$51,IF(AND(B436&lt;=30,B436&gt;20),9*转化表!$C$50+10*转化表!$C$51+(B436-20)*转化表!$C$52,IF(AND(B436&lt;=40,B436&gt;30),9*转化表!$C$50+10*转化表!$C$51+10*转化表!$C$52+(B436-30)*转化表!$C$53,IF(AND(B436&lt;=50,B436&gt;40),9*转化表!$C$50+10*转化表!$C$51+10*转化表!$C$52+10*转化表!$C$53+(B436-40)*转化表!$C$54,IF(AND(B436&lt;=60,B436&gt;50),9*转化表!$C$50+10*转化表!$C$51+10*转化表!$C$52+10*转化表!$C$53+10*转化表!$C$54+(B436-50)*转化表!$C$55,IF(AND(B436&lt;=70,B436&gt;60),9*转化表!$C$50+10*转化表!$C$51+10*转化表!$C$52+10*转化表!$C$53+10*转化表!$C$54+10*转化表!$C$55+(B436-60)*转化表!$C$56,IF(AND(B436&lt;=80,B436&gt;70),9*转化表!$C$50+10*转化表!$C$51+10*转化表!$C$52+10*转化表!$C$53+10*转化表!$C$54+10*转化表!$C$55+10*转化表!$C$56+(B436-70)*转化表!$C$57,IF(AND(B436&lt;=90,B436&gt;80),9*转化表!$C$50+10*转化表!$C$51+10*转化表!$C$52+10*转化表!$C$53+10*转化表!$C$54+10*转化表!$C$55+10*转化表!$C$56+10*转化表!$C$57+(B436-80)*转化表!$C$58,IF(AND(B436&lt;=100,B436&gt;90),9*转化表!$C$50+10*转化表!$C$51+10*转化表!$C$52+10*转化表!$C$53+10*转化表!$C$54+10*转化表!$C$55+10*转化表!$C$56+10*转化表!$C$57+10*转化表!$C$58+(B436-90)*转化表!$C$59,IF(AND(B436&lt;=110,B436&gt;100),9*转化表!$C$50+10*转化表!$C$51+10*转化表!$C$52+10*转化表!$C$53+10*转化表!$C$54+10*转化表!$C$55+10*转化表!$C$56+10*转化表!$C$57+10*转化表!$C$58+10*转化表!$C$59+(B436-100)*转化表!$C$60,IF(AND(B436&lt;=120,B436&gt;110),9*转化表!$C$50+10*转化表!$C$51+10*转化表!$C$52+10*转化表!$C$53+10*转化表!$C$54+10*转化表!$C$55+10*转化表!$C$56+10*转化表!$C$57+10*转化表!$C$58+10*转化表!$C$59+10*转化表!$C$60+(B436-110)*转化表!$C$61))))))))))))</f>
        <v>1354</v>
      </c>
      <c r="H436" s="47">
        <f>人物成长表!$D436*人物成长表!$B436*7%+4.8+IF(AND(B436&lt;=10,B436&gt;0),(人物成长表!$B436-1)*转化表!$D$50,IF(AND(B436&lt;=20,B436&gt;10),9*转化表!$D$50+(B436-10)*转化表!$D$51,IF(AND(B436&lt;=30,B436&gt;20),9*转化表!$D$50+10*转化表!$D$51+(B436-20)*转化表!$D$52,IF(AND(B436&lt;=40,B436&gt;30),9*转化表!$D$50+10*转化表!$D$51+10*转化表!$D$52+(B436-30)*转化表!$D$53,IF(AND(B436&lt;=50,B436&gt;40),9*转化表!$D$50+10*转化表!$D$51+10*转化表!$D$52+10*转化表!$D$53+(B436-40)*转化表!$D$54,IF(AND(B436&lt;=60,B436&gt;50),9*转化表!$D$50+10*转化表!$D$51+10*转化表!$D$52+10*转化表!$D$53+10*转化表!$D$54+(B436-50)*转化表!$D$55,IF(AND(B436&lt;=70,B436&gt;60),9*转化表!$D$50+10*转化表!$D$51+10*转化表!$D$52+10*转化表!$D$53+10*转化表!$D$54+10*转化表!$D$55+(B436-60)*转化表!$D$56,IF(AND(B436&lt;=80,B436&gt;70),9*转化表!$D$50+10*转化表!$D$51+10*转化表!$D$52+10*转化表!$D$53+10*转化表!$D$54+10*转化表!$D$55+10*转化表!$D$56+(B436-70)*转化表!$D$57,IF(AND(B436&lt;=90,B436&gt;80),9*转化表!$D$50+10*转化表!$D$51+10*转化表!$D$52+10*转化表!$D$53+10*转化表!$D$54+10*转化表!$D$55+10*转化表!$D$56+10*转化表!$D$57+(B436-80)*转化表!$D$58,IF(AND(B436&lt;=100,B436&gt;90),9*转化表!$D$50+10*转化表!$D$51+10*转化表!$D$52+10*转化表!$D$53+10*转化表!$D$54+10*转化表!$D$55+10*转化表!$D$56+10*转化表!$D$57+10*转化表!$D$58+(B436-90)*转化表!$D$59,IF(AND(B436&lt;=110,B436&gt;100),9*转化表!$D$50+10*转化表!$D$51+10*转化表!$D$52+10*转化表!$D$53+10*转化表!$D$54+10*转化表!$D$55+10*转化表!$D$56+10*转化表!$D$57+10*转化表!$D$58+10*转化表!$D$59+(B436-100)*转化表!$D$60,IF(AND(B436&lt;=120,B436&gt;110),9*转化表!$D$50+10*转化表!$D$51+10*转化表!$D$52+10*转化表!$D$53+10*转化表!$D$54+10*转化表!$D$55+10*转化表!$D$56+10*转化表!$D$57+10*转化表!$D$58+10*转化表!$D$59+10*转化表!$D$60+(B436-110)*转化表!$D$61))))))))))))</f>
        <v>369.50000000000006</v>
      </c>
      <c r="I436" s="46">
        <f>IF(E436&lt;=50,0,(E436-50)*B436*10%+0.1+IF(AND(B436&lt;=10,B436&gt;0),(人物成长表!$B436-1)*转化表!$E$50,IF(AND(B436&lt;=20,B436&gt;10),9*转化表!$E$50+(B436-10)*转化表!$E$51,IF(AND(B436&lt;=30,B436&gt;20),9*转化表!$E$50+10*转化表!$E$51+(B436-20)*转化表!$E$52,IF(AND(B436&lt;=40,B436&gt;30),9*转化表!$E$50+10*转化表!$E$51+10*转化表!$E$52+(B436-30)*转化表!$E$53,IF(AND(B436&lt;=50,B436&gt;40),9*转化表!$E$50+10*转化表!$E$51+10*转化表!$E$52+10*转化表!$E$53+(B436-40)*转化表!$E$54,IF(AND(B436&lt;=60,B436&gt;50),9*转化表!$E$50+10*转化表!$E$51+10*转化表!$E$52+10*转化表!$E$53+10*转化表!$E$54+(B436-50)*转化表!$E$55,IF(AND(B436&lt;=70,B436&gt;60),9*转化表!$E$50+10*转化表!$E$51+10*转化表!$E$52+10*转化表!$E$53+10*转化表!$E$54+10*转化表!$E$55+(B436-60)*转化表!$E$56,IF(AND(B436&lt;=80,B436&gt;70),9*转化表!$E$50+10*转化表!$E$51+10*转化表!$E$52+10*转化表!$E$53+10*转化表!$E$54+10*转化表!$E$55+10*转化表!$E$56+(B436-70)*转化表!$E$57,IF(AND(B436&lt;=90,B436&gt;80),9*转化表!$E$50+10*转化表!$E$51+10*转化表!$E$52+10*转化表!$E$53+10*转化表!$E$54+10*转化表!$E$55+10*转化表!$E$56+10*转化表!$E$57+(B436-80)*转化表!$E$58,IF(AND(B436&lt;=100,B436&gt;90),9*转化表!$E$50+10*转化表!$E$51+10*转化表!$E$52+10*转化表!$E$53+10*转化表!$E$54+10*转化表!$E$55+10*转化表!$E$56+10*转化表!$E$57+10*转化表!$E$58+(B436-90)*转化表!$E$59,IF(AND(B436&lt;=110,B436&gt;100),9*转化表!$E$50+10*转化表!$E$51+10*转化表!$E$52+10*转化表!$E$53+10*转化表!$E$54+10*转化表!$E$55+10*转化表!$E$56+10*转化表!$E$57+10*转化表!$E$58+10*转化表!$E$59+(B436-100)*转化表!$E$60,IF(AND(B436&lt;=120,B436&gt;110),9*转化表!$E$50+10*转化表!$E$51+10*转化表!$E$52+10*转化表!$E$53+10*转化表!$E$54+10*转化表!$E$55+10*转化表!$E$56+10*转化表!$E$57+10*转化表!$E$58+10*转化表!$E$59+10*转化表!$E$60+(B436-110)*转化表!$E$61)))))))))))))</f>
        <v>0</v>
      </c>
      <c r="J436" s="46">
        <f>IF(E436&lt;=50,0,(E436-50)*B436*7%+0.1+IF(AND(B436&lt;=10,B436&gt;0),(人物成长表!$B436-1)*转化表!$F$50,IF(AND(B436&lt;=20,B436&gt;10),9*转化表!$F$50+(B436-10)*转化表!$F$51,IF(AND(B436&lt;=30,B436&gt;20),9*转化表!$F$50+10*转化表!$F$51+(B436-20)*转化表!$F$52,IF(AND(B436&lt;=40,B436&gt;30),9*转化表!$F$50+10*转化表!$F$51+10*转化表!$F$52+(B436-30)*转化表!$F$53,IF(AND(B436&lt;=50,B436&gt;40),9*转化表!$F$50+10*转化表!$F$51+10*转化表!$F$52+10*转化表!$F$53+(B436-40)*转化表!$F$54,IF(AND(B436&lt;=60,B436&gt;50),9*转化表!$F$50+10*转化表!$F$51+10*转化表!$F$52+10*转化表!$F$53+10*转化表!$F$54+(B436-50)*转化表!$F$55,IF(AND(B436&lt;=70,B436&gt;60),9*转化表!$F$50+10*转化表!$F$51+10*转化表!$F$52+10*转化表!$F$53+10*转化表!$F$54+10*转化表!$F$55+(B436-60)*转化表!$F$56,IF(AND(B436&lt;=80,B436&gt;70),9*转化表!$F$50+10*转化表!$F$51+10*转化表!$F$52+10*转化表!$F$53+10*转化表!$F$54+10*转化表!$F$55+10*转化表!$F$56+(B436-70)*转化表!$F$57,IF(AND(B436&lt;=90,B436&gt;80),9*转化表!$F$50+10*转化表!$F$51+10*转化表!$F$52+10*转化表!$F$53+10*转化表!$F$54+10*转化表!$F$55+10*转化表!$F$56+10*转化表!$F$57+(B436-80)*转化表!$F$58,IF(AND(B436&lt;=100,B436&gt;90),9*转化表!$F$50+10*转化表!$F$51+10*转化表!$F$52+10*转化表!$F$53+10*转化表!$F$54+10*转化表!$F$55+10*转化表!$F$56+10*转化表!$F$57+10*转化表!$F$58+(B436-90)*转化表!$F$59,IF(AND(B436&lt;=110,B436&gt;100),9*转化表!$F$50+10*转化表!$F$51+10*转化表!$F$52+10*转化表!$F$53+10*转化表!$F$54+10*转化表!$F$55+10*转化表!$F$56+10*转化表!$F$57+10*转化表!$F$58+10*转化表!$F$59+(B436-100)*转化表!$F$60,IF(AND(B436&lt;=120,B436&gt;110),9*转化表!$F$50+10*转化表!$F$51+10*转化表!$F$52+10*转化表!$F$53+10*转化表!$F$54+10*转化表!$F$55+10*转化表!$F$56+10*转化表!$F$57+10*转化表!$F$58+10*转化表!$F$59+10*转化表!$F$60+(B436-110)*转化表!$F$61)))))))))))))</f>
        <v>0</v>
      </c>
      <c r="K436" s="46">
        <f>(F436-50)*B436*10%+1+IF(AND(B436&lt;=10,B436&gt;0),(人物成长表!$B436-1)*转化表!$G$50,IF(AND(B436&lt;=20,B436&gt;10),9*转化表!$G$50+(B436-10)*转化表!$G$51,IF(AND(B436&lt;=30,B436&gt;20),9*转化表!$G$50+10*转化表!$G$51+(B436-20)*转化表!$G$52,IF(AND(B436&lt;=40,B436&gt;30),9*转化表!$G$50+10*转化表!$G$51+10*转化表!$G$52+(B436-30)*转化表!$G$53,IF(AND(B436&lt;=50,B436&gt;40),9*转化表!$G$50+10*转化表!$G$51+10*转化表!$G$52+10*转化表!$G$53+(B436-40)*转化表!$G$54,IF(AND(B436&lt;=60,B436&gt;50),9*转化表!$G$50+10*转化表!$G$51+10*转化表!$G$52+10*转化表!$G$53+10*转化表!$G$54+(B436-50)*转化表!$G$55,IF(AND(B436&lt;=70,B436&gt;60),9*转化表!$G$50+10*转化表!$G$51+10*转化表!$G$52+10*转化表!$G$53+10*转化表!$G$54+10*转化表!$G$55+(B436-60)*转化表!$G$56,IF(AND(B436&lt;=80,B436&gt;70),9*转化表!$G$50+10*转化表!$G$51+10*转化表!$G$52+10*转化表!$G$53+10*转化表!$G$54+10*转化表!$G$55+10*转化表!$G$56+(B436-70)*转化表!$G$57,IF(AND(B436&lt;=90,B436&gt;80),9*转化表!$G$50+10*转化表!$G$51+10*转化表!$G$52+10*转化表!$G$53+10*转化表!$G$54+10*转化表!$G$55+10*转化表!$G$56+10*转化表!$G$57+(B436-80)*转化表!$G$58,IF(AND(B436&lt;=100,B436&gt;90),9*转化表!$G$50+10*转化表!$G$51+10*转化表!$G$52+10*转化表!$G$53+10*转化表!$G$54+10*转化表!$G$55+10*转化表!$G$56+10*转化表!$G$57+10*转化表!$G$58+(B436-90)*转化表!$G$59,IF(AND(B436&lt;=110,B436&gt;100),9*转化表!$G$50+10*转化表!$G$51+10*转化表!$G$52+10*转化表!$G$53+10*转化表!$G$54+10*转化表!$G$55+10*转化表!$G$56+10*转化表!$G$57+10*转化表!$G$58+10*转化表!$G$59+(B436-100)*转化表!$G$60,IF(AND(B436&lt;=120,B436&gt;110),9*转化表!$G$50+10*转化表!$G$51+10*转化表!$G$52+10*转化表!$G$53+10*转化表!$G$54+10*转化表!$G$55+10*转化表!$G$56+10*转化表!$G$57+10*转化表!$G$58+10*转化表!$G$59+10*转化表!$G$60+(B436-110)*转化表!$G$61))))))))))))</f>
        <v>320</v>
      </c>
      <c r="L436" s="46">
        <f>IF(F436&lt;=50,0,(F436-50)*B436*7%+IF(AND(B436&lt;=10,B436&gt;0),(人物成长表!$B436-1)*转化表!$H$50,IF(AND(B436&lt;=20,B436&gt;10),9*转化表!$H$50+(B436-10)*转化表!$H$51,IF(AND(B436&lt;=30,B436&gt;20),9*转化表!$H$50+10*转化表!$H$51+(B436-20)*转化表!$H$52,IF(AND(B436&lt;=40,B436&gt;30),9*转化表!$H$50+10*转化表!$H$51+10*转化表!$H$52+(B436-30)*转化表!$H$53,IF(AND(B436&lt;=50,B436&gt;40),9*转化表!$H$50+10*转化表!$H$51+10*转化表!$H$52+10*转化表!$H$53+(B436-40)*转化表!$H$54,IF(AND(B436&lt;=60,B436&gt;50),9*转化表!$H$50+10*转化表!$H$51+10*转化表!$H$52+10*转化表!$H$53+10*转化表!$H$54+(B436-50)*转化表!$H$55,IF(AND(B436&lt;=70,B436&gt;60),9*转化表!$H$50+10*转化表!$H$51+10*转化表!$H$52+10*转化表!$H$53+10*转化表!$H$54+10*转化表!$H$55+(B436-60)*转化表!$H$56,IF(AND(B436&lt;=80,B436&gt;70),9*转化表!$H$50+10*转化表!$H$51+10*转化表!$H$52+10*转化表!$H$53+10*转化表!$H$54+10*转化表!$H$55+10*转化表!$H$56+(B436-70)*转化表!$H$57,IF(AND(B436&lt;=90,B436&gt;80),9*转化表!$H$50+10*转化表!$H$51+10*转化表!$H$52+10*转化表!$H$53+10*转化表!$H$54+10*转化表!$H$55+10*转化表!$H$56+10*转化表!$H$57+(B436-80)*转化表!$H$58,IF(AND(B436&lt;=100,B436&gt;90),9*转化表!$H$50+10*转化表!$H$51+10*转化表!$H$52+10*转化表!$H$53+10*转化表!$H$54+10*转化表!$H$55+10*转化表!$H$56+10*转化表!$H$57+10*转化表!$H$58+(B436-90)*转化表!$H$59,IF(AND(B436&lt;=110,B436&gt;100),9*转化表!$H$50+10*转化表!$H$51+10*转化表!$H$52+10*转化表!$H$53+10*转化表!$H$54+10*转化表!$H$55+10*转化表!$H$56+10*转化表!$H$57+10*转化表!$H$58+10*转化表!$H$59+(B436-100)*转化表!$H$60,IF(AND(B436&lt;=120,B436&gt;110),9*转化表!$H$50+10*转化表!$H$51+10*转化表!$H$52+10*转化表!$H$53+10*转化表!$H$54+10*转化表!$H$55+10*转化表!$H$56+10*转化表!$H$57+10*转化表!$H$58+10*转化表!$H$59+10*转化表!$H$60+(B436-110)*转化表!$H$61)))))))))))))</f>
        <v>0</v>
      </c>
      <c r="M436" s="26">
        <v>0.3</v>
      </c>
      <c r="N436" s="24">
        <v>0</v>
      </c>
      <c r="O436" s="24">
        <v>0</v>
      </c>
      <c r="P436" s="26">
        <v>0.05</v>
      </c>
      <c r="Q436" s="24">
        <v>0</v>
      </c>
      <c r="R436" s="24">
        <v>0</v>
      </c>
      <c r="S436" s="26">
        <v>0.1</v>
      </c>
    </row>
    <row r="437" spans="1:19">
      <c r="A437" s="23" t="s">
        <v>466</v>
      </c>
      <c r="B437" s="24">
        <v>76</v>
      </c>
      <c r="C437" s="25">
        <f t="shared" si="4"/>
        <v>5262</v>
      </c>
      <c r="D437" s="23">
        <v>60</v>
      </c>
      <c r="E437" s="23">
        <v>50</v>
      </c>
      <c r="F437" s="24">
        <v>50</v>
      </c>
      <c r="G437" s="47">
        <f>人物成长表!$D437*人物成长表!$B437*10%+7+IF(AND(B437&lt;=10,B437&gt;0),(人物成长表!$B437-1)*转化表!$C$50,IF(AND(B437&lt;=20,B437&gt;10),9*转化表!$C$50+(B437-10)*转化表!$C$51,IF(AND(B437&lt;=30,B437&gt;20),9*转化表!$C$50+10*转化表!$C$51+(B437-20)*转化表!$C$52,IF(AND(B437&lt;=40,B437&gt;30),9*转化表!$C$50+10*转化表!$C$51+10*转化表!$C$52+(B437-30)*转化表!$C$53,IF(AND(B437&lt;=50,B437&gt;40),9*转化表!$C$50+10*转化表!$C$51+10*转化表!$C$52+10*转化表!$C$53+(B437-40)*转化表!$C$54,IF(AND(B437&lt;=60,B437&gt;50),9*转化表!$C$50+10*转化表!$C$51+10*转化表!$C$52+10*转化表!$C$53+10*转化表!$C$54+(B437-50)*转化表!$C$55,IF(AND(B437&lt;=70,B437&gt;60),9*转化表!$C$50+10*转化表!$C$51+10*转化表!$C$52+10*转化表!$C$53+10*转化表!$C$54+10*转化表!$C$55+(B437-60)*转化表!$C$56,IF(AND(B437&lt;=80,B437&gt;70),9*转化表!$C$50+10*转化表!$C$51+10*转化表!$C$52+10*转化表!$C$53+10*转化表!$C$54+10*转化表!$C$55+10*转化表!$C$56+(B437-70)*转化表!$C$57,IF(AND(B437&lt;=90,B437&gt;80),9*转化表!$C$50+10*转化表!$C$51+10*转化表!$C$52+10*转化表!$C$53+10*转化表!$C$54+10*转化表!$C$55+10*转化表!$C$56+10*转化表!$C$57+(B437-80)*转化表!$C$58,IF(AND(B437&lt;=100,B437&gt;90),9*转化表!$C$50+10*转化表!$C$51+10*转化表!$C$52+10*转化表!$C$53+10*转化表!$C$54+10*转化表!$C$55+10*转化表!$C$56+10*转化表!$C$57+10*转化表!$C$58+(B437-90)*转化表!$C$59,IF(AND(B437&lt;=110,B437&gt;100),9*转化表!$C$50+10*转化表!$C$51+10*转化表!$C$52+10*转化表!$C$53+10*转化表!$C$54+10*转化表!$C$55+10*转化表!$C$56+10*转化表!$C$57+10*转化表!$C$58+10*转化表!$C$59+(B437-100)*转化表!$C$60,IF(AND(B437&lt;=120,B437&gt;110),9*转化表!$C$50+10*转化表!$C$51+10*转化表!$C$52+10*转化表!$C$53+10*转化表!$C$54+10*转化表!$C$55+10*转化表!$C$56+10*转化表!$C$57+10*转化表!$C$58+10*转化表!$C$59+10*转化表!$C$60+(B437-110)*转化表!$C$61))))))))))))</f>
        <v>1387</v>
      </c>
      <c r="H437" s="47">
        <f>人物成长表!$D437*人物成长表!$B437*7%+4.8+IF(AND(B437&lt;=10,B437&gt;0),(人物成长表!$B437-1)*转化表!$D$50,IF(AND(B437&lt;=20,B437&gt;10),9*转化表!$D$50+(B437-10)*转化表!$D$51,IF(AND(B437&lt;=30,B437&gt;20),9*转化表!$D$50+10*转化表!$D$51+(B437-20)*转化表!$D$52,IF(AND(B437&lt;=40,B437&gt;30),9*转化表!$D$50+10*转化表!$D$51+10*转化表!$D$52+(B437-30)*转化表!$D$53,IF(AND(B437&lt;=50,B437&gt;40),9*转化表!$D$50+10*转化表!$D$51+10*转化表!$D$52+10*转化表!$D$53+(B437-40)*转化表!$D$54,IF(AND(B437&lt;=60,B437&gt;50),9*转化表!$D$50+10*转化表!$D$51+10*转化表!$D$52+10*转化表!$D$53+10*转化表!$D$54+(B437-50)*转化表!$D$55,IF(AND(B437&lt;=70,B437&gt;60),9*转化表!$D$50+10*转化表!$D$51+10*转化表!$D$52+10*转化表!$D$53+10*转化表!$D$54+10*转化表!$D$55+(B437-60)*转化表!$D$56,IF(AND(B437&lt;=80,B437&gt;70),9*转化表!$D$50+10*转化表!$D$51+10*转化表!$D$52+10*转化表!$D$53+10*转化表!$D$54+10*转化表!$D$55+10*转化表!$D$56+(B437-70)*转化表!$D$57,IF(AND(B437&lt;=90,B437&gt;80),9*转化表!$D$50+10*转化表!$D$51+10*转化表!$D$52+10*转化表!$D$53+10*转化表!$D$54+10*转化表!$D$55+10*转化表!$D$56+10*转化表!$D$57+(B437-80)*转化表!$D$58,IF(AND(B437&lt;=100,B437&gt;90),9*转化表!$D$50+10*转化表!$D$51+10*转化表!$D$52+10*转化表!$D$53+10*转化表!$D$54+10*转化表!$D$55+10*转化表!$D$56+10*转化表!$D$57+10*转化表!$D$58+(B437-90)*转化表!$D$59,IF(AND(B437&lt;=110,B437&gt;100),9*转化表!$D$50+10*转化表!$D$51+10*转化表!$D$52+10*转化表!$D$53+10*转化表!$D$54+10*转化表!$D$55+10*转化表!$D$56+10*转化表!$D$57+10*转化表!$D$58+10*转化表!$D$59+(B437-100)*转化表!$D$60,IF(AND(B437&lt;=120,B437&gt;110),9*转化表!$D$50+10*转化表!$D$51+10*转化表!$D$52+10*转化表!$D$53+10*转化表!$D$54+10*转化表!$D$55+10*转化表!$D$56+10*转化表!$D$57+10*转化表!$D$58+10*转化表!$D$59+10*转化表!$D$60+(B437-110)*转化表!$D$61))))))))))))</f>
        <v>377.60000000000008</v>
      </c>
      <c r="I437" s="46">
        <f>IF(E437&lt;=50,0,(E437-50)*B437*10%+0.1+IF(AND(B437&lt;=10,B437&gt;0),(人物成长表!$B437-1)*转化表!$E$50,IF(AND(B437&lt;=20,B437&gt;10),9*转化表!$E$50+(B437-10)*转化表!$E$51,IF(AND(B437&lt;=30,B437&gt;20),9*转化表!$E$50+10*转化表!$E$51+(B437-20)*转化表!$E$52,IF(AND(B437&lt;=40,B437&gt;30),9*转化表!$E$50+10*转化表!$E$51+10*转化表!$E$52+(B437-30)*转化表!$E$53,IF(AND(B437&lt;=50,B437&gt;40),9*转化表!$E$50+10*转化表!$E$51+10*转化表!$E$52+10*转化表!$E$53+(B437-40)*转化表!$E$54,IF(AND(B437&lt;=60,B437&gt;50),9*转化表!$E$50+10*转化表!$E$51+10*转化表!$E$52+10*转化表!$E$53+10*转化表!$E$54+(B437-50)*转化表!$E$55,IF(AND(B437&lt;=70,B437&gt;60),9*转化表!$E$50+10*转化表!$E$51+10*转化表!$E$52+10*转化表!$E$53+10*转化表!$E$54+10*转化表!$E$55+(B437-60)*转化表!$E$56,IF(AND(B437&lt;=80,B437&gt;70),9*转化表!$E$50+10*转化表!$E$51+10*转化表!$E$52+10*转化表!$E$53+10*转化表!$E$54+10*转化表!$E$55+10*转化表!$E$56+(B437-70)*转化表!$E$57,IF(AND(B437&lt;=90,B437&gt;80),9*转化表!$E$50+10*转化表!$E$51+10*转化表!$E$52+10*转化表!$E$53+10*转化表!$E$54+10*转化表!$E$55+10*转化表!$E$56+10*转化表!$E$57+(B437-80)*转化表!$E$58,IF(AND(B437&lt;=100,B437&gt;90),9*转化表!$E$50+10*转化表!$E$51+10*转化表!$E$52+10*转化表!$E$53+10*转化表!$E$54+10*转化表!$E$55+10*转化表!$E$56+10*转化表!$E$57+10*转化表!$E$58+(B437-90)*转化表!$E$59,IF(AND(B437&lt;=110,B437&gt;100),9*转化表!$E$50+10*转化表!$E$51+10*转化表!$E$52+10*转化表!$E$53+10*转化表!$E$54+10*转化表!$E$55+10*转化表!$E$56+10*转化表!$E$57+10*转化表!$E$58+10*转化表!$E$59+(B437-100)*转化表!$E$60,IF(AND(B437&lt;=120,B437&gt;110),9*转化表!$E$50+10*转化表!$E$51+10*转化表!$E$52+10*转化表!$E$53+10*转化表!$E$54+10*转化表!$E$55+10*转化表!$E$56+10*转化表!$E$57+10*转化表!$E$58+10*转化表!$E$59+10*转化表!$E$60+(B437-110)*转化表!$E$61)))))))))))))</f>
        <v>0</v>
      </c>
      <c r="J437" s="46">
        <f>IF(E437&lt;=50,0,(E437-50)*B437*7%+0.1+IF(AND(B437&lt;=10,B437&gt;0),(人物成长表!$B437-1)*转化表!$F$50,IF(AND(B437&lt;=20,B437&gt;10),9*转化表!$F$50+(B437-10)*转化表!$F$51,IF(AND(B437&lt;=30,B437&gt;20),9*转化表!$F$50+10*转化表!$F$51+(B437-20)*转化表!$F$52,IF(AND(B437&lt;=40,B437&gt;30),9*转化表!$F$50+10*转化表!$F$51+10*转化表!$F$52+(B437-30)*转化表!$F$53,IF(AND(B437&lt;=50,B437&gt;40),9*转化表!$F$50+10*转化表!$F$51+10*转化表!$F$52+10*转化表!$F$53+(B437-40)*转化表!$F$54,IF(AND(B437&lt;=60,B437&gt;50),9*转化表!$F$50+10*转化表!$F$51+10*转化表!$F$52+10*转化表!$F$53+10*转化表!$F$54+(B437-50)*转化表!$F$55,IF(AND(B437&lt;=70,B437&gt;60),9*转化表!$F$50+10*转化表!$F$51+10*转化表!$F$52+10*转化表!$F$53+10*转化表!$F$54+10*转化表!$F$55+(B437-60)*转化表!$F$56,IF(AND(B437&lt;=80,B437&gt;70),9*转化表!$F$50+10*转化表!$F$51+10*转化表!$F$52+10*转化表!$F$53+10*转化表!$F$54+10*转化表!$F$55+10*转化表!$F$56+(B437-70)*转化表!$F$57,IF(AND(B437&lt;=90,B437&gt;80),9*转化表!$F$50+10*转化表!$F$51+10*转化表!$F$52+10*转化表!$F$53+10*转化表!$F$54+10*转化表!$F$55+10*转化表!$F$56+10*转化表!$F$57+(B437-80)*转化表!$F$58,IF(AND(B437&lt;=100,B437&gt;90),9*转化表!$F$50+10*转化表!$F$51+10*转化表!$F$52+10*转化表!$F$53+10*转化表!$F$54+10*转化表!$F$55+10*转化表!$F$56+10*转化表!$F$57+10*转化表!$F$58+(B437-90)*转化表!$F$59,IF(AND(B437&lt;=110,B437&gt;100),9*转化表!$F$50+10*转化表!$F$51+10*转化表!$F$52+10*转化表!$F$53+10*转化表!$F$54+10*转化表!$F$55+10*转化表!$F$56+10*转化表!$F$57+10*转化表!$F$58+10*转化表!$F$59+(B437-100)*转化表!$F$60,IF(AND(B437&lt;=120,B437&gt;110),9*转化表!$F$50+10*转化表!$F$51+10*转化表!$F$52+10*转化表!$F$53+10*转化表!$F$54+10*转化表!$F$55+10*转化表!$F$56+10*转化表!$F$57+10*转化表!$F$58+10*转化表!$F$59+10*转化表!$F$60+(B437-110)*转化表!$F$61)))))))))))))</f>
        <v>0</v>
      </c>
      <c r="K437" s="46">
        <f>(F437-50)*B437*10%+1+IF(AND(B437&lt;=10,B437&gt;0),(人物成长表!$B437-1)*转化表!$G$50,IF(AND(B437&lt;=20,B437&gt;10),9*转化表!$G$50+(B437-10)*转化表!$G$51,IF(AND(B437&lt;=30,B437&gt;20),9*转化表!$G$50+10*转化表!$G$51+(B437-20)*转化表!$G$52,IF(AND(B437&lt;=40,B437&gt;30),9*转化表!$G$50+10*转化表!$G$51+10*转化表!$G$52+(B437-30)*转化表!$G$53,IF(AND(B437&lt;=50,B437&gt;40),9*转化表!$G$50+10*转化表!$G$51+10*转化表!$G$52+10*转化表!$G$53+(B437-40)*转化表!$G$54,IF(AND(B437&lt;=60,B437&gt;50),9*转化表!$G$50+10*转化表!$G$51+10*转化表!$G$52+10*转化表!$G$53+10*转化表!$G$54+(B437-50)*转化表!$G$55,IF(AND(B437&lt;=70,B437&gt;60),9*转化表!$G$50+10*转化表!$G$51+10*转化表!$G$52+10*转化表!$G$53+10*转化表!$G$54+10*转化表!$G$55+(B437-60)*转化表!$G$56,IF(AND(B437&lt;=80,B437&gt;70),9*转化表!$G$50+10*转化表!$G$51+10*转化表!$G$52+10*转化表!$G$53+10*转化表!$G$54+10*转化表!$G$55+10*转化表!$G$56+(B437-70)*转化表!$G$57,IF(AND(B437&lt;=90,B437&gt;80),9*转化表!$G$50+10*转化表!$G$51+10*转化表!$G$52+10*转化表!$G$53+10*转化表!$G$54+10*转化表!$G$55+10*转化表!$G$56+10*转化表!$G$57+(B437-80)*转化表!$G$58,IF(AND(B437&lt;=100,B437&gt;90),9*转化表!$G$50+10*转化表!$G$51+10*转化表!$G$52+10*转化表!$G$53+10*转化表!$G$54+10*转化表!$G$55+10*转化表!$G$56+10*转化表!$G$57+10*转化表!$G$58+(B437-90)*转化表!$G$59,IF(AND(B437&lt;=110,B437&gt;100),9*转化表!$G$50+10*转化表!$G$51+10*转化表!$G$52+10*转化表!$G$53+10*转化表!$G$54+10*转化表!$G$55+10*转化表!$G$56+10*转化表!$G$57+10*转化表!$G$58+10*转化表!$G$59+(B437-100)*转化表!$G$60,IF(AND(B437&lt;=120,B437&gt;110),9*转化表!$G$50+10*转化表!$G$51+10*转化表!$G$52+10*转化表!$G$53+10*转化表!$G$54+10*转化表!$G$55+10*转化表!$G$56+10*转化表!$G$57+10*转化表!$G$58+10*转化表!$G$59+10*转化表!$G$60+(B437-110)*转化表!$G$61))))))))))))</f>
        <v>328</v>
      </c>
      <c r="L437" s="46">
        <f>IF(F437&lt;=50,0,(F437-50)*B437*7%+IF(AND(B437&lt;=10,B437&gt;0),(人物成长表!$B437-1)*转化表!$H$50,IF(AND(B437&lt;=20,B437&gt;10),9*转化表!$H$50+(B437-10)*转化表!$H$51,IF(AND(B437&lt;=30,B437&gt;20),9*转化表!$H$50+10*转化表!$H$51+(B437-20)*转化表!$H$52,IF(AND(B437&lt;=40,B437&gt;30),9*转化表!$H$50+10*转化表!$H$51+10*转化表!$H$52+(B437-30)*转化表!$H$53,IF(AND(B437&lt;=50,B437&gt;40),9*转化表!$H$50+10*转化表!$H$51+10*转化表!$H$52+10*转化表!$H$53+(B437-40)*转化表!$H$54,IF(AND(B437&lt;=60,B437&gt;50),9*转化表!$H$50+10*转化表!$H$51+10*转化表!$H$52+10*转化表!$H$53+10*转化表!$H$54+(B437-50)*转化表!$H$55,IF(AND(B437&lt;=70,B437&gt;60),9*转化表!$H$50+10*转化表!$H$51+10*转化表!$H$52+10*转化表!$H$53+10*转化表!$H$54+10*转化表!$H$55+(B437-60)*转化表!$H$56,IF(AND(B437&lt;=80,B437&gt;70),9*转化表!$H$50+10*转化表!$H$51+10*转化表!$H$52+10*转化表!$H$53+10*转化表!$H$54+10*转化表!$H$55+10*转化表!$H$56+(B437-70)*转化表!$H$57,IF(AND(B437&lt;=90,B437&gt;80),9*转化表!$H$50+10*转化表!$H$51+10*转化表!$H$52+10*转化表!$H$53+10*转化表!$H$54+10*转化表!$H$55+10*转化表!$H$56+10*转化表!$H$57+(B437-80)*转化表!$H$58,IF(AND(B437&lt;=100,B437&gt;90),9*转化表!$H$50+10*转化表!$H$51+10*转化表!$H$52+10*转化表!$H$53+10*转化表!$H$54+10*转化表!$H$55+10*转化表!$H$56+10*转化表!$H$57+10*转化表!$H$58+(B437-90)*转化表!$H$59,IF(AND(B437&lt;=110,B437&gt;100),9*转化表!$H$50+10*转化表!$H$51+10*转化表!$H$52+10*转化表!$H$53+10*转化表!$H$54+10*转化表!$H$55+10*转化表!$H$56+10*转化表!$H$57+10*转化表!$H$58+10*转化表!$H$59+(B437-100)*转化表!$H$60,IF(AND(B437&lt;=120,B437&gt;110),9*转化表!$H$50+10*转化表!$H$51+10*转化表!$H$52+10*转化表!$H$53+10*转化表!$H$54+10*转化表!$H$55+10*转化表!$H$56+10*转化表!$H$57+10*转化表!$H$58+10*转化表!$H$59+10*转化表!$H$60+(B437-110)*转化表!$H$61)))))))))))))</f>
        <v>0</v>
      </c>
      <c r="M437" s="26">
        <v>0.3</v>
      </c>
      <c r="N437" s="24">
        <v>0</v>
      </c>
      <c r="O437" s="24">
        <v>0</v>
      </c>
      <c r="P437" s="26">
        <v>0.05</v>
      </c>
      <c r="Q437" s="24">
        <v>0</v>
      </c>
      <c r="R437" s="24">
        <v>0</v>
      </c>
      <c r="S437" s="26">
        <v>0.1</v>
      </c>
    </row>
    <row r="438" spans="1:19">
      <c r="A438" s="23" t="s">
        <v>466</v>
      </c>
      <c r="B438" s="24">
        <v>77</v>
      </c>
      <c r="C438" s="25">
        <f t="shared" si="4"/>
        <v>5390</v>
      </c>
      <c r="D438" s="23">
        <v>60</v>
      </c>
      <c r="E438" s="23">
        <v>50</v>
      </c>
      <c r="F438" s="24">
        <v>50</v>
      </c>
      <c r="G438" s="47">
        <f>人物成长表!$D438*人物成长表!$B438*10%+7+IF(AND(B438&lt;=10,B438&gt;0),(人物成长表!$B438-1)*转化表!$C$50,IF(AND(B438&lt;=20,B438&gt;10),9*转化表!$C$50+(B438-10)*转化表!$C$51,IF(AND(B438&lt;=30,B438&gt;20),9*转化表!$C$50+10*转化表!$C$51+(B438-20)*转化表!$C$52,IF(AND(B438&lt;=40,B438&gt;30),9*转化表!$C$50+10*转化表!$C$51+10*转化表!$C$52+(B438-30)*转化表!$C$53,IF(AND(B438&lt;=50,B438&gt;40),9*转化表!$C$50+10*转化表!$C$51+10*转化表!$C$52+10*转化表!$C$53+(B438-40)*转化表!$C$54,IF(AND(B438&lt;=60,B438&gt;50),9*转化表!$C$50+10*转化表!$C$51+10*转化表!$C$52+10*转化表!$C$53+10*转化表!$C$54+(B438-50)*转化表!$C$55,IF(AND(B438&lt;=70,B438&gt;60),9*转化表!$C$50+10*转化表!$C$51+10*转化表!$C$52+10*转化表!$C$53+10*转化表!$C$54+10*转化表!$C$55+(B438-60)*转化表!$C$56,IF(AND(B438&lt;=80,B438&gt;70),9*转化表!$C$50+10*转化表!$C$51+10*转化表!$C$52+10*转化表!$C$53+10*转化表!$C$54+10*转化表!$C$55+10*转化表!$C$56+(B438-70)*转化表!$C$57,IF(AND(B438&lt;=90,B438&gt;80),9*转化表!$C$50+10*转化表!$C$51+10*转化表!$C$52+10*转化表!$C$53+10*转化表!$C$54+10*转化表!$C$55+10*转化表!$C$56+10*转化表!$C$57+(B438-80)*转化表!$C$58,IF(AND(B438&lt;=100,B438&gt;90),9*转化表!$C$50+10*转化表!$C$51+10*转化表!$C$52+10*转化表!$C$53+10*转化表!$C$54+10*转化表!$C$55+10*转化表!$C$56+10*转化表!$C$57+10*转化表!$C$58+(B438-90)*转化表!$C$59,IF(AND(B438&lt;=110,B438&gt;100),9*转化表!$C$50+10*转化表!$C$51+10*转化表!$C$52+10*转化表!$C$53+10*转化表!$C$54+10*转化表!$C$55+10*转化表!$C$56+10*转化表!$C$57+10*转化表!$C$58+10*转化表!$C$59+(B438-100)*转化表!$C$60,IF(AND(B438&lt;=120,B438&gt;110),9*转化表!$C$50+10*转化表!$C$51+10*转化表!$C$52+10*转化表!$C$53+10*转化表!$C$54+10*转化表!$C$55+10*转化表!$C$56+10*转化表!$C$57+10*转化表!$C$58+10*转化表!$C$59+10*转化表!$C$60+(B438-110)*转化表!$C$61))))))))))))</f>
        <v>1420</v>
      </c>
      <c r="H438" s="47">
        <f>人物成长表!$D438*人物成长表!$B438*7%+4.8+IF(AND(B438&lt;=10,B438&gt;0),(人物成长表!$B438-1)*转化表!$D$50,IF(AND(B438&lt;=20,B438&gt;10),9*转化表!$D$50+(B438-10)*转化表!$D$51,IF(AND(B438&lt;=30,B438&gt;20),9*转化表!$D$50+10*转化表!$D$51+(B438-20)*转化表!$D$52,IF(AND(B438&lt;=40,B438&gt;30),9*转化表!$D$50+10*转化表!$D$51+10*转化表!$D$52+(B438-30)*转化表!$D$53,IF(AND(B438&lt;=50,B438&gt;40),9*转化表!$D$50+10*转化表!$D$51+10*转化表!$D$52+10*转化表!$D$53+(B438-40)*转化表!$D$54,IF(AND(B438&lt;=60,B438&gt;50),9*转化表!$D$50+10*转化表!$D$51+10*转化表!$D$52+10*转化表!$D$53+10*转化表!$D$54+(B438-50)*转化表!$D$55,IF(AND(B438&lt;=70,B438&gt;60),9*转化表!$D$50+10*转化表!$D$51+10*转化表!$D$52+10*转化表!$D$53+10*转化表!$D$54+10*转化表!$D$55+(B438-60)*转化表!$D$56,IF(AND(B438&lt;=80,B438&gt;70),9*转化表!$D$50+10*转化表!$D$51+10*转化表!$D$52+10*转化表!$D$53+10*转化表!$D$54+10*转化表!$D$55+10*转化表!$D$56+(B438-70)*转化表!$D$57,IF(AND(B438&lt;=90,B438&gt;80),9*转化表!$D$50+10*转化表!$D$51+10*转化表!$D$52+10*转化表!$D$53+10*转化表!$D$54+10*转化表!$D$55+10*转化表!$D$56+10*转化表!$D$57+(B438-80)*转化表!$D$58,IF(AND(B438&lt;=100,B438&gt;90),9*转化表!$D$50+10*转化表!$D$51+10*转化表!$D$52+10*转化表!$D$53+10*转化表!$D$54+10*转化表!$D$55+10*转化表!$D$56+10*转化表!$D$57+10*转化表!$D$58+(B438-90)*转化表!$D$59,IF(AND(B438&lt;=110,B438&gt;100),9*转化表!$D$50+10*转化表!$D$51+10*转化表!$D$52+10*转化表!$D$53+10*转化表!$D$54+10*转化表!$D$55+10*转化表!$D$56+10*转化表!$D$57+10*转化表!$D$58+10*转化表!$D$59+(B438-100)*转化表!$D$60,IF(AND(B438&lt;=120,B438&gt;110),9*转化表!$D$50+10*转化表!$D$51+10*转化表!$D$52+10*转化表!$D$53+10*转化表!$D$54+10*转化表!$D$55+10*转化表!$D$56+10*转化表!$D$57+10*转化表!$D$58+10*转化表!$D$59+10*转化表!$D$60+(B438-110)*转化表!$D$61))))))))))))</f>
        <v>385.70000000000005</v>
      </c>
      <c r="I438" s="46">
        <f>IF(E438&lt;=50,0,(E438-50)*B438*10%+0.1+IF(AND(B438&lt;=10,B438&gt;0),(人物成长表!$B438-1)*转化表!$E$50,IF(AND(B438&lt;=20,B438&gt;10),9*转化表!$E$50+(B438-10)*转化表!$E$51,IF(AND(B438&lt;=30,B438&gt;20),9*转化表!$E$50+10*转化表!$E$51+(B438-20)*转化表!$E$52,IF(AND(B438&lt;=40,B438&gt;30),9*转化表!$E$50+10*转化表!$E$51+10*转化表!$E$52+(B438-30)*转化表!$E$53,IF(AND(B438&lt;=50,B438&gt;40),9*转化表!$E$50+10*转化表!$E$51+10*转化表!$E$52+10*转化表!$E$53+(B438-40)*转化表!$E$54,IF(AND(B438&lt;=60,B438&gt;50),9*转化表!$E$50+10*转化表!$E$51+10*转化表!$E$52+10*转化表!$E$53+10*转化表!$E$54+(B438-50)*转化表!$E$55,IF(AND(B438&lt;=70,B438&gt;60),9*转化表!$E$50+10*转化表!$E$51+10*转化表!$E$52+10*转化表!$E$53+10*转化表!$E$54+10*转化表!$E$55+(B438-60)*转化表!$E$56,IF(AND(B438&lt;=80,B438&gt;70),9*转化表!$E$50+10*转化表!$E$51+10*转化表!$E$52+10*转化表!$E$53+10*转化表!$E$54+10*转化表!$E$55+10*转化表!$E$56+(B438-70)*转化表!$E$57,IF(AND(B438&lt;=90,B438&gt;80),9*转化表!$E$50+10*转化表!$E$51+10*转化表!$E$52+10*转化表!$E$53+10*转化表!$E$54+10*转化表!$E$55+10*转化表!$E$56+10*转化表!$E$57+(B438-80)*转化表!$E$58,IF(AND(B438&lt;=100,B438&gt;90),9*转化表!$E$50+10*转化表!$E$51+10*转化表!$E$52+10*转化表!$E$53+10*转化表!$E$54+10*转化表!$E$55+10*转化表!$E$56+10*转化表!$E$57+10*转化表!$E$58+(B438-90)*转化表!$E$59,IF(AND(B438&lt;=110,B438&gt;100),9*转化表!$E$50+10*转化表!$E$51+10*转化表!$E$52+10*转化表!$E$53+10*转化表!$E$54+10*转化表!$E$55+10*转化表!$E$56+10*转化表!$E$57+10*转化表!$E$58+10*转化表!$E$59+(B438-100)*转化表!$E$60,IF(AND(B438&lt;=120,B438&gt;110),9*转化表!$E$50+10*转化表!$E$51+10*转化表!$E$52+10*转化表!$E$53+10*转化表!$E$54+10*转化表!$E$55+10*转化表!$E$56+10*转化表!$E$57+10*转化表!$E$58+10*转化表!$E$59+10*转化表!$E$60+(B438-110)*转化表!$E$61)))))))))))))</f>
        <v>0</v>
      </c>
      <c r="J438" s="46">
        <f>IF(E438&lt;=50,0,(E438-50)*B438*7%+0.1+IF(AND(B438&lt;=10,B438&gt;0),(人物成长表!$B438-1)*转化表!$F$50,IF(AND(B438&lt;=20,B438&gt;10),9*转化表!$F$50+(B438-10)*转化表!$F$51,IF(AND(B438&lt;=30,B438&gt;20),9*转化表!$F$50+10*转化表!$F$51+(B438-20)*转化表!$F$52,IF(AND(B438&lt;=40,B438&gt;30),9*转化表!$F$50+10*转化表!$F$51+10*转化表!$F$52+(B438-30)*转化表!$F$53,IF(AND(B438&lt;=50,B438&gt;40),9*转化表!$F$50+10*转化表!$F$51+10*转化表!$F$52+10*转化表!$F$53+(B438-40)*转化表!$F$54,IF(AND(B438&lt;=60,B438&gt;50),9*转化表!$F$50+10*转化表!$F$51+10*转化表!$F$52+10*转化表!$F$53+10*转化表!$F$54+(B438-50)*转化表!$F$55,IF(AND(B438&lt;=70,B438&gt;60),9*转化表!$F$50+10*转化表!$F$51+10*转化表!$F$52+10*转化表!$F$53+10*转化表!$F$54+10*转化表!$F$55+(B438-60)*转化表!$F$56,IF(AND(B438&lt;=80,B438&gt;70),9*转化表!$F$50+10*转化表!$F$51+10*转化表!$F$52+10*转化表!$F$53+10*转化表!$F$54+10*转化表!$F$55+10*转化表!$F$56+(B438-70)*转化表!$F$57,IF(AND(B438&lt;=90,B438&gt;80),9*转化表!$F$50+10*转化表!$F$51+10*转化表!$F$52+10*转化表!$F$53+10*转化表!$F$54+10*转化表!$F$55+10*转化表!$F$56+10*转化表!$F$57+(B438-80)*转化表!$F$58,IF(AND(B438&lt;=100,B438&gt;90),9*转化表!$F$50+10*转化表!$F$51+10*转化表!$F$52+10*转化表!$F$53+10*转化表!$F$54+10*转化表!$F$55+10*转化表!$F$56+10*转化表!$F$57+10*转化表!$F$58+(B438-90)*转化表!$F$59,IF(AND(B438&lt;=110,B438&gt;100),9*转化表!$F$50+10*转化表!$F$51+10*转化表!$F$52+10*转化表!$F$53+10*转化表!$F$54+10*转化表!$F$55+10*转化表!$F$56+10*转化表!$F$57+10*转化表!$F$58+10*转化表!$F$59+(B438-100)*转化表!$F$60,IF(AND(B438&lt;=120,B438&gt;110),9*转化表!$F$50+10*转化表!$F$51+10*转化表!$F$52+10*转化表!$F$53+10*转化表!$F$54+10*转化表!$F$55+10*转化表!$F$56+10*转化表!$F$57+10*转化表!$F$58+10*转化表!$F$59+10*转化表!$F$60+(B438-110)*转化表!$F$61)))))))))))))</f>
        <v>0</v>
      </c>
      <c r="K438" s="46">
        <f>(F438-50)*B438*10%+1+IF(AND(B438&lt;=10,B438&gt;0),(人物成长表!$B438-1)*转化表!$G$50,IF(AND(B438&lt;=20,B438&gt;10),9*转化表!$G$50+(B438-10)*转化表!$G$51,IF(AND(B438&lt;=30,B438&gt;20),9*转化表!$G$50+10*转化表!$G$51+(B438-20)*转化表!$G$52,IF(AND(B438&lt;=40,B438&gt;30),9*转化表!$G$50+10*转化表!$G$51+10*转化表!$G$52+(B438-30)*转化表!$G$53,IF(AND(B438&lt;=50,B438&gt;40),9*转化表!$G$50+10*转化表!$G$51+10*转化表!$G$52+10*转化表!$G$53+(B438-40)*转化表!$G$54,IF(AND(B438&lt;=60,B438&gt;50),9*转化表!$G$50+10*转化表!$G$51+10*转化表!$G$52+10*转化表!$G$53+10*转化表!$G$54+(B438-50)*转化表!$G$55,IF(AND(B438&lt;=70,B438&gt;60),9*转化表!$G$50+10*转化表!$G$51+10*转化表!$G$52+10*转化表!$G$53+10*转化表!$G$54+10*转化表!$G$55+(B438-60)*转化表!$G$56,IF(AND(B438&lt;=80,B438&gt;70),9*转化表!$G$50+10*转化表!$G$51+10*转化表!$G$52+10*转化表!$G$53+10*转化表!$G$54+10*转化表!$G$55+10*转化表!$G$56+(B438-70)*转化表!$G$57,IF(AND(B438&lt;=90,B438&gt;80),9*转化表!$G$50+10*转化表!$G$51+10*转化表!$G$52+10*转化表!$G$53+10*转化表!$G$54+10*转化表!$G$55+10*转化表!$G$56+10*转化表!$G$57+(B438-80)*转化表!$G$58,IF(AND(B438&lt;=100,B438&gt;90),9*转化表!$G$50+10*转化表!$G$51+10*转化表!$G$52+10*转化表!$G$53+10*转化表!$G$54+10*转化表!$G$55+10*转化表!$G$56+10*转化表!$G$57+10*转化表!$G$58+(B438-90)*转化表!$G$59,IF(AND(B438&lt;=110,B438&gt;100),9*转化表!$G$50+10*转化表!$G$51+10*转化表!$G$52+10*转化表!$G$53+10*转化表!$G$54+10*转化表!$G$55+10*转化表!$G$56+10*转化表!$G$57+10*转化表!$G$58+10*转化表!$G$59+(B438-100)*转化表!$G$60,IF(AND(B438&lt;=120,B438&gt;110),9*转化表!$G$50+10*转化表!$G$51+10*转化表!$G$52+10*转化表!$G$53+10*转化表!$G$54+10*转化表!$G$55+10*转化表!$G$56+10*转化表!$G$57+10*转化表!$G$58+10*转化表!$G$59+10*转化表!$G$60+(B438-110)*转化表!$G$61))))))))))))</f>
        <v>336</v>
      </c>
      <c r="L438" s="46">
        <f>IF(F438&lt;=50,0,(F438-50)*B438*7%+IF(AND(B438&lt;=10,B438&gt;0),(人物成长表!$B438-1)*转化表!$H$50,IF(AND(B438&lt;=20,B438&gt;10),9*转化表!$H$50+(B438-10)*转化表!$H$51,IF(AND(B438&lt;=30,B438&gt;20),9*转化表!$H$50+10*转化表!$H$51+(B438-20)*转化表!$H$52,IF(AND(B438&lt;=40,B438&gt;30),9*转化表!$H$50+10*转化表!$H$51+10*转化表!$H$52+(B438-30)*转化表!$H$53,IF(AND(B438&lt;=50,B438&gt;40),9*转化表!$H$50+10*转化表!$H$51+10*转化表!$H$52+10*转化表!$H$53+(B438-40)*转化表!$H$54,IF(AND(B438&lt;=60,B438&gt;50),9*转化表!$H$50+10*转化表!$H$51+10*转化表!$H$52+10*转化表!$H$53+10*转化表!$H$54+(B438-50)*转化表!$H$55,IF(AND(B438&lt;=70,B438&gt;60),9*转化表!$H$50+10*转化表!$H$51+10*转化表!$H$52+10*转化表!$H$53+10*转化表!$H$54+10*转化表!$H$55+(B438-60)*转化表!$H$56,IF(AND(B438&lt;=80,B438&gt;70),9*转化表!$H$50+10*转化表!$H$51+10*转化表!$H$52+10*转化表!$H$53+10*转化表!$H$54+10*转化表!$H$55+10*转化表!$H$56+(B438-70)*转化表!$H$57,IF(AND(B438&lt;=90,B438&gt;80),9*转化表!$H$50+10*转化表!$H$51+10*转化表!$H$52+10*转化表!$H$53+10*转化表!$H$54+10*转化表!$H$55+10*转化表!$H$56+10*转化表!$H$57+(B438-80)*转化表!$H$58,IF(AND(B438&lt;=100,B438&gt;90),9*转化表!$H$50+10*转化表!$H$51+10*转化表!$H$52+10*转化表!$H$53+10*转化表!$H$54+10*转化表!$H$55+10*转化表!$H$56+10*转化表!$H$57+10*转化表!$H$58+(B438-90)*转化表!$H$59,IF(AND(B438&lt;=110,B438&gt;100),9*转化表!$H$50+10*转化表!$H$51+10*转化表!$H$52+10*转化表!$H$53+10*转化表!$H$54+10*转化表!$H$55+10*转化表!$H$56+10*转化表!$H$57+10*转化表!$H$58+10*转化表!$H$59+(B438-100)*转化表!$H$60,IF(AND(B438&lt;=120,B438&gt;110),9*转化表!$H$50+10*转化表!$H$51+10*转化表!$H$52+10*转化表!$H$53+10*转化表!$H$54+10*转化表!$H$55+10*转化表!$H$56+10*转化表!$H$57+10*转化表!$H$58+10*转化表!$H$59+10*转化表!$H$60+(B438-110)*转化表!$H$61)))))))))))))</f>
        <v>0</v>
      </c>
      <c r="M438" s="26">
        <v>0.3</v>
      </c>
      <c r="N438" s="24">
        <v>0</v>
      </c>
      <c r="O438" s="24">
        <v>0</v>
      </c>
      <c r="P438" s="26">
        <v>0.05</v>
      </c>
      <c r="Q438" s="24">
        <v>0</v>
      </c>
      <c r="R438" s="24">
        <v>0</v>
      </c>
      <c r="S438" s="26">
        <v>0.1</v>
      </c>
    </row>
    <row r="439" spans="1:19">
      <c r="A439" s="23" t="s">
        <v>466</v>
      </c>
      <c r="B439" s="24">
        <v>78</v>
      </c>
      <c r="C439" s="25">
        <f t="shared" si="4"/>
        <v>5518</v>
      </c>
      <c r="D439" s="23">
        <v>60</v>
      </c>
      <c r="E439" s="23">
        <v>50</v>
      </c>
      <c r="F439" s="24">
        <v>50</v>
      </c>
      <c r="G439" s="47">
        <f>人物成长表!$D439*人物成长表!$B439*10%+7+IF(AND(B439&lt;=10,B439&gt;0),(人物成长表!$B439-1)*转化表!$C$50,IF(AND(B439&lt;=20,B439&gt;10),9*转化表!$C$50+(B439-10)*转化表!$C$51,IF(AND(B439&lt;=30,B439&gt;20),9*转化表!$C$50+10*转化表!$C$51+(B439-20)*转化表!$C$52,IF(AND(B439&lt;=40,B439&gt;30),9*转化表!$C$50+10*转化表!$C$51+10*转化表!$C$52+(B439-30)*转化表!$C$53,IF(AND(B439&lt;=50,B439&gt;40),9*转化表!$C$50+10*转化表!$C$51+10*转化表!$C$52+10*转化表!$C$53+(B439-40)*转化表!$C$54,IF(AND(B439&lt;=60,B439&gt;50),9*转化表!$C$50+10*转化表!$C$51+10*转化表!$C$52+10*转化表!$C$53+10*转化表!$C$54+(B439-50)*转化表!$C$55,IF(AND(B439&lt;=70,B439&gt;60),9*转化表!$C$50+10*转化表!$C$51+10*转化表!$C$52+10*转化表!$C$53+10*转化表!$C$54+10*转化表!$C$55+(B439-60)*转化表!$C$56,IF(AND(B439&lt;=80,B439&gt;70),9*转化表!$C$50+10*转化表!$C$51+10*转化表!$C$52+10*转化表!$C$53+10*转化表!$C$54+10*转化表!$C$55+10*转化表!$C$56+(B439-70)*转化表!$C$57,IF(AND(B439&lt;=90,B439&gt;80),9*转化表!$C$50+10*转化表!$C$51+10*转化表!$C$52+10*转化表!$C$53+10*转化表!$C$54+10*转化表!$C$55+10*转化表!$C$56+10*转化表!$C$57+(B439-80)*转化表!$C$58,IF(AND(B439&lt;=100,B439&gt;90),9*转化表!$C$50+10*转化表!$C$51+10*转化表!$C$52+10*转化表!$C$53+10*转化表!$C$54+10*转化表!$C$55+10*转化表!$C$56+10*转化表!$C$57+10*转化表!$C$58+(B439-90)*转化表!$C$59,IF(AND(B439&lt;=110,B439&gt;100),9*转化表!$C$50+10*转化表!$C$51+10*转化表!$C$52+10*转化表!$C$53+10*转化表!$C$54+10*转化表!$C$55+10*转化表!$C$56+10*转化表!$C$57+10*转化表!$C$58+10*转化表!$C$59+(B439-100)*转化表!$C$60,IF(AND(B439&lt;=120,B439&gt;110),9*转化表!$C$50+10*转化表!$C$51+10*转化表!$C$52+10*转化表!$C$53+10*转化表!$C$54+10*转化表!$C$55+10*转化表!$C$56+10*转化表!$C$57+10*转化表!$C$58+10*转化表!$C$59+10*转化表!$C$60+(B439-110)*转化表!$C$61))))))))))))</f>
        <v>1453</v>
      </c>
      <c r="H439" s="47">
        <f>人物成长表!$D439*人物成长表!$B439*7%+4.8+IF(AND(B439&lt;=10,B439&gt;0),(人物成长表!$B439-1)*转化表!$D$50,IF(AND(B439&lt;=20,B439&gt;10),9*转化表!$D$50+(B439-10)*转化表!$D$51,IF(AND(B439&lt;=30,B439&gt;20),9*转化表!$D$50+10*转化表!$D$51+(B439-20)*转化表!$D$52,IF(AND(B439&lt;=40,B439&gt;30),9*转化表!$D$50+10*转化表!$D$51+10*转化表!$D$52+(B439-30)*转化表!$D$53,IF(AND(B439&lt;=50,B439&gt;40),9*转化表!$D$50+10*转化表!$D$51+10*转化表!$D$52+10*转化表!$D$53+(B439-40)*转化表!$D$54,IF(AND(B439&lt;=60,B439&gt;50),9*转化表!$D$50+10*转化表!$D$51+10*转化表!$D$52+10*转化表!$D$53+10*转化表!$D$54+(B439-50)*转化表!$D$55,IF(AND(B439&lt;=70,B439&gt;60),9*转化表!$D$50+10*转化表!$D$51+10*转化表!$D$52+10*转化表!$D$53+10*转化表!$D$54+10*转化表!$D$55+(B439-60)*转化表!$D$56,IF(AND(B439&lt;=80,B439&gt;70),9*转化表!$D$50+10*转化表!$D$51+10*转化表!$D$52+10*转化表!$D$53+10*转化表!$D$54+10*转化表!$D$55+10*转化表!$D$56+(B439-70)*转化表!$D$57,IF(AND(B439&lt;=90,B439&gt;80),9*转化表!$D$50+10*转化表!$D$51+10*转化表!$D$52+10*转化表!$D$53+10*转化表!$D$54+10*转化表!$D$55+10*转化表!$D$56+10*转化表!$D$57+(B439-80)*转化表!$D$58,IF(AND(B439&lt;=100,B439&gt;90),9*转化表!$D$50+10*转化表!$D$51+10*转化表!$D$52+10*转化表!$D$53+10*转化表!$D$54+10*转化表!$D$55+10*转化表!$D$56+10*转化表!$D$57+10*转化表!$D$58+(B439-90)*转化表!$D$59,IF(AND(B439&lt;=110,B439&gt;100),9*转化表!$D$50+10*转化表!$D$51+10*转化表!$D$52+10*转化表!$D$53+10*转化表!$D$54+10*转化表!$D$55+10*转化表!$D$56+10*转化表!$D$57+10*转化表!$D$58+10*转化表!$D$59+(B439-100)*转化表!$D$60,IF(AND(B439&lt;=120,B439&gt;110),9*转化表!$D$50+10*转化表!$D$51+10*转化表!$D$52+10*转化表!$D$53+10*转化表!$D$54+10*转化表!$D$55+10*转化表!$D$56+10*转化表!$D$57+10*转化表!$D$58+10*转化表!$D$59+10*转化表!$D$60+(B439-110)*转化表!$D$61))))))))))))</f>
        <v>393.80000000000007</v>
      </c>
      <c r="I439" s="46">
        <f>IF(E439&lt;=50,0,(E439-50)*B439*10%+0.1+IF(AND(B439&lt;=10,B439&gt;0),(人物成长表!$B439-1)*转化表!$E$50,IF(AND(B439&lt;=20,B439&gt;10),9*转化表!$E$50+(B439-10)*转化表!$E$51,IF(AND(B439&lt;=30,B439&gt;20),9*转化表!$E$50+10*转化表!$E$51+(B439-20)*转化表!$E$52,IF(AND(B439&lt;=40,B439&gt;30),9*转化表!$E$50+10*转化表!$E$51+10*转化表!$E$52+(B439-30)*转化表!$E$53,IF(AND(B439&lt;=50,B439&gt;40),9*转化表!$E$50+10*转化表!$E$51+10*转化表!$E$52+10*转化表!$E$53+(B439-40)*转化表!$E$54,IF(AND(B439&lt;=60,B439&gt;50),9*转化表!$E$50+10*转化表!$E$51+10*转化表!$E$52+10*转化表!$E$53+10*转化表!$E$54+(B439-50)*转化表!$E$55,IF(AND(B439&lt;=70,B439&gt;60),9*转化表!$E$50+10*转化表!$E$51+10*转化表!$E$52+10*转化表!$E$53+10*转化表!$E$54+10*转化表!$E$55+(B439-60)*转化表!$E$56,IF(AND(B439&lt;=80,B439&gt;70),9*转化表!$E$50+10*转化表!$E$51+10*转化表!$E$52+10*转化表!$E$53+10*转化表!$E$54+10*转化表!$E$55+10*转化表!$E$56+(B439-70)*转化表!$E$57,IF(AND(B439&lt;=90,B439&gt;80),9*转化表!$E$50+10*转化表!$E$51+10*转化表!$E$52+10*转化表!$E$53+10*转化表!$E$54+10*转化表!$E$55+10*转化表!$E$56+10*转化表!$E$57+(B439-80)*转化表!$E$58,IF(AND(B439&lt;=100,B439&gt;90),9*转化表!$E$50+10*转化表!$E$51+10*转化表!$E$52+10*转化表!$E$53+10*转化表!$E$54+10*转化表!$E$55+10*转化表!$E$56+10*转化表!$E$57+10*转化表!$E$58+(B439-90)*转化表!$E$59,IF(AND(B439&lt;=110,B439&gt;100),9*转化表!$E$50+10*转化表!$E$51+10*转化表!$E$52+10*转化表!$E$53+10*转化表!$E$54+10*转化表!$E$55+10*转化表!$E$56+10*转化表!$E$57+10*转化表!$E$58+10*转化表!$E$59+(B439-100)*转化表!$E$60,IF(AND(B439&lt;=120,B439&gt;110),9*转化表!$E$50+10*转化表!$E$51+10*转化表!$E$52+10*转化表!$E$53+10*转化表!$E$54+10*转化表!$E$55+10*转化表!$E$56+10*转化表!$E$57+10*转化表!$E$58+10*转化表!$E$59+10*转化表!$E$60+(B439-110)*转化表!$E$61)))))))))))))</f>
        <v>0</v>
      </c>
      <c r="J439" s="46">
        <f>IF(E439&lt;=50,0,(E439-50)*B439*7%+0.1+IF(AND(B439&lt;=10,B439&gt;0),(人物成长表!$B439-1)*转化表!$F$50,IF(AND(B439&lt;=20,B439&gt;10),9*转化表!$F$50+(B439-10)*转化表!$F$51,IF(AND(B439&lt;=30,B439&gt;20),9*转化表!$F$50+10*转化表!$F$51+(B439-20)*转化表!$F$52,IF(AND(B439&lt;=40,B439&gt;30),9*转化表!$F$50+10*转化表!$F$51+10*转化表!$F$52+(B439-30)*转化表!$F$53,IF(AND(B439&lt;=50,B439&gt;40),9*转化表!$F$50+10*转化表!$F$51+10*转化表!$F$52+10*转化表!$F$53+(B439-40)*转化表!$F$54,IF(AND(B439&lt;=60,B439&gt;50),9*转化表!$F$50+10*转化表!$F$51+10*转化表!$F$52+10*转化表!$F$53+10*转化表!$F$54+(B439-50)*转化表!$F$55,IF(AND(B439&lt;=70,B439&gt;60),9*转化表!$F$50+10*转化表!$F$51+10*转化表!$F$52+10*转化表!$F$53+10*转化表!$F$54+10*转化表!$F$55+(B439-60)*转化表!$F$56,IF(AND(B439&lt;=80,B439&gt;70),9*转化表!$F$50+10*转化表!$F$51+10*转化表!$F$52+10*转化表!$F$53+10*转化表!$F$54+10*转化表!$F$55+10*转化表!$F$56+(B439-70)*转化表!$F$57,IF(AND(B439&lt;=90,B439&gt;80),9*转化表!$F$50+10*转化表!$F$51+10*转化表!$F$52+10*转化表!$F$53+10*转化表!$F$54+10*转化表!$F$55+10*转化表!$F$56+10*转化表!$F$57+(B439-80)*转化表!$F$58,IF(AND(B439&lt;=100,B439&gt;90),9*转化表!$F$50+10*转化表!$F$51+10*转化表!$F$52+10*转化表!$F$53+10*转化表!$F$54+10*转化表!$F$55+10*转化表!$F$56+10*转化表!$F$57+10*转化表!$F$58+(B439-90)*转化表!$F$59,IF(AND(B439&lt;=110,B439&gt;100),9*转化表!$F$50+10*转化表!$F$51+10*转化表!$F$52+10*转化表!$F$53+10*转化表!$F$54+10*转化表!$F$55+10*转化表!$F$56+10*转化表!$F$57+10*转化表!$F$58+10*转化表!$F$59+(B439-100)*转化表!$F$60,IF(AND(B439&lt;=120,B439&gt;110),9*转化表!$F$50+10*转化表!$F$51+10*转化表!$F$52+10*转化表!$F$53+10*转化表!$F$54+10*转化表!$F$55+10*转化表!$F$56+10*转化表!$F$57+10*转化表!$F$58+10*转化表!$F$59+10*转化表!$F$60+(B439-110)*转化表!$F$61)))))))))))))</f>
        <v>0</v>
      </c>
      <c r="K439" s="46">
        <f>(F439-50)*B439*10%+1+IF(AND(B439&lt;=10,B439&gt;0),(人物成长表!$B439-1)*转化表!$G$50,IF(AND(B439&lt;=20,B439&gt;10),9*转化表!$G$50+(B439-10)*转化表!$G$51,IF(AND(B439&lt;=30,B439&gt;20),9*转化表!$G$50+10*转化表!$G$51+(B439-20)*转化表!$G$52,IF(AND(B439&lt;=40,B439&gt;30),9*转化表!$G$50+10*转化表!$G$51+10*转化表!$G$52+(B439-30)*转化表!$G$53,IF(AND(B439&lt;=50,B439&gt;40),9*转化表!$G$50+10*转化表!$G$51+10*转化表!$G$52+10*转化表!$G$53+(B439-40)*转化表!$G$54,IF(AND(B439&lt;=60,B439&gt;50),9*转化表!$G$50+10*转化表!$G$51+10*转化表!$G$52+10*转化表!$G$53+10*转化表!$G$54+(B439-50)*转化表!$G$55,IF(AND(B439&lt;=70,B439&gt;60),9*转化表!$G$50+10*转化表!$G$51+10*转化表!$G$52+10*转化表!$G$53+10*转化表!$G$54+10*转化表!$G$55+(B439-60)*转化表!$G$56,IF(AND(B439&lt;=80,B439&gt;70),9*转化表!$G$50+10*转化表!$G$51+10*转化表!$G$52+10*转化表!$G$53+10*转化表!$G$54+10*转化表!$G$55+10*转化表!$G$56+(B439-70)*转化表!$G$57,IF(AND(B439&lt;=90,B439&gt;80),9*转化表!$G$50+10*转化表!$G$51+10*转化表!$G$52+10*转化表!$G$53+10*转化表!$G$54+10*转化表!$G$55+10*转化表!$G$56+10*转化表!$G$57+(B439-80)*转化表!$G$58,IF(AND(B439&lt;=100,B439&gt;90),9*转化表!$G$50+10*转化表!$G$51+10*转化表!$G$52+10*转化表!$G$53+10*转化表!$G$54+10*转化表!$G$55+10*转化表!$G$56+10*转化表!$G$57+10*转化表!$G$58+(B439-90)*转化表!$G$59,IF(AND(B439&lt;=110,B439&gt;100),9*转化表!$G$50+10*转化表!$G$51+10*转化表!$G$52+10*转化表!$G$53+10*转化表!$G$54+10*转化表!$G$55+10*转化表!$G$56+10*转化表!$G$57+10*转化表!$G$58+10*转化表!$G$59+(B439-100)*转化表!$G$60,IF(AND(B439&lt;=120,B439&gt;110),9*转化表!$G$50+10*转化表!$G$51+10*转化表!$G$52+10*转化表!$G$53+10*转化表!$G$54+10*转化表!$G$55+10*转化表!$G$56+10*转化表!$G$57+10*转化表!$G$58+10*转化表!$G$59+10*转化表!$G$60+(B439-110)*转化表!$G$61))))))))))))</f>
        <v>344</v>
      </c>
      <c r="L439" s="46">
        <f>IF(F439&lt;=50,0,(F439-50)*B439*7%+IF(AND(B439&lt;=10,B439&gt;0),(人物成长表!$B439-1)*转化表!$H$50,IF(AND(B439&lt;=20,B439&gt;10),9*转化表!$H$50+(B439-10)*转化表!$H$51,IF(AND(B439&lt;=30,B439&gt;20),9*转化表!$H$50+10*转化表!$H$51+(B439-20)*转化表!$H$52,IF(AND(B439&lt;=40,B439&gt;30),9*转化表!$H$50+10*转化表!$H$51+10*转化表!$H$52+(B439-30)*转化表!$H$53,IF(AND(B439&lt;=50,B439&gt;40),9*转化表!$H$50+10*转化表!$H$51+10*转化表!$H$52+10*转化表!$H$53+(B439-40)*转化表!$H$54,IF(AND(B439&lt;=60,B439&gt;50),9*转化表!$H$50+10*转化表!$H$51+10*转化表!$H$52+10*转化表!$H$53+10*转化表!$H$54+(B439-50)*转化表!$H$55,IF(AND(B439&lt;=70,B439&gt;60),9*转化表!$H$50+10*转化表!$H$51+10*转化表!$H$52+10*转化表!$H$53+10*转化表!$H$54+10*转化表!$H$55+(B439-60)*转化表!$H$56,IF(AND(B439&lt;=80,B439&gt;70),9*转化表!$H$50+10*转化表!$H$51+10*转化表!$H$52+10*转化表!$H$53+10*转化表!$H$54+10*转化表!$H$55+10*转化表!$H$56+(B439-70)*转化表!$H$57,IF(AND(B439&lt;=90,B439&gt;80),9*转化表!$H$50+10*转化表!$H$51+10*转化表!$H$52+10*转化表!$H$53+10*转化表!$H$54+10*转化表!$H$55+10*转化表!$H$56+10*转化表!$H$57+(B439-80)*转化表!$H$58,IF(AND(B439&lt;=100,B439&gt;90),9*转化表!$H$50+10*转化表!$H$51+10*转化表!$H$52+10*转化表!$H$53+10*转化表!$H$54+10*转化表!$H$55+10*转化表!$H$56+10*转化表!$H$57+10*转化表!$H$58+(B439-90)*转化表!$H$59,IF(AND(B439&lt;=110,B439&gt;100),9*转化表!$H$50+10*转化表!$H$51+10*转化表!$H$52+10*转化表!$H$53+10*转化表!$H$54+10*转化表!$H$55+10*转化表!$H$56+10*转化表!$H$57+10*转化表!$H$58+10*转化表!$H$59+(B439-100)*转化表!$H$60,IF(AND(B439&lt;=120,B439&gt;110),9*转化表!$H$50+10*转化表!$H$51+10*转化表!$H$52+10*转化表!$H$53+10*转化表!$H$54+10*转化表!$H$55+10*转化表!$H$56+10*转化表!$H$57+10*转化表!$H$58+10*转化表!$H$59+10*转化表!$H$60+(B439-110)*转化表!$H$61)))))))))))))</f>
        <v>0</v>
      </c>
      <c r="M439" s="26">
        <v>0.3</v>
      </c>
      <c r="N439" s="24">
        <v>0</v>
      </c>
      <c r="O439" s="24">
        <v>0</v>
      </c>
      <c r="P439" s="26">
        <v>0.05</v>
      </c>
      <c r="Q439" s="24">
        <v>0</v>
      </c>
      <c r="R439" s="24">
        <v>0</v>
      </c>
      <c r="S439" s="26">
        <v>0.1</v>
      </c>
    </row>
    <row r="440" spans="1:19">
      <c r="A440" s="23" t="s">
        <v>466</v>
      </c>
      <c r="B440" s="24">
        <v>79</v>
      </c>
      <c r="C440" s="25">
        <f t="shared" si="4"/>
        <v>5646</v>
      </c>
      <c r="D440" s="23">
        <v>60</v>
      </c>
      <c r="E440" s="23">
        <v>50</v>
      </c>
      <c r="F440" s="24">
        <v>50</v>
      </c>
      <c r="G440" s="47">
        <f>人物成长表!$D440*人物成长表!$B440*10%+7+IF(AND(B440&lt;=10,B440&gt;0),(人物成长表!$B440-1)*转化表!$C$50,IF(AND(B440&lt;=20,B440&gt;10),9*转化表!$C$50+(B440-10)*转化表!$C$51,IF(AND(B440&lt;=30,B440&gt;20),9*转化表!$C$50+10*转化表!$C$51+(B440-20)*转化表!$C$52,IF(AND(B440&lt;=40,B440&gt;30),9*转化表!$C$50+10*转化表!$C$51+10*转化表!$C$52+(B440-30)*转化表!$C$53,IF(AND(B440&lt;=50,B440&gt;40),9*转化表!$C$50+10*转化表!$C$51+10*转化表!$C$52+10*转化表!$C$53+(B440-40)*转化表!$C$54,IF(AND(B440&lt;=60,B440&gt;50),9*转化表!$C$50+10*转化表!$C$51+10*转化表!$C$52+10*转化表!$C$53+10*转化表!$C$54+(B440-50)*转化表!$C$55,IF(AND(B440&lt;=70,B440&gt;60),9*转化表!$C$50+10*转化表!$C$51+10*转化表!$C$52+10*转化表!$C$53+10*转化表!$C$54+10*转化表!$C$55+(B440-60)*转化表!$C$56,IF(AND(B440&lt;=80,B440&gt;70),9*转化表!$C$50+10*转化表!$C$51+10*转化表!$C$52+10*转化表!$C$53+10*转化表!$C$54+10*转化表!$C$55+10*转化表!$C$56+(B440-70)*转化表!$C$57,IF(AND(B440&lt;=90,B440&gt;80),9*转化表!$C$50+10*转化表!$C$51+10*转化表!$C$52+10*转化表!$C$53+10*转化表!$C$54+10*转化表!$C$55+10*转化表!$C$56+10*转化表!$C$57+(B440-80)*转化表!$C$58,IF(AND(B440&lt;=100,B440&gt;90),9*转化表!$C$50+10*转化表!$C$51+10*转化表!$C$52+10*转化表!$C$53+10*转化表!$C$54+10*转化表!$C$55+10*转化表!$C$56+10*转化表!$C$57+10*转化表!$C$58+(B440-90)*转化表!$C$59,IF(AND(B440&lt;=110,B440&gt;100),9*转化表!$C$50+10*转化表!$C$51+10*转化表!$C$52+10*转化表!$C$53+10*转化表!$C$54+10*转化表!$C$55+10*转化表!$C$56+10*转化表!$C$57+10*转化表!$C$58+10*转化表!$C$59+(B440-100)*转化表!$C$60,IF(AND(B440&lt;=120,B440&gt;110),9*转化表!$C$50+10*转化表!$C$51+10*转化表!$C$52+10*转化表!$C$53+10*转化表!$C$54+10*转化表!$C$55+10*转化表!$C$56+10*转化表!$C$57+10*转化表!$C$58+10*转化表!$C$59+10*转化表!$C$60+(B440-110)*转化表!$C$61))))))))))))</f>
        <v>1486</v>
      </c>
      <c r="H440" s="47">
        <f>人物成长表!$D440*人物成长表!$B440*7%+4.8+IF(AND(B440&lt;=10,B440&gt;0),(人物成长表!$B440-1)*转化表!$D$50,IF(AND(B440&lt;=20,B440&gt;10),9*转化表!$D$50+(B440-10)*转化表!$D$51,IF(AND(B440&lt;=30,B440&gt;20),9*转化表!$D$50+10*转化表!$D$51+(B440-20)*转化表!$D$52,IF(AND(B440&lt;=40,B440&gt;30),9*转化表!$D$50+10*转化表!$D$51+10*转化表!$D$52+(B440-30)*转化表!$D$53,IF(AND(B440&lt;=50,B440&gt;40),9*转化表!$D$50+10*转化表!$D$51+10*转化表!$D$52+10*转化表!$D$53+(B440-40)*转化表!$D$54,IF(AND(B440&lt;=60,B440&gt;50),9*转化表!$D$50+10*转化表!$D$51+10*转化表!$D$52+10*转化表!$D$53+10*转化表!$D$54+(B440-50)*转化表!$D$55,IF(AND(B440&lt;=70,B440&gt;60),9*转化表!$D$50+10*转化表!$D$51+10*转化表!$D$52+10*转化表!$D$53+10*转化表!$D$54+10*转化表!$D$55+(B440-60)*转化表!$D$56,IF(AND(B440&lt;=80,B440&gt;70),9*转化表!$D$50+10*转化表!$D$51+10*转化表!$D$52+10*转化表!$D$53+10*转化表!$D$54+10*转化表!$D$55+10*转化表!$D$56+(B440-70)*转化表!$D$57,IF(AND(B440&lt;=90,B440&gt;80),9*转化表!$D$50+10*转化表!$D$51+10*转化表!$D$52+10*转化表!$D$53+10*转化表!$D$54+10*转化表!$D$55+10*转化表!$D$56+10*转化表!$D$57+(B440-80)*转化表!$D$58,IF(AND(B440&lt;=100,B440&gt;90),9*转化表!$D$50+10*转化表!$D$51+10*转化表!$D$52+10*转化表!$D$53+10*转化表!$D$54+10*转化表!$D$55+10*转化表!$D$56+10*转化表!$D$57+10*转化表!$D$58+(B440-90)*转化表!$D$59,IF(AND(B440&lt;=110,B440&gt;100),9*转化表!$D$50+10*转化表!$D$51+10*转化表!$D$52+10*转化表!$D$53+10*转化表!$D$54+10*转化表!$D$55+10*转化表!$D$56+10*转化表!$D$57+10*转化表!$D$58+10*转化表!$D$59+(B440-100)*转化表!$D$60,IF(AND(B440&lt;=120,B440&gt;110),9*转化表!$D$50+10*转化表!$D$51+10*转化表!$D$52+10*转化表!$D$53+10*转化表!$D$54+10*转化表!$D$55+10*转化表!$D$56+10*转化表!$D$57+10*转化表!$D$58+10*转化表!$D$59+10*转化表!$D$60+(B440-110)*转化表!$D$61))))))))))))</f>
        <v>401.90000000000003</v>
      </c>
      <c r="I440" s="46">
        <f>IF(E440&lt;=50,0,(E440-50)*B440*10%+0.1+IF(AND(B440&lt;=10,B440&gt;0),(人物成长表!$B440-1)*转化表!$E$50,IF(AND(B440&lt;=20,B440&gt;10),9*转化表!$E$50+(B440-10)*转化表!$E$51,IF(AND(B440&lt;=30,B440&gt;20),9*转化表!$E$50+10*转化表!$E$51+(B440-20)*转化表!$E$52,IF(AND(B440&lt;=40,B440&gt;30),9*转化表!$E$50+10*转化表!$E$51+10*转化表!$E$52+(B440-30)*转化表!$E$53,IF(AND(B440&lt;=50,B440&gt;40),9*转化表!$E$50+10*转化表!$E$51+10*转化表!$E$52+10*转化表!$E$53+(B440-40)*转化表!$E$54,IF(AND(B440&lt;=60,B440&gt;50),9*转化表!$E$50+10*转化表!$E$51+10*转化表!$E$52+10*转化表!$E$53+10*转化表!$E$54+(B440-50)*转化表!$E$55,IF(AND(B440&lt;=70,B440&gt;60),9*转化表!$E$50+10*转化表!$E$51+10*转化表!$E$52+10*转化表!$E$53+10*转化表!$E$54+10*转化表!$E$55+(B440-60)*转化表!$E$56,IF(AND(B440&lt;=80,B440&gt;70),9*转化表!$E$50+10*转化表!$E$51+10*转化表!$E$52+10*转化表!$E$53+10*转化表!$E$54+10*转化表!$E$55+10*转化表!$E$56+(B440-70)*转化表!$E$57,IF(AND(B440&lt;=90,B440&gt;80),9*转化表!$E$50+10*转化表!$E$51+10*转化表!$E$52+10*转化表!$E$53+10*转化表!$E$54+10*转化表!$E$55+10*转化表!$E$56+10*转化表!$E$57+(B440-80)*转化表!$E$58,IF(AND(B440&lt;=100,B440&gt;90),9*转化表!$E$50+10*转化表!$E$51+10*转化表!$E$52+10*转化表!$E$53+10*转化表!$E$54+10*转化表!$E$55+10*转化表!$E$56+10*转化表!$E$57+10*转化表!$E$58+(B440-90)*转化表!$E$59,IF(AND(B440&lt;=110,B440&gt;100),9*转化表!$E$50+10*转化表!$E$51+10*转化表!$E$52+10*转化表!$E$53+10*转化表!$E$54+10*转化表!$E$55+10*转化表!$E$56+10*转化表!$E$57+10*转化表!$E$58+10*转化表!$E$59+(B440-100)*转化表!$E$60,IF(AND(B440&lt;=120,B440&gt;110),9*转化表!$E$50+10*转化表!$E$51+10*转化表!$E$52+10*转化表!$E$53+10*转化表!$E$54+10*转化表!$E$55+10*转化表!$E$56+10*转化表!$E$57+10*转化表!$E$58+10*转化表!$E$59+10*转化表!$E$60+(B440-110)*转化表!$E$61)))))))))))))</f>
        <v>0</v>
      </c>
      <c r="J440" s="46">
        <f>IF(E440&lt;=50,0,(E440-50)*B440*7%+0.1+IF(AND(B440&lt;=10,B440&gt;0),(人物成长表!$B440-1)*转化表!$F$50,IF(AND(B440&lt;=20,B440&gt;10),9*转化表!$F$50+(B440-10)*转化表!$F$51,IF(AND(B440&lt;=30,B440&gt;20),9*转化表!$F$50+10*转化表!$F$51+(B440-20)*转化表!$F$52,IF(AND(B440&lt;=40,B440&gt;30),9*转化表!$F$50+10*转化表!$F$51+10*转化表!$F$52+(B440-30)*转化表!$F$53,IF(AND(B440&lt;=50,B440&gt;40),9*转化表!$F$50+10*转化表!$F$51+10*转化表!$F$52+10*转化表!$F$53+(B440-40)*转化表!$F$54,IF(AND(B440&lt;=60,B440&gt;50),9*转化表!$F$50+10*转化表!$F$51+10*转化表!$F$52+10*转化表!$F$53+10*转化表!$F$54+(B440-50)*转化表!$F$55,IF(AND(B440&lt;=70,B440&gt;60),9*转化表!$F$50+10*转化表!$F$51+10*转化表!$F$52+10*转化表!$F$53+10*转化表!$F$54+10*转化表!$F$55+(B440-60)*转化表!$F$56,IF(AND(B440&lt;=80,B440&gt;70),9*转化表!$F$50+10*转化表!$F$51+10*转化表!$F$52+10*转化表!$F$53+10*转化表!$F$54+10*转化表!$F$55+10*转化表!$F$56+(B440-70)*转化表!$F$57,IF(AND(B440&lt;=90,B440&gt;80),9*转化表!$F$50+10*转化表!$F$51+10*转化表!$F$52+10*转化表!$F$53+10*转化表!$F$54+10*转化表!$F$55+10*转化表!$F$56+10*转化表!$F$57+(B440-80)*转化表!$F$58,IF(AND(B440&lt;=100,B440&gt;90),9*转化表!$F$50+10*转化表!$F$51+10*转化表!$F$52+10*转化表!$F$53+10*转化表!$F$54+10*转化表!$F$55+10*转化表!$F$56+10*转化表!$F$57+10*转化表!$F$58+(B440-90)*转化表!$F$59,IF(AND(B440&lt;=110,B440&gt;100),9*转化表!$F$50+10*转化表!$F$51+10*转化表!$F$52+10*转化表!$F$53+10*转化表!$F$54+10*转化表!$F$55+10*转化表!$F$56+10*转化表!$F$57+10*转化表!$F$58+10*转化表!$F$59+(B440-100)*转化表!$F$60,IF(AND(B440&lt;=120,B440&gt;110),9*转化表!$F$50+10*转化表!$F$51+10*转化表!$F$52+10*转化表!$F$53+10*转化表!$F$54+10*转化表!$F$55+10*转化表!$F$56+10*转化表!$F$57+10*转化表!$F$58+10*转化表!$F$59+10*转化表!$F$60+(B440-110)*转化表!$F$61)))))))))))))</f>
        <v>0</v>
      </c>
      <c r="K440" s="46">
        <f>(F440-50)*B440*10%+1+IF(AND(B440&lt;=10,B440&gt;0),(人物成长表!$B440-1)*转化表!$G$50,IF(AND(B440&lt;=20,B440&gt;10),9*转化表!$G$50+(B440-10)*转化表!$G$51,IF(AND(B440&lt;=30,B440&gt;20),9*转化表!$G$50+10*转化表!$G$51+(B440-20)*转化表!$G$52,IF(AND(B440&lt;=40,B440&gt;30),9*转化表!$G$50+10*转化表!$G$51+10*转化表!$G$52+(B440-30)*转化表!$G$53,IF(AND(B440&lt;=50,B440&gt;40),9*转化表!$G$50+10*转化表!$G$51+10*转化表!$G$52+10*转化表!$G$53+(B440-40)*转化表!$G$54,IF(AND(B440&lt;=60,B440&gt;50),9*转化表!$G$50+10*转化表!$G$51+10*转化表!$G$52+10*转化表!$G$53+10*转化表!$G$54+(B440-50)*转化表!$G$55,IF(AND(B440&lt;=70,B440&gt;60),9*转化表!$G$50+10*转化表!$G$51+10*转化表!$G$52+10*转化表!$G$53+10*转化表!$G$54+10*转化表!$G$55+(B440-60)*转化表!$G$56,IF(AND(B440&lt;=80,B440&gt;70),9*转化表!$G$50+10*转化表!$G$51+10*转化表!$G$52+10*转化表!$G$53+10*转化表!$G$54+10*转化表!$G$55+10*转化表!$G$56+(B440-70)*转化表!$G$57,IF(AND(B440&lt;=90,B440&gt;80),9*转化表!$G$50+10*转化表!$G$51+10*转化表!$G$52+10*转化表!$G$53+10*转化表!$G$54+10*转化表!$G$55+10*转化表!$G$56+10*转化表!$G$57+(B440-80)*转化表!$G$58,IF(AND(B440&lt;=100,B440&gt;90),9*转化表!$G$50+10*转化表!$G$51+10*转化表!$G$52+10*转化表!$G$53+10*转化表!$G$54+10*转化表!$G$55+10*转化表!$G$56+10*转化表!$G$57+10*转化表!$G$58+(B440-90)*转化表!$G$59,IF(AND(B440&lt;=110,B440&gt;100),9*转化表!$G$50+10*转化表!$G$51+10*转化表!$G$52+10*转化表!$G$53+10*转化表!$G$54+10*转化表!$G$55+10*转化表!$G$56+10*转化表!$G$57+10*转化表!$G$58+10*转化表!$G$59+(B440-100)*转化表!$G$60,IF(AND(B440&lt;=120,B440&gt;110),9*转化表!$G$50+10*转化表!$G$51+10*转化表!$G$52+10*转化表!$G$53+10*转化表!$G$54+10*转化表!$G$55+10*转化表!$G$56+10*转化表!$G$57+10*转化表!$G$58+10*转化表!$G$59+10*转化表!$G$60+(B440-110)*转化表!$G$61))))))))))))</f>
        <v>352</v>
      </c>
      <c r="L440" s="46">
        <f>IF(F440&lt;=50,0,(F440-50)*B440*7%+IF(AND(B440&lt;=10,B440&gt;0),(人物成长表!$B440-1)*转化表!$H$50,IF(AND(B440&lt;=20,B440&gt;10),9*转化表!$H$50+(B440-10)*转化表!$H$51,IF(AND(B440&lt;=30,B440&gt;20),9*转化表!$H$50+10*转化表!$H$51+(B440-20)*转化表!$H$52,IF(AND(B440&lt;=40,B440&gt;30),9*转化表!$H$50+10*转化表!$H$51+10*转化表!$H$52+(B440-30)*转化表!$H$53,IF(AND(B440&lt;=50,B440&gt;40),9*转化表!$H$50+10*转化表!$H$51+10*转化表!$H$52+10*转化表!$H$53+(B440-40)*转化表!$H$54,IF(AND(B440&lt;=60,B440&gt;50),9*转化表!$H$50+10*转化表!$H$51+10*转化表!$H$52+10*转化表!$H$53+10*转化表!$H$54+(B440-50)*转化表!$H$55,IF(AND(B440&lt;=70,B440&gt;60),9*转化表!$H$50+10*转化表!$H$51+10*转化表!$H$52+10*转化表!$H$53+10*转化表!$H$54+10*转化表!$H$55+(B440-60)*转化表!$H$56,IF(AND(B440&lt;=80,B440&gt;70),9*转化表!$H$50+10*转化表!$H$51+10*转化表!$H$52+10*转化表!$H$53+10*转化表!$H$54+10*转化表!$H$55+10*转化表!$H$56+(B440-70)*转化表!$H$57,IF(AND(B440&lt;=90,B440&gt;80),9*转化表!$H$50+10*转化表!$H$51+10*转化表!$H$52+10*转化表!$H$53+10*转化表!$H$54+10*转化表!$H$55+10*转化表!$H$56+10*转化表!$H$57+(B440-80)*转化表!$H$58,IF(AND(B440&lt;=100,B440&gt;90),9*转化表!$H$50+10*转化表!$H$51+10*转化表!$H$52+10*转化表!$H$53+10*转化表!$H$54+10*转化表!$H$55+10*转化表!$H$56+10*转化表!$H$57+10*转化表!$H$58+(B440-90)*转化表!$H$59,IF(AND(B440&lt;=110,B440&gt;100),9*转化表!$H$50+10*转化表!$H$51+10*转化表!$H$52+10*转化表!$H$53+10*转化表!$H$54+10*转化表!$H$55+10*转化表!$H$56+10*转化表!$H$57+10*转化表!$H$58+10*转化表!$H$59+(B440-100)*转化表!$H$60,IF(AND(B440&lt;=120,B440&gt;110),9*转化表!$H$50+10*转化表!$H$51+10*转化表!$H$52+10*转化表!$H$53+10*转化表!$H$54+10*转化表!$H$55+10*转化表!$H$56+10*转化表!$H$57+10*转化表!$H$58+10*转化表!$H$59+10*转化表!$H$60+(B440-110)*转化表!$H$61)))))))))))))</f>
        <v>0</v>
      </c>
      <c r="M440" s="26">
        <v>0.3</v>
      </c>
      <c r="N440" s="24">
        <v>0</v>
      </c>
      <c r="O440" s="24">
        <v>0</v>
      </c>
      <c r="P440" s="26">
        <v>0.05</v>
      </c>
      <c r="Q440" s="24">
        <v>0</v>
      </c>
      <c r="R440" s="24">
        <v>0</v>
      </c>
      <c r="S440" s="26">
        <v>0.1</v>
      </c>
    </row>
    <row r="441" spans="1:19">
      <c r="A441" s="23" t="s">
        <v>466</v>
      </c>
      <c r="B441" s="24">
        <v>80</v>
      </c>
      <c r="C441" s="25">
        <f t="shared" si="4"/>
        <v>5774</v>
      </c>
      <c r="D441" s="23">
        <v>60</v>
      </c>
      <c r="E441" s="23">
        <v>50</v>
      </c>
      <c r="F441" s="24">
        <v>50</v>
      </c>
      <c r="G441" s="47">
        <f>人物成长表!$D441*人物成长表!$B441*10%+7+IF(AND(B441&lt;=10,B441&gt;0),(人物成长表!$B441-1)*转化表!$C$50,IF(AND(B441&lt;=20,B441&gt;10),9*转化表!$C$50+(B441-10)*转化表!$C$51,IF(AND(B441&lt;=30,B441&gt;20),9*转化表!$C$50+10*转化表!$C$51+(B441-20)*转化表!$C$52,IF(AND(B441&lt;=40,B441&gt;30),9*转化表!$C$50+10*转化表!$C$51+10*转化表!$C$52+(B441-30)*转化表!$C$53,IF(AND(B441&lt;=50,B441&gt;40),9*转化表!$C$50+10*转化表!$C$51+10*转化表!$C$52+10*转化表!$C$53+(B441-40)*转化表!$C$54,IF(AND(B441&lt;=60,B441&gt;50),9*转化表!$C$50+10*转化表!$C$51+10*转化表!$C$52+10*转化表!$C$53+10*转化表!$C$54+(B441-50)*转化表!$C$55,IF(AND(B441&lt;=70,B441&gt;60),9*转化表!$C$50+10*转化表!$C$51+10*转化表!$C$52+10*转化表!$C$53+10*转化表!$C$54+10*转化表!$C$55+(B441-60)*转化表!$C$56,IF(AND(B441&lt;=80,B441&gt;70),9*转化表!$C$50+10*转化表!$C$51+10*转化表!$C$52+10*转化表!$C$53+10*转化表!$C$54+10*转化表!$C$55+10*转化表!$C$56+(B441-70)*转化表!$C$57,IF(AND(B441&lt;=90,B441&gt;80),9*转化表!$C$50+10*转化表!$C$51+10*转化表!$C$52+10*转化表!$C$53+10*转化表!$C$54+10*转化表!$C$55+10*转化表!$C$56+10*转化表!$C$57+(B441-80)*转化表!$C$58,IF(AND(B441&lt;=100,B441&gt;90),9*转化表!$C$50+10*转化表!$C$51+10*转化表!$C$52+10*转化表!$C$53+10*转化表!$C$54+10*转化表!$C$55+10*转化表!$C$56+10*转化表!$C$57+10*转化表!$C$58+(B441-90)*转化表!$C$59,IF(AND(B441&lt;=110,B441&gt;100),9*转化表!$C$50+10*转化表!$C$51+10*转化表!$C$52+10*转化表!$C$53+10*转化表!$C$54+10*转化表!$C$55+10*转化表!$C$56+10*转化表!$C$57+10*转化表!$C$58+10*转化表!$C$59+(B441-100)*转化表!$C$60,IF(AND(B441&lt;=120,B441&gt;110),9*转化表!$C$50+10*转化表!$C$51+10*转化表!$C$52+10*转化表!$C$53+10*转化表!$C$54+10*转化表!$C$55+10*转化表!$C$56+10*转化表!$C$57+10*转化表!$C$58+10*转化表!$C$59+10*转化表!$C$60+(B441-110)*转化表!$C$61))))))))))))</f>
        <v>1519</v>
      </c>
      <c r="H441" s="47">
        <f>人物成长表!$D441*人物成长表!$B441*7%+4.8+IF(AND(B441&lt;=10,B441&gt;0),(人物成长表!$B441-1)*转化表!$D$50,IF(AND(B441&lt;=20,B441&gt;10),9*转化表!$D$50+(B441-10)*转化表!$D$51,IF(AND(B441&lt;=30,B441&gt;20),9*转化表!$D$50+10*转化表!$D$51+(B441-20)*转化表!$D$52,IF(AND(B441&lt;=40,B441&gt;30),9*转化表!$D$50+10*转化表!$D$51+10*转化表!$D$52+(B441-30)*转化表!$D$53,IF(AND(B441&lt;=50,B441&gt;40),9*转化表!$D$50+10*转化表!$D$51+10*转化表!$D$52+10*转化表!$D$53+(B441-40)*转化表!$D$54,IF(AND(B441&lt;=60,B441&gt;50),9*转化表!$D$50+10*转化表!$D$51+10*转化表!$D$52+10*转化表!$D$53+10*转化表!$D$54+(B441-50)*转化表!$D$55,IF(AND(B441&lt;=70,B441&gt;60),9*转化表!$D$50+10*转化表!$D$51+10*转化表!$D$52+10*转化表!$D$53+10*转化表!$D$54+10*转化表!$D$55+(B441-60)*转化表!$D$56,IF(AND(B441&lt;=80,B441&gt;70),9*转化表!$D$50+10*转化表!$D$51+10*转化表!$D$52+10*转化表!$D$53+10*转化表!$D$54+10*转化表!$D$55+10*转化表!$D$56+(B441-70)*转化表!$D$57,IF(AND(B441&lt;=90,B441&gt;80),9*转化表!$D$50+10*转化表!$D$51+10*转化表!$D$52+10*转化表!$D$53+10*转化表!$D$54+10*转化表!$D$55+10*转化表!$D$56+10*转化表!$D$57+(B441-80)*转化表!$D$58,IF(AND(B441&lt;=100,B441&gt;90),9*转化表!$D$50+10*转化表!$D$51+10*转化表!$D$52+10*转化表!$D$53+10*转化表!$D$54+10*转化表!$D$55+10*转化表!$D$56+10*转化表!$D$57+10*转化表!$D$58+(B441-90)*转化表!$D$59,IF(AND(B441&lt;=110,B441&gt;100),9*转化表!$D$50+10*转化表!$D$51+10*转化表!$D$52+10*转化表!$D$53+10*转化表!$D$54+10*转化表!$D$55+10*转化表!$D$56+10*转化表!$D$57+10*转化表!$D$58+10*转化表!$D$59+(B441-100)*转化表!$D$60,IF(AND(B441&lt;=120,B441&gt;110),9*转化表!$D$50+10*转化表!$D$51+10*转化表!$D$52+10*转化表!$D$53+10*转化表!$D$54+10*转化表!$D$55+10*转化表!$D$56+10*转化表!$D$57+10*转化表!$D$58+10*转化表!$D$59+10*转化表!$D$60+(B441-110)*转化表!$D$61))))))))))))</f>
        <v>410.00000000000006</v>
      </c>
      <c r="I441" s="46">
        <f>IF(E441&lt;=50,0,(E441-50)*B441*10%+0.1+IF(AND(B441&lt;=10,B441&gt;0),(人物成长表!$B441-1)*转化表!$E$50,IF(AND(B441&lt;=20,B441&gt;10),9*转化表!$E$50+(B441-10)*转化表!$E$51,IF(AND(B441&lt;=30,B441&gt;20),9*转化表!$E$50+10*转化表!$E$51+(B441-20)*转化表!$E$52,IF(AND(B441&lt;=40,B441&gt;30),9*转化表!$E$50+10*转化表!$E$51+10*转化表!$E$52+(B441-30)*转化表!$E$53,IF(AND(B441&lt;=50,B441&gt;40),9*转化表!$E$50+10*转化表!$E$51+10*转化表!$E$52+10*转化表!$E$53+(B441-40)*转化表!$E$54,IF(AND(B441&lt;=60,B441&gt;50),9*转化表!$E$50+10*转化表!$E$51+10*转化表!$E$52+10*转化表!$E$53+10*转化表!$E$54+(B441-50)*转化表!$E$55,IF(AND(B441&lt;=70,B441&gt;60),9*转化表!$E$50+10*转化表!$E$51+10*转化表!$E$52+10*转化表!$E$53+10*转化表!$E$54+10*转化表!$E$55+(B441-60)*转化表!$E$56,IF(AND(B441&lt;=80,B441&gt;70),9*转化表!$E$50+10*转化表!$E$51+10*转化表!$E$52+10*转化表!$E$53+10*转化表!$E$54+10*转化表!$E$55+10*转化表!$E$56+(B441-70)*转化表!$E$57,IF(AND(B441&lt;=90,B441&gt;80),9*转化表!$E$50+10*转化表!$E$51+10*转化表!$E$52+10*转化表!$E$53+10*转化表!$E$54+10*转化表!$E$55+10*转化表!$E$56+10*转化表!$E$57+(B441-80)*转化表!$E$58,IF(AND(B441&lt;=100,B441&gt;90),9*转化表!$E$50+10*转化表!$E$51+10*转化表!$E$52+10*转化表!$E$53+10*转化表!$E$54+10*转化表!$E$55+10*转化表!$E$56+10*转化表!$E$57+10*转化表!$E$58+(B441-90)*转化表!$E$59,IF(AND(B441&lt;=110,B441&gt;100),9*转化表!$E$50+10*转化表!$E$51+10*转化表!$E$52+10*转化表!$E$53+10*转化表!$E$54+10*转化表!$E$55+10*转化表!$E$56+10*转化表!$E$57+10*转化表!$E$58+10*转化表!$E$59+(B441-100)*转化表!$E$60,IF(AND(B441&lt;=120,B441&gt;110),9*转化表!$E$50+10*转化表!$E$51+10*转化表!$E$52+10*转化表!$E$53+10*转化表!$E$54+10*转化表!$E$55+10*转化表!$E$56+10*转化表!$E$57+10*转化表!$E$58+10*转化表!$E$59+10*转化表!$E$60+(B441-110)*转化表!$E$61)))))))))))))</f>
        <v>0</v>
      </c>
      <c r="J441" s="46">
        <f>IF(E441&lt;=50,0,(E441-50)*B441*7%+0.1+IF(AND(B441&lt;=10,B441&gt;0),(人物成长表!$B441-1)*转化表!$F$50,IF(AND(B441&lt;=20,B441&gt;10),9*转化表!$F$50+(B441-10)*转化表!$F$51,IF(AND(B441&lt;=30,B441&gt;20),9*转化表!$F$50+10*转化表!$F$51+(B441-20)*转化表!$F$52,IF(AND(B441&lt;=40,B441&gt;30),9*转化表!$F$50+10*转化表!$F$51+10*转化表!$F$52+(B441-30)*转化表!$F$53,IF(AND(B441&lt;=50,B441&gt;40),9*转化表!$F$50+10*转化表!$F$51+10*转化表!$F$52+10*转化表!$F$53+(B441-40)*转化表!$F$54,IF(AND(B441&lt;=60,B441&gt;50),9*转化表!$F$50+10*转化表!$F$51+10*转化表!$F$52+10*转化表!$F$53+10*转化表!$F$54+(B441-50)*转化表!$F$55,IF(AND(B441&lt;=70,B441&gt;60),9*转化表!$F$50+10*转化表!$F$51+10*转化表!$F$52+10*转化表!$F$53+10*转化表!$F$54+10*转化表!$F$55+(B441-60)*转化表!$F$56,IF(AND(B441&lt;=80,B441&gt;70),9*转化表!$F$50+10*转化表!$F$51+10*转化表!$F$52+10*转化表!$F$53+10*转化表!$F$54+10*转化表!$F$55+10*转化表!$F$56+(B441-70)*转化表!$F$57,IF(AND(B441&lt;=90,B441&gt;80),9*转化表!$F$50+10*转化表!$F$51+10*转化表!$F$52+10*转化表!$F$53+10*转化表!$F$54+10*转化表!$F$55+10*转化表!$F$56+10*转化表!$F$57+(B441-80)*转化表!$F$58,IF(AND(B441&lt;=100,B441&gt;90),9*转化表!$F$50+10*转化表!$F$51+10*转化表!$F$52+10*转化表!$F$53+10*转化表!$F$54+10*转化表!$F$55+10*转化表!$F$56+10*转化表!$F$57+10*转化表!$F$58+(B441-90)*转化表!$F$59,IF(AND(B441&lt;=110,B441&gt;100),9*转化表!$F$50+10*转化表!$F$51+10*转化表!$F$52+10*转化表!$F$53+10*转化表!$F$54+10*转化表!$F$55+10*转化表!$F$56+10*转化表!$F$57+10*转化表!$F$58+10*转化表!$F$59+(B441-100)*转化表!$F$60,IF(AND(B441&lt;=120,B441&gt;110),9*转化表!$F$50+10*转化表!$F$51+10*转化表!$F$52+10*转化表!$F$53+10*转化表!$F$54+10*转化表!$F$55+10*转化表!$F$56+10*转化表!$F$57+10*转化表!$F$58+10*转化表!$F$59+10*转化表!$F$60+(B441-110)*转化表!$F$61)))))))))))))</f>
        <v>0</v>
      </c>
      <c r="K441" s="46">
        <f>(F441-50)*B441*10%+1+IF(AND(B441&lt;=10,B441&gt;0),(人物成长表!$B441-1)*转化表!$G$50,IF(AND(B441&lt;=20,B441&gt;10),9*转化表!$G$50+(B441-10)*转化表!$G$51,IF(AND(B441&lt;=30,B441&gt;20),9*转化表!$G$50+10*转化表!$G$51+(B441-20)*转化表!$G$52,IF(AND(B441&lt;=40,B441&gt;30),9*转化表!$G$50+10*转化表!$G$51+10*转化表!$G$52+(B441-30)*转化表!$G$53,IF(AND(B441&lt;=50,B441&gt;40),9*转化表!$G$50+10*转化表!$G$51+10*转化表!$G$52+10*转化表!$G$53+(B441-40)*转化表!$G$54,IF(AND(B441&lt;=60,B441&gt;50),9*转化表!$G$50+10*转化表!$G$51+10*转化表!$G$52+10*转化表!$G$53+10*转化表!$G$54+(B441-50)*转化表!$G$55,IF(AND(B441&lt;=70,B441&gt;60),9*转化表!$G$50+10*转化表!$G$51+10*转化表!$G$52+10*转化表!$G$53+10*转化表!$G$54+10*转化表!$G$55+(B441-60)*转化表!$G$56,IF(AND(B441&lt;=80,B441&gt;70),9*转化表!$G$50+10*转化表!$G$51+10*转化表!$G$52+10*转化表!$G$53+10*转化表!$G$54+10*转化表!$G$55+10*转化表!$G$56+(B441-70)*转化表!$G$57,IF(AND(B441&lt;=90,B441&gt;80),9*转化表!$G$50+10*转化表!$G$51+10*转化表!$G$52+10*转化表!$G$53+10*转化表!$G$54+10*转化表!$G$55+10*转化表!$G$56+10*转化表!$G$57+(B441-80)*转化表!$G$58,IF(AND(B441&lt;=100,B441&gt;90),9*转化表!$G$50+10*转化表!$G$51+10*转化表!$G$52+10*转化表!$G$53+10*转化表!$G$54+10*转化表!$G$55+10*转化表!$G$56+10*转化表!$G$57+10*转化表!$G$58+(B441-90)*转化表!$G$59,IF(AND(B441&lt;=110,B441&gt;100),9*转化表!$G$50+10*转化表!$G$51+10*转化表!$G$52+10*转化表!$G$53+10*转化表!$G$54+10*转化表!$G$55+10*转化表!$G$56+10*转化表!$G$57+10*转化表!$G$58+10*转化表!$G$59+(B441-100)*转化表!$G$60,IF(AND(B441&lt;=120,B441&gt;110),9*转化表!$G$50+10*转化表!$G$51+10*转化表!$G$52+10*转化表!$G$53+10*转化表!$G$54+10*转化表!$G$55+10*转化表!$G$56+10*转化表!$G$57+10*转化表!$G$58+10*转化表!$G$59+10*转化表!$G$60+(B441-110)*转化表!$G$61))))))))))))</f>
        <v>360</v>
      </c>
      <c r="L441" s="46">
        <f>IF(F441&lt;=50,0,(F441-50)*B441*7%+IF(AND(B441&lt;=10,B441&gt;0),(人物成长表!$B441-1)*转化表!$H$50,IF(AND(B441&lt;=20,B441&gt;10),9*转化表!$H$50+(B441-10)*转化表!$H$51,IF(AND(B441&lt;=30,B441&gt;20),9*转化表!$H$50+10*转化表!$H$51+(B441-20)*转化表!$H$52,IF(AND(B441&lt;=40,B441&gt;30),9*转化表!$H$50+10*转化表!$H$51+10*转化表!$H$52+(B441-30)*转化表!$H$53,IF(AND(B441&lt;=50,B441&gt;40),9*转化表!$H$50+10*转化表!$H$51+10*转化表!$H$52+10*转化表!$H$53+(B441-40)*转化表!$H$54,IF(AND(B441&lt;=60,B441&gt;50),9*转化表!$H$50+10*转化表!$H$51+10*转化表!$H$52+10*转化表!$H$53+10*转化表!$H$54+(B441-50)*转化表!$H$55,IF(AND(B441&lt;=70,B441&gt;60),9*转化表!$H$50+10*转化表!$H$51+10*转化表!$H$52+10*转化表!$H$53+10*转化表!$H$54+10*转化表!$H$55+(B441-60)*转化表!$H$56,IF(AND(B441&lt;=80,B441&gt;70),9*转化表!$H$50+10*转化表!$H$51+10*转化表!$H$52+10*转化表!$H$53+10*转化表!$H$54+10*转化表!$H$55+10*转化表!$H$56+(B441-70)*转化表!$H$57,IF(AND(B441&lt;=90,B441&gt;80),9*转化表!$H$50+10*转化表!$H$51+10*转化表!$H$52+10*转化表!$H$53+10*转化表!$H$54+10*转化表!$H$55+10*转化表!$H$56+10*转化表!$H$57+(B441-80)*转化表!$H$58,IF(AND(B441&lt;=100,B441&gt;90),9*转化表!$H$50+10*转化表!$H$51+10*转化表!$H$52+10*转化表!$H$53+10*转化表!$H$54+10*转化表!$H$55+10*转化表!$H$56+10*转化表!$H$57+10*转化表!$H$58+(B441-90)*转化表!$H$59,IF(AND(B441&lt;=110,B441&gt;100),9*转化表!$H$50+10*转化表!$H$51+10*转化表!$H$52+10*转化表!$H$53+10*转化表!$H$54+10*转化表!$H$55+10*转化表!$H$56+10*转化表!$H$57+10*转化表!$H$58+10*转化表!$H$59+(B441-100)*转化表!$H$60,IF(AND(B441&lt;=120,B441&gt;110),9*转化表!$H$50+10*转化表!$H$51+10*转化表!$H$52+10*转化表!$H$53+10*转化表!$H$54+10*转化表!$H$55+10*转化表!$H$56+10*转化表!$H$57+10*转化表!$H$58+10*转化表!$H$59+10*转化表!$H$60+(B441-110)*转化表!$H$61)))))))))))))</f>
        <v>0</v>
      </c>
      <c r="M441" s="26">
        <v>0.3</v>
      </c>
      <c r="N441" s="24">
        <v>0</v>
      </c>
      <c r="O441" s="24">
        <v>0</v>
      </c>
      <c r="P441" s="26">
        <v>0.05</v>
      </c>
      <c r="Q441" s="24">
        <v>0</v>
      </c>
      <c r="R441" s="24">
        <v>0</v>
      </c>
      <c r="S441" s="26">
        <v>0.1</v>
      </c>
    </row>
    <row r="442" spans="1:19">
      <c r="A442" s="23" t="s">
        <v>466</v>
      </c>
      <c r="B442" s="24">
        <v>81</v>
      </c>
      <c r="C442" s="25">
        <f t="shared" si="4"/>
        <v>5918</v>
      </c>
      <c r="D442" s="23">
        <v>60</v>
      </c>
      <c r="E442" s="23">
        <v>50</v>
      </c>
      <c r="F442" s="24">
        <v>50</v>
      </c>
      <c r="G442" s="47">
        <f>人物成长表!$D442*人物成长表!$B442*10%+7+IF(AND(B442&lt;=10,B442&gt;0),(人物成长表!$B442-1)*转化表!$C$50,IF(AND(B442&lt;=20,B442&gt;10),9*转化表!$C$50+(B442-10)*转化表!$C$51,IF(AND(B442&lt;=30,B442&gt;20),9*转化表!$C$50+10*转化表!$C$51+(B442-20)*转化表!$C$52,IF(AND(B442&lt;=40,B442&gt;30),9*转化表!$C$50+10*转化表!$C$51+10*转化表!$C$52+(B442-30)*转化表!$C$53,IF(AND(B442&lt;=50,B442&gt;40),9*转化表!$C$50+10*转化表!$C$51+10*转化表!$C$52+10*转化表!$C$53+(B442-40)*转化表!$C$54,IF(AND(B442&lt;=60,B442&gt;50),9*转化表!$C$50+10*转化表!$C$51+10*转化表!$C$52+10*转化表!$C$53+10*转化表!$C$54+(B442-50)*转化表!$C$55,IF(AND(B442&lt;=70,B442&gt;60),9*转化表!$C$50+10*转化表!$C$51+10*转化表!$C$52+10*转化表!$C$53+10*转化表!$C$54+10*转化表!$C$55+(B442-60)*转化表!$C$56,IF(AND(B442&lt;=80,B442&gt;70),9*转化表!$C$50+10*转化表!$C$51+10*转化表!$C$52+10*转化表!$C$53+10*转化表!$C$54+10*转化表!$C$55+10*转化表!$C$56+(B442-70)*转化表!$C$57,IF(AND(B442&lt;=90,B442&gt;80),9*转化表!$C$50+10*转化表!$C$51+10*转化表!$C$52+10*转化表!$C$53+10*转化表!$C$54+10*转化表!$C$55+10*转化表!$C$56+10*转化表!$C$57+(B442-80)*转化表!$C$58,IF(AND(B442&lt;=100,B442&gt;90),9*转化表!$C$50+10*转化表!$C$51+10*转化表!$C$52+10*转化表!$C$53+10*转化表!$C$54+10*转化表!$C$55+10*转化表!$C$56+10*转化表!$C$57+10*转化表!$C$58+(B442-90)*转化表!$C$59,IF(AND(B442&lt;=110,B442&gt;100),9*转化表!$C$50+10*转化表!$C$51+10*转化表!$C$52+10*转化表!$C$53+10*转化表!$C$54+10*转化表!$C$55+10*转化表!$C$56+10*转化表!$C$57+10*转化表!$C$58+10*转化表!$C$59+(B442-100)*转化表!$C$60,IF(AND(B442&lt;=120,B442&gt;110),9*转化表!$C$50+10*转化表!$C$51+10*转化表!$C$52+10*转化表!$C$53+10*转化表!$C$54+10*转化表!$C$55+10*转化表!$C$56+10*转化表!$C$57+10*转化表!$C$58+10*转化表!$C$59+10*转化表!$C$60+(B442-110)*转化表!$C$61))))))))))))</f>
        <v>1556</v>
      </c>
      <c r="H442" s="47">
        <f>人物成长表!$D442*人物成长表!$B442*7%+4.8+IF(AND(B442&lt;=10,B442&gt;0),(人物成长表!$B442-1)*转化表!$D$50,IF(AND(B442&lt;=20,B442&gt;10),9*转化表!$D$50+(B442-10)*转化表!$D$51,IF(AND(B442&lt;=30,B442&gt;20),9*转化表!$D$50+10*转化表!$D$51+(B442-20)*转化表!$D$52,IF(AND(B442&lt;=40,B442&gt;30),9*转化表!$D$50+10*转化表!$D$51+10*转化表!$D$52+(B442-30)*转化表!$D$53,IF(AND(B442&lt;=50,B442&gt;40),9*转化表!$D$50+10*转化表!$D$51+10*转化表!$D$52+10*转化表!$D$53+(B442-40)*转化表!$D$54,IF(AND(B442&lt;=60,B442&gt;50),9*转化表!$D$50+10*转化表!$D$51+10*转化表!$D$52+10*转化表!$D$53+10*转化表!$D$54+(B442-50)*转化表!$D$55,IF(AND(B442&lt;=70,B442&gt;60),9*转化表!$D$50+10*转化表!$D$51+10*转化表!$D$52+10*转化表!$D$53+10*转化表!$D$54+10*转化表!$D$55+(B442-60)*转化表!$D$56,IF(AND(B442&lt;=80,B442&gt;70),9*转化表!$D$50+10*转化表!$D$51+10*转化表!$D$52+10*转化表!$D$53+10*转化表!$D$54+10*转化表!$D$55+10*转化表!$D$56+(B442-70)*转化表!$D$57,IF(AND(B442&lt;=90,B442&gt;80),9*转化表!$D$50+10*转化表!$D$51+10*转化表!$D$52+10*转化表!$D$53+10*转化表!$D$54+10*转化表!$D$55+10*转化表!$D$56+10*转化表!$D$57+(B442-80)*转化表!$D$58,IF(AND(B442&lt;=100,B442&gt;90),9*转化表!$D$50+10*转化表!$D$51+10*转化表!$D$52+10*转化表!$D$53+10*转化表!$D$54+10*转化表!$D$55+10*转化表!$D$56+10*转化表!$D$57+10*转化表!$D$58+(B442-90)*转化表!$D$59,IF(AND(B442&lt;=110,B442&gt;100),9*转化表!$D$50+10*转化表!$D$51+10*转化表!$D$52+10*转化表!$D$53+10*转化表!$D$54+10*转化表!$D$55+10*转化表!$D$56+10*转化表!$D$57+10*转化表!$D$58+10*转化表!$D$59+(B442-100)*转化表!$D$60,IF(AND(B442&lt;=120,B442&gt;110),9*转化表!$D$50+10*转化表!$D$51+10*转化表!$D$52+10*转化表!$D$53+10*转化表!$D$54+10*转化表!$D$55+10*转化表!$D$56+10*转化表!$D$57+10*转化表!$D$58+10*转化表!$D$59+10*转化表!$D$60+(B442-110)*转化表!$D$61))))))))))))</f>
        <v>418.80000000000007</v>
      </c>
      <c r="I442" s="46">
        <f>IF(E442&lt;=50,0,(E442-50)*B442*10%+0.1+IF(AND(B442&lt;=10,B442&gt;0),(人物成长表!$B442-1)*转化表!$E$50,IF(AND(B442&lt;=20,B442&gt;10),9*转化表!$E$50+(B442-10)*转化表!$E$51,IF(AND(B442&lt;=30,B442&gt;20),9*转化表!$E$50+10*转化表!$E$51+(B442-20)*转化表!$E$52,IF(AND(B442&lt;=40,B442&gt;30),9*转化表!$E$50+10*转化表!$E$51+10*转化表!$E$52+(B442-30)*转化表!$E$53,IF(AND(B442&lt;=50,B442&gt;40),9*转化表!$E$50+10*转化表!$E$51+10*转化表!$E$52+10*转化表!$E$53+(B442-40)*转化表!$E$54,IF(AND(B442&lt;=60,B442&gt;50),9*转化表!$E$50+10*转化表!$E$51+10*转化表!$E$52+10*转化表!$E$53+10*转化表!$E$54+(B442-50)*转化表!$E$55,IF(AND(B442&lt;=70,B442&gt;60),9*转化表!$E$50+10*转化表!$E$51+10*转化表!$E$52+10*转化表!$E$53+10*转化表!$E$54+10*转化表!$E$55+(B442-60)*转化表!$E$56,IF(AND(B442&lt;=80,B442&gt;70),9*转化表!$E$50+10*转化表!$E$51+10*转化表!$E$52+10*转化表!$E$53+10*转化表!$E$54+10*转化表!$E$55+10*转化表!$E$56+(B442-70)*转化表!$E$57,IF(AND(B442&lt;=90,B442&gt;80),9*转化表!$E$50+10*转化表!$E$51+10*转化表!$E$52+10*转化表!$E$53+10*转化表!$E$54+10*转化表!$E$55+10*转化表!$E$56+10*转化表!$E$57+(B442-80)*转化表!$E$58,IF(AND(B442&lt;=100,B442&gt;90),9*转化表!$E$50+10*转化表!$E$51+10*转化表!$E$52+10*转化表!$E$53+10*转化表!$E$54+10*转化表!$E$55+10*转化表!$E$56+10*转化表!$E$57+10*转化表!$E$58+(B442-90)*转化表!$E$59,IF(AND(B442&lt;=110,B442&gt;100),9*转化表!$E$50+10*转化表!$E$51+10*转化表!$E$52+10*转化表!$E$53+10*转化表!$E$54+10*转化表!$E$55+10*转化表!$E$56+10*转化表!$E$57+10*转化表!$E$58+10*转化表!$E$59+(B442-100)*转化表!$E$60,IF(AND(B442&lt;=120,B442&gt;110),9*转化表!$E$50+10*转化表!$E$51+10*转化表!$E$52+10*转化表!$E$53+10*转化表!$E$54+10*转化表!$E$55+10*转化表!$E$56+10*转化表!$E$57+10*转化表!$E$58+10*转化表!$E$59+10*转化表!$E$60+(B442-110)*转化表!$E$61)))))))))))))</f>
        <v>0</v>
      </c>
      <c r="J442" s="46">
        <f>IF(E442&lt;=50,0,(E442-50)*B442*7%+0.1+IF(AND(B442&lt;=10,B442&gt;0),(人物成长表!$B442-1)*转化表!$F$50,IF(AND(B442&lt;=20,B442&gt;10),9*转化表!$F$50+(B442-10)*转化表!$F$51,IF(AND(B442&lt;=30,B442&gt;20),9*转化表!$F$50+10*转化表!$F$51+(B442-20)*转化表!$F$52,IF(AND(B442&lt;=40,B442&gt;30),9*转化表!$F$50+10*转化表!$F$51+10*转化表!$F$52+(B442-30)*转化表!$F$53,IF(AND(B442&lt;=50,B442&gt;40),9*转化表!$F$50+10*转化表!$F$51+10*转化表!$F$52+10*转化表!$F$53+(B442-40)*转化表!$F$54,IF(AND(B442&lt;=60,B442&gt;50),9*转化表!$F$50+10*转化表!$F$51+10*转化表!$F$52+10*转化表!$F$53+10*转化表!$F$54+(B442-50)*转化表!$F$55,IF(AND(B442&lt;=70,B442&gt;60),9*转化表!$F$50+10*转化表!$F$51+10*转化表!$F$52+10*转化表!$F$53+10*转化表!$F$54+10*转化表!$F$55+(B442-60)*转化表!$F$56,IF(AND(B442&lt;=80,B442&gt;70),9*转化表!$F$50+10*转化表!$F$51+10*转化表!$F$52+10*转化表!$F$53+10*转化表!$F$54+10*转化表!$F$55+10*转化表!$F$56+(B442-70)*转化表!$F$57,IF(AND(B442&lt;=90,B442&gt;80),9*转化表!$F$50+10*转化表!$F$51+10*转化表!$F$52+10*转化表!$F$53+10*转化表!$F$54+10*转化表!$F$55+10*转化表!$F$56+10*转化表!$F$57+(B442-80)*转化表!$F$58,IF(AND(B442&lt;=100,B442&gt;90),9*转化表!$F$50+10*转化表!$F$51+10*转化表!$F$52+10*转化表!$F$53+10*转化表!$F$54+10*转化表!$F$55+10*转化表!$F$56+10*转化表!$F$57+10*转化表!$F$58+(B442-90)*转化表!$F$59,IF(AND(B442&lt;=110,B442&gt;100),9*转化表!$F$50+10*转化表!$F$51+10*转化表!$F$52+10*转化表!$F$53+10*转化表!$F$54+10*转化表!$F$55+10*转化表!$F$56+10*转化表!$F$57+10*转化表!$F$58+10*转化表!$F$59+(B442-100)*转化表!$F$60,IF(AND(B442&lt;=120,B442&gt;110),9*转化表!$F$50+10*转化表!$F$51+10*转化表!$F$52+10*转化表!$F$53+10*转化表!$F$54+10*转化表!$F$55+10*转化表!$F$56+10*转化表!$F$57+10*转化表!$F$58+10*转化表!$F$59+10*转化表!$F$60+(B442-110)*转化表!$F$61)))))))))))))</f>
        <v>0</v>
      </c>
      <c r="K442" s="46">
        <f>(F442-50)*B442*10%+1+IF(AND(B442&lt;=10,B442&gt;0),(人物成长表!$B442-1)*转化表!$G$50,IF(AND(B442&lt;=20,B442&gt;10),9*转化表!$G$50+(B442-10)*转化表!$G$51,IF(AND(B442&lt;=30,B442&gt;20),9*转化表!$G$50+10*转化表!$G$51+(B442-20)*转化表!$G$52,IF(AND(B442&lt;=40,B442&gt;30),9*转化表!$G$50+10*转化表!$G$51+10*转化表!$G$52+(B442-30)*转化表!$G$53,IF(AND(B442&lt;=50,B442&gt;40),9*转化表!$G$50+10*转化表!$G$51+10*转化表!$G$52+10*转化表!$G$53+(B442-40)*转化表!$G$54,IF(AND(B442&lt;=60,B442&gt;50),9*转化表!$G$50+10*转化表!$G$51+10*转化表!$G$52+10*转化表!$G$53+10*转化表!$G$54+(B442-50)*转化表!$G$55,IF(AND(B442&lt;=70,B442&gt;60),9*转化表!$G$50+10*转化表!$G$51+10*转化表!$G$52+10*转化表!$G$53+10*转化表!$G$54+10*转化表!$G$55+(B442-60)*转化表!$G$56,IF(AND(B442&lt;=80,B442&gt;70),9*转化表!$G$50+10*转化表!$G$51+10*转化表!$G$52+10*转化表!$G$53+10*转化表!$G$54+10*转化表!$G$55+10*转化表!$G$56+(B442-70)*转化表!$G$57,IF(AND(B442&lt;=90,B442&gt;80),9*转化表!$G$50+10*转化表!$G$51+10*转化表!$G$52+10*转化表!$G$53+10*转化表!$G$54+10*转化表!$G$55+10*转化表!$G$56+10*转化表!$G$57+(B442-80)*转化表!$G$58,IF(AND(B442&lt;=100,B442&gt;90),9*转化表!$G$50+10*转化表!$G$51+10*转化表!$G$52+10*转化表!$G$53+10*转化表!$G$54+10*转化表!$G$55+10*转化表!$G$56+10*转化表!$G$57+10*转化表!$G$58+(B442-90)*转化表!$G$59,IF(AND(B442&lt;=110,B442&gt;100),9*转化表!$G$50+10*转化表!$G$51+10*转化表!$G$52+10*转化表!$G$53+10*转化表!$G$54+10*转化表!$G$55+10*转化表!$G$56+10*转化表!$G$57+10*转化表!$G$58+10*转化表!$G$59+(B442-100)*转化表!$G$60,IF(AND(B442&lt;=120,B442&gt;110),9*转化表!$G$50+10*转化表!$G$51+10*转化表!$G$52+10*转化表!$G$53+10*转化表!$G$54+10*转化表!$G$55+10*转化表!$G$56+10*转化表!$G$57+10*转化表!$G$58+10*转化表!$G$59+10*转化表!$G$60+(B442-110)*转化表!$G$61))))))))))))</f>
        <v>369</v>
      </c>
      <c r="L442" s="46">
        <f>IF(F442&lt;=50,0,(F442-50)*B442*7%+IF(AND(B442&lt;=10,B442&gt;0),(人物成长表!$B442-1)*转化表!$H$50,IF(AND(B442&lt;=20,B442&gt;10),9*转化表!$H$50+(B442-10)*转化表!$H$51,IF(AND(B442&lt;=30,B442&gt;20),9*转化表!$H$50+10*转化表!$H$51+(B442-20)*转化表!$H$52,IF(AND(B442&lt;=40,B442&gt;30),9*转化表!$H$50+10*转化表!$H$51+10*转化表!$H$52+(B442-30)*转化表!$H$53,IF(AND(B442&lt;=50,B442&gt;40),9*转化表!$H$50+10*转化表!$H$51+10*转化表!$H$52+10*转化表!$H$53+(B442-40)*转化表!$H$54,IF(AND(B442&lt;=60,B442&gt;50),9*转化表!$H$50+10*转化表!$H$51+10*转化表!$H$52+10*转化表!$H$53+10*转化表!$H$54+(B442-50)*转化表!$H$55,IF(AND(B442&lt;=70,B442&gt;60),9*转化表!$H$50+10*转化表!$H$51+10*转化表!$H$52+10*转化表!$H$53+10*转化表!$H$54+10*转化表!$H$55+(B442-60)*转化表!$H$56,IF(AND(B442&lt;=80,B442&gt;70),9*转化表!$H$50+10*转化表!$H$51+10*转化表!$H$52+10*转化表!$H$53+10*转化表!$H$54+10*转化表!$H$55+10*转化表!$H$56+(B442-70)*转化表!$H$57,IF(AND(B442&lt;=90,B442&gt;80),9*转化表!$H$50+10*转化表!$H$51+10*转化表!$H$52+10*转化表!$H$53+10*转化表!$H$54+10*转化表!$H$55+10*转化表!$H$56+10*转化表!$H$57+(B442-80)*转化表!$H$58,IF(AND(B442&lt;=100,B442&gt;90),9*转化表!$H$50+10*转化表!$H$51+10*转化表!$H$52+10*转化表!$H$53+10*转化表!$H$54+10*转化表!$H$55+10*转化表!$H$56+10*转化表!$H$57+10*转化表!$H$58+(B442-90)*转化表!$H$59,IF(AND(B442&lt;=110,B442&gt;100),9*转化表!$H$50+10*转化表!$H$51+10*转化表!$H$52+10*转化表!$H$53+10*转化表!$H$54+10*转化表!$H$55+10*转化表!$H$56+10*转化表!$H$57+10*转化表!$H$58+10*转化表!$H$59+(B442-100)*转化表!$H$60,IF(AND(B442&lt;=120,B442&gt;110),9*转化表!$H$50+10*转化表!$H$51+10*转化表!$H$52+10*转化表!$H$53+10*转化表!$H$54+10*转化表!$H$55+10*转化表!$H$56+10*转化表!$H$57+10*转化表!$H$58+10*转化表!$H$59+10*转化表!$H$60+(B442-110)*转化表!$H$61)))))))))))))</f>
        <v>0</v>
      </c>
      <c r="M442" s="26">
        <v>0.3</v>
      </c>
      <c r="N442" s="24">
        <v>0</v>
      </c>
      <c r="O442" s="24">
        <v>0</v>
      </c>
      <c r="P442" s="26">
        <v>0.05</v>
      </c>
      <c r="Q442" s="24">
        <v>0</v>
      </c>
      <c r="R442" s="24">
        <v>0</v>
      </c>
      <c r="S442" s="26">
        <v>0.1</v>
      </c>
    </row>
    <row r="443" spans="1:19">
      <c r="A443" s="23" t="s">
        <v>466</v>
      </c>
      <c r="B443" s="24">
        <v>82</v>
      </c>
      <c r="C443" s="25">
        <f t="shared" si="4"/>
        <v>6062</v>
      </c>
      <c r="D443" s="23">
        <v>60</v>
      </c>
      <c r="E443" s="23">
        <v>50</v>
      </c>
      <c r="F443" s="24">
        <v>50</v>
      </c>
      <c r="G443" s="47">
        <f>人物成长表!$D443*人物成长表!$B443*10%+7+IF(AND(B443&lt;=10,B443&gt;0),(人物成长表!$B443-1)*转化表!$C$50,IF(AND(B443&lt;=20,B443&gt;10),9*转化表!$C$50+(B443-10)*转化表!$C$51,IF(AND(B443&lt;=30,B443&gt;20),9*转化表!$C$50+10*转化表!$C$51+(B443-20)*转化表!$C$52,IF(AND(B443&lt;=40,B443&gt;30),9*转化表!$C$50+10*转化表!$C$51+10*转化表!$C$52+(B443-30)*转化表!$C$53,IF(AND(B443&lt;=50,B443&gt;40),9*转化表!$C$50+10*转化表!$C$51+10*转化表!$C$52+10*转化表!$C$53+(B443-40)*转化表!$C$54,IF(AND(B443&lt;=60,B443&gt;50),9*转化表!$C$50+10*转化表!$C$51+10*转化表!$C$52+10*转化表!$C$53+10*转化表!$C$54+(B443-50)*转化表!$C$55,IF(AND(B443&lt;=70,B443&gt;60),9*转化表!$C$50+10*转化表!$C$51+10*转化表!$C$52+10*转化表!$C$53+10*转化表!$C$54+10*转化表!$C$55+(B443-60)*转化表!$C$56,IF(AND(B443&lt;=80,B443&gt;70),9*转化表!$C$50+10*转化表!$C$51+10*转化表!$C$52+10*转化表!$C$53+10*转化表!$C$54+10*转化表!$C$55+10*转化表!$C$56+(B443-70)*转化表!$C$57,IF(AND(B443&lt;=90,B443&gt;80),9*转化表!$C$50+10*转化表!$C$51+10*转化表!$C$52+10*转化表!$C$53+10*转化表!$C$54+10*转化表!$C$55+10*转化表!$C$56+10*转化表!$C$57+(B443-80)*转化表!$C$58,IF(AND(B443&lt;=100,B443&gt;90),9*转化表!$C$50+10*转化表!$C$51+10*转化表!$C$52+10*转化表!$C$53+10*转化表!$C$54+10*转化表!$C$55+10*转化表!$C$56+10*转化表!$C$57+10*转化表!$C$58+(B443-90)*转化表!$C$59,IF(AND(B443&lt;=110,B443&gt;100),9*转化表!$C$50+10*转化表!$C$51+10*转化表!$C$52+10*转化表!$C$53+10*转化表!$C$54+10*转化表!$C$55+10*转化表!$C$56+10*转化表!$C$57+10*转化表!$C$58+10*转化表!$C$59+(B443-100)*转化表!$C$60,IF(AND(B443&lt;=120,B443&gt;110),9*转化表!$C$50+10*转化表!$C$51+10*转化表!$C$52+10*转化表!$C$53+10*转化表!$C$54+10*转化表!$C$55+10*转化表!$C$56+10*转化表!$C$57+10*转化表!$C$58+10*转化表!$C$59+10*转化表!$C$60+(B443-110)*转化表!$C$61))))))))))))</f>
        <v>1593</v>
      </c>
      <c r="H443" s="47">
        <f>人物成长表!$D443*人物成长表!$B443*7%+4.8+IF(AND(B443&lt;=10,B443&gt;0),(人物成长表!$B443-1)*转化表!$D$50,IF(AND(B443&lt;=20,B443&gt;10),9*转化表!$D$50+(B443-10)*转化表!$D$51,IF(AND(B443&lt;=30,B443&gt;20),9*转化表!$D$50+10*转化表!$D$51+(B443-20)*转化表!$D$52,IF(AND(B443&lt;=40,B443&gt;30),9*转化表!$D$50+10*转化表!$D$51+10*转化表!$D$52+(B443-30)*转化表!$D$53,IF(AND(B443&lt;=50,B443&gt;40),9*转化表!$D$50+10*转化表!$D$51+10*转化表!$D$52+10*转化表!$D$53+(B443-40)*转化表!$D$54,IF(AND(B443&lt;=60,B443&gt;50),9*转化表!$D$50+10*转化表!$D$51+10*转化表!$D$52+10*转化表!$D$53+10*转化表!$D$54+(B443-50)*转化表!$D$55,IF(AND(B443&lt;=70,B443&gt;60),9*转化表!$D$50+10*转化表!$D$51+10*转化表!$D$52+10*转化表!$D$53+10*转化表!$D$54+10*转化表!$D$55+(B443-60)*转化表!$D$56,IF(AND(B443&lt;=80,B443&gt;70),9*转化表!$D$50+10*转化表!$D$51+10*转化表!$D$52+10*转化表!$D$53+10*转化表!$D$54+10*转化表!$D$55+10*转化表!$D$56+(B443-70)*转化表!$D$57,IF(AND(B443&lt;=90,B443&gt;80),9*转化表!$D$50+10*转化表!$D$51+10*转化表!$D$52+10*转化表!$D$53+10*转化表!$D$54+10*转化表!$D$55+10*转化表!$D$56+10*转化表!$D$57+(B443-80)*转化表!$D$58,IF(AND(B443&lt;=100,B443&gt;90),9*转化表!$D$50+10*转化表!$D$51+10*转化表!$D$52+10*转化表!$D$53+10*转化表!$D$54+10*转化表!$D$55+10*转化表!$D$56+10*转化表!$D$57+10*转化表!$D$58+(B443-90)*转化表!$D$59,IF(AND(B443&lt;=110,B443&gt;100),9*转化表!$D$50+10*转化表!$D$51+10*转化表!$D$52+10*转化表!$D$53+10*转化表!$D$54+10*转化表!$D$55+10*转化表!$D$56+10*转化表!$D$57+10*转化表!$D$58+10*转化表!$D$59+(B443-100)*转化表!$D$60,IF(AND(B443&lt;=120,B443&gt;110),9*转化表!$D$50+10*转化表!$D$51+10*转化表!$D$52+10*转化表!$D$53+10*转化表!$D$54+10*转化表!$D$55+10*转化表!$D$56+10*转化表!$D$57+10*转化表!$D$58+10*转化表!$D$59+10*转化表!$D$60+(B443-110)*转化表!$D$61))))))))))))</f>
        <v>427.6</v>
      </c>
      <c r="I443" s="46">
        <f>IF(E443&lt;=50,0,(E443-50)*B443*10%+0.1+IF(AND(B443&lt;=10,B443&gt;0),(人物成长表!$B443-1)*转化表!$E$50,IF(AND(B443&lt;=20,B443&gt;10),9*转化表!$E$50+(B443-10)*转化表!$E$51,IF(AND(B443&lt;=30,B443&gt;20),9*转化表!$E$50+10*转化表!$E$51+(B443-20)*转化表!$E$52,IF(AND(B443&lt;=40,B443&gt;30),9*转化表!$E$50+10*转化表!$E$51+10*转化表!$E$52+(B443-30)*转化表!$E$53,IF(AND(B443&lt;=50,B443&gt;40),9*转化表!$E$50+10*转化表!$E$51+10*转化表!$E$52+10*转化表!$E$53+(B443-40)*转化表!$E$54,IF(AND(B443&lt;=60,B443&gt;50),9*转化表!$E$50+10*转化表!$E$51+10*转化表!$E$52+10*转化表!$E$53+10*转化表!$E$54+(B443-50)*转化表!$E$55,IF(AND(B443&lt;=70,B443&gt;60),9*转化表!$E$50+10*转化表!$E$51+10*转化表!$E$52+10*转化表!$E$53+10*转化表!$E$54+10*转化表!$E$55+(B443-60)*转化表!$E$56,IF(AND(B443&lt;=80,B443&gt;70),9*转化表!$E$50+10*转化表!$E$51+10*转化表!$E$52+10*转化表!$E$53+10*转化表!$E$54+10*转化表!$E$55+10*转化表!$E$56+(B443-70)*转化表!$E$57,IF(AND(B443&lt;=90,B443&gt;80),9*转化表!$E$50+10*转化表!$E$51+10*转化表!$E$52+10*转化表!$E$53+10*转化表!$E$54+10*转化表!$E$55+10*转化表!$E$56+10*转化表!$E$57+(B443-80)*转化表!$E$58,IF(AND(B443&lt;=100,B443&gt;90),9*转化表!$E$50+10*转化表!$E$51+10*转化表!$E$52+10*转化表!$E$53+10*转化表!$E$54+10*转化表!$E$55+10*转化表!$E$56+10*转化表!$E$57+10*转化表!$E$58+(B443-90)*转化表!$E$59,IF(AND(B443&lt;=110,B443&gt;100),9*转化表!$E$50+10*转化表!$E$51+10*转化表!$E$52+10*转化表!$E$53+10*转化表!$E$54+10*转化表!$E$55+10*转化表!$E$56+10*转化表!$E$57+10*转化表!$E$58+10*转化表!$E$59+(B443-100)*转化表!$E$60,IF(AND(B443&lt;=120,B443&gt;110),9*转化表!$E$50+10*转化表!$E$51+10*转化表!$E$52+10*转化表!$E$53+10*转化表!$E$54+10*转化表!$E$55+10*转化表!$E$56+10*转化表!$E$57+10*转化表!$E$58+10*转化表!$E$59+10*转化表!$E$60+(B443-110)*转化表!$E$61)))))))))))))</f>
        <v>0</v>
      </c>
      <c r="J443" s="46">
        <f>IF(E443&lt;=50,0,(E443-50)*B443*7%+0.1+IF(AND(B443&lt;=10,B443&gt;0),(人物成长表!$B443-1)*转化表!$F$50,IF(AND(B443&lt;=20,B443&gt;10),9*转化表!$F$50+(B443-10)*转化表!$F$51,IF(AND(B443&lt;=30,B443&gt;20),9*转化表!$F$50+10*转化表!$F$51+(B443-20)*转化表!$F$52,IF(AND(B443&lt;=40,B443&gt;30),9*转化表!$F$50+10*转化表!$F$51+10*转化表!$F$52+(B443-30)*转化表!$F$53,IF(AND(B443&lt;=50,B443&gt;40),9*转化表!$F$50+10*转化表!$F$51+10*转化表!$F$52+10*转化表!$F$53+(B443-40)*转化表!$F$54,IF(AND(B443&lt;=60,B443&gt;50),9*转化表!$F$50+10*转化表!$F$51+10*转化表!$F$52+10*转化表!$F$53+10*转化表!$F$54+(B443-50)*转化表!$F$55,IF(AND(B443&lt;=70,B443&gt;60),9*转化表!$F$50+10*转化表!$F$51+10*转化表!$F$52+10*转化表!$F$53+10*转化表!$F$54+10*转化表!$F$55+(B443-60)*转化表!$F$56,IF(AND(B443&lt;=80,B443&gt;70),9*转化表!$F$50+10*转化表!$F$51+10*转化表!$F$52+10*转化表!$F$53+10*转化表!$F$54+10*转化表!$F$55+10*转化表!$F$56+(B443-70)*转化表!$F$57,IF(AND(B443&lt;=90,B443&gt;80),9*转化表!$F$50+10*转化表!$F$51+10*转化表!$F$52+10*转化表!$F$53+10*转化表!$F$54+10*转化表!$F$55+10*转化表!$F$56+10*转化表!$F$57+(B443-80)*转化表!$F$58,IF(AND(B443&lt;=100,B443&gt;90),9*转化表!$F$50+10*转化表!$F$51+10*转化表!$F$52+10*转化表!$F$53+10*转化表!$F$54+10*转化表!$F$55+10*转化表!$F$56+10*转化表!$F$57+10*转化表!$F$58+(B443-90)*转化表!$F$59,IF(AND(B443&lt;=110,B443&gt;100),9*转化表!$F$50+10*转化表!$F$51+10*转化表!$F$52+10*转化表!$F$53+10*转化表!$F$54+10*转化表!$F$55+10*转化表!$F$56+10*转化表!$F$57+10*转化表!$F$58+10*转化表!$F$59+(B443-100)*转化表!$F$60,IF(AND(B443&lt;=120,B443&gt;110),9*转化表!$F$50+10*转化表!$F$51+10*转化表!$F$52+10*转化表!$F$53+10*转化表!$F$54+10*转化表!$F$55+10*转化表!$F$56+10*转化表!$F$57+10*转化表!$F$58+10*转化表!$F$59+10*转化表!$F$60+(B443-110)*转化表!$F$61)))))))))))))</f>
        <v>0</v>
      </c>
      <c r="K443" s="46">
        <f>(F443-50)*B443*10%+1+IF(AND(B443&lt;=10,B443&gt;0),(人物成长表!$B443-1)*转化表!$G$50,IF(AND(B443&lt;=20,B443&gt;10),9*转化表!$G$50+(B443-10)*转化表!$G$51,IF(AND(B443&lt;=30,B443&gt;20),9*转化表!$G$50+10*转化表!$G$51+(B443-20)*转化表!$G$52,IF(AND(B443&lt;=40,B443&gt;30),9*转化表!$G$50+10*转化表!$G$51+10*转化表!$G$52+(B443-30)*转化表!$G$53,IF(AND(B443&lt;=50,B443&gt;40),9*转化表!$G$50+10*转化表!$G$51+10*转化表!$G$52+10*转化表!$G$53+(B443-40)*转化表!$G$54,IF(AND(B443&lt;=60,B443&gt;50),9*转化表!$G$50+10*转化表!$G$51+10*转化表!$G$52+10*转化表!$G$53+10*转化表!$G$54+(B443-50)*转化表!$G$55,IF(AND(B443&lt;=70,B443&gt;60),9*转化表!$G$50+10*转化表!$G$51+10*转化表!$G$52+10*转化表!$G$53+10*转化表!$G$54+10*转化表!$G$55+(B443-60)*转化表!$G$56,IF(AND(B443&lt;=80,B443&gt;70),9*转化表!$G$50+10*转化表!$G$51+10*转化表!$G$52+10*转化表!$G$53+10*转化表!$G$54+10*转化表!$G$55+10*转化表!$G$56+(B443-70)*转化表!$G$57,IF(AND(B443&lt;=90,B443&gt;80),9*转化表!$G$50+10*转化表!$G$51+10*转化表!$G$52+10*转化表!$G$53+10*转化表!$G$54+10*转化表!$G$55+10*转化表!$G$56+10*转化表!$G$57+(B443-80)*转化表!$G$58,IF(AND(B443&lt;=100,B443&gt;90),9*转化表!$G$50+10*转化表!$G$51+10*转化表!$G$52+10*转化表!$G$53+10*转化表!$G$54+10*转化表!$G$55+10*转化表!$G$56+10*转化表!$G$57+10*转化表!$G$58+(B443-90)*转化表!$G$59,IF(AND(B443&lt;=110,B443&gt;100),9*转化表!$G$50+10*转化表!$G$51+10*转化表!$G$52+10*转化表!$G$53+10*转化表!$G$54+10*转化表!$G$55+10*转化表!$G$56+10*转化表!$G$57+10*转化表!$G$58+10*转化表!$G$59+(B443-100)*转化表!$G$60,IF(AND(B443&lt;=120,B443&gt;110),9*转化表!$G$50+10*转化表!$G$51+10*转化表!$G$52+10*转化表!$G$53+10*转化表!$G$54+10*转化表!$G$55+10*转化表!$G$56+10*转化表!$G$57+10*转化表!$G$58+10*转化表!$G$59+10*转化表!$G$60+(B443-110)*转化表!$G$61))))))))))))</f>
        <v>378</v>
      </c>
      <c r="L443" s="46">
        <f>IF(F443&lt;=50,0,(F443-50)*B443*7%+IF(AND(B443&lt;=10,B443&gt;0),(人物成长表!$B443-1)*转化表!$H$50,IF(AND(B443&lt;=20,B443&gt;10),9*转化表!$H$50+(B443-10)*转化表!$H$51,IF(AND(B443&lt;=30,B443&gt;20),9*转化表!$H$50+10*转化表!$H$51+(B443-20)*转化表!$H$52,IF(AND(B443&lt;=40,B443&gt;30),9*转化表!$H$50+10*转化表!$H$51+10*转化表!$H$52+(B443-30)*转化表!$H$53,IF(AND(B443&lt;=50,B443&gt;40),9*转化表!$H$50+10*转化表!$H$51+10*转化表!$H$52+10*转化表!$H$53+(B443-40)*转化表!$H$54,IF(AND(B443&lt;=60,B443&gt;50),9*转化表!$H$50+10*转化表!$H$51+10*转化表!$H$52+10*转化表!$H$53+10*转化表!$H$54+(B443-50)*转化表!$H$55,IF(AND(B443&lt;=70,B443&gt;60),9*转化表!$H$50+10*转化表!$H$51+10*转化表!$H$52+10*转化表!$H$53+10*转化表!$H$54+10*转化表!$H$55+(B443-60)*转化表!$H$56,IF(AND(B443&lt;=80,B443&gt;70),9*转化表!$H$50+10*转化表!$H$51+10*转化表!$H$52+10*转化表!$H$53+10*转化表!$H$54+10*转化表!$H$55+10*转化表!$H$56+(B443-70)*转化表!$H$57,IF(AND(B443&lt;=90,B443&gt;80),9*转化表!$H$50+10*转化表!$H$51+10*转化表!$H$52+10*转化表!$H$53+10*转化表!$H$54+10*转化表!$H$55+10*转化表!$H$56+10*转化表!$H$57+(B443-80)*转化表!$H$58,IF(AND(B443&lt;=100,B443&gt;90),9*转化表!$H$50+10*转化表!$H$51+10*转化表!$H$52+10*转化表!$H$53+10*转化表!$H$54+10*转化表!$H$55+10*转化表!$H$56+10*转化表!$H$57+10*转化表!$H$58+(B443-90)*转化表!$H$59,IF(AND(B443&lt;=110,B443&gt;100),9*转化表!$H$50+10*转化表!$H$51+10*转化表!$H$52+10*转化表!$H$53+10*转化表!$H$54+10*转化表!$H$55+10*转化表!$H$56+10*转化表!$H$57+10*转化表!$H$58+10*转化表!$H$59+(B443-100)*转化表!$H$60,IF(AND(B443&lt;=120,B443&gt;110),9*转化表!$H$50+10*转化表!$H$51+10*转化表!$H$52+10*转化表!$H$53+10*转化表!$H$54+10*转化表!$H$55+10*转化表!$H$56+10*转化表!$H$57+10*转化表!$H$58+10*转化表!$H$59+10*转化表!$H$60+(B443-110)*转化表!$H$61)))))))))))))</f>
        <v>0</v>
      </c>
      <c r="M443" s="26">
        <v>0.3</v>
      </c>
      <c r="N443" s="24">
        <v>0</v>
      </c>
      <c r="O443" s="24">
        <v>0</v>
      </c>
      <c r="P443" s="26">
        <v>0.05</v>
      </c>
      <c r="Q443" s="24">
        <v>0</v>
      </c>
      <c r="R443" s="24">
        <v>0</v>
      </c>
      <c r="S443" s="26">
        <v>0.1</v>
      </c>
    </row>
    <row r="444" spans="1:19">
      <c r="A444" s="23" t="s">
        <v>466</v>
      </c>
      <c r="B444" s="24">
        <v>83</v>
      </c>
      <c r="C444" s="25">
        <f t="shared" si="4"/>
        <v>6206</v>
      </c>
      <c r="D444" s="23">
        <v>60</v>
      </c>
      <c r="E444" s="23">
        <v>50</v>
      </c>
      <c r="F444" s="24">
        <v>50</v>
      </c>
      <c r="G444" s="47">
        <f>人物成长表!$D444*人物成长表!$B444*10%+7+IF(AND(B444&lt;=10,B444&gt;0),(人物成长表!$B444-1)*转化表!$C$50,IF(AND(B444&lt;=20,B444&gt;10),9*转化表!$C$50+(B444-10)*转化表!$C$51,IF(AND(B444&lt;=30,B444&gt;20),9*转化表!$C$50+10*转化表!$C$51+(B444-20)*转化表!$C$52,IF(AND(B444&lt;=40,B444&gt;30),9*转化表!$C$50+10*转化表!$C$51+10*转化表!$C$52+(B444-30)*转化表!$C$53,IF(AND(B444&lt;=50,B444&gt;40),9*转化表!$C$50+10*转化表!$C$51+10*转化表!$C$52+10*转化表!$C$53+(B444-40)*转化表!$C$54,IF(AND(B444&lt;=60,B444&gt;50),9*转化表!$C$50+10*转化表!$C$51+10*转化表!$C$52+10*转化表!$C$53+10*转化表!$C$54+(B444-50)*转化表!$C$55,IF(AND(B444&lt;=70,B444&gt;60),9*转化表!$C$50+10*转化表!$C$51+10*转化表!$C$52+10*转化表!$C$53+10*转化表!$C$54+10*转化表!$C$55+(B444-60)*转化表!$C$56,IF(AND(B444&lt;=80,B444&gt;70),9*转化表!$C$50+10*转化表!$C$51+10*转化表!$C$52+10*转化表!$C$53+10*转化表!$C$54+10*转化表!$C$55+10*转化表!$C$56+(B444-70)*转化表!$C$57,IF(AND(B444&lt;=90,B444&gt;80),9*转化表!$C$50+10*转化表!$C$51+10*转化表!$C$52+10*转化表!$C$53+10*转化表!$C$54+10*转化表!$C$55+10*转化表!$C$56+10*转化表!$C$57+(B444-80)*转化表!$C$58,IF(AND(B444&lt;=100,B444&gt;90),9*转化表!$C$50+10*转化表!$C$51+10*转化表!$C$52+10*转化表!$C$53+10*转化表!$C$54+10*转化表!$C$55+10*转化表!$C$56+10*转化表!$C$57+10*转化表!$C$58+(B444-90)*转化表!$C$59,IF(AND(B444&lt;=110,B444&gt;100),9*转化表!$C$50+10*转化表!$C$51+10*转化表!$C$52+10*转化表!$C$53+10*转化表!$C$54+10*转化表!$C$55+10*转化表!$C$56+10*转化表!$C$57+10*转化表!$C$58+10*转化表!$C$59+(B444-100)*转化表!$C$60,IF(AND(B444&lt;=120,B444&gt;110),9*转化表!$C$50+10*转化表!$C$51+10*转化表!$C$52+10*转化表!$C$53+10*转化表!$C$54+10*转化表!$C$55+10*转化表!$C$56+10*转化表!$C$57+10*转化表!$C$58+10*转化表!$C$59+10*转化表!$C$60+(B444-110)*转化表!$C$61))))))))))))</f>
        <v>1630</v>
      </c>
      <c r="H444" s="47">
        <f>人物成长表!$D444*人物成长表!$B444*7%+4.8+IF(AND(B444&lt;=10,B444&gt;0),(人物成长表!$B444-1)*转化表!$D$50,IF(AND(B444&lt;=20,B444&gt;10),9*转化表!$D$50+(B444-10)*转化表!$D$51,IF(AND(B444&lt;=30,B444&gt;20),9*转化表!$D$50+10*转化表!$D$51+(B444-20)*转化表!$D$52,IF(AND(B444&lt;=40,B444&gt;30),9*转化表!$D$50+10*转化表!$D$51+10*转化表!$D$52+(B444-30)*转化表!$D$53,IF(AND(B444&lt;=50,B444&gt;40),9*转化表!$D$50+10*转化表!$D$51+10*转化表!$D$52+10*转化表!$D$53+(B444-40)*转化表!$D$54,IF(AND(B444&lt;=60,B444&gt;50),9*转化表!$D$50+10*转化表!$D$51+10*转化表!$D$52+10*转化表!$D$53+10*转化表!$D$54+(B444-50)*转化表!$D$55,IF(AND(B444&lt;=70,B444&gt;60),9*转化表!$D$50+10*转化表!$D$51+10*转化表!$D$52+10*转化表!$D$53+10*转化表!$D$54+10*转化表!$D$55+(B444-60)*转化表!$D$56,IF(AND(B444&lt;=80,B444&gt;70),9*转化表!$D$50+10*转化表!$D$51+10*转化表!$D$52+10*转化表!$D$53+10*转化表!$D$54+10*转化表!$D$55+10*转化表!$D$56+(B444-70)*转化表!$D$57,IF(AND(B444&lt;=90,B444&gt;80),9*转化表!$D$50+10*转化表!$D$51+10*转化表!$D$52+10*转化表!$D$53+10*转化表!$D$54+10*转化表!$D$55+10*转化表!$D$56+10*转化表!$D$57+(B444-80)*转化表!$D$58,IF(AND(B444&lt;=100,B444&gt;90),9*转化表!$D$50+10*转化表!$D$51+10*转化表!$D$52+10*转化表!$D$53+10*转化表!$D$54+10*转化表!$D$55+10*转化表!$D$56+10*转化表!$D$57+10*转化表!$D$58+(B444-90)*转化表!$D$59,IF(AND(B444&lt;=110,B444&gt;100),9*转化表!$D$50+10*转化表!$D$51+10*转化表!$D$52+10*转化表!$D$53+10*转化表!$D$54+10*转化表!$D$55+10*转化表!$D$56+10*转化表!$D$57+10*转化表!$D$58+10*转化表!$D$59+(B444-100)*转化表!$D$60,IF(AND(B444&lt;=120,B444&gt;110),9*转化表!$D$50+10*转化表!$D$51+10*转化表!$D$52+10*转化表!$D$53+10*转化表!$D$54+10*转化表!$D$55+10*转化表!$D$56+10*转化表!$D$57+10*转化表!$D$58+10*转化表!$D$59+10*转化表!$D$60+(B444-110)*转化表!$D$61))))))))))))</f>
        <v>436.40000000000003</v>
      </c>
      <c r="I444" s="46">
        <f>IF(E444&lt;=50,0,(E444-50)*B444*10%+0.1+IF(AND(B444&lt;=10,B444&gt;0),(人物成长表!$B444-1)*转化表!$E$50,IF(AND(B444&lt;=20,B444&gt;10),9*转化表!$E$50+(B444-10)*转化表!$E$51,IF(AND(B444&lt;=30,B444&gt;20),9*转化表!$E$50+10*转化表!$E$51+(B444-20)*转化表!$E$52,IF(AND(B444&lt;=40,B444&gt;30),9*转化表!$E$50+10*转化表!$E$51+10*转化表!$E$52+(B444-30)*转化表!$E$53,IF(AND(B444&lt;=50,B444&gt;40),9*转化表!$E$50+10*转化表!$E$51+10*转化表!$E$52+10*转化表!$E$53+(B444-40)*转化表!$E$54,IF(AND(B444&lt;=60,B444&gt;50),9*转化表!$E$50+10*转化表!$E$51+10*转化表!$E$52+10*转化表!$E$53+10*转化表!$E$54+(B444-50)*转化表!$E$55,IF(AND(B444&lt;=70,B444&gt;60),9*转化表!$E$50+10*转化表!$E$51+10*转化表!$E$52+10*转化表!$E$53+10*转化表!$E$54+10*转化表!$E$55+(B444-60)*转化表!$E$56,IF(AND(B444&lt;=80,B444&gt;70),9*转化表!$E$50+10*转化表!$E$51+10*转化表!$E$52+10*转化表!$E$53+10*转化表!$E$54+10*转化表!$E$55+10*转化表!$E$56+(B444-70)*转化表!$E$57,IF(AND(B444&lt;=90,B444&gt;80),9*转化表!$E$50+10*转化表!$E$51+10*转化表!$E$52+10*转化表!$E$53+10*转化表!$E$54+10*转化表!$E$55+10*转化表!$E$56+10*转化表!$E$57+(B444-80)*转化表!$E$58,IF(AND(B444&lt;=100,B444&gt;90),9*转化表!$E$50+10*转化表!$E$51+10*转化表!$E$52+10*转化表!$E$53+10*转化表!$E$54+10*转化表!$E$55+10*转化表!$E$56+10*转化表!$E$57+10*转化表!$E$58+(B444-90)*转化表!$E$59,IF(AND(B444&lt;=110,B444&gt;100),9*转化表!$E$50+10*转化表!$E$51+10*转化表!$E$52+10*转化表!$E$53+10*转化表!$E$54+10*转化表!$E$55+10*转化表!$E$56+10*转化表!$E$57+10*转化表!$E$58+10*转化表!$E$59+(B444-100)*转化表!$E$60,IF(AND(B444&lt;=120,B444&gt;110),9*转化表!$E$50+10*转化表!$E$51+10*转化表!$E$52+10*转化表!$E$53+10*转化表!$E$54+10*转化表!$E$55+10*转化表!$E$56+10*转化表!$E$57+10*转化表!$E$58+10*转化表!$E$59+10*转化表!$E$60+(B444-110)*转化表!$E$61)))))))))))))</f>
        <v>0</v>
      </c>
      <c r="J444" s="46">
        <f>IF(E444&lt;=50,0,(E444-50)*B444*7%+0.1+IF(AND(B444&lt;=10,B444&gt;0),(人物成长表!$B444-1)*转化表!$F$50,IF(AND(B444&lt;=20,B444&gt;10),9*转化表!$F$50+(B444-10)*转化表!$F$51,IF(AND(B444&lt;=30,B444&gt;20),9*转化表!$F$50+10*转化表!$F$51+(B444-20)*转化表!$F$52,IF(AND(B444&lt;=40,B444&gt;30),9*转化表!$F$50+10*转化表!$F$51+10*转化表!$F$52+(B444-30)*转化表!$F$53,IF(AND(B444&lt;=50,B444&gt;40),9*转化表!$F$50+10*转化表!$F$51+10*转化表!$F$52+10*转化表!$F$53+(B444-40)*转化表!$F$54,IF(AND(B444&lt;=60,B444&gt;50),9*转化表!$F$50+10*转化表!$F$51+10*转化表!$F$52+10*转化表!$F$53+10*转化表!$F$54+(B444-50)*转化表!$F$55,IF(AND(B444&lt;=70,B444&gt;60),9*转化表!$F$50+10*转化表!$F$51+10*转化表!$F$52+10*转化表!$F$53+10*转化表!$F$54+10*转化表!$F$55+(B444-60)*转化表!$F$56,IF(AND(B444&lt;=80,B444&gt;70),9*转化表!$F$50+10*转化表!$F$51+10*转化表!$F$52+10*转化表!$F$53+10*转化表!$F$54+10*转化表!$F$55+10*转化表!$F$56+(B444-70)*转化表!$F$57,IF(AND(B444&lt;=90,B444&gt;80),9*转化表!$F$50+10*转化表!$F$51+10*转化表!$F$52+10*转化表!$F$53+10*转化表!$F$54+10*转化表!$F$55+10*转化表!$F$56+10*转化表!$F$57+(B444-80)*转化表!$F$58,IF(AND(B444&lt;=100,B444&gt;90),9*转化表!$F$50+10*转化表!$F$51+10*转化表!$F$52+10*转化表!$F$53+10*转化表!$F$54+10*转化表!$F$55+10*转化表!$F$56+10*转化表!$F$57+10*转化表!$F$58+(B444-90)*转化表!$F$59,IF(AND(B444&lt;=110,B444&gt;100),9*转化表!$F$50+10*转化表!$F$51+10*转化表!$F$52+10*转化表!$F$53+10*转化表!$F$54+10*转化表!$F$55+10*转化表!$F$56+10*转化表!$F$57+10*转化表!$F$58+10*转化表!$F$59+(B444-100)*转化表!$F$60,IF(AND(B444&lt;=120,B444&gt;110),9*转化表!$F$50+10*转化表!$F$51+10*转化表!$F$52+10*转化表!$F$53+10*转化表!$F$54+10*转化表!$F$55+10*转化表!$F$56+10*转化表!$F$57+10*转化表!$F$58+10*转化表!$F$59+10*转化表!$F$60+(B444-110)*转化表!$F$61)))))))))))))</f>
        <v>0</v>
      </c>
      <c r="K444" s="46">
        <f>(F444-50)*B444*10%+1+IF(AND(B444&lt;=10,B444&gt;0),(人物成长表!$B444-1)*转化表!$G$50,IF(AND(B444&lt;=20,B444&gt;10),9*转化表!$G$50+(B444-10)*转化表!$G$51,IF(AND(B444&lt;=30,B444&gt;20),9*转化表!$G$50+10*转化表!$G$51+(B444-20)*转化表!$G$52,IF(AND(B444&lt;=40,B444&gt;30),9*转化表!$G$50+10*转化表!$G$51+10*转化表!$G$52+(B444-30)*转化表!$G$53,IF(AND(B444&lt;=50,B444&gt;40),9*转化表!$G$50+10*转化表!$G$51+10*转化表!$G$52+10*转化表!$G$53+(B444-40)*转化表!$G$54,IF(AND(B444&lt;=60,B444&gt;50),9*转化表!$G$50+10*转化表!$G$51+10*转化表!$G$52+10*转化表!$G$53+10*转化表!$G$54+(B444-50)*转化表!$G$55,IF(AND(B444&lt;=70,B444&gt;60),9*转化表!$G$50+10*转化表!$G$51+10*转化表!$G$52+10*转化表!$G$53+10*转化表!$G$54+10*转化表!$G$55+(B444-60)*转化表!$G$56,IF(AND(B444&lt;=80,B444&gt;70),9*转化表!$G$50+10*转化表!$G$51+10*转化表!$G$52+10*转化表!$G$53+10*转化表!$G$54+10*转化表!$G$55+10*转化表!$G$56+(B444-70)*转化表!$G$57,IF(AND(B444&lt;=90,B444&gt;80),9*转化表!$G$50+10*转化表!$G$51+10*转化表!$G$52+10*转化表!$G$53+10*转化表!$G$54+10*转化表!$G$55+10*转化表!$G$56+10*转化表!$G$57+(B444-80)*转化表!$G$58,IF(AND(B444&lt;=100,B444&gt;90),9*转化表!$G$50+10*转化表!$G$51+10*转化表!$G$52+10*转化表!$G$53+10*转化表!$G$54+10*转化表!$G$55+10*转化表!$G$56+10*转化表!$G$57+10*转化表!$G$58+(B444-90)*转化表!$G$59,IF(AND(B444&lt;=110,B444&gt;100),9*转化表!$G$50+10*转化表!$G$51+10*转化表!$G$52+10*转化表!$G$53+10*转化表!$G$54+10*转化表!$G$55+10*转化表!$G$56+10*转化表!$G$57+10*转化表!$G$58+10*转化表!$G$59+(B444-100)*转化表!$G$60,IF(AND(B444&lt;=120,B444&gt;110),9*转化表!$G$50+10*转化表!$G$51+10*转化表!$G$52+10*转化表!$G$53+10*转化表!$G$54+10*转化表!$G$55+10*转化表!$G$56+10*转化表!$G$57+10*转化表!$G$58+10*转化表!$G$59+10*转化表!$G$60+(B444-110)*转化表!$G$61))))))))))))</f>
        <v>387</v>
      </c>
      <c r="L444" s="46">
        <f>IF(F444&lt;=50,0,(F444-50)*B444*7%+IF(AND(B444&lt;=10,B444&gt;0),(人物成长表!$B444-1)*转化表!$H$50,IF(AND(B444&lt;=20,B444&gt;10),9*转化表!$H$50+(B444-10)*转化表!$H$51,IF(AND(B444&lt;=30,B444&gt;20),9*转化表!$H$50+10*转化表!$H$51+(B444-20)*转化表!$H$52,IF(AND(B444&lt;=40,B444&gt;30),9*转化表!$H$50+10*转化表!$H$51+10*转化表!$H$52+(B444-30)*转化表!$H$53,IF(AND(B444&lt;=50,B444&gt;40),9*转化表!$H$50+10*转化表!$H$51+10*转化表!$H$52+10*转化表!$H$53+(B444-40)*转化表!$H$54,IF(AND(B444&lt;=60,B444&gt;50),9*转化表!$H$50+10*转化表!$H$51+10*转化表!$H$52+10*转化表!$H$53+10*转化表!$H$54+(B444-50)*转化表!$H$55,IF(AND(B444&lt;=70,B444&gt;60),9*转化表!$H$50+10*转化表!$H$51+10*转化表!$H$52+10*转化表!$H$53+10*转化表!$H$54+10*转化表!$H$55+(B444-60)*转化表!$H$56,IF(AND(B444&lt;=80,B444&gt;70),9*转化表!$H$50+10*转化表!$H$51+10*转化表!$H$52+10*转化表!$H$53+10*转化表!$H$54+10*转化表!$H$55+10*转化表!$H$56+(B444-70)*转化表!$H$57,IF(AND(B444&lt;=90,B444&gt;80),9*转化表!$H$50+10*转化表!$H$51+10*转化表!$H$52+10*转化表!$H$53+10*转化表!$H$54+10*转化表!$H$55+10*转化表!$H$56+10*转化表!$H$57+(B444-80)*转化表!$H$58,IF(AND(B444&lt;=100,B444&gt;90),9*转化表!$H$50+10*转化表!$H$51+10*转化表!$H$52+10*转化表!$H$53+10*转化表!$H$54+10*转化表!$H$55+10*转化表!$H$56+10*转化表!$H$57+10*转化表!$H$58+(B444-90)*转化表!$H$59,IF(AND(B444&lt;=110,B444&gt;100),9*转化表!$H$50+10*转化表!$H$51+10*转化表!$H$52+10*转化表!$H$53+10*转化表!$H$54+10*转化表!$H$55+10*转化表!$H$56+10*转化表!$H$57+10*转化表!$H$58+10*转化表!$H$59+(B444-100)*转化表!$H$60,IF(AND(B444&lt;=120,B444&gt;110),9*转化表!$H$50+10*转化表!$H$51+10*转化表!$H$52+10*转化表!$H$53+10*转化表!$H$54+10*转化表!$H$55+10*转化表!$H$56+10*转化表!$H$57+10*转化表!$H$58+10*转化表!$H$59+10*转化表!$H$60+(B444-110)*转化表!$H$61)))))))))))))</f>
        <v>0</v>
      </c>
      <c r="M444" s="26">
        <v>0.3</v>
      </c>
      <c r="N444" s="24">
        <v>0</v>
      </c>
      <c r="O444" s="24">
        <v>0</v>
      </c>
      <c r="P444" s="26">
        <v>0.05</v>
      </c>
      <c r="Q444" s="24">
        <v>0</v>
      </c>
      <c r="R444" s="24">
        <v>0</v>
      </c>
      <c r="S444" s="26">
        <v>0.1</v>
      </c>
    </row>
    <row r="445" spans="1:19">
      <c r="A445" s="23" t="s">
        <v>466</v>
      </c>
      <c r="B445" s="24">
        <v>84</v>
      </c>
      <c r="C445" s="25">
        <f t="shared" si="4"/>
        <v>6350</v>
      </c>
      <c r="D445" s="23">
        <v>60</v>
      </c>
      <c r="E445" s="23">
        <v>50</v>
      </c>
      <c r="F445" s="24">
        <v>50</v>
      </c>
      <c r="G445" s="47">
        <f>人物成长表!$D445*人物成长表!$B445*10%+7+IF(AND(B445&lt;=10,B445&gt;0),(人物成长表!$B445-1)*转化表!$C$50,IF(AND(B445&lt;=20,B445&gt;10),9*转化表!$C$50+(B445-10)*转化表!$C$51,IF(AND(B445&lt;=30,B445&gt;20),9*转化表!$C$50+10*转化表!$C$51+(B445-20)*转化表!$C$52,IF(AND(B445&lt;=40,B445&gt;30),9*转化表!$C$50+10*转化表!$C$51+10*转化表!$C$52+(B445-30)*转化表!$C$53,IF(AND(B445&lt;=50,B445&gt;40),9*转化表!$C$50+10*转化表!$C$51+10*转化表!$C$52+10*转化表!$C$53+(B445-40)*转化表!$C$54,IF(AND(B445&lt;=60,B445&gt;50),9*转化表!$C$50+10*转化表!$C$51+10*转化表!$C$52+10*转化表!$C$53+10*转化表!$C$54+(B445-50)*转化表!$C$55,IF(AND(B445&lt;=70,B445&gt;60),9*转化表!$C$50+10*转化表!$C$51+10*转化表!$C$52+10*转化表!$C$53+10*转化表!$C$54+10*转化表!$C$55+(B445-60)*转化表!$C$56,IF(AND(B445&lt;=80,B445&gt;70),9*转化表!$C$50+10*转化表!$C$51+10*转化表!$C$52+10*转化表!$C$53+10*转化表!$C$54+10*转化表!$C$55+10*转化表!$C$56+(B445-70)*转化表!$C$57,IF(AND(B445&lt;=90,B445&gt;80),9*转化表!$C$50+10*转化表!$C$51+10*转化表!$C$52+10*转化表!$C$53+10*转化表!$C$54+10*转化表!$C$55+10*转化表!$C$56+10*转化表!$C$57+(B445-80)*转化表!$C$58,IF(AND(B445&lt;=100,B445&gt;90),9*转化表!$C$50+10*转化表!$C$51+10*转化表!$C$52+10*转化表!$C$53+10*转化表!$C$54+10*转化表!$C$55+10*转化表!$C$56+10*转化表!$C$57+10*转化表!$C$58+(B445-90)*转化表!$C$59,IF(AND(B445&lt;=110,B445&gt;100),9*转化表!$C$50+10*转化表!$C$51+10*转化表!$C$52+10*转化表!$C$53+10*转化表!$C$54+10*转化表!$C$55+10*转化表!$C$56+10*转化表!$C$57+10*转化表!$C$58+10*转化表!$C$59+(B445-100)*转化表!$C$60,IF(AND(B445&lt;=120,B445&gt;110),9*转化表!$C$50+10*转化表!$C$51+10*转化表!$C$52+10*转化表!$C$53+10*转化表!$C$54+10*转化表!$C$55+10*转化表!$C$56+10*转化表!$C$57+10*转化表!$C$58+10*转化表!$C$59+10*转化表!$C$60+(B445-110)*转化表!$C$61))))))))))))</f>
        <v>1667</v>
      </c>
      <c r="H445" s="47">
        <f>人物成长表!$D445*人物成长表!$B445*7%+4.8+IF(AND(B445&lt;=10,B445&gt;0),(人物成长表!$B445-1)*转化表!$D$50,IF(AND(B445&lt;=20,B445&gt;10),9*转化表!$D$50+(B445-10)*转化表!$D$51,IF(AND(B445&lt;=30,B445&gt;20),9*转化表!$D$50+10*转化表!$D$51+(B445-20)*转化表!$D$52,IF(AND(B445&lt;=40,B445&gt;30),9*转化表!$D$50+10*转化表!$D$51+10*转化表!$D$52+(B445-30)*转化表!$D$53,IF(AND(B445&lt;=50,B445&gt;40),9*转化表!$D$50+10*转化表!$D$51+10*转化表!$D$52+10*转化表!$D$53+(B445-40)*转化表!$D$54,IF(AND(B445&lt;=60,B445&gt;50),9*转化表!$D$50+10*转化表!$D$51+10*转化表!$D$52+10*转化表!$D$53+10*转化表!$D$54+(B445-50)*转化表!$D$55,IF(AND(B445&lt;=70,B445&gt;60),9*转化表!$D$50+10*转化表!$D$51+10*转化表!$D$52+10*转化表!$D$53+10*转化表!$D$54+10*转化表!$D$55+(B445-60)*转化表!$D$56,IF(AND(B445&lt;=80,B445&gt;70),9*转化表!$D$50+10*转化表!$D$51+10*转化表!$D$52+10*转化表!$D$53+10*转化表!$D$54+10*转化表!$D$55+10*转化表!$D$56+(B445-70)*转化表!$D$57,IF(AND(B445&lt;=90,B445&gt;80),9*转化表!$D$50+10*转化表!$D$51+10*转化表!$D$52+10*转化表!$D$53+10*转化表!$D$54+10*转化表!$D$55+10*转化表!$D$56+10*转化表!$D$57+(B445-80)*转化表!$D$58,IF(AND(B445&lt;=100,B445&gt;90),9*转化表!$D$50+10*转化表!$D$51+10*转化表!$D$52+10*转化表!$D$53+10*转化表!$D$54+10*转化表!$D$55+10*转化表!$D$56+10*转化表!$D$57+10*转化表!$D$58+(B445-90)*转化表!$D$59,IF(AND(B445&lt;=110,B445&gt;100),9*转化表!$D$50+10*转化表!$D$51+10*转化表!$D$52+10*转化表!$D$53+10*转化表!$D$54+10*转化表!$D$55+10*转化表!$D$56+10*转化表!$D$57+10*转化表!$D$58+10*转化表!$D$59+(B445-100)*转化表!$D$60,IF(AND(B445&lt;=120,B445&gt;110),9*转化表!$D$50+10*转化表!$D$51+10*转化表!$D$52+10*转化表!$D$53+10*转化表!$D$54+10*转化表!$D$55+10*转化表!$D$56+10*转化表!$D$57+10*转化表!$D$58+10*转化表!$D$59+10*转化表!$D$60+(B445-110)*转化表!$D$61))))))))))))</f>
        <v>445.20000000000005</v>
      </c>
      <c r="I445" s="46">
        <f>IF(E445&lt;=50,0,(E445-50)*B445*10%+0.1+IF(AND(B445&lt;=10,B445&gt;0),(人物成长表!$B445-1)*转化表!$E$50,IF(AND(B445&lt;=20,B445&gt;10),9*转化表!$E$50+(B445-10)*转化表!$E$51,IF(AND(B445&lt;=30,B445&gt;20),9*转化表!$E$50+10*转化表!$E$51+(B445-20)*转化表!$E$52,IF(AND(B445&lt;=40,B445&gt;30),9*转化表!$E$50+10*转化表!$E$51+10*转化表!$E$52+(B445-30)*转化表!$E$53,IF(AND(B445&lt;=50,B445&gt;40),9*转化表!$E$50+10*转化表!$E$51+10*转化表!$E$52+10*转化表!$E$53+(B445-40)*转化表!$E$54,IF(AND(B445&lt;=60,B445&gt;50),9*转化表!$E$50+10*转化表!$E$51+10*转化表!$E$52+10*转化表!$E$53+10*转化表!$E$54+(B445-50)*转化表!$E$55,IF(AND(B445&lt;=70,B445&gt;60),9*转化表!$E$50+10*转化表!$E$51+10*转化表!$E$52+10*转化表!$E$53+10*转化表!$E$54+10*转化表!$E$55+(B445-60)*转化表!$E$56,IF(AND(B445&lt;=80,B445&gt;70),9*转化表!$E$50+10*转化表!$E$51+10*转化表!$E$52+10*转化表!$E$53+10*转化表!$E$54+10*转化表!$E$55+10*转化表!$E$56+(B445-70)*转化表!$E$57,IF(AND(B445&lt;=90,B445&gt;80),9*转化表!$E$50+10*转化表!$E$51+10*转化表!$E$52+10*转化表!$E$53+10*转化表!$E$54+10*转化表!$E$55+10*转化表!$E$56+10*转化表!$E$57+(B445-80)*转化表!$E$58,IF(AND(B445&lt;=100,B445&gt;90),9*转化表!$E$50+10*转化表!$E$51+10*转化表!$E$52+10*转化表!$E$53+10*转化表!$E$54+10*转化表!$E$55+10*转化表!$E$56+10*转化表!$E$57+10*转化表!$E$58+(B445-90)*转化表!$E$59,IF(AND(B445&lt;=110,B445&gt;100),9*转化表!$E$50+10*转化表!$E$51+10*转化表!$E$52+10*转化表!$E$53+10*转化表!$E$54+10*转化表!$E$55+10*转化表!$E$56+10*转化表!$E$57+10*转化表!$E$58+10*转化表!$E$59+(B445-100)*转化表!$E$60,IF(AND(B445&lt;=120,B445&gt;110),9*转化表!$E$50+10*转化表!$E$51+10*转化表!$E$52+10*转化表!$E$53+10*转化表!$E$54+10*转化表!$E$55+10*转化表!$E$56+10*转化表!$E$57+10*转化表!$E$58+10*转化表!$E$59+10*转化表!$E$60+(B445-110)*转化表!$E$61)))))))))))))</f>
        <v>0</v>
      </c>
      <c r="J445" s="46">
        <f>IF(E445&lt;=50,0,(E445-50)*B445*7%+0.1+IF(AND(B445&lt;=10,B445&gt;0),(人物成长表!$B445-1)*转化表!$F$50,IF(AND(B445&lt;=20,B445&gt;10),9*转化表!$F$50+(B445-10)*转化表!$F$51,IF(AND(B445&lt;=30,B445&gt;20),9*转化表!$F$50+10*转化表!$F$51+(B445-20)*转化表!$F$52,IF(AND(B445&lt;=40,B445&gt;30),9*转化表!$F$50+10*转化表!$F$51+10*转化表!$F$52+(B445-30)*转化表!$F$53,IF(AND(B445&lt;=50,B445&gt;40),9*转化表!$F$50+10*转化表!$F$51+10*转化表!$F$52+10*转化表!$F$53+(B445-40)*转化表!$F$54,IF(AND(B445&lt;=60,B445&gt;50),9*转化表!$F$50+10*转化表!$F$51+10*转化表!$F$52+10*转化表!$F$53+10*转化表!$F$54+(B445-50)*转化表!$F$55,IF(AND(B445&lt;=70,B445&gt;60),9*转化表!$F$50+10*转化表!$F$51+10*转化表!$F$52+10*转化表!$F$53+10*转化表!$F$54+10*转化表!$F$55+(B445-60)*转化表!$F$56,IF(AND(B445&lt;=80,B445&gt;70),9*转化表!$F$50+10*转化表!$F$51+10*转化表!$F$52+10*转化表!$F$53+10*转化表!$F$54+10*转化表!$F$55+10*转化表!$F$56+(B445-70)*转化表!$F$57,IF(AND(B445&lt;=90,B445&gt;80),9*转化表!$F$50+10*转化表!$F$51+10*转化表!$F$52+10*转化表!$F$53+10*转化表!$F$54+10*转化表!$F$55+10*转化表!$F$56+10*转化表!$F$57+(B445-80)*转化表!$F$58,IF(AND(B445&lt;=100,B445&gt;90),9*转化表!$F$50+10*转化表!$F$51+10*转化表!$F$52+10*转化表!$F$53+10*转化表!$F$54+10*转化表!$F$55+10*转化表!$F$56+10*转化表!$F$57+10*转化表!$F$58+(B445-90)*转化表!$F$59,IF(AND(B445&lt;=110,B445&gt;100),9*转化表!$F$50+10*转化表!$F$51+10*转化表!$F$52+10*转化表!$F$53+10*转化表!$F$54+10*转化表!$F$55+10*转化表!$F$56+10*转化表!$F$57+10*转化表!$F$58+10*转化表!$F$59+(B445-100)*转化表!$F$60,IF(AND(B445&lt;=120,B445&gt;110),9*转化表!$F$50+10*转化表!$F$51+10*转化表!$F$52+10*转化表!$F$53+10*转化表!$F$54+10*转化表!$F$55+10*转化表!$F$56+10*转化表!$F$57+10*转化表!$F$58+10*转化表!$F$59+10*转化表!$F$60+(B445-110)*转化表!$F$61)))))))))))))</f>
        <v>0</v>
      </c>
      <c r="K445" s="46">
        <f>(F445-50)*B445*10%+1+IF(AND(B445&lt;=10,B445&gt;0),(人物成长表!$B445-1)*转化表!$G$50,IF(AND(B445&lt;=20,B445&gt;10),9*转化表!$G$50+(B445-10)*转化表!$G$51,IF(AND(B445&lt;=30,B445&gt;20),9*转化表!$G$50+10*转化表!$G$51+(B445-20)*转化表!$G$52,IF(AND(B445&lt;=40,B445&gt;30),9*转化表!$G$50+10*转化表!$G$51+10*转化表!$G$52+(B445-30)*转化表!$G$53,IF(AND(B445&lt;=50,B445&gt;40),9*转化表!$G$50+10*转化表!$G$51+10*转化表!$G$52+10*转化表!$G$53+(B445-40)*转化表!$G$54,IF(AND(B445&lt;=60,B445&gt;50),9*转化表!$G$50+10*转化表!$G$51+10*转化表!$G$52+10*转化表!$G$53+10*转化表!$G$54+(B445-50)*转化表!$G$55,IF(AND(B445&lt;=70,B445&gt;60),9*转化表!$G$50+10*转化表!$G$51+10*转化表!$G$52+10*转化表!$G$53+10*转化表!$G$54+10*转化表!$G$55+(B445-60)*转化表!$G$56,IF(AND(B445&lt;=80,B445&gt;70),9*转化表!$G$50+10*转化表!$G$51+10*转化表!$G$52+10*转化表!$G$53+10*转化表!$G$54+10*转化表!$G$55+10*转化表!$G$56+(B445-70)*转化表!$G$57,IF(AND(B445&lt;=90,B445&gt;80),9*转化表!$G$50+10*转化表!$G$51+10*转化表!$G$52+10*转化表!$G$53+10*转化表!$G$54+10*转化表!$G$55+10*转化表!$G$56+10*转化表!$G$57+(B445-80)*转化表!$G$58,IF(AND(B445&lt;=100,B445&gt;90),9*转化表!$G$50+10*转化表!$G$51+10*转化表!$G$52+10*转化表!$G$53+10*转化表!$G$54+10*转化表!$G$55+10*转化表!$G$56+10*转化表!$G$57+10*转化表!$G$58+(B445-90)*转化表!$G$59,IF(AND(B445&lt;=110,B445&gt;100),9*转化表!$G$50+10*转化表!$G$51+10*转化表!$G$52+10*转化表!$G$53+10*转化表!$G$54+10*转化表!$G$55+10*转化表!$G$56+10*转化表!$G$57+10*转化表!$G$58+10*转化表!$G$59+(B445-100)*转化表!$G$60,IF(AND(B445&lt;=120,B445&gt;110),9*转化表!$G$50+10*转化表!$G$51+10*转化表!$G$52+10*转化表!$G$53+10*转化表!$G$54+10*转化表!$G$55+10*转化表!$G$56+10*转化表!$G$57+10*转化表!$G$58+10*转化表!$G$59+10*转化表!$G$60+(B445-110)*转化表!$G$61))))))))))))</f>
        <v>396</v>
      </c>
      <c r="L445" s="46">
        <f>IF(F445&lt;=50,0,(F445-50)*B445*7%+IF(AND(B445&lt;=10,B445&gt;0),(人物成长表!$B445-1)*转化表!$H$50,IF(AND(B445&lt;=20,B445&gt;10),9*转化表!$H$50+(B445-10)*转化表!$H$51,IF(AND(B445&lt;=30,B445&gt;20),9*转化表!$H$50+10*转化表!$H$51+(B445-20)*转化表!$H$52,IF(AND(B445&lt;=40,B445&gt;30),9*转化表!$H$50+10*转化表!$H$51+10*转化表!$H$52+(B445-30)*转化表!$H$53,IF(AND(B445&lt;=50,B445&gt;40),9*转化表!$H$50+10*转化表!$H$51+10*转化表!$H$52+10*转化表!$H$53+(B445-40)*转化表!$H$54,IF(AND(B445&lt;=60,B445&gt;50),9*转化表!$H$50+10*转化表!$H$51+10*转化表!$H$52+10*转化表!$H$53+10*转化表!$H$54+(B445-50)*转化表!$H$55,IF(AND(B445&lt;=70,B445&gt;60),9*转化表!$H$50+10*转化表!$H$51+10*转化表!$H$52+10*转化表!$H$53+10*转化表!$H$54+10*转化表!$H$55+(B445-60)*转化表!$H$56,IF(AND(B445&lt;=80,B445&gt;70),9*转化表!$H$50+10*转化表!$H$51+10*转化表!$H$52+10*转化表!$H$53+10*转化表!$H$54+10*转化表!$H$55+10*转化表!$H$56+(B445-70)*转化表!$H$57,IF(AND(B445&lt;=90,B445&gt;80),9*转化表!$H$50+10*转化表!$H$51+10*转化表!$H$52+10*转化表!$H$53+10*转化表!$H$54+10*转化表!$H$55+10*转化表!$H$56+10*转化表!$H$57+(B445-80)*转化表!$H$58,IF(AND(B445&lt;=100,B445&gt;90),9*转化表!$H$50+10*转化表!$H$51+10*转化表!$H$52+10*转化表!$H$53+10*转化表!$H$54+10*转化表!$H$55+10*转化表!$H$56+10*转化表!$H$57+10*转化表!$H$58+(B445-90)*转化表!$H$59,IF(AND(B445&lt;=110,B445&gt;100),9*转化表!$H$50+10*转化表!$H$51+10*转化表!$H$52+10*转化表!$H$53+10*转化表!$H$54+10*转化表!$H$55+10*转化表!$H$56+10*转化表!$H$57+10*转化表!$H$58+10*转化表!$H$59+(B445-100)*转化表!$H$60,IF(AND(B445&lt;=120,B445&gt;110),9*转化表!$H$50+10*转化表!$H$51+10*转化表!$H$52+10*转化表!$H$53+10*转化表!$H$54+10*转化表!$H$55+10*转化表!$H$56+10*转化表!$H$57+10*转化表!$H$58+10*转化表!$H$59+10*转化表!$H$60+(B445-110)*转化表!$H$61)))))))))))))</f>
        <v>0</v>
      </c>
      <c r="M445" s="26">
        <v>0.3</v>
      </c>
      <c r="N445" s="24">
        <v>0</v>
      </c>
      <c r="O445" s="24">
        <v>0</v>
      </c>
      <c r="P445" s="26">
        <v>0.05</v>
      </c>
      <c r="Q445" s="24">
        <v>0</v>
      </c>
      <c r="R445" s="24">
        <v>0</v>
      </c>
      <c r="S445" s="26">
        <v>0.1</v>
      </c>
    </row>
    <row r="446" spans="1:19">
      <c r="A446" s="23" t="s">
        <v>466</v>
      </c>
      <c r="B446" s="24">
        <v>85</v>
      </c>
      <c r="C446" s="25">
        <f t="shared" si="4"/>
        <v>6494</v>
      </c>
      <c r="D446" s="23">
        <v>60</v>
      </c>
      <c r="E446" s="23">
        <v>50</v>
      </c>
      <c r="F446" s="24">
        <v>50</v>
      </c>
      <c r="G446" s="47">
        <f>人物成长表!$D446*人物成长表!$B446*10%+7+IF(AND(B446&lt;=10,B446&gt;0),(人物成长表!$B446-1)*转化表!$C$50,IF(AND(B446&lt;=20,B446&gt;10),9*转化表!$C$50+(B446-10)*转化表!$C$51,IF(AND(B446&lt;=30,B446&gt;20),9*转化表!$C$50+10*转化表!$C$51+(B446-20)*转化表!$C$52,IF(AND(B446&lt;=40,B446&gt;30),9*转化表!$C$50+10*转化表!$C$51+10*转化表!$C$52+(B446-30)*转化表!$C$53,IF(AND(B446&lt;=50,B446&gt;40),9*转化表!$C$50+10*转化表!$C$51+10*转化表!$C$52+10*转化表!$C$53+(B446-40)*转化表!$C$54,IF(AND(B446&lt;=60,B446&gt;50),9*转化表!$C$50+10*转化表!$C$51+10*转化表!$C$52+10*转化表!$C$53+10*转化表!$C$54+(B446-50)*转化表!$C$55,IF(AND(B446&lt;=70,B446&gt;60),9*转化表!$C$50+10*转化表!$C$51+10*转化表!$C$52+10*转化表!$C$53+10*转化表!$C$54+10*转化表!$C$55+(B446-60)*转化表!$C$56,IF(AND(B446&lt;=80,B446&gt;70),9*转化表!$C$50+10*转化表!$C$51+10*转化表!$C$52+10*转化表!$C$53+10*转化表!$C$54+10*转化表!$C$55+10*转化表!$C$56+(B446-70)*转化表!$C$57,IF(AND(B446&lt;=90,B446&gt;80),9*转化表!$C$50+10*转化表!$C$51+10*转化表!$C$52+10*转化表!$C$53+10*转化表!$C$54+10*转化表!$C$55+10*转化表!$C$56+10*转化表!$C$57+(B446-80)*转化表!$C$58,IF(AND(B446&lt;=100,B446&gt;90),9*转化表!$C$50+10*转化表!$C$51+10*转化表!$C$52+10*转化表!$C$53+10*转化表!$C$54+10*转化表!$C$55+10*转化表!$C$56+10*转化表!$C$57+10*转化表!$C$58+(B446-90)*转化表!$C$59,IF(AND(B446&lt;=110,B446&gt;100),9*转化表!$C$50+10*转化表!$C$51+10*转化表!$C$52+10*转化表!$C$53+10*转化表!$C$54+10*转化表!$C$55+10*转化表!$C$56+10*转化表!$C$57+10*转化表!$C$58+10*转化表!$C$59+(B446-100)*转化表!$C$60,IF(AND(B446&lt;=120,B446&gt;110),9*转化表!$C$50+10*转化表!$C$51+10*转化表!$C$52+10*转化表!$C$53+10*转化表!$C$54+10*转化表!$C$55+10*转化表!$C$56+10*转化表!$C$57+10*转化表!$C$58+10*转化表!$C$59+10*转化表!$C$60+(B446-110)*转化表!$C$61))))))))))))</f>
        <v>1704</v>
      </c>
      <c r="H446" s="47">
        <f>人物成长表!$D446*人物成长表!$B446*7%+4.8+IF(AND(B446&lt;=10,B446&gt;0),(人物成长表!$B446-1)*转化表!$D$50,IF(AND(B446&lt;=20,B446&gt;10),9*转化表!$D$50+(B446-10)*转化表!$D$51,IF(AND(B446&lt;=30,B446&gt;20),9*转化表!$D$50+10*转化表!$D$51+(B446-20)*转化表!$D$52,IF(AND(B446&lt;=40,B446&gt;30),9*转化表!$D$50+10*转化表!$D$51+10*转化表!$D$52+(B446-30)*转化表!$D$53,IF(AND(B446&lt;=50,B446&gt;40),9*转化表!$D$50+10*转化表!$D$51+10*转化表!$D$52+10*转化表!$D$53+(B446-40)*转化表!$D$54,IF(AND(B446&lt;=60,B446&gt;50),9*转化表!$D$50+10*转化表!$D$51+10*转化表!$D$52+10*转化表!$D$53+10*转化表!$D$54+(B446-50)*转化表!$D$55,IF(AND(B446&lt;=70,B446&gt;60),9*转化表!$D$50+10*转化表!$D$51+10*转化表!$D$52+10*转化表!$D$53+10*转化表!$D$54+10*转化表!$D$55+(B446-60)*转化表!$D$56,IF(AND(B446&lt;=80,B446&gt;70),9*转化表!$D$50+10*转化表!$D$51+10*转化表!$D$52+10*转化表!$D$53+10*转化表!$D$54+10*转化表!$D$55+10*转化表!$D$56+(B446-70)*转化表!$D$57,IF(AND(B446&lt;=90,B446&gt;80),9*转化表!$D$50+10*转化表!$D$51+10*转化表!$D$52+10*转化表!$D$53+10*转化表!$D$54+10*转化表!$D$55+10*转化表!$D$56+10*转化表!$D$57+(B446-80)*转化表!$D$58,IF(AND(B446&lt;=100,B446&gt;90),9*转化表!$D$50+10*转化表!$D$51+10*转化表!$D$52+10*转化表!$D$53+10*转化表!$D$54+10*转化表!$D$55+10*转化表!$D$56+10*转化表!$D$57+10*转化表!$D$58+(B446-90)*转化表!$D$59,IF(AND(B446&lt;=110,B446&gt;100),9*转化表!$D$50+10*转化表!$D$51+10*转化表!$D$52+10*转化表!$D$53+10*转化表!$D$54+10*转化表!$D$55+10*转化表!$D$56+10*转化表!$D$57+10*转化表!$D$58+10*转化表!$D$59+(B446-100)*转化表!$D$60,IF(AND(B446&lt;=120,B446&gt;110),9*转化表!$D$50+10*转化表!$D$51+10*转化表!$D$52+10*转化表!$D$53+10*转化表!$D$54+10*转化表!$D$55+10*转化表!$D$56+10*转化表!$D$57+10*转化表!$D$58+10*转化表!$D$59+10*转化表!$D$60+(B446-110)*转化表!$D$61))))))))))))</f>
        <v>454.00000000000006</v>
      </c>
      <c r="I446" s="46">
        <f>IF(E446&lt;=50,0,(E446-50)*B446*10%+0.1+IF(AND(B446&lt;=10,B446&gt;0),(人物成长表!$B446-1)*转化表!$E$50,IF(AND(B446&lt;=20,B446&gt;10),9*转化表!$E$50+(B446-10)*转化表!$E$51,IF(AND(B446&lt;=30,B446&gt;20),9*转化表!$E$50+10*转化表!$E$51+(B446-20)*转化表!$E$52,IF(AND(B446&lt;=40,B446&gt;30),9*转化表!$E$50+10*转化表!$E$51+10*转化表!$E$52+(B446-30)*转化表!$E$53,IF(AND(B446&lt;=50,B446&gt;40),9*转化表!$E$50+10*转化表!$E$51+10*转化表!$E$52+10*转化表!$E$53+(B446-40)*转化表!$E$54,IF(AND(B446&lt;=60,B446&gt;50),9*转化表!$E$50+10*转化表!$E$51+10*转化表!$E$52+10*转化表!$E$53+10*转化表!$E$54+(B446-50)*转化表!$E$55,IF(AND(B446&lt;=70,B446&gt;60),9*转化表!$E$50+10*转化表!$E$51+10*转化表!$E$52+10*转化表!$E$53+10*转化表!$E$54+10*转化表!$E$55+(B446-60)*转化表!$E$56,IF(AND(B446&lt;=80,B446&gt;70),9*转化表!$E$50+10*转化表!$E$51+10*转化表!$E$52+10*转化表!$E$53+10*转化表!$E$54+10*转化表!$E$55+10*转化表!$E$56+(B446-70)*转化表!$E$57,IF(AND(B446&lt;=90,B446&gt;80),9*转化表!$E$50+10*转化表!$E$51+10*转化表!$E$52+10*转化表!$E$53+10*转化表!$E$54+10*转化表!$E$55+10*转化表!$E$56+10*转化表!$E$57+(B446-80)*转化表!$E$58,IF(AND(B446&lt;=100,B446&gt;90),9*转化表!$E$50+10*转化表!$E$51+10*转化表!$E$52+10*转化表!$E$53+10*转化表!$E$54+10*转化表!$E$55+10*转化表!$E$56+10*转化表!$E$57+10*转化表!$E$58+(B446-90)*转化表!$E$59,IF(AND(B446&lt;=110,B446&gt;100),9*转化表!$E$50+10*转化表!$E$51+10*转化表!$E$52+10*转化表!$E$53+10*转化表!$E$54+10*转化表!$E$55+10*转化表!$E$56+10*转化表!$E$57+10*转化表!$E$58+10*转化表!$E$59+(B446-100)*转化表!$E$60,IF(AND(B446&lt;=120,B446&gt;110),9*转化表!$E$50+10*转化表!$E$51+10*转化表!$E$52+10*转化表!$E$53+10*转化表!$E$54+10*转化表!$E$55+10*转化表!$E$56+10*转化表!$E$57+10*转化表!$E$58+10*转化表!$E$59+10*转化表!$E$60+(B446-110)*转化表!$E$61)))))))))))))</f>
        <v>0</v>
      </c>
      <c r="J446" s="46">
        <f>IF(E446&lt;=50,0,(E446-50)*B446*7%+0.1+IF(AND(B446&lt;=10,B446&gt;0),(人物成长表!$B446-1)*转化表!$F$50,IF(AND(B446&lt;=20,B446&gt;10),9*转化表!$F$50+(B446-10)*转化表!$F$51,IF(AND(B446&lt;=30,B446&gt;20),9*转化表!$F$50+10*转化表!$F$51+(B446-20)*转化表!$F$52,IF(AND(B446&lt;=40,B446&gt;30),9*转化表!$F$50+10*转化表!$F$51+10*转化表!$F$52+(B446-30)*转化表!$F$53,IF(AND(B446&lt;=50,B446&gt;40),9*转化表!$F$50+10*转化表!$F$51+10*转化表!$F$52+10*转化表!$F$53+(B446-40)*转化表!$F$54,IF(AND(B446&lt;=60,B446&gt;50),9*转化表!$F$50+10*转化表!$F$51+10*转化表!$F$52+10*转化表!$F$53+10*转化表!$F$54+(B446-50)*转化表!$F$55,IF(AND(B446&lt;=70,B446&gt;60),9*转化表!$F$50+10*转化表!$F$51+10*转化表!$F$52+10*转化表!$F$53+10*转化表!$F$54+10*转化表!$F$55+(B446-60)*转化表!$F$56,IF(AND(B446&lt;=80,B446&gt;70),9*转化表!$F$50+10*转化表!$F$51+10*转化表!$F$52+10*转化表!$F$53+10*转化表!$F$54+10*转化表!$F$55+10*转化表!$F$56+(B446-70)*转化表!$F$57,IF(AND(B446&lt;=90,B446&gt;80),9*转化表!$F$50+10*转化表!$F$51+10*转化表!$F$52+10*转化表!$F$53+10*转化表!$F$54+10*转化表!$F$55+10*转化表!$F$56+10*转化表!$F$57+(B446-80)*转化表!$F$58,IF(AND(B446&lt;=100,B446&gt;90),9*转化表!$F$50+10*转化表!$F$51+10*转化表!$F$52+10*转化表!$F$53+10*转化表!$F$54+10*转化表!$F$55+10*转化表!$F$56+10*转化表!$F$57+10*转化表!$F$58+(B446-90)*转化表!$F$59,IF(AND(B446&lt;=110,B446&gt;100),9*转化表!$F$50+10*转化表!$F$51+10*转化表!$F$52+10*转化表!$F$53+10*转化表!$F$54+10*转化表!$F$55+10*转化表!$F$56+10*转化表!$F$57+10*转化表!$F$58+10*转化表!$F$59+(B446-100)*转化表!$F$60,IF(AND(B446&lt;=120,B446&gt;110),9*转化表!$F$50+10*转化表!$F$51+10*转化表!$F$52+10*转化表!$F$53+10*转化表!$F$54+10*转化表!$F$55+10*转化表!$F$56+10*转化表!$F$57+10*转化表!$F$58+10*转化表!$F$59+10*转化表!$F$60+(B446-110)*转化表!$F$61)))))))))))))</f>
        <v>0</v>
      </c>
      <c r="K446" s="46">
        <f>(F446-50)*B446*10%+1+IF(AND(B446&lt;=10,B446&gt;0),(人物成长表!$B446-1)*转化表!$G$50,IF(AND(B446&lt;=20,B446&gt;10),9*转化表!$G$50+(B446-10)*转化表!$G$51,IF(AND(B446&lt;=30,B446&gt;20),9*转化表!$G$50+10*转化表!$G$51+(B446-20)*转化表!$G$52,IF(AND(B446&lt;=40,B446&gt;30),9*转化表!$G$50+10*转化表!$G$51+10*转化表!$G$52+(B446-30)*转化表!$G$53,IF(AND(B446&lt;=50,B446&gt;40),9*转化表!$G$50+10*转化表!$G$51+10*转化表!$G$52+10*转化表!$G$53+(B446-40)*转化表!$G$54,IF(AND(B446&lt;=60,B446&gt;50),9*转化表!$G$50+10*转化表!$G$51+10*转化表!$G$52+10*转化表!$G$53+10*转化表!$G$54+(B446-50)*转化表!$G$55,IF(AND(B446&lt;=70,B446&gt;60),9*转化表!$G$50+10*转化表!$G$51+10*转化表!$G$52+10*转化表!$G$53+10*转化表!$G$54+10*转化表!$G$55+(B446-60)*转化表!$G$56,IF(AND(B446&lt;=80,B446&gt;70),9*转化表!$G$50+10*转化表!$G$51+10*转化表!$G$52+10*转化表!$G$53+10*转化表!$G$54+10*转化表!$G$55+10*转化表!$G$56+(B446-70)*转化表!$G$57,IF(AND(B446&lt;=90,B446&gt;80),9*转化表!$G$50+10*转化表!$G$51+10*转化表!$G$52+10*转化表!$G$53+10*转化表!$G$54+10*转化表!$G$55+10*转化表!$G$56+10*转化表!$G$57+(B446-80)*转化表!$G$58,IF(AND(B446&lt;=100,B446&gt;90),9*转化表!$G$50+10*转化表!$G$51+10*转化表!$G$52+10*转化表!$G$53+10*转化表!$G$54+10*转化表!$G$55+10*转化表!$G$56+10*转化表!$G$57+10*转化表!$G$58+(B446-90)*转化表!$G$59,IF(AND(B446&lt;=110,B446&gt;100),9*转化表!$G$50+10*转化表!$G$51+10*转化表!$G$52+10*转化表!$G$53+10*转化表!$G$54+10*转化表!$G$55+10*转化表!$G$56+10*转化表!$G$57+10*转化表!$G$58+10*转化表!$G$59+(B446-100)*转化表!$G$60,IF(AND(B446&lt;=120,B446&gt;110),9*转化表!$G$50+10*转化表!$G$51+10*转化表!$G$52+10*转化表!$G$53+10*转化表!$G$54+10*转化表!$G$55+10*转化表!$G$56+10*转化表!$G$57+10*转化表!$G$58+10*转化表!$G$59+10*转化表!$G$60+(B446-110)*转化表!$G$61))))))))))))</f>
        <v>405</v>
      </c>
      <c r="L446" s="46">
        <f>IF(F446&lt;=50,0,(F446-50)*B446*7%+IF(AND(B446&lt;=10,B446&gt;0),(人物成长表!$B446-1)*转化表!$H$50,IF(AND(B446&lt;=20,B446&gt;10),9*转化表!$H$50+(B446-10)*转化表!$H$51,IF(AND(B446&lt;=30,B446&gt;20),9*转化表!$H$50+10*转化表!$H$51+(B446-20)*转化表!$H$52,IF(AND(B446&lt;=40,B446&gt;30),9*转化表!$H$50+10*转化表!$H$51+10*转化表!$H$52+(B446-30)*转化表!$H$53,IF(AND(B446&lt;=50,B446&gt;40),9*转化表!$H$50+10*转化表!$H$51+10*转化表!$H$52+10*转化表!$H$53+(B446-40)*转化表!$H$54,IF(AND(B446&lt;=60,B446&gt;50),9*转化表!$H$50+10*转化表!$H$51+10*转化表!$H$52+10*转化表!$H$53+10*转化表!$H$54+(B446-50)*转化表!$H$55,IF(AND(B446&lt;=70,B446&gt;60),9*转化表!$H$50+10*转化表!$H$51+10*转化表!$H$52+10*转化表!$H$53+10*转化表!$H$54+10*转化表!$H$55+(B446-60)*转化表!$H$56,IF(AND(B446&lt;=80,B446&gt;70),9*转化表!$H$50+10*转化表!$H$51+10*转化表!$H$52+10*转化表!$H$53+10*转化表!$H$54+10*转化表!$H$55+10*转化表!$H$56+(B446-70)*转化表!$H$57,IF(AND(B446&lt;=90,B446&gt;80),9*转化表!$H$50+10*转化表!$H$51+10*转化表!$H$52+10*转化表!$H$53+10*转化表!$H$54+10*转化表!$H$55+10*转化表!$H$56+10*转化表!$H$57+(B446-80)*转化表!$H$58,IF(AND(B446&lt;=100,B446&gt;90),9*转化表!$H$50+10*转化表!$H$51+10*转化表!$H$52+10*转化表!$H$53+10*转化表!$H$54+10*转化表!$H$55+10*转化表!$H$56+10*转化表!$H$57+10*转化表!$H$58+(B446-90)*转化表!$H$59,IF(AND(B446&lt;=110,B446&gt;100),9*转化表!$H$50+10*转化表!$H$51+10*转化表!$H$52+10*转化表!$H$53+10*转化表!$H$54+10*转化表!$H$55+10*转化表!$H$56+10*转化表!$H$57+10*转化表!$H$58+10*转化表!$H$59+(B446-100)*转化表!$H$60,IF(AND(B446&lt;=120,B446&gt;110),9*转化表!$H$50+10*转化表!$H$51+10*转化表!$H$52+10*转化表!$H$53+10*转化表!$H$54+10*转化表!$H$55+10*转化表!$H$56+10*转化表!$H$57+10*转化表!$H$58+10*转化表!$H$59+10*转化表!$H$60+(B446-110)*转化表!$H$61)))))))))))))</f>
        <v>0</v>
      </c>
      <c r="M446" s="26">
        <v>0.3</v>
      </c>
      <c r="N446" s="24">
        <v>0</v>
      </c>
      <c r="O446" s="24">
        <v>0</v>
      </c>
      <c r="P446" s="26">
        <v>0.05</v>
      </c>
      <c r="Q446" s="24">
        <v>0</v>
      </c>
      <c r="R446" s="24">
        <v>0</v>
      </c>
      <c r="S446" s="26">
        <v>0.1</v>
      </c>
    </row>
    <row r="447" spans="1:19">
      <c r="A447" s="23" t="s">
        <v>466</v>
      </c>
      <c r="B447" s="24">
        <v>86</v>
      </c>
      <c r="C447" s="25">
        <f t="shared" si="4"/>
        <v>6638</v>
      </c>
      <c r="D447" s="23">
        <v>60</v>
      </c>
      <c r="E447" s="23">
        <v>50</v>
      </c>
      <c r="F447" s="24">
        <v>50</v>
      </c>
      <c r="G447" s="47">
        <f>人物成长表!$D447*人物成长表!$B447*10%+7+IF(AND(B447&lt;=10,B447&gt;0),(人物成长表!$B447-1)*转化表!$C$50,IF(AND(B447&lt;=20,B447&gt;10),9*转化表!$C$50+(B447-10)*转化表!$C$51,IF(AND(B447&lt;=30,B447&gt;20),9*转化表!$C$50+10*转化表!$C$51+(B447-20)*转化表!$C$52,IF(AND(B447&lt;=40,B447&gt;30),9*转化表!$C$50+10*转化表!$C$51+10*转化表!$C$52+(B447-30)*转化表!$C$53,IF(AND(B447&lt;=50,B447&gt;40),9*转化表!$C$50+10*转化表!$C$51+10*转化表!$C$52+10*转化表!$C$53+(B447-40)*转化表!$C$54,IF(AND(B447&lt;=60,B447&gt;50),9*转化表!$C$50+10*转化表!$C$51+10*转化表!$C$52+10*转化表!$C$53+10*转化表!$C$54+(B447-50)*转化表!$C$55,IF(AND(B447&lt;=70,B447&gt;60),9*转化表!$C$50+10*转化表!$C$51+10*转化表!$C$52+10*转化表!$C$53+10*转化表!$C$54+10*转化表!$C$55+(B447-60)*转化表!$C$56,IF(AND(B447&lt;=80,B447&gt;70),9*转化表!$C$50+10*转化表!$C$51+10*转化表!$C$52+10*转化表!$C$53+10*转化表!$C$54+10*转化表!$C$55+10*转化表!$C$56+(B447-70)*转化表!$C$57,IF(AND(B447&lt;=90,B447&gt;80),9*转化表!$C$50+10*转化表!$C$51+10*转化表!$C$52+10*转化表!$C$53+10*转化表!$C$54+10*转化表!$C$55+10*转化表!$C$56+10*转化表!$C$57+(B447-80)*转化表!$C$58,IF(AND(B447&lt;=100,B447&gt;90),9*转化表!$C$50+10*转化表!$C$51+10*转化表!$C$52+10*转化表!$C$53+10*转化表!$C$54+10*转化表!$C$55+10*转化表!$C$56+10*转化表!$C$57+10*转化表!$C$58+(B447-90)*转化表!$C$59,IF(AND(B447&lt;=110,B447&gt;100),9*转化表!$C$50+10*转化表!$C$51+10*转化表!$C$52+10*转化表!$C$53+10*转化表!$C$54+10*转化表!$C$55+10*转化表!$C$56+10*转化表!$C$57+10*转化表!$C$58+10*转化表!$C$59+(B447-100)*转化表!$C$60,IF(AND(B447&lt;=120,B447&gt;110),9*转化表!$C$50+10*转化表!$C$51+10*转化表!$C$52+10*转化表!$C$53+10*转化表!$C$54+10*转化表!$C$55+10*转化表!$C$56+10*转化表!$C$57+10*转化表!$C$58+10*转化表!$C$59+10*转化表!$C$60+(B447-110)*转化表!$C$61))))))))))))</f>
        <v>1741</v>
      </c>
      <c r="H447" s="47">
        <f>人物成长表!$D447*人物成长表!$B447*7%+4.8+IF(AND(B447&lt;=10,B447&gt;0),(人物成长表!$B447-1)*转化表!$D$50,IF(AND(B447&lt;=20,B447&gt;10),9*转化表!$D$50+(B447-10)*转化表!$D$51,IF(AND(B447&lt;=30,B447&gt;20),9*转化表!$D$50+10*转化表!$D$51+(B447-20)*转化表!$D$52,IF(AND(B447&lt;=40,B447&gt;30),9*转化表!$D$50+10*转化表!$D$51+10*转化表!$D$52+(B447-30)*转化表!$D$53,IF(AND(B447&lt;=50,B447&gt;40),9*转化表!$D$50+10*转化表!$D$51+10*转化表!$D$52+10*转化表!$D$53+(B447-40)*转化表!$D$54,IF(AND(B447&lt;=60,B447&gt;50),9*转化表!$D$50+10*转化表!$D$51+10*转化表!$D$52+10*转化表!$D$53+10*转化表!$D$54+(B447-50)*转化表!$D$55,IF(AND(B447&lt;=70,B447&gt;60),9*转化表!$D$50+10*转化表!$D$51+10*转化表!$D$52+10*转化表!$D$53+10*转化表!$D$54+10*转化表!$D$55+(B447-60)*转化表!$D$56,IF(AND(B447&lt;=80,B447&gt;70),9*转化表!$D$50+10*转化表!$D$51+10*转化表!$D$52+10*转化表!$D$53+10*转化表!$D$54+10*转化表!$D$55+10*转化表!$D$56+(B447-70)*转化表!$D$57,IF(AND(B447&lt;=90,B447&gt;80),9*转化表!$D$50+10*转化表!$D$51+10*转化表!$D$52+10*转化表!$D$53+10*转化表!$D$54+10*转化表!$D$55+10*转化表!$D$56+10*转化表!$D$57+(B447-80)*转化表!$D$58,IF(AND(B447&lt;=100,B447&gt;90),9*转化表!$D$50+10*转化表!$D$51+10*转化表!$D$52+10*转化表!$D$53+10*转化表!$D$54+10*转化表!$D$55+10*转化表!$D$56+10*转化表!$D$57+10*转化表!$D$58+(B447-90)*转化表!$D$59,IF(AND(B447&lt;=110,B447&gt;100),9*转化表!$D$50+10*转化表!$D$51+10*转化表!$D$52+10*转化表!$D$53+10*转化表!$D$54+10*转化表!$D$55+10*转化表!$D$56+10*转化表!$D$57+10*转化表!$D$58+10*转化表!$D$59+(B447-100)*转化表!$D$60,IF(AND(B447&lt;=120,B447&gt;110),9*转化表!$D$50+10*转化表!$D$51+10*转化表!$D$52+10*转化表!$D$53+10*转化表!$D$54+10*转化表!$D$55+10*转化表!$D$56+10*转化表!$D$57+10*转化表!$D$58+10*转化表!$D$59+10*转化表!$D$60+(B447-110)*转化表!$D$61))))))))))))</f>
        <v>462.80000000000007</v>
      </c>
      <c r="I447" s="46">
        <f>IF(E447&lt;=50,0,(E447-50)*B447*10%+0.1+IF(AND(B447&lt;=10,B447&gt;0),(人物成长表!$B447-1)*转化表!$E$50,IF(AND(B447&lt;=20,B447&gt;10),9*转化表!$E$50+(B447-10)*转化表!$E$51,IF(AND(B447&lt;=30,B447&gt;20),9*转化表!$E$50+10*转化表!$E$51+(B447-20)*转化表!$E$52,IF(AND(B447&lt;=40,B447&gt;30),9*转化表!$E$50+10*转化表!$E$51+10*转化表!$E$52+(B447-30)*转化表!$E$53,IF(AND(B447&lt;=50,B447&gt;40),9*转化表!$E$50+10*转化表!$E$51+10*转化表!$E$52+10*转化表!$E$53+(B447-40)*转化表!$E$54,IF(AND(B447&lt;=60,B447&gt;50),9*转化表!$E$50+10*转化表!$E$51+10*转化表!$E$52+10*转化表!$E$53+10*转化表!$E$54+(B447-50)*转化表!$E$55,IF(AND(B447&lt;=70,B447&gt;60),9*转化表!$E$50+10*转化表!$E$51+10*转化表!$E$52+10*转化表!$E$53+10*转化表!$E$54+10*转化表!$E$55+(B447-60)*转化表!$E$56,IF(AND(B447&lt;=80,B447&gt;70),9*转化表!$E$50+10*转化表!$E$51+10*转化表!$E$52+10*转化表!$E$53+10*转化表!$E$54+10*转化表!$E$55+10*转化表!$E$56+(B447-70)*转化表!$E$57,IF(AND(B447&lt;=90,B447&gt;80),9*转化表!$E$50+10*转化表!$E$51+10*转化表!$E$52+10*转化表!$E$53+10*转化表!$E$54+10*转化表!$E$55+10*转化表!$E$56+10*转化表!$E$57+(B447-80)*转化表!$E$58,IF(AND(B447&lt;=100,B447&gt;90),9*转化表!$E$50+10*转化表!$E$51+10*转化表!$E$52+10*转化表!$E$53+10*转化表!$E$54+10*转化表!$E$55+10*转化表!$E$56+10*转化表!$E$57+10*转化表!$E$58+(B447-90)*转化表!$E$59,IF(AND(B447&lt;=110,B447&gt;100),9*转化表!$E$50+10*转化表!$E$51+10*转化表!$E$52+10*转化表!$E$53+10*转化表!$E$54+10*转化表!$E$55+10*转化表!$E$56+10*转化表!$E$57+10*转化表!$E$58+10*转化表!$E$59+(B447-100)*转化表!$E$60,IF(AND(B447&lt;=120,B447&gt;110),9*转化表!$E$50+10*转化表!$E$51+10*转化表!$E$52+10*转化表!$E$53+10*转化表!$E$54+10*转化表!$E$55+10*转化表!$E$56+10*转化表!$E$57+10*转化表!$E$58+10*转化表!$E$59+10*转化表!$E$60+(B447-110)*转化表!$E$61)))))))))))))</f>
        <v>0</v>
      </c>
      <c r="J447" s="46">
        <f>IF(E447&lt;=50,0,(E447-50)*B447*7%+0.1+IF(AND(B447&lt;=10,B447&gt;0),(人物成长表!$B447-1)*转化表!$F$50,IF(AND(B447&lt;=20,B447&gt;10),9*转化表!$F$50+(B447-10)*转化表!$F$51,IF(AND(B447&lt;=30,B447&gt;20),9*转化表!$F$50+10*转化表!$F$51+(B447-20)*转化表!$F$52,IF(AND(B447&lt;=40,B447&gt;30),9*转化表!$F$50+10*转化表!$F$51+10*转化表!$F$52+(B447-30)*转化表!$F$53,IF(AND(B447&lt;=50,B447&gt;40),9*转化表!$F$50+10*转化表!$F$51+10*转化表!$F$52+10*转化表!$F$53+(B447-40)*转化表!$F$54,IF(AND(B447&lt;=60,B447&gt;50),9*转化表!$F$50+10*转化表!$F$51+10*转化表!$F$52+10*转化表!$F$53+10*转化表!$F$54+(B447-50)*转化表!$F$55,IF(AND(B447&lt;=70,B447&gt;60),9*转化表!$F$50+10*转化表!$F$51+10*转化表!$F$52+10*转化表!$F$53+10*转化表!$F$54+10*转化表!$F$55+(B447-60)*转化表!$F$56,IF(AND(B447&lt;=80,B447&gt;70),9*转化表!$F$50+10*转化表!$F$51+10*转化表!$F$52+10*转化表!$F$53+10*转化表!$F$54+10*转化表!$F$55+10*转化表!$F$56+(B447-70)*转化表!$F$57,IF(AND(B447&lt;=90,B447&gt;80),9*转化表!$F$50+10*转化表!$F$51+10*转化表!$F$52+10*转化表!$F$53+10*转化表!$F$54+10*转化表!$F$55+10*转化表!$F$56+10*转化表!$F$57+(B447-80)*转化表!$F$58,IF(AND(B447&lt;=100,B447&gt;90),9*转化表!$F$50+10*转化表!$F$51+10*转化表!$F$52+10*转化表!$F$53+10*转化表!$F$54+10*转化表!$F$55+10*转化表!$F$56+10*转化表!$F$57+10*转化表!$F$58+(B447-90)*转化表!$F$59,IF(AND(B447&lt;=110,B447&gt;100),9*转化表!$F$50+10*转化表!$F$51+10*转化表!$F$52+10*转化表!$F$53+10*转化表!$F$54+10*转化表!$F$55+10*转化表!$F$56+10*转化表!$F$57+10*转化表!$F$58+10*转化表!$F$59+(B447-100)*转化表!$F$60,IF(AND(B447&lt;=120,B447&gt;110),9*转化表!$F$50+10*转化表!$F$51+10*转化表!$F$52+10*转化表!$F$53+10*转化表!$F$54+10*转化表!$F$55+10*转化表!$F$56+10*转化表!$F$57+10*转化表!$F$58+10*转化表!$F$59+10*转化表!$F$60+(B447-110)*转化表!$F$61)))))))))))))</f>
        <v>0</v>
      </c>
      <c r="K447" s="46">
        <f>(F447-50)*B447*10%+1+IF(AND(B447&lt;=10,B447&gt;0),(人物成长表!$B447-1)*转化表!$G$50,IF(AND(B447&lt;=20,B447&gt;10),9*转化表!$G$50+(B447-10)*转化表!$G$51,IF(AND(B447&lt;=30,B447&gt;20),9*转化表!$G$50+10*转化表!$G$51+(B447-20)*转化表!$G$52,IF(AND(B447&lt;=40,B447&gt;30),9*转化表!$G$50+10*转化表!$G$51+10*转化表!$G$52+(B447-30)*转化表!$G$53,IF(AND(B447&lt;=50,B447&gt;40),9*转化表!$G$50+10*转化表!$G$51+10*转化表!$G$52+10*转化表!$G$53+(B447-40)*转化表!$G$54,IF(AND(B447&lt;=60,B447&gt;50),9*转化表!$G$50+10*转化表!$G$51+10*转化表!$G$52+10*转化表!$G$53+10*转化表!$G$54+(B447-50)*转化表!$G$55,IF(AND(B447&lt;=70,B447&gt;60),9*转化表!$G$50+10*转化表!$G$51+10*转化表!$G$52+10*转化表!$G$53+10*转化表!$G$54+10*转化表!$G$55+(B447-60)*转化表!$G$56,IF(AND(B447&lt;=80,B447&gt;70),9*转化表!$G$50+10*转化表!$G$51+10*转化表!$G$52+10*转化表!$G$53+10*转化表!$G$54+10*转化表!$G$55+10*转化表!$G$56+(B447-70)*转化表!$G$57,IF(AND(B447&lt;=90,B447&gt;80),9*转化表!$G$50+10*转化表!$G$51+10*转化表!$G$52+10*转化表!$G$53+10*转化表!$G$54+10*转化表!$G$55+10*转化表!$G$56+10*转化表!$G$57+(B447-80)*转化表!$G$58,IF(AND(B447&lt;=100,B447&gt;90),9*转化表!$G$50+10*转化表!$G$51+10*转化表!$G$52+10*转化表!$G$53+10*转化表!$G$54+10*转化表!$G$55+10*转化表!$G$56+10*转化表!$G$57+10*转化表!$G$58+(B447-90)*转化表!$G$59,IF(AND(B447&lt;=110,B447&gt;100),9*转化表!$G$50+10*转化表!$G$51+10*转化表!$G$52+10*转化表!$G$53+10*转化表!$G$54+10*转化表!$G$55+10*转化表!$G$56+10*转化表!$G$57+10*转化表!$G$58+10*转化表!$G$59+(B447-100)*转化表!$G$60,IF(AND(B447&lt;=120,B447&gt;110),9*转化表!$G$50+10*转化表!$G$51+10*转化表!$G$52+10*转化表!$G$53+10*转化表!$G$54+10*转化表!$G$55+10*转化表!$G$56+10*转化表!$G$57+10*转化表!$G$58+10*转化表!$G$59+10*转化表!$G$60+(B447-110)*转化表!$G$61))))))))))))</f>
        <v>414</v>
      </c>
      <c r="L447" s="46">
        <f>IF(F447&lt;=50,0,(F447-50)*B447*7%+IF(AND(B447&lt;=10,B447&gt;0),(人物成长表!$B447-1)*转化表!$H$50,IF(AND(B447&lt;=20,B447&gt;10),9*转化表!$H$50+(B447-10)*转化表!$H$51,IF(AND(B447&lt;=30,B447&gt;20),9*转化表!$H$50+10*转化表!$H$51+(B447-20)*转化表!$H$52,IF(AND(B447&lt;=40,B447&gt;30),9*转化表!$H$50+10*转化表!$H$51+10*转化表!$H$52+(B447-30)*转化表!$H$53,IF(AND(B447&lt;=50,B447&gt;40),9*转化表!$H$50+10*转化表!$H$51+10*转化表!$H$52+10*转化表!$H$53+(B447-40)*转化表!$H$54,IF(AND(B447&lt;=60,B447&gt;50),9*转化表!$H$50+10*转化表!$H$51+10*转化表!$H$52+10*转化表!$H$53+10*转化表!$H$54+(B447-50)*转化表!$H$55,IF(AND(B447&lt;=70,B447&gt;60),9*转化表!$H$50+10*转化表!$H$51+10*转化表!$H$52+10*转化表!$H$53+10*转化表!$H$54+10*转化表!$H$55+(B447-60)*转化表!$H$56,IF(AND(B447&lt;=80,B447&gt;70),9*转化表!$H$50+10*转化表!$H$51+10*转化表!$H$52+10*转化表!$H$53+10*转化表!$H$54+10*转化表!$H$55+10*转化表!$H$56+(B447-70)*转化表!$H$57,IF(AND(B447&lt;=90,B447&gt;80),9*转化表!$H$50+10*转化表!$H$51+10*转化表!$H$52+10*转化表!$H$53+10*转化表!$H$54+10*转化表!$H$55+10*转化表!$H$56+10*转化表!$H$57+(B447-80)*转化表!$H$58,IF(AND(B447&lt;=100,B447&gt;90),9*转化表!$H$50+10*转化表!$H$51+10*转化表!$H$52+10*转化表!$H$53+10*转化表!$H$54+10*转化表!$H$55+10*转化表!$H$56+10*转化表!$H$57+10*转化表!$H$58+(B447-90)*转化表!$H$59,IF(AND(B447&lt;=110,B447&gt;100),9*转化表!$H$50+10*转化表!$H$51+10*转化表!$H$52+10*转化表!$H$53+10*转化表!$H$54+10*转化表!$H$55+10*转化表!$H$56+10*转化表!$H$57+10*转化表!$H$58+10*转化表!$H$59+(B447-100)*转化表!$H$60,IF(AND(B447&lt;=120,B447&gt;110),9*转化表!$H$50+10*转化表!$H$51+10*转化表!$H$52+10*转化表!$H$53+10*转化表!$H$54+10*转化表!$H$55+10*转化表!$H$56+10*转化表!$H$57+10*转化表!$H$58+10*转化表!$H$59+10*转化表!$H$60+(B447-110)*转化表!$H$61)))))))))))))</f>
        <v>0</v>
      </c>
      <c r="M447" s="26">
        <v>0.3</v>
      </c>
      <c r="N447" s="24">
        <v>0</v>
      </c>
      <c r="O447" s="24">
        <v>0</v>
      </c>
      <c r="P447" s="26">
        <v>0.05</v>
      </c>
      <c r="Q447" s="24">
        <v>0</v>
      </c>
      <c r="R447" s="24">
        <v>0</v>
      </c>
      <c r="S447" s="26">
        <v>0.1</v>
      </c>
    </row>
    <row r="448" spans="1:19">
      <c r="A448" s="23" t="s">
        <v>466</v>
      </c>
      <c r="B448" s="24">
        <v>87</v>
      </c>
      <c r="C448" s="25">
        <f t="shared" si="4"/>
        <v>6782</v>
      </c>
      <c r="D448" s="23">
        <v>60</v>
      </c>
      <c r="E448" s="23">
        <v>50</v>
      </c>
      <c r="F448" s="24">
        <v>50</v>
      </c>
      <c r="G448" s="47">
        <f>人物成长表!$D448*人物成长表!$B448*10%+7+IF(AND(B448&lt;=10,B448&gt;0),(人物成长表!$B448-1)*转化表!$C$50,IF(AND(B448&lt;=20,B448&gt;10),9*转化表!$C$50+(B448-10)*转化表!$C$51,IF(AND(B448&lt;=30,B448&gt;20),9*转化表!$C$50+10*转化表!$C$51+(B448-20)*转化表!$C$52,IF(AND(B448&lt;=40,B448&gt;30),9*转化表!$C$50+10*转化表!$C$51+10*转化表!$C$52+(B448-30)*转化表!$C$53,IF(AND(B448&lt;=50,B448&gt;40),9*转化表!$C$50+10*转化表!$C$51+10*转化表!$C$52+10*转化表!$C$53+(B448-40)*转化表!$C$54,IF(AND(B448&lt;=60,B448&gt;50),9*转化表!$C$50+10*转化表!$C$51+10*转化表!$C$52+10*转化表!$C$53+10*转化表!$C$54+(B448-50)*转化表!$C$55,IF(AND(B448&lt;=70,B448&gt;60),9*转化表!$C$50+10*转化表!$C$51+10*转化表!$C$52+10*转化表!$C$53+10*转化表!$C$54+10*转化表!$C$55+(B448-60)*转化表!$C$56,IF(AND(B448&lt;=80,B448&gt;70),9*转化表!$C$50+10*转化表!$C$51+10*转化表!$C$52+10*转化表!$C$53+10*转化表!$C$54+10*转化表!$C$55+10*转化表!$C$56+(B448-70)*转化表!$C$57,IF(AND(B448&lt;=90,B448&gt;80),9*转化表!$C$50+10*转化表!$C$51+10*转化表!$C$52+10*转化表!$C$53+10*转化表!$C$54+10*转化表!$C$55+10*转化表!$C$56+10*转化表!$C$57+(B448-80)*转化表!$C$58,IF(AND(B448&lt;=100,B448&gt;90),9*转化表!$C$50+10*转化表!$C$51+10*转化表!$C$52+10*转化表!$C$53+10*转化表!$C$54+10*转化表!$C$55+10*转化表!$C$56+10*转化表!$C$57+10*转化表!$C$58+(B448-90)*转化表!$C$59,IF(AND(B448&lt;=110,B448&gt;100),9*转化表!$C$50+10*转化表!$C$51+10*转化表!$C$52+10*转化表!$C$53+10*转化表!$C$54+10*转化表!$C$55+10*转化表!$C$56+10*转化表!$C$57+10*转化表!$C$58+10*转化表!$C$59+(B448-100)*转化表!$C$60,IF(AND(B448&lt;=120,B448&gt;110),9*转化表!$C$50+10*转化表!$C$51+10*转化表!$C$52+10*转化表!$C$53+10*转化表!$C$54+10*转化表!$C$55+10*转化表!$C$56+10*转化表!$C$57+10*转化表!$C$58+10*转化表!$C$59+10*转化表!$C$60+(B448-110)*转化表!$C$61))))))))))))</f>
        <v>1778</v>
      </c>
      <c r="H448" s="47">
        <f>人物成长表!$D448*人物成长表!$B448*7%+4.8+IF(AND(B448&lt;=10,B448&gt;0),(人物成长表!$B448-1)*转化表!$D$50,IF(AND(B448&lt;=20,B448&gt;10),9*转化表!$D$50+(B448-10)*转化表!$D$51,IF(AND(B448&lt;=30,B448&gt;20),9*转化表!$D$50+10*转化表!$D$51+(B448-20)*转化表!$D$52,IF(AND(B448&lt;=40,B448&gt;30),9*转化表!$D$50+10*转化表!$D$51+10*转化表!$D$52+(B448-30)*转化表!$D$53,IF(AND(B448&lt;=50,B448&gt;40),9*转化表!$D$50+10*转化表!$D$51+10*转化表!$D$52+10*转化表!$D$53+(B448-40)*转化表!$D$54,IF(AND(B448&lt;=60,B448&gt;50),9*转化表!$D$50+10*转化表!$D$51+10*转化表!$D$52+10*转化表!$D$53+10*转化表!$D$54+(B448-50)*转化表!$D$55,IF(AND(B448&lt;=70,B448&gt;60),9*转化表!$D$50+10*转化表!$D$51+10*转化表!$D$52+10*转化表!$D$53+10*转化表!$D$54+10*转化表!$D$55+(B448-60)*转化表!$D$56,IF(AND(B448&lt;=80,B448&gt;70),9*转化表!$D$50+10*转化表!$D$51+10*转化表!$D$52+10*转化表!$D$53+10*转化表!$D$54+10*转化表!$D$55+10*转化表!$D$56+(B448-70)*转化表!$D$57,IF(AND(B448&lt;=90,B448&gt;80),9*转化表!$D$50+10*转化表!$D$51+10*转化表!$D$52+10*转化表!$D$53+10*转化表!$D$54+10*转化表!$D$55+10*转化表!$D$56+10*转化表!$D$57+(B448-80)*转化表!$D$58,IF(AND(B448&lt;=100,B448&gt;90),9*转化表!$D$50+10*转化表!$D$51+10*转化表!$D$52+10*转化表!$D$53+10*转化表!$D$54+10*转化表!$D$55+10*转化表!$D$56+10*转化表!$D$57+10*转化表!$D$58+(B448-90)*转化表!$D$59,IF(AND(B448&lt;=110,B448&gt;100),9*转化表!$D$50+10*转化表!$D$51+10*转化表!$D$52+10*转化表!$D$53+10*转化表!$D$54+10*转化表!$D$55+10*转化表!$D$56+10*转化表!$D$57+10*转化表!$D$58+10*转化表!$D$59+(B448-100)*转化表!$D$60,IF(AND(B448&lt;=120,B448&gt;110),9*转化表!$D$50+10*转化表!$D$51+10*转化表!$D$52+10*转化表!$D$53+10*转化表!$D$54+10*转化表!$D$55+10*转化表!$D$56+10*转化表!$D$57+10*转化表!$D$58+10*转化表!$D$59+10*转化表!$D$60+(B448-110)*转化表!$D$61))))))))))))</f>
        <v>471.6</v>
      </c>
      <c r="I448" s="46">
        <f>IF(E448&lt;=50,0,(E448-50)*B448*10%+0.1+IF(AND(B448&lt;=10,B448&gt;0),(人物成长表!$B448-1)*转化表!$E$50,IF(AND(B448&lt;=20,B448&gt;10),9*转化表!$E$50+(B448-10)*转化表!$E$51,IF(AND(B448&lt;=30,B448&gt;20),9*转化表!$E$50+10*转化表!$E$51+(B448-20)*转化表!$E$52,IF(AND(B448&lt;=40,B448&gt;30),9*转化表!$E$50+10*转化表!$E$51+10*转化表!$E$52+(B448-30)*转化表!$E$53,IF(AND(B448&lt;=50,B448&gt;40),9*转化表!$E$50+10*转化表!$E$51+10*转化表!$E$52+10*转化表!$E$53+(B448-40)*转化表!$E$54,IF(AND(B448&lt;=60,B448&gt;50),9*转化表!$E$50+10*转化表!$E$51+10*转化表!$E$52+10*转化表!$E$53+10*转化表!$E$54+(B448-50)*转化表!$E$55,IF(AND(B448&lt;=70,B448&gt;60),9*转化表!$E$50+10*转化表!$E$51+10*转化表!$E$52+10*转化表!$E$53+10*转化表!$E$54+10*转化表!$E$55+(B448-60)*转化表!$E$56,IF(AND(B448&lt;=80,B448&gt;70),9*转化表!$E$50+10*转化表!$E$51+10*转化表!$E$52+10*转化表!$E$53+10*转化表!$E$54+10*转化表!$E$55+10*转化表!$E$56+(B448-70)*转化表!$E$57,IF(AND(B448&lt;=90,B448&gt;80),9*转化表!$E$50+10*转化表!$E$51+10*转化表!$E$52+10*转化表!$E$53+10*转化表!$E$54+10*转化表!$E$55+10*转化表!$E$56+10*转化表!$E$57+(B448-80)*转化表!$E$58,IF(AND(B448&lt;=100,B448&gt;90),9*转化表!$E$50+10*转化表!$E$51+10*转化表!$E$52+10*转化表!$E$53+10*转化表!$E$54+10*转化表!$E$55+10*转化表!$E$56+10*转化表!$E$57+10*转化表!$E$58+(B448-90)*转化表!$E$59,IF(AND(B448&lt;=110,B448&gt;100),9*转化表!$E$50+10*转化表!$E$51+10*转化表!$E$52+10*转化表!$E$53+10*转化表!$E$54+10*转化表!$E$55+10*转化表!$E$56+10*转化表!$E$57+10*转化表!$E$58+10*转化表!$E$59+(B448-100)*转化表!$E$60,IF(AND(B448&lt;=120,B448&gt;110),9*转化表!$E$50+10*转化表!$E$51+10*转化表!$E$52+10*转化表!$E$53+10*转化表!$E$54+10*转化表!$E$55+10*转化表!$E$56+10*转化表!$E$57+10*转化表!$E$58+10*转化表!$E$59+10*转化表!$E$60+(B448-110)*转化表!$E$61)))))))))))))</f>
        <v>0</v>
      </c>
      <c r="J448" s="46">
        <f>IF(E448&lt;=50,0,(E448-50)*B448*7%+0.1+IF(AND(B448&lt;=10,B448&gt;0),(人物成长表!$B448-1)*转化表!$F$50,IF(AND(B448&lt;=20,B448&gt;10),9*转化表!$F$50+(B448-10)*转化表!$F$51,IF(AND(B448&lt;=30,B448&gt;20),9*转化表!$F$50+10*转化表!$F$51+(B448-20)*转化表!$F$52,IF(AND(B448&lt;=40,B448&gt;30),9*转化表!$F$50+10*转化表!$F$51+10*转化表!$F$52+(B448-30)*转化表!$F$53,IF(AND(B448&lt;=50,B448&gt;40),9*转化表!$F$50+10*转化表!$F$51+10*转化表!$F$52+10*转化表!$F$53+(B448-40)*转化表!$F$54,IF(AND(B448&lt;=60,B448&gt;50),9*转化表!$F$50+10*转化表!$F$51+10*转化表!$F$52+10*转化表!$F$53+10*转化表!$F$54+(B448-50)*转化表!$F$55,IF(AND(B448&lt;=70,B448&gt;60),9*转化表!$F$50+10*转化表!$F$51+10*转化表!$F$52+10*转化表!$F$53+10*转化表!$F$54+10*转化表!$F$55+(B448-60)*转化表!$F$56,IF(AND(B448&lt;=80,B448&gt;70),9*转化表!$F$50+10*转化表!$F$51+10*转化表!$F$52+10*转化表!$F$53+10*转化表!$F$54+10*转化表!$F$55+10*转化表!$F$56+(B448-70)*转化表!$F$57,IF(AND(B448&lt;=90,B448&gt;80),9*转化表!$F$50+10*转化表!$F$51+10*转化表!$F$52+10*转化表!$F$53+10*转化表!$F$54+10*转化表!$F$55+10*转化表!$F$56+10*转化表!$F$57+(B448-80)*转化表!$F$58,IF(AND(B448&lt;=100,B448&gt;90),9*转化表!$F$50+10*转化表!$F$51+10*转化表!$F$52+10*转化表!$F$53+10*转化表!$F$54+10*转化表!$F$55+10*转化表!$F$56+10*转化表!$F$57+10*转化表!$F$58+(B448-90)*转化表!$F$59,IF(AND(B448&lt;=110,B448&gt;100),9*转化表!$F$50+10*转化表!$F$51+10*转化表!$F$52+10*转化表!$F$53+10*转化表!$F$54+10*转化表!$F$55+10*转化表!$F$56+10*转化表!$F$57+10*转化表!$F$58+10*转化表!$F$59+(B448-100)*转化表!$F$60,IF(AND(B448&lt;=120,B448&gt;110),9*转化表!$F$50+10*转化表!$F$51+10*转化表!$F$52+10*转化表!$F$53+10*转化表!$F$54+10*转化表!$F$55+10*转化表!$F$56+10*转化表!$F$57+10*转化表!$F$58+10*转化表!$F$59+10*转化表!$F$60+(B448-110)*转化表!$F$61)))))))))))))</f>
        <v>0</v>
      </c>
      <c r="K448" s="46">
        <f>(F448-50)*B448*10%+1+IF(AND(B448&lt;=10,B448&gt;0),(人物成长表!$B448-1)*转化表!$G$50,IF(AND(B448&lt;=20,B448&gt;10),9*转化表!$G$50+(B448-10)*转化表!$G$51,IF(AND(B448&lt;=30,B448&gt;20),9*转化表!$G$50+10*转化表!$G$51+(B448-20)*转化表!$G$52,IF(AND(B448&lt;=40,B448&gt;30),9*转化表!$G$50+10*转化表!$G$51+10*转化表!$G$52+(B448-30)*转化表!$G$53,IF(AND(B448&lt;=50,B448&gt;40),9*转化表!$G$50+10*转化表!$G$51+10*转化表!$G$52+10*转化表!$G$53+(B448-40)*转化表!$G$54,IF(AND(B448&lt;=60,B448&gt;50),9*转化表!$G$50+10*转化表!$G$51+10*转化表!$G$52+10*转化表!$G$53+10*转化表!$G$54+(B448-50)*转化表!$G$55,IF(AND(B448&lt;=70,B448&gt;60),9*转化表!$G$50+10*转化表!$G$51+10*转化表!$G$52+10*转化表!$G$53+10*转化表!$G$54+10*转化表!$G$55+(B448-60)*转化表!$G$56,IF(AND(B448&lt;=80,B448&gt;70),9*转化表!$G$50+10*转化表!$G$51+10*转化表!$G$52+10*转化表!$G$53+10*转化表!$G$54+10*转化表!$G$55+10*转化表!$G$56+(B448-70)*转化表!$G$57,IF(AND(B448&lt;=90,B448&gt;80),9*转化表!$G$50+10*转化表!$G$51+10*转化表!$G$52+10*转化表!$G$53+10*转化表!$G$54+10*转化表!$G$55+10*转化表!$G$56+10*转化表!$G$57+(B448-80)*转化表!$G$58,IF(AND(B448&lt;=100,B448&gt;90),9*转化表!$G$50+10*转化表!$G$51+10*转化表!$G$52+10*转化表!$G$53+10*转化表!$G$54+10*转化表!$G$55+10*转化表!$G$56+10*转化表!$G$57+10*转化表!$G$58+(B448-90)*转化表!$G$59,IF(AND(B448&lt;=110,B448&gt;100),9*转化表!$G$50+10*转化表!$G$51+10*转化表!$G$52+10*转化表!$G$53+10*转化表!$G$54+10*转化表!$G$55+10*转化表!$G$56+10*转化表!$G$57+10*转化表!$G$58+10*转化表!$G$59+(B448-100)*转化表!$G$60,IF(AND(B448&lt;=120,B448&gt;110),9*转化表!$G$50+10*转化表!$G$51+10*转化表!$G$52+10*转化表!$G$53+10*转化表!$G$54+10*转化表!$G$55+10*转化表!$G$56+10*转化表!$G$57+10*转化表!$G$58+10*转化表!$G$59+10*转化表!$G$60+(B448-110)*转化表!$G$61))))))))))))</f>
        <v>423</v>
      </c>
      <c r="L448" s="46">
        <f>IF(F448&lt;=50,0,(F448-50)*B448*7%+IF(AND(B448&lt;=10,B448&gt;0),(人物成长表!$B448-1)*转化表!$H$50,IF(AND(B448&lt;=20,B448&gt;10),9*转化表!$H$50+(B448-10)*转化表!$H$51,IF(AND(B448&lt;=30,B448&gt;20),9*转化表!$H$50+10*转化表!$H$51+(B448-20)*转化表!$H$52,IF(AND(B448&lt;=40,B448&gt;30),9*转化表!$H$50+10*转化表!$H$51+10*转化表!$H$52+(B448-30)*转化表!$H$53,IF(AND(B448&lt;=50,B448&gt;40),9*转化表!$H$50+10*转化表!$H$51+10*转化表!$H$52+10*转化表!$H$53+(B448-40)*转化表!$H$54,IF(AND(B448&lt;=60,B448&gt;50),9*转化表!$H$50+10*转化表!$H$51+10*转化表!$H$52+10*转化表!$H$53+10*转化表!$H$54+(B448-50)*转化表!$H$55,IF(AND(B448&lt;=70,B448&gt;60),9*转化表!$H$50+10*转化表!$H$51+10*转化表!$H$52+10*转化表!$H$53+10*转化表!$H$54+10*转化表!$H$55+(B448-60)*转化表!$H$56,IF(AND(B448&lt;=80,B448&gt;70),9*转化表!$H$50+10*转化表!$H$51+10*转化表!$H$52+10*转化表!$H$53+10*转化表!$H$54+10*转化表!$H$55+10*转化表!$H$56+(B448-70)*转化表!$H$57,IF(AND(B448&lt;=90,B448&gt;80),9*转化表!$H$50+10*转化表!$H$51+10*转化表!$H$52+10*转化表!$H$53+10*转化表!$H$54+10*转化表!$H$55+10*转化表!$H$56+10*转化表!$H$57+(B448-80)*转化表!$H$58,IF(AND(B448&lt;=100,B448&gt;90),9*转化表!$H$50+10*转化表!$H$51+10*转化表!$H$52+10*转化表!$H$53+10*转化表!$H$54+10*转化表!$H$55+10*转化表!$H$56+10*转化表!$H$57+10*转化表!$H$58+(B448-90)*转化表!$H$59,IF(AND(B448&lt;=110,B448&gt;100),9*转化表!$H$50+10*转化表!$H$51+10*转化表!$H$52+10*转化表!$H$53+10*转化表!$H$54+10*转化表!$H$55+10*转化表!$H$56+10*转化表!$H$57+10*转化表!$H$58+10*转化表!$H$59+(B448-100)*转化表!$H$60,IF(AND(B448&lt;=120,B448&gt;110),9*转化表!$H$50+10*转化表!$H$51+10*转化表!$H$52+10*转化表!$H$53+10*转化表!$H$54+10*转化表!$H$55+10*转化表!$H$56+10*转化表!$H$57+10*转化表!$H$58+10*转化表!$H$59+10*转化表!$H$60+(B448-110)*转化表!$H$61)))))))))))))</f>
        <v>0</v>
      </c>
      <c r="M448" s="26">
        <v>0.3</v>
      </c>
      <c r="N448" s="24">
        <v>0</v>
      </c>
      <c r="O448" s="24">
        <v>0</v>
      </c>
      <c r="P448" s="26">
        <v>0.05</v>
      </c>
      <c r="Q448" s="24">
        <v>0</v>
      </c>
      <c r="R448" s="24">
        <v>0</v>
      </c>
      <c r="S448" s="26">
        <v>0.1</v>
      </c>
    </row>
    <row r="449" spans="1:19">
      <c r="A449" s="23" t="s">
        <v>466</v>
      </c>
      <c r="B449" s="24">
        <v>88</v>
      </c>
      <c r="C449" s="25">
        <f t="shared" si="4"/>
        <v>6926</v>
      </c>
      <c r="D449" s="23">
        <v>60</v>
      </c>
      <c r="E449" s="23">
        <v>50</v>
      </c>
      <c r="F449" s="24">
        <v>50</v>
      </c>
      <c r="G449" s="47">
        <f>人物成长表!$D449*人物成长表!$B449*10%+7+IF(AND(B449&lt;=10,B449&gt;0),(人物成长表!$B449-1)*转化表!$C$50,IF(AND(B449&lt;=20,B449&gt;10),9*转化表!$C$50+(B449-10)*转化表!$C$51,IF(AND(B449&lt;=30,B449&gt;20),9*转化表!$C$50+10*转化表!$C$51+(B449-20)*转化表!$C$52,IF(AND(B449&lt;=40,B449&gt;30),9*转化表!$C$50+10*转化表!$C$51+10*转化表!$C$52+(B449-30)*转化表!$C$53,IF(AND(B449&lt;=50,B449&gt;40),9*转化表!$C$50+10*转化表!$C$51+10*转化表!$C$52+10*转化表!$C$53+(B449-40)*转化表!$C$54,IF(AND(B449&lt;=60,B449&gt;50),9*转化表!$C$50+10*转化表!$C$51+10*转化表!$C$52+10*转化表!$C$53+10*转化表!$C$54+(B449-50)*转化表!$C$55,IF(AND(B449&lt;=70,B449&gt;60),9*转化表!$C$50+10*转化表!$C$51+10*转化表!$C$52+10*转化表!$C$53+10*转化表!$C$54+10*转化表!$C$55+(B449-60)*转化表!$C$56,IF(AND(B449&lt;=80,B449&gt;70),9*转化表!$C$50+10*转化表!$C$51+10*转化表!$C$52+10*转化表!$C$53+10*转化表!$C$54+10*转化表!$C$55+10*转化表!$C$56+(B449-70)*转化表!$C$57,IF(AND(B449&lt;=90,B449&gt;80),9*转化表!$C$50+10*转化表!$C$51+10*转化表!$C$52+10*转化表!$C$53+10*转化表!$C$54+10*转化表!$C$55+10*转化表!$C$56+10*转化表!$C$57+(B449-80)*转化表!$C$58,IF(AND(B449&lt;=100,B449&gt;90),9*转化表!$C$50+10*转化表!$C$51+10*转化表!$C$52+10*转化表!$C$53+10*转化表!$C$54+10*转化表!$C$55+10*转化表!$C$56+10*转化表!$C$57+10*转化表!$C$58+(B449-90)*转化表!$C$59,IF(AND(B449&lt;=110,B449&gt;100),9*转化表!$C$50+10*转化表!$C$51+10*转化表!$C$52+10*转化表!$C$53+10*转化表!$C$54+10*转化表!$C$55+10*转化表!$C$56+10*转化表!$C$57+10*转化表!$C$58+10*转化表!$C$59+(B449-100)*转化表!$C$60,IF(AND(B449&lt;=120,B449&gt;110),9*转化表!$C$50+10*转化表!$C$51+10*转化表!$C$52+10*转化表!$C$53+10*转化表!$C$54+10*转化表!$C$55+10*转化表!$C$56+10*转化表!$C$57+10*转化表!$C$58+10*转化表!$C$59+10*转化表!$C$60+(B449-110)*转化表!$C$61))))))))))))</f>
        <v>1815</v>
      </c>
      <c r="H449" s="47">
        <f>人物成长表!$D449*人物成长表!$B449*7%+4.8+IF(AND(B449&lt;=10,B449&gt;0),(人物成长表!$B449-1)*转化表!$D$50,IF(AND(B449&lt;=20,B449&gt;10),9*转化表!$D$50+(B449-10)*转化表!$D$51,IF(AND(B449&lt;=30,B449&gt;20),9*转化表!$D$50+10*转化表!$D$51+(B449-20)*转化表!$D$52,IF(AND(B449&lt;=40,B449&gt;30),9*转化表!$D$50+10*转化表!$D$51+10*转化表!$D$52+(B449-30)*转化表!$D$53,IF(AND(B449&lt;=50,B449&gt;40),9*转化表!$D$50+10*转化表!$D$51+10*转化表!$D$52+10*转化表!$D$53+(B449-40)*转化表!$D$54,IF(AND(B449&lt;=60,B449&gt;50),9*转化表!$D$50+10*转化表!$D$51+10*转化表!$D$52+10*转化表!$D$53+10*转化表!$D$54+(B449-50)*转化表!$D$55,IF(AND(B449&lt;=70,B449&gt;60),9*转化表!$D$50+10*转化表!$D$51+10*转化表!$D$52+10*转化表!$D$53+10*转化表!$D$54+10*转化表!$D$55+(B449-60)*转化表!$D$56,IF(AND(B449&lt;=80,B449&gt;70),9*转化表!$D$50+10*转化表!$D$51+10*转化表!$D$52+10*转化表!$D$53+10*转化表!$D$54+10*转化表!$D$55+10*转化表!$D$56+(B449-70)*转化表!$D$57,IF(AND(B449&lt;=90,B449&gt;80),9*转化表!$D$50+10*转化表!$D$51+10*转化表!$D$52+10*转化表!$D$53+10*转化表!$D$54+10*转化表!$D$55+10*转化表!$D$56+10*转化表!$D$57+(B449-80)*转化表!$D$58,IF(AND(B449&lt;=100,B449&gt;90),9*转化表!$D$50+10*转化表!$D$51+10*转化表!$D$52+10*转化表!$D$53+10*转化表!$D$54+10*转化表!$D$55+10*转化表!$D$56+10*转化表!$D$57+10*转化表!$D$58+(B449-90)*转化表!$D$59,IF(AND(B449&lt;=110,B449&gt;100),9*转化表!$D$50+10*转化表!$D$51+10*转化表!$D$52+10*转化表!$D$53+10*转化表!$D$54+10*转化表!$D$55+10*转化表!$D$56+10*转化表!$D$57+10*转化表!$D$58+10*转化表!$D$59+(B449-100)*转化表!$D$60,IF(AND(B449&lt;=120,B449&gt;110),9*转化表!$D$50+10*转化表!$D$51+10*转化表!$D$52+10*转化表!$D$53+10*转化表!$D$54+10*转化表!$D$55+10*转化表!$D$56+10*转化表!$D$57+10*转化表!$D$58+10*转化表!$D$59+10*转化表!$D$60+(B449-110)*转化表!$D$61))))))))))))</f>
        <v>480.40000000000003</v>
      </c>
      <c r="I449" s="46">
        <f>IF(E449&lt;=50,0,(E449-50)*B449*10%+0.1+IF(AND(B449&lt;=10,B449&gt;0),(人物成长表!$B449-1)*转化表!$E$50,IF(AND(B449&lt;=20,B449&gt;10),9*转化表!$E$50+(B449-10)*转化表!$E$51,IF(AND(B449&lt;=30,B449&gt;20),9*转化表!$E$50+10*转化表!$E$51+(B449-20)*转化表!$E$52,IF(AND(B449&lt;=40,B449&gt;30),9*转化表!$E$50+10*转化表!$E$51+10*转化表!$E$52+(B449-30)*转化表!$E$53,IF(AND(B449&lt;=50,B449&gt;40),9*转化表!$E$50+10*转化表!$E$51+10*转化表!$E$52+10*转化表!$E$53+(B449-40)*转化表!$E$54,IF(AND(B449&lt;=60,B449&gt;50),9*转化表!$E$50+10*转化表!$E$51+10*转化表!$E$52+10*转化表!$E$53+10*转化表!$E$54+(B449-50)*转化表!$E$55,IF(AND(B449&lt;=70,B449&gt;60),9*转化表!$E$50+10*转化表!$E$51+10*转化表!$E$52+10*转化表!$E$53+10*转化表!$E$54+10*转化表!$E$55+(B449-60)*转化表!$E$56,IF(AND(B449&lt;=80,B449&gt;70),9*转化表!$E$50+10*转化表!$E$51+10*转化表!$E$52+10*转化表!$E$53+10*转化表!$E$54+10*转化表!$E$55+10*转化表!$E$56+(B449-70)*转化表!$E$57,IF(AND(B449&lt;=90,B449&gt;80),9*转化表!$E$50+10*转化表!$E$51+10*转化表!$E$52+10*转化表!$E$53+10*转化表!$E$54+10*转化表!$E$55+10*转化表!$E$56+10*转化表!$E$57+(B449-80)*转化表!$E$58,IF(AND(B449&lt;=100,B449&gt;90),9*转化表!$E$50+10*转化表!$E$51+10*转化表!$E$52+10*转化表!$E$53+10*转化表!$E$54+10*转化表!$E$55+10*转化表!$E$56+10*转化表!$E$57+10*转化表!$E$58+(B449-90)*转化表!$E$59,IF(AND(B449&lt;=110,B449&gt;100),9*转化表!$E$50+10*转化表!$E$51+10*转化表!$E$52+10*转化表!$E$53+10*转化表!$E$54+10*转化表!$E$55+10*转化表!$E$56+10*转化表!$E$57+10*转化表!$E$58+10*转化表!$E$59+(B449-100)*转化表!$E$60,IF(AND(B449&lt;=120,B449&gt;110),9*转化表!$E$50+10*转化表!$E$51+10*转化表!$E$52+10*转化表!$E$53+10*转化表!$E$54+10*转化表!$E$55+10*转化表!$E$56+10*转化表!$E$57+10*转化表!$E$58+10*转化表!$E$59+10*转化表!$E$60+(B449-110)*转化表!$E$61)))))))))))))</f>
        <v>0</v>
      </c>
      <c r="J449" s="46">
        <f>IF(E449&lt;=50,0,(E449-50)*B449*7%+0.1+IF(AND(B449&lt;=10,B449&gt;0),(人物成长表!$B449-1)*转化表!$F$50,IF(AND(B449&lt;=20,B449&gt;10),9*转化表!$F$50+(B449-10)*转化表!$F$51,IF(AND(B449&lt;=30,B449&gt;20),9*转化表!$F$50+10*转化表!$F$51+(B449-20)*转化表!$F$52,IF(AND(B449&lt;=40,B449&gt;30),9*转化表!$F$50+10*转化表!$F$51+10*转化表!$F$52+(B449-30)*转化表!$F$53,IF(AND(B449&lt;=50,B449&gt;40),9*转化表!$F$50+10*转化表!$F$51+10*转化表!$F$52+10*转化表!$F$53+(B449-40)*转化表!$F$54,IF(AND(B449&lt;=60,B449&gt;50),9*转化表!$F$50+10*转化表!$F$51+10*转化表!$F$52+10*转化表!$F$53+10*转化表!$F$54+(B449-50)*转化表!$F$55,IF(AND(B449&lt;=70,B449&gt;60),9*转化表!$F$50+10*转化表!$F$51+10*转化表!$F$52+10*转化表!$F$53+10*转化表!$F$54+10*转化表!$F$55+(B449-60)*转化表!$F$56,IF(AND(B449&lt;=80,B449&gt;70),9*转化表!$F$50+10*转化表!$F$51+10*转化表!$F$52+10*转化表!$F$53+10*转化表!$F$54+10*转化表!$F$55+10*转化表!$F$56+(B449-70)*转化表!$F$57,IF(AND(B449&lt;=90,B449&gt;80),9*转化表!$F$50+10*转化表!$F$51+10*转化表!$F$52+10*转化表!$F$53+10*转化表!$F$54+10*转化表!$F$55+10*转化表!$F$56+10*转化表!$F$57+(B449-80)*转化表!$F$58,IF(AND(B449&lt;=100,B449&gt;90),9*转化表!$F$50+10*转化表!$F$51+10*转化表!$F$52+10*转化表!$F$53+10*转化表!$F$54+10*转化表!$F$55+10*转化表!$F$56+10*转化表!$F$57+10*转化表!$F$58+(B449-90)*转化表!$F$59,IF(AND(B449&lt;=110,B449&gt;100),9*转化表!$F$50+10*转化表!$F$51+10*转化表!$F$52+10*转化表!$F$53+10*转化表!$F$54+10*转化表!$F$55+10*转化表!$F$56+10*转化表!$F$57+10*转化表!$F$58+10*转化表!$F$59+(B449-100)*转化表!$F$60,IF(AND(B449&lt;=120,B449&gt;110),9*转化表!$F$50+10*转化表!$F$51+10*转化表!$F$52+10*转化表!$F$53+10*转化表!$F$54+10*转化表!$F$55+10*转化表!$F$56+10*转化表!$F$57+10*转化表!$F$58+10*转化表!$F$59+10*转化表!$F$60+(B449-110)*转化表!$F$61)))))))))))))</f>
        <v>0</v>
      </c>
      <c r="K449" s="46">
        <f>(F449-50)*B449*10%+1+IF(AND(B449&lt;=10,B449&gt;0),(人物成长表!$B449-1)*转化表!$G$50,IF(AND(B449&lt;=20,B449&gt;10),9*转化表!$G$50+(B449-10)*转化表!$G$51,IF(AND(B449&lt;=30,B449&gt;20),9*转化表!$G$50+10*转化表!$G$51+(B449-20)*转化表!$G$52,IF(AND(B449&lt;=40,B449&gt;30),9*转化表!$G$50+10*转化表!$G$51+10*转化表!$G$52+(B449-30)*转化表!$G$53,IF(AND(B449&lt;=50,B449&gt;40),9*转化表!$G$50+10*转化表!$G$51+10*转化表!$G$52+10*转化表!$G$53+(B449-40)*转化表!$G$54,IF(AND(B449&lt;=60,B449&gt;50),9*转化表!$G$50+10*转化表!$G$51+10*转化表!$G$52+10*转化表!$G$53+10*转化表!$G$54+(B449-50)*转化表!$G$55,IF(AND(B449&lt;=70,B449&gt;60),9*转化表!$G$50+10*转化表!$G$51+10*转化表!$G$52+10*转化表!$G$53+10*转化表!$G$54+10*转化表!$G$55+(B449-60)*转化表!$G$56,IF(AND(B449&lt;=80,B449&gt;70),9*转化表!$G$50+10*转化表!$G$51+10*转化表!$G$52+10*转化表!$G$53+10*转化表!$G$54+10*转化表!$G$55+10*转化表!$G$56+(B449-70)*转化表!$G$57,IF(AND(B449&lt;=90,B449&gt;80),9*转化表!$G$50+10*转化表!$G$51+10*转化表!$G$52+10*转化表!$G$53+10*转化表!$G$54+10*转化表!$G$55+10*转化表!$G$56+10*转化表!$G$57+(B449-80)*转化表!$G$58,IF(AND(B449&lt;=100,B449&gt;90),9*转化表!$G$50+10*转化表!$G$51+10*转化表!$G$52+10*转化表!$G$53+10*转化表!$G$54+10*转化表!$G$55+10*转化表!$G$56+10*转化表!$G$57+10*转化表!$G$58+(B449-90)*转化表!$G$59,IF(AND(B449&lt;=110,B449&gt;100),9*转化表!$G$50+10*转化表!$G$51+10*转化表!$G$52+10*转化表!$G$53+10*转化表!$G$54+10*转化表!$G$55+10*转化表!$G$56+10*转化表!$G$57+10*转化表!$G$58+10*转化表!$G$59+(B449-100)*转化表!$G$60,IF(AND(B449&lt;=120,B449&gt;110),9*转化表!$G$50+10*转化表!$G$51+10*转化表!$G$52+10*转化表!$G$53+10*转化表!$G$54+10*转化表!$G$55+10*转化表!$G$56+10*转化表!$G$57+10*转化表!$G$58+10*转化表!$G$59+10*转化表!$G$60+(B449-110)*转化表!$G$61))))))))))))</f>
        <v>432</v>
      </c>
      <c r="L449" s="46">
        <f>IF(F449&lt;=50,0,(F449-50)*B449*7%+IF(AND(B449&lt;=10,B449&gt;0),(人物成长表!$B449-1)*转化表!$H$50,IF(AND(B449&lt;=20,B449&gt;10),9*转化表!$H$50+(B449-10)*转化表!$H$51,IF(AND(B449&lt;=30,B449&gt;20),9*转化表!$H$50+10*转化表!$H$51+(B449-20)*转化表!$H$52,IF(AND(B449&lt;=40,B449&gt;30),9*转化表!$H$50+10*转化表!$H$51+10*转化表!$H$52+(B449-30)*转化表!$H$53,IF(AND(B449&lt;=50,B449&gt;40),9*转化表!$H$50+10*转化表!$H$51+10*转化表!$H$52+10*转化表!$H$53+(B449-40)*转化表!$H$54,IF(AND(B449&lt;=60,B449&gt;50),9*转化表!$H$50+10*转化表!$H$51+10*转化表!$H$52+10*转化表!$H$53+10*转化表!$H$54+(B449-50)*转化表!$H$55,IF(AND(B449&lt;=70,B449&gt;60),9*转化表!$H$50+10*转化表!$H$51+10*转化表!$H$52+10*转化表!$H$53+10*转化表!$H$54+10*转化表!$H$55+(B449-60)*转化表!$H$56,IF(AND(B449&lt;=80,B449&gt;70),9*转化表!$H$50+10*转化表!$H$51+10*转化表!$H$52+10*转化表!$H$53+10*转化表!$H$54+10*转化表!$H$55+10*转化表!$H$56+(B449-70)*转化表!$H$57,IF(AND(B449&lt;=90,B449&gt;80),9*转化表!$H$50+10*转化表!$H$51+10*转化表!$H$52+10*转化表!$H$53+10*转化表!$H$54+10*转化表!$H$55+10*转化表!$H$56+10*转化表!$H$57+(B449-80)*转化表!$H$58,IF(AND(B449&lt;=100,B449&gt;90),9*转化表!$H$50+10*转化表!$H$51+10*转化表!$H$52+10*转化表!$H$53+10*转化表!$H$54+10*转化表!$H$55+10*转化表!$H$56+10*转化表!$H$57+10*转化表!$H$58+(B449-90)*转化表!$H$59,IF(AND(B449&lt;=110,B449&gt;100),9*转化表!$H$50+10*转化表!$H$51+10*转化表!$H$52+10*转化表!$H$53+10*转化表!$H$54+10*转化表!$H$55+10*转化表!$H$56+10*转化表!$H$57+10*转化表!$H$58+10*转化表!$H$59+(B449-100)*转化表!$H$60,IF(AND(B449&lt;=120,B449&gt;110),9*转化表!$H$50+10*转化表!$H$51+10*转化表!$H$52+10*转化表!$H$53+10*转化表!$H$54+10*转化表!$H$55+10*转化表!$H$56+10*转化表!$H$57+10*转化表!$H$58+10*转化表!$H$59+10*转化表!$H$60+(B449-110)*转化表!$H$61)))))))))))))</f>
        <v>0</v>
      </c>
      <c r="M449" s="26">
        <v>0.3</v>
      </c>
      <c r="N449" s="24">
        <v>0</v>
      </c>
      <c r="O449" s="24">
        <v>0</v>
      </c>
      <c r="P449" s="26">
        <v>0.05</v>
      </c>
      <c r="Q449" s="24">
        <v>0</v>
      </c>
      <c r="R449" s="24">
        <v>0</v>
      </c>
      <c r="S449" s="26">
        <v>0.1</v>
      </c>
    </row>
    <row r="450" spans="1:19">
      <c r="A450" s="23" t="s">
        <v>466</v>
      </c>
      <c r="B450" s="24">
        <v>89</v>
      </c>
      <c r="C450" s="25">
        <f t="shared" si="4"/>
        <v>7070</v>
      </c>
      <c r="D450" s="23">
        <v>60</v>
      </c>
      <c r="E450" s="23">
        <v>50</v>
      </c>
      <c r="F450" s="24">
        <v>50</v>
      </c>
      <c r="G450" s="47">
        <f>人物成长表!$D450*人物成长表!$B450*10%+7+IF(AND(B450&lt;=10,B450&gt;0),(人物成长表!$B450-1)*转化表!$C$50,IF(AND(B450&lt;=20,B450&gt;10),9*转化表!$C$50+(B450-10)*转化表!$C$51,IF(AND(B450&lt;=30,B450&gt;20),9*转化表!$C$50+10*转化表!$C$51+(B450-20)*转化表!$C$52,IF(AND(B450&lt;=40,B450&gt;30),9*转化表!$C$50+10*转化表!$C$51+10*转化表!$C$52+(B450-30)*转化表!$C$53,IF(AND(B450&lt;=50,B450&gt;40),9*转化表!$C$50+10*转化表!$C$51+10*转化表!$C$52+10*转化表!$C$53+(B450-40)*转化表!$C$54,IF(AND(B450&lt;=60,B450&gt;50),9*转化表!$C$50+10*转化表!$C$51+10*转化表!$C$52+10*转化表!$C$53+10*转化表!$C$54+(B450-50)*转化表!$C$55,IF(AND(B450&lt;=70,B450&gt;60),9*转化表!$C$50+10*转化表!$C$51+10*转化表!$C$52+10*转化表!$C$53+10*转化表!$C$54+10*转化表!$C$55+(B450-60)*转化表!$C$56,IF(AND(B450&lt;=80,B450&gt;70),9*转化表!$C$50+10*转化表!$C$51+10*转化表!$C$52+10*转化表!$C$53+10*转化表!$C$54+10*转化表!$C$55+10*转化表!$C$56+(B450-70)*转化表!$C$57,IF(AND(B450&lt;=90,B450&gt;80),9*转化表!$C$50+10*转化表!$C$51+10*转化表!$C$52+10*转化表!$C$53+10*转化表!$C$54+10*转化表!$C$55+10*转化表!$C$56+10*转化表!$C$57+(B450-80)*转化表!$C$58,IF(AND(B450&lt;=100,B450&gt;90),9*转化表!$C$50+10*转化表!$C$51+10*转化表!$C$52+10*转化表!$C$53+10*转化表!$C$54+10*转化表!$C$55+10*转化表!$C$56+10*转化表!$C$57+10*转化表!$C$58+(B450-90)*转化表!$C$59,IF(AND(B450&lt;=110,B450&gt;100),9*转化表!$C$50+10*转化表!$C$51+10*转化表!$C$52+10*转化表!$C$53+10*转化表!$C$54+10*转化表!$C$55+10*转化表!$C$56+10*转化表!$C$57+10*转化表!$C$58+10*转化表!$C$59+(B450-100)*转化表!$C$60,IF(AND(B450&lt;=120,B450&gt;110),9*转化表!$C$50+10*转化表!$C$51+10*转化表!$C$52+10*转化表!$C$53+10*转化表!$C$54+10*转化表!$C$55+10*转化表!$C$56+10*转化表!$C$57+10*转化表!$C$58+10*转化表!$C$59+10*转化表!$C$60+(B450-110)*转化表!$C$61))))))))))))</f>
        <v>1852</v>
      </c>
      <c r="H450" s="47">
        <f>人物成长表!$D450*人物成长表!$B450*7%+4.8+IF(AND(B450&lt;=10,B450&gt;0),(人物成长表!$B450-1)*转化表!$D$50,IF(AND(B450&lt;=20,B450&gt;10),9*转化表!$D$50+(B450-10)*转化表!$D$51,IF(AND(B450&lt;=30,B450&gt;20),9*转化表!$D$50+10*转化表!$D$51+(B450-20)*转化表!$D$52,IF(AND(B450&lt;=40,B450&gt;30),9*转化表!$D$50+10*转化表!$D$51+10*转化表!$D$52+(B450-30)*转化表!$D$53,IF(AND(B450&lt;=50,B450&gt;40),9*转化表!$D$50+10*转化表!$D$51+10*转化表!$D$52+10*转化表!$D$53+(B450-40)*转化表!$D$54,IF(AND(B450&lt;=60,B450&gt;50),9*转化表!$D$50+10*转化表!$D$51+10*转化表!$D$52+10*转化表!$D$53+10*转化表!$D$54+(B450-50)*转化表!$D$55,IF(AND(B450&lt;=70,B450&gt;60),9*转化表!$D$50+10*转化表!$D$51+10*转化表!$D$52+10*转化表!$D$53+10*转化表!$D$54+10*转化表!$D$55+(B450-60)*转化表!$D$56,IF(AND(B450&lt;=80,B450&gt;70),9*转化表!$D$50+10*转化表!$D$51+10*转化表!$D$52+10*转化表!$D$53+10*转化表!$D$54+10*转化表!$D$55+10*转化表!$D$56+(B450-70)*转化表!$D$57,IF(AND(B450&lt;=90,B450&gt;80),9*转化表!$D$50+10*转化表!$D$51+10*转化表!$D$52+10*转化表!$D$53+10*转化表!$D$54+10*转化表!$D$55+10*转化表!$D$56+10*转化表!$D$57+(B450-80)*转化表!$D$58,IF(AND(B450&lt;=100,B450&gt;90),9*转化表!$D$50+10*转化表!$D$51+10*转化表!$D$52+10*转化表!$D$53+10*转化表!$D$54+10*转化表!$D$55+10*转化表!$D$56+10*转化表!$D$57+10*转化表!$D$58+(B450-90)*转化表!$D$59,IF(AND(B450&lt;=110,B450&gt;100),9*转化表!$D$50+10*转化表!$D$51+10*转化表!$D$52+10*转化表!$D$53+10*转化表!$D$54+10*转化表!$D$55+10*转化表!$D$56+10*转化表!$D$57+10*转化表!$D$58+10*转化表!$D$59+(B450-100)*转化表!$D$60,IF(AND(B450&lt;=120,B450&gt;110),9*转化表!$D$50+10*转化表!$D$51+10*转化表!$D$52+10*转化表!$D$53+10*转化表!$D$54+10*转化表!$D$55+10*转化表!$D$56+10*转化表!$D$57+10*转化表!$D$58+10*转化表!$D$59+10*转化表!$D$60+(B450-110)*转化表!$D$61))))))))))))</f>
        <v>489.20000000000005</v>
      </c>
      <c r="I450" s="46">
        <f>IF(E450&lt;=50,0,(E450-50)*B450*10%+0.1+IF(AND(B450&lt;=10,B450&gt;0),(人物成长表!$B450-1)*转化表!$E$50,IF(AND(B450&lt;=20,B450&gt;10),9*转化表!$E$50+(B450-10)*转化表!$E$51,IF(AND(B450&lt;=30,B450&gt;20),9*转化表!$E$50+10*转化表!$E$51+(B450-20)*转化表!$E$52,IF(AND(B450&lt;=40,B450&gt;30),9*转化表!$E$50+10*转化表!$E$51+10*转化表!$E$52+(B450-30)*转化表!$E$53,IF(AND(B450&lt;=50,B450&gt;40),9*转化表!$E$50+10*转化表!$E$51+10*转化表!$E$52+10*转化表!$E$53+(B450-40)*转化表!$E$54,IF(AND(B450&lt;=60,B450&gt;50),9*转化表!$E$50+10*转化表!$E$51+10*转化表!$E$52+10*转化表!$E$53+10*转化表!$E$54+(B450-50)*转化表!$E$55,IF(AND(B450&lt;=70,B450&gt;60),9*转化表!$E$50+10*转化表!$E$51+10*转化表!$E$52+10*转化表!$E$53+10*转化表!$E$54+10*转化表!$E$55+(B450-60)*转化表!$E$56,IF(AND(B450&lt;=80,B450&gt;70),9*转化表!$E$50+10*转化表!$E$51+10*转化表!$E$52+10*转化表!$E$53+10*转化表!$E$54+10*转化表!$E$55+10*转化表!$E$56+(B450-70)*转化表!$E$57,IF(AND(B450&lt;=90,B450&gt;80),9*转化表!$E$50+10*转化表!$E$51+10*转化表!$E$52+10*转化表!$E$53+10*转化表!$E$54+10*转化表!$E$55+10*转化表!$E$56+10*转化表!$E$57+(B450-80)*转化表!$E$58,IF(AND(B450&lt;=100,B450&gt;90),9*转化表!$E$50+10*转化表!$E$51+10*转化表!$E$52+10*转化表!$E$53+10*转化表!$E$54+10*转化表!$E$55+10*转化表!$E$56+10*转化表!$E$57+10*转化表!$E$58+(B450-90)*转化表!$E$59,IF(AND(B450&lt;=110,B450&gt;100),9*转化表!$E$50+10*转化表!$E$51+10*转化表!$E$52+10*转化表!$E$53+10*转化表!$E$54+10*转化表!$E$55+10*转化表!$E$56+10*转化表!$E$57+10*转化表!$E$58+10*转化表!$E$59+(B450-100)*转化表!$E$60,IF(AND(B450&lt;=120,B450&gt;110),9*转化表!$E$50+10*转化表!$E$51+10*转化表!$E$52+10*转化表!$E$53+10*转化表!$E$54+10*转化表!$E$55+10*转化表!$E$56+10*转化表!$E$57+10*转化表!$E$58+10*转化表!$E$59+10*转化表!$E$60+(B450-110)*转化表!$E$61)))))))))))))</f>
        <v>0</v>
      </c>
      <c r="J450" s="46">
        <f>IF(E450&lt;=50,0,(E450-50)*B450*7%+0.1+IF(AND(B450&lt;=10,B450&gt;0),(人物成长表!$B450-1)*转化表!$F$50,IF(AND(B450&lt;=20,B450&gt;10),9*转化表!$F$50+(B450-10)*转化表!$F$51,IF(AND(B450&lt;=30,B450&gt;20),9*转化表!$F$50+10*转化表!$F$51+(B450-20)*转化表!$F$52,IF(AND(B450&lt;=40,B450&gt;30),9*转化表!$F$50+10*转化表!$F$51+10*转化表!$F$52+(B450-30)*转化表!$F$53,IF(AND(B450&lt;=50,B450&gt;40),9*转化表!$F$50+10*转化表!$F$51+10*转化表!$F$52+10*转化表!$F$53+(B450-40)*转化表!$F$54,IF(AND(B450&lt;=60,B450&gt;50),9*转化表!$F$50+10*转化表!$F$51+10*转化表!$F$52+10*转化表!$F$53+10*转化表!$F$54+(B450-50)*转化表!$F$55,IF(AND(B450&lt;=70,B450&gt;60),9*转化表!$F$50+10*转化表!$F$51+10*转化表!$F$52+10*转化表!$F$53+10*转化表!$F$54+10*转化表!$F$55+(B450-60)*转化表!$F$56,IF(AND(B450&lt;=80,B450&gt;70),9*转化表!$F$50+10*转化表!$F$51+10*转化表!$F$52+10*转化表!$F$53+10*转化表!$F$54+10*转化表!$F$55+10*转化表!$F$56+(B450-70)*转化表!$F$57,IF(AND(B450&lt;=90,B450&gt;80),9*转化表!$F$50+10*转化表!$F$51+10*转化表!$F$52+10*转化表!$F$53+10*转化表!$F$54+10*转化表!$F$55+10*转化表!$F$56+10*转化表!$F$57+(B450-80)*转化表!$F$58,IF(AND(B450&lt;=100,B450&gt;90),9*转化表!$F$50+10*转化表!$F$51+10*转化表!$F$52+10*转化表!$F$53+10*转化表!$F$54+10*转化表!$F$55+10*转化表!$F$56+10*转化表!$F$57+10*转化表!$F$58+(B450-90)*转化表!$F$59,IF(AND(B450&lt;=110,B450&gt;100),9*转化表!$F$50+10*转化表!$F$51+10*转化表!$F$52+10*转化表!$F$53+10*转化表!$F$54+10*转化表!$F$55+10*转化表!$F$56+10*转化表!$F$57+10*转化表!$F$58+10*转化表!$F$59+(B450-100)*转化表!$F$60,IF(AND(B450&lt;=120,B450&gt;110),9*转化表!$F$50+10*转化表!$F$51+10*转化表!$F$52+10*转化表!$F$53+10*转化表!$F$54+10*转化表!$F$55+10*转化表!$F$56+10*转化表!$F$57+10*转化表!$F$58+10*转化表!$F$59+10*转化表!$F$60+(B450-110)*转化表!$F$61)))))))))))))</f>
        <v>0</v>
      </c>
      <c r="K450" s="46">
        <f>(F450-50)*B450*10%+1+IF(AND(B450&lt;=10,B450&gt;0),(人物成长表!$B450-1)*转化表!$G$50,IF(AND(B450&lt;=20,B450&gt;10),9*转化表!$G$50+(B450-10)*转化表!$G$51,IF(AND(B450&lt;=30,B450&gt;20),9*转化表!$G$50+10*转化表!$G$51+(B450-20)*转化表!$G$52,IF(AND(B450&lt;=40,B450&gt;30),9*转化表!$G$50+10*转化表!$G$51+10*转化表!$G$52+(B450-30)*转化表!$G$53,IF(AND(B450&lt;=50,B450&gt;40),9*转化表!$G$50+10*转化表!$G$51+10*转化表!$G$52+10*转化表!$G$53+(B450-40)*转化表!$G$54,IF(AND(B450&lt;=60,B450&gt;50),9*转化表!$G$50+10*转化表!$G$51+10*转化表!$G$52+10*转化表!$G$53+10*转化表!$G$54+(B450-50)*转化表!$G$55,IF(AND(B450&lt;=70,B450&gt;60),9*转化表!$G$50+10*转化表!$G$51+10*转化表!$G$52+10*转化表!$G$53+10*转化表!$G$54+10*转化表!$G$55+(B450-60)*转化表!$G$56,IF(AND(B450&lt;=80,B450&gt;70),9*转化表!$G$50+10*转化表!$G$51+10*转化表!$G$52+10*转化表!$G$53+10*转化表!$G$54+10*转化表!$G$55+10*转化表!$G$56+(B450-70)*转化表!$G$57,IF(AND(B450&lt;=90,B450&gt;80),9*转化表!$G$50+10*转化表!$G$51+10*转化表!$G$52+10*转化表!$G$53+10*转化表!$G$54+10*转化表!$G$55+10*转化表!$G$56+10*转化表!$G$57+(B450-80)*转化表!$G$58,IF(AND(B450&lt;=100,B450&gt;90),9*转化表!$G$50+10*转化表!$G$51+10*转化表!$G$52+10*转化表!$G$53+10*转化表!$G$54+10*转化表!$G$55+10*转化表!$G$56+10*转化表!$G$57+10*转化表!$G$58+(B450-90)*转化表!$G$59,IF(AND(B450&lt;=110,B450&gt;100),9*转化表!$G$50+10*转化表!$G$51+10*转化表!$G$52+10*转化表!$G$53+10*转化表!$G$54+10*转化表!$G$55+10*转化表!$G$56+10*转化表!$G$57+10*转化表!$G$58+10*转化表!$G$59+(B450-100)*转化表!$G$60,IF(AND(B450&lt;=120,B450&gt;110),9*转化表!$G$50+10*转化表!$G$51+10*转化表!$G$52+10*转化表!$G$53+10*转化表!$G$54+10*转化表!$G$55+10*转化表!$G$56+10*转化表!$G$57+10*转化表!$G$58+10*转化表!$G$59+10*转化表!$G$60+(B450-110)*转化表!$G$61))))))))))))</f>
        <v>441</v>
      </c>
      <c r="L450" s="46">
        <f>IF(F450&lt;=50,0,(F450-50)*B450*7%+IF(AND(B450&lt;=10,B450&gt;0),(人物成长表!$B450-1)*转化表!$H$50,IF(AND(B450&lt;=20,B450&gt;10),9*转化表!$H$50+(B450-10)*转化表!$H$51,IF(AND(B450&lt;=30,B450&gt;20),9*转化表!$H$50+10*转化表!$H$51+(B450-20)*转化表!$H$52,IF(AND(B450&lt;=40,B450&gt;30),9*转化表!$H$50+10*转化表!$H$51+10*转化表!$H$52+(B450-30)*转化表!$H$53,IF(AND(B450&lt;=50,B450&gt;40),9*转化表!$H$50+10*转化表!$H$51+10*转化表!$H$52+10*转化表!$H$53+(B450-40)*转化表!$H$54,IF(AND(B450&lt;=60,B450&gt;50),9*转化表!$H$50+10*转化表!$H$51+10*转化表!$H$52+10*转化表!$H$53+10*转化表!$H$54+(B450-50)*转化表!$H$55,IF(AND(B450&lt;=70,B450&gt;60),9*转化表!$H$50+10*转化表!$H$51+10*转化表!$H$52+10*转化表!$H$53+10*转化表!$H$54+10*转化表!$H$55+(B450-60)*转化表!$H$56,IF(AND(B450&lt;=80,B450&gt;70),9*转化表!$H$50+10*转化表!$H$51+10*转化表!$H$52+10*转化表!$H$53+10*转化表!$H$54+10*转化表!$H$55+10*转化表!$H$56+(B450-70)*转化表!$H$57,IF(AND(B450&lt;=90,B450&gt;80),9*转化表!$H$50+10*转化表!$H$51+10*转化表!$H$52+10*转化表!$H$53+10*转化表!$H$54+10*转化表!$H$55+10*转化表!$H$56+10*转化表!$H$57+(B450-80)*转化表!$H$58,IF(AND(B450&lt;=100,B450&gt;90),9*转化表!$H$50+10*转化表!$H$51+10*转化表!$H$52+10*转化表!$H$53+10*转化表!$H$54+10*转化表!$H$55+10*转化表!$H$56+10*转化表!$H$57+10*转化表!$H$58+(B450-90)*转化表!$H$59,IF(AND(B450&lt;=110,B450&gt;100),9*转化表!$H$50+10*转化表!$H$51+10*转化表!$H$52+10*转化表!$H$53+10*转化表!$H$54+10*转化表!$H$55+10*转化表!$H$56+10*转化表!$H$57+10*转化表!$H$58+10*转化表!$H$59+(B450-100)*转化表!$H$60,IF(AND(B450&lt;=120,B450&gt;110),9*转化表!$H$50+10*转化表!$H$51+10*转化表!$H$52+10*转化表!$H$53+10*转化表!$H$54+10*转化表!$H$55+10*转化表!$H$56+10*转化表!$H$57+10*转化表!$H$58+10*转化表!$H$59+10*转化表!$H$60+(B450-110)*转化表!$H$61)))))))))))))</f>
        <v>0</v>
      </c>
      <c r="M450" s="26">
        <v>0.3</v>
      </c>
      <c r="N450" s="24">
        <v>0</v>
      </c>
      <c r="O450" s="24">
        <v>0</v>
      </c>
      <c r="P450" s="26">
        <v>0.05</v>
      </c>
      <c r="Q450" s="24">
        <v>0</v>
      </c>
      <c r="R450" s="24">
        <v>0</v>
      </c>
      <c r="S450" s="26">
        <v>0.1</v>
      </c>
    </row>
    <row r="451" spans="1:19">
      <c r="A451" s="23" t="s">
        <v>466</v>
      </c>
      <c r="B451" s="24">
        <v>90</v>
      </c>
      <c r="C451" s="25">
        <f t="shared" si="4"/>
        <v>7214</v>
      </c>
      <c r="D451" s="23">
        <v>60</v>
      </c>
      <c r="E451" s="23">
        <v>50</v>
      </c>
      <c r="F451" s="24">
        <v>50</v>
      </c>
      <c r="G451" s="47">
        <f>人物成长表!$D451*人物成长表!$B451*10%+7+IF(AND(B451&lt;=10,B451&gt;0),(人物成长表!$B451-1)*转化表!$C$50,IF(AND(B451&lt;=20,B451&gt;10),9*转化表!$C$50+(B451-10)*转化表!$C$51,IF(AND(B451&lt;=30,B451&gt;20),9*转化表!$C$50+10*转化表!$C$51+(B451-20)*转化表!$C$52,IF(AND(B451&lt;=40,B451&gt;30),9*转化表!$C$50+10*转化表!$C$51+10*转化表!$C$52+(B451-30)*转化表!$C$53,IF(AND(B451&lt;=50,B451&gt;40),9*转化表!$C$50+10*转化表!$C$51+10*转化表!$C$52+10*转化表!$C$53+(B451-40)*转化表!$C$54,IF(AND(B451&lt;=60,B451&gt;50),9*转化表!$C$50+10*转化表!$C$51+10*转化表!$C$52+10*转化表!$C$53+10*转化表!$C$54+(B451-50)*转化表!$C$55,IF(AND(B451&lt;=70,B451&gt;60),9*转化表!$C$50+10*转化表!$C$51+10*转化表!$C$52+10*转化表!$C$53+10*转化表!$C$54+10*转化表!$C$55+(B451-60)*转化表!$C$56,IF(AND(B451&lt;=80,B451&gt;70),9*转化表!$C$50+10*转化表!$C$51+10*转化表!$C$52+10*转化表!$C$53+10*转化表!$C$54+10*转化表!$C$55+10*转化表!$C$56+(B451-70)*转化表!$C$57,IF(AND(B451&lt;=90,B451&gt;80),9*转化表!$C$50+10*转化表!$C$51+10*转化表!$C$52+10*转化表!$C$53+10*转化表!$C$54+10*转化表!$C$55+10*转化表!$C$56+10*转化表!$C$57+(B451-80)*转化表!$C$58,IF(AND(B451&lt;=100,B451&gt;90),9*转化表!$C$50+10*转化表!$C$51+10*转化表!$C$52+10*转化表!$C$53+10*转化表!$C$54+10*转化表!$C$55+10*转化表!$C$56+10*转化表!$C$57+10*转化表!$C$58+(B451-90)*转化表!$C$59,IF(AND(B451&lt;=110,B451&gt;100),9*转化表!$C$50+10*转化表!$C$51+10*转化表!$C$52+10*转化表!$C$53+10*转化表!$C$54+10*转化表!$C$55+10*转化表!$C$56+10*转化表!$C$57+10*转化表!$C$58+10*转化表!$C$59+(B451-100)*转化表!$C$60,IF(AND(B451&lt;=120,B451&gt;110),9*转化表!$C$50+10*转化表!$C$51+10*转化表!$C$52+10*转化表!$C$53+10*转化表!$C$54+10*转化表!$C$55+10*转化表!$C$56+10*转化表!$C$57+10*转化表!$C$58+10*转化表!$C$59+10*转化表!$C$60+(B451-110)*转化表!$C$61))))))))))))</f>
        <v>1889</v>
      </c>
      <c r="H451" s="47">
        <f>人物成长表!$D451*人物成长表!$B451*7%+4.8+IF(AND(B451&lt;=10,B451&gt;0),(人物成长表!$B451-1)*转化表!$D$50,IF(AND(B451&lt;=20,B451&gt;10),9*转化表!$D$50+(B451-10)*转化表!$D$51,IF(AND(B451&lt;=30,B451&gt;20),9*转化表!$D$50+10*转化表!$D$51+(B451-20)*转化表!$D$52,IF(AND(B451&lt;=40,B451&gt;30),9*转化表!$D$50+10*转化表!$D$51+10*转化表!$D$52+(B451-30)*转化表!$D$53,IF(AND(B451&lt;=50,B451&gt;40),9*转化表!$D$50+10*转化表!$D$51+10*转化表!$D$52+10*转化表!$D$53+(B451-40)*转化表!$D$54,IF(AND(B451&lt;=60,B451&gt;50),9*转化表!$D$50+10*转化表!$D$51+10*转化表!$D$52+10*转化表!$D$53+10*转化表!$D$54+(B451-50)*转化表!$D$55,IF(AND(B451&lt;=70,B451&gt;60),9*转化表!$D$50+10*转化表!$D$51+10*转化表!$D$52+10*转化表!$D$53+10*转化表!$D$54+10*转化表!$D$55+(B451-60)*转化表!$D$56,IF(AND(B451&lt;=80,B451&gt;70),9*转化表!$D$50+10*转化表!$D$51+10*转化表!$D$52+10*转化表!$D$53+10*转化表!$D$54+10*转化表!$D$55+10*转化表!$D$56+(B451-70)*转化表!$D$57,IF(AND(B451&lt;=90,B451&gt;80),9*转化表!$D$50+10*转化表!$D$51+10*转化表!$D$52+10*转化表!$D$53+10*转化表!$D$54+10*转化表!$D$55+10*转化表!$D$56+10*转化表!$D$57+(B451-80)*转化表!$D$58,IF(AND(B451&lt;=100,B451&gt;90),9*转化表!$D$50+10*转化表!$D$51+10*转化表!$D$52+10*转化表!$D$53+10*转化表!$D$54+10*转化表!$D$55+10*转化表!$D$56+10*转化表!$D$57+10*转化表!$D$58+(B451-90)*转化表!$D$59,IF(AND(B451&lt;=110,B451&gt;100),9*转化表!$D$50+10*转化表!$D$51+10*转化表!$D$52+10*转化表!$D$53+10*转化表!$D$54+10*转化表!$D$55+10*转化表!$D$56+10*转化表!$D$57+10*转化表!$D$58+10*转化表!$D$59+(B451-100)*转化表!$D$60,IF(AND(B451&lt;=120,B451&gt;110),9*转化表!$D$50+10*转化表!$D$51+10*转化表!$D$52+10*转化表!$D$53+10*转化表!$D$54+10*转化表!$D$55+10*转化表!$D$56+10*转化表!$D$57+10*转化表!$D$58+10*转化表!$D$59+10*转化表!$D$60+(B451-110)*转化表!$D$61))))))))))))</f>
        <v>498.00000000000006</v>
      </c>
      <c r="I451" s="46">
        <f>IF(E451&lt;=50,0,(E451-50)*B451*10%+0.1+IF(AND(B451&lt;=10,B451&gt;0),(人物成长表!$B451-1)*转化表!$E$50,IF(AND(B451&lt;=20,B451&gt;10),9*转化表!$E$50+(B451-10)*转化表!$E$51,IF(AND(B451&lt;=30,B451&gt;20),9*转化表!$E$50+10*转化表!$E$51+(B451-20)*转化表!$E$52,IF(AND(B451&lt;=40,B451&gt;30),9*转化表!$E$50+10*转化表!$E$51+10*转化表!$E$52+(B451-30)*转化表!$E$53,IF(AND(B451&lt;=50,B451&gt;40),9*转化表!$E$50+10*转化表!$E$51+10*转化表!$E$52+10*转化表!$E$53+(B451-40)*转化表!$E$54,IF(AND(B451&lt;=60,B451&gt;50),9*转化表!$E$50+10*转化表!$E$51+10*转化表!$E$52+10*转化表!$E$53+10*转化表!$E$54+(B451-50)*转化表!$E$55,IF(AND(B451&lt;=70,B451&gt;60),9*转化表!$E$50+10*转化表!$E$51+10*转化表!$E$52+10*转化表!$E$53+10*转化表!$E$54+10*转化表!$E$55+(B451-60)*转化表!$E$56,IF(AND(B451&lt;=80,B451&gt;70),9*转化表!$E$50+10*转化表!$E$51+10*转化表!$E$52+10*转化表!$E$53+10*转化表!$E$54+10*转化表!$E$55+10*转化表!$E$56+(B451-70)*转化表!$E$57,IF(AND(B451&lt;=90,B451&gt;80),9*转化表!$E$50+10*转化表!$E$51+10*转化表!$E$52+10*转化表!$E$53+10*转化表!$E$54+10*转化表!$E$55+10*转化表!$E$56+10*转化表!$E$57+(B451-80)*转化表!$E$58,IF(AND(B451&lt;=100,B451&gt;90),9*转化表!$E$50+10*转化表!$E$51+10*转化表!$E$52+10*转化表!$E$53+10*转化表!$E$54+10*转化表!$E$55+10*转化表!$E$56+10*转化表!$E$57+10*转化表!$E$58+(B451-90)*转化表!$E$59,IF(AND(B451&lt;=110,B451&gt;100),9*转化表!$E$50+10*转化表!$E$51+10*转化表!$E$52+10*转化表!$E$53+10*转化表!$E$54+10*转化表!$E$55+10*转化表!$E$56+10*转化表!$E$57+10*转化表!$E$58+10*转化表!$E$59+(B451-100)*转化表!$E$60,IF(AND(B451&lt;=120,B451&gt;110),9*转化表!$E$50+10*转化表!$E$51+10*转化表!$E$52+10*转化表!$E$53+10*转化表!$E$54+10*转化表!$E$55+10*转化表!$E$56+10*转化表!$E$57+10*转化表!$E$58+10*转化表!$E$59+10*转化表!$E$60+(B451-110)*转化表!$E$61)))))))))))))</f>
        <v>0</v>
      </c>
      <c r="J451" s="46">
        <f>IF(E451&lt;=50,0,(E451-50)*B451*7%+0.1+IF(AND(B451&lt;=10,B451&gt;0),(人物成长表!$B451-1)*转化表!$F$50,IF(AND(B451&lt;=20,B451&gt;10),9*转化表!$F$50+(B451-10)*转化表!$F$51,IF(AND(B451&lt;=30,B451&gt;20),9*转化表!$F$50+10*转化表!$F$51+(B451-20)*转化表!$F$52,IF(AND(B451&lt;=40,B451&gt;30),9*转化表!$F$50+10*转化表!$F$51+10*转化表!$F$52+(B451-30)*转化表!$F$53,IF(AND(B451&lt;=50,B451&gt;40),9*转化表!$F$50+10*转化表!$F$51+10*转化表!$F$52+10*转化表!$F$53+(B451-40)*转化表!$F$54,IF(AND(B451&lt;=60,B451&gt;50),9*转化表!$F$50+10*转化表!$F$51+10*转化表!$F$52+10*转化表!$F$53+10*转化表!$F$54+(B451-50)*转化表!$F$55,IF(AND(B451&lt;=70,B451&gt;60),9*转化表!$F$50+10*转化表!$F$51+10*转化表!$F$52+10*转化表!$F$53+10*转化表!$F$54+10*转化表!$F$55+(B451-60)*转化表!$F$56,IF(AND(B451&lt;=80,B451&gt;70),9*转化表!$F$50+10*转化表!$F$51+10*转化表!$F$52+10*转化表!$F$53+10*转化表!$F$54+10*转化表!$F$55+10*转化表!$F$56+(B451-70)*转化表!$F$57,IF(AND(B451&lt;=90,B451&gt;80),9*转化表!$F$50+10*转化表!$F$51+10*转化表!$F$52+10*转化表!$F$53+10*转化表!$F$54+10*转化表!$F$55+10*转化表!$F$56+10*转化表!$F$57+(B451-80)*转化表!$F$58,IF(AND(B451&lt;=100,B451&gt;90),9*转化表!$F$50+10*转化表!$F$51+10*转化表!$F$52+10*转化表!$F$53+10*转化表!$F$54+10*转化表!$F$55+10*转化表!$F$56+10*转化表!$F$57+10*转化表!$F$58+(B451-90)*转化表!$F$59,IF(AND(B451&lt;=110,B451&gt;100),9*转化表!$F$50+10*转化表!$F$51+10*转化表!$F$52+10*转化表!$F$53+10*转化表!$F$54+10*转化表!$F$55+10*转化表!$F$56+10*转化表!$F$57+10*转化表!$F$58+10*转化表!$F$59+(B451-100)*转化表!$F$60,IF(AND(B451&lt;=120,B451&gt;110),9*转化表!$F$50+10*转化表!$F$51+10*转化表!$F$52+10*转化表!$F$53+10*转化表!$F$54+10*转化表!$F$55+10*转化表!$F$56+10*转化表!$F$57+10*转化表!$F$58+10*转化表!$F$59+10*转化表!$F$60+(B451-110)*转化表!$F$61)))))))))))))</f>
        <v>0</v>
      </c>
      <c r="K451" s="46">
        <f>(F451-50)*B451*10%+1+IF(AND(B451&lt;=10,B451&gt;0),(人物成长表!$B451-1)*转化表!$G$50,IF(AND(B451&lt;=20,B451&gt;10),9*转化表!$G$50+(B451-10)*转化表!$G$51,IF(AND(B451&lt;=30,B451&gt;20),9*转化表!$G$50+10*转化表!$G$51+(B451-20)*转化表!$G$52,IF(AND(B451&lt;=40,B451&gt;30),9*转化表!$G$50+10*转化表!$G$51+10*转化表!$G$52+(B451-30)*转化表!$G$53,IF(AND(B451&lt;=50,B451&gt;40),9*转化表!$G$50+10*转化表!$G$51+10*转化表!$G$52+10*转化表!$G$53+(B451-40)*转化表!$G$54,IF(AND(B451&lt;=60,B451&gt;50),9*转化表!$G$50+10*转化表!$G$51+10*转化表!$G$52+10*转化表!$G$53+10*转化表!$G$54+(B451-50)*转化表!$G$55,IF(AND(B451&lt;=70,B451&gt;60),9*转化表!$G$50+10*转化表!$G$51+10*转化表!$G$52+10*转化表!$G$53+10*转化表!$G$54+10*转化表!$G$55+(B451-60)*转化表!$G$56,IF(AND(B451&lt;=80,B451&gt;70),9*转化表!$G$50+10*转化表!$G$51+10*转化表!$G$52+10*转化表!$G$53+10*转化表!$G$54+10*转化表!$G$55+10*转化表!$G$56+(B451-70)*转化表!$G$57,IF(AND(B451&lt;=90,B451&gt;80),9*转化表!$G$50+10*转化表!$G$51+10*转化表!$G$52+10*转化表!$G$53+10*转化表!$G$54+10*转化表!$G$55+10*转化表!$G$56+10*转化表!$G$57+(B451-80)*转化表!$G$58,IF(AND(B451&lt;=100,B451&gt;90),9*转化表!$G$50+10*转化表!$G$51+10*转化表!$G$52+10*转化表!$G$53+10*转化表!$G$54+10*转化表!$G$55+10*转化表!$G$56+10*转化表!$G$57+10*转化表!$G$58+(B451-90)*转化表!$G$59,IF(AND(B451&lt;=110,B451&gt;100),9*转化表!$G$50+10*转化表!$G$51+10*转化表!$G$52+10*转化表!$G$53+10*转化表!$G$54+10*转化表!$G$55+10*转化表!$G$56+10*转化表!$G$57+10*转化表!$G$58+10*转化表!$G$59+(B451-100)*转化表!$G$60,IF(AND(B451&lt;=120,B451&gt;110),9*转化表!$G$50+10*转化表!$G$51+10*转化表!$G$52+10*转化表!$G$53+10*转化表!$G$54+10*转化表!$G$55+10*转化表!$G$56+10*转化表!$G$57+10*转化表!$G$58+10*转化表!$G$59+10*转化表!$G$60+(B451-110)*转化表!$G$61))))))))))))</f>
        <v>450</v>
      </c>
      <c r="L451" s="46">
        <f>IF(F451&lt;=50,0,(F451-50)*B451*7%+IF(AND(B451&lt;=10,B451&gt;0),(人物成长表!$B451-1)*转化表!$H$50,IF(AND(B451&lt;=20,B451&gt;10),9*转化表!$H$50+(B451-10)*转化表!$H$51,IF(AND(B451&lt;=30,B451&gt;20),9*转化表!$H$50+10*转化表!$H$51+(B451-20)*转化表!$H$52,IF(AND(B451&lt;=40,B451&gt;30),9*转化表!$H$50+10*转化表!$H$51+10*转化表!$H$52+(B451-30)*转化表!$H$53,IF(AND(B451&lt;=50,B451&gt;40),9*转化表!$H$50+10*转化表!$H$51+10*转化表!$H$52+10*转化表!$H$53+(B451-40)*转化表!$H$54,IF(AND(B451&lt;=60,B451&gt;50),9*转化表!$H$50+10*转化表!$H$51+10*转化表!$H$52+10*转化表!$H$53+10*转化表!$H$54+(B451-50)*转化表!$H$55,IF(AND(B451&lt;=70,B451&gt;60),9*转化表!$H$50+10*转化表!$H$51+10*转化表!$H$52+10*转化表!$H$53+10*转化表!$H$54+10*转化表!$H$55+(B451-60)*转化表!$H$56,IF(AND(B451&lt;=80,B451&gt;70),9*转化表!$H$50+10*转化表!$H$51+10*转化表!$H$52+10*转化表!$H$53+10*转化表!$H$54+10*转化表!$H$55+10*转化表!$H$56+(B451-70)*转化表!$H$57,IF(AND(B451&lt;=90,B451&gt;80),9*转化表!$H$50+10*转化表!$H$51+10*转化表!$H$52+10*转化表!$H$53+10*转化表!$H$54+10*转化表!$H$55+10*转化表!$H$56+10*转化表!$H$57+(B451-80)*转化表!$H$58,IF(AND(B451&lt;=100,B451&gt;90),9*转化表!$H$50+10*转化表!$H$51+10*转化表!$H$52+10*转化表!$H$53+10*转化表!$H$54+10*转化表!$H$55+10*转化表!$H$56+10*转化表!$H$57+10*转化表!$H$58+(B451-90)*转化表!$H$59,IF(AND(B451&lt;=110,B451&gt;100),9*转化表!$H$50+10*转化表!$H$51+10*转化表!$H$52+10*转化表!$H$53+10*转化表!$H$54+10*转化表!$H$55+10*转化表!$H$56+10*转化表!$H$57+10*转化表!$H$58+10*转化表!$H$59+(B451-100)*转化表!$H$60,IF(AND(B451&lt;=120,B451&gt;110),9*转化表!$H$50+10*转化表!$H$51+10*转化表!$H$52+10*转化表!$H$53+10*转化表!$H$54+10*转化表!$H$55+10*转化表!$H$56+10*转化表!$H$57+10*转化表!$H$58+10*转化表!$H$59+10*转化表!$H$60+(B451-110)*转化表!$H$61)))))))))))))</f>
        <v>0</v>
      </c>
      <c r="M451" s="26">
        <v>0.3</v>
      </c>
      <c r="N451" s="24">
        <v>0</v>
      </c>
      <c r="O451" s="24">
        <v>0</v>
      </c>
      <c r="P451" s="26">
        <v>0.05</v>
      </c>
      <c r="Q451" s="24">
        <v>0</v>
      </c>
      <c r="R451" s="24">
        <v>0</v>
      </c>
      <c r="S451" s="26">
        <v>0.1</v>
      </c>
    </row>
    <row r="452" spans="1:19">
      <c r="A452" s="23" t="s">
        <v>466</v>
      </c>
      <c r="B452" s="24">
        <v>91</v>
      </c>
      <c r="C452" s="25">
        <f t="shared" si="4"/>
        <v>7374</v>
      </c>
      <c r="D452" s="23">
        <v>60</v>
      </c>
      <c r="E452" s="23">
        <v>50</v>
      </c>
      <c r="F452" s="24">
        <v>50</v>
      </c>
      <c r="G452" s="47">
        <f>人物成长表!$D452*人物成长表!$B452*10%+7+IF(AND(B452&lt;=10,B452&gt;0),(人物成长表!$B452-1)*转化表!$C$50,IF(AND(B452&lt;=20,B452&gt;10),9*转化表!$C$50+(B452-10)*转化表!$C$51,IF(AND(B452&lt;=30,B452&gt;20),9*转化表!$C$50+10*转化表!$C$51+(B452-20)*转化表!$C$52,IF(AND(B452&lt;=40,B452&gt;30),9*转化表!$C$50+10*转化表!$C$51+10*转化表!$C$52+(B452-30)*转化表!$C$53,IF(AND(B452&lt;=50,B452&gt;40),9*转化表!$C$50+10*转化表!$C$51+10*转化表!$C$52+10*转化表!$C$53+(B452-40)*转化表!$C$54,IF(AND(B452&lt;=60,B452&gt;50),9*转化表!$C$50+10*转化表!$C$51+10*转化表!$C$52+10*转化表!$C$53+10*转化表!$C$54+(B452-50)*转化表!$C$55,IF(AND(B452&lt;=70,B452&gt;60),9*转化表!$C$50+10*转化表!$C$51+10*转化表!$C$52+10*转化表!$C$53+10*转化表!$C$54+10*转化表!$C$55+(B452-60)*转化表!$C$56,IF(AND(B452&lt;=80,B452&gt;70),9*转化表!$C$50+10*转化表!$C$51+10*转化表!$C$52+10*转化表!$C$53+10*转化表!$C$54+10*转化表!$C$55+10*转化表!$C$56+(B452-70)*转化表!$C$57,IF(AND(B452&lt;=90,B452&gt;80),9*转化表!$C$50+10*转化表!$C$51+10*转化表!$C$52+10*转化表!$C$53+10*转化表!$C$54+10*转化表!$C$55+10*转化表!$C$56+10*转化表!$C$57+(B452-80)*转化表!$C$58,IF(AND(B452&lt;=100,B452&gt;90),9*转化表!$C$50+10*转化表!$C$51+10*转化表!$C$52+10*转化表!$C$53+10*转化表!$C$54+10*转化表!$C$55+10*转化表!$C$56+10*转化表!$C$57+10*转化表!$C$58+(B452-90)*转化表!$C$59,IF(AND(B452&lt;=110,B452&gt;100),9*转化表!$C$50+10*转化表!$C$51+10*转化表!$C$52+10*转化表!$C$53+10*转化表!$C$54+10*转化表!$C$55+10*转化表!$C$56+10*转化表!$C$57+10*转化表!$C$58+10*转化表!$C$59+(B452-100)*转化表!$C$60,IF(AND(B452&lt;=120,B452&gt;110),9*转化表!$C$50+10*转化表!$C$51+10*转化表!$C$52+10*转化表!$C$53+10*转化表!$C$54+10*转化表!$C$55+10*转化表!$C$56+10*转化表!$C$57+10*转化表!$C$58+10*转化表!$C$59+10*转化表!$C$60+(B452-110)*转化表!$C$61))))))))))))</f>
        <v>1930</v>
      </c>
      <c r="H452" s="47">
        <f>人物成长表!$D452*人物成长表!$B452*7%+4.8+IF(AND(B452&lt;=10,B452&gt;0),(人物成长表!$B452-1)*转化表!$D$50,IF(AND(B452&lt;=20,B452&gt;10),9*转化表!$D$50+(B452-10)*转化表!$D$51,IF(AND(B452&lt;=30,B452&gt;20),9*转化表!$D$50+10*转化表!$D$51+(B452-20)*转化表!$D$52,IF(AND(B452&lt;=40,B452&gt;30),9*转化表!$D$50+10*转化表!$D$51+10*转化表!$D$52+(B452-30)*转化表!$D$53,IF(AND(B452&lt;=50,B452&gt;40),9*转化表!$D$50+10*转化表!$D$51+10*转化表!$D$52+10*转化表!$D$53+(B452-40)*转化表!$D$54,IF(AND(B452&lt;=60,B452&gt;50),9*转化表!$D$50+10*转化表!$D$51+10*转化表!$D$52+10*转化表!$D$53+10*转化表!$D$54+(B452-50)*转化表!$D$55,IF(AND(B452&lt;=70,B452&gt;60),9*转化表!$D$50+10*转化表!$D$51+10*转化表!$D$52+10*转化表!$D$53+10*转化表!$D$54+10*转化表!$D$55+(B452-60)*转化表!$D$56,IF(AND(B452&lt;=80,B452&gt;70),9*转化表!$D$50+10*转化表!$D$51+10*转化表!$D$52+10*转化表!$D$53+10*转化表!$D$54+10*转化表!$D$55+10*转化表!$D$56+(B452-70)*转化表!$D$57,IF(AND(B452&lt;=90,B452&gt;80),9*转化表!$D$50+10*转化表!$D$51+10*转化表!$D$52+10*转化表!$D$53+10*转化表!$D$54+10*转化表!$D$55+10*转化表!$D$56+10*转化表!$D$57+(B452-80)*转化表!$D$58,IF(AND(B452&lt;=100,B452&gt;90),9*转化表!$D$50+10*转化表!$D$51+10*转化表!$D$52+10*转化表!$D$53+10*转化表!$D$54+10*转化表!$D$55+10*转化表!$D$56+10*转化表!$D$57+10*转化表!$D$58+(B452-90)*转化表!$D$59,IF(AND(B452&lt;=110,B452&gt;100),9*转化表!$D$50+10*转化表!$D$51+10*转化表!$D$52+10*转化表!$D$53+10*转化表!$D$54+10*转化表!$D$55+10*转化表!$D$56+10*转化表!$D$57+10*转化表!$D$58+10*转化表!$D$59+(B452-100)*转化表!$D$60,IF(AND(B452&lt;=120,B452&gt;110),9*转化表!$D$50+10*转化表!$D$51+10*转化表!$D$52+10*转化表!$D$53+10*转化表!$D$54+10*转化表!$D$55+10*转化表!$D$56+10*转化表!$D$57+10*转化表!$D$58+10*转化表!$D$59+10*转化表!$D$60+(B452-110)*转化表!$D$61))))))))))))</f>
        <v>507.50000000000006</v>
      </c>
      <c r="I452" s="46">
        <f>IF(E452&lt;=50,0,(E452-50)*B452*10%+0.1+IF(AND(B452&lt;=10,B452&gt;0),(人物成长表!$B452-1)*转化表!$E$50,IF(AND(B452&lt;=20,B452&gt;10),9*转化表!$E$50+(B452-10)*转化表!$E$51,IF(AND(B452&lt;=30,B452&gt;20),9*转化表!$E$50+10*转化表!$E$51+(B452-20)*转化表!$E$52,IF(AND(B452&lt;=40,B452&gt;30),9*转化表!$E$50+10*转化表!$E$51+10*转化表!$E$52+(B452-30)*转化表!$E$53,IF(AND(B452&lt;=50,B452&gt;40),9*转化表!$E$50+10*转化表!$E$51+10*转化表!$E$52+10*转化表!$E$53+(B452-40)*转化表!$E$54,IF(AND(B452&lt;=60,B452&gt;50),9*转化表!$E$50+10*转化表!$E$51+10*转化表!$E$52+10*转化表!$E$53+10*转化表!$E$54+(B452-50)*转化表!$E$55,IF(AND(B452&lt;=70,B452&gt;60),9*转化表!$E$50+10*转化表!$E$51+10*转化表!$E$52+10*转化表!$E$53+10*转化表!$E$54+10*转化表!$E$55+(B452-60)*转化表!$E$56,IF(AND(B452&lt;=80,B452&gt;70),9*转化表!$E$50+10*转化表!$E$51+10*转化表!$E$52+10*转化表!$E$53+10*转化表!$E$54+10*转化表!$E$55+10*转化表!$E$56+(B452-70)*转化表!$E$57,IF(AND(B452&lt;=90,B452&gt;80),9*转化表!$E$50+10*转化表!$E$51+10*转化表!$E$52+10*转化表!$E$53+10*转化表!$E$54+10*转化表!$E$55+10*转化表!$E$56+10*转化表!$E$57+(B452-80)*转化表!$E$58,IF(AND(B452&lt;=100,B452&gt;90),9*转化表!$E$50+10*转化表!$E$51+10*转化表!$E$52+10*转化表!$E$53+10*转化表!$E$54+10*转化表!$E$55+10*转化表!$E$56+10*转化表!$E$57+10*转化表!$E$58+(B452-90)*转化表!$E$59,IF(AND(B452&lt;=110,B452&gt;100),9*转化表!$E$50+10*转化表!$E$51+10*转化表!$E$52+10*转化表!$E$53+10*转化表!$E$54+10*转化表!$E$55+10*转化表!$E$56+10*转化表!$E$57+10*转化表!$E$58+10*转化表!$E$59+(B452-100)*转化表!$E$60,IF(AND(B452&lt;=120,B452&gt;110),9*转化表!$E$50+10*转化表!$E$51+10*转化表!$E$52+10*转化表!$E$53+10*转化表!$E$54+10*转化表!$E$55+10*转化表!$E$56+10*转化表!$E$57+10*转化表!$E$58+10*转化表!$E$59+10*转化表!$E$60+(B452-110)*转化表!$E$61)))))))))))))</f>
        <v>0</v>
      </c>
      <c r="J452" s="46">
        <f>IF(E452&lt;=50,0,(E452-50)*B452*7%+0.1+IF(AND(B452&lt;=10,B452&gt;0),(人物成长表!$B452-1)*转化表!$F$50,IF(AND(B452&lt;=20,B452&gt;10),9*转化表!$F$50+(B452-10)*转化表!$F$51,IF(AND(B452&lt;=30,B452&gt;20),9*转化表!$F$50+10*转化表!$F$51+(B452-20)*转化表!$F$52,IF(AND(B452&lt;=40,B452&gt;30),9*转化表!$F$50+10*转化表!$F$51+10*转化表!$F$52+(B452-30)*转化表!$F$53,IF(AND(B452&lt;=50,B452&gt;40),9*转化表!$F$50+10*转化表!$F$51+10*转化表!$F$52+10*转化表!$F$53+(B452-40)*转化表!$F$54,IF(AND(B452&lt;=60,B452&gt;50),9*转化表!$F$50+10*转化表!$F$51+10*转化表!$F$52+10*转化表!$F$53+10*转化表!$F$54+(B452-50)*转化表!$F$55,IF(AND(B452&lt;=70,B452&gt;60),9*转化表!$F$50+10*转化表!$F$51+10*转化表!$F$52+10*转化表!$F$53+10*转化表!$F$54+10*转化表!$F$55+(B452-60)*转化表!$F$56,IF(AND(B452&lt;=80,B452&gt;70),9*转化表!$F$50+10*转化表!$F$51+10*转化表!$F$52+10*转化表!$F$53+10*转化表!$F$54+10*转化表!$F$55+10*转化表!$F$56+(B452-70)*转化表!$F$57,IF(AND(B452&lt;=90,B452&gt;80),9*转化表!$F$50+10*转化表!$F$51+10*转化表!$F$52+10*转化表!$F$53+10*转化表!$F$54+10*转化表!$F$55+10*转化表!$F$56+10*转化表!$F$57+(B452-80)*转化表!$F$58,IF(AND(B452&lt;=100,B452&gt;90),9*转化表!$F$50+10*转化表!$F$51+10*转化表!$F$52+10*转化表!$F$53+10*转化表!$F$54+10*转化表!$F$55+10*转化表!$F$56+10*转化表!$F$57+10*转化表!$F$58+(B452-90)*转化表!$F$59,IF(AND(B452&lt;=110,B452&gt;100),9*转化表!$F$50+10*转化表!$F$51+10*转化表!$F$52+10*转化表!$F$53+10*转化表!$F$54+10*转化表!$F$55+10*转化表!$F$56+10*转化表!$F$57+10*转化表!$F$58+10*转化表!$F$59+(B452-100)*转化表!$F$60,IF(AND(B452&lt;=120,B452&gt;110),9*转化表!$F$50+10*转化表!$F$51+10*转化表!$F$52+10*转化表!$F$53+10*转化表!$F$54+10*转化表!$F$55+10*转化表!$F$56+10*转化表!$F$57+10*转化表!$F$58+10*转化表!$F$59+10*转化表!$F$60+(B452-110)*转化表!$F$61)))))))))))))</f>
        <v>0</v>
      </c>
      <c r="K452" s="46">
        <f>(F452-50)*B452*10%+1+IF(AND(B452&lt;=10,B452&gt;0),(人物成长表!$B452-1)*转化表!$G$50,IF(AND(B452&lt;=20,B452&gt;10),9*转化表!$G$50+(B452-10)*转化表!$G$51,IF(AND(B452&lt;=30,B452&gt;20),9*转化表!$G$50+10*转化表!$G$51+(B452-20)*转化表!$G$52,IF(AND(B452&lt;=40,B452&gt;30),9*转化表!$G$50+10*转化表!$G$51+10*转化表!$G$52+(B452-30)*转化表!$G$53,IF(AND(B452&lt;=50,B452&gt;40),9*转化表!$G$50+10*转化表!$G$51+10*转化表!$G$52+10*转化表!$G$53+(B452-40)*转化表!$G$54,IF(AND(B452&lt;=60,B452&gt;50),9*转化表!$G$50+10*转化表!$G$51+10*转化表!$G$52+10*转化表!$G$53+10*转化表!$G$54+(B452-50)*转化表!$G$55,IF(AND(B452&lt;=70,B452&gt;60),9*转化表!$G$50+10*转化表!$G$51+10*转化表!$G$52+10*转化表!$G$53+10*转化表!$G$54+10*转化表!$G$55+(B452-60)*转化表!$G$56,IF(AND(B452&lt;=80,B452&gt;70),9*转化表!$G$50+10*转化表!$G$51+10*转化表!$G$52+10*转化表!$G$53+10*转化表!$G$54+10*转化表!$G$55+10*转化表!$G$56+(B452-70)*转化表!$G$57,IF(AND(B452&lt;=90,B452&gt;80),9*转化表!$G$50+10*转化表!$G$51+10*转化表!$G$52+10*转化表!$G$53+10*转化表!$G$54+10*转化表!$G$55+10*转化表!$G$56+10*转化表!$G$57+(B452-80)*转化表!$G$58,IF(AND(B452&lt;=100,B452&gt;90),9*转化表!$G$50+10*转化表!$G$51+10*转化表!$G$52+10*转化表!$G$53+10*转化表!$G$54+10*转化表!$G$55+10*转化表!$G$56+10*转化表!$G$57+10*转化表!$G$58+(B452-90)*转化表!$G$59,IF(AND(B452&lt;=110,B452&gt;100),9*转化表!$G$50+10*转化表!$G$51+10*转化表!$G$52+10*转化表!$G$53+10*转化表!$G$54+10*转化表!$G$55+10*转化表!$G$56+10*转化表!$G$57+10*转化表!$G$58+10*转化表!$G$59+(B452-100)*转化表!$G$60,IF(AND(B452&lt;=120,B452&gt;110),9*转化表!$G$50+10*转化表!$G$51+10*转化表!$G$52+10*转化表!$G$53+10*转化表!$G$54+10*转化表!$G$55+10*转化表!$G$56+10*转化表!$G$57+10*转化表!$G$58+10*转化表!$G$59+10*转化表!$G$60+(B452-110)*转化表!$G$61))))))))))))</f>
        <v>460</v>
      </c>
      <c r="L452" s="46">
        <f>IF(F452&lt;=50,0,(F452-50)*B452*7%+IF(AND(B452&lt;=10,B452&gt;0),(人物成长表!$B452-1)*转化表!$H$50,IF(AND(B452&lt;=20,B452&gt;10),9*转化表!$H$50+(B452-10)*转化表!$H$51,IF(AND(B452&lt;=30,B452&gt;20),9*转化表!$H$50+10*转化表!$H$51+(B452-20)*转化表!$H$52,IF(AND(B452&lt;=40,B452&gt;30),9*转化表!$H$50+10*转化表!$H$51+10*转化表!$H$52+(B452-30)*转化表!$H$53,IF(AND(B452&lt;=50,B452&gt;40),9*转化表!$H$50+10*转化表!$H$51+10*转化表!$H$52+10*转化表!$H$53+(B452-40)*转化表!$H$54,IF(AND(B452&lt;=60,B452&gt;50),9*转化表!$H$50+10*转化表!$H$51+10*转化表!$H$52+10*转化表!$H$53+10*转化表!$H$54+(B452-50)*转化表!$H$55,IF(AND(B452&lt;=70,B452&gt;60),9*转化表!$H$50+10*转化表!$H$51+10*转化表!$H$52+10*转化表!$H$53+10*转化表!$H$54+10*转化表!$H$55+(B452-60)*转化表!$H$56,IF(AND(B452&lt;=80,B452&gt;70),9*转化表!$H$50+10*转化表!$H$51+10*转化表!$H$52+10*转化表!$H$53+10*转化表!$H$54+10*转化表!$H$55+10*转化表!$H$56+(B452-70)*转化表!$H$57,IF(AND(B452&lt;=90,B452&gt;80),9*转化表!$H$50+10*转化表!$H$51+10*转化表!$H$52+10*转化表!$H$53+10*转化表!$H$54+10*转化表!$H$55+10*转化表!$H$56+10*转化表!$H$57+(B452-80)*转化表!$H$58,IF(AND(B452&lt;=100,B452&gt;90),9*转化表!$H$50+10*转化表!$H$51+10*转化表!$H$52+10*转化表!$H$53+10*转化表!$H$54+10*转化表!$H$55+10*转化表!$H$56+10*转化表!$H$57+10*转化表!$H$58+(B452-90)*转化表!$H$59,IF(AND(B452&lt;=110,B452&gt;100),9*转化表!$H$50+10*转化表!$H$51+10*转化表!$H$52+10*转化表!$H$53+10*转化表!$H$54+10*转化表!$H$55+10*转化表!$H$56+10*转化表!$H$57+10*转化表!$H$58+10*转化表!$H$59+(B452-100)*转化表!$H$60,IF(AND(B452&lt;=120,B452&gt;110),9*转化表!$H$50+10*转化表!$H$51+10*转化表!$H$52+10*转化表!$H$53+10*转化表!$H$54+10*转化表!$H$55+10*转化表!$H$56+10*转化表!$H$57+10*转化表!$H$58+10*转化表!$H$59+10*转化表!$H$60+(B452-110)*转化表!$H$61)))))))))))))</f>
        <v>0</v>
      </c>
      <c r="M452" s="26">
        <v>0.3</v>
      </c>
      <c r="N452" s="24">
        <v>0</v>
      </c>
      <c r="O452" s="24">
        <v>0</v>
      </c>
      <c r="P452" s="26">
        <v>0.05</v>
      </c>
      <c r="Q452" s="24">
        <v>0</v>
      </c>
      <c r="R452" s="24">
        <v>0</v>
      </c>
      <c r="S452" s="26">
        <v>0.1</v>
      </c>
    </row>
    <row r="453" spans="1:19">
      <c r="A453" s="23" t="s">
        <v>466</v>
      </c>
      <c r="B453" s="24">
        <v>92</v>
      </c>
      <c r="C453" s="25">
        <f t="shared" si="4"/>
        <v>7534</v>
      </c>
      <c r="D453" s="23">
        <v>60</v>
      </c>
      <c r="E453" s="23">
        <v>50</v>
      </c>
      <c r="F453" s="24">
        <v>50</v>
      </c>
      <c r="G453" s="47">
        <f>人物成长表!$D453*人物成长表!$B453*10%+7+IF(AND(B453&lt;=10,B453&gt;0),(人物成长表!$B453-1)*转化表!$C$50,IF(AND(B453&lt;=20,B453&gt;10),9*转化表!$C$50+(B453-10)*转化表!$C$51,IF(AND(B453&lt;=30,B453&gt;20),9*转化表!$C$50+10*转化表!$C$51+(B453-20)*转化表!$C$52,IF(AND(B453&lt;=40,B453&gt;30),9*转化表!$C$50+10*转化表!$C$51+10*转化表!$C$52+(B453-30)*转化表!$C$53,IF(AND(B453&lt;=50,B453&gt;40),9*转化表!$C$50+10*转化表!$C$51+10*转化表!$C$52+10*转化表!$C$53+(B453-40)*转化表!$C$54,IF(AND(B453&lt;=60,B453&gt;50),9*转化表!$C$50+10*转化表!$C$51+10*转化表!$C$52+10*转化表!$C$53+10*转化表!$C$54+(B453-50)*转化表!$C$55,IF(AND(B453&lt;=70,B453&gt;60),9*转化表!$C$50+10*转化表!$C$51+10*转化表!$C$52+10*转化表!$C$53+10*转化表!$C$54+10*转化表!$C$55+(B453-60)*转化表!$C$56,IF(AND(B453&lt;=80,B453&gt;70),9*转化表!$C$50+10*转化表!$C$51+10*转化表!$C$52+10*转化表!$C$53+10*转化表!$C$54+10*转化表!$C$55+10*转化表!$C$56+(B453-70)*转化表!$C$57,IF(AND(B453&lt;=90,B453&gt;80),9*转化表!$C$50+10*转化表!$C$51+10*转化表!$C$52+10*转化表!$C$53+10*转化表!$C$54+10*转化表!$C$55+10*转化表!$C$56+10*转化表!$C$57+(B453-80)*转化表!$C$58,IF(AND(B453&lt;=100,B453&gt;90),9*转化表!$C$50+10*转化表!$C$51+10*转化表!$C$52+10*转化表!$C$53+10*转化表!$C$54+10*转化表!$C$55+10*转化表!$C$56+10*转化表!$C$57+10*转化表!$C$58+(B453-90)*转化表!$C$59,IF(AND(B453&lt;=110,B453&gt;100),9*转化表!$C$50+10*转化表!$C$51+10*转化表!$C$52+10*转化表!$C$53+10*转化表!$C$54+10*转化表!$C$55+10*转化表!$C$56+10*转化表!$C$57+10*转化表!$C$58+10*转化表!$C$59+(B453-100)*转化表!$C$60,IF(AND(B453&lt;=120,B453&gt;110),9*转化表!$C$50+10*转化表!$C$51+10*转化表!$C$52+10*转化表!$C$53+10*转化表!$C$54+10*转化表!$C$55+10*转化表!$C$56+10*转化表!$C$57+10*转化表!$C$58+10*转化表!$C$59+10*转化表!$C$60+(B453-110)*转化表!$C$61))))))))))))</f>
        <v>1971</v>
      </c>
      <c r="H453" s="47">
        <f>人物成长表!$D453*人物成长表!$B453*7%+4.8+IF(AND(B453&lt;=10,B453&gt;0),(人物成长表!$B453-1)*转化表!$D$50,IF(AND(B453&lt;=20,B453&gt;10),9*转化表!$D$50+(B453-10)*转化表!$D$51,IF(AND(B453&lt;=30,B453&gt;20),9*转化表!$D$50+10*转化表!$D$51+(B453-20)*转化表!$D$52,IF(AND(B453&lt;=40,B453&gt;30),9*转化表!$D$50+10*转化表!$D$51+10*转化表!$D$52+(B453-30)*转化表!$D$53,IF(AND(B453&lt;=50,B453&gt;40),9*转化表!$D$50+10*转化表!$D$51+10*转化表!$D$52+10*转化表!$D$53+(B453-40)*转化表!$D$54,IF(AND(B453&lt;=60,B453&gt;50),9*转化表!$D$50+10*转化表!$D$51+10*转化表!$D$52+10*转化表!$D$53+10*转化表!$D$54+(B453-50)*转化表!$D$55,IF(AND(B453&lt;=70,B453&gt;60),9*转化表!$D$50+10*转化表!$D$51+10*转化表!$D$52+10*转化表!$D$53+10*转化表!$D$54+10*转化表!$D$55+(B453-60)*转化表!$D$56,IF(AND(B453&lt;=80,B453&gt;70),9*转化表!$D$50+10*转化表!$D$51+10*转化表!$D$52+10*转化表!$D$53+10*转化表!$D$54+10*转化表!$D$55+10*转化表!$D$56+(B453-70)*转化表!$D$57,IF(AND(B453&lt;=90,B453&gt;80),9*转化表!$D$50+10*转化表!$D$51+10*转化表!$D$52+10*转化表!$D$53+10*转化表!$D$54+10*转化表!$D$55+10*转化表!$D$56+10*转化表!$D$57+(B453-80)*转化表!$D$58,IF(AND(B453&lt;=100,B453&gt;90),9*转化表!$D$50+10*转化表!$D$51+10*转化表!$D$52+10*转化表!$D$53+10*转化表!$D$54+10*转化表!$D$55+10*转化表!$D$56+10*转化表!$D$57+10*转化表!$D$58+(B453-90)*转化表!$D$59,IF(AND(B453&lt;=110,B453&gt;100),9*转化表!$D$50+10*转化表!$D$51+10*转化表!$D$52+10*转化表!$D$53+10*转化表!$D$54+10*转化表!$D$55+10*转化表!$D$56+10*转化表!$D$57+10*转化表!$D$58+10*转化表!$D$59+(B453-100)*转化表!$D$60,IF(AND(B453&lt;=120,B453&gt;110),9*转化表!$D$50+10*转化表!$D$51+10*转化表!$D$52+10*转化表!$D$53+10*转化表!$D$54+10*转化表!$D$55+10*转化表!$D$56+10*转化表!$D$57+10*转化表!$D$58+10*转化表!$D$59+10*转化表!$D$60+(B453-110)*转化表!$D$61))))))))))))</f>
        <v>517</v>
      </c>
      <c r="I453" s="46">
        <f>IF(E453&lt;=50,0,(E453-50)*B453*10%+0.1+IF(AND(B453&lt;=10,B453&gt;0),(人物成长表!$B453-1)*转化表!$E$50,IF(AND(B453&lt;=20,B453&gt;10),9*转化表!$E$50+(B453-10)*转化表!$E$51,IF(AND(B453&lt;=30,B453&gt;20),9*转化表!$E$50+10*转化表!$E$51+(B453-20)*转化表!$E$52,IF(AND(B453&lt;=40,B453&gt;30),9*转化表!$E$50+10*转化表!$E$51+10*转化表!$E$52+(B453-30)*转化表!$E$53,IF(AND(B453&lt;=50,B453&gt;40),9*转化表!$E$50+10*转化表!$E$51+10*转化表!$E$52+10*转化表!$E$53+(B453-40)*转化表!$E$54,IF(AND(B453&lt;=60,B453&gt;50),9*转化表!$E$50+10*转化表!$E$51+10*转化表!$E$52+10*转化表!$E$53+10*转化表!$E$54+(B453-50)*转化表!$E$55,IF(AND(B453&lt;=70,B453&gt;60),9*转化表!$E$50+10*转化表!$E$51+10*转化表!$E$52+10*转化表!$E$53+10*转化表!$E$54+10*转化表!$E$55+(B453-60)*转化表!$E$56,IF(AND(B453&lt;=80,B453&gt;70),9*转化表!$E$50+10*转化表!$E$51+10*转化表!$E$52+10*转化表!$E$53+10*转化表!$E$54+10*转化表!$E$55+10*转化表!$E$56+(B453-70)*转化表!$E$57,IF(AND(B453&lt;=90,B453&gt;80),9*转化表!$E$50+10*转化表!$E$51+10*转化表!$E$52+10*转化表!$E$53+10*转化表!$E$54+10*转化表!$E$55+10*转化表!$E$56+10*转化表!$E$57+(B453-80)*转化表!$E$58,IF(AND(B453&lt;=100,B453&gt;90),9*转化表!$E$50+10*转化表!$E$51+10*转化表!$E$52+10*转化表!$E$53+10*转化表!$E$54+10*转化表!$E$55+10*转化表!$E$56+10*转化表!$E$57+10*转化表!$E$58+(B453-90)*转化表!$E$59,IF(AND(B453&lt;=110,B453&gt;100),9*转化表!$E$50+10*转化表!$E$51+10*转化表!$E$52+10*转化表!$E$53+10*转化表!$E$54+10*转化表!$E$55+10*转化表!$E$56+10*转化表!$E$57+10*转化表!$E$58+10*转化表!$E$59+(B453-100)*转化表!$E$60,IF(AND(B453&lt;=120,B453&gt;110),9*转化表!$E$50+10*转化表!$E$51+10*转化表!$E$52+10*转化表!$E$53+10*转化表!$E$54+10*转化表!$E$55+10*转化表!$E$56+10*转化表!$E$57+10*转化表!$E$58+10*转化表!$E$59+10*转化表!$E$60+(B453-110)*转化表!$E$61)))))))))))))</f>
        <v>0</v>
      </c>
      <c r="J453" s="46">
        <f>IF(E453&lt;=50,0,(E453-50)*B453*7%+0.1+IF(AND(B453&lt;=10,B453&gt;0),(人物成长表!$B453-1)*转化表!$F$50,IF(AND(B453&lt;=20,B453&gt;10),9*转化表!$F$50+(B453-10)*转化表!$F$51,IF(AND(B453&lt;=30,B453&gt;20),9*转化表!$F$50+10*转化表!$F$51+(B453-20)*转化表!$F$52,IF(AND(B453&lt;=40,B453&gt;30),9*转化表!$F$50+10*转化表!$F$51+10*转化表!$F$52+(B453-30)*转化表!$F$53,IF(AND(B453&lt;=50,B453&gt;40),9*转化表!$F$50+10*转化表!$F$51+10*转化表!$F$52+10*转化表!$F$53+(B453-40)*转化表!$F$54,IF(AND(B453&lt;=60,B453&gt;50),9*转化表!$F$50+10*转化表!$F$51+10*转化表!$F$52+10*转化表!$F$53+10*转化表!$F$54+(B453-50)*转化表!$F$55,IF(AND(B453&lt;=70,B453&gt;60),9*转化表!$F$50+10*转化表!$F$51+10*转化表!$F$52+10*转化表!$F$53+10*转化表!$F$54+10*转化表!$F$55+(B453-60)*转化表!$F$56,IF(AND(B453&lt;=80,B453&gt;70),9*转化表!$F$50+10*转化表!$F$51+10*转化表!$F$52+10*转化表!$F$53+10*转化表!$F$54+10*转化表!$F$55+10*转化表!$F$56+(B453-70)*转化表!$F$57,IF(AND(B453&lt;=90,B453&gt;80),9*转化表!$F$50+10*转化表!$F$51+10*转化表!$F$52+10*转化表!$F$53+10*转化表!$F$54+10*转化表!$F$55+10*转化表!$F$56+10*转化表!$F$57+(B453-80)*转化表!$F$58,IF(AND(B453&lt;=100,B453&gt;90),9*转化表!$F$50+10*转化表!$F$51+10*转化表!$F$52+10*转化表!$F$53+10*转化表!$F$54+10*转化表!$F$55+10*转化表!$F$56+10*转化表!$F$57+10*转化表!$F$58+(B453-90)*转化表!$F$59,IF(AND(B453&lt;=110,B453&gt;100),9*转化表!$F$50+10*转化表!$F$51+10*转化表!$F$52+10*转化表!$F$53+10*转化表!$F$54+10*转化表!$F$55+10*转化表!$F$56+10*转化表!$F$57+10*转化表!$F$58+10*转化表!$F$59+(B453-100)*转化表!$F$60,IF(AND(B453&lt;=120,B453&gt;110),9*转化表!$F$50+10*转化表!$F$51+10*转化表!$F$52+10*转化表!$F$53+10*转化表!$F$54+10*转化表!$F$55+10*转化表!$F$56+10*转化表!$F$57+10*转化表!$F$58+10*转化表!$F$59+10*转化表!$F$60+(B453-110)*转化表!$F$61)))))))))))))</f>
        <v>0</v>
      </c>
      <c r="K453" s="46">
        <f>(F453-50)*B453*10%+1+IF(AND(B453&lt;=10,B453&gt;0),(人物成长表!$B453-1)*转化表!$G$50,IF(AND(B453&lt;=20,B453&gt;10),9*转化表!$G$50+(B453-10)*转化表!$G$51,IF(AND(B453&lt;=30,B453&gt;20),9*转化表!$G$50+10*转化表!$G$51+(B453-20)*转化表!$G$52,IF(AND(B453&lt;=40,B453&gt;30),9*转化表!$G$50+10*转化表!$G$51+10*转化表!$G$52+(B453-30)*转化表!$G$53,IF(AND(B453&lt;=50,B453&gt;40),9*转化表!$G$50+10*转化表!$G$51+10*转化表!$G$52+10*转化表!$G$53+(B453-40)*转化表!$G$54,IF(AND(B453&lt;=60,B453&gt;50),9*转化表!$G$50+10*转化表!$G$51+10*转化表!$G$52+10*转化表!$G$53+10*转化表!$G$54+(B453-50)*转化表!$G$55,IF(AND(B453&lt;=70,B453&gt;60),9*转化表!$G$50+10*转化表!$G$51+10*转化表!$G$52+10*转化表!$G$53+10*转化表!$G$54+10*转化表!$G$55+(B453-60)*转化表!$G$56,IF(AND(B453&lt;=80,B453&gt;70),9*转化表!$G$50+10*转化表!$G$51+10*转化表!$G$52+10*转化表!$G$53+10*转化表!$G$54+10*转化表!$G$55+10*转化表!$G$56+(B453-70)*转化表!$G$57,IF(AND(B453&lt;=90,B453&gt;80),9*转化表!$G$50+10*转化表!$G$51+10*转化表!$G$52+10*转化表!$G$53+10*转化表!$G$54+10*转化表!$G$55+10*转化表!$G$56+10*转化表!$G$57+(B453-80)*转化表!$G$58,IF(AND(B453&lt;=100,B453&gt;90),9*转化表!$G$50+10*转化表!$G$51+10*转化表!$G$52+10*转化表!$G$53+10*转化表!$G$54+10*转化表!$G$55+10*转化表!$G$56+10*转化表!$G$57+10*转化表!$G$58+(B453-90)*转化表!$G$59,IF(AND(B453&lt;=110,B453&gt;100),9*转化表!$G$50+10*转化表!$G$51+10*转化表!$G$52+10*转化表!$G$53+10*转化表!$G$54+10*转化表!$G$55+10*转化表!$G$56+10*转化表!$G$57+10*转化表!$G$58+10*转化表!$G$59+(B453-100)*转化表!$G$60,IF(AND(B453&lt;=120,B453&gt;110),9*转化表!$G$50+10*转化表!$G$51+10*转化表!$G$52+10*转化表!$G$53+10*转化表!$G$54+10*转化表!$G$55+10*转化表!$G$56+10*转化表!$G$57+10*转化表!$G$58+10*转化表!$G$59+10*转化表!$G$60+(B453-110)*转化表!$G$61))))))))))))</f>
        <v>470</v>
      </c>
      <c r="L453" s="46">
        <f>IF(F453&lt;=50,0,(F453-50)*B453*7%+IF(AND(B453&lt;=10,B453&gt;0),(人物成长表!$B453-1)*转化表!$H$50,IF(AND(B453&lt;=20,B453&gt;10),9*转化表!$H$50+(B453-10)*转化表!$H$51,IF(AND(B453&lt;=30,B453&gt;20),9*转化表!$H$50+10*转化表!$H$51+(B453-20)*转化表!$H$52,IF(AND(B453&lt;=40,B453&gt;30),9*转化表!$H$50+10*转化表!$H$51+10*转化表!$H$52+(B453-30)*转化表!$H$53,IF(AND(B453&lt;=50,B453&gt;40),9*转化表!$H$50+10*转化表!$H$51+10*转化表!$H$52+10*转化表!$H$53+(B453-40)*转化表!$H$54,IF(AND(B453&lt;=60,B453&gt;50),9*转化表!$H$50+10*转化表!$H$51+10*转化表!$H$52+10*转化表!$H$53+10*转化表!$H$54+(B453-50)*转化表!$H$55,IF(AND(B453&lt;=70,B453&gt;60),9*转化表!$H$50+10*转化表!$H$51+10*转化表!$H$52+10*转化表!$H$53+10*转化表!$H$54+10*转化表!$H$55+(B453-60)*转化表!$H$56,IF(AND(B453&lt;=80,B453&gt;70),9*转化表!$H$50+10*转化表!$H$51+10*转化表!$H$52+10*转化表!$H$53+10*转化表!$H$54+10*转化表!$H$55+10*转化表!$H$56+(B453-70)*转化表!$H$57,IF(AND(B453&lt;=90,B453&gt;80),9*转化表!$H$50+10*转化表!$H$51+10*转化表!$H$52+10*转化表!$H$53+10*转化表!$H$54+10*转化表!$H$55+10*转化表!$H$56+10*转化表!$H$57+(B453-80)*转化表!$H$58,IF(AND(B453&lt;=100,B453&gt;90),9*转化表!$H$50+10*转化表!$H$51+10*转化表!$H$52+10*转化表!$H$53+10*转化表!$H$54+10*转化表!$H$55+10*转化表!$H$56+10*转化表!$H$57+10*转化表!$H$58+(B453-90)*转化表!$H$59,IF(AND(B453&lt;=110,B453&gt;100),9*转化表!$H$50+10*转化表!$H$51+10*转化表!$H$52+10*转化表!$H$53+10*转化表!$H$54+10*转化表!$H$55+10*转化表!$H$56+10*转化表!$H$57+10*转化表!$H$58+10*转化表!$H$59+(B453-100)*转化表!$H$60,IF(AND(B453&lt;=120,B453&gt;110),9*转化表!$H$50+10*转化表!$H$51+10*转化表!$H$52+10*转化表!$H$53+10*转化表!$H$54+10*转化表!$H$55+10*转化表!$H$56+10*转化表!$H$57+10*转化表!$H$58+10*转化表!$H$59+10*转化表!$H$60+(B453-110)*转化表!$H$61)))))))))))))</f>
        <v>0</v>
      </c>
      <c r="M453" s="26">
        <v>0.3</v>
      </c>
      <c r="N453" s="24">
        <v>0</v>
      </c>
      <c r="O453" s="24">
        <v>0</v>
      </c>
      <c r="P453" s="26">
        <v>0.05</v>
      </c>
      <c r="Q453" s="24">
        <v>0</v>
      </c>
      <c r="R453" s="24">
        <v>0</v>
      </c>
      <c r="S453" s="26">
        <v>0.1</v>
      </c>
    </row>
    <row r="454" spans="1:19">
      <c r="A454" s="23" t="s">
        <v>466</v>
      </c>
      <c r="B454" s="24">
        <v>93</v>
      </c>
      <c r="C454" s="25">
        <f t="shared" si="4"/>
        <v>7694</v>
      </c>
      <c r="D454" s="23">
        <v>60</v>
      </c>
      <c r="E454" s="23">
        <v>50</v>
      </c>
      <c r="F454" s="24">
        <v>50</v>
      </c>
      <c r="G454" s="47">
        <f>人物成长表!$D454*人物成长表!$B454*10%+7+IF(AND(B454&lt;=10,B454&gt;0),(人物成长表!$B454-1)*转化表!$C$50,IF(AND(B454&lt;=20,B454&gt;10),9*转化表!$C$50+(B454-10)*转化表!$C$51,IF(AND(B454&lt;=30,B454&gt;20),9*转化表!$C$50+10*转化表!$C$51+(B454-20)*转化表!$C$52,IF(AND(B454&lt;=40,B454&gt;30),9*转化表!$C$50+10*转化表!$C$51+10*转化表!$C$52+(B454-30)*转化表!$C$53,IF(AND(B454&lt;=50,B454&gt;40),9*转化表!$C$50+10*转化表!$C$51+10*转化表!$C$52+10*转化表!$C$53+(B454-40)*转化表!$C$54,IF(AND(B454&lt;=60,B454&gt;50),9*转化表!$C$50+10*转化表!$C$51+10*转化表!$C$52+10*转化表!$C$53+10*转化表!$C$54+(B454-50)*转化表!$C$55,IF(AND(B454&lt;=70,B454&gt;60),9*转化表!$C$50+10*转化表!$C$51+10*转化表!$C$52+10*转化表!$C$53+10*转化表!$C$54+10*转化表!$C$55+(B454-60)*转化表!$C$56,IF(AND(B454&lt;=80,B454&gt;70),9*转化表!$C$50+10*转化表!$C$51+10*转化表!$C$52+10*转化表!$C$53+10*转化表!$C$54+10*转化表!$C$55+10*转化表!$C$56+(B454-70)*转化表!$C$57,IF(AND(B454&lt;=90,B454&gt;80),9*转化表!$C$50+10*转化表!$C$51+10*转化表!$C$52+10*转化表!$C$53+10*转化表!$C$54+10*转化表!$C$55+10*转化表!$C$56+10*转化表!$C$57+(B454-80)*转化表!$C$58,IF(AND(B454&lt;=100,B454&gt;90),9*转化表!$C$50+10*转化表!$C$51+10*转化表!$C$52+10*转化表!$C$53+10*转化表!$C$54+10*转化表!$C$55+10*转化表!$C$56+10*转化表!$C$57+10*转化表!$C$58+(B454-90)*转化表!$C$59,IF(AND(B454&lt;=110,B454&gt;100),9*转化表!$C$50+10*转化表!$C$51+10*转化表!$C$52+10*转化表!$C$53+10*转化表!$C$54+10*转化表!$C$55+10*转化表!$C$56+10*转化表!$C$57+10*转化表!$C$58+10*转化表!$C$59+(B454-100)*转化表!$C$60,IF(AND(B454&lt;=120,B454&gt;110),9*转化表!$C$50+10*转化表!$C$51+10*转化表!$C$52+10*转化表!$C$53+10*转化表!$C$54+10*转化表!$C$55+10*转化表!$C$56+10*转化表!$C$57+10*转化表!$C$58+10*转化表!$C$59+10*转化表!$C$60+(B454-110)*转化表!$C$61))))))))))))</f>
        <v>2012</v>
      </c>
      <c r="H454" s="47">
        <f>人物成长表!$D454*人物成长表!$B454*7%+4.8+IF(AND(B454&lt;=10,B454&gt;0),(人物成长表!$B454-1)*转化表!$D$50,IF(AND(B454&lt;=20,B454&gt;10),9*转化表!$D$50+(B454-10)*转化表!$D$51,IF(AND(B454&lt;=30,B454&gt;20),9*转化表!$D$50+10*转化表!$D$51+(B454-20)*转化表!$D$52,IF(AND(B454&lt;=40,B454&gt;30),9*转化表!$D$50+10*转化表!$D$51+10*转化表!$D$52+(B454-30)*转化表!$D$53,IF(AND(B454&lt;=50,B454&gt;40),9*转化表!$D$50+10*转化表!$D$51+10*转化表!$D$52+10*转化表!$D$53+(B454-40)*转化表!$D$54,IF(AND(B454&lt;=60,B454&gt;50),9*转化表!$D$50+10*转化表!$D$51+10*转化表!$D$52+10*转化表!$D$53+10*转化表!$D$54+(B454-50)*转化表!$D$55,IF(AND(B454&lt;=70,B454&gt;60),9*转化表!$D$50+10*转化表!$D$51+10*转化表!$D$52+10*转化表!$D$53+10*转化表!$D$54+10*转化表!$D$55+(B454-60)*转化表!$D$56,IF(AND(B454&lt;=80,B454&gt;70),9*转化表!$D$50+10*转化表!$D$51+10*转化表!$D$52+10*转化表!$D$53+10*转化表!$D$54+10*转化表!$D$55+10*转化表!$D$56+(B454-70)*转化表!$D$57,IF(AND(B454&lt;=90,B454&gt;80),9*转化表!$D$50+10*转化表!$D$51+10*转化表!$D$52+10*转化表!$D$53+10*转化表!$D$54+10*转化表!$D$55+10*转化表!$D$56+10*转化表!$D$57+(B454-80)*转化表!$D$58,IF(AND(B454&lt;=100,B454&gt;90),9*转化表!$D$50+10*转化表!$D$51+10*转化表!$D$52+10*转化表!$D$53+10*转化表!$D$54+10*转化表!$D$55+10*转化表!$D$56+10*转化表!$D$57+10*转化表!$D$58+(B454-90)*转化表!$D$59,IF(AND(B454&lt;=110,B454&gt;100),9*转化表!$D$50+10*转化表!$D$51+10*转化表!$D$52+10*转化表!$D$53+10*转化表!$D$54+10*转化表!$D$55+10*转化表!$D$56+10*转化表!$D$57+10*转化表!$D$58+10*转化表!$D$59+(B454-100)*转化表!$D$60,IF(AND(B454&lt;=120,B454&gt;110),9*转化表!$D$50+10*转化表!$D$51+10*转化表!$D$52+10*转化表!$D$53+10*转化表!$D$54+10*转化表!$D$55+10*转化表!$D$56+10*转化表!$D$57+10*转化表!$D$58+10*转化表!$D$59+10*转化表!$D$60+(B454-110)*转化表!$D$61))))))))))))</f>
        <v>526.5</v>
      </c>
      <c r="I454" s="46">
        <f>IF(E454&lt;=50,0,(E454-50)*B454*10%+0.1+IF(AND(B454&lt;=10,B454&gt;0),(人物成长表!$B454-1)*转化表!$E$50,IF(AND(B454&lt;=20,B454&gt;10),9*转化表!$E$50+(B454-10)*转化表!$E$51,IF(AND(B454&lt;=30,B454&gt;20),9*转化表!$E$50+10*转化表!$E$51+(B454-20)*转化表!$E$52,IF(AND(B454&lt;=40,B454&gt;30),9*转化表!$E$50+10*转化表!$E$51+10*转化表!$E$52+(B454-30)*转化表!$E$53,IF(AND(B454&lt;=50,B454&gt;40),9*转化表!$E$50+10*转化表!$E$51+10*转化表!$E$52+10*转化表!$E$53+(B454-40)*转化表!$E$54,IF(AND(B454&lt;=60,B454&gt;50),9*转化表!$E$50+10*转化表!$E$51+10*转化表!$E$52+10*转化表!$E$53+10*转化表!$E$54+(B454-50)*转化表!$E$55,IF(AND(B454&lt;=70,B454&gt;60),9*转化表!$E$50+10*转化表!$E$51+10*转化表!$E$52+10*转化表!$E$53+10*转化表!$E$54+10*转化表!$E$55+(B454-60)*转化表!$E$56,IF(AND(B454&lt;=80,B454&gt;70),9*转化表!$E$50+10*转化表!$E$51+10*转化表!$E$52+10*转化表!$E$53+10*转化表!$E$54+10*转化表!$E$55+10*转化表!$E$56+(B454-70)*转化表!$E$57,IF(AND(B454&lt;=90,B454&gt;80),9*转化表!$E$50+10*转化表!$E$51+10*转化表!$E$52+10*转化表!$E$53+10*转化表!$E$54+10*转化表!$E$55+10*转化表!$E$56+10*转化表!$E$57+(B454-80)*转化表!$E$58,IF(AND(B454&lt;=100,B454&gt;90),9*转化表!$E$50+10*转化表!$E$51+10*转化表!$E$52+10*转化表!$E$53+10*转化表!$E$54+10*转化表!$E$55+10*转化表!$E$56+10*转化表!$E$57+10*转化表!$E$58+(B454-90)*转化表!$E$59,IF(AND(B454&lt;=110,B454&gt;100),9*转化表!$E$50+10*转化表!$E$51+10*转化表!$E$52+10*转化表!$E$53+10*转化表!$E$54+10*转化表!$E$55+10*转化表!$E$56+10*转化表!$E$57+10*转化表!$E$58+10*转化表!$E$59+(B454-100)*转化表!$E$60,IF(AND(B454&lt;=120,B454&gt;110),9*转化表!$E$50+10*转化表!$E$51+10*转化表!$E$52+10*转化表!$E$53+10*转化表!$E$54+10*转化表!$E$55+10*转化表!$E$56+10*转化表!$E$57+10*转化表!$E$58+10*转化表!$E$59+10*转化表!$E$60+(B454-110)*转化表!$E$61)))))))))))))</f>
        <v>0</v>
      </c>
      <c r="J454" s="46">
        <f>IF(E454&lt;=50,0,(E454-50)*B454*7%+0.1+IF(AND(B454&lt;=10,B454&gt;0),(人物成长表!$B454-1)*转化表!$F$50,IF(AND(B454&lt;=20,B454&gt;10),9*转化表!$F$50+(B454-10)*转化表!$F$51,IF(AND(B454&lt;=30,B454&gt;20),9*转化表!$F$50+10*转化表!$F$51+(B454-20)*转化表!$F$52,IF(AND(B454&lt;=40,B454&gt;30),9*转化表!$F$50+10*转化表!$F$51+10*转化表!$F$52+(B454-30)*转化表!$F$53,IF(AND(B454&lt;=50,B454&gt;40),9*转化表!$F$50+10*转化表!$F$51+10*转化表!$F$52+10*转化表!$F$53+(B454-40)*转化表!$F$54,IF(AND(B454&lt;=60,B454&gt;50),9*转化表!$F$50+10*转化表!$F$51+10*转化表!$F$52+10*转化表!$F$53+10*转化表!$F$54+(B454-50)*转化表!$F$55,IF(AND(B454&lt;=70,B454&gt;60),9*转化表!$F$50+10*转化表!$F$51+10*转化表!$F$52+10*转化表!$F$53+10*转化表!$F$54+10*转化表!$F$55+(B454-60)*转化表!$F$56,IF(AND(B454&lt;=80,B454&gt;70),9*转化表!$F$50+10*转化表!$F$51+10*转化表!$F$52+10*转化表!$F$53+10*转化表!$F$54+10*转化表!$F$55+10*转化表!$F$56+(B454-70)*转化表!$F$57,IF(AND(B454&lt;=90,B454&gt;80),9*转化表!$F$50+10*转化表!$F$51+10*转化表!$F$52+10*转化表!$F$53+10*转化表!$F$54+10*转化表!$F$55+10*转化表!$F$56+10*转化表!$F$57+(B454-80)*转化表!$F$58,IF(AND(B454&lt;=100,B454&gt;90),9*转化表!$F$50+10*转化表!$F$51+10*转化表!$F$52+10*转化表!$F$53+10*转化表!$F$54+10*转化表!$F$55+10*转化表!$F$56+10*转化表!$F$57+10*转化表!$F$58+(B454-90)*转化表!$F$59,IF(AND(B454&lt;=110,B454&gt;100),9*转化表!$F$50+10*转化表!$F$51+10*转化表!$F$52+10*转化表!$F$53+10*转化表!$F$54+10*转化表!$F$55+10*转化表!$F$56+10*转化表!$F$57+10*转化表!$F$58+10*转化表!$F$59+(B454-100)*转化表!$F$60,IF(AND(B454&lt;=120,B454&gt;110),9*转化表!$F$50+10*转化表!$F$51+10*转化表!$F$52+10*转化表!$F$53+10*转化表!$F$54+10*转化表!$F$55+10*转化表!$F$56+10*转化表!$F$57+10*转化表!$F$58+10*转化表!$F$59+10*转化表!$F$60+(B454-110)*转化表!$F$61)))))))))))))</f>
        <v>0</v>
      </c>
      <c r="K454" s="46">
        <f>(F454-50)*B454*10%+1+IF(AND(B454&lt;=10,B454&gt;0),(人物成长表!$B454-1)*转化表!$G$50,IF(AND(B454&lt;=20,B454&gt;10),9*转化表!$G$50+(B454-10)*转化表!$G$51,IF(AND(B454&lt;=30,B454&gt;20),9*转化表!$G$50+10*转化表!$G$51+(B454-20)*转化表!$G$52,IF(AND(B454&lt;=40,B454&gt;30),9*转化表!$G$50+10*转化表!$G$51+10*转化表!$G$52+(B454-30)*转化表!$G$53,IF(AND(B454&lt;=50,B454&gt;40),9*转化表!$G$50+10*转化表!$G$51+10*转化表!$G$52+10*转化表!$G$53+(B454-40)*转化表!$G$54,IF(AND(B454&lt;=60,B454&gt;50),9*转化表!$G$50+10*转化表!$G$51+10*转化表!$G$52+10*转化表!$G$53+10*转化表!$G$54+(B454-50)*转化表!$G$55,IF(AND(B454&lt;=70,B454&gt;60),9*转化表!$G$50+10*转化表!$G$51+10*转化表!$G$52+10*转化表!$G$53+10*转化表!$G$54+10*转化表!$G$55+(B454-60)*转化表!$G$56,IF(AND(B454&lt;=80,B454&gt;70),9*转化表!$G$50+10*转化表!$G$51+10*转化表!$G$52+10*转化表!$G$53+10*转化表!$G$54+10*转化表!$G$55+10*转化表!$G$56+(B454-70)*转化表!$G$57,IF(AND(B454&lt;=90,B454&gt;80),9*转化表!$G$50+10*转化表!$G$51+10*转化表!$G$52+10*转化表!$G$53+10*转化表!$G$54+10*转化表!$G$55+10*转化表!$G$56+10*转化表!$G$57+(B454-80)*转化表!$G$58,IF(AND(B454&lt;=100,B454&gt;90),9*转化表!$G$50+10*转化表!$G$51+10*转化表!$G$52+10*转化表!$G$53+10*转化表!$G$54+10*转化表!$G$55+10*转化表!$G$56+10*转化表!$G$57+10*转化表!$G$58+(B454-90)*转化表!$G$59,IF(AND(B454&lt;=110,B454&gt;100),9*转化表!$G$50+10*转化表!$G$51+10*转化表!$G$52+10*转化表!$G$53+10*转化表!$G$54+10*转化表!$G$55+10*转化表!$G$56+10*转化表!$G$57+10*转化表!$G$58+10*转化表!$G$59+(B454-100)*转化表!$G$60,IF(AND(B454&lt;=120,B454&gt;110),9*转化表!$G$50+10*转化表!$G$51+10*转化表!$G$52+10*转化表!$G$53+10*转化表!$G$54+10*转化表!$G$55+10*转化表!$G$56+10*转化表!$G$57+10*转化表!$G$58+10*转化表!$G$59+10*转化表!$G$60+(B454-110)*转化表!$G$61))))))))))))</f>
        <v>480</v>
      </c>
      <c r="L454" s="46">
        <f>IF(F454&lt;=50,0,(F454-50)*B454*7%+IF(AND(B454&lt;=10,B454&gt;0),(人物成长表!$B454-1)*转化表!$H$50,IF(AND(B454&lt;=20,B454&gt;10),9*转化表!$H$50+(B454-10)*转化表!$H$51,IF(AND(B454&lt;=30,B454&gt;20),9*转化表!$H$50+10*转化表!$H$51+(B454-20)*转化表!$H$52,IF(AND(B454&lt;=40,B454&gt;30),9*转化表!$H$50+10*转化表!$H$51+10*转化表!$H$52+(B454-30)*转化表!$H$53,IF(AND(B454&lt;=50,B454&gt;40),9*转化表!$H$50+10*转化表!$H$51+10*转化表!$H$52+10*转化表!$H$53+(B454-40)*转化表!$H$54,IF(AND(B454&lt;=60,B454&gt;50),9*转化表!$H$50+10*转化表!$H$51+10*转化表!$H$52+10*转化表!$H$53+10*转化表!$H$54+(B454-50)*转化表!$H$55,IF(AND(B454&lt;=70,B454&gt;60),9*转化表!$H$50+10*转化表!$H$51+10*转化表!$H$52+10*转化表!$H$53+10*转化表!$H$54+10*转化表!$H$55+(B454-60)*转化表!$H$56,IF(AND(B454&lt;=80,B454&gt;70),9*转化表!$H$50+10*转化表!$H$51+10*转化表!$H$52+10*转化表!$H$53+10*转化表!$H$54+10*转化表!$H$55+10*转化表!$H$56+(B454-70)*转化表!$H$57,IF(AND(B454&lt;=90,B454&gt;80),9*转化表!$H$50+10*转化表!$H$51+10*转化表!$H$52+10*转化表!$H$53+10*转化表!$H$54+10*转化表!$H$55+10*转化表!$H$56+10*转化表!$H$57+(B454-80)*转化表!$H$58,IF(AND(B454&lt;=100,B454&gt;90),9*转化表!$H$50+10*转化表!$H$51+10*转化表!$H$52+10*转化表!$H$53+10*转化表!$H$54+10*转化表!$H$55+10*转化表!$H$56+10*转化表!$H$57+10*转化表!$H$58+(B454-90)*转化表!$H$59,IF(AND(B454&lt;=110,B454&gt;100),9*转化表!$H$50+10*转化表!$H$51+10*转化表!$H$52+10*转化表!$H$53+10*转化表!$H$54+10*转化表!$H$55+10*转化表!$H$56+10*转化表!$H$57+10*转化表!$H$58+10*转化表!$H$59+(B454-100)*转化表!$H$60,IF(AND(B454&lt;=120,B454&gt;110),9*转化表!$H$50+10*转化表!$H$51+10*转化表!$H$52+10*转化表!$H$53+10*转化表!$H$54+10*转化表!$H$55+10*转化表!$H$56+10*转化表!$H$57+10*转化表!$H$58+10*转化表!$H$59+10*转化表!$H$60+(B454-110)*转化表!$H$61)))))))))))))</f>
        <v>0</v>
      </c>
      <c r="M454" s="26">
        <v>0.3</v>
      </c>
      <c r="N454" s="24">
        <v>0</v>
      </c>
      <c r="O454" s="24">
        <v>0</v>
      </c>
      <c r="P454" s="26">
        <v>0.05</v>
      </c>
      <c r="Q454" s="24">
        <v>0</v>
      </c>
      <c r="R454" s="24">
        <v>0</v>
      </c>
      <c r="S454" s="26">
        <v>0.1</v>
      </c>
    </row>
    <row r="455" spans="1:19">
      <c r="A455" s="23" t="s">
        <v>466</v>
      </c>
      <c r="B455" s="24">
        <v>94</v>
      </c>
      <c r="C455" s="25">
        <f t="shared" si="4"/>
        <v>7854</v>
      </c>
      <c r="D455" s="23">
        <v>60</v>
      </c>
      <c r="E455" s="23">
        <v>50</v>
      </c>
      <c r="F455" s="24">
        <v>50</v>
      </c>
      <c r="G455" s="47">
        <f>人物成长表!$D455*人物成长表!$B455*10%+7+IF(AND(B455&lt;=10,B455&gt;0),(人物成长表!$B455-1)*转化表!$C$50,IF(AND(B455&lt;=20,B455&gt;10),9*转化表!$C$50+(B455-10)*转化表!$C$51,IF(AND(B455&lt;=30,B455&gt;20),9*转化表!$C$50+10*转化表!$C$51+(B455-20)*转化表!$C$52,IF(AND(B455&lt;=40,B455&gt;30),9*转化表!$C$50+10*转化表!$C$51+10*转化表!$C$52+(B455-30)*转化表!$C$53,IF(AND(B455&lt;=50,B455&gt;40),9*转化表!$C$50+10*转化表!$C$51+10*转化表!$C$52+10*转化表!$C$53+(B455-40)*转化表!$C$54,IF(AND(B455&lt;=60,B455&gt;50),9*转化表!$C$50+10*转化表!$C$51+10*转化表!$C$52+10*转化表!$C$53+10*转化表!$C$54+(B455-50)*转化表!$C$55,IF(AND(B455&lt;=70,B455&gt;60),9*转化表!$C$50+10*转化表!$C$51+10*转化表!$C$52+10*转化表!$C$53+10*转化表!$C$54+10*转化表!$C$55+(B455-60)*转化表!$C$56,IF(AND(B455&lt;=80,B455&gt;70),9*转化表!$C$50+10*转化表!$C$51+10*转化表!$C$52+10*转化表!$C$53+10*转化表!$C$54+10*转化表!$C$55+10*转化表!$C$56+(B455-70)*转化表!$C$57,IF(AND(B455&lt;=90,B455&gt;80),9*转化表!$C$50+10*转化表!$C$51+10*转化表!$C$52+10*转化表!$C$53+10*转化表!$C$54+10*转化表!$C$55+10*转化表!$C$56+10*转化表!$C$57+(B455-80)*转化表!$C$58,IF(AND(B455&lt;=100,B455&gt;90),9*转化表!$C$50+10*转化表!$C$51+10*转化表!$C$52+10*转化表!$C$53+10*转化表!$C$54+10*转化表!$C$55+10*转化表!$C$56+10*转化表!$C$57+10*转化表!$C$58+(B455-90)*转化表!$C$59,IF(AND(B455&lt;=110,B455&gt;100),9*转化表!$C$50+10*转化表!$C$51+10*转化表!$C$52+10*转化表!$C$53+10*转化表!$C$54+10*转化表!$C$55+10*转化表!$C$56+10*转化表!$C$57+10*转化表!$C$58+10*转化表!$C$59+(B455-100)*转化表!$C$60,IF(AND(B455&lt;=120,B455&gt;110),9*转化表!$C$50+10*转化表!$C$51+10*转化表!$C$52+10*转化表!$C$53+10*转化表!$C$54+10*转化表!$C$55+10*转化表!$C$56+10*转化表!$C$57+10*转化表!$C$58+10*转化表!$C$59+10*转化表!$C$60+(B455-110)*转化表!$C$61))))))))))))</f>
        <v>2053</v>
      </c>
      <c r="H455" s="47">
        <f>人物成长表!$D455*人物成长表!$B455*7%+4.8+IF(AND(B455&lt;=10,B455&gt;0),(人物成长表!$B455-1)*转化表!$D$50,IF(AND(B455&lt;=20,B455&gt;10),9*转化表!$D$50+(B455-10)*转化表!$D$51,IF(AND(B455&lt;=30,B455&gt;20),9*转化表!$D$50+10*转化表!$D$51+(B455-20)*转化表!$D$52,IF(AND(B455&lt;=40,B455&gt;30),9*转化表!$D$50+10*转化表!$D$51+10*转化表!$D$52+(B455-30)*转化表!$D$53,IF(AND(B455&lt;=50,B455&gt;40),9*转化表!$D$50+10*转化表!$D$51+10*转化表!$D$52+10*转化表!$D$53+(B455-40)*转化表!$D$54,IF(AND(B455&lt;=60,B455&gt;50),9*转化表!$D$50+10*转化表!$D$51+10*转化表!$D$52+10*转化表!$D$53+10*转化表!$D$54+(B455-50)*转化表!$D$55,IF(AND(B455&lt;=70,B455&gt;60),9*转化表!$D$50+10*转化表!$D$51+10*转化表!$D$52+10*转化表!$D$53+10*转化表!$D$54+10*转化表!$D$55+(B455-60)*转化表!$D$56,IF(AND(B455&lt;=80,B455&gt;70),9*转化表!$D$50+10*转化表!$D$51+10*转化表!$D$52+10*转化表!$D$53+10*转化表!$D$54+10*转化表!$D$55+10*转化表!$D$56+(B455-70)*转化表!$D$57,IF(AND(B455&lt;=90,B455&gt;80),9*转化表!$D$50+10*转化表!$D$51+10*转化表!$D$52+10*转化表!$D$53+10*转化表!$D$54+10*转化表!$D$55+10*转化表!$D$56+10*转化表!$D$57+(B455-80)*转化表!$D$58,IF(AND(B455&lt;=100,B455&gt;90),9*转化表!$D$50+10*转化表!$D$51+10*转化表!$D$52+10*转化表!$D$53+10*转化表!$D$54+10*转化表!$D$55+10*转化表!$D$56+10*转化表!$D$57+10*转化表!$D$58+(B455-90)*转化表!$D$59,IF(AND(B455&lt;=110,B455&gt;100),9*转化表!$D$50+10*转化表!$D$51+10*转化表!$D$52+10*转化表!$D$53+10*转化表!$D$54+10*转化表!$D$55+10*转化表!$D$56+10*转化表!$D$57+10*转化表!$D$58+10*转化表!$D$59+(B455-100)*转化表!$D$60,IF(AND(B455&lt;=120,B455&gt;110),9*转化表!$D$50+10*转化表!$D$51+10*转化表!$D$52+10*转化表!$D$53+10*转化表!$D$54+10*转化表!$D$55+10*转化表!$D$56+10*转化表!$D$57+10*转化表!$D$58+10*转化表!$D$59+10*转化表!$D$60+(B455-110)*转化表!$D$61))))))))))))</f>
        <v>536</v>
      </c>
      <c r="I455" s="46">
        <f>IF(E455&lt;=50,0,(E455-50)*B455*10%+0.1+IF(AND(B455&lt;=10,B455&gt;0),(人物成长表!$B455-1)*转化表!$E$50,IF(AND(B455&lt;=20,B455&gt;10),9*转化表!$E$50+(B455-10)*转化表!$E$51,IF(AND(B455&lt;=30,B455&gt;20),9*转化表!$E$50+10*转化表!$E$51+(B455-20)*转化表!$E$52,IF(AND(B455&lt;=40,B455&gt;30),9*转化表!$E$50+10*转化表!$E$51+10*转化表!$E$52+(B455-30)*转化表!$E$53,IF(AND(B455&lt;=50,B455&gt;40),9*转化表!$E$50+10*转化表!$E$51+10*转化表!$E$52+10*转化表!$E$53+(B455-40)*转化表!$E$54,IF(AND(B455&lt;=60,B455&gt;50),9*转化表!$E$50+10*转化表!$E$51+10*转化表!$E$52+10*转化表!$E$53+10*转化表!$E$54+(B455-50)*转化表!$E$55,IF(AND(B455&lt;=70,B455&gt;60),9*转化表!$E$50+10*转化表!$E$51+10*转化表!$E$52+10*转化表!$E$53+10*转化表!$E$54+10*转化表!$E$55+(B455-60)*转化表!$E$56,IF(AND(B455&lt;=80,B455&gt;70),9*转化表!$E$50+10*转化表!$E$51+10*转化表!$E$52+10*转化表!$E$53+10*转化表!$E$54+10*转化表!$E$55+10*转化表!$E$56+(B455-70)*转化表!$E$57,IF(AND(B455&lt;=90,B455&gt;80),9*转化表!$E$50+10*转化表!$E$51+10*转化表!$E$52+10*转化表!$E$53+10*转化表!$E$54+10*转化表!$E$55+10*转化表!$E$56+10*转化表!$E$57+(B455-80)*转化表!$E$58,IF(AND(B455&lt;=100,B455&gt;90),9*转化表!$E$50+10*转化表!$E$51+10*转化表!$E$52+10*转化表!$E$53+10*转化表!$E$54+10*转化表!$E$55+10*转化表!$E$56+10*转化表!$E$57+10*转化表!$E$58+(B455-90)*转化表!$E$59,IF(AND(B455&lt;=110,B455&gt;100),9*转化表!$E$50+10*转化表!$E$51+10*转化表!$E$52+10*转化表!$E$53+10*转化表!$E$54+10*转化表!$E$55+10*转化表!$E$56+10*转化表!$E$57+10*转化表!$E$58+10*转化表!$E$59+(B455-100)*转化表!$E$60,IF(AND(B455&lt;=120,B455&gt;110),9*转化表!$E$50+10*转化表!$E$51+10*转化表!$E$52+10*转化表!$E$53+10*转化表!$E$54+10*转化表!$E$55+10*转化表!$E$56+10*转化表!$E$57+10*转化表!$E$58+10*转化表!$E$59+10*转化表!$E$60+(B455-110)*转化表!$E$61)))))))))))))</f>
        <v>0</v>
      </c>
      <c r="J455" s="46">
        <f>IF(E455&lt;=50,0,(E455-50)*B455*7%+0.1+IF(AND(B455&lt;=10,B455&gt;0),(人物成长表!$B455-1)*转化表!$F$50,IF(AND(B455&lt;=20,B455&gt;10),9*转化表!$F$50+(B455-10)*转化表!$F$51,IF(AND(B455&lt;=30,B455&gt;20),9*转化表!$F$50+10*转化表!$F$51+(B455-20)*转化表!$F$52,IF(AND(B455&lt;=40,B455&gt;30),9*转化表!$F$50+10*转化表!$F$51+10*转化表!$F$52+(B455-30)*转化表!$F$53,IF(AND(B455&lt;=50,B455&gt;40),9*转化表!$F$50+10*转化表!$F$51+10*转化表!$F$52+10*转化表!$F$53+(B455-40)*转化表!$F$54,IF(AND(B455&lt;=60,B455&gt;50),9*转化表!$F$50+10*转化表!$F$51+10*转化表!$F$52+10*转化表!$F$53+10*转化表!$F$54+(B455-50)*转化表!$F$55,IF(AND(B455&lt;=70,B455&gt;60),9*转化表!$F$50+10*转化表!$F$51+10*转化表!$F$52+10*转化表!$F$53+10*转化表!$F$54+10*转化表!$F$55+(B455-60)*转化表!$F$56,IF(AND(B455&lt;=80,B455&gt;70),9*转化表!$F$50+10*转化表!$F$51+10*转化表!$F$52+10*转化表!$F$53+10*转化表!$F$54+10*转化表!$F$55+10*转化表!$F$56+(B455-70)*转化表!$F$57,IF(AND(B455&lt;=90,B455&gt;80),9*转化表!$F$50+10*转化表!$F$51+10*转化表!$F$52+10*转化表!$F$53+10*转化表!$F$54+10*转化表!$F$55+10*转化表!$F$56+10*转化表!$F$57+(B455-80)*转化表!$F$58,IF(AND(B455&lt;=100,B455&gt;90),9*转化表!$F$50+10*转化表!$F$51+10*转化表!$F$52+10*转化表!$F$53+10*转化表!$F$54+10*转化表!$F$55+10*转化表!$F$56+10*转化表!$F$57+10*转化表!$F$58+(B455-90)*转化表!$F$59,IF(AND(B455&lt;=110,B455&gt;100),9*转化表!$F$50+10*转化表!$F$51+10*转化表!$F$52+10*转化表!$F$53+10*转化表!$F$54+10*转化表!$F$55+10*转化表!$F$56+10*转化表!$F$57+10*转化表!$F$58+10*转化表!$F$59+(B455-100)*转化表!$F$60,IF(AND(B455&lt;=120,B455&gt;110),9*转化表!$F$50+10*转化表!$F$51+10*转化表!$F$52+10*转化表!$F$53+10*转化表!$F$54+10*转化表!$F$55+10*转化表!$F$56+10*转化表!$F$57+10*转化表!$F$58+10*转化表!$F$59+10*转化表!$F$60+(B455-110)*转化表!$F$61)))))))))))))</f>
        <v>0</v>
      </c>
      <c r="K455" s="46">
        <f>(F455-50)*B455*10%+1+IF(AND(B455&lt;=10,B455&gt;0),(人物成长表!$B455-1)*转化表!$G$50,IF(AND(B455&lt;=20,B455&gt;10),9*转化表!$G$50+(B455-10)*转化表!$G$51,IF(AND(B455&lt;=30,B455&gt;20),9*转化表!$G$50+10*转化表!$G$51+(B455-20)*转化表!$G$52,IF(AND(B455&lt;=40,B455&gt;30),9*转化表!$G$50+10*转化表!$G$51+10*转化表!$G$52+(B455-30)*转化表!$G$53,IF(AND(B455&lt;=50,B455&gt;40),9*转化表!$G$50+10*转化表!$G$51+10*转化表!$G$52+10*转化表!$G$53+(B455-40)*转化表!$G$54,IF(AND(B455&lt;=60,B455&gt;50),9*转化表!$G$50+10*转化表!$G$51+10*转化表!$G$52+10*转化表!$G$53+10*转化表!$G$54+(B455-50)*转化表!$G$55,IF(AND(B455&lt;=70,B455&gt;60),9*转化表!$G$50+10*转化表!$G$51+10*转化表!$G$52+10*转化表!$G$53+10*转化表!$G$54+10*转化表!$G$55+(B455-60)*转化表!$G$56,IF(AND(B455&lt;=80,B455&gt;70),9*转化表!$G$50+10*转化表!$G$51+10*转化表!$G$52+10*转化表!$G$53+10*转化表!$G$54+10*转化表!$G$55+10*转化表!$G$56+(B455-70)*转化表!$G$57,IF(AND(B455&lt;=90,B455&gt;80),9*转化表!$G$50+10*转化表!$G$51+10*转化表!$G$52+10*转化表!$G$53+10*转化表!$G$54+10*转化表!$G$55+10*转化表!$G$56+10*转化表!$G$57+(B455-80)*转化表!$G$58,IF(AND(B455&lt;=100,B455&gt;90),9*转化表!$G$50+10*转化表!$G$51+10*转化表!$G$52+10*转化表!$G$53+10*转化表!$G$54+10*转化表!$G$55+10*转化表!$G$56+10*转化表!$G$57+10*转化表!$G$58+(B455-90)*转化表!$G$59,IF(AND(B455&lt;=110,B455&gt;100),9*转化表!$G$50+10*转化表!$G$51+10*转化表!$G$52+10*转化表!$G$53+10*转化表!$G$54+10*转化表!$G$55+10*转化表!$G$56+10*转化表!$G$57+10*转化表!$G$58+10*转化表!$G$59+(B455-100)*转化表!$G$60,IF(AND(B455&lt;=120,B455&gt;110),9*转化表!$G$50+10*转化表!$G$51+10*转化表!$G$52+10*转化表!$G$53+10*转化表!$G$54+10*转化表!$G$55+10*转化表!$G$56+10*转化表!$G$57+10*转化表!$G$58+10*转化表!$G$59+10*转化表!$G$60+(B455-110)*转化表!$G$61))))))))))))</f>
        <v>490</v>
      </c>
      <c r="L455" s="46">
        <f>IF(F455&lt;=50,0,(F455-50)*B455*7%+IF(AND(B455&lt;=10,B455&gt;0),(人物成长表!$B455-1)*转化表!$H$50,IF(AND(B455&lt;=20,B455&gt;10),9*转化表!$H$50+(B455-10)*转化表!$H$51,IF(AND(B455&lt;=30,B455&gt;20),9*转化表!$H$50+10*转化表!$H$51+(B455-20)*转化表!$H$52,IF(AND(B455&lt;=40,B455&gt;30),9*转化表!$H$50+10*转化表!$H$51+10*转化表!$H$52+(B455-30)*转化表!$H$53,IF(AND(B455&lt;=50,B455&gt;40),9*转化表!$H$50+10*转化表!$H$51+10*转化表!$H$52+10*转化表!$H$53+(B455-40)*转化表!$H$54,IF(AND(B455&lt;=60,B455&gt;50),9*转化表!$H$50+10*转化表!$H$51+10*转化表!$H$52+10*转化表!$H$53+10*转化表!$H$54+(B455-50)*转化表!$H$55,IF(AND(B455&lt;=70,B455&gt;60),9*转化表!$H$50+10*转化表!$H$51+10*转化表!$H$52+10*转化表!$H$53+10*转化表!$H$54+10*转化表!$H$55+(B455-60)*转化表!$H$56,IF(AND(B455&lt;=80,B455&gt;70),9*转化表!$H$50+10*转化表!$H$51+10*转化表!$H$52+10*转化表!$H$53+10*转化表!$H$54+10*转化表!$H$55+10*转化表!$H$56+(B455-70)*转化表!$H$57,IF(AND(B455&lt;=90,B455&gt;80),9*转化表!$H$50+10*转化表!$H$51+10*转化表!$H$52+10*转化表!$H$53+10*转化表!$H$54+10*转化表!$H$55+10*转化表!$H$56+10*转化表!$H$57+(B455-80)*转化表!$H$58,IF(AND(B455&lt;=100,B455&gt;90),9*转化表!$H$50+10*转化表!$H$51+10*转化表!$H$52+10*转化表!$H$53+10*转化表!$H$54+10*转化表!$H$55+10*转化表!$H$56+10*转化表!$H$57+10*转化表!$H$58+(B455-90)*转化表!$H$59,IF(AND(B455&lt;=110,B455&gt;100),9*转化表!$H$50+10*转化表!$H$51+10*转化表!$H$52+10*转化表!$H$53+10*转化表!$H$54+10*转化表!$H$55+10*转化表!$H$56+10*转化表!$H$57+10*转化表!$H$58+10*转化表!$H$59+(B455-100)*转化表!$H$60,IF(AND(B455&lt;=120,B455&gt;110),9*转化表!$H$50+10*转化表!$H$51+10*转化表!$H$52+10*转化表!$H$53+10*转化表!$H$54+10*转化表!$H$55+10*转化表!$H$56+10*转化表!$H$57+10*转化表!$H$58+10*转化表!$H$59+10*转化表!$H$60+(B455-110)*转化表!$H$61)))))))))))))</f>
        <v>0</v>
      </c>
      <c r="M455" s="26">
        <v>0.3</v>
      </c>
      <c r="N455" s="24">
        <v>0</v>
      </c>
      <c r="O455" s="24">
        <v>0</v>
      </c>
      <c r="P455" s="26">
        <v>0.05</v>
      </c>
      <c r="Q455" s="24">
        <v>0</v>
      </c>
      <c r="R455" s="24">
        <v>0</v>
      </c>
      <c r="S455" s="26">
        <v>0.1</v>
      </c>
    </row>
    <row r="456" spans="1:19">
      <c r="A456" s="23" t="s">
        <v>466</v>
      </c>
      <c r="B456" s="24">
        <v>95</v>
      </c>
      <c r="C456" s="25">
        <f t="shared" si="4"/>
        <v>8014</v>
      </c>
      <c r="D456" s="23">
        <v>60</v>
      </c>
      <c r="E456" s="23">
        <v>50</v>
      </c>
      <c r="F456" s="24">
        <v>50</v>
      </c>
      <c r="G456" s="47">
        <f>人物成长表!$D456*人物成长表!$B456*10%+7+IF(AND(B456&lt;=10,B456&gt;0),(人物成长表!$B456-1)*转化表!$C$50,IF(AND(B456&lt;=20,B456&gt;10),9*转化表!$C$50+(B456-10)*转化表!$C$51,IF(AND(B456&lt;=30,B456&gt;20),9*转化表!$C$50+10*转化表!$C$51+(B456-20)*转化表!$C$52,IF(AND(B456&lt;=40,B456&gt;30),9*转化表!$C$50+10*转化表!$C$51+10*转化表!$C$52+(B456-30)*转化表!$C$53,IF(AND(B456&lt;=50,B456&gt;40),9*转化表!$C$50+10*转化表!$C$51+10*转化表!$C$52+10*转化表!$C$53+(B456-40)*转化表!$C$54,IF(AND(B456&lt;=60,B456&gt;50),9*转化表!$C$50+10*转化表!$C$51+10*转化表!$C$52+10*转化表!$C$53+10*转化表!$C$54+(B456-50)*转化表!$C$55,IF(AND(B456&lt;=70,B456&gt;60),9*转化表!$C$50+10*转化表!$C$51+10*转化表!$C$52+10*转化表!$C$53+10*转化表!$C$54+10*转化表!$C$55+(B456-60)*转化表!$C$56,IF(AND(B456&lt;=80,B456&gt;70),9*转化表!$C$50+10*转化表!$C$51+10*转化表!$C$52+10*转化表!$C$53+10*转化表!$C$54+10*转化表!$C$55+10*转化表!$C$56+(B456-70)*转化表!$C$57,IF(AND(B456&lt;=90,B456&gt;80),9*转化表!$C$50+10*转化表!$C$51+10*转化表!$C$52+10*转化表!$C$53+10*转化表!$C$54+10*转化表!$C$55+10*转化表!$C$56+10*转化表!$C$57+(B456-80)*转化表!$C$58,IF(AND(B456&lt;=100,B456&gt;90),9*转化表!$C$50+10*转化表!$C$51+10*转化表!$C$52+10*转化表!$C$53+10*转化表!$C$54+10*转化表!$C$55+10*转化表!$C$56+10*转化表!$C$57+10*转化表!$C$58+(B456-90)*转化表!$C$59,IF(AND(B456&lt;=110,B456&gt;100),9*转化表!$C$50+10*转化表!$C$51+10*转化表!$C$52+10*转化表!$C$53+10*转化表!$C$54+10*转化表!$C$55+10*转化表!$C$56+10*转化表!$C$57+10*转化表!$C$58+10*转化表!$C$59+(B456-100)*转化表!$C$60,IF(AND(B456&lt;=120,B456&gt;110),9*转化表!$C$50+10*转化表!$C$51+10*转化表!$C$52+10*转化表!$C$53+10*转化表!$C$54+10*转化表!$C$55+10*转化表!$C$56+10*转化表!$C$57+10*转化表!$C$58+10*转化表!$C$59+10*转化表!$C$60+(B456-110)*转化表!$C$61))))))))))))</f>
        <v>2094</v>
      </c>
      <c r="H456" s="47">
        <f>人物成长表!$D456*人物成长表!$B456*7%+4.8+IF(AND(B456&lt;=10,B456&gt;0),(人物成长表!$B456-1)*转化表!$D$50,IF(AND(B456&lt;=20,B456&gt;10),9*转化表!$D$50+(B456-10)*转化表!$D$51,IF(AND(B456&lt;=30,B456&gt;20),9*转化表!$D$50+10*转化表!$D$51+(B456-20)*转化表!$D$52,IF(AND(B456&lt;=40,B456&gt;30),9*转化表!$D$50+10*转化表!$D$51+10*转化表!$D$52+(B456-30)*转化表!$D$53,IF(AND(B456&lt;=50,B456&gt;40),9*转化表!$D$50+10*转化表!$D$51+10*转化表!$D$52+10*转化表!$D$53+(B456-40)*转化表!$D$54,IF(AND(B456&lt;=60,B456&gt;50),9*转化表!$D$50+10*转化表!$D$51+10*转化表!$D$52+10*转化表!$D$53+10*转化表!$D$54+(B456-50)*转化表!$D$55,IF(AND(B456&lt;=70,B456&gt;60),9*转化表!$D$50+10*转化表!$D$51+10*转化表!$D$52+10*转化表!$D$53+10*转化表!$D$54+10*转化表!$D$55+(B456-60)*转化表!$D$56,IF(AND(B456&lt;=80,B456&gt;70),9*转化表!$D$50+10*转化表!$D$51+10*转化表!$D$52+10*转化表!$D$53+10*转化表!$D$54+10*转化表!$D$55+10*转化表!$D$56+(B456-70)*转化表!$D$57,IF(AND(B456&lt;=90,B456&gt;80),9*转化表!$D$50+10*转化表!$D$51+10*转化表!$D$52+10*转化表!$D$53+10*转化表!$D$54+10*转化表!$D$55+10*转化表!$D$56+10*转化表!$D$57+(B456-80)*转化表!$D$58,IF(AND(B456&lt;=100,B456&gt;90),9*转化表!$D$50+10*转化表!$D$51+10*转化表!$D$52+10*转化表!$D$53+10*转化表!$D$54+10*转化表!$D$55+10*转化表!$D$56+10*转化表!$D$57+10*转化表!$D$58+(B456-90)*转化表!$D$59,IF(AND(B456&lt;=110,B456&gt;100),9*转化表!$D$50+10*转化表!$D$51+10*转化表!$D$52+10*转化表!$D$53+10*转化表!$D$54+10*转化表!$D$55+10*转化表!$D$56+10*转化表!$D$57+10*转化表!$D$58+10*转化表!$D$59+(B456-100)*转化表!$D$60,IF(AND(B456&lt;=120,B456&gt;110),9*转化表!$D$50+10*转化表!$D$51+10*转化表!$D$52+10*转化表!$D$53+10*转化表!$D$54+10*转化表!$D$55+10*转化表!$D$56+10*转化表!$D$57+10*转化表!$D$58+10*转化表!$D$59+10*转化表!$D$60+(B456-110)*转化表!$D$61))))))))))))</f>
        <v>545.5</v>
      </c>
      <c r="I456" s="46">
        <f>IF(E456&lt;=50,0,(E456-50)*B456*10%+0.1+IF(AND(B456&lt;=10,B456&gt;0),(人物成长表!$B456-1)*转化表!$E$50,IF(AND(B456&lt;=20,B456&gt;10),9*转化表!$E$50+(B456-10)*转化表!$E$51,IF(AND(B456&lt;=30,B456&gt;20),9*转化表!$E$50+10*转化表!$E$51+(B456-20)*转化表!$E$52,IF(AND(B456&lt;=40,B456&gt;30),9*转化表!$E$50+10*转化表!$E$51+10*转化表!$E$52+(B456-30)*转化表!$E$53,IF(AND(B456&lt;=50,B456&gt;40),9*转化表!$E$50+10*转化表!$E$51+10*转化表!$E$52+10*转化表!$E$53+(B456-40)*转化表!$E$54,IF(AND(B456&lt;=60,B456&gt;50),9*转化表!$E$50+10*转化表!$E$51+10*转化表!$E$52+10*转化表!$E$53+10*转化表!$E$54+(B456-50)*转化表!$E$55,IF(AND(B456&lt;=70,B456&gt;60),9*转化表!$E$50+10*转化表!$E$51+10*转化表!$E$52+10*转化表!$E$53+10*转化表!$E$54+10*转化表!$E$55+(B456-60)*转化表!$E$56,IF(AND(B456&lt;=80,B456&gt;70),9*转化表!$E$50+10*转化表!$E$51+10*转化表!$E$52+10*转化表!$E$53+10*转化表!$E$54+10*转化表!$E$55+10*转化表!$E$56+(B456-70)*转化表!$E$57,IF(AND(B456&lt;=90,B456&gt;80),9*转化表!$E$50+10*转化表!$E$51+10*转化表!$E$52+10*转化表!$E$53+10*转化表!$E$54+10*转化表!$E$55+10*转化表!$E$56+10*转化表!$E$57+(B456-80)*转化表!$E$58,IF(AND(B456&lt;=100,B456&gt;90),9*转化表!$E$50+10*转化表!$E$51+10*转化表!$E$52+10*转化表!$E$53+10*转化表!$E$54+10*转化表!$E$55+10*转化表!$E$56+10*转化表!$E$57+10*转化表!$E$58+(B456-90)*转化表!$E$59,IF(AND(B456&lt;=110,B456&gt;100),9*转化表!$E$50+10*转化表!$E$51+10*转化表!$E$52+10*转化表!$E$53+10*转化表!$E$54+10*转化表!$E$55+10*转化表!$E$56+10*转化表!$E$57+10*转化表!$E$58+10*转化表!$E$59+(B456-100)*转化表!$E$60,IF(AND(B456&lt;=120,B456&gt;110),9*转化表!$E$50+10*转化表!$E$51+10*转化表!$E$52+10*转化表!$E$53+10*转化表!$E$54+10*转化表!$E$55+10*转化表!$E$56+10*转化表!$E$57+10*转化表!$E$58+10*转化表!$E$59+10*转化表!$E$60+(B456-110)*转化表!$E$61)))))))))))))</f>
        <v>0</v>
      </c>
      <c r="J456" s="46">
        <f>IF(E456&lt;=50,0,(E456-50)*B456*7%+0.1+IF(AND(B456&lt;=10,B456&gt;0),(人物成长表!$B456-1)*转化表!$F$50,IF(AND(B456&lt;=20,B456&gt;10),9*转化表!$F$50+(B456-10)*转化表!$F$51,IF(AND(B456&lt;=30,B456&gt;20),9*转化表!$F$50+10*转化表!$F$51+(B456-20)*转化表!$F$52,IF(AND(B456&lt;=40,B456&gt;30),9*转化表!$F$50+10*转化表!$F$51+10*转化表!$F$52+(B456-30)*转化表!$F$53,IF(AND(B456&lt;=50,B456&gt;40),9*转化表!$F$50+10*转化表!$F$51+10*转化表!$F$52+10*转化表!$F$53+(B456-40)*转化表!$F$54,IF(AND(B456&lt;=60,B456&gt;50),9*转化表!$F$50+10*转化表!$F$51+10*转化表!$F$52+10*转化表!$F$53+10*转化表!$F$54+(B456-50)*转化表!$F$55,IF(AND(B456&lt;=70,B456&gt;60),9*转化表!$F$50+10*转化表!$F$51+10*转化表!$F$52+10*转化表!$F$53+10*转化表!$F$54+10*转化表!$F$55+(B456-60)*转化表!$F$56,IF(AND(B456&lt;=80,B456&gt;70),9*转化表!$F$50+10*转化表!$F$51+10*转化表!$F$52+10*转化表!$F$53+10*转化表!$F$54+10*转化表!$F$55+10*转化表!$F$56+(B456-70)*转化表!$F$57,IF(AND(B456&lt;=90,B456&gt;80),9*转化表!$F$50+10*转化表!$F$51+10*转化表!$F$52+10*转化表!$F$53+10*转化表!$F$54+10*转化表!$F$55+10*转化表!$F$56+10*转化表!$F$57+(B456-80)*转化表!$F$58,IF(AND(B456&lt;=100,B456&gt;90),9*转化表!$F$50+10*转化表!$F$51+10*转化表!$F$52+10*转化表!$F$53+10*转化表!$F$54+10*转化表!$F$55+10*转化表!$F$56+10*转化表!$F$57+10*转化表!$F$58+(B456-90)*转化表!$F$59,IF(AND(B456&lt;=110,B456&gt;100),9*转化表!$F$50+10*转化表!$F$51+10*转化表!$F$52+10*转化表!$F$53+10*转化表!$F$54+10*转化表!$F$55+10*转化表!$F$56+10*转化表!$F$57+10*转化表!$F$58+10*转化表!$F$59+(B456-100)*转化表!$F$60,IF(AND(B456&lt;=120,B456&gt;110),9*转化表!$F$50+10*转化表!$F$51+10*转化表!$F$52+10*转化表!$F$53+10*转化表!$F$54+10*转化表!$F$55+10*转化表!$F$56+10*转化表!$F$57+10*转化表!$F$58+10*转化表!$F$59+10*转化表!$F$60+(B456-110)*转化表!$F$61)))))))))))))</f>
        <v>0</v>
      </c>
      <c r="K456" s="46">
        <f>(F456-50)*B456*10%+1+IF(AND(B456&lt;=10,B456&gt;0),(人物成长表!$B456-1)*转化表!$G$50,IF(AND(B456&lt;=20,B456&gt;10),9*转化表!$G$50+(B456-10)*转化表!$G$51,IF(AND(B456&lt;=30,B456&gt;20),9*转化表!$G$50+10*转化表!$G$51+(B456-20)*转化表!$G$52,IF(AND(B456&lt;=40,B456&gt;30),9*转化表!$G$50+10*转化表!$G$51+10*转化表!$G$52+(B456-30)*转化表!$G$53,IF(AND(B456&lt;=50,B456&gt;40),9*转化表!$G$50+10*转化表!$G$51+10*转化表!$G$52+10*转化表!$G$53+(B456-40)*转化表!$G$54,IF(AND(B456&lt;=60,B456&gt;50),9*转化表!$G$50+10*转化表!$G$51+10*转化表!$G$52+10*转化表!$G$53+10*转化表!$G$54+(B456-50)*转化表!$G$55,IF(AND(B456&lt;=70,B456&gt;60),9*转化表!$G$50+10*转化表!$G$51+10*转化表!$G$52+10*转化表!$G$53+10*转化表!$G$54+10*转化表!$G$55+(B456-60)*转化表!$G$56,IF(AND(B456&lt;=80,B456&gt;70),9*转化表!$G$50+10*转化表!$G$51+10*转化表!$G$52+10*转化表!$G$53+10*转化表!$G$54+10*转化表!$G$55+10*转化表!$G$56+(B456-70)*转化表!$G$57,IF(AND(B456&lt;=90,B456&gt;80),9*转化表!$G$50+10*转化表!$G$51+10*转化表!$G$52+10*转化表!$G$53+10*转化表!$G$54+10*转化表!$G$55+10*转化表!$G$56+10*转化表!$G$57+(B456-80)*转化表!$G$58,IF(AND(B456&lt;=100,B456&gt;90),9*转化表!$G$50+10*转化表!$G$51+10*转化表!$G$52+10*转化表!$G$53+10*转化表!$G$54+10*转化表!$G$55+10*转化表!$G$56+10*转化表!$G$57+10*转化表!$G$58+(B456-90)*转化表!$G$59,IF(AND(B456&lt;=110,B456&gt;100),9*转化表!$G$50+10*转化表!$G$51+10*转化表!$G$52+10*转化表!$G$53+10*转化表!$G$54+10*转化表!$G$55+10*转化表!$G$56+10*转化表!$G$57+10*转化表!$G$58+10*转化表!$G$59+(B456-100)*转化表!$G$60,IF(AND(B456&lt;=120,B456&gt;110),9*转化表!$G$50+10*转化表!$G$51+10*转化表!$G$52+10*转化表!$G$53+10*转化表!$G$54+10*转化表!$G$55+10*转化表!$G$56+10*转化表!$G$57+10*转化表!$G$58+10*转化表!$G$59+10*转化表!$G$60+(B456-110)*转化表!$G$61))))))))))))</f>
        <v>500</v>
      </c>
      <c r="L456" s="46">
        <f>IF(F456&lt;=50,0,(F456-50)*B456*7%+IF(AND(B456&lt;=10,B456&gt;0),(人物成长表!$B456-1)*转化表!$H$50,IF(AND(B456&lt;=20,B456&gt;10),9*转化表!$H$50+(B456-10)*转化表!$H$51,IF(AND(B456&lt;=30,B456&gt;20),9*转化表!$H$50+10*转化表!$H$51+(B456-20)*转化表!$H$52,IF(AND(B456&lt;=40,B456&gt;30),9*转化表!$H$50+10*转化表!$H$51+10*转化表!$H$52+(B456-30)*转化表!$H$53,IF(AND(B456&lt;=50,B456&gt;40),9*转化表!$H$50+10*转化表!$H$51+10*转化表!$H$52+10*转化表!$H$53+(B456-40)*转化表!$H$54,IF(AND(B456&lt;=60,B456&gt;50),9*转化表!$H$50+10*转化表!$H$51+10*转化表!$H$52+10*转化表!$H$53+10*转化表!$H$54+(B456-50)*转化表!$H$55,IF(AND(B456&lt;=70,B456&gt;60),9*转化表!$H$50+10*转化表!$H$51+10*转化表!$H$52+10*转化表!$H$53+10*转化表!$H$54+10*转化表!$H$55+(B456-60)*转化表!$H$56,IF(AND(B456&lt;=80,B456&gt;70),9*转化表!$H$50+10*转化表!$H$51+10*转化表!$H$52+10*转化表!$H$53+10*转化表!$H$54+10*转化表!$H$55+10*转化表!$H$56+(B456-70)*转化表!$H$57,IF(AND(B456&lt;=90,B456&gt;80),9*转化表!$H$50+10*转化表!$H$51+10*转化表!$H$52+10*转化表!$H$53+10*转化表!$H$54+10*转化表!$H$55+10*转化表!$H$56+10*转化表!$H$57+(B456-80)*转化表!$H$58,IF(AND(B456&lt;=100,B456&gt;90),9*转化表!$H$50+10*转化表!$H$51+10*转化表!$H$52+10*转化表!$H$53+10*转化表!$H$54+10*转化表!$H$55+10*转化表!$H$56+10*转化表!$H$57+10*转化表!$H$58+(B456-90)*转化表!$H$59,IF(AND(B456&lt;=110,B456&gt;100),9*转化表!$H$50+10*转化表!$H$51+10*转化表!$H$52+10*转化表!$H$53+10*转化表!$H$54+10*转化表!$H$55+10*转化表!$H$56+10*转化表!$H$57+10*转化表!$H$58+10*转化表!$H$59+(B456-100)*转化表!$H$60,IF(AND(B456&lt;=120,B456&gt;110),9*转化表!$H$50+10*转化表!$H$51+10*转化表!$H$52+10*转化表!$H$53+10*转化表!$H$54+10*转化表!$H$55+10*转化表!$H$56+10*转化表!$H$57+10*转化表!$H$58+10*转化表!$H$59+10*转化表!$H$60+(B456-110)*转化表!$H$61)))))))))))))</f>
        <v>0</v>
      </c>
      <c r="M456" s="26">
        <v>0.3</v>
      </c>
      <c r="N456" s="24">
        <v>0</v>
      </c>
      <c r="O456" s="24">
        <v>0</v>
      </c>
      <c r="P456" s="26">
        <v>0.05</v>
      </c>
      <c r="Q456" s="24">
        <v>0</v>
      </c>
      <c r="R456" s="24">
        <v>0</v>
      </c>
      <c r="S456" s="26">
        <v>0.1</v>
      </c>
    </row>
    <row r="457" spans="1:19">
      <c r="A457" s="23" t="s">
        <v>466</v>
      </c>
      <c r="B457" s="24">
        <v>96</v>
      </c>
      <c r="C457" s="25">
        <f t="shared" si="4"/>
        <v>8174</v>
      </c>
      <c r="D457" s="23">
        <v>60</v>
      </c>
      <c r="E457" s="23">
        <v>50</v>
      </c>
      <c r="F457" s="24">
        <v>50</v>
      </c>
      <c r="G457" s="47">
        <f>人物成长表!$D457*人物成长表!$B457*10%+7+IF(AND(B457&lt;=10,B457&gt;0),(人物成长表!$B457-1)*转化表!$C$50,IF(AND(B457&lt;=20,B457&gt;10),9*转化表!$C$50+(B457-10)*转化表!$C$51,IF(AND(B457&lt;=30,B457&gt;20),9*转化表!$C$50+10*转化表!$C$51+(B457-20)*转化表!$C$52,IF(AND(B457&lt;=40,B457&gt;30),9*转化表!$C$50+10*转化表!$C$51+10*转化表!$C$52+(B457-30)*转化表!$C$53,IF(AND(B457&lt;=50,B457&gt;40),9*转化表!$C$50+10*转化表!$C$51+10*转化表!$C$52+10*转化表!$C$53+(B457-40)*转化表!$C$54,IF(AND(B457&lt;=60,B457&gt;50),9*转化表!$C$50+10*转化表!$C$51+10*转化表!$C$52+10*转化表!$C$53+10*转化表!$C$54+(B457-50)*转化表!$C$55,IF(AND(B457&lt;=70,B457&gt;60),9*转化表!$C$50+10*转化表!$C$51+10*转化表!$C$52+10*转化表!$C$53+10*转化表!$C$54+10*转化表!$C$55+(B457-60)*转化表!$C$56,IF(AND(B457&lt;=80,B457&gt;70),9*转化表!$C$50+10*转化表!$C$51+10*转化表!$C$52+10*转化表!$C$53+10*转化表!$C$54+10*转化表!$C$55+10*转化表!$C$56+(B457-70)*转化表!$C$57,IF(AND(B457&lt;=90,B457&gt;80),9*转化表!$C$50+10*转化表!$C$51+10*转化表!$C$52+10*转化表!$C$53+10*转化表!$C$54+10*转化表!$C$55+10*转化表!$C$56+10*转化表!$C$57+(B457-80)*转化表!$C$58,IF(AND(B457&lt;=100,B457&gt;90),9*转化表!$C$50+10*转化表!$C$51+10*转化表!$C$52+10*转化表!$C$53+10*转化表!$C$54+10*转化表!$C$55+10*转化表!$C$56+10*转化表!$C$57+10*转化表!$C$58+(B457-90)*转化表!$C$59,IF(AND(B457&lt;=110,B457&gt;100),9*转化表!$C$50+10*转化表!$C$51+10*转化表!$C$52+10*转化表!$C$53+10*转化表!$C$54+10*转化表!$C$55+10*转化表!$C$56+10*转化表!$C$57+10*转化表!$C$58+10*转化表!$C$59+(B457-100)*转化表!$C$60,IF(AND(B457&lt;=120,B457&gt;110),9*转化表!$C$50+10*转化表!$C$51+10*转化表!$C$52+10*转化表!$C$53+10*转化表!$C$54+10*转化表!$C$55+10*转化表!$C$56+10*转化表!$C$57+10*转化表!$C$58+10*转化表!$C$59+10*转化表!$C$60+(B457-110)*转化表!$C$61))))))))))))</f>
        <v>2135</v>
      </c>
      <c r="H457" s="47">
        <f>人物成长表!$D457*人物成长表!$B457*7%+4.8+IF(AND(B457&lt;=10,B457&gt;0),(人物成长表!$B457-1)*转化表!$D$50,IF(AND(B457&lt;=20,B457&gt;10),9*转化表!$D$50+(B457-10)*转化表!$D$51,IF(AND(B457&lt;=30,B457&gt;20),9*转化表!$D$50+10*转化表!$D$51+(B457-20)*转化表!$D$52,IF(AND(B457&lt;=40,B457&gt;30),9*转化表!$D$50+10*转化表!$D$51+10*转化表!$D$52+(B457-30)*转化表!$D$53,IF(AND(B457&lt;=50,B457&gt;40),9*转化表!$D$50+10*转化表!$D$51+10*转化表!$D$52+10*转化表!$D$53+(B457-40)*转化表!$D$54,IF(AND(B457&lt;=60,B457&gt;50),9*转化表!$D$50+10*转化表!$D$51+10*转化表!$D$52+10*转化表!$D$53+10*转化表!$D$54+(B457-50)*转化表!$D$55,IF(AND(B457&lt;=70,B457&gt;60),9*转化表!$D$50+10*转化表!$D$51+10*转化表!$D$52+10*转化表!$D$53+10*转化表!$D$54+10*转化表!$D$55+(B457-60)*转化表!$D$56,IF(AND(B457&lt;=80,B457&gt;70),9*转化表!$D$50+10*转化表!$D$51+10*转化表!$D$52+10*转化表!$D$53+10*转化表!$D$54+10*转化表!$D$55+10*转化表!$D$56+(B457-70)*转化表!$D$57,IF(AND(B457&lt;=90,B457&gt;80),9*转化表!$D$50+10*转化表!$D$51+10*转化表!$D$52+10*转化表!$D$53+10*转化表!$D$54+10*转化表!$D$55+10*转化表!$D$56+10*转化表!$D$57+(B457-80)*转化表!$D$58,IF(AND(B457&lt;=100,B457&gt;90),9*转化表!$D$50+10*转化表!$D$51+10*转化表!$D$52+10*转化表!$D$53+10*转化表!$D$54+10*转化表!$D$55+10*转化表!$D$56+10*转化表!$D$57+10*转化表!$D$58+(B457-90)*转化表!$D$59,IF(AND(B457&lt;=110,B457&gt;100),9*转化表!$D$50+10*转化表!$D$51+10*转化表!$D$52+10*转化表!$D$53+10*转化表!$D$54+10*转化表!$D$55+10*转化表!$D$56+10*转化表!$D$57+10*转化表!$D$58+10*转化表!$D$59+(B457-100)*转化表!$D$60,IF(AND(B457&lt;=120,B457&gt;110),9*转化表!$D$50+10*转化表!$D$51+10*转化表!$D$52+10*转化表!$D$53+10*转化表!$D$54+10*转化表!$D$55+10*转化表!$D$56+10*转化表!$D$57+10*转化表!$D$58+10*转化表!$D$59+10*转化表!$D$60+(B457-110)*转化表!$D$61))))))))))))</f>
        <v>555</v>
      </c>
      <c r="I457" s="46">
        <f>IF(E457&lt;=50,0,(E457-50)*B457*10%+0.1+IF(AND(B457&lt;=10,B457&gt;0),(人物成长表!$B457-1)*转化表!$E$50,IF(AND(B457&lt;=20,B457&gt;10),9*转化表!$E$50+(B457-10)*转化表!$E$51,IF(AND(B457&lt;=30,B457&gt;20),9*转化表!$E$50+10*转化表!$E$51+(B457-20)*转化表!$E$52,IF(AND(B457&lt;=40,B457&gt;30),9*转化表!$E$50+10*转化表!$E$51+10*转化表!$E$52+(B457-30)*转化表!$E$53,IF(AND(B457&lt;=50,B457&gt;40),9*转化表!$E$50+10*转化表!$E$51+10*转化表!$E$52+10*转化表!$E$53+(B457-40)*转化表!$E$54,IF(AND(B457&lt;=60,B457&gt;50),9*转化表!$E$50+10*转化表!$E$51+10*转化表!$E$52+10*转化表!$E$53+10*转化表!$E$54+(B457-50)*转化表!$E$55,IF(AND(B457&lt;=70,B457&gt;60),9*转化表!$E$50+10*转化表!$E$51+10*转化表!$E$52+10*转化表!$E$53+10*转化表!$E$54+10*转化表!$E$55+(B457-60)*转化表!$E$56,IF(AND(B457&lt;=80,B457&gt;70),9*转化表!$E$50+10*转化表!$E$51+10*转化表!$E$52+10*转化表!$E$53+10*转化表!$E$54+10*转化表!$E$55+10*转化表!$E$56+(B457-70)*转化表!$E$57,IF(AND(B457&lt;=90,B457&gt;80),9*转化表!$E$50+10*转化表!$E$51+10*转化表!$E$52+10*转化表!$E$53+10*转化表!$E$54+10*转化表!$E$55+10*转化表!$E$56+10*转化表!$E$57+(B457-80)*转化表!$E$58,IF(AND(B457&lt;=100,B457&gt;90),9*转化表!$E$50+10*转化表!$E$51+10*转化表!$E$52+10*转化表!$E$53+10*转化表!$E$54+10*转化表!$E$55+10*转化表!$E$56+10*转化表!$E$57+10*转化表!$E$58+(B457-90)*转化表!$E$59,IF(AND(B457&lt;=110,B457&gt;100),9*转化表!$E$50+10*转化表!$E$51+10*转化表!$E$52+10*转化表!$E$53+10*转化表!$E$54+10*转化表!$E$55+10*转化表!$E$56+10*转化表!$E$57+10*转化表!$E$58+10*转化表!$E$59+(B457-100)*转化表!$E$60,IF(AND(B457&lt;=120,B457&gt;110),9*转化表!$E$50+10*转化表!$E$51+10*转化表!$E$52+10*转化表!$E$53+10*转化表!$E$54+10*转化表!$E$55+10*转化表!$E$56+10*转化表!$E$57+10*转化表!$E$58+10*转化表!$E$59+10*转化表!$E$60+(B457-110)*转化表!$E$61)))))))))))))</f>
        <v>0</v>
      </c>
      <c r="J457" s="46">
        <f>IF(E457&lt;=50,0,(E457-50)*B457*7%+0.1+IF(AND(B457&lt;=10,B457&gt;0),(人物成长表!$B457-1)*转化表!$F$50,IF(AND(B457&lt;=20,B457&gt;10),9*转化表!$F$50+(B457-10)*转化表!$F$51,IF(AND(B457&lt;=30,B457&gt;20),9*转化表!$F$50+10*转化表!$F$51+(B457-20)*转化表!$F$52,IF(AND(B457&lt;=40,B457&gt;30),9*转化表!$F$50+10*转化表!$F$51+10*转化表!$F$52+(B457-30)*转化表!$F$53,IF(AND(B457&lt;=50,B457&gt;40),9*转化表!$F$50+10*转化表!$F$51+10*转化表!$F$52+10*转化表!$F$53+(B457-40)*转化表!$F$54,IF(AND(B457&lt;=60,B457&gt;50),9*转化表!$F$50+10*转化表!$F$51+10*转化表!$F$52+10*转化表!$F$53+10*转化表!$F$54+(B457-50)*转化表!$F$55,IF(AND(B457&lt;=70,B457&gt;60),9*转化表!$F$50+10*转化表!$F$51+10*转化表!$F$52+10*转化表!$F$53+10*转化表!$F$54+10*转化表!$F$55+(B457-60)*转化表!$F$56,IF(AND(B457&lt;=80,B457&gt;70),9*转化表!$F$50+10*转化表!$F$51+10*转化表!$F$52+10*转化表!$F$53+10*转化表!$F$54+10*转化表!$F$55+10*转化表!$F$56+(B457-70)*转化表!$F$57,IF(AND(B457&lt;=90,B457&gt;80),9*转化表!$F$50+10*转化表!$F$51+10*转化表!$F$52+10*转化表!$F$53+10*转化表!$F$54+10*转化表!$F$55+10*转化表!$F$56+10*转化表!$F$57+(B457-80)*转化表!$F$58,IF(AND(B457&lt;=100,B457&gt;90),9*转化表!$F$50+10*转化表!$F$51+10*转化表!$F$52+10*转化表!$F$53+10*转化表!$F$54+10*转化表!$F$55+10*转化表!$F$56+10*转化表!$F$57+10*转化表!$F$58+(B457-90)*转化表!$F$59,IF(AND(B457&lt;=110,B457&gt;100),9*转化表!$F$50+10*转化表!$F$51+10*转化表!$F$52+10*转化表!$F$53+10*转化表!$F$54+10*转化表!$F$55+10*转化表!$F$56+10*转化表!$F$57+10*转化表!$F$58+10*转化表!$F$59+(B457-100)*转化表!$F$60,IF(AND(B457&lt;=120,B457&gt;110),9*转化表!$F$50+10*转化表!$F$51+10*转化表!$F$52+10*转化表!$F$53+10*转化表!$F$54+10*转化表!$F$55+10*转化表!$F$56+10*转化表!$F$57+10*转化表!$F$58+10*转化表!$F$59+10*转化表!$F$60+(B457-110)*转化表!$F$61)))))))))))))</f>
        <v>0</v>
      </c>
      <c r="K457" s="46">
        <f>(F457-50)*B457*10%+1+IF(AND(B457&lt;=10,B457&gt;0),(人物成长表!$B457-1)*转化表!$G$50,IF(AND(B457&lt;=20,B457&gt;10),9*转化表!$G$50+(B457-10)*转化表!$G$51,IF(AND(B457&lt;=30,B457&gt;20),9*转化表!$G$50+10*转化表!$G$51+(B457-20)*转化表!$G$52,IF(AND(B457&lt;=40,B457&gt;30),9*转化表!$G$50+10*转化表!$G$51+10*转化表!$G$52+(B457-30)*转化表!$G$53,IF(AND(B457&lt;=50,B457&gt;40),9*转化表!$G$50+10*转化表!$G$51+10*转化表!$G$52+10*转化表!$G$53+(B457-40)*转化表!$G$54,IF(AND(B457&lt;=60,B457&gt;50),9*转化表!$G$50+10*转化表!$G$51+10*转化表!$G$52+10*转化表!$G$53+10*转化表!$G$54+(B457-50)*转化表!$G$55,IF(AND(B457&lt;=70,B457&gt;60),9*转化表!$G$50+10*转化表!$G$51+10*转化表!$G$52+10*转化表!$G$53+10*转化表!$G$54+10*转化表!$G$55+(B457-60)*转化表!$G$56,IF(AND(B457&lt;=80,B457&gt;70),9*转化表!$G$50+10*转化表!$G$51+10*转化表!$G$52+10*转化表!$G$53+10*转化表!$G$54+10*转化表!$G$55+10*转化表!$G$56+(B457-70)*转化表!$G$57,IF(AND(B457&lt;=90,B457&gt;80),9*转化表!$G$50+10*转化表!$G$51+10*转化表!$G$52+10*转化表!$G$53+10*转化表!$G$54+10*转化表!$G$55+10*转化表!$G$56+10*转化表!$G$57+(B457-80)*转化表!$G$58,IF(AND(B457&lt;=100,B457&gt;90),9*转化表!$G$50+10*转化表!$G$51+10*转化表!$G$52+10*转化表!$G$53+10*转化表!$G$54+10*转化表!$G$55+10*转化表!$G$56+10*转化表!$G$57+10*转化表!$G$58+(B457-90)*转化表!$G$59,IF(AND(B457&lt;=110,B457&gt;100),9*转化表!$G$50+10*转化表!$G$51+10*转化表!$G$52+10*转化表!$G$53+10*转化表!$G$54+10*转化表!$G$55+10*转化表!$G$56+10*转化表!$G$57+10*转化表!$G$58+10*转化表!$G$59+(B457-100)*转化表!$G$60,IF(AND(B457&lt;=120,B457&gt;110),9*转化表!$G$50+10*转化表!$G$51+10*转化表!$G$52+10*转化表!$G$53+10*转化表!$G$54+10*转化表!$G$55+10*转化表!$G$56+10*转化表!$G$57+10*转化表!$G$58+10*转化表!$G$59+10*转化表!$G$60+(B457-110)*转化表!$G$61))))))))))))</f>
        <v>510</v>
      </c>
      <c r="L457" s="46">
        <f>IF(F457&lt;=50,0,(F457-50)*B457*7%+IF(AND(B457&lt;=10,B457&gt;0),(人物成长表!$B457-1)*转化表!$H$50,IF(AND(B457&lt;=20,B457&gt;10),9*转化表!$H$50+(B457-10)*转化表!$H$51,IF(AND(B457&lt;=30,B457&gt;20),9*转化表!$H$50+10*转化表!$H$51+(B457-20)*转化表!$H$52,IF(AND(B457&lt;=40,B457&gt;30),9*转化表!$H$50+10*转化表!$H$51+10*转化表!$H$52+(B457-30)*转化表!$H$53,IF(AND(B457&lt;=50,B457&gt;40),9*转化表!$H$50+10*转化表!$H$51+10*转化表!$H$52+10*转化表!$H$53+(B457-40)*转化表!$H$54,IF(AND(B457&lt;=60,B457&gt;50),9*转化表!$H$50+10*转化表!$H$51+10*转化表!$H$52+10*转化表!$H$53+10*转化表!$H$54+(B457-50)*转化表!$H$55,IF(AND(B457&lt;=70,B457&gt;60),9*转化表!$H$50+10*转化表!$H$51+10*转化表!$H$52+10*转化表!$H$53+10*转化表!$H$54+10*转化表!$H$55+(B457-60)*转化表!$H$56,IF(AND(B457&lt;=80,B457&gt;70),9*转化表!$H$50+10*转化表!$H$51+10*转化表!$H$52+10*转化表!$H$53+10*转化表!$H$54+10*转化表!$H$55+10*转化表!$H$56+(B457-70)*转化表!$H$57,IF(AND(B457&lt;=90,B457&gt;80),9*转化表!$H$50+10*转化表!$H$51+10*转化表!$H$52+10*转化表!$H$53+10*转化表!$H$54+10*转化表!$H$55+10*转化表!$H$56+10*转化表!$H$57+(B457-80)*转化表!$H$58,IF(AND(B457&lt;=100,B457&gt;90),9*转化表!$H$50+10*转化表!$H$51+10*转化表!$H$52+10*转化表!$H$53+10*转化表!$H$54+10*转化表!$H$55+10*转化表!$H$56+10*转化表!$H$57+10*转化表!$H$58+(B457-90)*转化表!$H$59,IF(AND(B457&lt;=110,B457&gt;100),9*转化表!$H$50+10*转化表!$H$51+10*转化表!$H$52+10*转化表!$H$53+10*转化表!$H$54+10*转化表!$H$55+10*转化表!$H$56+10*转化表!$H$57+10*转化表!$H$58+10*转化表!$H$59+(B457-100)*转化表!$H$60,IF(AND(B457&lt;=120,B457&gt;110),9*转化表!$H$50+10*转化表!$H$51+10*转化表!$H$52+10*转化表!$H$53+10*转化表!$H$54+10*转化表!$H$55+10*转化表!$H$56+10*转化表!$H$57+10*转化表!$H$58+10*转化表!$H$59+10*转化表!$H$60+(B457-110)*转化表!$H$61)))))))))))))</f>
        <v>0</v>
      </c>
      <c r="M457" s="26">
        <v>0.3</v>
      </c>
      <c r="N457" s="24">
        <v>0</v>
      </c>
      <c r="O457" s="24">
        <v>0</v>
      </c>
      <c r="P457" s="26">
        <v>0.05</v>
      </c>
      <c r="Q457" s="24">
        <v>0</v>
      </c>
      <c r="R457" s="24">
        <v>0</v>
      </c>
      <c r="S457" s="26">
        <v>0.1</v>
      </c>
    </row>
    <row r="458" spans="1:19">
      <c r="A458" s="23" t="s">
        <v>466</v>
      </c>
      <c r="B458" s="24">
        <v>97</v>
      </c>
      <c r="C458" s="25">
        <f t="shared" si="4"/>
        <v>8334</v>
      </c>
      <c r="D458" s="23">
        <v>60</v>
      </c>
      <c r="E458" s="23">
        <v>50</v>
      </c>
      <c r="F458" s="24">
        <v>50</v>
      </c>
      <c r="G458" s="47">
        <f>人物成长表!$D458*人物成长表!$B458*10%+7+IF(AND(B458&lt;=10,B458&gt;0),(人物成长表!$B458-1)*转化表!$C$50,IF(AND(B458&lt;=20,B458&gt;10),9*转化表!$C$50+(B458-10)*转化表!$C$51,IF(AND(B458&lt;=30,B458&gt;20),9*转化表!$C$50+10*转化表!$C$51+(B458-20)*转化表!$C$52,IF(AND(B458&lt;=40,B458&gt;30),9*转化表!$C$50+10*转化表!$C$51+10*转化表!$C$52+(B458-30)*转化表!$C$53,IF(AND(B458&lt;=50,B458&gt;40),9*转化表!$C$50+10*转化表!$C$51+10*转化表!$C$52+10*转化表!$C$53+(B458-40)*转化表!$C$54,IF(AND(B458&lt;=60,B458&gt;50),9*转化表!$C$50+10*转化表!$C$51+10*转化表!$C$52+10*转化表!$C$53+10*转化表!$C$54+(B458-50)*转化表!$C$55,IF(AND(B458&lt;=70,B458&gt;60),9*转化表!$C$50+10*转化表!$C$51+10*转化表!$C$52+10*转化表!$C$53+10*转化表!$C$54+10*转化表!$C$55+(B458-60)*转化表!$C$56,IF(AND(B458&lt;=80,B458&gt;70),9*转化表!$C$50+10*转化表!$C$51+10*转化表!$C$52+10*转化表!$C$53+10*转化表!$C$54+10*转化表!$C$55+10*转化表!$C$56+(B458-70)*转化表!$C$57,IF(AND(B458&lt;=90,B458&gt;80),9*转化表!$C$50+10*转化表!$C$51+10*转化表!$C$52+10*转化表!$C$53+10*转化表!$C$54+10*转化表!$C$55+10*转化表!$C$56+10*转化表!$C$57+(B458-80)*转化表!$C$58,IF(AND(B458&lt;=100,B458&gt;90),9*转化表!$C$50+10*转化表!$C$51+10*转化表!$C$52+10*转化表!$C$53+10*转化表!$C$54+10*转化表!$C$55+10*转化表!$C$56+10*转化表!$C$57+10*转化表!$C$58+(B458-90)*转化表!$C$59,IF(AND(B458&lt;=110,B458&gt;100),9*转化表!$C$50+10*转化表!$C$51+10*转化表!$C$52+10*转化表!$C$53+10*转化表!$C$54+10*转化表!$C$55+10*转化表!$C$56+10*转化表!$C$57+10*转化表!$C$58+10*转化表!$C$59+(B458-100)*转化表!$C$60,IF(AND(B458&lt;=120,B458&gt;110),9*转化表!$C$50+10*转化表!$C$51+10*转化表!$C$52+10*转化表!$C$53+10*转化表!$C$54+10*转化表!$C$55+10*转化表!$C$56+10*转化表!$C$57+10*转化表!$C$58+10*转化表!$C$59+10*转化表!$C$60+(B458-110)*转化表!$C$61))))))))))))</f>
        <v>2176</v>
      </c>
      <c r="H458" s="47">
        <f>人物成长表!$D458*人物成长表!$B458*7%+4.8+IF(AND(B458&lt;=10,B458&gt;0),(人物成长表!$B458-1)*转化表!$D$50,IF(AND(B458&lt;=20,B458&gt;10),9*转化表!$D$50+(B458-10)*转化表!$D$51,IF(AND(B458&lt;=30,B458&gt;20),9*转化表!$D$50+10*转化表!$D$51+(B458-20)*转化表!$D$52,IF(AND(B458&lt;=40,B458&gt;30),9*转化表!$D$50+10*转化表!$D$51+10*转化表!$D$52+(B458-30)*转化表!$D$53,IF(AND(B458&lt;=50,B458&gt;40),9*转化表!$D$50+10*转化表!$D$51+10*转化表!$D$52+10*转化表!$D$53+(B458-40)*转化表!$D$54,IF(AND(B458&lt;=60,B458&gt;50),9*转化表!$D$50+10*转化表!$D$51+10*转化表!$D$52+10*转化表!$D$53+10*转化表!$D$54+(B458-50)*转化表!$D$55,IF(AND(B458&lt;=70,B458&gt;60),9*转化表!$D$50+10*转化表!$D$51+10*转化表!$D$52+10*转化表!$D$53+10*转化表!$D$54+10*转化表!$D$55+(B458-60)*转化表!$D$56,IF(AND(B458&lt;=80,B458&gt;70),9*转化表!$D$50+10*转化表!$D$51+10*转化表!$D$52+10*转化表!$D$53+10*转化表!$D$54+10*转化表!$D$55+10*转化表!$D$56+(B458-70)*转化表!$D$57,IF(AND(B458&lt;=90,B458&gt;80),9*转化表!$D$50+10*转化表!$D$51+10*转化表!$D$52+10*转化表!$D$53+10*转化表!$D$54+10*转化表!$D$55+10*转化表!$D$56+10*转化表!$D$57+(B458-80)*转化表!$D$58,IF(AND(B458&lt;=100,B458&gt;90),9*转化表!$D$50+10*转化表!$D$51+10*转化表!$D$52+10*转化表!$D$53+10*转化表!$D$54+10*转化表!$D$55+10*转化表!$D$56+10*转化表!$D$57+10*转化表!$D$58+(B458-90)*转化表!$D$59,IF(AND(B458&lt;=110,B458&gt;100),9*转化表!$D$50+10*转化表!$D$51+10*转化表!$D$52+10*转化表!$D$53+10*转化表!$D$54+10*转化表!$D$55+10*转化表!$D$56+10*转化表!$D$57+10*转化表!$D$58+10*转化表!$D$59+(B458-100)*转化表!$D$60,IF(AND(B458&lt;=120,B458&gt;110),9*转化表!$D$50+10*转化表!$D$51+10*转化表!$D$52+10*转化表!$D$53+10*转化表!$D$54+10*转化表!$D$55+10*转化表!$D$56+10*转化表!$D$57+10*转化表!$D$58+10*转化表!$D$59+10*转化表!$D$60+(B458-110)*转化表!$D$61))))))))))))</f>
        <v>564.5</v>
      </c>
      <c r="I458" s="46">
        <f>IF(E458&lt;=50,0,(E458-50)*B458*10%+0.1+IF(AND(B458&lt;=10,B458&gt;0),(人物成长表!$B458-1)*转化表!$E$50,IF(AND(B458&lt;=20,B458&gt;10),9*转化表!$E$50+(B458-10)*转化表!$E$51,IF(AND(B458&lt;=30,B458&gt;20),9*转化表!$E$50+10*转化表!$E$51+(B458-20)*转化表!$E$52,IF(AND(B458&lt;=40,B458&gt;30),9*转化表!$E$50+10*转化表!$E$51+10*转化表!$E$52+(B458-30)*转化表!$E$53,IF(AND(B458&lt;=50,B458&gt;40),9*转化表!$E$50+10*转化表!$E$51+10*转化表!$E$52+10*转化表!$E$53+(B458-40)*转化表!$E$54,IF(AND(B458&lt;=60,B458&gt;50),9*转化表!$E$50+10*转化表!$E$51+10*转化表!$E$52+10*转化表!$E$53+10*转化表!$E$54+(B458-50)*转化表!$E$55,IF(AND(B458&lt;=70,B458&gt;60),9*转化表!$E$50+10*转化表!$E$51+10*转化表!$E$52+10*转化表!$E$53+10*转化表!$E$54+10*转化表!$E$55+(B458-60)*转化表!$E$56,IF(AND(B458&lt;=80,B458&gt;70),9*转化表!$E$50+10*转化表!$E$51+10*转化表!$E$52+10*转化表!$E$53+10*转化表!$E$54+10*转化表!$E$55+10*转化表!$E$56+(B458-70)*转化表!$E$57,IF(AND(B458&lt;=90,B458&gt;80),9*转化表!$E$50+10*转化表!$E$51+10*转化表!$E$52+10*转化表!$E$53+10*转化表!$E$54+10*转化表!$E$55+10*转化表!$E$56+10*转化表!$E$57+(B458-80)*转化表!$E$58,IF(AND(B458&lt;=100,B458&gt;90),9*转化表!$E$50+10*转化表!$E$51+10*转化表!$E$52+10*转化表!$E$53+10*转化表!$E$54+10*转化表!$E$55+10*转化表!$E$56+10*转化表!$E$57+10*转化表!$E$58+(B458-90)*转化表!$E$59,IF(AND(B458&lt;=110,B458&gt;100),9*转化表!$E$50+10*转化表!$E$51+10*转化表!$E$52+10*转化表!$E$53+10*转化表!$E$54+10*转化表!$E$55+10*转化表!$E$56+10*转化表!$E$57+10*转化表!$E$58+10*转化表!$E$59+(B458-100)*转化表!$E$60,IF(AND(B458&lt;=120,B458&gt;110),9*转化表!$E$50+10*转化表!$E$51+10*转化表!$E$52+10*转化表!$E$53+10*转化表!$E$54+10*转化表!$E$55+10*转化表!$E$56+10*转化表!$E$57+10*转化表!$E$58+10*转化表!$E$59+10*转化表!$E$60+(B458-110)*转化表!$E$61)))))))))))))</f>
        <v>0</v>
      </c>
      <c r="J458" s="46">
        <f>IF(E458&lt;=50,0,(E458-50)*B458*7%+0.1+IF(AND(B458&lt;=10,B458&gt;0),(人物成长表!$B458-1)*转化表!$F$50,IF(AND(B458&lt;=20,B458&gt;10),9*转化表!$F$50+(B458-10)*转化表!$F$51,IF(AND(B458&lt;=30,B458&gt;20),9*转化表!$F$50+10*转化表!$F$51+(B458-20)*转化表!$F$52,IF(AND(B458&lt;=40,B458&gt;30),9*转化表!$F$50+10*转化表!$F$51+10*转化表!$F$52+(B458-30)*转化表!$F$53,IF(AND(B458&lt;=50,B458&gt;40),9*转化表!$F$50+10*转化表!$F$51+10*转化表!$F$52+10*转化表!$F$53+(B458-40)*转化表!$F$54,IF(AND(B458&lt;=60,B458&gt;50),9*转化表!$F$50+10*转化表!$F$51+10*转化表!$F$52+10*转化表!$F$53+10*转化表!$F$54+(B458-50)*转化表!$F$55,IF(AND(B458&lt;=70,B458&gt;60),9*转化表!$F$50+10*转化表!$F$51+10*转化表!$F$52+10*转化表!$F$53+10*转化表!$F$54+10*转化表!$F$55+(B458-60)*转化表!$F$56,IF(AND(B458&lt;=80,B458&gt;70),9*转化表!$F$50+10*转化表!$F$51+10*转化表!$F$52+10*转化表!$F$53+10*转化表!$F$54+10*转化表!$F$55+10*转化表!$F$56+(B458-70)*转化表!$F$57,IF(AND(B458&lt;=90,B458&gt;80),9*转化表!$F$50+10*转化表!$F$51+10*转化表!$F$52+10*转化表!$F$53+10*转化表!$F$54+10*转化表!$F$55+10*转化表!$F$56+10*转化表!$F$57+(B458-80)*转化表!$F$58,IF(AND(B458&lt;=100,B458&gt;90),9*转化表!$F$50+10*转化表!$F$51+10*转化表!$F$52+10*转化表!$F$53+10*转化表!$F$54+10*转化表!$F$55+10*转化表!$F$56+10*转化表!$F$57+10*转化表!$F$58+(B458-90)*转化表!$F$59,IF(AND(B458&lt;=110,B458&gt;100),9*转化表!$F$50+10*转化表!$F$51+10*转化表!$F$52+10*转化表!$F$53+10*转化表!$F$54+10*转化表!$F$55+10*转化表!$F$56+10*转化表!$F$57+10*转化表!$F$58+10*转化表!$F$59+(B458-100)*转化表!$F$60,IF(AND(B458&lt;=120,B458&gt;110),9*转化表!$F$50+10*转化表!$F$51+10*转化表!$F$52+10*转化表!$F$53+10*转化表!$F$54+10*转化表!$F$55+10*转化表!$F$56+10*转化表!$F$57+10*转化表!$F$58+10*转化表!$F$59+10*转化表!$F$60+(B458-110)*转化表!$F$61)))))))))))))</f>
        <v>0</v>
      </c>
      <c r="K458" s="46">
        <f>(F458-50)*B458*10%+1+IF(AND(B458&lt;=10,B458&gt;0),(人物成长表!$B458-1)*转化表!$G$50,IF(AND(B458&lt;=20,B458&gt;10),9*转化表!$G$50+(B458-10)*转化表!$G$51,IF(AND(B458&lt;=30,B458&gt;20),9*转化表!$G$50+10*转化表!$G$51+(B458-20)*转化表!$G$52,IF(AND(B458&lt;=40,B458&gt;30),9*转化表!$G$50+10*转化表!$G$51+10*转化表!$G$52+(B458-30)*转化表!$G$53,IF(AND(B458&lt;=50,B458&gt;40),9*转化表!$G$50+10*转化表!$G$51+10*转化表!$G$52+10*转化表!$G$53+(B458-40)*转化表!$G$54,IF(AND(B458&lt;=60,B458&gt;50),9*转化表!$G$50+10*转化表!$G$51+10*转化表!$G$52+10*转化表!$G$53+10*转化表!$G$54+(B458-50)*转化表!$G$55,IF(AND(B458&lt;=70,B458&gt;60),9*转化表!$G$50+10*转化表!$G$51+10*转化表!$G$52+10*转化表!$G$53+10*转化表!$G$54+10*转化表!$G$55+(B458-60)*转化表!$G$56,IF(AND(B458&lt;=80,B458&gt;70),9*转化表!$G$50+10*转化表!$G$51+10*转化表!$G$52+10*转化表!$G$53+10*转化表!$G$54+10*转化表!$G$55+10*转化表!$G$56+(B458-70)*转化表!$G$57,IF(AND(B458&lt;=90,B458&gt;80),9*转化表!$G$50+10*转化表!$G$51+10*转化表!$G$52+10*转化表!$G$53+10*转化表!$G$54+10*转化表!$G$55+10*转化表!$G$56+10*转化表!$G$57+(B458-80)*转化表!$G$58,IF(AND(B458&lt;=100,B458&gt;90),9*转化表!$G$50+10*转化表!$G$51+10*转化表!$G$52+10*转化表!$G$53+10*转化表!$G$54+10*转化表!$G$55+10*转化表!$G$56+10*转化表!$G$57+10*转化表!$G$58+(B458-90)*转化表!$G$59,IF(AND(B458&lt;=110,B458&gt;100),9*转化表!$G$50+10*转化表!$G$51+10*转化表!$G$52+10*转化表!$G$53+10*转化表!$G$54+10*转化表!$G$55+10*转化表!$G$56+10*转化表!$G$57+10*转化表!$G$58+10*转化表!$G$59+(B458-100)*转化表!$G$60,IF(AND(B458&lt;=120,B458&gt;110),9*转化表!$G$50+10*转化表!$G$51+10*转化表!$G$52+10*转化表!$G$53+10*转化表!$G$54+10*转化表!$G$55+10*转化表!$G$56+10*转化表!$G$57+10*转化表!$G$58+10*转化表!$G$59+10*转化表!$G$60+(B458-110)*转化表!$G$61))))))))))))</f>
        <v>520</v>
      </c>
      <c r="L458" s="46">
        <f>IF(F458&lt;=50,0,(F458-50)*B458*7%+IF(AND(B458&lt;=10,B458&gt;0),(人物成长表!$B458-1)*转化表!$H$50,IF(AND(B458&lt;=20,B458&gt;10),9*转化表!$H$50+(B458-10)*转化表!$H$51,IF(AND(B458&lt;=30,B458&gt;20),9*转化表!$H$50+10*转化表!$H$51+(B458-20)*转化表!$H$52,IF(AND(B458&lt;=40,B458&gt;30),9*转化表!$H$50+10*转化表!$H$51+10*转化表!$H$52+(B458-30)*转化表!$H$53,IF(AND(B458&lt;=50,B458&gt;40),9*转化表!$H$50+10*转化表!$H$51+10*转化表!$H$52+10*转化表!$H$53+(B458-40)*转化表!$H$54,IF(AND(B458&lt;=60,B458&gt;50),9*转化表!$H$50+10*转化表!$H$51+10*转化表!$H$52+10*转化表!$H$53+10*转化表!$H$54+(B458-50)*转化表!$H$55,IF(AND(B458&lt;=70,B458&gt;60),9*转化表!$H$50+10*转化表!$H$51+10*转化表!$H$52+10*转化表!$H$53+10*转化表!$H$54+10*转化表!$H$55+(B458-60)*转化表!$H$56,IF(AND(B458&lt;=80,B458&gt;70),9*转化表!$H$50+10*转化表!$H$51+10*转化表!$H$52+10*转化表!$H$53+10*转化表!$H$54+10*转化表!$H$55+10*转化表!$H$56+(B458-70)*转化表!$H$57,IF(AND(B458&lt;=90,B458&gt;80),9*转化表!$H$50+10*转化表!$H$51+10*转化表!$H$52+10*转化表!$H$53+10*转化表!$H$54+10*转化表!$H$55+10*转化表!$H$56+10*转化表!$H$57+(B458-80)*转化表!$H$58,IF(AND(B458&lt;=100,B458&gt;90),9*转化表!$H$50+10*转化表!$H$51+10*转化表!$H$52+10*转化表!$H$53+10*转化表!$H$54+10*转化表!$H$55+10*转化表!$H$56+10*转化表!$H$57+10*转化表!$H$58+(B458-90)*转化表!$H$59,IF(AND(B458&lt;=110,B458&gt;100),9*转化表!$H$50+10*转化表!$H$51+10*转化表!$H$52+10*转化表!$H$53+10*转化表!$H$54+10*转化表!$H$55+10*转化表!$H$56+10*转化表!$H$57+10*转化表!$H$58+10*转化表!$H$59+(B458-100)*转化表!$H$60,IF(AND(B458&lt;=120,B458&gt;110),9*转化表!$H$50+10*转化表!$H$51+10*转化表!$H$52+10*转化表!$H$53+10*转化表!$H$54+10*转化表!$H$55+10*转化表!$H$56+10*转化表!$H$57+10*转化表!$H$58+10*转化表!$H$59+10*转化表!$H$60+(B458-110)*转化表!$H$61)))))))))))))</f>
        <v>0</v>
      </c>
      <c r="M458" s="26">
        <v>0.3</v>
      </c>
      <c r="N458" s="24">
        <v>0</v>
      </c>
      <c r="O458" s="24">
        <v>0</v>
      </c>
      <c r="P458" s="26">
        <v>0.05</v>
      </c>
      <c r="Q458" s="24">
        <v>0</v>
      </c>
      <c r="R458" s="24">
        <v>0</v>
      </c>
      <c r="S458" s="26">
        <v>0.1</v>
      </c>
    </row>
    <row r="459" spans="1:19">
      <c r="A459" s="23" t="s">
        <v>466</v>
      </c>
      <c r="B459" s="24">
        <v>98</v>
      </c>
      <c r="C459" s="25">
        <f t="shared" si="4"/>
        <v>8494</v>
      </c>
      <c r="D459" s="23">
        <v>60</v>
      </c>
      <c r="E459" s="23">
        <v>50</v>
      </c>
      <c r="F459" s="24">
        <v>50</v>
      </c>
      <c r="G459" s="47">
        <f>人物成长表!$D459*人物成长表!$B459*10%+7+IF(AND(B459&lt;=10,B459&gt;0),(人物成长表!$B459-1)*转化表!$C$50,IF(AND(B459&lt;=20,B459&gt;10),9*转化表!$C$50+(B459-10)*转化表!$C$51,IF(AND(B459&lt;=30,B459&gt;20),9*转化表!$C$50+10*转化表!$C$51+(B459-20)*转化表!$C$52,IF(AND(B459&lt;=40,B459&gt;30),9*转化表!$C$50+10*转化表!$C$51+10*转化表!$C$52+(B459-30)*转化表!$C$53,IF(AND(B459&lt;=50,B459&gt;40),9*转化表!$C$50+10*转化表!$C$51+10*转化表!$C$52+10*转化表!$C$53+(B459-40)*转化表!$C$54,IF(AND(B459&lt;=60,B459&gt;50),9*转化表!$C$50+10*转化表!$C$51+10*转化表!$C$52+10*转化表!$C$53+10*转化表!$C$54+(B459-50)*转化表!$C$55,IF(AND(B459&lt;=70,B459&gt;60),9*转化表!$C$50+10*转化表!$C$51+10*转化表!$C$52+10*转化表!$C$53+10*转化表!$C$54+10*转化表!$C$55+(B459-60)*转化表!$C$56,IF(AND(B459&lt;=80,B459&gt;70),9*转化表!$C$50+10*转化表!$C$51+10*转化表!$C$52+10*转化表!$C$53+10*转化表!$C$54+10*转化表!$C$55+10*转化表!$C$56+(B459-70)*转化表!$C$57,IF(AND(B459&lt;=90,B459&gt;80),9*转化表!$C$50+10*转化表!$C$51+10*转化表!$C$52+10*转化表!$C$53+10*转化表!$C$54+10*转化表!$C$55+10*转化表!$C$56+10*转化表!$C$57+(B459-80)*转化表!$C$58,IF(AND(B459&lt;=100,B459&gt;90),9*转化表!$C$50+10*转化表!$C$51+10*转化表!$C$52+10*转化表!$C$53+10*转化表!$C$54+10*转化表!$C$55+10*转化表!$C$56+10*转化表!$C$57+10*转化表!$C$58+(B459-90)*转化表!$C$59,IF(AND(B459&lt;=110,B459&gt;100),9*转化表!$C$50+10*转化表!$C$51+10*转化表!$C$52+10*转化表!$C$53+10*转化表!$C$54+10*转化表!$C$55+10*转化表!$C$56+10*转化表!$C$57+10*转化表!$C$58+10*转化表!$C$59+(B459-100)*转化表!$C$60,IF(AND(B459&lt;=120,B459&gt;110),9*转化表!$C$50+10*转化表!$C$51+10*转化表!$C$52+10*转化表!$C$53+10*转化表!$C$54+10*转化表!$C$55+10*转化表!$C$56+10*转化表!$C$57+10*转化表!$C$58+10*转化表!$C$59+10*转化表!$C$60+(B459-110)*转化表!$C$61))))))))))))</f>
        <v>2217</v>
      </c>
      <c r="H459" s="47">
        <f>人物成长表!$D459*人物成长表!$B459*7%+4.8+IF(AND(B459&lt;=10,B459&gt;0),(人物成长表!$B459-1)*转化表!$D$50,IF(AND(B459&lt;=20,B459&gt;10),9*转化表!$D$50+(B459-10)*转化表!$D$51,IF(AND(B459&lt;=30,B459&gt;20),9*转化表!$D$50+10*转化表!$D$51+(B459-20)*转化表!$D$52,IF(AND(B459&lt;=40,B459&gt;30),9*转化表!$D$50+10*转化表!$D$51+10*转化表!$D$52+(B459-30)*转化表!$D$53,IF(AND(B459&lt;=50,B459&gt;40),9*转化表!$D$50+10*转化表!$D$51+10*转化表!$D$52+10*转化表!$D$53+(B459-40)*转化表!$D$54,IF(AND(B459&lt;=60,B459&gt;50),9*转化表!$D$50+10*转化表!$D$51+10*转化表!$D$52+10*转化表!$D$53+10*转化表!$D$54+(B459-50)*转化表!$D$55,IF(AND(B459&lt;=70,B459&gt;60),9*转化表!$D$50+10*转化表!$D$51+10*转化表!$D$52+10*转化表!$D$53+10*转化表!$D$54+10*转化表!$D$55+(B459-60)*转化表!$D$56,IF(AND(B459&lt;=80,B459&gt;70),9*转化表!$D$50+10*转化表!$D$51+10*转化表!$D$52+10*转化表!$D$53+10*转化表!$D$54+10*转化表!$D$55+10*转化表!$D$56+(B459-70)*转化表!$D$57,IF(AND(B459&lt;=90,B459&gt;80),9*转化表!$D$50+10*转化表!$D$51+10*转化表!$D$52+10*转化表!$D$53+10*转化表!$D$54+10*转化表!$D$55+10*转化表!$D$56+10*转化表!$D$57+(B459-80)*转化表!$D$58,IF(AND(B459&lt;=100,B459&gt;90),9*转化表!$D$50+10*转化表!$D$51+10*转化表!$D$52+10*转化表!$D$53+10*转化表!$D$54+10*转化表!$D$55+10*转化表!$D$56+10*转化表!$D$57+10*转化表!$D$58+(B459-90)*转化表!$D$59,IF(AND(B459&lt;=110,B459&gt;100),9*转化表!$D$50+10*转化表!$D$51+10*转化表!$D$52+10*转化表!$D$53+10*转化表!$D$54+10*转化表!$D$55+10*转化表!$D$56+10*转化表!$D$57+10*转化表!$D$58+10*转化表!$D$59+(B459-100)*转化表!$D$60,IF(AND(B459&lt;=120,B459&gt;110),9*转化表!$D$50+10*转化表!$D$51+10*转化表!$D$52+10*转化表!$D$53+10*转化表!$D$54+10*转化表!$D$55+10*转化表!$D$56+10*转化表!$D$57+10*转化表!$D$58+10*转化表!$D$59+10*转化表!$D$60+(B459-110)*转化表!$D$61))))))))))))</f>
        <v>574</v>
      </c>
      <c r="I459" s="46">
        <f>IF(E459&lt;=50,0,(E459-50)*B459*10%+0.1+IF(AND(B459&lt;=10,B459&gt;0),(人物成长表!$B459-1)*转化表!$E$50,IF(AND(B459&lt;=20,B459&gt;10),9*转化表!$E$50+(B459-10)*转化表!$E$51,IF(AND(B459&lt;=30,B459&gt;20),9*转化表!$E$50+10*转化表!$E$51+(B459-20)*转化表!$E$52,IF(AND(B459&lt;=40,B459&gt;30),9*转化表!$E$50+10*转化表!$E$51+10*转化表!$E$52+(B459-30)*转化表!$E$53,IF(AND(B459&lt;=50,B459&gt;40),9*转化表!$E$50+10*转化表!$E$51+10*转化表!$E$52+10*转化表!$E$53+(B459-40)*转化表!$E$54,IF(AND(B459&lt;=60,B459&gt;50),9*转化表!$E$50+10*转化表!$E$51+10*转化表!$E$52+10*转化表!$E$53+10*转化表!$E$54+(B459-50)*转化表!$E$55,IF(AND(B459&lt;=70,B459&gt;60),9*转化表!$E$50+10*转化表!$E$51+10*转化表!$E$52+10*转化表!$E$53+10*转化表!$E$54+10*转化表!$E$55+(B459-60)*转化表!$E$56,IF(AND(B459&lt;=80,B459&gt;70),9*转化表!$E$50+10*转化表!$E$51+10*转化表!$E$52+10*转化表!$E$53+10*转化表!$E$54+10*转化表!$E$55+10*转化表!$E$56+(B459-70)*转化表!$E$57,IF(AND(B459&lt;=90,B459&gt;80),9*转化表!$E$50+10*转化表!$E$51+10*转化表!$E$52+10*转化表!$E$53+10*转化表!$E$54+10*转化表!$E$55+10*转化表!$E$56+10*转化表!$E$57+(B459-80)*转化表!$E$58,IF(AND(B459&lt;=100,B459&gt;90),9*转化表!$E$50+10*转化表!$E$51+10*转化表!$E$52+10*转化表!$E$53+10*转化表!$E$54+10*转化表!$E$55+10*转化表!$E$56+10*转化表!$E$57+10*转化表!$E$58+(B459-90)*转化表!$E$59,IF(AND(B459&lt;=110,B459&gt;100),9*转化表!$E$50+10*转化表!$E$51+10*转化表!$E$52+10*转化表!$E$53+10*转化表!$E$54+10*转化表!$E$55+10*转化表!$E$56+10*转化表!$E$57+10*转化表!$E$58+10*转化表!$E$59+(B459-100)*转化表!$E$60,IF(AND(B459&lt;=120,B459&gt;110),9*转化表!$E$50+10*转化表!$E$51+10*转化表!$E$52+10*转化表!$E$53+10*转化表!$E$54+10*转化表!$E$55+10*转化表!$E$56+10*转化表!$E$57+10*转化表!$E$58+10*转化表!$E$59+10*转化表!$E$60+(B459-110)*转化表!$E$61)))))))))))))</f>
        <v>0</v>
      </c>
      <c r="J459" s="46">
        <f>IF(E459&lt;=50,0,(E459-50)*B459*7%+0.1+IF(AND(B459&lt;=10,B459&gt;0),(人物成长表!$B459-1)*转化表!$F$50,IF(AND(B459&lt;=20,B459&gt;10),9*转化表!$F$50+(B459-10)*转化表!$F$51,IF(AND(B459&lt;=30,B459&gt;20),9*转化表!$F$50+10*转化表!$F$51+(B459-20)*转化表!$F$52,IF(AND(B459&lt;=40,B459&gt;30),9*转化表!$F$50+10*转化表!$F$51+10*转化表!$F$52+(B459-30)*转化表!$F$53,IF(AND(B459&lt;=50,B459&gt;40),9*转化表!$F$50+10*转化表!$F$51+10*转化表!$F$52+10*转化表!$F$53+(B459-40)*转化表!$F$54,IF(AND(B459&lt;=60,B459&gt;50),9*转化表!$F$50+10*转化表!$F$51+10*转化表!$F$52+10*转化表!$F$53+10*转化表!$F$54+(B459-50)*转化表!$F$55,IF(AND(B459&lt;=70,B459&gt;60),9*转化表!$F$50+10*转化表!$F$51+10*转化表!$F$52+10*转化表!$F$53+10*转化表!$F$54+10*转化表!$F$55+(B459-60)*转化表!$F$56,IF(AND(B459&lt;=80,B459&gt;70),9*转化表!$F$50+10*转化表!$F$51+10*转化表!$F$52+10*转化表!$F$53+10*转化表!$F$54+10*转化表!$F$55+10*转化表!$F$56+(B459-70)*转化表!$F$57,IF(AND(B459&lt;=90,B459&gt;80),9*转化表!$F$50+10*转化表!$F$51+10*转化表!$F$52+10*转化表!$F$53+10*转化表!$F$54+10*转化表!$F$55+10*转化表!$F$56+10*转化表!$F$57+(B459-80)*转化表!$F$58,IF(AND(B459&lt;=100,B459&gt;90),9*转化表!$F$50+10*转化表!$F$51+10*转化表!$F$52+10*转化表!$F$53+10*转化表!$F$54+10*转化表!$F$55+10*转化表!$F$56+10*转化表!$F$57+10*转化表!$F$58+(B459-90)*转化表!$F$59,IF(AND(B459&lt;=110,B459&gt;100),9*转化表!$F$50+10*转化表!$F$51+10*转化表!$F$52+10*转化表!$F$53+10*转化表!$F$54+10*转化表!$F$55+10*转化表!$F$56+10*转化表!$F$57+10*转化表!$F$58+10*转化表!$F$59+(B459-100)*转化表!$F$60,IF(AND(B459&lt;=120,B459&gt;110),9*转化表!$F$50+10*转化表!$F$51+10*转化表!$F$52+10*转化表!$F$53+10*转化表!$F$54+10*转化表!$F$55+10*转化表!$F$56+10*转化表!$F$57+10*转化表!$F$58+10*转化表!$F$59+10*转化表!$F$60+(B459-110)*转化表!$F$61)))))))))))))</f>
        <v>0</v>
      </c>
      <c r="K459" s="46">
        <f>(F459-50)*B459*10%+1+IF(AND(B459&lt;=10,B459&gt;0),(人物成长表!$B459-1)*转化表!$G$50,IF(AND(B459&lt;=20,B459&gt;10),9*转化表!$G$50+(B459-10)*转化表!$G$51,IF(AND(B459&lt;=30,B459&gt;20),9*转化表!$G$50+10*转化表!$G$51+(B459-20)*转化表!$G$52,IF(AND(B459&lt;=40,B459&gt;30),9*转化表!$G$50+10*转化表!$G$51+10*转化表!$G$52+(B459-30)*转化表!$G$53,IF(AND(B459&lt;=50,B459&gt;40),9*转化表!$G$50+10*转化表!$G$51+10*转化表!$G$52+10*转化表!$G$53+(B459-40)*转化表!$G$54,IF(AND(B459&lt;=60,B459&gt;50),9*转化表!$G$50+10*转化表!$G$51+10*转化表!$G$52+10*转化表!$G$53+10*转化表!$G$54+(B459-50)*转化表!$G$55,IF(AND(B459&lt;=70,B459&gt;60),9*转化表!$G$50+10*转化表!$G$51+10*转化表!$G$52+10*转化表!$G$53+10*转化表!$G$54+10*转化表!$G$55+(B459-60)*转化表!$G$56,IF(AND(B459&lt;=80,B459&gt;70),9*转化表!$G$50+10*转化表!$G$51+10*转化表!$G$52+10*转化表!$G$53+10*转化表!$G$54+10*转化表!$G$55+10*转化表!$G$56+(B459-70)*转化表!$G$57,IF(AND(B459&lt;=90,B459&gt;80),9*转化表!$G$50+10*转化表!$G$51+10*转化表!$G$52+10*转化表!$G$53+10*转化表!$G$54+10*转化表!$G$55+10*转化表!$G$56+10*转化表!$G$57+(B459-80)*转化表!$G$58,IF(AND(B459&lt;=100,B459&gt;90),9*转化表!$G$50+10*转化表!$G$51+10*转化表!$G$52+10*转化表!$G$53+10*转化表!$G$54+10*转化表!$G$55+10*转化表!$G$56+10*转化表!$G$57+10*转化表!$G$58+(B459-90)*转化表!$G$59,IF(AND(B459&lt;=110,B459&gt;100),9*转化表!$G$50+10*转化表!$G$51+10*转化表!$G$52+10*转化表!$G$53+10*转化表!$G$54+10*转化表!$G$55+10*转化表!$G$56+10*转化表!$G$57+10*转化表!$G$58+10*转化表!$G$59+(B459-100)*转化表!$G$60,IF(AND(B459&lt;=120,B459&gt;110),9*转化表!$G$50+10*转化表!$G$51+10*转化表!$G$52+10*转化表!$G$53+10*转化表!$G$54+10*转化表!$G$55+10*转化表!$G$56+10*转化表!$G$57+10*转化表!$G$58+10*转化表!$G$59+10*转化表!$G$60+(B459-110)*转化表!$G$61))))))))))))</f>
        <v>530</v>
      </c>
      <c r="L459" s="46">
        <f>IF(F459&lt;=50,0,(F459-50)*B459*7%+IF(AND(B459&lt;=10,B459&gt;0),(人物成长表!$B459-1)*转化表!$H$50,IF(AND(B459&lt;=20,B459&gt;10),9*转化表!$H$50+(B459-10)*转化表!$H$51,IF(AND(B459&lt;=30,B459&gt;20),9*转化表!$H$50+10*转化表!$H$51+(B459-20)*转化表!$H$52,IF(AND(B459&lt;=40,B459&gt;30),9*转化表!$H$50+10*转化表!$H$51+10*转化表!$H$52+(B459-30)*转化表!$H$53,IF(AND(B459&lt;=50,B459&gt;40),9*转化表!$H$50+10*转化表!$H$51+10*转化表!$H$52+10*转化表!$H$53+(B459-40)*转化表!$H$54,IF(AND(B459&lt;=60,B459&gt;50),9*转化表!$H$50+10*转化表!$H$51+10*转化表!$H$52+10*转化表!$H$53+10*转化表!$H$54+(B459-50)*转化表!$H$55,IF(AND(B459&lt;=70,B459&gt;60),9*转化表!$H$50+10*转化表!$H$51+10*转化表!$H$52+10*转化表!$H$53+10*转化表!$H$54+10*转化表!$H$55+(B459-60)*转化表!$H$56,IF(AND(B459&lt;=80,B459&gt;70),9*转化表!$H$50+10*转化表!$H$51+10*转化表!$H$52+10*转化表!$H$53+10*转化表!$H$54+10*转化表!$H$55+10*转化表!$H$56+(B459-70)*转化表!$H$57,IF(AND(B459&lt;=90,B459&gt;80),9*转化表!$H$50+10*转化表!$H$51+10*转化表!$H$52+10*转化表!$H$53+10*转化表!$H$54+10*转化表!$H$55+10*转化表!$H$56+10*转化表!$H$57+(B459-80)*转化表!$H$58,IF(AND(B459&lt;=100,B459&gt;90),9*转化表!$H$50+10*转化表!$H$51+10*转化表!$H$52+10*转化表!$H$53+10*转化表!$H$54+10*转化表!$H$55+10*转化表!$H$56+10*转化表!$H$57+10*转化表!$H$58+(B459-90)*转化表!$H$59,IF(AND(B459&lt;=110,B459&gt;100),9*转化表!$H$50+10*转化表!$H$51+10*转化表!$H$52+10*转化表!$H$53+10*转化表!$H$54+10*转化表!$H$55+10*转化表!$H$56+10*转化表!$H$57+10*转化表!$H$58+10*转化表!$H$59+(B459-100)*转化表!$H$60,IF(AND(B459&lt;=120,B459&gt;110),9*转化表!$H$50+10*转化表!$H$51+10*转化表!$H$52+10*转化表!$H$53+10*转化表!$H$54+10*转化表!$H$55+10*转化表!$H$56+10*转化表!$H$57+10*转化表!$H$58+10*转化表!$H$59+10*转化表!$H$60+(B459-110)*转化表!$H$61)))))))))))))</f>
        <v>0</v>
      </c>
      <c r="M459" s="26">
        <v>0.3</v>
      </c>
      <c r="N459" s="24">
        <v>0</v>
      </c>
      <c r="O459" s="24">
        <v>0</v>
      </c>
      <c r="P459" s="26">
        <v>0.05</v>
      </c>
      <c r="Q459" s="24">
        <v>0</v>
      </c>
      <c r="R459" s="24">
        <v>0</v>
      </c>
      <c r="S459" s="26">
        <v>0.1</v>
      </c>
    </row>
    <row r="460" spans="1:19">
      <c r="A460" s="23" t="s">
        <v>466</v>
      </c>
      <c r="B460" s="24">
        <v>99</v>
      </c>
      <c r="C460" s="25">
        <f t="shared" si="4"/>
        <v>8654</v>
      </c>
      <c r="D460" s="23">
        <v>60</v>
      </c>
      <c r="E460" s="23">
        <v>50</v>
      </c>
      <c r="F460" s="24">
        <v>50</v>
      </c>
      <c r="G460" s="47">
        <f>人物成长表!$D460*人物成长表!$B460*10%+7+IF(AND(B460&lt;=10,B460&gt;0),(人物成长表!$B460-1)*转化表!$C$50,IF(AND(B460&lt;=20,B460&gt;10),9*转化表!$C$50+(B460-10)*转化表!$C$51,IF(AND(B460&lt;=30,B460&gt;20),9*转化表!$C$50+10*转化表!$C$51+(B460-20)*转化表!$C$52,IF(AND(B460&lt;=40,B460&gt;30),9*转化表!$C$50+10*转化表!$C$51+10*转化表!$C$52+(B460-30)*转化表!$C$53,IF(AND(B460&lt;=50,B460&gt;40),9*转化表!$C$50+10*转化表!$C$51+10*转化表!$C$52+10*转化表!$C$53+(B460-40)*转化表!$C$54,IF(AND(B460&lt;=60,B460&gt;50),9*转化表!$C$50+10*转化表!$C$51+10*转化表!$C$52+10*转化表!$C$53+10*转化表!$C$54+(B460-50)*转化表!$C$55,IF(AND(B460&lt;=70,B460&gt;60),9*转化表!$C$50+10*转化表!$C$51+10*转化表!$C$52+10*转化表!$C$53+10*转化表!$C$54+10*转化表!$C$55+(B460-60)*转化表!$C$56,IF(AND(B460&lt;=80,B460&gt;70),9*转化表!$C$50+10*转化表!$C$51+10*转化表!$C$52+10*转化表!$C$53+10*转化表!$C$54+10*转化表!$C$55+10*转化表!$C$56+(B460-70)*转化表!$C$57,IF(AND(B460&lt;=90,B460&gt;80),9*转化表!$C$50+10*转化表!$C$51+10*转化表!$C$52+10*转化表!$C$53+10*转化表!$C$54+10*转化表!$C$55+10*转化表!$C$56+10*转化表!$C$57+(B460-80)*转化表!$C$58,IF(AND(B460&lt;=100,B460&gt;90),9*转化表!$C$50+10*转化表!$C$51+10*转化表!$C$52+10*转化表!$C$53+10*转化表!$C$54+10*转化表!$C$55+10*转化表!$C$56+10*转化表!$C$57+10*转化表!$C$58+(B460-90)*转化表!$C$59,IF(AND(B460&lt;=110,B460&gt;100),9*转化表!$C$50+10*转化表!$C$51+10*转化表!$C$52+10*转化表!$C$53+10*转化表!$C$54+10*转化表!$C$55+10*转化表!$C$56+10*转化表!$C$57+10*转化表!$C$58+10*转化表!$C$59+(B460-100)*转化表!$C$60,IF(AND(B460&lt;=120,B460&gt;110),9*转化表!$C$50+10*转化表!$C$51+10*转化表!$C$52+10*转化表!$C$53+10*转化表!$C$54+10*转化表!$C$55+10*转化表!$C$56+10*转化表!$C$57+10*转化表!$C$58+10*转化表!$C$59+10*转化表!$C$60+(B460-110)*转化表!$C$61))))))))))))</f>
        <v>2258</v>
      </c>
      <c r="H460" s="47">
        <f>人物成长表!$D460*人物成长表!$B460*7%+4.8+IF(AND(B460&lt;=10,B460&gt;0),(人物成长表!$B460-1)*转化表!$D$50,IF(AND(B460&lt;=20,B460&gt;10),9*转化表!$D$50+(B460-10)*转化表!$D$51,IF(AND(B460&lt;=30,B460&gt;20),9*转化表!$D$50+10*转化表!$D$51+(B460-20)*转化表!$D$52,IF(AND(B460&lt;=40,B460&gt;30),9*转化表!$D$50+10*转化表!$D$51+10*转化表!$D$52+(B460-30)*转化表!$D$53,IF(AND(B460&lt;=50,B460&gt;40),9*转化表!$D$50+10*转化表!$D$51+10*转化表!$D$52+10*转化表!$D$53+(B460-40)*转化表!$D$54,IF(AND(B460&lt;=60,B460&gt;50),9*转化表!$D$50+10*转化表!$D$51+10*转化表!$D$52+10*转化表!$D$53+10*转化表!$D$54+(B460-50)*转化表!$D$55,IF(AND(B460&lt;=70,B460&gt;60),9*转化表!$D$50+10*转化表!$D$51+10*转化表!$D$52+10*转化表!$D$53+10*转化表!$D$54+10*转化表!$D$55+(B460-60)*转化表!$D$56,IF(AND(B460&lt;=80,B460&gt;70),9*转化表!$D$50+10*转化表!$D$51+10*转化表!$D$52+10*转化表!$D$53+10*转化表!$D$54+10*转化表!$D$55+10*转化表!$D$56+(B460-70)*转化表!$D$57,IF(AND(B460&lt;=90,B460&gt;80),9*转化表!$D$50+10*转化表!$D$51+10*转化表!$D$52+10*转化表!$D$53+10*转化表!$D$54+10*转化表!$D$55+10*转化表!$D$56+10*转化表!$D$57+(B460-80)*转化表!$D$58,IF(AND(B460&lt;=100,B460&gt;90),9*转化表!$D$50+10*转化表!$D$51+10*转化表!$D$52+10*转化表!$D$53+10*转化表!$D$54+10*转化表!$D$55+10*转化表!$D$56+10*转化表!$D$57+10*转化表!$D$58+(B460-90)*转化表!$D$59,IF(AND(B460&lt;=110,B460&gt;100),9*转化表!$D$50+10*转化表!$D$51+10*转化表!$D$52+10*转化表!$D$53+10*转化表!$D$54+10*转化表!$D$55+10*转化表!$D$56+10*转化表!$D$57+10*转化表!$D$58+10*转化表!$D$59+(B460-100)*转化表!$D$60,IF(AND(B460&lt;=120,B460&gt;110),9*转化表!$D$50+10*转化表!$D$51+10*转化表!$D$52+10*转化表!$D$53+10*转化表!$D$54+10*转化表!$D$55+10*转化表!$D$56+10*转化表!$D$57+10*转化表!$D$58+10*转化表!$D$59+10*转化表!$D$60+(B460-110)*转化表!$D$61))))))))))))</f>
        <v>583.5</v>
      </c>
      <c r="I460" s="46">
        <f>IF(E460&lt;=50,0,(E460-50)*B460*10%+0.1+IF(AND(B460&lt;=10,B460&gt;0),(人物成长表!$B460-1)*转化表!$E$50,IF(AND(B460&lt;=20,B460&gt;10),9*转化表!$E$50+(B460-10)*转化表!$E$51,IF(AND(B460&lt;=30,B460&gt;20),9*转化表!$E$50+10*转化表!$E$51+(B460-20)*转化表!$E$52,IF(AND(B460&lt;=40,B460&gt;30),9*转化表!$E$50+10*转化表!$E$51+10*转化表!$E$52+(B460-30)*转化表!$E$53,IF(AND(B460&lt;=50,B460&gt;40),9*转化表!$E$50+10*转化表!$E$51+10*转化表!$E$52+10*转化表!$E$53+(B460-40)*转化表!$E$54,IF(AND(B460&lt;=60,B460&gt;50),9*转化表!$E$50+10*转化表!$E$51+10*转化表!$E$52+10*转化表!$E$53+10*转化表!$E$54+(B460-50)*转化表!$E$55,IF(AND(B460&lt;=70,B460&gt;60),9*转化表!$E$50+10*转化表!$E$51+10*转化表!$E$52+10*转化表!$E$53+10*转化表!$E$54+10*转化表!$E$55+(B460-60)*转化表!$E$56,IF(AND(B460&lt;=80,B460&gt;70),9*转化表!$E$50+10*转化表!$E$51+10*转化表!$E$52+10*转化表!$E$53+10*转化表!$E$54+10*转化表!$E$55+10*转化表!$E$56+(B460-70)*转化表!$E$57,IF(AND(B460&lt;=90,B460&gt;80),9*转化表!$E$50+10*转化表!$E$51+10*转化表!$E$52+10*转化表!$E$53+10*转化表!$E$54+10*转化表!$E$55+10*转化表!$E$56+10*转化表!$E$57+(B460-80)*转化表!$E$58,IF(AND(B460&lt;=100,B460&gt;90),9*转化表!$E$50+10*转化表!$E$51+10*转化表!$E$52+10*转化表!$E$53+10*转化表!$E$54+10*转化表!$E$55+10*转化表!$E$56+10*转化表!$E$57+10*转化表!$E$58+(B460-90)*转化表!$E$59,IF(AND(B460&lt;=110,B460&gt;100),9*转化表!$E$50+10*转化表!$E$51+10*转化表!$E$52+10*转化表!$E$53+10*转化表!$E$54+10*转化表!$E$55+10*转化表!$E$56+10*转化表!$E$57+10*转化表!$E$58+10*转化表!$E$59+(B460-100)*转化表!$E$60,IF(AND(B460&lt;=120,B460&gt;110),9*转化表!$E$50+10*转化表!$E$51+10*转化表!$E$52+10*转化表!$E$53+10*转化表!$E$54+10*转化表!$E$55+10*转化表!$E$56+10*转化表!$E$57+10*转化表!$E$58+10*转化表!$E$59+10*转化表!$E$60+(B460-110)*转化表!$E$61)))))))))))))</f>
        <v>0</v>
      </c>
      <c r="J460" s="46">
        <f>IF(E460&lt;=50,0,(E460-50)*B460*7%+0.1+IF(AND(B460&lt;=10,B460&gt;0),(人物成长表!$B460-1)*转化表!$F$50,IF(AND(B460&lt;=20,B460&gt;10),9*转化表!$F$50+(B460-10)*转化表!$F$51,IF(AND(B460&lt;=30,B460&gt;20),9*转化表!$F$50+10*转化表!$F$51+(B460-20)*转化表!$F$52,IF(AND(B460&lt;=40,B460&gt;30),9*转化表!$F$50+10*转化表!$F$51+10*转化表!$F$52+(B460-30)*转化表!$F$53,IF(AND(B460&lt;=50,B460&gt;40),9*转化表!$F$50+10*转化表!$F$51+10*转化表!$F$52+10*转化表!$F$53+(B460-40)*转化表!$F$54,IF(AND(B460&lt;=60,B460&gt;50),9*转化表!$F$50+10*转化表!$F$51+10*转化表!$F$52+10*转化表!$F$53+10*转化表!$F$54+(B460-50)*转化表!$F$55,IF(AND(B460&lt;=70,B460&gt;60),9*转化表!$F$50+10*转化表!$F$51+10*转化表!$F$52+10*转化表!$F$53+10*转化表!$F$54+10*转化表!$F$55+(B460-60)*转化表!$F$56,IF(AND(B460&lt;=80,B460&gt;70),9*转化表!$F$50+10*转化表!$F$51+10*转化表!$F$52+10*转化表!$F$53+10*转化表!$F$54+10*转化表!$F$55+10*转化表!$F$56+(B460-70)*转化表!$F$57,IF(AND(B460&lt;=90,B460&gt;80),9*转化表!$F$50+10*转化表!$F$51+10*转化表!$F$52+10*转化表!$F$53+10*转化表!$F$54+10*转化表!$F$55+10*转化表!$F$56+10*转化表!$F$57+(B460-80)*转化表!$F$58,IF(AND(B460&lt;=100,B460&gt;90),9*转化表!$F$50+10*转化表!$F$51+10*转化表!$F$52+10*转化表!$F$53+10*转化表!$F$54+10*转化表!$F$55+10*转化表!$F$56+10*转化表!$F$57+10*转化表!$F$58+(B460-90)*转化表!$F$59,IF(AND(B460&lt;=110,B460&gt;100),9*转化表!$F$50+10*转化表!$F$51+10*转化表!$F$52+10*转化表!$F$53+10*转化表!$F$54+10*转化表!$F$55+10*转化表!$F$56+10*转化表!$F$57+10*转化表!$F$58+10*转化表!$F$59+(B460-100)*转化表!$F$60,IF(AND(B460&lt;=120,B460&gt;110),9*转化表!$F$50+10*转化表!$F$51+10*转化表!$F$52+10*转化表!$F$53+10*转化表!$F$54+10*转化表!$F$55+10*转化表!$F$56+10*转化表!$F$57+10*转化表!$F$58+10*转化表!$F$59+10*转化表!$F$60+(B460-110)*转化表!$F$61)))))))))))))</f>
        <v>0</v>
      </c>
      <c r="K460" s="46">
        <f>(F460-50)*B460*10%+1+IF(AND(B460&lt;=10,B460&gt;0),(人物成长表!$B460-1)*转化表!$G$50,IF(AND(B460&lt;=20,B460&gt;10),9*转化表!$G$50+(B460-10)*转化表!$G$51,IF(AND(B460&lt;=30,B460&gt;20),9*转化表!$G$50+10*转化表!$G$51+(B460-20)*转化表!$G$52,IF(AND(B460&lt;=40,B460&gt;30),9*转化表!$G$50+10*转化表!$G$51+10*转化表!$G$52+(B460-30)*转化表!$G$53,IF(AND(B460&lt;=50,B460&gt;40),9*转化表!$G$50+10*转化表!$G$51+10*转化表!$G$52+10*转化表!$G$53+(B460-40)*转化表!$G$54,IF(AND(B460&lt;=60,B460&gt;50),9*转化表!$G$50+10*转化表!$G$51+10*转化表!$G$52+10*转化表!$G$53+10*转化表!$G$54+(B460-50)*转化表!$G$55,IF(AND(B460&lt;=70,B460&gt;60),9*转化表!$G$50+10*转化表!$G$51+10*转化表!$G$52+10*转化表!$G$53+10*转化表!$G$54+10*转化表!$G$55+(B460-60)*转化表!$G$56,IF(AND(B460&lt;=80,B460&gt;70),9*转化表!$G$50+10*转化表!$G$51+10*转化表!$G$52+10*转化表!$G$53+10*转化表!$G$54+10*转化表!$G$55+10*转化表!$G$56+(B460-70)*转化表!$G$57,IF(AND(B460&lt;=90,B460&gt;80),9*转化表!$G$50+10*转化表!$G$51+10*转化表!$G$52+10*转化表!$G$53+10*转化表!$G$54+10*转化表!$G$55+10*转化表!$G$56+10*转化表!$G$57+(B460-80)*转化表!$G$58,IF(AND(B460&lt;=100,B460&gt;90),9*转化表!$G$50+10*转化表!$G$51+10*转化表!$G$52+10*转化表!$G$53+10*转化表!$G$54+10*转化表!$G$55+10*转化表!$G$56+10*转化表!$G$57+10*转化表!$G$58+(B460-90)*转化表!$G$59,IF(AND(B460&lt;=110,B460&gt;100),9*转化表!$G$50+10*转化表!$G$51+10*转化表!$G$52+10*转化表!$G$53+10*转化表!$G$54+10*转化表!$G$55+10*转化表!$G$56+10*转化表!$G$57+10*转化表!$G$58+10*转化表!$G$59+(B460-100)*转化表!$G$60,IF(AND(B460&lt;=120,B460&gt;110),9*转化表!$G$50+10*转化表!$G$51+10*转化表!$G$52+10*转化表!$G$53+10*转化表!$G$54+10*转化表!$G$55+10*转化表!$G$56+10*转化表!$G$57+10*转化表!$G$58+10*转化表!$G$59+10*转化表!$G$60+(B460-110)*转化表!$G$61))))))))))))</f>
        <v>540</v>
      </c>
      <c r="L460" s="46">
        <f>IF(F460&lt;=50,0,(F460-50)*B460*7%+IF(AND(B460&lt;=10,B460&gt;0),(人物成长表!$B460-1)*转化表!$H$50,IF(AND(B460&lt;=20,B460&gt;10),9*转化表!$H$50+(B460-10)*转化表!$H$51,IF(AND(B460&lt;=30,B460&gt;20),9*转化表!$H$50+10*转化表!$H$51+(B460-20)*转化表!$H$52,IF(AND(B460&lt;=40,B460&gt;30),9*转化表!$H$50+10*转化表!$H$51+10*转化表!$H$52+(B460-30)*转化表!$H$53,IF(AND(B460&lt;=50,B460&gt;40),9*转化表!$H$50+10*转化表!$H$51+10*转化表!$H$52+10*转化表!$H$53+(B460-40)*转化表!$H$54,IF(AND(B460&lt;=60,B460&gt;50),9*转化表!$H$50+10*转化表!$H$51+10*转化表!$H$52+10*转化表!$H$53+10*转化表!$H$54+(B460-50)*转化表!$H$55,IF(AND(B460&lt;=70,B460&gt;60),9*转化表!$H$50+10*转化表!$H$51+10*转化表!$H$52+10*转化表!$H$53+10*转化表!$H$54+10*转化表!$H$55+(B460-60)*转化表!$H$56,IF(AND(B460&lt;=80,B460&gt;70),9*转化表!$H$50+10*转化表!$H$51+10*转化表!$H$52+10*转化表!$H$53+10*转化表!$H$54+10*转化表!$H$55+10*转化表!$H$56+(B460-70)*转化表!$H$57,IF(AND(B460&lt;=90,B460&gt;80),9*转化表!$H$50+10*转化表!$H$51+10*转化表!$H$52+10*转化表!$H$53+10*转化表!$H$54+10*转化表!$H$55+10*转化表!$H$56+10*转化表!$H$57+(B460-80)*转化表!$H$58,IF(AND(B460&lt;=100,B460&gt;90),9*转化表!$H$50+10*转化表!$H$51+10*转化表!$H$52+10*转化表!$H$53+10*转化表!$H$54+10*转化表!$H$55+10*转化表!$H$56+10*转化表!$H$57+10*转化表!$H$58+(B460-90)*转化表!$H$59,IF(AND(B460&lt;=110,B460&gt;100),9*转化表!$H$50+10*转化表!$H$51+10*转化表!$H$52+10*转化表!$H$53+10*转化表!$H$54+10*转化表!$H$55+10*转化表!$H$56+10*转化表!$H$57+10*转化表!$H$58+10*转化表!$H$59+(B460-100)*转化表!$H$60,IF(AND(B460&lt;=120,B460&gt;110),9*转化表!$H$50+10*转化表!$H$51+10*转化表!$H$52+10*转化表!$H$53+10*转化表!$H$54+10*转化表!$H$55+10*转化表!$H$56+10*转化表!$H$57+10*转化表!$H$58+10*转化表!$H$59+10*转化表!$H$60+(B460-110)*转化表!$H$61)))))))))))))</f>
        <v>0</v>
      </c>
      <c r="M460" s="26">
        <v>0.3</v>
      </c>
      <c r="N460" s="24">
        <v>0</v>
      </c>
      <c r="O460" s="24">
        <v>0</v>
      </c>
      <c r="P460" s="26">
        <v>0.05</v>
      </c>
      <c r="Q460" s="24">
        <v>0</v>
      </c>
      <c r="R460" s="24">
        <v>0</v>
      </c>
      <c r="S460" s="26">
        <v>0.1</v>
      </c>
    </row>
    <row r="461" spans="1:19">
      <c r="A461" s="23" t="s">
        <v>466</v>
      </c>
      <c r="B461" s="24">
        <v>100</v>
      </c>
      <c r="C461" s="25">
        <f t="shared" si="4"/>
        <v>8814</v>
      </c>
      <c r="D461" s="23">
        <v>60</v>
      </c>
      <c r="E461" s="23">
        <v>50</v>
      </c>
      <c r="F461" s="24">
        <v>50</v>
      </c>
      <c r="G461" s="47">
        <f>人物成长表!$D461*人物成长表!$B461*10%+7+IF(AND(B461&lt;=10,B461&gt;0),(人物成长表!$B461-1)*转化表!$C$50,IF(AND(B461&lt;=20,B461&gt;10),9*转化表!$C$50+(B461-10)*转化表!$C$51,IF(AND(B461&lt;=30,B461&gt;20),9*转化表!$C$50+10*转化表!$C$51+(B461-20)*转化表!$C$52,IF(AND(B461&lt;=40,B461&gt;30),9*转化表!$C$50+10*转化表!$C$51+10*转化表!$C$52+(B461-30)*转化表!$C$53,IF(AND(B461&lt;=50,B461&gt;40),9*转化表!$C$50+10*转化表!$C$51+10*转化表!$C$52+10*转化表!$C$53+(B461-40)*转化表!$C$54,IF(AND(B461&lt;=60,B461&gt;50),9*转化表!$C$50+10*转化表!$C$51+10*转化表!$C$52+10*转化表!$C$53+10*转化表!$C$54+(B461-50)*转化表!$C$55,IF(AND(B461&lt;=70,B461&gt;60),9*转化表!$C$50+10*转化表!$C$51+10*转化表!$C$52+10*转化表!$C$53+10*转化表!$C$54+10*转化表!$C$55+(B461-60)*转化表!$C$56,IF(AND(B461&lt;=80,B461&gt;70),9*转化表!$C$50+10*转化表!$C$51+10*转化表!$C$52+10*转化表!$C$53+10*转化表!$C$54+10*转化表!$C$55+10*转化表!$C$56+(B461-70)*转化表!$C$57,IF(AND(B461&lt;=90,B461&gt;80),9*转化表!$C$50+10*转化表!$C$51+10*转化表!$C$52+10*转化表!$C$53+10*转化表!$C$54+10*转化表!$C$55+10*转化表!$C$56+10*转化表!$C$57+(B461-80)*转化表!$C$58,IF(AND(B461&lt;=100,B461&gt;90),9*转化表!$C$50+10*转化表!$C$51+10*转化表!$C$52+10*转化表!$C$53+10*转化表!$C$54+10*转化表!$C$55+10*转化表!$C$56+10*转化表!$C$57+10*转化表!$C$58+(B461-90)*转化表!$C$59,IF(AND(B461&lt;=110,B461&gt;100),9*转化表!$C$50+10*转化表!$C$51+10*转化表!$C$52+10*转化表!$C$53+10*转化表!$C$54+10*转化表!$C$55+10*转化表!$C$56+10*转化表!$C$57+10*转化表!$C$58+10*转化表!$C$59+(B461-100)*转化表!$C$60,IF(AND(B461&lt;=120,B461&gt;110),9*转化表!$C$50+10*转化表!$C$51+10*转化表!$C$52+10*转化表!$C$53+10*转化表!$C$54+10*转化表!$C$55+10*转化表!$C$56+10*转化表!$C$57+10*转化表!$C$58+10*转化表!$C$59+10*转化表!$C$60+(B461-110)*转化表!$C$61))))))))))))</f>
        <v>2299</v>
      </c>
      <c r="H461" s="47">
        <f>人物成长表!$D461*人物成长表!$B461*7%+4.8+IF(AND(B461&lt;=10,B461&gt;0),(人物成长表!$B461-1)*转化表!$D$50,IF(AND(B461&lt;=20,B461&gt;10),9*转化表!$D$50+(B461-10)*转化表!$D$51,IF(AND(B461&lt;=30,B461&gt;20),9*转化表!$D$50+10*转化表!$D$51+(B461-20)*转化表!$D$52,IF(AND(B461&lt;=40,B461&gt;30),9*转化表!$D$50+10*转化表!$D$51+10*转化表!$D$52+(B461-30)*转化表!$D$53,IF(AND(B461&lt;=50,B461&gt;40),9*转化表!$D$50+10*转化表!$D$51+10*转化表!$D$52+10*转化表!$D$53+(B461-40)*转化表!$D$54,IF(AND(B461&lt;=60,B461&gt;50),9*转化表!$D$50+10*转化表!$D$51+10*转化表!$D$52+10*转化表!$D$53+10*转化表!$D$54+(B461-50)*转化表!$D$55,IF(AND(B461&lt;=70,B461&gt;60),9*转化表!$D$50+10*转化表!$D$51+10*转化表!$D$52+10*转化表!$D$53+10*转化表!$D$54+10*转化表!$D$55+(B461-60)*转化表!$D$56,IF(AND(B461&lt;=80,B461&gt;70),9*转化表!$D$50+10*转化表!$D$51+10*转化表!$D$52+10*转化表!$D$53+10*转化表!$D$54+10*转化表!$D$55+10*转化表!$D$56+(B461-70)*转化表!$D$57,IF(AND(B461&lt;=90,B461&gt;80),9*转化表!$D$50+10*转化表!$D$51+10*转化表!$D$52+10*转化表!$D$53+10*转化表!$D$54+10*转化表!$D$55+10*转化表!$D$56+10*转化表!$D$57+(B461-80)*转化表!$D$58,IF(AND(B461&lt;=100,B461&gt;90),9*转化表!$D$50+10*转化表!$D$51+10*转化表!$D$52+10*转化表!$D$53+10*转化表!$D$54+10*转化表!$D$55+10*转化表!$D$56+10*转化表!$D$57+10*转化表!$D$58+(B461-90)*转化表!$D$59,IF(AND(B461&lt;=110,B461&gt;100),9*转化表!$D$50+10*转化表!$D$51+10*转化表!$D$52+10*转化表!$D$53+10*转化表!$D$54+10*转化表!$D$55+10*转化表!$D$56+10*转化表!$D$57+10*转化表!$D$58+10*转化表!$D$59+(B461-100)*转化表!$D$60,IF(AND(B461&lt;=120,B461&gt;110),9*转化表!$D$50+10*转化表!$D$51+10*转化表!$D$52+10*转化表!$D$53+10*转化表!$D$54+10*转化表!$D$55+10*转化表!$D$56+10*转化表!$D$57+10*转化表!$D$58+10*转化表!$D$59+10*转化表!$D$60+(B461-110)*转化表!$D$61))))))))))))</f>
        <v>593</v>
      </c>
      <c r="I461" s="46">
        <f>IF(E461&lt;=50,0,(E461-50)*B461*10%+0.1+IF(AND(B461&lt;=10,B461&gt;0),(人物成长表!$B461-1)*转化表!$E$50,IF(AND(B461&lt;=20,B461&gt;10),9*转化表!$E$50+(B461-10)*转化表!$E$51,IF(AND(B461&lt;=30,B461&gt;20),9*转化表!$E$50+10*转化表!$E$51+(B461-20)*转化表!$E$52,IF(AND(B461&lt;=40,B461&gt;30),9*转化表!$E$50+10*转化表!$E$51+10*转化表!$E$52+(B461-30)*转化表!$E$53,IF(AND(B461&lt;=50,B461&gt;40),9*转化表!$E$50+10*转化表!$E$51+10*转化表!$E$52+10*转化表!$E$53+(B461-40)*转化表!$E$54,IF(AND(B461&lt;=60,B461&gt;50),9*转化表!$E$50+10*转化表!$E$51+10*转化表!$E$52+10*转化表!$E$53+10*转化表!$E$54+(B461-50)*转化表!$E$55,IF(AND(B461&lt;=70,B461&gt;60),9*转化表!$E$50+10*转化表!$E$51+10*转化表!$E$52+10*转化表!$E$53+10*转化表!$E$54+10*转化表!$E$55+(B461-60)*转化表!$E$56,IF(AND(B461&lt;=80,B461&gt;70),9*转化表!$E$50+10*转化表!$E$51+10*转化表!$E$52+10*转化表!$E$53+10*转化表!$E$54+10*转化表!$E$55+10*转化表!$E$56+(B461-70)*转化表!$E$57,IF(AND(B461&lt;=90,B461&gt;80),9*转化表!$E$50+10*转化表!$E$51+10*转化表!$E$52+10*转化表!$E$53+10*转化表!$E$54+10*转化表!$E$55+10*转化表!$E$56+10*转化表!$E$57+(B461-80)*转化表!$E$58,IF(AND(B461&lt;=100,B461&gt;90),9*转化表!$E$50+10*转化表!$E$51+10*转化表!$E$52+10*转化表!$E$53+10*转化表!$E$54+10*转化表!$E$55+10*转化表!$E$56+10*转化表!$E$57+10*转化表!$E$58+(B461-90)*转化表!$E$59,IF(AND(B461&lt;=110,B461&gt;100),9*转化表!$E$50+10*转化表!$E$51+10*转化表!$E$52+10*转化表!$E$53+10*转化表!$E$54+10*转化表!$E$55+10*转化表!$E$56+10*转化表!$E$57+10*转化表!$E$58+10*转化表!$E$59+(B461-100)*转化表!$E$60,IF(AND(B461&lt;=120,B461&gt;110),9*转化表!$E$50+10*转化表!$E$51+10*转化表!$E$52+10*转化表!$E$53+10*转化表!$E$54+10*转化表!$E$55+10*转化表!$E$56+10*转化表!$E$57+10*转化表!$E$58+10*转化表!$E$59+10*转化表!$E$60+(B461-110)*转化表!$E$61)))))))))))))</f>
        <v>0</v>
      </c>
      <c r="J461" s="46">
        <f>IF(E461&lt;=50,0,(E461-50)*B461*7%+0.1+IF(AND(B461&lt;=10,B461&gt;0),(人物成长表!$B461-1)*转化表!$F$50,IF(AND(B461&lt;=20,B461&gt;10),9*转化表!$F$50+(B461-10)*转化表!$F$51,IF(AND(B461&lt;=30,B461&gt;20),9*转化表!$F$50+10*转化表!$F$51+(B461-20)*转化表!$F$52,IF(AND(B461&lt;=40,B461&gt;30),9*转化表!$F$50+10*转化表!$F$51+10*转化表!$F$52+(B461-30)*转化表!$F$53,IF(AND(B461&lt;=50,B461&gt;40),9*转化表!$F$50+10*转化表!$F$51+10*转化表!$F$52+10*转化表!$F$53+(B461-40)*转化表!$F$54,IF(AND(B461&lt;=60,B461&gt;50),9*转化表!$F$50+10*转化表!$F$51+10*转化表!$F$52+10*转化表!$F$53+10*转化表!$F$54+(B461-50)*转化表!$F$55,IF(AND(B461&lt;=70,B461&gt;60),9*转化表!$F$50+10*转化表!$F$51+10*转化表!$F$52+10*转化表!$F$53+10*转化表!$F$54+10*转化表!$F$55+(B461-60)*转化表!$F$56,IF(AND(B461&lt;=80,B461&gt;70),9*转化表!$F$50+10*转化表!$F$51+10*转化表!$F$52+10*转化表!$F$53+10*转化表!$F$54+10*转化表!$F$55+10*转化表!$F$56+(B461-70)*转化表!$F$57,IF(AND(B461&lt;=90,B461&gt;80),9*转化表!$F$50+10*转化表!$F$51+10*转化表!$F$52+10*转化表!$F$53+10*转化表!$F$54+10*转化表!$F$55+10*转化表!$F$56+10*转化表!$F$57+(B461-80)*转化表!$F$58,IF(AND(B461&lt;=100,B461&gt;90),9*转化表!$F$50+10*转化表!$F$51+10*转化表!$F$52+10*转化表!$F$53+10*转化表!$F$54+10*转化表!$F$55+10*转化表!$F$56+10*转化表!$F$57+10*转化表!$F$58+(B461-90)*转化表!$F$59,IF(AND(B461&lt;=110,B461&gt;100),9*转化表!$F$50+10*转化表!$F$51+10*转化表!$F$52+10*转化表!$F$53+10*转化表!$F$54+10*转化表!$F$55+10*转化表!$F$56+10*转化表!$F$57+10*转化表!$F$58+10*转化表!$F$59+(B461-100)*转化表!$F$60,IF(AND(B461&lt;=120,B461&gt;110),9*转化表!$F$50+10*转化表!$F$51+10*转化表!$F$52+10*转化表!$F$53+10*转化表!$F$54+10*转化表!$F$55+10*转化表!$F$56+10*转化表!$F$57+10*转化表!$F$58+10*转化表!$F$59+10*转化表!$F$60+(B461-110)*转化表!$F$61)))))))))))))</f>
        <v>0</v>
      </c>
      <c r="K461" s="46">
        <f>(F461-50)*B461*10%+1+IF(AND(B461&lt;=10,B461&gt;0),(人物成长表!$B461-1)*转化表!$G$50,IF(AND(B461&lt;=20,B461&gt;10),9*转化表!$G$50+(B461-10)*转化表!$G$51,IF(AND(B461&lt;=30,B461&gt;20),9*转化表!$G$50+10*转化表!$G$51+(B461-20)*转化表!$G$52,IF(AND(B461&lt;=40,B461&gt;30),9*转化表!$G$50+10*转化表!$G$51+10*转化表!$G$52+(B461-30)*转化表!$G$53,IF(AND(B461&lt;=50,B461&gt;40),9*转化表!$G$50+10*转化表!$G$51+10*转化表!$G$52+10*转化表!$G$53+(B461-40)*转化表!$G$54,IF(AND(B461&lt;=60,B461&gt;50),9*转化表!$G$50+10*转化表!$G$51+10*转化表!$G$52+10*转化表!$G$53+10*转化表!$G$54+(B461-50)*转化表!$G$55,IF(AND(B461&lt;=70,B461&gt;60),9*转化表!$G$50+10*转化表!$G$51+10*转化表!$G$52+10*转化表!$G$53+10*转化表!$G$54+10*转化表!$G$55+(B461-60)*转化表!$G$56,IF(AND(B461&lt;=80,B461&gt;70),9*转化表!$G$50+10*转化表!$G$51+10*转化表!$G$52+10*转化表!$G$53+10*转化表!$G$54+10*转化表!$G$55+10*转化表!$G$56+(B461-70)*转化表!$G$57,IF(AND(B461&lt;=90,B461&gt;80),9*转化表!$G$50+10*转化表!$G$51+10*转化表!$G$52+10*转化表!$G$53+10*转化表!$G$54+10*转化表!$G$55+10*转化表!$G$56+10*转化表!$G$57+(B461-80)*转化表!$G$58,IF(AND(B461&lt;=100,B461&gt;90),9*转化表!$G$50+10*转化表!$G$51+10*转化表!$G$52+10*转化表!$G$53+10*转化表!$G$54+10*转化表!$G$55+10*转化表!$G$56+10*转化表!$G$57+10*转化表!$G$58+(B461-90)*转化表!$G$59,IF(AND(B461&lt;=110,B461&gt;100),9*转化表!$G$50+10*转化表!$G$51+10*转化表!$G$52+10*转化表!$G$53+10*转化表!$G$54+10*转化表!$G$55+10*转化表!$G$56+10*转化表!$G$57+10*转化表!$G$58+10*转化表!$G$59+(B461-100)*转化表!$G$60,IF(AND(B461&lt;=120,B461&gt;110),9*转化表!$G$50+10*转化表!$G$51+10*转化表!$G$52+10*转化表!$G$53+10*转化表!$G$54+10*转化表!$G$55+10*转化表!$G$56+10*转化表!$G$57+10*转化表!$G$58+10*转化表!$G$59+10*转化表!$G$60+(B461-110)*转化表!$G$61))))))))))))</f>
        <v>550</v>
      </c>
      <c r="L461" s="46">
        <f>IF(F461&lt;=50,0,(F461-50)*B461*7%+IF(AND(B461&lt;=10,B461&gt;0),(人物成长表!$B461-1)*转化表!$H$50,IF(AND(B461&lt;=20,B461&gt;10),9*转化表!$H$50+(B461-10)*转化表!$H$51,IF(AND(B461&lt;=30,B461&gt;20),9*转化表!$H$50+10*转化表!$H$51+(B461-20)*转化表!$H$52,IF(AND(B461&lt;=40,B461&gt;30),9*转化表!$H$50+10*转化表!$H$51+10*转化表!$H$52+(B461-30)*转化表!$H$53,IF(AND(B461&lt;=50,B461&gt;40),9*转化表!$H$50+10*转化表!$H$51+10*转化表!$H$52+10*转化表!$H$53+(B461-40)*转化表!$H$54,IF(AND(B461&lt;=60,B461&gt;50),9*转化表!$H$50+10*转化表!$H$51+10*转化表!$H$52+10*转化表!$H$53+10*转化表!$H$54+(B461-50)*转化表!$H$55,IF(AND(B461&lt;=70,B461&gt;60),9*转化表!$H$50+10*转化表!$H$51+10*转化表!$H$52+10*转化表!$H$53+10*转化表!$H$54+10*转化表!$H$55+(B461-60)*转化表!$H$56,IF(AND(B461&lt;=80,B461&gt;70),9*转化表!$H$50+10*转化表!$H$51+10*转化表!$H$52+10*转化表!$H$53+10*转化表!$H$54+10*转化表!$H$55+10*转化表!$H$56+(B461-70)*转化表!$H$57,IF(AND(B461&lt;=90,B461&gt;80),9*转化表!$H$50+10*转化表!$H$51+10*转化表!$H$52+10*转化表!$H$53+10*转化表!$H$54+10*转化表!$H$55+10*转化表!$H$56+10*转化表!$H$57+(B461-80)*转化表!$H$58,IF(AND(B461&lt;=100,B461&gt;90),9*转化表!$H$50+10*转化表!$H$51+10*转化表!$H$52+10*转化表!$H$53+10*转化表!$H$54+10*转化表!$H$55+10*转化表!$H$56+10*转化表!$H$57+10*转化表!$H$58+(B461-90)*转化表!$H$59,IF(AND(B461&lt;=110,B461&gt;100),9*转化表!$H$50+10*转化表!$H$51+10*转化表!$H$52+10*转化表!$H$53+10*转化表!$H$54+10*转化表!$H$55+10*转化表!$H$56+10*转化表!$H$57+10*转化表!$H$58+10*转化表!$H$59+(B461-100)*转化表!$H$60,IF(AND(B461&lt;=120,B461&gt;110),9*转化表!$H$50+10*转化表!$H$51+10*转化表!$H$52+10*转化表!$H$53+10*转化表!$H$54+10*转化表!$H$55+10*转化表!$H$56+10*转化表!$H$57+10*转化表!$H$58+10*转化表!$H$59+10*转化表!$H$60+(B461-110)*转化表!$H$61)))))))))))))</f>
        <v>0</v>
      </c>
      <c r="M461" s="26">
        <v>0.3</v>
      </c>
      <c r="N461" s="24">
        <v>0</v>
      </c>
      <c r="O461" s="24">
        <v>0</v>
      </c>
      <c r="P461" s="26">
        <v>0.05</v>
      </c>
      <c r="Q461" s="24">
        <v>0</v>
      </c>
      <c r="R461" s="24">
        <v>0</v>
      </c>
      <c r="S461" s="26">
        <v>0.1</v>
      </c>
    </row>
    <row r="462" spans="1:19">
      <c r="A462" s="23" t="s">
        <v>466</v>
      </c>
      <c r="B462" s="24">
        <v>101</v>
      </c>
      <c r="C462" s="25">
        <f t="shared" si="4"/>
        <v>8990</v>
      </c>
      <c r="D462" s="23">
        <v>60</v>
      </c>
      <c r="E462" s="23">
        <v>50</v>
      </c>
      <c r="F462" s="24">
        <v>50</v>
      </c>
      <c r="G462" s="47">
        <f>人物成长表!$D462*人物成长表!$B462*10%+7+IF(AND(B462&lt;=10,B462&gt;0),(人物成长表!$B462-1)*转化表!$C$50,IF(AND(B462&lt;=20,B462&gt;10),9*转化表!$C$50+(B462-10)*转化表!$C$51,IF(AND(B462&lt;=30,B462&gt;20),9*转化表!$C$50+10*转化表!$C$51+(B462-20)*转化表!$C$52,IF(AND(B462&lt;=40,B462&gt;30),9*转化表!$C$50+10*转化表!$C$51+10*转化表!$C$52+(B462-30)*转化表!$C$53,IF(AND(B462&lt;=50,B462&gt;40),9*转化表!$C$50+10*转化表!$C$51+10*转化表!$C$52+10*转化表!$C$53+(B462-40)*转化表!$C$54,IF(AND(B462&lt;=60,B462&gt;50),9*转化表!$C$50+10*转化表!$C$51+10*转化表!$C$52+10*转化表!$C$53+10*转化表!$C$54+(B462-50)*转化表!$C$55,IF(AND(B462&lt;=70,B462&gt;60),9*转化表!$C$50+10*转化表!$C$51+10*转化表!$C$52+10*转化表!$C$53+10*转化表!$C$54+10*转化表!$C$55+(B462-60)*转化表!$C$56,IF(AND(B462&lt;=80,B462&gt;70),9*转化表!$C$50+10*转化表!$C$51+10*转化表!$C$52+10*转化表!$C$53+10*转化表!$C$54+10*转化表!$C$55+10*转化表!$C$56+(B462-70)*转化表!$C$57,IF(AND(B462&lt;=90,B462&gt;80),9*转化表!$C$50+10*转化表!$C$51+10*转化表!$C$52+10*转化表!$C$53+10*转化表!$C$54+10*转化表!$C$55+10*转化表!$C$56+10*转化表!$C$57+(B462-80)*转化表!$C$58,IF(AND(B462&lt;=100,B462&gt;90),9*转化表!$C$50+10*转化表!$C$51+10*转化表!$C$52+10*转化表!$C$53+10*转化表!$C$54+10*转化表!$C$55+10*转化表!$C$56+10*转化表!$C$57+10*转化表!$C$58+(B462-90)*转化表!$C$59,IF(AND(B462&lt;=110,B462&gt;100),9*转化表!$C$50+10*转化表!$C$51+10*转化表!$C$52+10*转化表!$C$53+10*转化表!$C$54+10*转化表!$C$55+10*转化表!$C$56+10*转化表!$C$57+10*转化表!$C$58+10*转化表!$C$59+(B462-100)*转化表!$C$60,IF(AND(B462&lt;=120,B462&gt;110),9*转化表!$C$50+10*转化表!$C$51+10*转化表!$C$52+10*转化表!$C$53+10*转化表!$C$54+10*转化表!$C$55+10*转化表!$C$56+10*转化表!$C$57+10*转化表!$C$58+10*转化表!$C$59+10*转化表!$C$60+(B462-110)*转化表!$C$61))))))))))))</f>
        <v>2344</v>
      </c>
      <c r="H462" s="47">
        <f>人物成长表!$D462*人物成长表!$B462*7%+4.8+IF(AND(B462&lt;=10,B462&gt;0),(人物成长表!$B462-1)*转化表!$D$50,IF(AND(B462&lt;=20,B462&gt;10),9*转化表!$D$50+(B462-10)*转化表!$D$51,IF(AND(B462&lt;=30,B462&gt;20),9*转化表!$D$50+10*转化表!$D$51+(B462-20)*转化表!$D$52,IF(AND(B462&lt;=40,B462&gt;30),9*转化表!$D$50+10*转化表!$D$51+10*转化表!$D$52+(B462-30)*转化表!$D$53,IF(AND(B462&lt;=50,B462&gt;40),9*转化表!$D$50+10*转化表!$D$51+10*转化表!$D$52+10*转化表!$D$53+(B462-40)*转化表!$D$54,IF(AND(B462&lt;=60,B462&gt;50),9*转化表!$D$50+10*转化表!$D$51+10*转化表!$D$52+10*转化表!$D$53+10*转化表!$D$54+(B462-50)*转化表!$D$55,IF(AND(B462&lt;=70,B462&gt;60),9*转化表!$D$50+10*转化表!$D$51+10*转化表!$D$52+10*转化表!$D$53+10*转化表!$D$54+10*转化表!$D$55+(B462-60)*转化表!$D$56,IF(AND(B462&lt;=80,B462&gt;70),9*转化表!$D$50+10*转化表!$D$51+10*转化表!$D$52+10*转化表!$D$53+10*转化表!$D$54+10*转化表!$D$55+10*转化表!$D$56+(B462-70)*转化表!$D$57,IF(AND(B462&lt;=90,B462&gt;80),9*转化表!$D$50+10*转化表!$D$51+10*转化表!$D$52+10*转化表!$D$53+10*转化表!$D$54+10*转化表!$D$55+10*转化表!$D$56+10*转化表!$D$57+(B462-80)*转化表!$D$58,IF(AND(B462&lt;=100,B462&gt;90),9*转化表!$D$50+10*转化表!$D$51+10*转化表!$D$52+10*转化表!$D$53+10*转化表!$D$54+10*转化表!$D$55+10*转化表!$D$56+10*转化表!$D$57+10*转化表!$D$58+(B462-90)*转化表!$D$59,IF(AND(B462&lt;=110,B462&gt;100),9*转化表!$D$50+10*转化表!$D$51+10*转化表!$D$52+10*转化表!$D$53+10*转化表!$D$54+10*转化表!$D$55+10*转化表!$D$56+10*转化表!$D$57+10*转化表!$D$58+10*转化表!$D$59+(B462-100)*转化表!$D$60,IF(AND(B462&lt;=120,B462&gt;110),9*转化表!$D$50+10*转化表!$D$51+10*转化表!$D$52+10*转化表!$D$53+10*转化表!$D$54+10*转化表!$D$55+10*转化表!$D$56+10*转化表!$D$57+10*转化表!$D$58+10*转化表!$D$59+10*转化表!$D$60+(B462-110)*转化表!$D$61))))))))))))</f>
        <v>603.20000000000005</v>
      </c>
      <c r="I462" s="46">
        <f>IF(E462&lt;=50,0,(E462-50)*B462*10%+0.1+IF(AND(B462&lt;=10,B462&gt;0),(人物成长表!$B462-1)*转化表!$E$50,IF(AND(B462&lt;=20,B462&gt;10),9*转化表!$E$50+(B462-10)*转化表!$E$51,IF(AND(B462&lt;=30,B462&gt;20),9*转化表!$E$50+10*转化表!$E$51+(B462-20)*转化表!$E$52,IF(AND(B462&lt;=40,B462&gt;30),9*转化表!$E$50+10*转化表!$E$51+10*转化表!$E$52+(B462-30)*转化表!$E$53,IF(AND(B462&lt;=50,B462&gt;40),9*转化表!$E$50+10*转化表!$E$51+10*转化表!$E$52+10*转化表!$E$53+(B462-40)*转化表!$E$54,IF(AND(B462&lt;=60,B462&gt;50),9*转化表!$E$50+10*转化表!$E$51+10*转化表!$E$52+10*转化表!$E$53+10*转化表!$E$54+(B462-50)*转化表!$E$55,IF(AND(B462&lt;=70,B462&gt;60),9*转化表!$E$50+10*转化表!$E$51+10*转化表!$E$52+10*转化表!$E$53+10*转化表!$E$54+10*转化表!$E$55+(B462-60)*转化表!$E$56,IF(AND(B462&lt;=80,B462&gt;70),9*转化表!$E$50+10*转化表!$E$51+10*转化表!$E$52+10*转化表!$E$53+10*转化表!$E$54+10*转化表!$E$55+10*转化表!$E$56+(B462-70)*转化表!$E$57,IF(AND(B462&lt;=90,B462&gt;80),9*转化表!$E$50+10*转化表!$E$51+10*转化表!$E$52+10*转化表!$E$53+10*转化表!$E$54+10*转化表!$E$55+10*转化表!$E$56+10*转化表!$E$57+(B462-80)*转化表!$E$58,IF(AND(B462&lt;=100,B462&gt;90),9*转化表!$E$50+10*转化表!$E$51+10*转化表!$E$52+10*转化表!$E$53+10*转化表!$E$54+10*转化表!$E$55+10*转化表!$E$56+10*转化表!$E$57+10*转化表!$E$58+(B462-90)*转化表!$E$59,IF(AND(B462&lt;=110,B462&gt;100),9*转化表!$E$50+10*转化表!$E$51+10*转化表!$E$52+10*转化表!$E$53+10*转化表!$E$54+10*转化表!$E$55+10*转化表!$E$56+10*转化表!$E$57+10*转化表!$E$58+10*转化表!$E$59+(B462-100)*转化表!$E$60,IF(AND(B462&lt;=120,B462&gt;110),9*转化表!$E$50+10*转化表!$E$51+10*转化表!$E$52+10*转化表!$E$53+10*转化表!$E$54+10*转化表!$E$55+10*转化表!$E$56+10*转化表!$E$57+10*转化表!$E$58+10*转化表!$E$59+10*转化表!$E$60+(B462-110)*转化表!$E$61)))))))))))))</f>
        <v>0</v>
      </c>
      <c r="J462" s="46">
        <f>IF(E462&lt;=50,0,(E462-50)*B462*7%+0.1+IF(AND(B462&lt;=10,B462&gt;0),(人物成长表!$B462-1)*转化表!$F$50,IF(AND(B462&lt;=20,B462&gt;10),9*转化表!$F$50+(B462-10)*转化表!$F$51,IF(AND(B462&lt;=30,B462&gt;20),9*转化表!$F$50+10*转化表!$F$51+(B462-20)*转化表!$F$52,IF(AND(B462&lt;=40,B462&gt;30),9*转化表!$F$50+10*转化表!$F$51+10*转化表!$F$52+(B462-30)*转化表!$F$53,IF(AND(B462&lt;=50,B462&gt;40),9*转化表!$F$50+10*转化表!$F$51+10*转化表!$F$52+10*转化表!$F$53+(B462-40)*转化表!$F$54,IF(AND(B462&lt;=60,B462&gt;50),9*转化表!$F$50+10*转化表!$F$51+10*转化表!$F$52+10*转化表!$F$53+10*转化表!$F$54+(B462-50)*转化表!$F$55,IF(AND(B462&lt;=70,B462&gt;60),9*转化表!$F$50+10*转化表!$F$51+10*转化表!$F$52+10*转化表!$F$53+10*转化表!$F$54+10*转化表!$F$55+(B462-60)*转化表!$F$56,IF(AND(B462&lt;=80,B462&gt;70),9*转化表!$F$50+10*转化表!$F$51+10*转化表!$F$52+10*转化表!$F$53+10*转化表!$F$54+10*转化表!$F$55+10*转化表!$F$56+(B462-70)*转化表!$F$57,IF(AND(B462&lt;=90,B462&gt;80),9*转化表!$F$50+10*转化表!$F$51+10*转化表!$F$52+10*转化表!$F$53+10*转化表!$F$54+10*转化表!$F$55+10*转化表!$F$56+10*转化表!$F$57+(B462-80)*转化表!$F$58,IF(AND(B462&lt;=100,B462&gt;90),9*转化表!$F$50+10*转化表!$F$51+10*转化表!$F$52+10*转化表!$F$53+10*转化表!$F$54+10*转化表!$F$55+10*转化表!$F$56+10*转化表!$F$57+10*转化表!$F$58+(B462-90)*转化表!$F$59,IF(AND(B462&lt;=110,B462&gt;100),9*转化表!$F$50+10*转化表!$F$51+10*转化表!$F$52+10*转化表!$F$53+10*转化表!$F$54+10*转化表!$F$55+10*转化表!$F$56+10*转化表!$F$57+10*转化表!$F$58+10*转化表!$F$59+(B462-100)*转化表!$F$60,IF(AND(B462&lt;=120,B462&gt;110),9*转化表!$F$50+10*转化表!$F$51+10*转化表!$F$52+10*转化表!$F$53+10*转化表!$F$54+10*转化表!$F$55+10*转化表!$F$56+10*转化表!$F$57+10*转化表!$F$58+10*转化表!$F$59+10*转化表!$F$60+(B462-110)*转化表!$F$61)))))))))))))</f>
        <v>0</v>
      </c>
      <c r="K462" s="46">
        <f>(F462-50)*B462*10%+1+IF(AND(B462&lt;=10,B462&gt;0),(人物成长表!$B462-1)*转化表!$G$50,IF(AND(B462&lt;=20,B462&gt;10),9*转化表!$G$50+(B462-10)*转化表!$G$51,IF(AND(B462&lt;=30,B462&gt;20),9*转化表!$G$50+10*转化表!$G$51+(B462-20)*转化表!$G$52,IF(AND(B462&lt;=40,B462&gt;30),9*转化表!$G$50+10*转化表!$G$51+10*转化表!$G$52+(B462-30)*转化表!$G$53,IF(AND(B462&lt;=50,B462&gt;40),9*转化表!$G$50+10*转化表!$G$51+10*转化表!$G$52+10*转化表!$G$53+(B462-40)*转化表!$G$54,IF(AND(B462&lt;=60,B462&gt;50),9*转化表!$G$50+10*转化表!$G$51+10*转化表!$G$52+10*转化表!$G$53+10*转化表!$G$54+(B462-50)*转化表!$G$55,IF(AND(B462&lt;=70,B462&gt;60),9*转化表!$G$50+10*转化表!$G$51+10*转化表!$G$52+10*转化表!$G$53+10*转化表!$G$54+10*转化表!$G$55+(B462-60)*转化表!$G$56,IF(AND(B462&lt;=80,B462&gt;70),9*转化表!$G$50+10*转化表!$G$51+10*转化表!$G$52+10*转化表!$G$53+10*转化表!$G$54+10*转化表!$G$55+10*转化表!$G$56+(B462-70)*转化表!$G$57,IF(AND(B462&lt;=90,B462&gt;80),9*转化表!$G$50+10*转化表!$G$51+10*转化表!$G$52+10*转化表!$G$53+10*转化表!$G$54+10*转化表!$G$55+10*转化表!$G$56+10*转化表!$G$57+(B462-80)*转化表!$G$58,IF(AND(B462&lt;=100,B462&gt;90),9*转化表!$G$50+10*转化表!$G$51+10*转化表!$G$52+10*转化表!$G$53+10*转化表!$G$54+10*转化表!$G$55+10*转化表!$G$56+10*转化表!$G$57+10*转化表!$G$58+(B462-90)*转化表!$G$59,IF(AND(B462&lt;=110,B462&gt;100),9*转化表!$G$50+10*转化表!$G$51+10*转化表!$G$52+10*转化表!$G$53+10*转化表!$G$54+10*转化表!$G$55+10*转化表!$G$56+10*转化表!$G$57+10*转化表!$G$58+10*转化表!$G$59+(B462-100)*转化表!$G$60,IF(AND(B462&lt;=120,B462&gt;110),9*转化表!$G$50+10*转化表!$G$51+10*转化表!$G$52+10*转化表!$G$53+10*转化表!$G$54+10*转化表!$G$55+10*转化表!$G$56+10*转化表!$G$57+10*转化表!$G$58+10*转化表!$G$59+10*转化表!$G$60+(B462-110)*转化表!$G$61))))))))))))</f>
        <v>561</v>
      </c>
      <c r="L462" s="46">
        <f>IF(F462&lt;=50,0,(F462-50)*B462*7%+IF(AND(B462&lt;=10,B462&gt;0),(人物成长表!$B462-1)*转化表!$H$50,IF(AND(B462&lt;=20,B462&gt;10),9*转化表!$H$50+(B462-10)*转化表!$H$51,IF(AND(B462&lt;=30,B462&gt;20),9*转化表!$H$50+10*转化表!$H$51+(B462-20)*转化表!$H$52,IF(AND(B462&lt;=40,B462&gt;30),9*转化表!$H$50+10*转化表!$H$51+10*转化表!$H$52+(B462-30)*转化表!$H$53,IF(AND(B462&lt;=50,B462&gt;40),9*转化表!$H$50+10*转化表!$H$51+10*转化表!$H$52+10*转化表!$H$53+(B462-40)*转化表!$H$54,IF(AND(B462&lt;=60,B462&gt;50),9*转化表!$H$50+10*转化表!$H$51+10*转化表!$H$52+10*转化表!$H$53+10*转化表!$H$54+(B462-50)*转化表!$H$55,IF(AND(B462&lt;=70,B462&gt;60),9*转化表!$H$50+10*转化表!$H$51+10*转化表!$H$52+10*转化表!$H$53+10*转化表!$H$54+10*转化表!$H$55+(B462-60)*转化表!$H$56,IF(AND(B462&lt;=80,B462&gt;70),9*转化表!$H$50+10*转化表!$H$51+10*转化表!$H$52+10*转化表!$H$53+10*转化表!$H$54+10*转化表!$H$55+10*转化表!$H$56+(B462-70)*转化表!$H$57,IF(AND(B462&lt;=90,B462&gt;80),9*转化表!$H$50+10*转化表!$H$51+10*转化表!$H$52+10*转化表!$H$53+10*转化表!$H$54+10*转化表!$H$55+10*转化表!$H$56+10*转化表!$H$57+(B462-80)*转化表!$H$58,IF(AND(B462&lt;=100,B462&gt;90),9*转化表!$H$50+10*转化表!$H$51+10*转化表!$H$52+10*转化表!$H$53+10*转化表!$H$54+10*转化表!$H$55+10*转化表!$H$56+10*转化表!$H$57+10*转化表!$H$58+(B462-90)*转化表!$H$59,IF(AND(B462&lt;=110,B462&gt;100),9*转化表!$H$50+10*转化表!$H$51+10*转化表!$H$52+10*转化表!$H$53+10*转化表!$H$54+10*转化表!$H$55+10*转化表!$H$56+10*转化表!$H$57+10*转化表!$H$58+10*转化表!$H$59+(B462-100)*转化表!$H$60,IF(AND(B462&lt;=120,B462&gt;110),9*转化表!$H$50+10*转化表!$H$51+10*转化表!$H$52+10*转化表!$H$53+10*转化表!$H$54+10*转化表!$H$55+10*转化表!$H$56+10*转化表!$H$57+10*转化表!$H$58+10*转化表!$H$59+10*转化表!$H$60+(B462-110)*转化表!$H$61)))))))))))))</f>
        <v>0</v>
      </c>
      <c r="M462" s="26">
        <v>0.3</v>
      </c>
      <c r="N462" s="24">
        <v>0</v>
      </c>
      <c r="O462" s="24">
        <v>0</v>
      </c>
      <c r="P462" s="26">
        <v>0.05</v>
      </c>
      <c r="Q462" s="24">
        <v>0</v>
      </c>
      <c r="R462" s="24">
        <v>0</v>
      </c>
      <c r="S462" s="26">
        <v>0.1</v>
      </c>
    </row>
    <row r="463" spans="1:19">
      <c r="A463" s="23" t="s">
        <v>466</v>
      </c>
      <c r="B463" s="24">
        <v>102</v>
      </c>
      <c r="C463" s="25">
        <f t="shared" si="4"/>
        <v>9166</v>
      </c>
      <c r="D463" s="23">
        <v>60</v>
      </c>
      <c r="E463" s="23">
        <v>50</v>
      </c>
      <c r="F463" s="24">
        <v>50</v>
      </c>
      <c r="G463" s="47">
        <f>人物成长表!$D463*人物成长表!$B463*10%+7+IF(AND(B463&lt;=10,B463&gt;0),(人物成长表!$B463-1)*转化表!$C$50,IF(AND(B463&lt;=20,B463&gt;10),9*转化表!$C$50+(B463-10)*转化表!$C$51,IF(AND(B463&lt;=30,B463&gt;20),9*转化表!$C$50+10*转化表!$C$51+(B463-20)*转化表!$C$52,IF(AND(B463&lt;=40,B463&gt;30),9*转化表!$C$50+10*转化表!$C$51+10*转化表!$C$52+(B463-30)*转化表!$C$53,IF(AND(B463&lt;=50,B463&gt;40),9*转化表!$C$50+10*转化表!$C$51+10*转化表!$C$52+10*转化表!$C$53+(B463-40)*转化表!$C$54,IF(AND(B463&lt;=60,B463&gt;50),9*转化表!$C$50+10*转化表!$C$51+10*转化表!$C$52+10*转化表!$C$53+10*转化表!$C$54+(B463-50)*转化表!$C$55,IF(AND(B463&lt;=70,B463&gt;60),9*转化表!$C$50+10*转化表!$C$51+10*转化表!$C$52+10*转化表!$C$53+10*转化表!$C$54+10*转化表!$C$55+(B463-60)*转化表!$C$56,IF(AND(B463&lt;=80,B463&gt;70),9*转化表!$C$50+10*转化表!$C$51+10*转化表!$C$52+10*转化表!$C$53+10*转化表!$C$54+10*转化表!$C$55+10*转化表!$C$56+(B463-70)*转化表!$C$57,IF(AND(B463&lt;=90,B463&gt;80),9*转化表!$C$50+10*转化表!$C$51+10*转化表!$C$52+10*转化表!$C$53+10*转化表!$C$54+10*转化表!$C$55+10*转化表!$C$56+10*转化表!$C$57+(B463-80)*转化表!$C$58,IF(AND(B463&lt;=100,B463&gt;90),9*转化表!$C$50+10*转化表!$C$51+10*转化表!$C$52+10*转化表!$C$53+10*转化表!$C$54+10*转化表!$C$55+10*转化表!$C$56+10*转化表!$C$57+10*转化表!$C$58+(B463-90)*转化表!$C$59,IF(AND(B463&lt;=110,B463&gt;100),9*转化表!$C$50+10*转化表!$C$51+10*转化表!$C$52+10*转化表!$C$53+10*转化表!$C$54+10*转化表!$C$55+10*转化表!$C$56+10*转化表!$C$57+10*转化表!$C$58+10*转化表!$C$59+(B463-100)*转化表!$C$60,IF(AND(B463&lt;=120,B463&gt;110),9*转化表!$C$50+10*转化表!$C$51+10*转化表!$C$52+10*转化表!$C$53+10*转化表!$C$54+10*转化表!$C$55+10*转化表!$C$56+10*转化表!$C$57+10*转化表!$C$58+10*转化表!$C$59+10*转化表!$C$60+(B463-110)*转化表!$C$61))))))))))))</f>
        <v>2389</v>
      </c>
      <c r="H463" s="47">
        <f>人物成长表!$D463*人物成长表!$B463*7%+4.8+IF(AND(B463&lt;=10,B463&gt;0),(人物成长表!$B463-1)*转化表!$D$50,IF(AND(B463&lt;=20,B463&gt;10),9*转化表!$D$50+(B463-10)*转化表!$D$51,IF(AND(B463&lt;=30,B463&gt;20),9*转化表!$D$50+10*转化表!$D$51+(B463-20)*转化表!$D$52,IF(AND(B463&lt;=40,B463&gt;30),9*转化表!$D$50+10*转化表!$D$51+10*转化表!$D$52+(B463-30)*转化表!$D$53,IF(AND(B463&lt;=50,B463&gt;40),9*转化表!$D$50+10*转化表!$D$51+10*转化表!$D$52+10*转化表!$D$53+(B463-40)*转化表!$D$54,IF(AND(B463&lt;=60,B463&gt;50),9*转化表!$D$50+10*转化表!$D$51+10*转化表!$D$52+10*转化表!$D$53+10*转化表!$D$54+(B463-50)*转化表!$D$55,IF(AND(B463&lt;=70,B463&gt;60),9*转化表!$D$50+10*转化表!$D$51+10*转化表!$D$52+10*转化表!$D$53+10*转化表!$D$54+10*转化表!$D$55+(B463-60)*转化表!$D$56,IF(AND(B463&lt;=80,B463&gt;70),9*转化表!$D$50+10*转化表!$D$51+10*转化表!$D$52+10*转化表!$D$53+10*转化表!$D$54+10*转化表!$D$55+10*转化表!$D$56+(B463-70)*转化表!$D$57,IF(AND(B463&lt;=90,B463&gt;80),9*转化表!$D$50+10*转化表!$D$51+10*转化表!$D$52+10*转化表!$D$53+10*转化表!$D$54+10*转化表!$D$55+10*转化表!$D$56+10*转化表!$D$57+(B463-80)*转化表!$D$58,IF(AND(B463&lt;=100,B463&gt;90),9*转化表!$D$50+10*转化表!$D$51+10*转化表!$D$52+10*转化表!$D$53+10*转化表!$D$54+10*转化表!$D$55+10*转化表!$D$56+10*转化表!$D$57+10*转化表!$D$58+(B463-90)*转化表!$D$59,IF(AND(B463&lt;=110,B463&gt;100),9*转化表!$D$50+10*转化表!$D$51+10*转化表!$D$52+10*转化表!$D$53+10*转化表!$D$54+10*转化表!$D$55+10*转化表!$D$56+10*转化表!$D$57+10*转化表!$D$58+10*转化表!$D$59+(B463-100)*转化表!$D$60,IF(AND(B463&lt;=120,B463&gt;110),9*转化表!$D$50+10*转化表!$D$51+10*转化表!$D$52+10*转化表!$D$53+10*转化表!$D$54+10*转化表!$D$55+10*转化表!$D$56+10*转化表!$D$57+10*转化表!$D$58+10*转化表!$D$59+10*转化表!$D$60+(B463-110)*转化表!$D$61))))))))))))</f>
        <v>613.40000000000009</v>
      </c>
      <c r="I463" s="46">
        <f>IF(E463&lt;=50,0,(E463-50)*B463*10%+0.1+IF(AND(B463&lt;=10,B463&gt;0),(人物成长表!$B463-1)*转化表!$E$50,IF(AND(B463&lt;=20,B463&gt;10),9*转化表!$E$50+(B463-10)*转化表!$E$51,IF(AND(B463&lt;=30,B463&gt;20),9*转化表!$E$50+10*转化表!$E$51+(B463-20)*转化表!$E$52,IF(AND(B463&lt;=40,B463&gt;30),9*转化表!$E$50+10*转化表!$E$51+10*转化表!$E$52+(B463-30)*转化表!$E$53,IF(AND(B463&lt;=50,B463&gt;40),9*转化表!$E$50+10*转化表!$E$51+10*转化表!$E$52+10*转化表!$E$53+(B463-40)*转化表!$E$54,IF(AND(B463&lt;=60,B463&gt;50),9*转化表!$E$50+10*转化表!$E$51+10*转化表!$E$52+10*转化表!$E$53+10*转化表!$E$54+(B463-50)*转化表!$E$55,IF(AND(B463&lt;=70,B463&gt;60),9*转化表!$E$50+10*转化表!$E$51+10*转化表!$E$52+10*转化表!$E$53+10*转化表!$E$54+10*转化表!$E$55+(B463-60)*转化表!$E$56,IF(AND(B463&lt;=80,B463&gt;70),9*转化表!$E$50+10*转化表!$E$51+10*转化表!$E$52+10*转化表!$E$53+10*转化表!$E$54+10*转化表!$E$55+10*转化表!$E$56+(B463-70)*转化表!$E$57,IF(AND(B463&lt;=90,B463&gt;80),9*转化表!$E$50+10*转化表!$E$51+10*转化表!$E$52+10*转化表!$E$53+10*转化表!$E$54+10*转化表!$E$55+10*转化表!$E$56+10*转化表!$E$57+(B463-80)*转化表!$E$58,IF(AND(B463&lt;=100,B463&gt;90),9*转化表!$E$50+10*转化表!$E$51+10*转化表!$E$52+10*转化表!$E$53+10*转化表!$E$54+10*转化表!$E$55+10*转化表!$E$56+10*转化表!$E$57+10*转化表!$E$58+(B463-90)*转化表!$E$59,IF(AND(B463&lt;=110,B463&gt;100),9*转化表!$E$50+10*转化表!$E$51+10*转化表!$E$52+10*转化表!$E$53+10*转化表!$E$54+10*转化表!$E$55+10*转化表!$E$56+10*转化表!$E$57+10*转化表!$E$58+10*转化表!$E$59+(B463-100)*转化表!$E$60,IF(AND(B463&lt;=120,B463&gt;110),9*转化表!$E$50+10*转化表!$E$51+10*转化表!$E$52+10*转化表!$E$53+10*转化表!$E$54+10*转化表!$E$55+10*转化表!$E$56+10*转化表!$E$57+10*转化表!$E$58+10*转化表!$E$59+10*转化表!$E$60+(B463-110)*转化表!$E$61)))))))))))))</f>
        <v>0</v>
      </c>
      <c r="J463" s="46">
        <f>IF(E463&lt;=50,0,(E463-50)*B463*7%+0.1+IF(AND(B463&lt;=10,B463&gt;0),(人物成长表!$B463-1)*转化表!$F$50,IF(AND(B463&lt;=20,B463&gt;10),9*转化表!$F$50+(B463-10)*转化表!$F$51,IF(AND(B463&lt;=30,B463&gt;20),9*转化表!$F$50+10*转化表!$F$51+(B463-20)*转化表!$F$52,IF(AND(B463&lt;=40,B463&gt;30),9*转化表!$F$50+10*转化表!$F$51+10*转化表!$F$52+(B463-30)*转化表!$F$53,IF(AND(B463&lt;=50,B463&gt;40),9*转化表!$F$50+10*转化表!$F$51+10*转化表!$F$52+10*转化表!$F$53+(B463-40)*转化表!$F$54,IF(AND(B463&lt;=60,B463&gt;50),9*转化表!$F$50+10*转化表!$F$51+10*转化表!$F$52+10*转化表!$F$53+10*转化表!$F$54+(B463-50)*转化表!$F$55,IF(AND(B463&lt;=70,B463&gt;60),9*转化表!$F$50+10*转化表!$F$51+10*转化表!$F$52+10*转化表!$F$53+10*转化表!$F$54+10*转化表!$F$55+(B463-60)*转化表!$F$56,IF(AND(B463&lt;=80,B463&gt;70),9*转化表!$F$50+10*转化表!$F$51+10*转化表!$F$52+10*转化表!$F$53+10*转化表!$F$54+10*转化表!$F$55+10*转化表!$F$56+(B463-70)*转化表!$F$57,IF(AND(B463&lt;=90,B463&gt;80),9*转化表!$F$50+10*转化表!$F$51+10*转化表!$F$52+10*转化表!$F$53+10*转化表!$F$54+10*转化表!$F$55+10*转化表!$F$56+10*转化表!$F$57+(B463-80)*转化表!$F$58,IF(AND(B463&lt;=100,B463&gt;90),9*转化表!$F$50+10*转化表!$F$51+10*转化表!$F$52+10*转化表!$F$53+10*转化表!$F$54+10*转化表!$F$55+10*转化表!$F$56+10*转化表!$F$57+10*转化表!$F$58+(B463-90)*转化表!$F$59,IF(AND(B463&lt;=110,B463&gt;100),9*转化表!$F$50+10*转化表!$F$51+10*转化表!$F$52+10*转化表!$F$53+10*转化表!$F$54+10*转化表!$F$55+10*转化表!$F$56+10*转化表!$F$57+10*转化表!$F$58+10*转化表!$F$59+(B463-100)*转化表!$F$60,IF(AND(B463&lt;=120,B463&gt;110),9*转化表!$F$50+10*转化表!$F$51+10*转化表!$F$52+10*转化表!$F$53+10*转化表!$F$54+10*转化表!$F$55+10*转化表!$F$56+10*转化表!$F$57+10*转化表!$F$58+10*转化表!$F$59+10*转化表!$F$60+(B463-110)*转化表!$F$61)))))))))))))</f>
        <v>0</v>
      </c>
      <c r="K463" s="46">
        <f>(F463-50)*B463*10%+1+IF(AND(B463&lt;=10,B463&gt;0),(人物成长表!$B463-1)*转化表!$G$50,IF(AND(B463&lt;=20,B463&gt;10),9*转化表!$G$50+(B463-10)*转化表!$G$51,IF(AND(B463&lt;=30,B463&gt;20),9*转化表!$G$50+10*转化表!$G$51+(B463-20)*转化表!$G$52,IF(AND(B463&lt;=40,B463&gt;30),9*转化表!$G$50+10*转化表!$G$51+10*转化表!$G$52+(B463-30)*转化表!$G$53,IF(AND(B463&lt;=50,B463&gt;40),9*转化表!$G$50+10*转化表!$G$51+10*转化表!$G$52+10*转化表!$G$53+(B463-40)*转化表!$G$54,IF(AND(B463&lt;=60,B463&gt;50),9*转化表!$G$50+10*转化表!$G$51+10*转化表!$G$52+10*转化表!$G$53+10*转化表!$G$54+(B463-50)*转化表!$G$55,IF(AND(B463&lt;=70,B463&gt;60),9*转化表!$G$50+10*转化表!$G$51+10*转化表!$G$52+10*转化表!$G$53+10*转化表!$G$54+10*转化表!$G$55+(B463-60)*转化表!$G$56,IF(AND(B463&lt;=80,B463&gt;70),9*转化表!$G$50+10*转化表!$G$51+10*转化表!$G$52+10*转化表!$G$53+10*转化表!$G$54+10*转化表!$G$55+10*转化表!$G$56+(B463-70)*转化表!$G$57,IF(AND(B463&lt;=90,B463&gt;80),9*转化表!$G$50+10*转化表!$G$51+10*转化表!$G$52+10*转化表!$G$53+10*转化表!$G$54+10*转化表!$G$55+10*转化表!$G$56+10*转化表!$G$57+(B463-80)*转化表!$G$58,IF(AND(B463&lt;=100,B463&gt;90),9*转化表!$G$50+10*转化表!$G$51+10*转化表!$G$52+10*转化表!$G$53+10*转化表!$G$54+10*转化表!$G$55+10*转化表!$G$56+10*转化表!$G$57+10*转化表!$G$58+(B463-90)*转化表!$G$59,IF(AND(B463&lt;=110,B463&gt;100),9*转化表!$G$50+10*转化表!$G$51+10*转化表!$G$52+10*转化表!$G$53+10*转化表!$G$54+10*转化表!$G$55+10*转化表!$G$56+10*转化表!$G$57+10*转化表!$G$58+10*转化表!$G$59+(B463-100)*转化表!$G$60,IF(AND(B463&lt;=120,B463&gt;110),9*转化表!$G$50+10*转化表!$G$51+10*转化表!$G$52+10*转化表!$G$53+10*转化表!$G$54+10*转化表!$G$55+10*转化表!$G$56+10*转化表!$G$57+10*转化表!$G$58+10*转化表!$G$59+10*转化表!$G$60+(B463-110)*转化表!$G$61))))))))))))</f>
        <v>572</v>
      </c>
      <c r="L463" s="46">
        <f>IF(F463&lt;=50,0,(F463-50)*B463*7%+IF(AND(B463&lt;=10,B463&gt;0),(人物成长表!$B463-1)*转化表!$H$50,IF(AND(B463&lt;=20,B463&gt;10),9*转化表!$H$50+(B463-10)*转化表!$H$51,IF(AND(B463&lt;=30,B463&gt;20),9*转化表!$H$50+10*转化表!$H$51+(B463-20)*转化表!$H$52,IF(AND(B463&lt;=40,B463&gt;30),9*转化表!$H$50+10*转化表!$H$51+10*转化表!$H$52+(B463-30)*转化表!$H$53,IF(AND(B463&lt;=50,B463&gt;40),9*转化表!$H$50+10*转化表!$H$51+10*转化表!$H$52+10*转化表!$H$53+(B463-40)*转化表!$H$54,IF(AND(B463&lt;=60,B463&gt;50),9*转化表!$H$50+10*转化表!$H$51+10*转化表!$H$52+10*转化表!$H$53+10*转化表!$H$54+(B463-50)*转化表!$H$55,IF(AND(B463&lt;=70,B463&gt;60),9*转化表!$H$50+10*转化表!$H$51+10*转化表!$H$52+10*转化表!$H$53+10*转化表!$H$54+10*转化表!$H$55+(B463-60)*转化表!$H$56,IF(AND(B463&lt;=80,B463&gt;70),9*转化表!$H$50+10*转化表!$H$51+10*转化表!$H$52+10*转化表!$H$53+10*转化表!$H$54+10*转化表!$H$55+10*转化表!$H$56+(B463-70)*转化表!$H$57,IF(AND(B463&lt;=90,B463&gt;80),9*转化表!$H$50+10*转化表!$H$51+10*转化表!$H$52+10*转化表!$H$53+10*转化表!$H$54+10*转化表!$H$55+10*转化表!$H$56+10*转化表!$H$57+(B463-80)*转化表!$H$58,IF(AND(B463&lt;=100,B463&gt;90),9*转化表!$H$50+10*转化表!$H$51+10*转化表!$H$52+10*转化表!$H$53+10*转化表!$H$54+10*转化表!$H$55+10*转化表!$H$56+10*转化表!$H$57+10*转化表!$H$58+(B463-90)*转化表!$H$59,IF(AND(B463&lt;=110,B463&gt;100),9*转化表!$H$50+10*转化表!$H$51+10*转化表!$H$52+10*转化表!$H$53+10*转化表!$H$54+10*转化表!$H$55+10*转化表!$H$56+10*转化表!$H$57+10*转化表!$H$58+10*转化表!$H$59+(B463-100)*转化表!$H$60,IF(AND(B463&lt;=120,B463&gt;110),9*转化表!$H$50+10*转化表!$H$51+10*转化表!$H$52+10*转化表!$H$53+10*转化表!$H$54+10*转化表!$H$55+10*转化表!$H$56+10*转化表!$H$57+10*转化表!$H$58+10*转化表!$H$59+10*转化表!$H$60+(B463-110)*转化表!$H$61)))))))))))))</f>
        <v>0</v>
      </c>
      <c r="M463" s="26">
        <v>0.3</v>
      </c>
      <c r="N463" s="24">
        <v>0</v>
      </c>
      <c r="O463" s="24">
        <v>0</v>
      </c>
      <c r="P463" s="26">
        <v>0.05</v>
      </c>
      <c r="Q463" s="24">
        <v>0</v>
      </c>
      <c r="R463" s="24">
        <v>0</v>
      </c>
      <c r="S463" s="26">
        <v>0.1</v>
      </c>
    </row>
    <row r="464" spans="1:19">
      <c r="A464" s="23" t="s">
        <v>466</v>
      </c>
      <c r="B464" s="24">
        <v>103</v>
      </c>
      <c r="C464" s="25">
        <f t="shared" si="4"/>
        <v>9342</v>
      </c>
      <c r="D464" s="23">
        <v>60</v>
      </c>
      <c r="E464" s="23">
        <v>50</v>
      </c>
      <c r="F464" s="24">
        <v>50</v>
      </c>
      <c r="G464" s="47">
        <f>人物成长表!$D464*人物成长表!$B464*10%+7+IF(AND(B464&lt;=10,B464&gt;0),(人物成长表!$B464-1)*转化表!$C$50,IF(AND(B464&lt;=20,B464&gt;10),9*转化表!$C$50+(B464-10)*转化表!$C$51,IF(AND(B464&lt;=30,B464&gt;20),9*转化表!$C$50+10*转化表!$C$51+(B464-20)*转化表!$C$52,IF(AND(B464&lt;=40,B464&gt;30),9*转化表!$C$50+10*转化表!$C$51+10*转化表!$C$52+(B464-30)*转化表!$C$53,IF(AND(B464&lt;=50,B464&gt;40),9*转化表!$C$50+10*转化表!$C$51+10*转化表!$C$52+10*转化表!$C$53+(B464-40)*转化表!$C$54,IF(AND(B464&lt;=60,B464&gt;50),9*转化表!$C$50+10*转化表!$C$51+10*转化表!$C$52+10*转化表!$C$53+10*转化表!$C$54+(B464-50)*转化表!$C$55,IF(AND(B464&lt;=70,B464&gt;60),9*转化表!$C$50+10*转化表!$C$51+10*转化表!$C$52+10*转化表!$C$53+10*转化表!$C$54+10*转化表!$C$55+(B464-60)*转化表!$C$56,IF(AND(B464&lt;=80,B464&gt;70),9*转化表!$C$50+10*转化表!$C$51+10*转化表!$C$52+10*转化表!$C$53+10*转化表!$C$54+10*转化表!$C$55+10*转化表!$C$56+(B464-70)*转化表!$C$57,IF(AND(B464&lt;=90,B464&gt;80),9*转化表!$C$50+10*转化表!$C$51+10*转化表!$C$52+10*转化表!$C$53+10*转化表!$C$54+10*转化表!$C$55+10*转化表!$C$56+10*转化表!$C$57+(B464-80)*转化表!$C$58,IF(AND(B464&lt;=100,B464&gt;90),9*转化表!$C$50+10*转化表!$C$51+10*转化表!$C$52+10*转化表!$C$53+10*转化表!$C$54+10*转化表!$C$55+10*转化表!$C$56+10*转化表!$C$57+10*转化表!$C$58+(B464-90)*转化表!$C$59,IF(AND(B464&lt;=110,B464&gt;100),9*转化表!$C$50+10*转化表!$C$51+10*转化表!$C$52+10*转化表!$C$53+10*转化表!$C$54+10*转化表!$C$55+10*转化表!$C$56+10*转化表!$C$57+10*转化表!$C$58+10*转化表!$C$59+(B464-100)*转化表!$C$60,IF(AND(B464&lt;=120,B464&gt;110),9*转化表!$C$50+10*转化表!$C$51+10*转化表!$C$52+10*转化表!$C$53+10*转化表!$C$54+10*转化表!$C$55+10*转化表!$C$56+10*转化表!$C$57+10*转化表!$C$58+10*转化表!$C$59+10*转化表!$C$60+(B464-110)*转化表!$C$61))))))))))))</f>
        <v>2434</v>
      </c>
      <c r="H464" s="47">
        <f>人物成长表!$D464*人物成长表!$B464*7%+4.8+IF(AND(B464&lt;=10,B464&gt;0),(人物成长表!$B464-1)*转化表!$D$50,IF(AND(B464&lt;=20,B464&gt;10),9*转化表!$D$50+(B464-10)*转化表!$D$51,IF(AND(B464&lt;=30,B464&gt;20),9*转化表!$D$50+10*转化表!$D$51+(B464-20)*转化表!$D$52,IF(AND(B464&lt;=40,B464&gt;30),9*转化表!$D$50+10*转化表!$D$51+10*转化表!$D$52+(B464-30)*转化表!$D$53,IF(AND(B464&lt;=50,B464&gt;40),9*转化表!$D$50+10*转化表!$D$51+10*转化表!$D$52+10*转化表!$D$53+(B464-40)*转化表!$D$54,IF(AND(B464&lt;=60,B464&gt;50),9*转化表!$D$50+10*转化表!$D$51+10*转化表!$D$52+10*转化表!$D$53+10*转化表!$D$54+(B464-50)*转化表!$D$55,IF(AND(B464&lt;=70,B464&gt;60),9*转化表!$D$50+10*转化表!$D$51+10*转化表!$D$52+10*转化表!$D$53+10*转化表!$D$54+10*转化表!$D$55+(B464-60)*转化表!$D$56,IF(AND(B464&lt;=80,B464&gt;70),9*转化表!$D$50+10*转化表!$D$51+10*转化表!$D$52+10*转化表!$D$53+10*转化表!$D$54+10*转化表!$D$55+10*转化表!$D$56+(B464-70)*转化表!$D$57,IF(AND(B464&lt;=90,B464&gt;80),9*转化表!$D$50+10*转化表!$D$51+10*转化表!$D$52+10*转化表!$D$53+10*转化表!$D$54+10*转化表!$D$55+10*转化表!$D$56+10*转化表!$D$57+(B464-80)*转化表!$D$58,IF(AND(B464&lt;=100,B464&gt;90),9*转化表!$D$50+10*转化表!$D$51+10*转化表!$D$52+10*转化表!$D$53+10*转化表!$D$54+10*转化表!$D$55+10*转化表!$D$56+10*转化表!$D$57+10*转化表!$D$58+(B464-90)*转化表!$D$59,IF(AND(B464&lt;=110,B464&gt;100),9*转化表!$D$50+10*转化表!$D$51+10*转化表!$D$52+10*转化表!$D$53+10*转化表!$D$54+10*转化表!$D$55+10*转化表!$D$56+10*转化表!$D$57+10*转化表!$D$58+10*转化表!$D$59+(B464-100)*转化表!$D$60,IF(AND(B464&lt;=120,B464&gt;110),9*转化表!$D$50+10*转化表!$D$51+10*转化表!$D$52+10*转化表!$D$53+10*转化表!$D$54+10*转化表!$D$55+10*转化表!$D$56+10*转化表!$D$57+10*转化表!$D$58+10*转化表!$D$59+10*转化表!$D$60+(B464-110)*转化表!$D$61))))))))))))</f>
        <v>623.6</v>
      </c>
      <c r="I464" s="46">
        <f>IF(E464&lt;=50,0,(E464-50)*B464*10%+0.1+IF(AND(B464&lt;=10,B464&gt;0),(人物成长表!$B464-1)*转化表!$E$50,IF(AND(B464&lt;=20,B464&gt;10),9*转化表!$E$50+(B464-10)*转化表!$E$51,IF(AND(B464&lt;=30,B464&gt;20),9*转化表!$E$50+10*转化表!$E$51+(B464-20)*转化表!$E$52,IF(AND(B464&lt;=40,B464&gt;30),9*转化表!$E$50+10*转化表!$E$51+10*转化表!$E$52+(B464-30)*转化表!$E$53,IF(AND(B464&lt;=50,B464&gt;40),9*转化表!$E$50+10*转化表!$E$51+10*转化表!$E$52+10*转化表!$E$53+(B464-40)*转化表!$E$54,IF(AND(B464&lt;=60,B464&gt;50),9*转化表!$E$50+10*转化表!$E$51+10*转化表!$E$52+10*转化表!$E$53+10*转化表!$E$54+(B464-50)*转化表!$E$55,IF(AND(B464&lt;=70,B464&gt;60),9*转化表!$E$50+10*转化表!$E$51+10*转化表!$E$52+10*转化表!$E$53+10*转化表!$E$54+10*转化表!$E$55+(B464-60)*转化表!$E$56,IF(AND(B464&lt;=80,B464&gt;70),9*转化表!$E$50+10*转化表!$E$51+10*转化表!$E$52+10*转化表!$E$53+10*转化表!$E$54+10*转化表!$E$55+10*转化表!$E$56+(B464-70)*转化表!$E$57,IF(AND(B464&lt;=90,B464&gt;80),9*转化表!$E$50+10*转化表!$E$51+10*转化表!$E$52+10*转化表!$E$53+10*转化表!$E$54+10*转化表!$E$55+10*转化表!$E$56+10*转化表!$E$57+(B464-80)*转化表!$E$58,IF(AND(B464&lt;=100,B464&gt;90),9*转化表!$E$50+10*转化表!$E$51+10*转化表!$E$52+10*转化表!$E$53+10*转化表!$E$54+10*转化表!$E$55+10*转化表!$E$56+10*转化表!$E$57+10*转化表!$E$58+(B464-90)*转化表!$E$59,IF(AND(B464&lt;=110,B464&gt;100),9*转化表!$E$50+10*转化表!$E$51+10*转化表!$E$52+10*转化表!$E$53+10*转化表!$E$54+10*转化表!$E$55+10*转化表!$E$56+10*转化表!$E$57+10*转化表!$E$58+10*转化表!$E$59+(B464-100)*转化表!$E$60,IF(AND(B464&lt;=120,B464&gt;110),9*转化表!$E$50+10*转化表!$E$51+10*转化表!$E$52+10*转化表!$E$53+10*转化表!$E$54+10*转化表!$E$55+10*转化表!$E$56+10*转化表!$E$57+10*转化表!$E$58+10*转化表!$E$59+10*转化表!$E$60+(B464-110)*转化表!$E$61)))))))))))))</f>
        <v>0</v>
      </c>
      <c r="J464" s="46">
        <f>IF(E464&lt;=50,0,(E464-50)*B464*7%+0.1+IF(AND(B464&lt;=10,B464&gt;0),(人物成长表!$B464-1)*转化表!$F$50,IF(AND(B464&lt;=20,B464&gt;10),9*转化表!$F$50+(B464-10)*转化表!$F$51,IF(AND(B464&lt;=30,B464&gt;20),9*转化表!$F$50+10*转化表!$F$51+(B464-20)*转化表!$F$52,IF(AND(B464&lt;=40,B464&gt;30),9*转化表!$F$50+10*转化表!$F$51+10*转化表!$F$52+(B464-30)*转化表!$F$53,IF(AND(B464&lt;=50,B464&gt;40),9*转化表!$F$50+10*转化表!$F$51+10*转化表!$F$52+10*转化表!$F$53+(B464-40)*转化表!$F$54,IF(AND(B464&lt;=60,B464&gt;50),9*转化表!$F$50+10*转化表!$F$51+10*转化表!$F$52+10*转化表!$F$53+10*转化表!$F$54+(B464-50)*转化表!$F$55,IF(AND(B464&lt;=70,B464&gt;60),9*转化表!$F$50+10*转化表!$F$51+10*转化表!$F$52+10*转化表!$F$53+10*转化表!$F$54+10*转化表!$F$55+(B464-60)*转化表!$F$56,IF(AND(B464&lt;=80,B464&gt;70),9*转化表!$F$50+10*转化表!$F$51+10*转化表!$F$52+10*转化表!$F$53+10*转化表!$F$54+10*转化表!$F$55+10*转化表!$F$56+(B464-70)*转化表!$F$57,IF(AND(B464&lt;=90,B464&gt;80),9*转化表!$F$50+10*转化表!$F$51+10*转化表!$F$52+10*转化表!$F$53+10*转化表!$F$54+10*转化表!$F$55+10*转化表!$F$56+10*转化表!$F$57+(B464-80)*转化表!$F$58,IF(AND(B464&lt;=100,B464&gt;90),9*转化表!$F$50+10*转化表!$F$51+10*转化表!$F$52+10*转化表!$F$53+10*转化表!$F$54+10*转化表!$F$55+10*转化表!$F$56+10*转化表!$F$57+10*转化表!$F$58+(B464-90)*转化表!$F$59,IF(AND(B464&lt;=110,B464&gt;100),9*转化表!$F$50+10*转化表!$F$51+10*转化表!$F$52+10*转化表!$F$53+10*转化表!$F$54+10*转化表!$F$55+10*转化表!$F$56+10*转化表!$F$57+10*转化表!$F$58+10*转化表!$F$59+(B464-100)*转化表!$F$60,IF(AND(B464&lt;=120,B464&gt;110),9*转化表!$F$50+10*转化表!$F$51+10*转化表!$F$52+10*转化表!$F$53+10*转化表!$F$54+10*转化表!$F$55+10*转化表!$F$56+10*转化表!$F$57+10*转化表!$F$58+10*转化表!$F$59+10*转化表!$F$60+(B464-110)*转化表!$F$61)))))))))))))</f>
        <v>0</v>
      </c>
      <c r="K464" s="46">
        <f>(F464-50)*B464*10%+1+IF(AND(B464&lt;=10,B464&gt;0),(人物成长表!$B464-1)*转化表!$G$50,IF(AND(B464&lt;=20,B464&gt;10),9*转化表!$G$50+(B464-10)*转化表!$G$51,IF(AND(B464&lt;=30,B464&gt;20),9*转化表!$G$50+10*转化表!$G$51+(B464-20)*转化表!$G$52,IF(AND(B464&lt;=40,B464&gt;30),9*转化表!$G$50+10*转化表!$G$51+10*转化表!$G$52+(B464-30)*转化表!$G$53,IF(AND(B464&lt;=50,B464&gt;40),9*转化表!$G$50+10*转化表!$G$51+10*转化表!$G$52+10*转化表!$G$53+(B464-40)*转化表!$G$54,IF(AND(B464&lt;=60,B464&gt;50),9*转化表!$G$50+10*转化表!$G$51+10*转化表!$G$52+10*转化表!$G$53+10*转化表!$G$54+(B464-50)*转化表!$G$55,IF(AND(B464&lt;=70,B464&gt;60),9*转化表!$G$50+10*转化表!$G$51+10*转化表!$G$52+10*转化表!$G$53+10*转化表!$G$54+10*转化表!$G$55+(B464-60)*转化表!$G$56,IF(AND(B464&lt;=80,B464&gt;70),9*转化表!$G$50+10*转化表!$G$51+10*转化表!$G$52+10*转化表!$G$53+10*转化表!$G$54+10*转化表!$G$55+10*转化表!$G$56+(B464-70)*转化表!$G$57,IF(AND(B464&lt;=90,B464&gt;80),9*转化表!$G$50+10*转化表!$G$51+10*转化表!$G$52+10*转化表!$G$53+10*转化表!$G$54+10*转化表!$G$55+10*转化表!$G$56+10*转化表!$G$57+(B464-80)*转化表!$G$58,IF(AND(B464&lt;=100,B464&gt;90),9*转化表!$G$50+10*转化表!$G$51+10*转化表!$G$52+10*转化表!$G$53+10*转化表!$G$54+10*转化表!$G$55+10*转化表!$G$56+10*转化表!$G$57+10*转化表!$G$58+(B464-90)*转化表!$G$59,IF(AND(B464&lt;=110,B464&gt;100),9*转化表!$G$50+10*转化表!$G$51+10*转化表!$G$52+10*转化表!$G$53+10*转化表!$G$54+10*转化表!$G$55+10*转化表!$G$56+10*转化表!$G$57+10*转化表!$G$58+10*转化表!$G$59+(B464-100)*转化表!$G$60,IF(AND(B464&lt;=120,B464&gt;110),9*转化表!$G$50+10*转化表!$G$51+10*转化表!$G$52+10*转化表!$G$53+10*转化表!$G$54+10*转化表!$G$55+10*转化表!$G$56+10*转化表!$G$57+10*转化表!$G$58+10*转化表!$G$59+10*转化表!$G$60+(B464-110)*转化表!$G$61))))))))))))</f>
        <v>583</v>
      </c>
      <c r="L464" s="46">
        <f>IF(F464&lt;=50,0,(F464-50)*B464*7%+IF(AND(B464&lt;=10,B464&gt;0),(人物成长表!$B464-1)*转化表!$H$50,IF(AND(B464&lt;=20,B464&gt;10),9*转化表!$H$50+(B464-10)*转化表!$H$51,IF(AND(B464&lt;=30,B464&gt;20),9*转化表!$H$50+10*转化表!$H$51+(B464-20)*转化表!$H$52,IF(AND(B464&lt;=40,B464&gt;30),9*转化表!$H$50+10*转化表!$H$51+10*转化表!$H$52+(B464-30)*转化表!$H$53,IF(AND(B464&lt;=50,B464&gt;40),9*转化表!$H$50+10*转化表!$H$51+10*转化表!$H$52+10*转化表!$H$53+(B464-40)*转化表!$H$54,IF(AND(B464&lt;=60,B464&gt;50),9*转化表!$H$50+10*转化表!$H$51+10*转化表!$H$52+10*转化表!$H$53+10*转化表!$H$54+(B464-50)*转化表!$H$55,IF(AND(B464&lt;=70,B464&gt;60),9*转化表!$H$50+10*转化表!$H$51+10*转化表!$H$52+10*转化表!$H$53+10*转化表!$H$54+10*转化表!$H$55+(B464-60)*转化表!$H$56,IF(AND(B464&lt;=80,B464&gt;70),9*转化表!$H$50+10*转化表!$H$51+10*转化表!$H$52+10*转化表!$H$53+10*转化表!$H$54+10*转化表!$H$55+10*转化表!$H$56+(B464-70)*转化表!$H$57,IF(AND(B464&lt;=90,B464&gt;80),9*转化表!$H$50+10*转化表!$H$51+10*转化表!$H$52+10*转化表!$H$53+10*转化表!$H$54+10*转化表!$H$55+10*转化表!$H$56+10*转化表!$H$57+(B464-80)*转化表!$H$58,IF(AND(B464&lt;=100,B464&gt;90),9*转化表!$H$50+10*转化表!$H$51+10*转化表!$H$52+10*转化表!$H$53+10*转化表!$H$54+10*转化表!$H$55+10*转化表!$H$56+10*转化表!$H$57+10*转化表!$H$58+(B464-90)*转化表!$H$59,IF(AND(B464&lt;=110,B464&gt;100),9*转化表!$H$50+10*转化表!$H$51+10*转化表!$H$52+10*转化表!$H$53+10*转化表!$H$54+10*转化表!$H$55+10*转化表!$H$56+10*转化表!$H$57+10*转化表!$H$58+10*转化表!$H$59+(B464-100)*转化表!$H$60,IF(AND(B464&lt;=120,B464&gt;110),9*转化表!$H$50+10*转化表!$H$51+10*转化表!$H$52+10*转化表!$H$53+10*转化表!$H$54+10*转化表!$H$55+10*转化表!$H$56+10*转化表!$H$57+10*转化表!$H$58+10*转化表!$H$59+10*转化表!$H$60+(B464-110)*转化表!$H$61)))))))))))))</f>
        <v>0</v>
      </c>
      <c r="M464" s="26">
        <v>0.3</v>
      </c>
      <c r="N464" s="24">
        <v>0</v>
      </c>
      <c r="O464" s="24">
        <v>0</v>
      </c>
      <c r="P464" s="26">
        <v>0.05</v>
      </c>
      <c r="Q464" s="24">
        <v>0</v>
      </c>
      <c r="R464" s="24">
        <v>0</v>
      </c>
      <c r="S464" s="26">
        <v>0.1</v>
      </c>
    </row>
    <row r="465" spans="1:19">
      <c r="A465" s="23" t="s">
        <v>466</v>
      </c>
      <c r="B465" s="24">
        <v>104</v>
      </c>
      <c r="C465" s="25">
        <f t="shared" si="4"/>
        <v>9518</v>
      </c>
      <c r="D465" s="23">
        <v>60</v>
      </c>
      <c r="E465" s="23">
        <v>50</v>
      </c>
      <c r="F465" s="24">
        <v>50</v>
      </c>
      <c r="G465" s="47">
        <f>人物成长表!$D465*人物成长表!$B465*10%+7+IF(AND(B465&lt;=10,B465&gt;0),(人物成长表!$B465-1)*转化表!$C$50,IF(AND(B465&lt;=20,B465&gt;10),9*转化表!$C$50+(B465-10)*转化表!$C$51,IF(AND(B465&lt;=30,B465&gt;20),9*转化表!$C$50+10*转化表!$C$51+(B465-20)*转化表!$C$52,IF(AND(B465&lt;=40,B465&gt;30),9*转化表!$C$50+10*转化表!$C$51+10*转化表!$C$52+(B465-30)*转化表!$C$53,IF(AND(B465&lt;=50,B465&gt;40),9*转化表!$C$50+10*转化表!$C$51+10*转化表!$C$52+10*转化表!$C$53+(B465-40)*转化表!$C$54,IF(AND(B465&lt;=60,B465&gt;50),9*转化表!$C$50+10*转化表!$C$51+10*转化表!$C$52+10*转化表!$C$53+10*转化表!$C$54+(B465-50)*转化表!$C$55,IF(AND(B465&lt;=70,B465&gt;60),9*转化表!$C$50+10*转化表!$C$51+10*转化表!$C$52+10*转化表!$C$53+10*转化表!$C$54+10*转化表!$C$55+(B465-60)*转化表!$C$56,IF(AND(B465&lt;=80,B465&gt;70),9*转化表!$C$50+10*转化表!$C$51+10*转化表!$C$52+10*转化表!$C$53+10*转化表!$C$54+10*转化表!$C$55+10*转化表!$C$56+(B465-70)*转化表!$C$57,IF(AND(B465&lt;=90,B465&gt;80),9*转化表!$C$50+10*转化表!$C$51+10*转化表!$C$52+10*转化表!$C$53+10*转化表!$C$54+10*转化表!$C$55+10*转化表!$C$56+10*转化表!$C$57+(B465-80)*转化表!$C$58,IF(AND(B465&lt;=100,B465&gt;90),9*转化表!$C$50+10*转化表!$C$51+10*转化表!$C$52+10*转化表!$C$53+10*转化表!$C$54+10*转化表!$C$55+10*转化表!$C$56+10*转化表!$C$57+10*转化表!$C$58+(B465-90)*转化表!$C$59,IF(AND(B465&lt;=110,B465&gt;100),9*转化表!$C$50+10*转化表!$C$51+10*转化表!$C$52+10*转化表!$C$53+10*转化表!$C$54+10*转化表!$C$55+10*转化表!$C$56+10*转化表!$C$57+10*转化表!$C$58+10*转化表!$C$59+(B465-100)*转化表!$C$60,IF(AND(B465&lt;=120,B465&gt;110),9*转化表!$C$50+10*转化表!$C$51+10*转化表!$C$52+10*转化表!$C$53+10*转化表!$C$54+10*转化表!$C$55+10*转化表!$C$56+10*转化表!$C$57+10*转化表!$C$58+10*转化表!$C$59+10*转化表!$C$60+(B465-110)*转化表!$C$61))))))))))))</f>
        <v>2479</v>
      </c>
      <c r="H465" s="47">
        <f>人物成长表!$D465*人物成长表!$B465*7%+4.8+IF(AND(B465&lt;=10,B465&gt;0),(人物成长表!$B465-1)*转化表!$D$50,IF(AND(B465&lt;=20,B465&gt;10),9*转化表!$D$50+(B465-10)*转化表!$D$51,IF(AND(B465&lt;=30,B465&gt;20),9*转化表!$D$50+10*转化表!$D$51+(B465-20)*转化表!$D$52,IF(AND(B465&lt;=40,B465&gt;30),9*转化表!$D$50+10*转化表!$D$51+10*转化表!$D$52+(B465-30)*转化表!$D$53,IF(AND(B465&lt;=50,B465&gt;40),9*转化表!$D$50+10*转化表!$D$51+10*转化表!$D$52+10*转化表!$D$53+(B465-40)*转化表!$D$54,IF(AND(B465&lt;=60,B465&gt;50),9*转化表!$D$50+10*转化表!$D$51+10*转化表!$D$52+10*转化表!$D$53+10*转化表!$D$54+(B465-50)*转化表!$D$55,IF(AND(B465&lt;=70,B465&gt;60),9*转化表!$D$50+10*转化表!$D$51+10*转化表!$D$52+10*转化表!$D$53+10*转化表!$D$54+10*转化表!$D$55+(B465-60)*转化表!$D$56,IF(AND(B465&lt;=80,B465&gt;70),9*转化表!$D$50+10*转化表!$D$51+10*转化表!$D$52+10*转化表!$D$53+10*转化表!$D$54+10*转化表!$D$55+10*转化表!$D$56+(B465-70)*转化表!$D$57,IF(AND(B465&lt;=90,B465&gt;80),9*转化表!$D$50+10*转化表!$D$51+10*转化表!$D$52+10*转化表!$D$53+10*转化表!$D$54+10*转化表!$D$55+10*转化表!$D$56+10*转化表!$D$57+(B465-80)*转化表!$D$58,IF(AND(B465&lt;=100,B465&gt;90),9*转化表!$D$50+10*转化表!$D$51+10*转化表!$D$52+10*转化表!$D$53+10*转化表!$D$54+10*转化表!$D$55+10*转化表!$D$56+10*转化表!$D$57+10*转化表!$D$58+(B465-90)*转化表!$D$59,IF(AND(B465&lt;=110,B465&gt;100),9*转化表!$D$50+10*转化表!$D$51+10*转化表!$D$52+10*转化表!$D$53+10*转化表!$D$54+10*转化表!$D$55+10*转化表!$D$56+10*转化表!$D$57+10*转化表!$D$58+10*转化表!$D$59+(B465-100)*转化表!$D$60,IF(AND(B465&lt;=120,B465&gt;110),9*转化表!$D$50+10*转化表!$D$51+10*转化表!$D$52+10*转化表!$D$53+10*转化表!$D$54+10*转化表!$D$55+10*转化表!$D$56+10*转化表!$D$57+10*转化表!$D$58+10*转化表!$D$59+10*转化表!$D$60+(B465-110)*转化表!$D$61))))))))))))</f>
        <v>633.80000000000007</v>
      </c>
      <c r="I465" s="46">
        <f>IF(E465&lt;=50,0,(E465-50)*B465*10%+0.1+IF(AND(B465&lt;=10,B465&gt;0),(人物成长表!$B465-1)*转化表!$E$50,IF(AND(B465&lt;=20,B465&gt;10),9*转化表!$E$50+(B465-10)*转化表!$E$51,IF(AND(B465&lt;=30,B465&gt;20),9*转化表!$E$50+10*转化表!$E$51+(B465-20)*转化表!$E$52,IF(AND(B465&lt;=40,B465&gt;30),9*转化表!$E$50+10*转化表!$E$51+10*转化表!$E$52+(B465-30)*转化表!$E$53,IF(AND(B465&lt;=50,B465&gt;40),9*转化表!$E$50+10*转化表!$E$51+10*转化表!$E$52+10*转化表!$E$53+(B465-40)*转化表!$E$54,IF(AND(B465&lt;=60,B465&gt;50),9*转化表!$E$50+10*转化表!$E$51+10*转化表!$E$52+10*转化表!$E$53+10*转化表!$E$54+(B465-50)*转化表!$E$55,IF(AND(B465&lt;=70,B465&gt;60),9*转化表!$E$50+10*转化表!$E$51+10*转化表!$E$52+10*转化表!$E$53+10*转化表!$E$54+10*转化表!$E$55+(B465-60)*转化表!$E$56,IF(AND(B465&lt;=80,B465&gt;70),9*转化表!$E$50+10*转化表!$E$51+10*转化表!$E$52+10*转化表!$E$53+10*转化表!$E$54+10*转化表!$E$55+10*转化表!$E$56+(B465-70)*转化表!$E$57,IF(AND(B465&lt;=90,B465&gt;80),9*转化表!$E$50+10*转化表!$E$51+10*转化表!$E$52+10*转化表!$E$53+10*转化表!$E$54+10*转化表!$E$55+10*转化表!$E$56+10*转化表!$E$57+(B465-80)*转化表!$E$58,IF(AND(B465&lt;=100,B465&gt;90),9*转化表!$E$50+10*转化表!$E$51+10*转化表!$E$52+10*转化表!$E$53+10*转化表!$E$54+10*转化表!$E$55+10*转化表!$E$56+10*转化表!$E$57+10*转化表!$E$58+(B465-90)*转化表!$E$59,IF(AND(B465&lt;=110,B465&gt;100),9*转化表!$E$50+10*转化表!$E$51+10*转化表!$E$52+10*转化表!$E$53+10*转化表!$E$54+10*转化表!$E$55+10*转化表!$E$56+10*转化表!$E$57+10*转化表!$E$58+10*转化表!$E$59+(B465-100)*转化表!$E$60,IF(AND(B465&lt;=120,B465&gt;110),9*转化表!$E$50+10*转化表!$E$51+10*转化表!$E$52+10*转化表!$E$53+10*转化表!$E$54+10*转化表!$E$55+10*转化表!$E$56+10*转化表!$E$57+10*转化表!$E$58+10*转化表!$E$59+10*转化表!$E$60+(B465-110)*转化表!$E$61)))))))))))))</f>
        <v>0</v>
      </c>
      <c r="J465" s="46">
        <f>IF(E465&lt;=50,0,(E465-50)*B465*7%+0.1+IF(AND(B465&lt;=10,B465&gt;0),(人物成长表!$B465-1)*转化表!$F$50,IF(AND(B465&lt;=20,B465&gt;10),9*转化表!$F$50+(B465-10)*转化表!$F$51,IF(AND(B465&lt;=30,B465&gt;20),9*转化表!$F$50+10*转化表!$F$51+(B465-20)*转化表!$F$52,IF(AND(B465&lt;=40,B465&gt;30),9*转化表!$F$50+10*转化表!$F$51+10*转化表!$F$52+(B465-30)*转化表!$F$53,IF(AND(B465&lt;=50,B465&gt;40),9*转化表!$F$50+10*转化表!$F$51+10*转化表!$F$52+10*转化表!$F$53+(B465-40)*转化表!$F$54,IF(AND(B465&lt;=60,B465&gt;50),9*转化表!$F$50+10*转化表!$F$51+10*转化表!$F$52+10*转化表!$F$53+10*转化表!$F$54+(B465-50)*转化表!$F$55,IF(AND(B465&lt;=70,B465&gt;60),9*转化表!$F$50+10*转化表!$F$51+10*转化表!$F$52+10*转化表!$F$53+10*转化表!$F$54+10*转化表!$F$55+(B465-60)*转化表!$F$56,IF(AND(B465&lt;=80,B465&gt;70),9*转化表!$F$50+10*转化表!$F$51+10*转化表!$F$52+10*转化表!$F$53+10*转化表!$F$54+10*转化表!$F$55+10*转化表!$F$56+(B465-70)*转化表!$F$57,IF(AND(B465&lt;=90,B465&gt;80),9*转化表!$F$50+10*转化表!$F$51+10*转化表!$F$52+10*转化表!$F$53+10*转化表!$F$54+10*转化表!$F$55+10*转化表!$F$56+10*转化表!$F$57+(B465-80)*转化表!$F$58,IF(AND(B465&lt;=100,B465&gt;90),9*转化表!$F$50+10*转化表!$F$51+10*转化表!$F$52+10*转化表!$F$53+10*转化表!$F$54+10*转化表!$F$55+10*转化表!$F$56+10*转化表!$F$57+10*转化表!$F$58+(B465-90)*转化表!$F$59,IF(AND(B465&lt;=110,B465&gt;100),9*转化表!$F$50+10*转化表!$F$51+10*转化表!$F$52+10*转化表!$F$53+10*转化表!$F$54+10*转化表!$F$55+10*转化表!$F$56+10*转化表!$F$57+10*转化表!$F$58+10*转化表!$F$59+(B465-100)*转化表!$F$60,IF(AND(B465&lt;=120,B465&gt;110),9*转化表!$F$50+10*转化表!$F$51+10*转化表!$F$52+10*转化表!$F$53+10*转化表!$F$54+10*转化表!$F$55+10*转化表!$F$56+10*转化表!$F$57+10*转化表!$F$58+10*转化表!$F$59+10*转化表!$F$60+(B465-110)*转化表!$F$61)))))))))))))</f>
        <v>0</v>
      </c>
      <c r="K465" s="46">
        <f>(F465-50)*B465*10%+1+IF(AND(B465&lt;=10,B465&gt;0),(人物成长表!$B465-1)*转化表!$G$50,IF(AND(B465&lt;=20,B465&gt;10),9*转化表!$G$50+(B465-10)*转化表!$G$51,IF(AND(B465&lt;=30,B465&gt;20),9*转化表!$G$50+10*转化表!$G$51+(B465-20)*转化表!$G$52,IF(AND(B465&lt;=40,B465&gt;30),9*转化表!$G$50+10*转化表!$G$51+10*转化表!$G$52+(B465-30)*转化表!$G$53,IF(AND(B465&lt;=50,B465&gt;40),9*转化表!$G$50+10*转化表!$G$51+10*转化表!$G$52+10*转化表!$G$53+(B465-40)*转化表!$G$54,IF(AND(B465&lt;=60,B465&gt;50),9*转化表!$G$50+10*转化表!$G$51+10*转化表!$G$52+10*转化表!$G$53+10*转化表!$G$54+(B465-50)*转化表!$G$55,IF(AND(B465&lt;=70,B465&gt;60),9*转化表!$G$50+10*转化表!$G$51+10*转化表!$G$52+10*转化表!$G$53+10*转化表!$G$54+10*转化表!$G$55+(B465-60)*转化表!$G$56,IF(AND(B465&lt;=80,B465&gt;70),9*转化表!$G$50+10*转化表!$G$51+10*转化表!$G$52+10*转化表!$G$53+10*转化表!$G$54+10*转化表!$G$55+10*转化表!$G$56+(B465-70)*转化表!$G$57,IF(AND(B465&lt;=90,B465&gt;80),9*转化表!$G$50+10*转化表!$G$51+10*转化表!$G$52+10*转化表!$G$53+10*转化表!$G$54+10*转化表!$G$55+10*转化表!$G$56+10*转化表!$G$57+(B465-80)*转化表!$G$58,IF(AND(B465&lt;=100,B465&gt;90),9*转化表!$G$50+10*转化表!$G$51+10*转化表!$G$52+10*转化表!$G$53+10*转化表!$G$54+10*转化表!$G$55+10*转化表!$G$56+10*转化表!$G$57+10*转化表!$G$58+(B465-90)*转化表!$G$59,IF(AND(B465&lt;=110,B465&gt;100),9*转化表!$G$50+10*转化表!$G$51+10*转化表!$G$52+10*转化表!$G$53+10*转化表!$G$54+10*转化表!$G$55+10*转化表!$G$56+10*转化表!$G$57+10*转化表!$G$58+10*转化表!$G$59+(B465-100)*转化表!$G$60,IF(AND(B465&lt;=120,B465&gt;110),9*转化表!$G$50+10*转化表!$G$51+10*转化表!$G$52+10*转化表!$G$53+10*转化表!$G$54+10*转化表!$G$55+10*转化表!$G$56+10*转化表!$G$57+10*转化表!$G$58+10*转化表!$G$59+10*转化表!$G$60+(B465-110)*转化表!$G$61))))))))))))</f>
        <v>594</v>
      </c>
      <c r="L465" s="46">
        <f>IF(F465&lt;=50,0,(F465-50)*B465*7%+IF(AND(B465&lt;=10,B465&gt;0),(人物成长表!$B465-1)*转化表!$H$50,IF(AND(B465&lt;=20,B465&gt;10),9*转化表!$H$50+(B465-10)*转化表!$H$51,IF(AND(B465&lt;=30,B465&gt;20),9*转化表!$H$50+10*转化表!$H$51+(B465-20)*转化表!$H$52,IF(AND(B465&lt;=40,B465&gt;30),9*转化表!$H$50+10*转化表!$H$51+10*转化表!$H$52+(B465-30)*转化表!$H$53,IF(AND(B465&lt;=50,B465&gt;40),9*转化表!$H$50+10*转化表!$H$51+10*转化表!$H$52+10*转化表!$H$53+(B465-40)*转化表!$H$54,IF(AND(B465&lt;=60,B465&gt;50),9*转化表!$H$50+10*转化表!$H$51+10*转化表!$H$52+10*转化表!$H$53+10*转化表!$H$54+(B465-50)*转化表!$H$55,IF(AND(B465&lt;=70,B465&gt;60),9*转化表!$H$50+10*转化表!$H$51+10*转化表!$H$52+10*转化表!$H$53+10*转化表!$H$54+10*转化表!$H$55+(B465-60)*转化表!$H$56,IF(AND(B465&lt;=80,B465&gt;70),9*转化表!$H$50+10*转化表!$H$51+10*转化表!$H$52+10*转化表!$H$53+10*转化表!$H$54+10*转化表!$H$55+10*转化表!$H$56+(B465-70)*转化表!$H$57,IF(AND(B465&lt;=90,B465&gt;80),9*转化表!$H$50+10*转化表!$H$51+10*转化表!$H$52+10*转化表!$H$53+10*转化表!$H$54+10*转化表!$H$55+10*转化表!$H$56+10*转化表!$H$57+(B465-80)*转化表!$H$58,IF(AND(B465&lt;=100,B465&gt;90),9*转化表!$H$50+10*转化表!$H$51+10*转化表!$H$52+10*转化表!$H$53+10*转化表!$H$54+10*转化表!$H$55+10*转化表!$H$56+10*转化表!$H$57+10*转化表!$H$58+(B465-90)*转化表!$H$59,IF(AND(B465&lt;=110,B465&gt;100),9*转化表!$H$50+10*转化表!$H$51+10*转化表!$H$52+10*转化表!$H$53+10*转化表!$H$54+10*转化表!$H$55+10*转化表!$H$56+10*转化表!$H$57+10*转化表!$H$58+10*转化表!$H$59+(B465-100)*转化表!$H$60,IF(AND(B465&lt;=120,B465&gt;110),9*转化表!$H$50+10*转化表!$H$51+10*转化表!$H$52+10*转化表!$H$53+10*转化表!$H$54+10*转化表!$H$55+10*转化表!$H$56+10*转化表!$H$57+10*转化表!$H$58+10*转化表!$H$59+10*转化表!$H$60+(B465-110)*转化表!$H$61)))))))))))))</f>
        <v>0</v>
      </c>
      <c r="M465" s="26">
        <v>0.3</v>
      </c>
      <c r="N465" s="24">
        <v>0</v>
      </c>
      <c r="O465" s="24">
        <v>0</v>
      </c>
      <c r="P465" s="26">
        <v>0.05</v>
      </c>
      <c r="Q465" s="24">
        <v>0</v>
      </c>
      <c r="R465" s="24">
        <v>0</v>
      </c>
      <c r="S465" s="26">
        <v>0.1</v>
      </c>
    </row>
    <row r="466" spans="1:19">
      <c r="A466" s="23" t="s">
        <v>466</v>
      </c>
      <c r="B466" s="24">
        <v>105</v>
      </c>
      <c r="C466" s="25">
        <f t="shared" si="4"/>
        <v>9694</v>
      </c>
      <c r="D466" s="23">
        <v>60</v>
      </c>
      <c r="E466" s="23">
        <v>50</v>
      </c>
      <c r="F466" s="24">
        <v>50</v>
      </c>
      <c r="G466" s="47">
        <f>人物成长表!$D466*人物成长表!$B466*10%+7+IF(AND(B466&lt;=10,B466&gt;0),(人物成长表!$B466-1)*转化表!$C$50,IF(AND(B466&lt;=20,B466&gt;10),9*转化表!$C$50+(B466-10)*转化表!$C$51,IF(AND(B466&lt;=30,B466&gt;20),9*转化表!$C$50+10*转化表!$C$51+(B466-20)*转化表!$C$52,IF(AND(B466&lt;=40,B466&gt;30),9*转化表!$C$50+10*转化表!$C$51+10*转化表!$C$52+(B466-30)*转化表!$C$53,IF(AND(B466&lt;=50,B466&gt;40),9*转化表!$C$50+10*转化表!$C$51+10*转化表!$C$52+10*转化表!$C$53+(B466-40)*转化表!$C$54,IF(AND(B466&lt;=60,B466&gt;50),9*转化表!$C$50+10*转化表!$C$51+10*转化表!$C$52+10*转化表!$C$53+10*转化表!$C$54+(B466-50)*转化表!$C$55,IF(AND(B466&lt;=70,B466&gt;60),9*转化表!$C$50+10*转化表!$C$51+10*转化表!$C$52+10*转化表!$C$53+10*转化表!$C$54+10*转化表!$C$55+(B466-60)*转化表!$C$56,IF(AND(B466&lt;=80,B466&gt;70),9*转化表!$C$50+10*转化表!$C$51+10*转化表!$C$52+10*转化表!$C$53+10*转化表!$C$54+10*转化表!$C$55+10*转化表!$C$56+(B466-70)*转化表!$C$57,IF(AND(B466&lt;=90,B466&gt;80),9*转化表!$C$50+10*转化表!$C$51+10*转化表!$C$52+10*转化表!$C$53+10*转化表!$C$54+10*转化表!$C$55+10*转化表!$C$56+10*转化表!$C$57+(B466-80)*转化表!$C$58,IF(AND(B466&lt;=100,B466&gt;90),9*转化表!$C$50+10*转化表!$C$51+10*转化表!$C$52+10*转化表!$C$53+10*转化表!$C$54+10*转化表!$C$55+10*转化表!$C$56+10*转化表!$C$57+10*转化表!$C$58+(B466-90)*转化表!$C$59,IF(AND(B466&lt;=110,B466&gt;100),9*转化表!$C$50+10*转化表!$C$51+10*转化表!$C$52+10*转化表!$C$53+10*转化表!$C$54+10*转化表!$C$55+10*转化表!$C$56+10*转化表!$C$57+10*转化表!$C$58+10*转化表!$C$59+(B466-100)*转化表!$C$60,IF(AND(B466&lt;=120,B466&gt;110),9*转化表!$C$50+10*转化表!$C$51+10*转化表!$C$52+10*转化表!$C$53+10*转化表!$C$54+10*转化表!$C$55+10*转化表!$C$56+10*转化表!$C$57+10*转化表!$C$58+10*转化表!$C$59+10*转化表!$C$60+(B466-110)*转化表!$C$61))))))))))))</f>
        <v>2524</v>
      </c>
      <c r="H466" s="47">
        <f>人物成长表!$D466*人物成长表!$B466*7%+4.8+IF(AND(B466&lt;=10,B466&gt;0),(人物成长表!$B466-1)*转化表!$D$50,IF(AND(B466&lt;=20,B466&gt;10),9*转化表!$D$50+(B466-10)*转化表!$D$51,IF(AND(B466&lt;=30,B466&gt;20),9*转化表!$D$50+10*转化表!$D$51+(B466-20)*转化表!$D$52,IF(AND(B466&lt;=40,B466&gt;30),9*转化表!$D$50+10*转化表!$D$51+10*转化表!$D$52+(B466-30)*转化表!$D$53,IF(AND(B466&lt;=50,B466&gt;40),9*转化表!$D$50+10*转化表!$D$51+10*转化表!$D$52+10*转化表!$D$53+(B466-40)*转化表!$D$54,IF(AND(B466&lt;=60,B466&gt;50),9*转化表!$D$50+10*转化表!$D$51+10*转化表!$D$52+10*转化表!$D$53+10*转化表!$D$54+(B466-50)*转化表!$D$55,IF(AND(B466&lt;=70,B466&gt;60),9*转化表!$D$50+10*转化表!$D$51+10*转化表!$D$52+10*转化表!$D$53+10*转化表!$D$54+10*转化表!$D$55+(B466-60)*转化表!$D$56,IF(AND(B466&lt;=80,B466&gt;70),9*转化表!$D$50+10*转化表!$D$51+10*转化表!$D$52+10*转化表!$D$53+10*转化表!$D$54+10*转化表!$D$55+10*转化表!$D$56+(B466-70)*转化表!$D$57,IF(AND(B466&lt;=90,B466&gt;80),9*转化表!$D$50+10*转化表!$D$51+10*转化表!$D$52+10*转化表!$D$53+10*转化表!$D$54+10*转化表!$D$55+10*转化表!$D$56+10*转化表!$D$57+(B466-80)*转化表!$D$58,IF(AND(B466&lt;=100,B466&gt;90),9*转化表!$D$50+10*转化表!$D$51+10*转化表!$D$52+10*转化表!$D$53+10*转化表!$D$54+10*转化表!$D$55+10*转化表!$D$56+10*转化表!$D$57+10*转化表!$D$58+(B466-90)*转化表!$D$59,IF(AND(B466&lt;=110,B466&gt;100),9*转化表!$D$50+10*转化表!$D$51+10*转化表!$D$52+10*转化表!$D$53+10*转化表!$D$54+10*转化表!$D$55+10*转化表!$D$56+10*转化表!$D$57+10*转化表!$D$58+10*转化表!$D$59+(B466-100)*转化表!$D$60,IF(AND(B466&lt;=120,B466&gt;110),9*转化表!$D$50+10*转化表!$D$51+10*转化表!$D$52+10*转化表!$D$53+10*转化表!$D$54+10*转化表!$D$55+10*转化表!$D$56+10*转化表!$D$57+10*转化表!$D$58+10*转化表!$D$59+10*转化表!$D$60+(B466-110)*转化表!$D$61))))))))))))</f>
        <v>644</v>
      </c>
      <c r="I466" s="46">
        <f>IF(E466&lt;=50,0,(E466-50)*B466*10%+0.1+IF(AND(B466&lt;=10,B466&gt;0),(人物成长表!$B466-1)*转化表!$E$50,IF(AND(B466&lt;=20,B466&gt;10),9*转化表!$E$50+(B466-10)*转化表!$E$51,IF(AND(B466&lt;=30,B466&gt;20),9*转化表!$E$50+10*转化表!$E$51+(B466-20)*转化表!$E$52,IF(AND(B466&lt;=40,B466&gt;30),9*转化表!$E$50+10*转化表!$E$51+10*转化表!$E$52+(B466-30)*转化表!$E$53,IF(AND(B466&lt;=50,B466&gt;40),9*转化表!$E$50+10*转化表!$E$51+10*转化表!$E$52+10*转化表!$E$53+(B466-40)*转化表!$E$54,IF(AND(B466&lt;=60,B466&gt;50),9*转化表!$E$50+10*转化表!$E$51+10*转化表!$E$52+10*转化表!$E$53+10*转化表!$E$54+(B466-50)*转化表!$E$55,IF(AND(B466&lt;=70,B466&gt;60),9*转化表!$E$50+10*转化表!$E$51+10*转化表!$E$52+10*转化表!$E$53+10*转化表!$E$54+10*转化表!$E$55+(B466-60)*转化表!$E$56,IF(AND(B466&lt;=80,B466&gt;70),9*转化表!$E$50+10*转化表!$E$51+10*转化表!$E$52+10*转化表!$E$53+10*转化表!$E$54+10*转化表!$E$55+10*转化表!$E$56+(B466-70)*转化表!$E$57,IF(AND(B466&lt;=90,B466&gt;80),9*转化表!$E$50+10*转化表!$E$51+10*转化表!$E$52+10*转化表!$E$53+10*转化表!$E$54+10*转化表!$E$55+10*转化表!$E$56+10*转化表!$E$57+(B466-80)*转化表!$E$58,IF(AND(B466&lt;=100,B466&gt;90),9*转化表!$E$50+10*转化表!$E$51+10*转化表!$E$52+10*转化表!$E$53+10*转化表!$E$54+10*转化表!$E$55+10*转化表!$E$56+10*转化表!$E$57+10*转化表!$E$58+(B466-90)*转化表!$E$59,IF(AND(B466&lt;=110,B466&gt;100),9*转化表!$E$50+10*转化表!$E$51+10*转化表!$E$52+10*转化表!$E$53+10*转化表!$E$54+10*转化表!$E$55+10*转化表!$E$56+10*转化表!$E$57+10*转化表!$E$58+10*转化表!$E$59+(B466-100)*转化表!$E$60,IF(AND(B466&lt;=120,B466&gt;110),9*转化表!$E$50+10*转化表!$E$51+10*转化表!$E$52+10*转化表!$E$53+10*转化表!$E$54+10*转化表!$E$55+10*转化表!$E$56+10*转化表!$E$57+10*转化表!$E$58+10*转化表!$E$59+10*转化表!$E$60+(B466-110)*转化表!$E$61)))))))))))))</f>
        <v>0</v>
      </c>
      <c r="J466" s="46">
        <f>IF(E466&lt;=50,0,(E466-50)*B466*7%+0.1+IF(AND(B466&lt;=10,B466&gt;0),(人物成长表!$B466-1)*转化表!$F$50,IF(AND(B466&lt;=20,B466&gt;10),9*转化表!$F$50+(B466-10)*转化表!$F$51,IF(AND(B466&lt;=30,B466&gt;20),9*转化表!$F$50+10*转化表!$F$51+(B466-20)*转化表!$F$52,IF(AND(B466&lt;=40,B466&gt;30),9*转化表!$F$50+10*转化表!$F$51+10*转化表!$F$52+(B466-30)*转化表!$F$53,IF(AND(B466&lt;=50,B466&gt;40),9*转化表!$F$50+10*转化表!$F$51+10*转化表!$F$52+10*转化表!$F$53+(B466-40)*转化表!$F$54,IF(AND(B466&lt;=60,B466&gt;50),9*转化表!$F$50+10*转化表!$F$51+10*转化表!$F$52+10*转化表!$F$53+10*转化表!$F$54+(B466-50)*转化表!$F$55,IF(AND(B466&lt;=70,B466&gt;60),9*转化表!$F$50+10*转化表!$F$51+10*转化表!$F$52+10*转化表!$F$53+10*转化表!$F$54+10*转化表!$F$55+(B466-60)*转化表!$F$56,IF(AND(B466&lt;=80,B466&gt;70),9*转化表!$F$50+10*转化表!$F$51+10*转化表!$F$52+10*转化表!$F$53+10*转化表!$F$54+10*转化表!$F$55+10*转化表!$F$56+(B466-70)*转化表!$F$57,IF(AND(B466&lt;=90,B466&gt;80),9*转化表!$F$50+10*转化表!$F$51+10*转化表!$F$52+10*转化表!$F$53+10*转化表!$F$54+10*转化表!$F$55+10*转化表!$F$56+10*转化表!$F$57+(B466-80)*转化表!$F$58,IF(AND(B466&lt;=100,B466&gt;90),9*转化表!$F$50+10*转化表!$F$51+10*转化表!$F$52+10*转化表!$F$53+10*转化表!$F$54+10*转化表!$F$55+10*转化表!$F$56+10*转化表!$F$57+10*转化表!$F$58+(B466-90)*转化表!$F$59,IF(AND(B466&lt;=110,B466&gt;100),9*转化表!$F$50+10*转化表!$F$51+10*转化表!$F$52+10*转化表!$F$53+10*转化表!$F$54+10*转化表!$F$55+10*转化表!$F$56+10*转化表!$F$57+10*转化表!$F$58+10*转化表!$F$59+(B466-100)*转化表!$F$60,IF(AND(B466&lt;=120,B466&gt;110),9*转化表!$F$50+10*转化表!$F$51+10*转化表!$F$52+10*转化表!$F$53+10*转化表!$F$54+10*转化表!$F$55+10*转化表!$F$56+10*转化表!$F$57+10*转化表!$F$58+10*转化表!$F$59+10*转化表!$F$60+(B466-110)*转化表!$F$61)))))))))))))</f>
        <v>0</v>
      </c>
      <c r="K466" s="46">
        <f>(F466-50)*B466*10%+1+IF(AND(B466&lt;=10,B466&gt;0),(人物成长表!$B466-1)*转化表!$G$50,IF(AND(B466&lt;=20,B466&gt;10),9*转化表!$G$50+(B466-10)*转化表!$G$51,IF(AND(B466&lt;=30,B466&gt;20),9*转化表!$G$50+10*转化表!$G$51+(B466-20)*转化表!$G$52,IF(AND(B466&lt;=40,B466&gt;30),9*转化表!$G$50+10*转化表!$G$51+10*转化表!$G$52+(B466-30)*转化表!$G$53,IF(AND(B466&lt;=50,B466&gt;40),9*转化表!$G$50+10*转化表!$G$51+10*转化表!$G$52+10*转化表!$G$53+(B466-40)*转化表!$G$54,IF(AND(B466&lt;=60,B466&gt;50),9*转化表!$G$50+10*转化表!$G$51+10*转化表!$G$52+10*转化表!$G$53+10*转化表!$G$54+(B466-50)*转化表!$G$55,IF(AND(B466&lt;=70,B466&gt;60),9*转化表!$G$50+10*转化表!$G$51+10*转化表!$G$52+10*转化表!$G$53+10*转化表!$G$54+10*转化表!$G$55+(B466-60)*转化表!$G$56,IF(AND(B466&lt;=80,B466&gt;70),9*转化表!$G$50+10*转化表!$G$51+10*转化表!$G$52+10*转化表!$G$53+10*转化表!$G$54+10*转化表!$G$55+10*转化表!$G$56+(B466-70)*转化表!$G$57,IF(AND(B466&lt;=90,B466&gt;80),9*转化表!$G$50+10*转化表!$G$51+10*转化表!$G$52+10*转化表!$G$53+10*转化表!$G$54+10*转化表!$G$55+10*转化表!$G$56+10*转化表!$G$57+(B466-80)*转化表!$G$58,IF(AND(B466&lt;=100,B466&gt;90),9*转化表!$G$50+10*转化表!$G$51+10*转化表!$G$52+10*转化表!$G$53+10*转化表!$G$54+10*转化表!$G$55+10*转化表!$G$56+10*转化表!$G$57+10*转化表!$G$58+(B466-90)*转化表!$G$59,IF(AND(B466&lt;=110,B466&gt;100),9*转化表!$G$50+10*转化表!$G$51+10*转化表!$G$52+10*转化表!$G$53+10*转化表!$G$54+10*转化表!$G$55+10*转化表!$G$56+10*转化表!$G$57+10*转化表!$G$58+10*转化表!$G$59+(B466-100)*转化表!$G$60,IF(AND(B466&lt;=120,B466&gt;110),9*转化表!$G$50+10*转化表!$G$51+10*转化表!$G$52+10*转化表!$G$53+10*转化表!$G$54+10*转化表!$G$55+10*转化表!$G$56+10*转化表!$G$57+10*转化表!$G$58+10*转化表!$G$59+10*转化表!$G$60+(B466-110)*转化表!$G$61))))))))))))</f>
        <v>605</v>
      </c>
      <c r="L466" s="46">
        <f>IF(F466&lt;=50,0,(F466-50)*B466*7%+IF(AND(B466&lt;=10,B466&gt;0),(人物成长表!$B466-1)*转化表!$H$50,IF(AND(B466&lt;=20,B466&gt;10),9*转化表!$H$50+(B466-10)*转化表!$H$51,IF(AND(B466&lt;=30,B466&gt;20),9*转化表!$H$50+10*转化表!$H$51+(B466-20)*转化表!$H$52,IF(AND(B466&lt;=40,B466&gt;30),9*转化表!$H$50+10*转化表!$H$51+10*转化表!$H$52+(B466-30)*转化表!$H$53,IF(AND(B466&lt;=50,B466&gt;40),9*转化表!$H$50+10*转化表!$H$51+10*转化表!$H$52+10*转化表!$H$53+(B466-40)*转化表!$H$54,IF(AND(B466&lt;=60,B466&gt;50),9*转化表!$H$50+10*转化表!$H$51+10*转化表!$H$52+10*转化表!$H$53+10*转化表!$H$54+(B466-50)*转化表!$H$55,IF(AND(B466&lt;=70,B466&gt;60),9*转化表!$H$50+10*转化表!$H$51+10*转化表!$H$52+10*转化表!$H$53+10*转化表!$H$54+10*转化表!$H$55+(B466-60)*转化表!$H$56,IF(AND(B466&lt;=80,B466&gt;70),9*转化表!$H$50+10*转化表!$H$51+10*转化表!$H$52+10*转化表!$H$53+10*转化表!$H$54+10*转化表!$H$55+10*转化表!$H$56+(B466-70)*转化表!$H$57,IF(AND(B466&lt;=90,B466&gt;80),9*转化表!$H$50+10*转化表!$H$51+10*转化表!$H$52+10*转化表!$H$53+10*转化表!$H$54+10*转化表!$H$55+10*转化表!$H$56+10*转化表!$H$57+(B466-80)*转化表!$H$58,IF(AND(B466&lt;=100,B466&gt;90),9*转化表!$H$50+10*转化表!$H$51+10*转化表!$H$52+10*转化表!$H$53+10*转化表!$H$54+10*转化表!$H$55+10*转化表!$H$56+10*转化表!$H$57+10*转化表!$H$58+(B466-90)*转化表!$H$59,IF(AND(B466&lt;=110,B466&gt;100),9*转化表!$H$50+10*转化表!$H$51+10*转化表!$H$52+10*转化表!$H$53+10*转化表!$H$54+10*转化表!$H$55+10*转化表!$H$56+10*转化表!$H$57+10*转化表!$H$58+10*转化表!$H$59+(B466-100)*转化表!$H$60,IF(AND(B466&lt;=120,B466&gt;110),9*转化表!$H$50+10*转化表!$H$51+10*转化表!$H$52+10*转化表!$H$53+10*转化表!$H$54+10*转化表!$H$55+10*转化表!$H$56+10*转化表!$H$57+10*转化表!$H$58+10*转化表!$H$59+10*转化表!$H$60+(B466-110)*转化表!$H$61)))))))))))))</f>
        <v>0</v>
      </c>
      <c r="M466" s="26">
        <v>0.3</v>
      </c>
      <c r="N466" s="24">
        <v>0</v>
      </c>
      <c r="O466" s="24">
        <v>0</v>
      </c>
      <c r="P466" s="26">
        <v>0.05</v>
      </c>
      <c r="Q466" s="24">
        <v>0</v>
      </c>
      <c r="R466" s="24">
        <v>0</v>
      </c>
      <c r="S466" s="26">
        <v>0.1</v>
      </c>
    </row>
    <row r="467" spans="1:19">
      <c r="A467" s="23" t="s">
        <v>466</v>
      </c>
      <c r="B467" s="24">
        <v>106</v>
      </c>
      <c r="C467" s="25">
        <f t="shared" si="4"/>
        <v>9870</v>
      </c>
      <c r="D467" s="23">
        <v>60</v>
      </c>
      <c r="E467" s="23">
        <v>50</v>
      </c>
      <c r="F467" s="24">
        <v>50</v>
      </c>
      <c r="G467" s="47">
        <f>人物成长表!$D467*人物成长表!$B467*10%+7+IF(AND(B467&lt;=10,B467&gt;0),(人物成长表!$B467-1)*转化表!$C$50,IF(AND(B467&lt;=20,B467&gt;10),9*转化表!$C$50+(B467-10)*转化表!$C$51,IF(AND(B467&lt;=30,B467&gt;20),9*转化表!$C$50+10*转化表!$C$51+(B467-20)*转化表!$C$52,IF(AND(B467&lt;=40,B467&gt;30),9*转化表!$C$50+10*转化表!$C$51+10*转化表!$C$52+(B467-30)*转化表!$C$53,IF(AND(B467&lt;=50,B467&gt;40),9*转化表!$C$50+10*转化表!$C$51+10*转化表!$C$52+10*转化表!$C$53+(B467-40)*转化表!$C$54,IF(AND(B467&lt;=60,B467&gt;50),9*转化表!$C$50+10*转化表!$C$51+10*转化表!$C$52+10*转化表!$C$53+10*转化表!$C$54+(B467-50)*转化表!$C$55,IF(AND(B467&lt;=70,B467&gt;60),9*转化表!$C$50+10*转化表!$C$51+10*转化表!$C$52+10*转化表!$C$53+10*转化表!$C$54+10*转化表!$C$55+(B467-60)*转化表!$C$56,IF(AND(B467&lt;=80,B467&gt;70),9*转化表!$C$50+10*转化表!$C$51+10*转化表!$C$52+10*转化表!$C$53+10*转化表!$C$54+10*转化表!$C$55+10*转化表!$C$56+(B467-70)*转化表!$C$57,IF(AND(B467&lt;=90,B467&gt;80),9*转化表!$C$50+10*转化表!$C$51+10*转化表!$C$52+10*转化表!$C$53+10*转化表!$C$54+10*转化表!$C$55+10*转化表!$C$56+10*转化表!$C$57+(B467-80)*转化表!$C$58,IF(AND(B467&lt;=100,B467&gt;90),9*转化表!$C$50+10*转化表!$C$51+10*转化表!$C$52+10*转化表!$C$53+10*转化表!$C$54+10*转化表!$C$55+10*转化表!$C$56+10*转化表!$C$57+10*转化表!$C$58+(B467-90)*转化表!$C$59,IF(AND(B467&lt;=110,B467&gt;100),9*转化表!$C$50+10*转化表!$C$51+10*转化表!$C$52+10*转化表!$C$53+10*转化表!$C$54+10*转化表!$C$55+10*转化表!$C$56+10*转化表!$C$57+10*转化表!$C$58+10*转化表!$C$59+(B467-100)*转化表!$C$60,IF(AND(B467&lt;=120,B467&gt;110),9*转化表!$C$50+10*转化表!$C$51+10*转化表!$C$52+10*转化表!$C$53+10*转化表!$C$54+10*转化表!$C$55+10*转化表!$C$56+10*转化表!$C$57+10*转化表!$C$58+10*转化表!$C$59+10*转化表!$C$60+(B467-110)*转化表!$C$61))))))))))))</f>
        <v>2569</v>
      </c>
      <c r="H467" s="47">
        <f>人物成长表!$D467*人物成长表!$B467*7%+4.8+IF(AND(B467&lt;=10,B467&gt;0),(人物成长表!$B467-1)*转化表!$D$50,IF(AND(B467&lt;=20,B467&gt;10),9*转化表!$D$50+(B467-10)*转化表!$D$51,IF(AND(B467&lt;=30,B467&gt;20),9*转化表!$D$50+10*转化表!$D$51+(B467-20)*转化表!$D$52,IF(AND(B467&lt;=40,B467&gt;30),9*转化表!$D$50+10*转化表!$D$51+10*转化表!$D$52+(B467-30)*转化表!$D$53,IF(AND(B467&lt;=50,B467&gt;40),9*转化表!$D$50+10*转化表!$D$51+10*转化表!$D$52+10*转化表!$D$53+(B467-40)*转化表!$D$54,IF(AND(B467&lt;=60,B467&gt;50),9*转化表!$D$50+10*转化表!$D$51+10*转化表!$D$52+10*转化表!$D$53+10*转化表!$D$54+(B467-50)*转化表!$D$55,IF(AND(B467&lt;=70,B467&gt;60),9*转化表!$D$50+10*转化表!$D$51+10*转化表!$D$52+10*转化表!$D$53+10*转化表!$D$54+10*转化表!$D$55+(B467-60)*转化表!$D$56,IF(AND(B467&lt;=80,B467&gt;70),9*转化表!$D$50+10*转化表!$D$51+10*转化表!$D$52+10*转化表!$D$53+10*转化表!$D$54+10*转化表!$D$55+10*转化表!$D$56+(B467-70)*转化表!$D$57,IF(AND(B467&lt;=90,B467&gt;80),9*转化表!$D$50+10*转化表!$D$51+10*转化表!$D$52+10*转化表!$D$53+10*转化表!$D$54+10*转化表!$D$55+10*转化表!$D$56+10*转化表!$D$57+(B467-80)*转化表!$D$58,IF(AND(B467&lt;=100,B467&gt;90),9*转化表!$D$50+10*转化表!$D$51+10*转化表!$D$52+10*转化表!$D$53+10*转化表!$D$54+10*转化表!$D$55+10*转化表!$D$56+10*转化表!$D$57+10*转化表!$D$58+(B467-90)*转化表!$D$59,IF(AND(B467&lt;=110,B467&gt;100),9*转化表!$D$50+10*转化表!$D$51+10*转化表!$D$52+10*转化表!$D$53+10*转化表!$D$54+10*转化表!$D$55+10*转化表!$D$56+10*转化表!$D$57+10*转化表!$D$58+10*转化表!$D$59+(B467-100)*转化表!$D$60,IF(AND(B467&lt;=120,B467&gt;110),9*转化表!$D$50+10*转化表!$D$51+10*转化表!$D$52+10*转化表!$D$53+10*转化表!$D$54+10*转化表!$D$55+10*转化表!$D$56+10*转化表!$D$57+10*转化表!$D$58+10*转化表!$D$59+10*转化表!$D$60+(B467-110)*转化表!$D$61))))))))))))</f>
        <v>654.20000000000005</v>
      </c>
      <c r="I467" s="46">
        <f>IF(E467&lt;=50,0,(E467-50)*B467*10%+0.1+IF(AND(B467&lt;=10,B467&gt;0),(人物成长表!$B467-1)*转化表!$E$50,IF(AND(B467&lt;=20,B467&gt;10),9*转化表!$E$50+(B467-10)*转化表!$E$51,IF(AND(B467&lt;=30,B467&gt;20),9*转化表!$E$50+10*转化表!$E$51+(B467-20)*转化表!$E$52,IF(AND(B467&lt;=40,B467&gt;30),9*转化表!$E$50+10*转化表!$E$51+10*转化表!$E$52+(B467-30)*转化表!$E$53,IF(AND(B467&lt;=50,B467&gt;40),9*转化表!$E$50+10*转化表!$E$51+10*转化表!$E$52+10*转化表!$E$53+(B467-40)*转化表!$E$54,IF(AND(B467&lt;=60,B467&gt;50),9*转化表!$E$50+10*转化表!$E$51+10*转化表!$E$52+10*转化表!$E$53+10*转化表!$E$54+(B467-50)*转化表!$E$55,IF(AND(B467&lt;=70,B467&gt;60),9*转化表!$E$50+10*转化表!$E$51+10*转化表!$E$52+10*转化表!$E$53+10*转化表!$E$54+10*转化表!$E$55+(B467-60)*转化表!$E$56,IF(AND(B467&lt;=80,B467&gt;70),9*转化表!$E$50+10*转化表!$E$51+10*转化表!$E$52+10*转化表!$E$53+10*转化表!$E$54+10*转化表!$E$55+10*转化表!$E$56+(B467-70)*转化表!$E$57,IF(AND(B467&lt;=90,B467&gt;80),9*转化表!$E$50+10*转化表!$E$51+10*转化表!$E$52+10*转化表!$E$53+10*转化表!$E$54+10*转化表!$E$55+10*转化表!$E$56+10*转化表!$E$57+(B467-80)*转化表!$E$58,IF(AND(B467&lt;=100,B467&gt;90),9*转化表!$E$50+10*转化表!$E$51+10*转化表!$E$52+10*转化表!$E$53+10*转化表!$E$54+10*转化表!$E$55+10*转化表!$E$56+10*转化表!$E$57+10*转化表!$E$58+(B467-90)*转化表!$E$59,IF(AND(B467&lt;=110,B467&gt;100),9*转化表!$E$50+10*转化表!$E$51+10*转化表!$E$52+10*转化表!$E$53+10*转化表!$E$54+10*转化表!$E$55+10*转化表!$E$56+10*转化表!$E$57+10*转化表!$E$58+10*转化表!$E$59+(B467-100)*转化表!$E$60,IF(AND(B467&lt;=120,B467&gt;110),9*转化表!$E$50+10*转化表!$E$51+10*转化表!$E$52+10*转化表!$E$53+10*转化表!$E$54+10*转化表!$E$55+10*转化表!$E$56+10*转化表!$E$57+10*转化表!$E$58+10*转化表!$E$59+10*转化表!$E$60+(B467-110)*转化表!$E$61)))))))))))))</f>
        <v>0</v>
      </c>
      <c r="J467" s="46">
        <f>IF(E467&lt;=50,0,(E467-50)*B467*7%+0.1+IF(AND(B467&lt;=10,B467&gt;0),(人物成长表!$B467-1)*转化表!$F$50,IF(AND(B467&lt;=20,B467&gt;10),9*转化表!$F$50+(B467-10)*转化表!$F$51,IF(AND(B467&lt;=30,B467&gt;20),9*转化表!$F$50+10*转化表!$F$51+(B467-20)*转化表!$F$52,IF(AND(B467&lt;=40,B467&gt;30),9*转化表!$F$50+10*转化表!$F$51+10*转化表!$F$52+(B467-30)*转化表!$F$53,IF(AND(B467&lt;=50,B467&gt;40),9*转化表!$F$50+10*转化表!$F$51+10*转化表!$F$52+10*转化表!$F$53+(B467-40)*转化表!$F$54,IF(AND(B467&lt;=60,B467&gt;50),9*转化表!$F$50+10*转化表!$F$51+10*转化表!$F$52+10*转化表!$F$53+10*转化表!$F$54+(B467-50)*转化表!$F$55,IF(AND(B467&lt;=70,B467&gt;60),9*转化表!$F$50+10*转化表!$F$51+10*转化表!$F$52+10*转化表!$F$53+10*转化表!$F$54+10*转化表!$F$55+(B467-60)*转化表!$F$56,IF(AND(B467&lt;=80,B467&gt;70),9*转化表!$F$50+10*转化表!$F$51+10*转化表!$F$52+10*转化表!$F$53+10*转化表!$F$54+10*转化表!$F$55+10*转化表!$F$56+(B467-70)*转化表!$F$57,IF(AND(B467&lt;=90,B467&gt;80),9*转化表!$F$50+10*转化表!$F$51+10*转化表!$F$52+10*转化表!$F$53+10*转化表!$F$54+10*转化表!$F$55+10*转化表!$F$56+10*转化表!$F$57+(B467-80)*转化表!$F$58,IF(AND(B467&lt;=100,B467&gt;90),9*转化表!$F$50+10*转化表!$F$51+10*转化表!$F$52+10*转化表!$F$53+10*转化表!$F$54+10*转化表!$F$55+10*转化表!$F$56+10*转化表!$F$57+10*转化表!$F$58+(B467-90)*转化表!$F$59,IF(AND(B467&lt;=110,B467&gt;100),9*转化表!$F$50+10*转化表!$F$51+10*转化表!$F$52+10*转化表!$F$53+10*转化表!$F$54+10*转化表!$F$55+10*转化表!$F$56+10*转化表!$F$57+10*转化表!$F$58+10*转化表!$F$59+(B467-100)*转化表!$F$60,IF(AND(B467&lt;=120,B467&gt;110),9*转化表!$F$50+10*转化表!$F$51+10*转化表!$F$52+10*转化表!$F$53+10*转化表!$F$54+10*转化表!$F$55+10*转化表!$F$56+10*转化表!$F$57+10*转化表!$F$58+10*转化表!$F$59+10*转化表!$F$60+(B467-110)*转化表!$F$61)))))))))))))</f>
        <v>0</v>
      </c>
      <c r="K467" s="46">
        <f>(F467-50)*B467*10%+1+IF(AND(B467&lt;=10,B467&gt;0),(人物成长表!$B467-1)*转化表!$G$50,IF(AND(B467&lt;=20,B467&gt;10),9*转化表!$G$50+(B467-10)*转化表!$G$51,IF(AND(B467&lt;=30,B467&gt;20),9*转化表!$G$50+10*转化表!$G$51+(B467-20)*转化表!$G$52,IF(AND(B467&lt;=40,B467&gt;30),9*转化表!$G$50+10*转化表!$G$51+10*转化表!$G$52+(B467-30)*转化表!$G$53,IF(AND(B467&lt;=50,B467&gt;40),9*转化表!$G$50+10*转化表!$G$51+10*转化表!$G$52+10*转化表!$G$53+(B467-40)*转化表!$G$54,IF(AND(B467&lt;=60,B467&gt;50),9*转化表!$G$50+10*转化表!$G$51+10*转化表!$G$52+10*转化表!$G$53+10*转化表!$G$54+(B467-50)*转化表!$G$55,IF(AND(B467&lt;=70,B467&gt;60),9*转化表!$G$50+10*转化表!$G$51+10*转化表!$G$52+10*转化表!$G$53+10*转化表!$G$54+10*转化表!$G$55+(B467-60)*转化表!$G$56,IF(AND(B467&lt;=80,B467&gt;70),9*转化表!$G$50+10*转化表!$G$51+10*转化表!$G$52+10*转化表!$G$53+10*转化表!$G$54+10*转化表!$G$55+10*转化表!$G$56+(B467-70)*转化表!$G$57,IF(AND(B467&lt;=90,B467&gt;80),9*转化表!$G$50+10*转化表!$G$51+10*转化表!$G$52+10*转化表!$G$53+10*转化表!$G$54+10*转化表!$G$55+10*转化表!$G$56+10*转化表!$G$57+(B467-80)*转化表!$G$58,IF(AND(B467&lt;=100,B467&gt;90),9*转化表!$G$50+10*转化表!$G$51+10*转化表!$G$52+10*转化表!$G$53+10*转化表!$G$54+10*转化表!$G$55+10*转化表!$G$56+10*转化表!$G$57+10*转化表!$G$58+(B467-90)*转化表!$G$59,IF(AND(B467&lt;=110,B467&gt;100),9*转化表!$G$50+10*转化表!$G$51+10*转化表!$G$52+10*转化表!$G$53+10*转化表!$G$54+10*转化表!$G$55+10*转化表!$G$56+10*转化表!$G$57+10*转化表!$G$58+10*转化表!$G$59+(B467-100)*转化表!$G$60,IF(AND(B467&lt;=120,B467&gt;110),9*转化表!$G$50+10*转化表!$G$51+10*转化表!$G$52+10*转化表!$G$53+10*转化表!$G$54+10*转化表!$G$55+10*转化表!$G$56+10*转化表!$G$57+10*转化表!$G$58+10*转化表!$G$59+10*转化表!$G$60+(B467-110)*转化表!$G$61))))))))))))</f>
        <v>616</v>
      </c>
      <c r="L467" s="46">
        <f>IF(F467&lt;=50,0,(F467-50)*B467*7%+IF(AND(B467&lt;=10,B467&gt;0),(人物成长表!$B467-1)*转化表!$H$50,IF(AND(B467&lt;=20,B467&gt;10),9*转化表!$H$50+(B467-10)*转化表!$H$51,IF(AND(B467&lt;=30,B467&gt;20),9*转化表!$H$50+10*转化表!$H$51+(B467-20)*转化表!$H$52,IF(AND(B467&lt;=40,B467&gt;30),9*转化表!$H$50+10*转化表!$H$51+10*转化表!$H$52+(B467-30)*转化表!$H$53,IF(AND(B467&lt;=50,B467&gt;40),9*转化表!$H$50+10*转化表!$H$51+10*转化表!$H$52+10*转化表!$H$53+(B467-40)*转化表!$H$54,IF(AND(B467&lt;=60,B467&gt;50),9*转化表!$H$50+10*转化表!$H$51+10*转化表!$H$52+10*转化表!$H$53+10*转化表!$H$54+(B467-50)*转化表!$H$55,IF(AND(B467&lt;=70,B467&gt;60),9*转化表!$H$50+10*转化表!$H$51+10*转化表!$H$52+10*转化表!$H$53+10*转化表!$H$54+10*转化表!$H$55+(B467-60)*转化表!$H$56,IF(AND(B467&lt;=80,B467&gt;70),9*转化表!$H$50+10*转化表!$H$51+10*转化表!$H$52+10*转化表!$H$53+10*转化表!$H$54+10*转化表!$H$55+10*转化表!$H$56+(B467-70)*转化表!$H$57,IF(AND(B467&lt;=90,B467&gt;80),9*转化表!$H$50+10*转化表!$H$51+10*转化表!$H$52+10*转化表!$H$53+10*转化表!$H$54+10*转化表!$H$55+10*转化表!$H$56+10*转化表!$H$57+(B467-80)*转化表!$H$58,IF(AND(B467&lt;=100,B467&gt;90),9*转化表!$H$50+10*转化表!$H$51+10*转化表!$H$52+10*转化表!$H$53+10*转化表!$H$54+10*转化表!$H$55+10*转化表!$H$56+10*转化表!$H$57+10*转化表!$H$58+(B467-90)*转化表!$H$59,IF(AND(B467&lt;=110,B467&gt;100),9*转化表!$H$50+10*转化表!$H$51+10*转化表!$H$52+10*转化表!$H$53+10*转化表!$H$54+10*转化表!$H$55+10*转化表!$H$56+10*转化表!$H$57+10*转化表!$H$58+10*转化表!$H$59+(B467-100)*转化表!$H$60,IF(AND(B467&lt;=120,B467&gt;110),9*转化表!$H$50+10*转化表!$H$51+10*转化表!$H$52+10*转化表!$H$53+10*转化表!$H$54+10*转化表!$H$55+10*转化表!$H$56+10*转化表!$H$57+10*转化表!$H$58+10*转化表!$H$59+10*转化表!$H$60+(B467-110)*转化表!$H$61)))))))))))))</f>
        <v>0</v>
      </c>
      <c r="M467" s="26">
        <v>0.3</v>
      </c>
      <c r="N467" s="24">
        <v>0</v>
      </c>
      <c r="O467" s="24">
        <v>0</v>
      </c>
      <c r="P467" s="26">
        <v>0.05</v>
      </c>
      <c r="Q467" s="24">
        <v>0</v>
      </c>
      <c r="R467" s="24">
        <v>0</v>
      </c>
      <c r="S467" s="26">
        <v>0.1</v>
      </c>
    </row>
    <row r="468" spans="1:19">
      <c r="A468" s="23" t="s">
        <v>466</v>
      </c>
      <c r="B468" s="24">
        <v>107</v>
      </c>
      <c r="C468" s="25">
        <f t="shared" si="4"/>
        <v>10046</v>
      </c>
      <c r="D468" s="23">
        <v>60</v>
      </c>
      <c r="E468" s="23">
        <v>50</v>
      </c>
      <c r="F468" s="24">
        <v>50</v>
      </c>
      <c r="G468" s="47">
        <f>人物成长表!$D468*人物成长表!$B468*10%+7+IF(AND(B468&lt;=10,B468&gt;0),(人物成长表!$B468-1)*转化表!$C$50,IF(AND(B468&lt;=20,B468&gt;10),9*转化表!$C$50+(B468-10)*转化表!$C$51,IF(AND(B468&lt;=30,B468&gt;20),9*转化表!$C$50+10*转化表!$C$51+(B468-20)*转化表!$C$52,IF(AND(B468&lt;=40,B468&gt;30),9*转化表!$C$50+10*转化表!$C$51+10*转化表!$C$52+(B468-30)*转化表!$C$53,IF(AND(B468&lt;=50,B468&gt;40),9*转化表!$C$50+10*转化表!$C$51+10*转化表!$C$52+10*转化表!$C$53+(B468-40)*转化表!$C$54,IF(AND(B468&lt;=60,B468&gt;50),9*转化表!$C$50+10*转化表!$C$51+10*转化表!$C$52+10*转化表!$C$53+10*转化表!$C$54+(B468-50)*转化表!$C$55,IF(AND(B468&lt;=70,B468&gt;60),9*转化表!$C$50+10*转化表!$C$51+10*转化表!$C$52+10*转化表!$C$53+10*转化表!$C$54+10*转化表!$C$55+(B468-60)*转化表!$C$56,IF(AND(B468&lt;=80,B468&gt;70),9*转化表!$C$50+10*转化表!$C$51+10*转化表!$C$52+10*转化表!$C$53+10*转化表!$C$54+10*转化表!$C$55+10*转化表!$C$56+(B468-70)*转化表!$C$57,IF(AND(B468&lt;=90,B468&gt;80),9*转化表!$C$50+10*转化表!$C$51+10*转化表!$C$52+10*转化表!$C$53+10*转化表!$C$54+10*转化表!$C$55+10*转化表!$C$56+10*转化表!$C$57+(B468-80)*转化表!$C$58,IF(AND(B468&lt;=100,B468&gt;90),9*转化表!$C$50+10*转化表!$C$51+10*转化表!$C$52+10*转化表!$C$53+10*转化表!$C$54+10*转化表!$C$55+10*转化表!$C$56+10*转化表!$C$57+10*转化表!$C$58+(B468-90)*转化表!$C$59,IF(AND(B468&lt;=110,B468&gt;100),9*转化表!$C$50+10*转化表!$C$51+10*转化表!$C$52+10*转化表!$C$53+10*转化表!$C$54+10*转化表!$C$55+10*转化表!$C$56+10*转化表!$C$57+10*转化表!$C$58+10*转化表!$C$59+(B468-100)*转化表!$C$60,IF(AND(B468&lt;=120,B468&gt;110),9*转化表!$C$50+10*转化表!$C$51+10*转化表!$C$52+10*转化表!$C$53+10*转化表!$C$54+10*转化表!$C$55+10*转化表!$C$56+10*转化表!$C$57+10*转化表!$C$58+10*转化表!$C$59+10*转化表!$C$60+(B468-110)*转化表!$C$61))))))))))))</f>
        <v>2614</v>
      </c>
      <c r="H468" s="47">
        <f>人物成长表!$D468*人物成长表!$B468*7%+4.8+IF(AND(B468&lt;=10,B468&gt;0),(人物成长表!$B468-1)*转化表!$D$50,IF(AND(B468&lt;=20,B468&gt;10),9*转化表!$D$50+(B468-10)*转化表!$D$51,IF(AND(B468&lt;=30,B468&gt;20),9*转化表!$D$50+10*转化表!$D$51+(B468-20)*转化表!$D$52,IF(AND(B468&lt;=40,B468&gt;30),9*转化表!$D$50+10*转化表!$D$51+10*转化表!$D$52+(B468-30)*转化表!$D$53,IF(AND(B468&lt;=50,B468&gt;40),9*转化表!$D$50+10*转化表!$D$51+10*转化表!$D$52+10*转化表!$D$53+(B468-40)*转化表!$D$54,IF(AND(B468&lt;=60,B468&gt;50),9*转化表!$D$50+10*转化表!$D$51+10*转化表!$D$52+10*转化表!$D$53+10*转化表!$D$54+(B468-50)*转化表!$D$55,IF(AND(B468&lt;=70,B468&gt;60),9*转化表!$D$50+10*转化表!$D$51+10*转化表!$D$52+10*转化表!$D$53+10*转化表!$D$54+10*转化表!$D$55+(B468-60)*转化表!$D$56,IF(AND(B468&lt;=80,B468&gt;70),9*转化表!$D$50+10*转化表!$D$51+10*转化表!$D$52+10*转化表!$D$53+10*转化表!$D$54+10*转化表!$D$55+10*转化表!$D$56+(B468-70)*转化表!$D$57,IF(AND(B468&lt;=90,B468&gt;80),9*转化表!$D$50+10*转化表!$D$51+10*转化表!$D$52+10*转化表!$D$53+10*转化表!$D$54+10*转化表!$D$55+10*转化表!$D$56+10*转化表!$D$57+(B468-80)*转化表!$D$58,IF(AND(B468&lt;=100,B468&gt;90),9*转化表!$D$50+10*转化表!$D$51+10*转化表!$D$52+10*转化表!$D$53+10*转化表!$D$54+10*转化表!$D$55+10*转化表!$D$56+10*转化表!$D$57+10*转化表!$D$58+(B468-90)*转化表!$D$59,IF(AND(B468&lt;=110,B468&gt;100),9*转化表!$D$50+10*转化表!$D$51+10*转化表!$D$52+10*转化表!$D$53+10*转化表!$D$54+10*转化表!$D$55+10*转化表!$D$56+10*转化表!$D$57+10*转化表!$D$58+10*转化表!$D$59+(B468-100)*转化表!$D$60,IF(AND(B468&lt;=120,B468&gt;110),9*转化表!$D$50+10*转化表!$D$51+10*转化表!$D$52+10*转化表!$D$53+10*转化表!$D$54+10*转化表!$D$55+10*转化表!$D$56+10*转化表!$D$57+10*转化表!$D$58+10*转化表!$D$59+10*转化表!$D$60+(B468-110)*转化表!$D$61))))))))))))</f>
        <v>664.40000000000009</v>
      </c>
      <c r="I468" s="46">
        <f>IF(E468&lt;=50,0,(E468-50)*B468*10%+0.1+IF(AND(B468&lt;=10,B468&gt;0),(人物成长表!$B468-1)*转化表!$E$50,IF(AND(B468&lt;=20,B468&gt;10),9*转化表!$E$50+(B468-10)*转化表!$E$51,IF(AND(B468&lt;=30,B468&gt;20),9*转化表!$E$50+10*转化表!$E$51+(B468-20)*转化表!$E$52,IF(AND(B468&lt;=40,B468&gt;30),9*转化表!$E$50+10*转化表!$E$51+10*转化表!$E$52+(B468-30)*转化表!$E$53,IF(AND(B468&lt;=50,B468&gt;40),9*转化表!$E$50+10*转化表!$E$51+10*转化表!$E$52+10*转化表!$E$53+(B468-40)*转化表!$E$54,IF(AND(B468&lt;=60,B468&gt;50),9*转化表!$E$50+10*转化表!$E$51+10*转化表!$E$52+10*转化表!$E$53+10*转化表!$E$54+(B468-50)*转化表!$E$55,IF(AND(B468&lt;=70,B468&gt;60),9*转化表!$E$50+10*转化表!$E$51+10*转化表!$E$52+10*转化表!$E$53+10*转化表!$E$54+10*转化表!$E$55+(B468-60)*转化表!$E$56,IF(AND(B468&lt;=80,B468&gt;70),9*转化表!$E$50+10*转化表!$E$51+10*转化表!$E$52+10*转化表!$E$53+10*转化表!$E$54+10*转化表!$E$55+10*转化表!$E$56+(B468-70)*转化表!$E$57,IF(AND(B468&lt;=90,B468&gt;80),9*转化表!$E$50+10*转化表!$E$51+10*转化表!$E$52+10*转化表!$E$53+10*转化表!$E$54+10*转化表!$E$55+10*转化表!$E$56+10*转化表!$E$57+(B468-80)*转化表!$E$58,IF(AND(B468&lt;=100,B468&gt;90),9*转化表!$E$50+10*转化表!$E$51+10*转化表!$E$52+10*转化表!$E$53+10*转化表!$E$54+10*转化表!$E$55+10*转化表!$E$56+10*转化表!$E$57+10*转化表!$E$58+(B468-90)*转化表!$E$59,IF(AND(B468&lt;=110,B468&gt;100),9*转化表!$E$50+10*转化表!$E$51+10*转化表!$E$52+10*转化表!$E$53+10*转化表!$E$54+10*转化表!$E$55+10*转化表!$E$56+10*转化表!$E$57+10*转化表!$E$58+10*转化表!$E$59+(B468-100)*转化表!$E$60,IF(AND(B468&lt;=120,B468&gt;110),9*转化表!$E$50+10*转化表!$E$51+10*转化表!$E$52+10*转化表!$E$53+10*转化表!$E$54+10*转化表!$E$55+10*转化表!$E$56+10*转化表!$E$57+10*转化表!$E$58+10*转化表!$E$59+10*转化表!$E$60+(B468-110)*转化表!$E$61)))))))))))))</f>
        <v>0</v>
      </c>
      <c r="J468" s="46">
        <f>IF(E468&lt;=50,0,(E468-50)*B468*7%+0.1+IF(AND(B468&lt;=10,B468&gt;0),(人物成长表!$B468-1)*转化表!$F$50,IF(AND(B468&lt;=20,B468&gt;10),9*转化表!$F$50+(B468-10)*转化表!$F$51,IF(AND(B468&lt;=30,B468&gt;20),9*转化表!$F$50+10*转化表!$F$51+(B468-20)*转化表!$F$52,IF(AND(B468&lt;=40,B468&gt;30),9*转化表!$F$50+10*转化表!$F$51+10*转化表!$F$52+(B468-30)*转化表!$F$53,IF(AND(B468&lt;=50,B468&gt;40),9*转化表!$F$50+10*转化表!$F$51+10*转化表!$F$52+10*转化表!$F$53+(B468-40)*转化表!$F$54,IF(AND(B468&lt;=60,B468&gt;50),9*转化表!$F$50+10*转化表!$F$51+10*转化表!$F$52+10*转化表!$F$53+10*转化表!$F$54+(B468-50)*转化表!$F$55,IF(AND(B468&lt;=70,B468&gt;60),9*转化表!$F$50+10*转化表!$F$51+10*转化表!$F$52+10*转化表!$F$53+10*转化表!$F$54+10*转化表!$F$55+(B468-60)*转化表!$F$56,IF(AND(B468&lt;=80,B468&gt;70),9*转化表!$F$50+10*转化表!$F$51+10*转化表!$F$52+10*转化表!$F$53+10*转化表!$F$54+10*转化表!$F$55+10*转化表!$F$56+(B468-70)*转化表!$F$57,IF(AND(B468&lt;=90,B468&gt;80),9*转化表!$F$50+10*转化表!$F$51+10*转化表!$F$52+10*转化表!$F$53+10*转化表!$F$54+10*转化表!$F$55+10*转化表!$F$56+10*转化表!$F$57+(B468-80)*转化表!$F$58,IF(AND(B468&lt;=100,B468&gt;90),9*转化表!$F$50+10*转化表!$F$51+10*转化表!$F$52+10*转化表!$F$53+10*转化表!$F$54+10*转化表!$F$55+10*转化表!$F$56+10*转化表!$F$57+10*转化表!$F$58+(B468-90)*转化表!$F$59,IF(AND(B468&lt;=110,B468&gt;100),9*转化表!$F$50+10*转化表!$F$51+10*转化表!$F$52+10*转化表!$F$53+10*转化表!$F$54+10*转化表!$F$55+10*转化表!$F$56+10*转化表!$F$57+10*转化表!$F$58+10*转化表!$F$59+(B468-100)*转化表!$F$60,IF(AND(B468&lt;=120,B468&gt;110),9*转化表!$F$50+10*转化表!$F$51+10*转化表!$F$52+10*转化表!$F$53+10*转化表!$F$54+10*转化表!$F$55+10*转化表!$F$56+10*转化表!$F$57+10*转化表!$F$58+10*转化表!$F$59+10*转化表!$F$60+(B468-110)*转化表!$F$61)))))))))))))</f>
        <v>0</v>
      </c>
      <c r="K468" s="46">
        <f>(F468-50)*B468*10%+1+IF(AND(B468&lt;=10,B468&gt;0),(人物成长表!$B468-1)*转化表!$G$50,IF(AND(B468&lt;=20,B468&gt;10),9*转化表!$G$50+(B468-10)*转化表!$G$51,IF(AND(B468&lt;=30,B468&gt;20),9*转化表!$G$50+10*转化表!$G$51+(B468-20)*转化表!$G$52,IF(AND(B468&lt;=40,B468&gt;30),9*转化表!$G$50+10*转化表!$G$51+10*转化表!$G$52+(B468-30)*转化表!$G$53,IF(AND(B468&lt;=50,B468&gt;40),9*转化表!$G$50+10*转化表!$G$51+10*转化表!$G$52+10*转化表!$G$53+(B468-40)*转化表!$G$54,IF(AND(B468&lt;=60,B468&gt;50),9*转化表!$G$50+10*转化表!$G$51+10*转化表!$G$52+10*转化表!$G$53+10*转化表!$G$54+(B468-50)*转化表!$G$55,IF(AND(B468&lt;=70,B468&gt;60),9*转化表!$G$50+10*转化表!$G$51+10*转化表!$G$52+10*转化表!$G$53+10*转化表!$G$54+10*转化表!$G$55+(B468-60)*转化表!$G$56,IF(AND(B468&lt;=80,B468&gt;70),9*转化表!$G$50+10*转化表!$G$51+10*转化表!$G$52+10*转化表!$G$53+10*转化表!$G$54+10*转化表!$G$55+10*转化表!$G$56+(B468-70)*转化表!$G$57,IF(AND(B468&lt;=90,B468&gt;80),9*转化表!$G$50+10*转化表!$G$51+10*转化表!$G$52+10*转化表!$G$53+10*转化表!$G$54+10*转化表!$G$55+10*转化表!$G$56+10*转化表!$G$57+(B468-80)*转化表!$G$58,IF(AND(B468&lt;=100,B468&gt;90),9*转化表!$G$50+10*转化表!$G$51+10*转化表!$G$52+10*转化表!$G$53+10*转化表!$G$54+10*转化表!$G$55+10*转化表!$G$56+10*转化表!$G$57+10*转化表!$G$58+(B468-90)*转化表!$G$59,IF(AND(B468&lt;=110,B468&gt;100),9*转化表!$G$50+10*转化表!$G$51+10*转化表!$G$52+10*转化表!$G$53+10*转化表!$G$54+10*转化表!$G$55+10*转化表!$G$56+10*转化表!$G$57+10*转化表!$G$58+10*转化表!$G$59+(B468-100)*转化表!$G$60,IF(AND(B468&lt;=120,B468&gt;110),9*转化表!$G$50+10*转化表!$G$51+10*转化表!$G$52+10*转化表!$G$53+10*转化表!$G$54+10*转化表!$G$55+10*转化表!$G$56+10*转化表!$G$57+10*转化表!$G$58+10*转化表!$G$59+10*转化表!$G$60+(B468-110)*转化表!$G$61))))))))))))</f>
        <v>627</v>
      </c>
      <c r="L468" s="46">
        <f>IF(F468&lt;=50,0,(F468-50)*B468*7%+IF(AND(B468&lt;=10,B468&gt;0),(人物成长表!$B468-1)*转化表!$H$50,IF(AND(B468&lt;=20,B468&gt;10),9*转化表!$H$50+(B468-10)*转化表!$H$51,IF(AND(B468&lt;=30,B468&gt;20),9*转化表!$H$50+10*转化表!$H$51+(B468-20)*转化表!$H$52,IF(AND(B468&lt;=40,B468&gt;30),9*转化表!$H$50+10*转化表!$H$51+10*转化表!$H$52+(B468-30)*转化表!$H$53,IF(AND(B468&lt;=50,B468&gt;40),9*转化表!$H$50+10*转化表!$H$51+10*转化表!$H$52+10*转化表!$H$53+(B468-40)*转化表!$H$54,IF(AND(B468&lt;=60,B468&gt;50),9*转化表!$H$50+10*转化表!$H$51+10*转化表!$H$52+10*转化表!$H$53+10*转化表!$H$54+(B468-50)*转化表!$H$55,IF(AND(B468&lt;=70,B468&gt;60),9*转化表!$H$50+10*转化表!$H$51+10*转化表!$H$52+10*转化表!$H$53+10*转化表!$H$54+10*转化表!$H$55+(B468-60)*转化表!$H$56,IF(AND(B468&lt;=80,B468&gt;70),9*转化表!$H$50+10*转化表!$H$51+10*转化表!$H$52+10*转化表!$H$53+10*转化表!$H$54+10*转化表!$H$55+10*转化表!$H$56+(B468-70)*转化表!$H$57,IF(AND(B468&lt;=90,B468&gt;80),9*转化表!$H$50+10*转化表!$H$51+10*转化表!$H$52+10*转化表!$H$53+10*转化表!$H$54+10*转化表!$H$55+10*转化表!$H$56+10*转化表!$H$57+(B468-80)*转化表!$H$58,IF(AND(B468&lt;=100,B468&gt;90),9*转化表!$H$50+10*转化表!$H$51+10*转化表!$H$52+10*转化表!$H$53+10*转化表!$H$54+10*转化表!$H$55+10*转化表!$H$56+10*转化表!$H$57+10*转化表!$H$58+(B468-90)*转化表!$H$59,IF(AND(B468&lt;=110,B468&gt;100),9*转化表!$H$50+10*转化表!$H$51+10*转化表!$H$52+10*转化表!$H$53+10*转化表!$H$54+10*转化表!$H$55+10*转化表!$H$56+10*转化表!$H$57+10*转化表!$H$58+10*转化表!$H$59+(B468-100)*转化表!$H$60,IF(AND(B468&lt;=120,B468&gt;110),9*转化表!$H$50+10*转化表!$H$51+10*转化表!$H$52+10*转化表!$H$53+10*转化表!$H$54+10*转化表!$H$55+10*转化表!$H$56+10*转化表!$H$57+10*转化表!$H$58+10*转化表!$H$59+10*转化表!$H$60+(B468-110)*转化表!$H$61)))))))))))))</f>
        <v>0</v>
      </c>
      <c r="M468" s="26">
        <v>0.3</v>
      </c>
      <c r="N468" s="24">
        <v>0</v>
      </c>
      <c r="O468" s="24">
        <v>0</v>
      </c>
      <c r="P468" s="26">
        <v>0.05</v>
      </c>
      <c r="Q468" s="24">
        <v>0</v>
      </c>
      <c r="R468" s="24">
        <v>0</v>
      </c>
      <c r="S468" s="26">
        <v>0.1</v>
      </c>
    </row>
    <row r="469" spans="1:19">
      <c r="A469" s="23" t="s">
        <v>466</v>
      </c>
      <c r="B469" s="24">
        <v>108</v>
      </c>
      <c r="C469" s="25">
        <f t="shared" si="4"/>
        <v>10222</v>
      </c>
      <c r="D469" s="23">
        <v>60</v>
      </c>
      <c r="E469" s="23">
        <v>50</v>
      </c>
      <c r="F469" s="24">
        <v>50</v>
      </c>
      <c r="G469" s="47">
        <f>人物成长表!$D469*人物成长表!$B469*10%+7+IF(AND(B469&lt;=10,B469&gt;0),(人物成长表!$B469-1)*转化表!$C$50,IF(AND(B469&lt;=20,B469&gt;10),9*转化表!$C$50+(B469-10)*转化表!$C$51,IF(AND(B469&lt;=30,B469&gt;20),9*转化表!$C$50+10*转化表!$C$51+(B469-20)*转化表!$C$52,IF(AND(B469&lt;=40,B469&gt;30),9*转化表!$C$50+10*转化表!$C$51+10*转化表!$C$52+(B469-30)*转化表!$C$53,IF(AND(B469&lt;=50,B469&gt;40),9*转化表!$C$50+10*转化表!$C$51+10*转化表!$C$52+10*转化表!$C$53+(B469-40)*转化表!$C$54,IF(AND(B469&lt;=60,B469&gt;50),9*转化表!$C$50+10*转化表!$C$51+10*转化表!$C$52+10*转化表!$C$53+10*转化表!$C$54+(B469-50)*转化表!$C$55,IF(AND(B469&lt;=70,B469&gt;60),9*转化表!$C$50+10*转化表!$C$51+10*转化表!$C$52+10*转化表!$C$53+10*转化表!$C$54+10*转化表!$C$55+(B469-60)*转化表!$C$56,IF(AND(B469&lt;=80,B469&gt;70),9*转化表!$C$50+10*转化表!$C$51+10*转化表!$C$52+10*转化表!$C$53+10*转化表!$C$54+10*转化表!$C$55+10*转化表!$C$56+(B469-70)*转化表!$C$57,IF(AND(B469&lt;=90,B469&gt;80),9*转化表!$C$50+10*转化表!$C$51+10*转化表!$C$52+10*转化表!$C$53+10*转化表!$C$54+10*转化表!$C$55+10*转化表!$C$56+10*转化表!$C$57+(B469-80)*转化表!$C$58,IF(AND(B469&lt;=100,B469&gt;90),9*转化表!$C$50+10*转化表!$C$51+10*转化表!$C$52+10*转化表!$C$53+10*转化表!$C$54+10*转化表!$C$55+10*转化表!$C$56+10*转化表!$C$57+10*转化表!$C$58+(B469-90)*转化表!$C$59,IF(AND(B469&lt;=110,B469&gt;100),9*转化表!$C$50+10*转化表!$C$51+10*转化表!$C$52+10*转化表!$C$53+10*转化表!$C$54+10*转化表!$C$55+10*转化表!$C$56+10*转化表!$C$57+10*转化表!$C$58+10*转化表!$C$59+(B469-100)*转化表!$C$60,IF(AND(B469&lt;=120,B469&gt;110),9*转化表!$C$50+10*转化表!$C$51+10*转化表!$C$52+10*转化表!$C$53+10*转化表!$C$54+10*转化表!$C$55+10*转化表!$C$56+10*转化表!$C$57+10*转化表!$C$58+10*转化表!$C$59+10*转化表!$C$60+(B469-110)*转化表!$C$61))))))))))))</f>
        <v>2659</v>
      </c>
      <c r="H469" s="47">
        <f>人物成长表!$D469*人物成长表!$B469*7%+4.8+IF(AND(B469&lt;=10,B469&gt;0),(人物成长表!$B469-1)*转化表!$D$50,IF(AND(B469&lt;=20,B469&gt;10),9*转化表!$D$50+(B469-10)*转化表!$D$51,IF(AND(B469&lt;=30,B469&gt;20),9*转化表!$D$50+10*转化表!$D$51+(B469-20)*转化表!$D$52,IF(AND(B469&lt;=40,B469&gt;30),9*转化表!$D$50+10*转化表!$D$51+10*转化表!$D$52+(B469-30)*转化表!$D$53,IF(AND(B469&lt;=50,B469&gt;40),9*转化表!$D$50+10*转化表!$D$51+10*转化表!$D$52+10*转化表!$D$53+(B469-40)*转化表!$D$54,IF(AND(B469&lt;=60,B469&gt;50),9*转化表!$D$50+10*转化表!$D$51+10*转化表!$D$52+10*转化表!$D$53+10*转化表!$D$54+(B469-50)*转化表!$D$55,IF(AND(B469&lt;=70,B469&gt;60),9*转化表!$D$50+10*转化表!$D$51+10*转化表!$D$52+10*转化表!$D$53+10*转化表!$D$54+10*转化表!$D$55+(B469-60)*转化表!$D$56,IF(AND(B469&lt;=80,B469&gt;70),9*转化表!$D$50+10*转化表!$D$51+10*转化表!$D$52+10*转化表!$D$53+10*转化表!$D$54+10*转化表!$D$55+10*转化表!$D$56+(B469-70)*转化表!$D$57,IF(AND(B469&lt;=90,B469&gt;80),9*转化表!$D$50+10*转化表!$D$51+10*转化表!$D$52+10*转化表!$D$53+10*转化表!$D$54+10*转化表!$D$55+10*转化表!$D$56+10*转化表!$D$57+(B469-80)*转化表!$D$58,IF(AND(B469&lt;=100,B469&gt;90),9*转化表!$D$50+10*转化表!$D$51+10*转化表!$D$52+10*转化表!$D$53+10*转化表!$D$54+10*转化表!$D$55+10*转化表!$D$56+10*转化表!$D$57+10*转化表!$D$58+(B469-90)*转化表!$D$59,IF(AND(B469&lt;=110,B469&gt;100),9*转化表!$D$50+10*转化表!$D$51+10*转化表!$D$52+10*转化表!$D$53+10*转化表!$D$54+10*转化表!$D$55+10*转化表!$D$56+10*转化表!$D$57+10*转化表!$D$58+10*转化表!$D$59+(B469-100)*转化表!$D$60,IF(AND(B469&lt;=120,B469&gt;110),9*转化表!$D$50+10*转化表!$D$51+10*转化表!$D$52+10*转化表!$D$53+10*转化表!$D$54+10*转化表!$D$55+10*转化表!$D$56+10*转化表!$D$57+10*转化表!$D$58+10*转化表!$D$59+10*转化表!$D$60+(B469-110)*转化表!$D$61))))))))))))</f>
        <v>674.6</v>
      </c>
      <c r="I469" s="46">
        <f>IF(E469&lt;=50,0,(E469-50)*B469*10%+0.1+IF(AND(B469&lt;=10,B469&gt;0),(人物成长表!$B469-1)*转化表!$E$50,IF(AND(B469&lt;=20,B469&gt;10),9*转化表!$E$50+(B469-10)*转化表!$E$51,IF(AND(B469&lt;=30,B469&gt;20),9*转化表!$E$50+10*转化表!$E$51+(B469-20)*转化表!$E$52,IF(AND(B469&lt;=40,B469&gt;30),9*转化表!$E$50+10*转化表!$E$51+10*转化表!$E$52+(B469-30)*转化表!$E$53,IF(AND(B469&lt;=50,B469&gt;40),9*转化表!$E$50+10*转化表!$E$51+10*转化表!$E$52+10*转化表!$E$53+(B469-40)*转化表!$E$54,IF(AND(B469&lt;=60,B469&gt;50),9*转化表!$E$50+10*转化表!$E$51+10*转化表!$E$52+10*转化表!$E$53+10*转化表!$E$54+(B469-50)*转化表!$E$55,IF(AND(B469&lt;=70,B469&gt;60),9*转化表!$E$50+10*转化表!$E$51+10*转化表!$E$52+10*转化表!$E$53+10*转化表!$E$54+10*转化表!$E$55+(B469-60)*转化表!$E$56,IF(AND(B469&lt;=80,B469&gt;70),9*转化表!$E$50+10*转化表!$E$51+10*转化表!$E$52+10*转化表!$E$53+10*转化表!$E$54+10*转化表!$E$55+10*转化表!$E$56+(B469-70)*转化表!$E$57,IF(AND(B469&lt;=90,B469&gt;80),9*转化表!$E$50+10*转化表!$E$51+10*转化表!$E$52+10*转化表!$E$53+10*转化表!$E$54+10*转化表!$E$55+10*转化表!$E$56+10*转化表!$E$57+(B469-80)*转化表!$E$58,IF(AND(B469&lt;=100,B469&gt;90),9*转化表!$E$50+10*转化表!$E$51+10*转化表!$E$52+10*转化表!$E$53+10*转化表!$E$54+10*转化表!$E$55+10*转化表!$E$56+10*转化表!$E$57+10*转化表!$E$58+(B469-90)*转化表!$E$59,IF(AND(B469&lt;=110,B469&gt;100),9*转化表!$E$50+10*转化表!$E$51+10*转化表!$E$52+10*转化表!$E$53+10*转化表!$E$54+10*转化表!$E$55+10*转化表!$E$56+10*转化表!$E$57+10*转化表!$E$58+10*转化表!$E$59+(B469-100)*转化表!$E$60,IF(AND(B469&lt;=120,B469&gt;110),9*转化表!$E$50+10*转化表!$E$51+10*转化表!$E$52+10*转化表!$E$53+10*转化表!$E$54+10*转化表!$E$55+10*转化表!$E$56+10*转化表!$E$57+10*转化表!$E$58+10*转化表!$E$59+10*转化表!$E$60+(B469-110)*转化表!$E$61)))))))))))))</f>
        <v>0</v>
      </c>
      <c r="J469" s="46">
        <f>IF(E469&lt;=50,0,(E469-50)*B469*7%+0.1+IF(AND(B469&lt;=10,B469&gt;0),(人物成长表!$B469-1)*转化表!$F$50,IF(AND(B469&lt;=20,B469&gt;10),9*转化表!$F$50+(B469-10)*转化表!$F$51,IF(AND(B469&lt;=30,B469&gt;20),9*转化表!$F$50+10*转化表!$F$51+(B469-20)*转化表!$F$52,IF(AND(B469&lt;=40,B469&gt;30),9*转化表!$F$50+10*转化表!$F$51+10*转化表!$F$52+(B469-30)*转化表!$F$53,IF(AND(B469&lt;=50,B469&gt;40),9*转化表!$F$50+10*转化表!$F$51+10*转化表!$F$52+10*转化表!$F$53+(B469-40)*转化表!$F$54,IF(AND(B469&lt;=60,B469&gt;50),9*转化表!$F$50+10*转化表!$F$51+10*转化表!$F$52+10*转化表!$F$53+10*转化表!$F$54+(B469-50)*转化表!$F$55,IF(AND(B469&lt;=70,B469&gt;60),9*转化表!$F$50+10*转化表!$F$51+10*转化表!$F$52+10*转化表!$F$53+10*转化表!$F$54+10*转化表!$F$55+(B469-60)*转化表!$F$56,IF(AND(B469&lt;=80,B469&gt;70),9*转化表!$F$50+10*转化表!$F$51+10*转化表!$F$52+10*转化表!$F$53+10*转化表!$F$54+10*转化表!$F$55+10*转化表!$F$56+(B469-70)*转化表!$F$57,IF(AND(B469&lt;=90,B469&gt;80),9*转化表!$F$50+10*转化表!$F$51+10*转化表!$F$52+10*转化表!$F$53+10*转化表!$F$54+10*转化表!$F$55+10*转化表!$F$56+10*转化表!$F$57+(B469-80)*转化表!$F$58,IF(AND(B469&lt;=100,B469&gt;90),9*转化表!$F$50+10*转化表!$F$51+10*转化表!$F$52+10*转化表!$F$53+10*转化表!$F$54+10*转化表!$F$55+10*转化表!$F$56+10*转化表!$F$57+10*转化表!$F$58+(B469-90)*转化表!$F$59,IF(AND(B469&lt;=110,B469&gt;100),9*转化表!$F$50+10*转化表!$F$51+10*转化表!$F$52+10*转化表!$F$53+10*转化表!$F$54+10*转化表!$F$55+10*转化表!$F$56+10*转化表!$F$57+10*转化表!$F$58+10*转化表!$F$59+(B469-100)*转化表!$F$60,IF(AND(B469&lt;=120,B469&gt;110),9*转化表!$F$50+10*转化表!$F$51+10*转化表!$F$52+10*转化表!$F$53+10*转化表!$F$54+10*转化表!$F$55+10*转化表!$F$56+10*转化表!$F$57+10*转化表!$F$58+10*转化表!$F$59+10*转化表!$F$60+(B469-110)*转化表!$F$61)))))))))))))</f>
        <v>0</v>
      </c>
      <c r="K469" s="46">
        <f>(F469-50)*B469*10%+1+IF(AND(B469&lt;=10,B469&gt;0),(人物成长表!$B469-1)*转化表!$G$50,IF(AND(B469&lt;=20,B469&gt;10),9*转化表!$G$50+(B469-10)*转化表!$G$51,IF(AND(B469&lt;=30,B469&gt;20),9*转化表!$G$50+10*转化表!$G$51+(B469-20)*转化表!$G$52,IF(AND(B469&lt;=40,B469&gt;30),9*转化表!$G$50+10*转化表!$G$51+10*转化表!$G$52+(B469-30)*转化表!$G$53,IF(AND(B469&lt;=50,B469&gt;40),9*转化表!$G$50+10*转化表!$G$51+10*转化表!$G$52+10*转化表!$G$53+(B469-40)*转化表!$G$54,IF(AND(B469&lt;=60,B469&gt;50),9*转化表!$G$50+10*转化表!$G$51+10*转化表!$G$52+10*转化表!$G$53+10*转化表!$G$54+(B469-50)*转化表!$G$55,IF(AND(B469&lt;=70,B469&gt;60),9*转化表!$G$50+10*转化表!$G$51+10*转化表!$G$52+10*转化表!$G$53+10*转化表!$G$54+10*转化表!$G$55+(B469-60)*转化表!$G$56,IF(AND(B469&lt;=80,B469&gt;70),9*转化表!$G$50+10*转化表!$G$51+10*转化表!$G$52+10*转化表!$G$53+10*转化表!$G$54+10*转化表!$G$55+10*转化表!$G$56+(B469-70)*转化表!$G$57,IF(AND(B469&lt;=90,B469&gt;80),9*转化表!$G$50+10*转化表!$G$51+10*转化表!$G$52+10*转化表!$G$53+10*转化表!$G$54+10*转化表!$G$55+10*转化表!$G$56+10*转化表!$G$57+(B469-80)*转化表!$G$58,IF(AND(B469&lt;=100,B469&gt;90),9*转化表!$G$50+10*转化表!$G$51+10*转化表!$G$52+10*转化表!$G$53+10*转化表!$G$54+10*转化表!$G$55+10*转化表!$G$56+10*转化表!$G$57+10*转化表!$G$58+(B469-90)*转化表!$G$59,IF(AND(B469&lt;=110,B469&gt;100),9*转化表!$G$50+10*转化表!$G$51+10*转化表!$G$52+10*转化表!$G$53+10*转化表!$G$54+10*转化表!$G$55+10*转化表!$G$56+10*转化表!$G$57+10*转化表!$G$58+10*转化表!$G$59+(B469-100)*转化表!$G$60,IF(AND(B469&lt;=120,B469&gt;110),9*转化表!$G$50+10*转化表!$G$51+10*转化表!$G$52+10*转化表!$G$53+10*转化表!$G$54+10*转化表!$G$55+10*转化表!$G$56+10*转化表!$G$57+10*转化表!$G$58+10*转化表!$G$59+10*转化表!$G$60+(B469-110)*转化表!$G$61))))))))))))</f>
        <v>638</v>
      </c>
      <c r="L469" s="46">
        <f>IF(F469&lt;=50,0,(F469-50)*B469*7%+IF(AND(B469&lt;=10,B469&gt;0),(人物成长表!$B469-1)*转化表!$H$50,IF(AND(B469&lt;=20,B469&gt;10),9*转化表!$H$50+(B469-10)*转化表!$H$51,IF(AND(B469&lt;=30,B469&gt;20),9*转化表!$H$50+10*转化表!$H$51+(B469-20)*转化表!$H$52,IF(AND(B469&lt;=40,B469&gt;30),9*转化表!$H$50+10*转化表!$H$51+10*转化表!$H$52+(B469-30)*转化表!$H$53,IF(AND(B469&lt;=50,B469&gt;40),9*转化表!$H$50+10*转化表!$H$51+10*转化表!$H$52+10*转化表!$H$53+(B469-40)*转化表!$H$54,IF(AND(B469&lt;=60,B469&gt;50),9*转化表!$H$50+10*转化表!$H$51+10*转化表!$H$52+10*转化表!$H$53+10*转化表!$H$54+(B469-50)*转化表!$H$55,IF(AND(B469&lt;=70,B469&gt;60),9*转化表!$H$50+10*转化表!$H$51+10*转化表!$H$52+10*转化表!$H$53+10*转化表!$H$54+10*转化表!$H$55+(B469-60)*转化表!$H$56,IF(AND(B469&lt;=80,B469&gt;70),9*转化表!$H$50+10*转化表!$H$51+10*转化表!$H$52+10*转化表!$H$53+10*转化表!$H$54+10*转化表!$H$55+10*转化表!$H$56+(B469-70)*转化表!$H$57,IF(AND(B469&lt;=90,B469&gt;80),9*转化表!$H$50+10*转化表!$H$51+10*转化表!$H$52+10*转化表!$H$53+10*转化表!$H$54+10*转化表!$H$55+10*转化表!$H$56+10*转化表!$H$57+(B469-80)*转化表!$H$58,IF(AND(B469&lt;=100,B469&gt;90),9*转化表!$H$50+10*转化表!$H$51+10*转化表!$H$52+10*转化表!$H$53+10*转化表!$H$54+10*转化表!$H$55+10*转化表!$H$56+10*转化表!$H$57+10*转化表!$H$58+(B469-90)*转化表!$H$59,IF(AND(B469&lt;=110,B469&gt;100),9*转化表!$H$50+10*转化表!$H$51+10*转化表!$H$52+10*转化表!$H$53+10*转化表!$H$54+10*转化表!$H$55+10*转化表!$H$56+10*转化表!$H$57+10*转化表!$H$58+10*转化表!$H$59+(B469-100)*转化表!$H$60,IF(AND(B469&lt;=120,B469&gt;110),9*转化表!$H$50+10*转化表!$H$51+10*转化表!$H$52+10*转化表!$H$53+10*转化表!$H$54+10*转化表!$H$55+10*转化表!$H$56+10*转化表!$H$57+10*转化表!$H$58+10*转化表!$H$59+10*转化表!$H$60+(B469-110)*转化表!$H$61)))))))))))))</f>
        <v>0</v>
      </c>
      <c r="M469" s="26">
        <v>0.3</v>
      </c>
      <c r="N469" s="24">
        <v>0</v>
      </c>
      <c r="O469" s="24">
        <v>0</v>
      </c>
      <c r="P469" s="26">
        <v>0.05</v>
      </c>
      <c r="Q469" s="24">
        <v>0</v>
      </c>
      <c r="R469" s="24">
        <v>0</v>
      </c>
      <c r="S469" s="26">
        <v>0.1</v>
      </c>
    </row>
    <row r="470" spans="1:19">
      <c r="A470" s="23" t="s">
        <v>466</v>
      </c>
      <c r="B470" s="24">
        <v>109</v>
      </c>
      <c r="C470" s="25">
        <f t="shared" si="4"/>
        <v>10398</v>
      </c>
      <c r="D470" s="23">
        <v>60</v>
      </c>
      <c r="E470" s="23">
        <v>50</v>
      </c>
      <c r="F470" s="24">
        <v>50</v>
      </c>
      <c r="G470" s="47">
        <f>人物成长表!$D470*人物成长表!$B470*10%+7+IF(AND(B470&lt;=10,B470&gt;0),(人物成长表!$B470-1)*转化表!$C$50,IF(AND(B470&lt;=20,B470&gt;10),9*转化表!$C$50+(B470-10)*转化表!$C$51,IF(AND(B470&lt;=30,B470&gt;20),9*转化表!$C$50+10*转化表!$C$51+(B470-20)*转化表!$C$52,IF(AND(B470&lt;=40,B470&gt;30),9*转化表!$C$50+10*转化表!$C$51+10*转化表!$C$52+(B470-30)*转化表!$C$53,IF(AND(B470&lt;=50,B470&gt;40),9*转化表!$C$50+10*转化表!$C$51+10*转化表!$C$52+10*转化表!$C$53+(B470-40)*转化表!$C$54,IF(AND(B470&lt;=60,B470&gt;50),9*转化表!$C$50+10*转化表!$C$51+10*转化表!$C$52+10*转化表!$C$53+10*转化表!$C$54+(B470-50)*转化表!$C$55,IF(AND(B470&lt;=70,B470&gt;60),9*转化表!$C$50+10*转化表!$C$51+10*转化表!$C$52+10*转化表!$C$53+10*转化表!$C$54+10*转化表!$C$55+(B470-60)*转化表!$C$56,IF(AND(B470&lt;=80,B470&gt;70),9*转化表!$C$50+10*转化表!$C$51+10*转化表!$C$52+10*转化表!$C$53+10*转化表!$C$54+10*转化表!$C$55+10*转化表!$C$56+(B470-70)*转化表!$C$57,IF(AND(B470&lt;=90,B470&gt;80),9*转化表!$C$50+10*转化表!$C$51+10*转化表!$C$52+10*转化表!$C$53+10*转化表!$C$54+10*转化表!$C$55+10*转化表!$C$56+10*转化表!$C$57+(B470-80)*转化表!$C$58,IF(AND(B470&lt;=100,B470&gt;90),9*转化表!$C$50+10*转化表!$C$51+10*转化表!$C$52+10*转化表!$C$53+10*转化表!$C$54+10*转化表!$C$55+10*转化表!$C$56+10*转化表!$C$57+10*转化表!$C$58+(B470-90)*转化表!$C$59,IF(AND(B470&lt;=110,B470&gt;100),9*转化表!$C$50+10*转化表!$C$51+10*转化表!$C$52+10*转化表!$C$53+10*转化表!$C$54+10*转化表!$C$55+10*转化表!$C$56+10*转化表!$C$57+10*转化表!$C$58+10*转化表!$C$59+(B470-100)*转化表!$C$60,IF(AND(B470&lt;=120,B470&gt;110),9*转化表!$C$50+10*转化表!$C$51+10*转化表!$C$52+10*转化表!$C$53+10*转化表!$C$54+10*转化表!$C$55+10*转化表!$C$56+10*转化表!$C$57+10*转化表!$C$58+10*转化表!$C$59+10*转化表!$C$60+(B470-110)*转化表!$C$61))))))))))))</f>
        <v>2704</v>
      </c>
      <c r="H470" s="47">
        <f>人物成长表!$D470*人物成长表!$B470*7%+4.8+IF(AND(B470&lt;=10,B470&gt;0),(人物成长表!$B470-1)*转化表!$D$50,IF(AND(B470&lt;=20,B470&gt;10),9*转化表!$D$50+(B470-10)*转化表!$D$51,IF(AND(B470&lt;=30,B470&gt;20),9*转化表!$D$50+10*转化表!$D$51+(B470-20)*转化表!$D$52,IF(AND(B470&lt;=40,B470&gt;30),9*转化表!$D$50+10*转化表!$D$51+10*转化表!$D$52+(B470-30)*转化表!$D$53,IF(AND(B470&lt;=50,B470&gt;40),9*转化表!$D$50+10*转化表!$D$51+10*转化表!$D$52+10*转化表!$D$53+(B470-40)*转化表!$D$54,IF(AND(B470&lt;=60,B470&gt;50),9*转化表!$D$50+10*转化表!$D$51+10*转化表!$D$52+10*转化表!$D$53+10*转化表!$D$54+(B470-50)*转化表!$D$55,IF(AND(B470&lt;=70,B470&gt;60),9*转化表!$D$50+10*转化表!$D$51+10*转化表!$D$52+10*转化表!$D$53+10*转化表!$D$54+10*转化表!$D$55+(B470-60)*转化表!$D$56,IF(AND(B470&lt;=80,B470&gt;70),9*转化表!$D$50+10*转化表!$D$51+10*转化表!$D$52+10*转化表!$D$53+10*转化表!$D$54+10*转化表!$D$55+10*转化表!$D$56+(B470-70)*转化表!$D$57,IF(AND(B470&lt;=90,B470&gt;80),9*转化表!$D$50+10*转化表!$D$51+10*转化表!$D$52+10*转化表!$D$53+10*转化表!$D$54+10*转化表!$D$55+10*转化表!$D$56+10*转化表!$D$57+(B470-80)*转化表!$D$58,IF(AND(B470&lt;=100,B470&gt;90),9*转化表!$D$50+10*转化表!$D$51+10*转化表!$D$52+10*转化表!$D$53+10*转化表!$D$54+10*转化表!$D$55+10*转化表!$D$56+10*转化表!$D$57+10*转化表!$D$58+(B470-90)*转化表!$D$59,IF(AND(B470&lt;=110,B470&gt;100),9*转化表!$D$50+10*转化表!$D$51+10*转化表!$D$52+10*转化表!$D$53+10*转化表!$D$54+10*转化表!$D$55+10*转化表!$D$56+10*转化表!$D$57+10*转化表!$D$58+10*转化表!$D$59+(B470-100)*转化表!$D$60,IF(AND(B470&lt;=120,B470&gt;110),9*转化表!$D$50+10*转化表!$D$51+10*转化表!$D$52+10*转化表!$D$53+10*转化表!$D$54+10*转化表!$D$55+10*转化表!$D$56+10*转化表!$D$57+10*转化表!$D$58+10*转化表!$D$59+10*转化表!$D$60+(B470-110)*转化表!$D$61))))))))))))</f>
        <v>684.80000000000007</v>
      </c>
      <c r="I470" s="46">
        <f>IF(E470&lt;=50,0,(E470-50)*B470*10%+0.1+IF(AND(B470&lt;=10,B470&gt;0),(人物成长表!$B470-1)*转化表!$E$50,IF(AND(B470&lt;=20,B470&gt;10),9*转化表!$E$50+(B470-10)*转化表!$E$51,IF(AND(B470&lt;=30,B470&gt;20),9*转化表!$E$50+10*转化表!$E$51+(B470-20)*转化表!$E$52,IF(AND(B470&lt;=40,B470&gt;30),9*转化表!$E$50+10*转化表!$E$51+10*转化表!$E$52+(B470-30)*转化表!$E$53,IF(AND(B470&lt;=50,B470&gt;40),9*转化表!$E$50+10*转化表!$E$51+10*转化表!$E$52+10*转化表!$E$53+(B470-40)*转化表!$E$54,IF(AND(B470&lt;=60,B470&gt;50),9*转化表!$E$50+10*转化表!$E$51+10*转化表!$E$52+10*转化表!$E$53+10*转化表!$E$54+(B470-50)*转化表!$E$55,IF(AND(B470&lt;=70,B470&gt;60),9*转化表!$E$50+10*转化表!$E$51+10*转化表!$E$52+10*转化表!$E$53+10*转化表!$E$54+10*转化表!$E$55+(B470-60)*转化表!$E$56,IF(AND(B470&lt;=80,B470&gt;70),9*转化表!$E$50+10*转化表!$E$51+10*转化表!$E$52+10*转化表!$E$53+10*转化表!$E$54+10*转化表!$E$55+10*转化表!$E$56+(B470-70)*转化表!$E$57,IF(AND(B470&lt;=90,B470&gt;80),9*转化表!$E$50+10*转化表!$E$51+10*转化表!$E$52+10*转化表!$E$53+10*转化表!$E$54+10*转化表!$E$55+10*转化表!$E$56+10*转化表!$E$57+(B470-80)*转化表!$E$58,IF(AND(B470&lt;=100,B470&gt;90),9*转化表!$E$50+10*转化表!$E$51+10*转化表!$E$52+10*转化表!$E$53+10*转化表!$E$54+10*转化表!$E$55+10*转化表!$E$56+10*转化表!$E$57+10*转化表!$E$58+(B470-90)*转化表!$E$59,IF(AND(B470&lt;=110,B470&gt;100),9*转化表!$E$50+10*转化表!$E$51+10*转化表!$E$52+10*转化表!$E$53+10*转化表!$E$54+10*转化表!$E$55+10*转化表!$E$56+10*转化表!$E$57+10*转化表!$E$58+10*转化表!$E$59+(B470-100)*转化表!$E$60,IF(AND(B470&lt;=120,B470&gt;110),9*转化表!$E$50+10*转化表!$E$51+10*转化表!$E$52+10*转化表!$E$53+10*转化表!$E$54+10*转化表!$E$55+10*转化表!$E$56+10*转化表!$E$57+10*转化表!$E$58+10*转化表!$E$59+10*转化表!$E$60+(B470-110)*转化表!$E$61)))))))))))))</f>
        <v>0</v>
      </c>
      <c r="J470" s="46">
        <f>IF(E470&lt;=50,0,(E470-50)*B470*7%+0.1+IF(AND(B470&lt;=10,B470&gt;0),(人物成长表!$B470-1)*转化表!$F$50,IF(AND(B470&lt;=20,B470&gt;10),9*转化表!$F$50+(B470-10)*转化表!$F$51,IF(AND(B470&lt;=30,B470&gt;20),9*转化表!$F$50+10*转化表!$F$51+(B470-20)*转化表!$F$52,IF(AND(B470&lt;=40,B470&gt;30),9*转化表!$F$50+10*转化表!$F$51+10*转化表!$F$52+(B470-30)*转化表!$F$53,IF(AND(B470&lt;=50,B470&gt;40),9*转化表!$F$50+10*转化表!$F$51+10*转化表!$F$52+10*转化表!$F$53+(B470-40)*转化表!$F$54,IF(AND(B470&lt;=60,B470&gt;50),9*转化表!$F$50+10*转化表!$F$51+10*转化表!$F$52+10*转化表!$F$53+10*转化表!$F$54+(B470-50)*转化表!$F$55,IF(AND(B470&lt;=70,B470&gt;60),9*转化表!$F$50+10*转化表!$F$51+10*转化表!$F$52+10*转化表!$F$53+10*转化表!$F$54+10*转化表!$F$55+(B470-60)*转化表!$F$56,IF(AND(B470&lt;=80,B470&gt;70),9*转化表!$F$50+10*转化表!$F$51+10*转化表!$F$52+10*转化表!$F$53+10*转化表!$F$54+10*转化表!$F$55+10*转化表!$F$56+(B470-70)*转化表!$F$57,IF(AND(B470&lt;=90,B470&gt;80),9*转化表!$F$50+10*转化表!$F$51+10*转化表!$F$52+10*转化表!$F$53+10*转化表!$F$54+10*转化表!$F$55+10*转化表!$F$56+10*转化表!$F$57+(B470-80)*转化表!$F$58,IF(AND(B470&lt;=100,B470&gt;90),9*转化表!$F$50+10*转化表!$F$51+10*转化表!$F$52+10*转化表!$F$53+10*转化表!$F$54+10*转化表!$F$55+10*转化表!$F$56+10*转化表!$F$57+10*转化表!$F$58+(B470-90)*转化表!$F$59,IF(AND(B470&lt;=110,B470&gt;100),9*转化表!$F$50+10*转化表!$F$51+10*转化表!$F$52+10*转化表!$F$53+10*转化表!$F$54+10*转化表!$F$55+10*转化表!$F$56+10*转化表!$F$57+10*转化表!$F$58+10*转化表!$F$59+(B470-100)*转化表!$F$60,IF(AND(B470&lt;=120,B470&gt;110),9*转化表!$F$50+10*转化表!$F$51+10*转化表!$F$52+10*转化表!$F$53+10*转化表!$F$54+10*转化表!$F$55+10*转化表!$F$56+10*转化表!$F$57+10*转化表!$F$58+10*转化表!$F$59+10*转化表!$F$60+(B470-110)*转化表!$F$61)))))))))))))</f>
        <v>0</v>
      </c>
      <c r="K470" s="46">
        <f>(F470-50)*B470*10%+1+IF(AND(B470&lt;=10,B470&gt;0),(人物成长表!$B470-1)*转化表!$G$50,IF(AND(B470&lt;=20,B470&gt;10),9*转化表!$G$50+(B470-10)*转化表!$G$51,IF(AND(B470&lt;=30,B470&gt;20),9*转化表!$G$50+10*转化表!$G$51+(B470-20)*转化表!$G$52,IF(AND(B470&lt;=40,B470&gt;30),9*转化表!$G$50+10*转化表!$G$51+10*转化表!$G$52+(B470-30)*转化表!$G$53,IF(AND(B470&lt;=50,B470&gt;40),9*转化表!$G$50+10*转化表!$G$51+10*转化表!$G$52+10*转化表!$G$53+(B470-40)*转化表!$G$54,IF(AND(B470&lt;=60,B470&gt;50),9*转化表!$G$50+10*转化表!$G$51+10*转化表!$G$52+10*转化表!$G$53+10*转化表!$G$54+(B470-50)*转化表!$G$55,IF(AND(B470&lt;=70,B470&gt;60),9*转化表!$G$50+10*转化表!$G$51+10*转化表!$G$52+10*转化表!$G$53+10*转化表!$G$54+10*转化表!$G$55+(B470-60)*转化表!$G$56,IF(AND(B470&lt;=80,B470&gt;70),9*转化表!$G$50+10*转化表!$G$51+10*转化表!$G$52+10*转化表!$G$53+10*转化表!$G$54+10*转化表!$G$55+10*转化表!$G$56+(B470-70)*转化表!$G$57,IF(AND(B470&lt;=90,B470&gt;80),9*转化表!$G$50+10*转化表!$G$51+10*转化表!$G$52+10*转化表!$G$53+10*转化表!$G$54+10*转化表!$G$55+10*转化表!$G$56+10*转化表!$G$57+(B470-80)*转化表!$G$58,IF(AND(B470&lt;=100,B470&gt;90),9*转化表!$G$50+10*转化表!$G$51+10*转化表!$G$52+10*转化表!$G$53+10*转化表!$G$54+10*转化表!$G$55+10*转化表!$G$56+10*转化表!$G$57+10*转化表!$G$58+(B470-90)*转化表!$G$59,IF(AND(B470&lt;=110,B470&gt;100),9*转化表!$G$50+10*转化表!$G$51+10*转化表!$G$52+10*转化表!$G$53+10*转化表!$G$54+10*转化表!$G$55+10*转化表!$G$56+10*转化表!$G$57+10*转化表!$G$58+10*转化表!$G$59+(B470-100)*转化表!$G$60,IF(AND(B470&lt;=120,B470&gt;110),9*转化表!$G$50+10*转化表!$G$51+10*转化表!$G$52+10*转化表!$G$53+10*转化表!$G$54+10*转化表!$G$55+10*转化表!$G$56+10*转化表!$G$57+10*转化表!$G$58+10*转化表!$G$59+10*转化表!$G$60+(B470-110)*转化表!$G$61))))))))))))</f>
        <v>649</v>
      </c>
      <c r="L470" s="46">
        <f>IF(F470&lt;=50,0,(F470-50)*B470*7%+IF(AND(B470&lt;=10,B470&gt;0),(人物成长表!$B470-1)*转化表!$H$50,IF(AND(B470&lt;=20,B470&gt;10),9*转化表!$H$50+(B470-10)*转化表!$H$51,IF(AND(B470&lt;=30,B470&gt;20),9*转化表!$H$50+10*转化表!$H$51+(B470-20)*转化表!$H$52,IF(AND(B470&lt;=40,B470&gt;30),9*转化表!$H$50+10*转化表!$H$51+10*转化表!$H$52+(B470-30)*转化表!$H$53,IF(AND(B470&lt;=50,B470&gt;40),9*转化表!$H$50+10*转化表!$H$51+10*转化表!$H$52+10*转化表!$H$53+(B470-40)*转化表!$H$54,IF(AND(B470&lt;=60,B470&gt;50),9*转化表!$H$50+10*转化表!$H$51+10*转化表!$H$52+10*转化表!$H$53+10*转化表!$H$54+(B470-50)*转化表!$H$55,IF(AND(B470&lt;=70,B470&gt;60),9*转化表!$H$50+10*转化表!$H$51+10*转化表!$H$52+10*转化表!$H$53+10*转化表!$H$54+10*转化表!$H$55+(B470-60)*转化表!$H$56,IF(AND(B470&lt;=80,B470&gt;70),9*转化表!$H$50+10*转化表!$H$51+10*转化表!$H$52+10*转化表!$H$53+10*转化表!$H$54+10*转化表!$H$55+10*转化表!$H$56+(B470-70)*转化表!$H$57,IF(AND(B470&lt;=90,B470&gt;80),9*转化表!$H$50+10*转化表!$H$51+10*转化表!$H$52+10*转化表!$H$53+10*转化表!$H$54+10*转化表!$H$55+10*转化表!$H$56+10*转化表!$H$57+(B470-80)*转化表!$H$58,IF(AND(B470&lt;=100,B470&gt;90),9*转化表!$H$50+10*转化表!$H$51+10*转化表!$H$52+10*转化表!$H$53+10*转化表!$H$54+10*转化表!$H$55+10*转化表!$H$56+10*转化表!$H$57+10*转化表!$H$58+(B470-90)*转化表!$H$59,IF(AND(B470&lt;=110,B470&gt;100),9*转化表!$H$50+10*转化表!$H$51+10*转化表!$H$52+10*转化表!$H$53+10*转化表!$H$54+10*转化表!$H$55+10*转化表!$H$56+10*转化表!$H$57+10*转化表!$H$58+10*转化表!$H$59+(B470-100)*转化表!$H$60,IF(AND(B470&lt;=120,B470&gt;110),9*转化表!$H$50+10*转化表!$H$51+10*转化表!$H$52+10*转化表!$H$53+10*转化表!$H$54+10*转化表!$H$55+10*转化表!$H$56+10*转化表!$H$57+10*转化表!$H$58+10*转化表!$H$59+10*转化表!$H$60+(B470-110)*转化表!$H$61)))))))))))))</f>
        <v>0</v>
      </c>
      <c r="M470" s="26">
        <v>0.3</v>
      </c>
      <c r="N470" s="24">
        <v>0</v>
      </c>
      <c r="O470" s="24">
        <v>0</v>
      </c>
      <c r="P470" s="26">
        <v>0.05</v>
      </c>
      <c r="Q470" s="24">
        <v>0</v>
      </c>
      <c r="R470" s="24">
        <v>0</v>
      </c>
      <c r="S470" s="26">
        <v>0.1</v>
      </c>
    </row>
    <row r="471" spans="1:19">
      <c r="A471" s="23" t="s">
        <v>466</v>
      </c>
      <c r="B471" s="24">
        <v>110</v>
      </c>
      <c r="C471" s="25">
        <f t="shared" si="4"/>
        <v>10574</v>
      </c>
      <c r="D471" s="23">
        <v>60</v>
      </c>
      <c r="E471" s="23">
        <v>50</v>
      </c>
      <c r="F471" s="24">
        <v>50</v>
      </c>
      <c r="G471" s="47">
        <f>人物成长表!$D471*人物成长表!$B471*10%+7+IF(AND(B471&lt;=10,B471&gt;0),(人物成长表!$B471-1)*转化表!$C$50,IF(AND(B471&lt;=20,B471&gt;10),9*转化表!$C$50+(B471-10)*转化表!$C$51,IF(AND(B471&lt;=30,B471&gt;20),9*转化表!$C$50+10*转化表!$C$51+(B471-20)*转化表!$C$52,IF(AND(B471&lt;=40,B471&gt;30),9*转化表!$C$50+10*转化表!$C$51+10*转化表!$C$52+(B471-30)*转化表!$C$53,IF(AND(B471&lt;=50,B471&gt;40),9*转化表!$C$50+10*转化表!$C$51+10*转化表!$C$52+10*转化表!$C$53+(B471-40)*转化表!$C$54,IF(AND(B471&lt;=60,B471&gt;50),9*转化表!$C$50+10*转化表!$C$51+10*转化表!$C$52+10*转化表!$C$53+10*转化表!$C$54+(B471-50)*转化表!$C$55,IF(AND(B471&lt;=70,B471&gt;60),9*转化表!$C$50+10*转化表!$C$51+10*转化表!$C$52+10*转化表!$C$53+10*转化表!$C$54+10*转化表!$C$55+(B471-60)*转化表!$C$56,IF(AND(B471&lt;=80,B471&gt;70),9*转化表!$C$50+10*转化表!$C$51+10*转化表!$C$52+10*转化表!$C$53+10*转化表!$C$54+10*转化表!$C$55+10*转化表!$C$56+(B471-70)*转化表!$C$57,IF(AND(B471&lt;=90,B471&gt;80),9*转化表!$C$50+10*转化表!$C$51+10*转化表!$C$52+10*转化表!$C$53+10*转化表!$C$54+10*转化表!$C$55+10*转化表!$C$56+10*转化表!$C$57+(B471-80)*转化表!$C$58,IF(AND(B471&lt;=100,B471&gt;90),9*转化表!$C$50+10*转化表!$C$51+10*转化表!$C$52+10*转化表!$C$53+10*转化表!$C$54+10*转化表!$C$55+10*转化表!$C$56+10*转化表!$C$57+10*转化表!$C$58+(B471-90)*转化表!$C$59,IF(AND(B471&lt;=110,B471&gt;100),9*转化表!$C$50+10*转化表!$C$51+10*转化表!$C$52+10*转化表!$C$53+10*转化表!$C$54+10*转化表!$C$55+10*转化表!$C$56+10*转化表!$C$57+10*转化表!$C$58+10*转化表!$C$59+(B471-100)*转化表!$C$60,IF(AND(B471&lt;=120,B471&gt;110),9*转化表!$C$50+10*转化表!$C$51+10*转化表!$C$52+10*转化表!$C$53+10*转化表!$C$54+10*转化表!$C$55+10*转化表!$C$56+10*转化表!$C$57+10*转化表!$C$58+10*转化表!$C$59+10*转化表!$C$60+(B471-110)*转化表!$C$61))))))))))))</f>
        <v>2749</v>
      </c>
      <c r="H471" s="47">
        <f>人物成长表!$D471*人物成长表!$B471*7%+4.8+IF(AND(B471&lt;=10,B471&gt;0),(人物成长表!$B471-1)*转化表!$D$50,IF(AND(B471&lt;=20,B471&gt;10),9*转化表!$D$50+(B471-10)*转化表!$D$51,IF(AND(B471&lt;=30,B471&gt;20),9*转化表!$D$50+10*转化表!$D$51+(B471-20)*转化表!$D$52,IF(AND(B471&lt;=40,B471&gt;30),9*转化表!$D$50+10*转化表!$D$51+10*转化表!$D$52+(B471-30)*转化表!$D$53,IF(AND(B471&lt;=50,B471&gt;40),9*转化表!$D$50+10*转化表!$D$51+10*转化表!$D$52+10*转化表!$D$53+(B471-40)*转化表!$D$54,IF(AND(B471&lt;=60,B471&gt;50),9*转化表!$D$50+10*转化表!$D$51+10*转化表!$D$52+10*转化表!$D$53+10*转化表!$D$54+(B471-50)*转化表!$D$55,IF(AND(B471&lt;=70,B471&gt;60),9*转化表!$D$50+10*转化表!$D$51+10*转化表!$D$52+10*转化表!$D$53+10*转化表!$D$54+10*转化表!$D$55+(B471-60)*转化表!$D$56,IF(AND(B471&lt;=80,B471&gt;70),9*转化表!$D$50+10*转化表!$D$51+10*转化表!$D$52+10*转化表!$D$53+10*转化表!$D$54+10*转化表!$D$55+10*转化表!$D$56+(B471-70)*转化表!$D$57,IF(AND(B471&lt;=90,B471&gt;80),9*转化表!$D$50+10*转化表!$D$51+10*转化表!$D$52+10*转化表!$D$53+10*转化表!$D$54+10*转化表!$D$55+10*转化表!$D$56+10*转化表!$D$57+(B471-80)*转化表!$D$58,IF(AND(B471&lt;=100,B471&gt;90),9*转化表!$D$50+10*转化表!$D$51+10*转化表!$D$52+10*转化表!$D$53+10*转化表!$D$54+10*转化表!$D$55+10*转化表!$D$56+10*转化表!$D$57+10*转化表!$D$58+(B471-90)*转化表!$D$59,IF(AND(B471&lt;=110,B471&gt;100),9*转化表!$D$50+10*转化表!$D$51+10*转化表!$D$52+10*转化表!$D$53+10*转化表!$D$54+10*转化表!$D$55+10*转化表!$D$56+10*转化表!$D$57+10*转化表!$D$58+10*转化表!$D$59+(B471-100)*转化表!$D$60,IF(AND(B471&lt;=120,B471&gt;110),9*转化表!$D$50+10*转化表!$D$51+10*转化表!$D$52+10*转化表!$D$53+10*转化表!$D$54+10*转化表!$D$55+10*转化表!$D$56+10*转化表!$D$57+10*转化表!$D$58+10*转化表!$D$59+10*转化表!$D$60+(B471-110)*转化表!$D$61))))))))))))</f>
        <v>695</v>
      </c>
      <c r="I471" s="46">
        <f>IF(E471&lt;=50,0,(E471-50)*B471*10%+0.1+IF(AND(B471&lt;=10,B471&gt;0),(人物成长表!$B471-1)*转化表!$E$50,IF(AND(B471&lt;=20,B471&gt;10),9*转化表!$E$50+(B471-10)*转化表!$E$51,IF(AND(B471&lt;=30,B471&gt;20),9*转化表!$E$50+10*转化表!$E$51+(B471-20)*转化表!$E$52,IF(AND(B471&lt;=40,B471&gt;30),9*转化表!$E$50+10*转化表!$E$51+10*转化表!$E$52+(B471-30)*转化表!$E$53,IF(AND(B471&lt;=50,B471&gt;40),9*转化表!$E$50+10*转化表!$E$51+10*转化表!$E$52+10*转化表!$E$53+(B471-40)*转化表!$E$54,IF(AND(B471&lt;=60,B471&gt;50),9*转化表!$E$50+10*转化表!$E$51+10*转化表!$E$52+10*转化表!$E$53+10*转化表!$E$54+(B471-50)*转化表!$E$55,IF(AND(B471&lt;=70,B471&gt;60),9*转化表!$E$50+10*转化表!$E$51+10*转化表!$E$52+10*转化表!$E$53+10*转化表!$E$54+10*转化表!$E$55+(B471-60)*转化表!$E$56,IF(AND(B471&lt;=80,B471&gt;70),9*转化表!$E$50+10*转化表!$E$51+10*转化表!$E$52+10*转化表!$E$53+10*转化表!$E$54+10*转化表!$E$55+10*转化表!$E$56+(B471-70)*转化表!$E$57,IF(AND(B471&lt;=90,B471&gt;80),9*转化表!$E$50+10*转化表!$E$51+10*转化表!$E$52+10*转化表!$E$53+10*转化表!$E$54+10*转化表!$E$55+10*转化表!$E$56+10*转化表!$E$57+(B471-80)*转化表!$E$58,IF(AND(B471&lt;=100,B471&gt;90),9*转化表!$E$50+10*转化表!$E$51+10*转化表!$E$52+10*转化表!$E$53+10*转化表!$E$54+10*转化表!$E$55+10*转化表!$E$56+10*转化表!$E$57+10*转化表!$E$58+(B471-90)*转化表!$E$59,IF(AND(B471&lt;=110,B471&gt;100),9*转化表!$E$50+10*转化表!$E$51+10*转化表!$E$52+10*转化表!$E$53+10*转化表!$E$54+10*转化表!$E$55+10*转化表!$E$56+10*转化表!$E$57+10*转化表!$E$58+10*转化表!$E$59+(B471-100)*转化表!$E$60,IF(AND(B471&lt;=120,B471&gt;110),9*转化表!$E$50+10*转化表!$E$51+10*转化表!$E$52+10*转化表!$E$53+10*转化表!$E$54+10*转化表!$E$55+10*转化表!$E$56+10*转化表!$E$57+10*转化表!$E$58+10*转化表!$E$59+10*转化表!$E$60+(B471-110)*转化表!$E$61)))))))))))))</f>
        <v>0</v>
      </c>
      <c r="J471" s="46">
        <f>IF(E471&lt;=50,0,(E471-50)*B471*7%+0.1+IF(AND(B471&lt;=10,B471&gt;0),(人物成长表!$B471-1)*转化表!$F$50,IF(AND(B471&lt;=20,B471&gt;10),9*转化表!$F$50+(B471-10)*转化表!$F$51,IF(AND(B471&lt;=30,B471&gt;20),9*转化表!$F$50+10*转化表!$F$51+(B471-20)*转化表!$F$52,IF(AND(B471&lt;=40,B471&gt;30),9*转化表!$F$50+10*转化表!$F$51+10*转化表!$F$52+(B471-30)*转化表!$F$53,IF(AND(B471&lt;=50,B471&gt;40),9*转化表!$F$50+10*转化表!$F$51+10*转化表!$F$52+10*转化表!$F$53+(B471-40)*转化表!$F$54,IF(AND(B471&lt;=60,B471&gt;50),9*转化表!$F$50+10*转化表!$F$51+10*转化表!$F$52+10*转化表!$F$53+10*转化表!$F$54+(B471-50)*转化表!$F$55,IF(AND(B471&lt;=70,B471&gt;60),9*转化表!$F$50+10*转化表!$F$51+10*转化表!$F$52+10*转化表!$F$53+10*转化表!$F$54+10*转化表!$F$55+(B471-60)*转化表!$F$56,IF(AND(B471&lt;=80,B471&gt;70),9*转化表!$F$50+10*转化表!$F$51+10*转化表!$F$52+10*转化表!$F$53+10*转化表!$F$54+10*转化表!$F$55+10*转化表!$F$56+(B471-70)*转化表!$F$57,IF(AND(B471&lt;=90,B471&gt;80),9*转化表!$F$50+10*转化表!$F$51+10*转化表!$F$52+10*转化表!$F$53+10*转化表!$F$54+10*转化表!$F$55+10*转化表!$F$56+10*转化表!$F$57+(B471-80)*转化表!$F$58,IF(AND(B471&lt;=100,B471&gt;90),9*转化表!$F$50+10*转化表!$F$51+10*转化表!$F$52+10*转化表!$F$53+10*转化表!$F$54+10*转化表!$F$55+10*转化表!$F$56+10*转化表!$F$57+10*转化表!$F$58+(B471-90)*转化表!$F$59,IF(AND(B471&lt;=110,B471&gt;100),9*转化表!$F$50+10*转化表!$F$51+10*转化表!$F$52+10*转化表!$F$53+10*转化表!$F$54+10*转化表!$F$55+10*转化表!$F$56+10*转化表!$F$57+10*转化表!$F$58+10*转化表!$F$59+(B471-100)*转化表!$F$60,IF(AND(B471&lt;=120,B471&gt;110),9*转化表!$F$50+10*转化表!$F$51+10*转化表!$F$52+10*转化表!$F$53+10*转化表!$F$54+10*转化表!$F$55+10*转化表!$F$56+10*转化表!$F$57+10*转化表!$F$58+10*转化表!$F$59+10*转化表!$F$60+(B471-110)*转化表!$F$61)))))))))))))</f>
        <v>0</v>
      </c>
      <c r="K471" s="46">
        <f>(F471-50)*B471*10%+1+IF(AND(B471&lt;=10,B471&gt;0),(人物成长表!$B471-1)*转化表!$G$50,IF(AND(B471&lt;=20,B471&gt;10),9*转化表!$G$50+(B471-10)*转化表!$G$51,IF(AND(B471&lt;=30,B471&gt;20),9*转化表!$G$50+10*转化表!$G$51+(B471-20)*转化表!$G$52,IF(AND(B471&lt;=40,B471&gt;30),9*转化表!$G$50+10*转化表!$G$51+10*转化表!$G$52+(B471-30)*转化表!$G$53,IF(AND(B471&lt;=50,B471&gt;40),9*转化表!$G$50+10*转化表!$G$51+10*转化表!$G$52+10*转化表!$G$53+(B471-40)*转化表!$G$54,IF(AND(B471&lt;=60,B471&gt;50),9*转化表!$G$50+10*转化表!$G$51+10*转化表!$G$52+10*转化表!$G$53+10*转化表!$G$54+(B471-50)*转化表!$G$55,IF(AND(B471&lt;=70,B471&gt;60),9*转化表!$G$50+10*转化表!$G$51+10*转化表!$G$52+10*转化表!$G$53+10*转化表!$G$54+10*转化表!$G$55+(B471-60)*转化表!$G$56,IF(AND(B471&lt;=80,B471&gt;70),9*转化表!$G$50+10*转化表!$G$51+10*转化表!$G$52+10*转化表!$G$53+10*转化表!$G$54+10*转化表!$G$55+10*转化表!$G$56+(B471-70)*转化表!$G$57,IF(AND(B471&lt;=90,B471&gt;80),9*转化表!$G$50+10*转化表!$G$51+10*转化表!$G$52+10*转化表!$G$53+10*转化表!$G$54+10*转化表!$G$55+10*转化表!$G$56+10*转化表!$G$57+(B471-80)*转化表!$G$58,IF(AND(B471&lt;=100,B471&gt;90),9*转化表!$G$50+10*转化表!$G$51+10*转化表!$G$52+10*转化表!$G$53+10*转化表!$G$54+10*转化表!$G$55+10*转化表!$G$56+10*转化表!$G$57+10*转化表!$G$58+(B471-90)*转化表!$G$59,IF(AND(B471&lt;=110,B471&gt;100),9*转化表!$G$50+10*转化表!$G$51+10*转化表!$G$52+10*转化表!$G$53+10*转化表!$G$54+10*转化表!$G$55+10*转化表!$G$56+10*转化表!$G$57+10*转化表!$G$58+10*转化表!$G$59+(B471-100)*转化表!$G$60,IF(AND(B471&lt;=120,B471&gt;110),9*转化表!$G$50+10*转化表!$G$51+10*转化表!$G$52+10*转化表!$G$53+10*转化表!$G$54+10*转化表!$G$55+10*转化表!$G$56+10*转化表!$G$57+10*转化表!$G$58+10*转化表!$G$59+10*转化表!$G$60+(B471-110)*转化表!$G$61))))))))))))</f>
        <v>660</v>
      </c>
      <c r="L471" s="46">
        <f>IF(F471&lt;=50,0,(F471-50)*B471*7%+IF(AND(B471&lt;=10,B471&gt;0),(人物成长表!$B471-1)*转化表!$H$50,IF(AND(B471&lt;=20,B471&gt;10),9*转化表!$H$50+(B471-10)*转化表!$H$51,IF(AND(B471&lt;=30,B471&gt;20),9*转化表!$H$50+10*转化表!$H$51+(B471-20)*转化表!$H$52,IF(AND(B471&lt;=40,B471&gt;30),9*转化表!$H$50+10*转化表!$H$51+10*转化表!$H$52+(B471-30)*转化表!$H$53,IF(AND(B471&lt;=50,B471&gt;40),9*转化表!$H$50+10*转化表!$H$51+10*转化表!$H$52+10*转化表!$H$53+(B471-40)*转化表!$H$54,IF(AND(B471&lt;=60,B471&gt;50),9*转化表!$H$50+10*转化表!$H$51+10*转化表!$H$52+10*转化表!$H$53+10*转化表!$H$54+(B471-50)*转化表!$H$55,IF(AND(B471&lt;=70,B471&gt;60),9*转化表!$H$50+10*转化表!$H$51+10*转化表!$H$52+10*转化表!$H$53+10*转化表!$H$54+10*转化表!$H$55+(B471-60)*转化表!$H$56,IF(AND(B471&lt;=80,B471&gt;70),9*转化表!$H$50+10*转化表!$H$51+10*转化表!$H$52+10*转化表!$H$53+10*转化表!$H$54+10*转化表!$H$55+10*转化表!$H$56+(B471-70)*转化表!$H$57,IF(AND(B471&lt;=90,B471&gt;80),9*转化表!$H$50+10*转化表!$H$51+10*转化表!$H$52+10*转化表!$H$53+10*转化表!$H$54+10*转化表!$H$55+10*转化表!$H$56+10*转化表!$H$57+(B471-80)*转化表!$H$58,IF(AND(B471&lt;=100,B471&gt;90),9*转化表!$H$50+10*转化表!$H$51+10*转化表!$H$52+10*转化表!$H$53+10*转化表!$H$54+10*转化表!$H$55+10*转化表!$H$56+10*转化表!$H$57+10*转化表!$H$58+(B471-90)*转化表!$H$59,IF(AND(B471&lt;=110,B471&gt;100),9*转化表!$H$50+10*转化表!$H$51+10*转化表!$H$52+10*转化表!$H$53+10*转化表!$H$54+10*转化表!$H$55+10*转化表!$H$56+10*转化表!$H$57+10*转化表!$H$58+10*转化表!$H$59+(B471-100)*转化表!$H$60,IF(AND(B471&lt;=120,B471&gt;110),9*转化表!$H$50+10*转化表!$H$51+10*转化表!$H$52+10*转化表!$H$53+10*转化表!$H$54+10*转化表!$H$55+10*转化表!$H$56+10*转化表!$H$57+10*转化表!$H$58+10*转化表!$H$59+10*转化表!$H$60+(B471-110)*转化表!$H$61)))))))))))))</f>
        <v>0</v>
      </c>
      <c r="M471" s="26">
        <v>0.3</v>
      </c>
      <c r="N471" s="24">
        <v>0</v>
      </c>
      <c r="O471" s="24">
        <v>0</v>
      </c>
      <c r="P471" s="26">
        <v>0.05</v>
      </c>
      <c r="Q471" s="24">
        <v>0</v>
      </c>
      <c r="R471" s="24">
        <v>0</v>
      </c>
      <c r="S471" s="26">
        <v>0.1</v>
      </c>
    </row>
    <row r="472" spans="1:19">
      <c r="A472" s="23" t="s">
        <v>466</v>
      </c>
      <c r="B472" s="24">
        <v>111</v>
      </c>
      <c r="C472" s="25">
        <f t="shared" si="4"/>
        <v>10766</v>
      </c>
      <c r="D472" s="23">
        <v>60</v>
      </c>
      <c r="E472" s="23">
        <v>50</v>
      </c>
      <c r="F472" s="24">
        <v>50</v>
      </c>
      <c r="G472" s="47">
        <f>人物成长表!$D472*人物成长表!$B472*10%+7+IF(AND(B472&lt;=10,B472&gt;0),(人物成长表!$B472-1)*转化表!$C$50,IF(AND(B472&lt;=20,B472&gt;10),9*转化表!$C$50+(B472-10)*转化表!$C$51,IF(AND(B472&lt;=30,B472&gt;20),9*转化表!$C$50+10*转化表!$C$51+(B472-20)*转化表!$C$52,IF(AND(B472&lt;=40,B472&gt;30),9*转化表!$C$50+10*转化表!$C$51+10*转化表!$C$52+(B472-30)*转化表!$C$53,IF(AND(B472&lt;=50,B472&gt;40),9*转化表!$C$50+10*转化表!$C$51+10*转化表!$C$52+10*转化表!$C$53+(B472-40)*转化表!$C$54,IF(AND(B472&lt;=60,B472&gt;50),9*转化表!$C$50+10*转化表!$C$51+10*转化表!$C$52+10*转化表!$C$53+10*转化表!$C$54+(B472-50)*转化表!$C$55,IF(AND(B472&lt;=70,B472&gt;60),9*转化表!$C$50+10*转化表!$C$51+10*转化表!$C$52+10*转化表!$C$53+10*转化表!$C$54+10*转化表!$C$55+(B472-60)*转化表!$C$56,IF(AND(B472&lt;=80,B472&gt;70),9*转化表!$C$50+10*转化表!$C$51+10*转化表!$C$52+10*转化表!$C$53+10*转化表!$C$54+10*转化表!$C$55+10*转化表!$C$56+(B472-70)*转化表!$C$57,IF(AND(B472&lt;=90,B472&gt;80),9*转化表!$C$50+10*转化表!$C$51+10*转化表!$C$52+10*转化表!$C$53+10*转化表!$C$54+10*转化表!$C$55+10*转化表!$C$56+10*转化表!$C$57+(B472-80)*转化表!$C$58,IF(AND(B472&lt;=100,B472&gt;90),9*转化表!$C$50+10*转化表!$C$51+10*转化表!$C$52+10*转化表!$C$53+10*转化表!$C$54+10*转化表!$C$55+10*转化表!$C$56+10*转化表!$C$57+10*转化表!$C$58+(B472-90)*转化表!$C$59,IF(AND(B472&lt;=110,B472&gt;100),9*转化表!$C$50+10*转化表!$C$51+10*转化表!$C$52+10*转化表!$C$53+10*转化表!$C$54+10*转化表!$C$55+10*转化表!$C$56+10*转化表!$C$57+10*转化表!$C$58+10*转化表!$C$59+(B472-100)*转化表!$C$60,IF(AND(B472&lt;=120,B472&gt;110),9*转化表!$C$50+10*转化表!$C$51+10*转化表!$C$52+10*转化表!$C$53+10*转化表!$C$54+10*转化表!$C$55+10*转化表!$C$56+10*转化表!$C$57+10*转化表!$C$58+10*转化表!$C$59+10*转化表!$C$60+(B472-110)*转化表!$C$61))))))))))))</f>
        <v>2798</v>
      </c>
      <c r="H472" s="47">
        <f>人物成长表!$D472*人物成长表!$B472*7%+4.8+IF(AND(B472&lt;=10,B472&gt;0),(人物成长表!$B472-1)*转化表!$D$50,IF(AND(B472&lt;=20,B472&gt;10),9*转化表!$D$50+(B472-10)*转化表!$D$51,IF(AND(B472&lt;=30,B472&gt;20),9*转化表!$D$50+10*转化表!$D$51+(B472-20)*转化表!$D$52,IF(AND(B472&lt;=40,B472&gt;30),9*转化表!$D$50+10*转化表!$D$51+10*转化表!$D$52+(B472-30)*转化表!$D$53,IF(AND(B472&lt;=50,B472&gt;40),9*转化表!$D$50+10*转化表!$D$51+10*转化表!$D$52+10*转化表!$D$53+(B472-40)*转化表!$D$54,IF(AND(B472&lt;=60,B472&gt;50),9*转化表!$D$50+10*转化表!$D$51+10*转化表!$D$52+10*转化表!$D$53+10*转化表!$D$54+(B472-50)*转化表!$D$55,IF(AND(B472&lt;=70,B472&gt;60),9*转化表!$D$50+10*转化表!$D$51+10*转化表!$D$52+10*转化表!$D$53+10*转化表!$D$54+10*转化表!$D$55+(B472-60)*转化表!$D$56,IF(AND(B472&lt;=80,B472&gt;70),9*转化表!$D$50+10*转化表!$D$51+10*转化表!$D$52+10*转化表!$D$53+10*转化表!$D$54+10*转化表!$D$55+10*转化表!$D$56+(B472-70)*转化表!$D$57,IF(AND(B472&lt;=90,B472&gt;80),9*转化表!$D$50+10*转化表!$D$51+10*转化表!$D$52+10*转化表!$D$53+10*转化表!$D$54+10*转化表!$D$55+10*转化表!$D$56+10*转化表!$D$57+(B472-80)*转化表!$D$58,IF(AND(B472&lt;=100,B472&gt;90),9*转化表!$D$50+10*转化表!$D$51+10*转化表!$D$52+10*转化表!$D$53+10*转化表!$D$54+10*转化表!$D$55+10*转化表!$D$56+10*转化表!$D$57+10*转化表!$D$58+(B472-90)*转化表!$D$59,IF(AND(B472&lt;=110,B472&gt;100),9*转化表!$D$50+10*转化表!$D$51+10*转化表!$D$52+10*转化表!$D$53+10*转化表!$D$54+10*转化表!$D$55+10*转化表!$D$56+10*转化表!$D$57+10*转化表!$D$58+10*转化表!$D$59+(B472-100)*转化表!$D$60,IF(AND(B472&lt;=120,B472&gt;110),9*转化表!$D$50+10*转化表!$D$51+10*转化表!$D$52+10*转化表!$D$53+10*转化表!$D$54+10*转化表!$D$55+10*转化表!$D$56+10*转化表!$D$57+10*转化表!$D$58+10*转化表!$D$59+10*转化表!$D$60+(B472-110)*转化表!$D$61))))))))))))</f>
        <v>705.90000000000009</v>
      </c>
      <c r="I472" s="46">
        <f>IF(E472&lt;=50,0,(E472-50)*B472*10%+0.1+IF(AND(B472&lt;=10,B472&gt;0),(人物成长表!$B472-1)*转化表!$E$50,IF(AND(B472&lt;=20,B472&gt;10),9*转化表!$E$50+(B472-10)*转化表!$E$51,IF(AND(B472&lt;=30,B472&gt;20),9*转化表!$E$50+10*转化表!$E$51+(B472-20)*转化表!$E$52,IF(AND(B472&lt;=40,B472&gt;30),9*转化表!$E$50+10*转化表!$E$51+10*转化表!$E$52+(B472-30)*转化表!$E$53,IF(AND(B472&lt;=50,B472&gt;40),9*转化表!$E$50+10*转化表!$E$51+10*转化表!$E$52+10*转化表!$E$53+(B472-40)*转化表!$E$54,IF(AND(B472&lt;=60,B472&gt;50),9*转化表!$E$50+10*转化表!$E$51+10*转化表!$E$52+10*转化表!$E$53+10*转化表!$E$54+(B472-50)*转化表!$E$55,IF(AND(B472&lt;=70,B472&gt;60),9*转化表!$E$50+10*转化表!$E$51+10*转化表!$E$52+10*转化表!$E$53+10*转化表!$E$54+10*转化表!$E$55+(B472-60)*转化表!$E$56,IF(AND(B472&lt;=80,B472&gt;70),9*转化表!$E$50+10*转化表!$E$51+10*转化表!$E$52+10*转化表!$E$53+10*转化表!$E$54+10*转化表!$E$55+10*转化表!$E$56+(B472-70)*转化表!$E$57,IF(AND(B472&lt;=90,B472&gt;80),9*转化表!$E$50+10*转化表!$E$51+10*转化表!$E$52+10*转化表!$E$53+10*转化表!$E$54+10*转化表!$E$55+10*转化表!$E$56+10*转化表!$E$57+(B472-80)*转化表!$E$58,IF(AND(B472&lt;=100,B472&gt;90),9*转化表!$E$50+10*转化表!$E$51+10*转化表!$E$52+10*转化表!$E$53+10*转化表!$E$54+10*转化表!$E$55+10*转化表!$E$56+10*转化表!$E$57+10*转化表!$E$58+(B472-90)*转化表!$E$59,IF(AND(B472&lt;=110,B472&gt;100),9*转化表!$E$50+10*转化表!$E$51+10*转化表!$E$52+10*转化表!$E$53+10*转化表!$E$54+10*转化表!$E$55+10*转化表!$E$56+10*转化表!$E$57+10*转化表!$E$58+10*转化表!$E$59+(B472-100)*转化表!$E$60,IF(AND(B472&lt;=120,B472&gt;110),9*转化表!$E$50+10*转化表!$E$51+10*转化表!$E$52+10*转化表!$E$53+10*转化表!$E$54+10*转化表!$E$55+10*转化表!$E$56+10*转化表!$E$57+10*转化表!$E$58+10*转化表!$E$59+10*转化表!$E$60+(B472-110)*转化表!$E$61)))))))))))))</f>
        <v>0</v>
      </c>
      <c r="J472" s="46">
        <f>IF(E472&lt;=50,0,(E472-50)*B472*7%+0.1+IF(AND(B472&lt;=10,B472&gt;0),(人物成长表!$B472-1)*转化表!$F$50,IF(AND(B472&lt;=20,B472&gt;10),9*转化表!$F$50+(B472-10)*转化表!$F$51,IF(AND(B472&lt;=30,B472&gt;20),9*转化表!$F$50+10*转化表!$F$51+(B472-20)*转化表!$F$52,IF(AND(B472&lt;=40,B472&gt;30),9*转化表!$F$50+10*转化表!$F$51+10*转化表!$F$52+(B472-30)*转化表!$F$53,IF(AND(B472&lt;=50,B472&gt;40),9*转化表!$F$50+10*转化表!$F$51+10*转化表!$F$52+10*转化表!$F$53+(B472-40)*转化表!$F$54,IF(AND(B472&lt;=60,B472&gt;50),9*转化表!$F$50+10*转化表!$F$51+10*转化表!$F$52+10*转化表!$F$53+10*转化表!$F$54+(B472-50)*转化表!$F$55,IF(AND(B472&lt;=70,B472&gt;60),9*转化表!$F$50+10*转化表!$F$51+10*转化表!$F$52+10*转化表!$F$53+10*转化表!$F$54+10*转化表!$F$55+(B472-60)*转化表!$F$56,IF(AND(B472&lt;=80,B472&gt;70),9*转化表!$F$50+10*转化表!$F$51+10*转化表!$F$52+10*转化表!$F$53+10*转化表!$F$54+10*转化表!$F$55+10*转化表!$F$56+(B472-70)*转化表!$F$57,IF(AND(B472&lt;=90,B472&gt;80),9*转化表!$F$50+10*转化表!$F$51+10*转化表!$F$52+10*转化表!$F$53+10*转化表!$F$54+10*转化表!$F$55+10*转化表!$F$56+10*转化表!$F$57+(B472-80)*转化表!$F$58,IF(AND(B472&lt;=100,B472&gt;90),9*转化表!$F$50+10*转化表!$F$51+10*转化表!$F$52+10*转化表!$F$53+10*转化表!$F$54+10*转化表!$F$55+10*转化表!$F$56+10*转化表!$F$57+10*转化表!$F$58+(B472-90)*转化表!$F$59,IF(AND(B472&lt;=110,B472&gt;100),9*转化表!$F$50+10*转化表!$F$51+10*转化表!$F$52+10*转化表!$F$53+10*转化表!$F$54+10*转化表!$F$55+10*转化表!$F$56+10*转化表!$F$57+10*转化表!$F$58+10*转化表!$F$59+(B472-100)*转化表!$F$60,IF(AND(B472&lt;=120,B472&gt;110),9*转化表!$F$50+10*转化表!$F$51+10*转化表!$F$52+10*转化表!$F$53+10*转化表!$F$54+10*转化表!$F$55+10*转化表!$F$56+10*转化表!$F$57+10*转化表!$F$58+10*转化表!$F$59+10*转化表!$F$60+(B472-110)*转化表!$F$61)))))))))))))</f>
        <v>0</v>
      </c>
      <c r="K472" s="46">
        <f>(F472-50)*B472*10%+1+IF(AND(B472&lt;=10,B472&gt;0),(人物成长表!$B472-1)*转化表!$G$50,IF(AND(B472&lt;=20,B472&gt;10),9*转化表!$G$50+(B472-10)*转化表!$G$51,IF(AND(B472&lt;=30,B472&gt;20),9*转化表!$G$50+10*转化表!$G$51+(B472-20)*转化表!$G$52,IF(AND(B472&lt;=40,B472&gt;30),9*转化表!$G$50+10*转化表!$G$51+10*转化表!$G$52+(B472-30)*转化表!$G$53,IF(AND(B472&lt;=50,B472&gt;40),9*转化表!$G$50+10*转化表!$G$51+10*转化表!$G$52+10*转化表!$G$53+(B472-40)*转化表!$G$54,IF(AND(B472&lt;=60,B472&gt;50),9*转化表!$G$50+10*转化表!$G$51+10*转化表!$G$52+10*转化表!$G$53+10*转化表!$G$54+(B472-50)*转化表!$G$55,IF(AND(B472&lt;=70,B472&gt;60),9*转化表!$G$50+10*转化表!$G$51+10*转化表!$G$52+10*转化表!$G$53+10*转化表!$G$54+10*转化表!$G$55+(B472-60)*转化表!$G$56,IF(AND(B472&lt;=80,B472&gt;70),9*转化表!$G$50+10*转化表!$G$51+10*转化表!$G$52+10*转化表!$G$53+10*转化表!$G$54+10*转化表!$G$55+10*转化表!$G$56+(B472-70)*转化表!$G$57,IF(AND(B472&lt;=90,B472&gt;80),9*转化表!$G$50+10*转化表!$G$51+10*转化表!$G$52+10*转化表!$G$53+10*转化表!$G$54+10*转化表!$G$55+10*转化表!$G$56+10*转化表!$G$57+(B472-80)*转化表!$G$58,IF(AND(B472&lt;=100,B472&gt;90),9*转化表!$G$50+10*转化表!$G$51+10*转化表!$G$52+10*转化表!$G$53+10*转化表!$G$54+10*转化表!$G$55+10*转化表!$G$56+10*转化表!$G$57+10*转化表!$G$58+(B472-90)*转化表!$G$59,IF(AND(B472&lt;=110,B472&gt;100),9*转化表!$G$50+10*转化表!$G$51+10*转化表!$G$52+10*转化表!$G$53+10*转化表!$G$54+10*转化表!$G$55+10*转化表!$G$56+10*转化表!$G$57+10*转化表!$G$58+10*转化表!$G$59+(B472-100)*转化表!$G$60,IF(AND(B472&lt;=120,B472&gt;110),9*转化表!$G$50+10*转化表!$G$51+10*转化表!$G$52+10*转化表!$G$53+10*转化表!$G$54+10*转化表!$G$55+10*转化表!$G$56+10*转化表!$G$57+10*转化表!$G$58+10*转化表!$G$59+10*转化表!$G$60+(B472-110)*转化表!$G$61))))))))))))</f>
        <v>672</v>
      </c>
      <c r="L472" s="46">
        <f>IF(F472&lt;=50,0,(F472-50)*B472*7%+IF(AND(B472&lt;=10,B472&gt;0),(人物成长表!$B472-1)*转化表!$H$50,IF(AND(B472&lt;=20,B472&gt;10),9*转化表!$H$50+(B472-10)*转化表!$H$51,IF(AND(B472&lt;=30,B472&gt;20),9*转化表!$H$50+10*转化表!$H$51+(B472-20)*转化表!$H$52,IF(AND(B472&lt;=40,B472&gt;30),9*转化表!$H$50+10*转化表!$H$51+10*转化表!$H$52+(B472-30)*转化表!$H$53,IF(AND(B472&lt;=50,B472&gt;40),9*转化表!$H$50+10*转化表!$H$51+10*转化表!$H$52+10*转化表!$H$53+(B472-40)*转化表!$H$54,IF(AND(B472&lt;=60,B472&gt;50),9*转化表!$H$50+10*转化表!$H$51+10*转化表!$H$52+10*转化表!$H$53+10*转化表!$H$54+(B472-50)*转化表!$H$55,IF(AND(B472&lt;=70,B472&gt;60),9*转化表!$H$50+10*转化表!$H$51+10*转化表!$H$52+10*转化表!$H$53+10*转化表!$H$54+10*转化表!$H$55+(B472-60)*转化表!$H$56,IF(AND(B472&lt;=80,B472&gt;70),9*转化表!$H$50+10*转化表!$H$51+10*转化表!$H$52+10*转化表!$H$53+10*转化表!$H$54+10*转化表!$H$55+10*转化表!$H$56+(B472-70)*转化表!$H$57,IF(AND(B472&lt;=90,B472&gt;80),9*转化表!$H$50+10*转化表!$H$51+10*转化表!$H$52+10*转化表!$H$53+10*转化表!$H$54+10*转化表!$H$55+10*转化表!$H$56+10*转化表!$H$57+(B472-80)*转化表!$H$58,IF(AND(B472&lt;=100,B472&gt;90),9*转化表!$H$50+10*转化表!$H$51+10*转化表!$H$52+10*转化表!$H$53+10*转化表!$H$54+10*转化表!$H$55+10*转化表!$H$56+10*转化表!$H$57+10*转化表!$H$58+(B472-90)*转化表!$H$59,IF(AND(B472&lt;=110,B472&gt;100),9*转化表!$H$50+10*转化表!$H$51+10*转化表!$H$52+10*转化表!$H$53+10*转化表!$H$54+10*转化表!$H$55+10*转化表!$H$56+10*转化表!$H$57+10*转化表!$H$58+10*转化表!$H$59+(B472-100)*转化表!$H$60,IF(AND(B472&lt;=120,B472&gt;110),9*转化表!$H$50+10*转化表!$H$51+10*转化表!$H$52+10*转化表!$H$53+10*转化表!$H$54+10*转化表!$H$55+10*转化表!$H$56+10*转化表!$H$57+10*转化表!$H$58+10*转化表!$H$59+10*转化表!$H$60+(B472-110)*转化表!$H$61)))))))))))))</f>
        <v>0</v>
      </c>
      <c r="M472" s="26">
        <v>0.3</v>
      </c>
      <c r="N472" s="24">
        <v>0</v>
      </c>
      <c r="O472" s="24">
        <v>0</v>
      </c>
      <c r="P472" s="26">
        <v>0.05</v>
      </c>
      <c r="Q472" s="24">
        <v>0</v>
      </c>
      <c r="R472" s="24">
        <v>0</v>
      </c>
      <c r="S472" s="26">
        <v>0.1</v>
      </c>
    </row>
    <row r="473" spans="1:19">
      <c r="A473" s="23" t="s">
        <v>466</v>
      </c>
      <c r="B473" s="24">
        <v>112</v>
      </c>
      <c r="C473" s="25">
        <f t="shared" si="4"/>
        <v>10958</v>
      </c>
      <c r="D473" s="23">
        <v>60</v>
      </c>
      <c r="E473" s="23">
        <v>50</v>
      </c>
      <c r="F473" s="24">
        <v>50</v>
      </c>
      <c r="G473" s="47">
        <f>人物成长表!$D473*人物成长表!$B473*10%+7+IF(AND(B473&lt;=10,B473&gt;0),(人物成长表!$B473-1)*转化表!$C$50,IF(AND(B473&lt;=20,B473&gt;10),9*转化表!$C$50+(B473-10)*转化表!$C$51,IF(AND(B473&lt;=30,B473&gt;20),9*转化表!$C$50+10*转化表!$C$51+(B473-20)*转化表!$C$52,IF(AND(B473&lt;=40,B473&gt;30),9*转化表!$C$50+10*转化表!$C$51+10*转化表!$C$52+(B473-30)*转化表!$C$53,IF(AND(B473&lt;=50,B473&gt;40),9*转化表!$C$50+10*转化表!$C$51+10*转化表!$C$52+10*转化表!$C$53+(B473-40)*转化表!$C$54,IF(AND(B473&lt;=60,B473&gt;50),9*转化表!$C$50+10*转化表!$C$51+10*转化表!$C$52+10*转化表!$C$53+10*转化表!$C$54+(B473-50)*转化表!$C$55,IF(AND(B473&lt;=70,B473&gt;60),9*转化表!$C$50+10*转化表!$C$51+10*转化表!$C$52+10*转化表!$C$53+10*转化表!$C$54+10*转化表!$C$55+(B473-60)*转化表!$C$56,IF(AND(B473&lt;=80,B473&gt;70),9*转化表!$C$50+10*转化表!$C$51+10*转化表!$C$52+10*转化表!$C$53+10*转化表!$C$54+10*转化表!$C$55+10*转化表!$C$56+(B473-70)*转化表!$C$57,IF(AND(B473&lt;=90,B473&gt;80),9*转化表!$C$50+10*转化表!$C$51+10*转化表!$C$52+10*转化表!$C$53+10*转化表!$C$54+10*转化表!$C$55+10*转化表!$C$56+10*转化表!$C$57+(B473-80)*转化表!$C$58,IF(AND(B473&lt;=100,B473&gt;90),9*转化表!$C$50+10*转化表!$C$51+10*转化表!$C$52+10*转化表!$C$53+10*转化表!$C$54+10*转化表!$C$55+10*转化表!$C$56+10*转化表!$C$57+10*转化表!$C$58+(B473-90)*转化表!$C$59,IF(AND(B473&lt;=110,B473&gt;100),9*转化表!$C$50+10*转化表!$C$51+10*转化表!$C$52+10*转化表!$C$53+10*转化表!$C$54+10*转化表!$C$55+10*转化表!$C$56+10*转化表!$C$57+10*转化表!$C$58+10*转化表!$C$59+(B473-100)*转化表!$C$60,IF(AND(B473&lt;=120,B473&gt;110),9*转化表!$C$50+10*转化表!$C$51+10*转化表!$C$52+10*转化表!$C$53+10*转化表!$C$54+10*转化表!$C$55+10*转化表!$C$56+10*转化表!$C$57+10*转化表!$C$58+10*转化表!$C$59+10*转化表!$C$60+(B473-110)*转化表!$C$61))))))))))))</f>
        <v>2847</v>
      </c>
      <c r="H473" s="47">
        <f>人物成长表!$D473*人物成长表!$B473*7%+4.8+IF(AND(B473&lt;=10,B473&gt;0),(人物成长表!$B473-1)*转化表!$D$50,IF(AND(B473&lt;=20,B473&gt;10),9*转化表!$D$50+(B473-10)*转化表!$D$51,IF(AND(B473&lt;=30,B473&gt;20),9*转化表!$D$50+10*转化表!$D$51+(B473-20)*转化表!$D$52,IF(AND(B473&lt;=40,B473&gt;30),9*转化表!$D$50+10*转化表!$D$51+10*转化表!$D$52+(B473-30)*转化表!$D$53,IF(AND(B473&lt;=50,B473&gt;40),9*转化表!$D$50+10*转化表!$D$51+10*转化表!$D$52+10*转化表!$D$53+(B473-40)*转化表!$D$54,IF(AND(B473&lt;=60,B473&gt;50),9*转化表!$D$50+10*转化表!$D$51+10*转化表!$D$52+10*转化表!$D$53+10*转化表!$D$54+(B473-50)*转化表!$D$55,IF(AND(B473&lt;=70,B473&gt;60),9*转化表!$D$50+10*转化表!$D$51+10*转化表!$D$52+10*转化表!$D$53+10*转化表!$D$54+10*转化表!$D$55+(B473-60)*转化表!$D$56,IF(AND(B473&lt;=80,B473&gt;70),9*转化表!$D$50+10*转化表!$D$51+10*转化表!$D$52+10*转化表!$D$53+10*转化表!$D$54+10*转化表!$D$55+10*转化表!$D$56+(B473-70)*转化表!$D$57,IF(AND(B473&lt;=90,B473&gt;80),9*转化表!$D$50+10*转化表!$D$51+10*转化表!$D$52+10*转化表!$D$53+10*转化表!$D$54+10*转化表!$D$55+10*转化表!$D$56+10*转化表!$D$57+(B473-80)*转化表!$D$58,IF(AND(B473&lt;=100,B473&gt;90),9*转化表!$D$50+10*转化表!$D$51+10*转化表!$D$52+10*转化表!$D$53+10*转化表!$D$54+10*转化表!$D$55+10*转化表!$D$56+10*转化表!$D$57+10*转化表!$D$58+(B473-90)*转化表!$D$59,IF(AND(B473&lt;=110,B473&gt;100),9*转化表!$D$50+10*转化表!$D$51+10*转化表!$D$52+10*转化表!$D$53+10*转化表!$D$54+10*转化表!$D$55+10*转化表!$D$56+10*转化表!$D$57+10*转化表!$D$58+10*转化表!$D$59+(B473-100)*转化表!$D$60,IF(AND(B473&lt;=120,B473&gt;110),9*转化表!$D$50+10*转化表!$D$51+10*转化表!$D$52+10*转化表!$D$53+10*转化表!$D$54+10*转化表!$D$55+10*转化表!$D$56+10*转化表!$D$57+10*转化表!$D$58+10*转化表!$D$59+10*转化表!$D$60+(B473-110)*转化表!$D$61))))))))))))</f>
        <v>716.80000000000007</v>
      </c>
      <c r="I473" s="46">
        <f>IF(E473&lt;=50,0,(E473-50)*B473*10%+0.1+IF(AND(B473&lt;=10,B473&gt;0),(人物成长表!$B473-1)*转化表!$E$50,IF(AND(B473&lt;=20,B473&gt;10),9*转化表!$E$50+(B473-10)*转化表!$E$51,IF(AND(B473&lt;=30,B473&gt;20),9*转化表!$E$50+10*转化表!$E$51+(B473-20)*转化表!$E$52,IF(AND(B473&lt;=40,B473&gt;30),9*转化表!$E$50+10*转化表!$E$51+10*转化表!$E$52+(B473-30)*转化表!$E$53,IF(AND(B473&lt;=50,B473&gt;40),9*转化表!$E$50+10*转化表!$E$51+10*转化表!$E$52+10*转化表!$E$53+(B473-40)*转化表!$E$54,IF(AND(B473&lt;=60,B473&gt;50),9*转化表!$E$50+10*转化表!$E$51+10*转化表!$E$52+10*转化表!$E$53+10*转化表!$E$54+(B473-50)*转化表!$E$55,IF(AND(B473&lt;=70,B473&gt;60),9*转化表!$E$50+10*转化表!$E$51+10*转化表!$E$52+10*转化表!$E$53+10*转化表!$E$54+10*转化表!$E$55+(B473-60)*转化表!$E$56,IF(AND(B473&lt;=80,B473&gt;70),9*转化表!$E$50+10*转化表!$E$51+10*转化表!$E$52+10*转化表!$E$53+10*转化表!$E$54+10*转化表!$E$55+10*转化表!$E$56+(B473-70)*转化表!$E$57,IF(AND(B473&lt;=90,B473&gt;80),9*转化表!$E$50+10*转化表!$E$51+10*转化表!$E$52+10*转化表!$E$53+10*转化表!$E$54+10*转化表!$E$55+10*转化表!$E$56+10*转化表!$E$57+(B473-80)*转化表!$E$58,IF(AND(B473&lt;=100,B473&gt;90),9*转化表!$E$50+10*转化表!$E$51+10*转化表!$E$52+10*转化表!$E$53+10*转化表!$E$54+10*转化表!$E$55+10*转化表!$E$56+10*转化表!$E$57+10*转化表!$E$58+(B473-90)*转化表!$E$59,IF(AND(B473&lt;=110,B473&gt;100),9*转化表!$E$50+10*转化表!$E$51+10*转化表!$E$52+10*转化表!$E$53+10*转化表!$E$54+10*转化表!$E$55+10*转化表!$E$56+10*转化表!$E$57+10*转化表!$E$58+10*转化表!$E$59+(B473-100)*转化表!$E$60,IF(AND(B473&lt;=120,B473&gt;110),9*转化表!$E$50+10*转化表!$E$51+10*转化表!$E$52+10*转化表!$E$53+10*转化表!$E$54+10*转化表!$E$55+10*转化表!$E$56+10*转化表!$E$57+10*转化表!$E$58+10*转化表!$E$59+10*转化表!$E$60+(B473-110)*转化表!$E$61)))))))))))))</f>
        <v>0</v>
      </c>
      <c r="J473" s="46">
        <f>IF(E473&lt;=50,0,(E473-50)*B473*7%+0.1+IF(AND(B473&lt;=10,B473&gt;0),(人物成长表!$B473-1)*转化表!$F$50,IF(AND(B473&lt;=20,B473&gt;10),9*转化表!$F$50+(B473-10)*转化表!$F$51,IF(AND(B473&lt;=30,B473&gt;20),9*转化表!$F$50+10*转化表!$F$51+(B473-20)*转化表!$F$52,IF(AND(B473&lt;=40,B473&gt;30),9*转化表!$F$50+10*转化表!$F$51+10*转化表!$F$52+(B473-30)*转化表!$F$53,IF(AND(B473&lt;=50,B473&gt;40),9*转化表!$F$50+10*转化表!$F$51+10*转化表!$F$52+10*转化表!$F$53+(B473-40)*转化表!$F$54,IF(AND(B473&lt;=60,B473&gt;50),9*转化表!$F$50+10*转化表!$F$51+10*转化表!$F$52+10*转化表!$F$53+10*转化表!$F$54+(B473-50)*转化表!$F$55,IF(AND(B473&lt;=70,B473&gt;60),9*转化表!$F$50+10*转化表!$F$51+10*转化表!$F$52+10*转化表!$F$53+10*转化表!$F$54+10*转化表!$F$55+(B473-60)*转化表!$F$56,IF(AND(B473&lt;=80,B473&gt;70),9*转化表!$F$50+10*转化表!$F$51+10*转化表!$F$52+10*转化表!$F$53+10*转化表!$F$54+10*转化表!$F$55+10*转化表!$F$56+(B473-70)*转化表!$F$57,IF(AND(B473&lt;=90,B473&gt;80),9*转化表!$F$50+10*转化表!$F$51+10*转化表!$F$52+10*转化表!$F$53+10*转化表!$F$54+10*转化表!$F$55+10*转化表!$F$56+10*转化表!$F$57+(B473-80)*转化表!$F$58,IF(AND(B473&lt;=100,B473&gt;90),9*转化表!$F$50+10*转化表!$F$51+10*转化表!$F$52+10*转化表!$F$53+10*转化表!$F$54+10*转化表!$F$55+10*转化表!$F$56+10*转化表!$F$57+10*转化表!$F$58+(B473-90)*转化表!$F$59,IF(AND(B473&lt;=110,B473&gt;100),9*转化表!$F$50+10*转化表!$F$51+10*转化表!$F$52+10*转化表!$F$53+10*转化表!$F$54+10*转化表!$F$55+10*转化表!$F$56+10*转化表!$F$57+10*转化表!$F$58+10*转化表!$F$59+(B473-100)*转化表!$F$60,IF(AND(B473&lt;=120,B473&gt;110),9*转化表!$F$50+10*转化表!$F$51+10*转化表!$F$52+10*转化表!$F$53+10*转化表!$F$54+10*转化表!$F$55+10*转化表!$F$56+10*转化表!$F$57+10*转化表!$F$58+10*转化表!$F$59+10*转化表!$F$60+(B473-110)*转化表!$F$61)))))))))))))</f>
        <v>0</v>
      </c>
      <c r="K473" s="46">
        <f>(F473-50)*B473*10%+1+IF(AND(B473&lt;=10,B473&gt;0),(人物成长表!$B473-1)*转化表!$G$50,IF(AND(B473&lt;=20,B473&gt;10),9*转化表!$G$50+(B473-10)*转化表!$G$51,IF(AND(B473&lt;=30,B473&gt;20),9*转化表!$G$50+10*转化表!$G$51+(B473-20)*转化表!$G$52,IF(AND(B473&lt;=40,B473&gt;30),9*转化表!$G$50+10*转化表!$G$51+10*转化表!$G$52+(B473-30)*转化表!$G$53,IF(AND(B473&lt;=50,B473&gt;40),9*转化表!$G$50+10*转化表!$G$51+10*转化表!$G$52+10*转化表!$G$53+(B473-40)*转化表!$G$54,IF(AND(B473&lt;=60,B473&gt;50),9*转化表!$G$50+10*转化表!$G$51+10*转化表!$G$52+10*转化表!$G$53+10*转化表!$G$54+(B473-50)*转化表!$G$55,IF(AND(B473&lt;=70,B473&gt;60),9*转化表!$G$50+10*转化表!$G$51+10*转化表!$G$52+10*转化表!$G$53+10*转化表!$G$54+10*转化表!$G$55+(B473-60)*转化表!$G$56,IF(AND(B473&lt;=80,B473&gt;70),9*转化表!$G$50+10*转化表!$G$51+10*转化表!$G$52+10*转化表!$G$53+10*转化表!$G$54+10*转化表!$G$55+10*转化表!$G$56+(B473-70)*转化表!$G$57,IF(AND(B473&lt;=90,B473&gt;80),9*转化表!$G$50+10*转化表!$G$51+10*转化表!$G$52+10*转化表!$G$53+10*转化表!$G$54+10*转化表!$G$55+10*转化表!$G$56+10*转化表!$G$57+(B473-80)*转化表!$G$58,IF(AND(B473&lt;=100,B473&gt;90),9*转化表!$G$50+10*转化表!$G$51+10*转化表!$G$52+10*转化表!$G$53+10*转化表!$G$54+10*转化表!$G$55+10*转化表!$G$56+10*转化表!$G$57+10*转化表!$G$58+(B473-90)*转化表!$G$59,IF(AND(B473&lt;=110,B473&gt;100),9*转化表!$G$50+10*转化表!$G$51+10*转化表!$G$52+10*转化表!$G$53+10*转化表!$G$54+10*转化表!$G$55+10*转化表!$G$56+10*转化表!$G$57+10*转化表!$G$58+10*转化表!$G$59+(B473-100)*转化表!$G$60,IF(AND(B473&lt;=120,B473&gt;110),9*转化表!$G$50+10*转化表!$G$51+10*转化表!$G$52+10*转化表!$G$53+10*转化表!$G$54+10*转化表!$G$55+10*转化表!$G$56+10*转化表!$G$57+10*转化表!$G$58+10*转化表!$G$59+10*转化表!$G$60+(B473-110)*转化表!$G$61))))))))))))</f>
        <v>684</v>
      </c>
      <c r="L473" s="46">
        <f>IF(F473&lt;=50,0,(F473-50)*B473*7%+IF(AND(B473&lt;=10,B473&gt;0),(人物成长表!$B473-1)*转化表!$H$50,IF(AND(B473&lt;=20,B473&gt;10),9*转化表!$H$50+(B473-10)*转化表!$H$51,IF(AND(B473&lt;=30,B473&gt;20),9*转化表!$H$50+10*转化表!$H$51+(B473-20)*转化表!$H$52,IF(AND(B473&lt;=40,B473&gt;30),9*转化表!$H$50+10*转化表!$H$51+10*转化表!$H$52+(B473-30)*转化表!$H$53,IF(AND(B473&lt;=50,B473&gt;40),9*转化表!$H$50+10*转化表!$H$51+10*转化表!$H$52+10*转化表!$H$53+(B473-40)*转化表!$H$54,IF(AND(B473&lt;=60,B473&gt;50),9*转化表!$H$50+10*转化表!$H$51+10*转化表!$H$52+10*转化表!$H$53+10*转化表!$H$54+(B473-50)*转化表!$H$55,IF(AND(B473&lt;=70,B473&gt;60),9*转化表!$H$50+10*转化表!$H$51+10*转化表!$H$52+10*转化表!$H$53+10*转化表!$H$54+10*转化表!$H$55+(B473-60)*转化表!$H$56,IF(AND(B473&lt;=80,B473&gt;70),9*转化表!$H$50+10*转化表!$H$51+10*转化表!$H$52+10*转化表!$H$53+10*转化表!$H$54+10*转化表!$H$55+10*转化表!$H$56+(B473-70)*转化表!$H$57,IF(AND(B473&lt;=90,B473&gt;80),9*转化表!$H$50+10*转化表!$H$51+10*转化表!$H$52+10*转化表!$H$53+10*转化表!$H$54+10*转化表!$H$55+10*转化表!$H$56+10*转化表!$H$57+(B473-80)*转化表!$H$58,IF(AND(B473&lt;=100,B473&gt;90),9*转化表!$H$50+10*转化表!$H$51+10*转化表!$H$52+10*转化表!$H$53+10*转化表!$H$54+10*转化表!$H$55+10*转化表!$H$56+10*转化表!$H$57+10*转化表!$H$58+(B473-90)*转化表!$H$59,IF(AND(B473&lt;=110,B473&gt;100),9*转化表!$H$50+10*转化表!$H$51+10*转化表!$H$52+10*转化表!$H$53+10*转化表!$H$54+10*转化表!$H$55+10*转化表!$H$56+10*转化表!$H$57+10*转化表!$H$58+10*转化表!$H$59+(B473-100)*转化表!$H$60,IF(AND(B473&lt;=120,B473&gt;110),9*转化表!$H$50+10*转化表!$H$51+10*转化表!$H$52+10*转化表!$H$53+10*转化表!$H$54+10*转化表!$H$55+10*转化表!$H$56+10*转化表!$H$57+10*转化表!$H$58+10*转化表!$H$59+10*转化表!$H$60+(B473-110)*转化表!$H$61)))))))))))))</f>
        <v>0</v>
      </c>
      <c r="M473" s="26">
        <v>0.3</v>
      </c>
      <c r="N473" s="24">
        <v>0</v>
      </c>
      <c r="O473" s="24">
        <v>0</v>
      </c>
      <c r="P473" s="26">
        <v>0.05</v>
      </c>
      <c r="Q473" s="24">
        <v>0</v>
      </c>
      <c r="R473" s="24">
        <v>0</v>
      </c>
      <c r="S473" s="26">
        <v>0.1</v>
      </c>
    </row>
    <row r="474" spans="1:19">
      <c r="A474" s="23" t="s">
        <v>466</v>
      </c>
      <c r="B474" s="24">
        <v>113</v>
      </c>
      <c r="C474" s="25">
        <f t="shared" si="4"/>
        <v>11150</v>
      </c>
      <c r="D474" s="23">
        <v>60</v>
      </c>
      <c r="E474" s="23">
        <v>50</v>
      </c>
      <c r="F474" s="24">
        <v>50</v>
      </c>
      <c r="G474" s="47">
        <f>人物成长表!$D474*人物成长表!$B474*10%+7+IF(AND(B474&lt;=10,B474&gt;0),(人物成长表!$B474-1)*转化表!$C$50,IF(AND(B474&lt;=20,B474&gt;10),9*转化表!$C$50+(B474-10)*转化表!$C$51,IF(AND(B474&lt;=30,B474&gt;20),9*转化表!$C$50+10*转化表!$C$51+(B474-20)*转化表!$C$52,IF(AND(B474&lt;=40,B474&gt;30),9*转化表!$C$50+10*转化表!$C$51+10*转化表!$C$52+(B474-30)*转化表!$C$53,IF(AND(B474&lt;=50,B474&gt;40),9*转化表!$C$50+10*转化表!$C$51+10*转化表!$C$52+10*转化表!$C$53+(B474-40)*转化表!$C$54,IF(AND(B474&lt;=60,B474&gt;50),9*转化表!$C$50+10*转化表!$C$51+10*转化表!$C$52+10*转化表!$C$53+10*转化表!$C$54+(B474-50)*转化表!$C$55,IF(AND(B474&lt;=70,B474&gt;60),9*转化表!$C$50+10*转化表!$C$51+10*转化表!$C$52+10*转化表!$C$53+10*转化表!$C$54+10*转化表!$C$55+(B474-60)*转化表!$C$56,IF(AND(B474&lt;=80,B474&gt;70),9*转化表!$C$50+10*转化表!$C$51+10*转化表!$C$52+10*转化表!$C$53+10*转化表!$C$54+10*转化表!$C$55+10*转化表!$C$56+(B474-70)*转化表!$C$57,IF(AND(B474&lt;=90,B474&gt;80),9*转化表!$C$50+10*转化表!$C$51+10*转化表!$C$52+10*转化表!$C$53+10*转化表!$C$54+10*转化表!$C$55+10*转化表!$C$56+10*转化表!$C$57+(B474-80)*转化表!$C$58,IF(AND(B474&lt;=100,B474&gt;90),9*转化表!$C$50+10*转化表!$C$51+10*转化表!$C$52+10*转化表!$C$53+10*转化表!$C$54+10*转化表!$C$55+10*转化表!$C$56+10*转化表!$C$57+10*转化表!$C$58+(B474-90)*转化表!$C$59,IF(AND(B474&lt;=110,B474&gt;100),9*转化表!$C$50+10*转化表!$C$51+10*转化表!$C$52+10*转化表!$C$53+10*转化表!$C$54+10*转化表!$C$55+10*转化表!$C$56+10*转化表!$C$57+10*转化表!$C$58+10*转化表!$C$59+(B474-100)*转化表!$C$60,IF(AND(B474&lt;=120,B474&gt;110),9*转化表!$C$50+10*转化表!$C$51+10*转化表!$C$52+10*转化表!$C$53+10*转化表!$C$54+10*转化表!$C$55+10*转化表!$C$56+10*转化表!$C$57+10*转化表!$C$58+10*转化表!$C$59+10*转化表!$C$60+(B474-110)*转化表!$C$61))))))))))))</f>
        <v>2896</v>
      </c>
      <c r="H474" s="47">
        <f>人物成长表!$D474*人物成长表!$B474*7%+4.8+IF(AND(B474&lt;=10,B474&gt;0),(人物成长表!$B474-1)*转化表!$D$50,IF(AND(B474&lt;=20,B474&gt;10),9*转化表!$D$50+(B474-10)*转化表!$D$51,IF(AND(B474&lt;=30,B474&gt;20),9*转化表!$D$50+10*转化表!$D$51+(B474-20)*转化表!$D$52,IF(AND(B474&lt;=40,B474&gt;30),9*转化表!$D$50+10*转化表!$D$51+10*转化表!$D$52+(B474-30)*转化表!$D$53,IF(AND(B474&lt;=50,B474&gt;40),9*转化表!$D$50+10*转化表!$D$51+10*转化表!$D$52+10*转化表!$D$53+(B474-40)*转化表!$D$54,IF(AND(B474&lt;=60,B474&gt;50),9*转化表!$D$50+10*转化表!$D$51+10*转化表!$D$52+10*转化表!$D$53+10*转化表!$D$54+(B474-50)*转化表!$D$55,IF(AND(B474&lt;=70,B474&gt;60),9*转化表!$D$50+10*转化表!$D$51+10*转化表!$D$52+10*转化表!$D$53+10*转化表!$D$54+10*转化表!$D$55+(B474-60)*转化表!$D$56,IF(AND(B474&lt;=80,B474&gt;70),9*转化表!$D$50+10*转化表!$D$51+10*转化表!$D$52+10*转化表!$D$53+10*转化表!$D$54+10*转化表!$D$55+10*转化表!$D$56+(B474-70)*转化表!$D$57,IF(AND(B474&lt;=90,B474&gt;80),9*转化表!$D$50+10*转化表!$D$51+10*转化表!$D$52+10*转化表!$D$53+10*转化表!$D$54+10*转化表!$D$55+10*转化表!$D$56+10*转化表!$D$57+(B474-80)*转化表!$D$58,IF(AND(B474&lt;=100,B474&gt;90),9*转化表!$D$50+10*转化表!$D$51+10*转化表!$D$52+10*转化表!$D$53+10*转化表!$D$54+10*转化表!$D$55+10*转化表!$D$56+10*转化表!$D$57+10*转化表!$D$58+(B474-90)*转化表!$D$59,IF(AND(B474&lt;=110,B474&gt;100),9*转化表!$D$50+10*转化表!$D$51+10*转化表!$D$52+10*转化表!$D$53+10*转化表!$D$54+10*转化表!$D$55+10*转化表!$D$56+10*转化表!$D$57+10*转化表!$D$58+10*转化表!$D$59+(B474-100)*转化表!$D$60,IF(AND(B474&lt;=120,B474&gt;110),9*转化表!$D$50+10*转化表!$D$51+10*转化表!$D$52+10*转化表!$D$53+10*转化表!$D$54+10*转化表!$D$55+10*转化表!$D$56+10*转化表!$D$57+10*转化表!$D$58+10*转化表!$D$59+10*转化表!$D$60+(B474-110)*转化表!$D$61))))))))))))</f>
        <v>727.7</v>
      </c>
      <c r="I474" s="46">
        <f>IF(E474&lt;=50,0,(E474-50)*B474*10%+0.1+IF(AND(B474&lt;=10,B474&gt;0),(人物成长表!$B474-1)*转化表!$E$50,IF(AND(B474&lt;=20,B474&gt;10),9*转化表!$E$50+(B474-10)*转化表!$E$51,IF(AND(B474&lt;=30,B474&gt;20),9*转化表!$E$50+10*转化表!$E$51+(B474-20)*转化表!$E$52,IF(AND(B474&lt;=40,B474&gt;30),9*转化表!$E$50+10*转化表!$E$51+10*转化表!$E$52+(B474-30)*转化表!$E$53,IF(AND(B474&lt;=50,B474&gt;40),9*转化表!$E$50+10*转化表!$E$51+10*转化表!$E$52+10*转化表!$E$53+(B474-40)*转化表!$E$54,IF(AND(B474&lt;=60,B474&gt;50),9*转化表!$E$50+10*转化表!$E$51+10*转化表!$E$52+10*转化表!$E$53+10*转化表!$E$54+(B474-50)*转化表!$E$55,IF(AND(B474&lt;=70,B474&gt;60),9*转化表!$E$50+10*转化表!$E$51+10*转化表!$E$52+10*转化表!$E$53+10*转化表!$E$54+10*转化表!$E$55+(B474-60)*转化表!$E$56,IF(AND(B474&lt;=80,B474&gt;70),9*转化表!$E$50+10*转化表!$E$51+10*转化表!$E$52+10*转化表!$E$53+10*转化表!$E$54+10*转化表!$E$55+10*转化表!$E$56+(B474-70)*转化表!$E$57,IF(AND(B474&lt;=90,B474&gt;80),9*转化表!$E$50+10*转化表!$E$51+10*转化表!$E$52+10*转化表!$E$53+10*转化表!$E$54+10*转化表!$E$55+10*转化表!$E$56+10*转化表!$E$57+(B474-80)*转化表!$E$58,IF(AND(B474&lt;=100,B474&gt;90),9*转化表!$E$50+10*转化表!$E$51+10*转化表!$E$52+10*转化表!$E$53+10*转化表!$E$54+10*转化表!$E$55+10*转化表!$E$56+10*转化表!$E$57+10*转化表!$E$58+(B474-90)*转化表!$E$59,IF(AND(B474&lt;=110,B474&gt;100),9*转化表!$E$50+10*转化表!$E$51+10*转化表!$E$52+10*转化表!$E$53+10*转化表!$E$54+10*转化表!$E$55+10*转化表!$E$56+10*转化表!$E$57+10*转化表!$E$58+10*转化表!$E$59+(B474-100)*转化表!$E$60,IF(AND(B474&lt;=120,B474&gt;110),9*转化表!$E$50+10*转化表!$E$51+10*转化表!$E$52+10*转化表!$E$53+10*转化表!$E$54+10*转化表!$E$55+10*转化表!$E$56+10*转化表!$E$57+10*转化表!$E$58+10*转化表!$E$59+10*转化表!$E$60+(B474-110)*转化表!$E$61)))))))))))))</f>
        <v>0</v>
      </c>
      <c r="J474" s="46">
        <f>IF(E474&lt;=50,0,(E474-50)*B474*7%+0.1+IF(AND(B474&lt;=10,B474&gt;0),(人物成长表!$B474-1)*转化表!$F$50,IF(AND(B474&lt;=20,B474&gt;10),9*转化表!$F$50+(B474-10)*转化表!$F$51,IF(AND(B474&lt;=30,B474&gt;20),9*转化表!$F$50+10*转化表!$F$51+(B474-20)*转化表!$F$52,IF(AND(B474&lt;=40,B474&gt;30),9*转化表!$F$50+10*转化表!$F$51+10*转化表!$F$52+(B474-30)*转化表!$F$53,IF(AND(B474&lt;=50,B474&gt;40),9*转化表!$F$50+10*转化表!$F$51+10*转化表!$F$52+10*转化表!$F$53+(B474-40)*转化表!$F$54,IF(AND(B474&lt;=60,B474&gt;50),9*转化表!$F$50+10*转化表!$F$51+10*转化表!$F$52+10*转化表!$F$53+10*转化表!$F$54+(B474-50)*转化表!$F$55,IF(AND(B474&lt;=70,B474&gt;60),9*转化表!$F$50+10*转化表!$F$51+10*转化表!$F$52+10*转化表!$F$53+10*转化表!$F$54+10*转化表!$F$55+(B474-60)*转化表!$F$56,IF(AND(B474&lt;=80,B474&gt;70),9*转化表!$F$50+10*转化表!$F$51+10*转化表!$F$52+10*转化表!$F$53+10*转化表!$F$54+10*转化表!$F$55+10*转化表!$F$56+(B474-70)*转化表!$F$57,IF(AND(B474&lt;=90,B474&gt;80),9*转化表!$F$50+10*转化表!$F$51+10*转化表!$F$52+10*转化表!$F$53+10*转化表!$F$54+10*转化表!$F$55+10*转化表!$F$56+10*转化表!$F$57+(B474-80)*转化表!$F$58,IF(AND(B474&lt;=100,B474&gt;90),9*转化表!$F$50+10*转化表!$F$51+10*转化表!$F$52+10*转化表!$F$53+10*转化表!$F$54+10*转化表!$F$55+10*转化表!$F$56+10*转化表!$F$57+10*转化表!$F$58+(B474-90)*转化表!$F$59,IF(AND(B474&lt;=110,B474&gt;100),9*转化表!$F$50+10*转化表!$F$51+10*转化表!$F$52+10*转化表!$F$53+10*转化表!$F$54+10*转化表!$F$55+10*转化表!$F$56+10*转化表!$F$57+10*转化表!$F$58+10*转化表!$F$59+(B474-100)*转化表!$F$60,IF(AND(B474&lt;=120,B474&gt;110),9*转化表!$F$50+10*转化表!$F$51+10*转化表!$F$52+10*转化表!$F$53+10*转化表!$F$54+10*转化表!$F$55+10*转化表!$F$56+10*转化表!$F$57+10*转化表!$F$58+10*转化表!$F$59+10*转化表!$F$60+(B474-110)*转化表!$F$61)))))))))))))</f>
        <v>0</v>
      </c>
      <c r="K474" s="46">
        <f>(F474-50)*B474*10%+1+IF(AND(B474&lt;=10,B474&gt;0),(人物成长表!$B474-1)*转化表!$G$50,IF(AND(B474&lt;=20,B474&gt;10),9*转化表!$G$50+(B474-10)*转化表!$G$51,IF(AND(B474&lt;=30,B474&gt;20),9*转化表!$G$50+10*转化表!$G$51+(B474-20)*转化表!$G$52,IF(AND(B474&lt;=40,B474&gt;30),9*转化表!$G$50+10*转化表!$G$51+10*转化表!$G$52+(B474-30)*转化表!$G$53,IF(AND(B474&lt;=50,B474&gt;40),9*转化表!$G$50+10*转化表!$G$51+10*转化表!$G$52+10*转化表!$G$53+(B474-40)*转化表!$G$54,IF(AND(B474&lt;=60,B474&gt;50),9*转化表!$G$50+10*转化表!$G$51+10*转化表!$G$52+10*转化表!$G$53+10*转化表!$G$54+(B474-50)*转化表!$G$55,IF(AND(B474&lt;=70,B474&gt;60),9*转化表!$G$50+10*转化表!$G$51+10*转化表!$G$52+10*转化表!$G$53+10*转化表!$G$54+10*转化表!$G$55+(B474-60)*转化表!$G$56,IF(AND(B474&lt;=80,B474&gt;70),9*转化表!$G$50+10*转化表!$G$51+10*转化表!$G$52+10*转化表!$G$53+10*转化表!$G$54+10*转化表!$G$55+10*转化表!$G$56+(B474-70)*转化表!$G$57,IF(AND(B474&lt;=90,B474&gt;80),9*转化表!$G$50+10*转化表!$G$51+10*转化表!$G$52+10*转化表!$G$53+10*转化表!$G$54+10*转化表!$G$55+10*转化表!$G$56+10*转化表!$G$57+(B474-80)*转化表!$G$58,IF(AND(B474&lt;=100,B474&gt;90),9*转化表!$G$50+10*转化表!$G$51+10*转化表!$G$52+10*转化表!$G$53+10*转化表!$G$54+10*转化表!$G$55+10*转化表!$G$56+10*转化表!$G$57+10*转化表!$G$58+(B474-90)*转化表!$G$59,IF(AND(B474&lt;=110,B474&gt;100),9*转化表!$G$50+10*转化表!$G$51+10*转化表!$G$52+10*转化表!$G$53+10*转化表!$G$54+10*转化表!$G$55+10*转化表!$G$56+10*转化表!$G$57+10*转化表!$G$58+10*转化表!$G$59+(B474-100)*转化表!$G$60,IF(AND(B474&lt;=120,B474&gt;110),9*转化表!$G$50+10*转化表!$G$51+10*转化表!$G$52+10*转化表!$G$53+10*转化表!$G$54+10*转化表!$G$55+10*转化表!$G$56+10*转化表!$G$57+10*转化表!$G$58+10*转化表!$G$59+10*转化表!$G$60+(B474-110)*转化表!$G$61))))))))))))</f>
        <v>696</v>
      </c>
      <c r="L474" s="46">
        <f>IF(F474&lt;=50,0,(F474-50)*B474*7%+IF(AND(B474&lt;=10,B474&gt;0),(人物成长表!$B474-1)*转化表!$H$50,IF(AND(B474&lt;=20,B474&gt;10),9*转化表!$H$50+(B474-10)*转化表!$H$51,IF(AND(B474&lt;=30,B474&gt;20),9*转化表!$H$50+10*转化表!$H$51+(B474-20)*转化表!$H$52,IF(AND(B474&lt;=40,B474&gt;30),9*转化表!$H$50+10*转化表!$H$51+10*转化表!$H$52+(B474-30)*转化表!$H$53,IF(AND(B474&lt;=50,B474&gt;40),9*转化表!$H$50+10*转化表!$H$51+10*转化表!$H$52+10*转化表!$H$53+(B474-40)*转化表!$H$54,IF(AND(B474&lt;=60,B474&gt;50),9*转化表!$H$50+10*转化表!$H$51+10*转化表!$H$52+10*转化表!$H$53+10*转化表!$H$54+(B474-50)*转化表!$H$55,IF(AND(B474&lt;=70,B474&gt;60),9*转化表!$H$50+10*转化表!$H$51+10*转化表!$H$52+10*转化表!$H$53+10*转化表!$H$54+10*转化表!$H$55+(B474-60)*转化表!$H$56,IF(AND(B474&lt;=80,B474&gt;70),9*转化表!$H$50+10*转化表!$H$51+10*转化表!$H$52+10*转化表!$H$53+10*转化表!$H$54+10*转化表!$H$55+10*转化表!$H$56+(B474-70)*转化表!$H$57,IF(AND(B474&lt;=90,B474&gt;80),9*转化表!$H$50+10*转化表!$H$51+10*转化表!$H$52+10*转化表!$H$53+10*转化表!$H$54+10*转化表!$H$55+10*转化表!$H$56+10*转化表!$H$57+(B474-80)*转化表!$H$58,IF(AND(B474&lt;=100,B474&gt;90),9*转化表!$H$50+10*转化表!$H$51+10*转化表!$H$52+10*转化表!$H$53+10*转化表!$H$54+10*转化表!$H$55+10*转化表!$H$56+10*转化表!$H$57+10*转化表!$H$58+(B474-90)*转化表!$H$59,IF(AND(B474&lt;=110,B474&gt;100),9*转化表!$H$50+10*转化表!$H$51+10*转化表!$H$52+10*转化表!$H$53+10*转化表!$H$54+10*转化表!$H$55+10*转化表!$H$56+10*转化表!$H$57+10*转化表!$H$58+10*转化表!$H$59+(B474-100)*转化表!$H$60,IF(AND(B474&lt;=120,B474&gt;110),9*转化表!$H$50+10*转化表!$H$51+10*转化表!$H$52+10*转化表!$H$53+10*转化表!$H$54+10*转化表!$H$55+10*转化表!$H$56+10*转化表!$H$57+10*转化表!$H$58+10*转化表!$H$59+10*转化表!$H$60+(B474-110)*转化表!$H$61)))))))))))))</f>
        <v>0</v>
      </c>
      <c r="M474" s="26">
        <v>0.3</v>
      </c>
      <c r="N474" s="24">
        <v>0</v>
      </c>
      <c r="O474" s="24">
        <v>0</v>
      </c>
      <c r="P474" s="26">
        <v>0.05</v>
      </c>
      <c r="Q474" s="24">
        <v>0</v>
      </c>
      <c r="R474" s="24">
        <v>0</v>
      </c>
      <c r="S474" s="26">
        <v>0.1</v>
      </c>
    </row>
    <row r="475" spans="1:19">
      <c r="A475" s="23" t="s">
        <v>466</v>
      </c>
      <c r="B475" s="24">
        <v>114</v>
      </c>
      <c r="C475" s="25">
        <f t="shared" si="4"/>
        <v>11342</v>
      </c>
      <c r="D475" s="23">
        <v>60</v>
      </c>
      <c r="E475" s="23">
        <v>50</v>
      </c>
      <c r="F475" s="24">
        <v>50</v>
      </c>
      <c r="G475" s="47">
        <f>人物成长表!$D475*人物成长表!$B475*10%+7+IF(AND(B475&lt;=10,B475&gt;0),(人物成长表!$B475-1)*转化表!$C$50,IF(AND(B475&lt;=20,B475&gt;10),9*转化表!$C$50+(B475-10)*转化表!$C$51,IF(AND(B475&lt;=30,B475&gt;20),9*转化表!$C$50+10*转化表!$C$51+(B475-20)*转化表!$C$52,IF(AND(B475&lt;=40,B475&gt;30),9*转化表!$C$50+10*转化表!$C$51+10*转化表!$C$52+(B475-30)*转化表!$C$53,IF(AND(B475&lt;=50,B475&gt;40),9*转化表!$C$50+10*转化表!$C$51+10*转化表!$C$52+10*转化表!$C$53+(B475-40)*转化表!$C$54,IF(AND(B475&lt;=60,B475&gt;50),9*转化表!$C$50+10*转化表!$C$51+10*转化表!$C$52+10*转化表!$C$53+10*转化表!$C$54+(B475-50)*转化表!$C$55,IF(AND(B475&lt;=70,B475&gt;60),9*转化表!$C$50+10*转化表!$C$51+10*转化表!$C$52+10*转化表!$C$53+10*转化表!$C$54+10*转化表!$C$55+(B475-60)*转化表!$C$56,IF(AND(B475&lt;=80,B475&gt;70),9*转化表!$C$50+10*转化表!$C$51+10*转化表!$C$52+10*转化表!$C$53+10*转化表!$C$54+10*转化表!$C$55+10*转化表!$C$56+(B475-70)*转化表!$C$57,IF(AND(B475&lt;=90,B475&gt;80),9*转化表!$C$50+10*转化表!$C$51+10*转化表!$C$52+10*转化表!$C$53+10*转化表!$C$54+10*转化表!$C$55+10*转化表!$C$56+10*转化表!$C$57+(B475-80)*转化表!$C$58,IF(AND(B475&lt;=100,B475&gt;90),9*转化表!$C$50+10*转化表!$C$51+10*转化表!$C$52+10*转化表!$C$53+10*转化表!$C$54+10*转化表!$C$55+10*转化表!$C$56+10*转化表!$C$57+10*转化表!$C$58+(B475-90)*转化表!$C$59,IF(AND(B475&lt;=110,B475&gt;100),9*转化表!$C$50+10*转化表!$C$51+10*转化表!$C$52+10*转化表!$C$53+10*转化表!$C$54+10*转化表!$C$55+10*转化表!$C$56+10*转化表!$C$57+10*转化表!$C$58+10*转化表!$C$59+(B475-100)*转化表!$C$60,IF(AND(B475&lt;=120,B475&gt;110),9*转化表!$C$50+10*转化表!$C$51+10*转化表!$C$52+10*转化表!$C$53+10*转化表!$C$54+10*转化表!$C$55+10*转化表!$C$56+10*转化表!$C$57+10*转化表!$C$58+10*转化表!$C$59+10*转化表!$C$60+(B475-110)*转化表!$C$61))))))))))))</f>
        <v>2945</v>
      </c>
      <c r="H475" s="47">
        <f>人物成长表!$D475*人物成长表!$B475*7%+4.8+IF(AND(B475&lt;=10,B475&gt;0),(人物成长表!$B475-1)*转化表!$D$50,IF(AND(B475&lt;=20,B475&gt;10),9*转化表!$D$50+(B475-10)*转化表!$D$51,IF(AND(B475&lt;=30,B475&gt;20),9*转化表!$D$50+10*转化表!$D$51+(B475-20)*转化表!$D$52,IF(AND(B475&lt;=40,B475&gt;30),9*转化表!$D$50+10*转化表!$D$51+10*转化表!$D$52+(B475-30)*转化表!$D$53,IF(AND(B475&lt;=50,B475&gt;40),9*转化表!$D$50+10*转化表!$D$51+10*转化表!$D$52+10*转化表!$D$53+(B475-40)*转化表!$D$54,IF(AND(B475&lt;=60,B475&gt;50),9*转化表!$D$50+10*转化表!$D$51+10*转化表!$D$52+10*转化表!$D$53+10*转化表!$D$54+(B475-50)*转化表!$D$55,IF(AND(B475&lt;=70,B475&gt;60),9*转化表!$D$50+10*转化表!$D$51+10*转化表!$D$52+10*转化表!$D$53+10*转化表!$D$54+10*转化表!$D$55+(B475-60)*转化表!$D$56,IF(AND(B475&lt;=80,B475&gt;70),9*转化表!$D$50+10*转化表!$D$51+10*转化表!$D$52+10*转化表!$D$53+10*转化表!$D$54+10*转化表!$D$55+10*转化表!$D$56+(B475-70)*转化表!$D$57,IF(AND(B475&lt;=90,B475&gt;80),9*转化表!$D$50+10*转化表!$D$51+10*转化表!$D$52+10*转化表!$D$53+10*转化表!$D$54+10*转化表!$D$55+10*转化表!$D$56+10*转化表!$D$57+(B475-80)*转化表!$D$58,IF(AND(B475&lt;=100,B475&gt;90),9*转化表!$D$50+10*转化表!$D$51+10*转化表!$D$52+10*转化表!$D$53+10*转化表!$D$54+10*转化表!$D$55+10*转化表!$D$56+10*转化表!$D$57+10*转化表!$D$58+(B475-90)*转化表!$D$59,IF(AND(B475&lt;=110,B475&gt;100),9*转化表!$D$50+10*转化表!$D$51+10*转化表!$D$52+10*转化表!$D$53+10*转化表!$D$54+10*转化表!$D$55+10*转化表!$D$56+10*转化表!$D$57+10*转化表!$D$58+10*转化表!$D$59+(B475-100)*转化表!$D$60,IF(AND(B475&lt;=120,B475&gt;110),9*转化表!$D$50+10*转化表!$D$51+10*转化表!$D$52+10*转化表!$D$53+10*转化表!$D$54+10*转化表!$D$55+10*转化表!$D$56+10*转化表!$D$57+10*转化表!$D$58+10*转化表!$D$59+10*转化表!$D$60+(B475-110)*转化表!$D$61))))))))))))</f>
        <v>738.60000000000014</v>
      </c>
      <c r="I475" s="46">
        <f>IF(E475&lt;=50,0,(E475-50)*B475*10%+0.1+IF(AND(B475&lt;=10,B475&gt;0),(人物成长表!$B475-1)*转化表!$E$50,IF(AND(B475&lt;=20,B475&gt;10),9*转化表!$E$50+(B475-10)*转化表!$E$51,IF(AND(B475&lt;=30,B475&gt;20),9*转化表!$E$50+10*转化表!$E$51+(B475-20)*转化表!$E$52,IF(AND(B475&lt;=40,B475&gt;30),9*转化表!$E$50+10*转化表!$E$51+10*转化表!$E$52+(B475-30)*转化表!$E$53,IF(AND(B475&lt;=50,B475&gt;40),9*转化表!$E$50+10*转化表!$E$51+10*转化表!$E$52+10*转化表!$E$53+(B475-40)*转化表!$E$54,IF(AND(B475&lt;=60,B475&gt;50),9*转化表!$E$50+10*转化表!$E$51+10*转化表!$E$52+10*转化表!$E$53+10*转化表!$E$54+(B475-50)*转化表!$E$55,IF(AND(B475&lt;=70,B475&gt;60),9*转化表!$E$50+10*转化表!$E$51+10*转化表!$E$52+10*转化表!$E$53+10*转化表!$E$54+10*转化表!$E$55+(B475-60)*转化表!$E$56,IF(AND(B475&lt;=80,B475&gt;70),9*转化表!$E$50+10*转化表!$E$51+10*转化表!$E$52+10*转化表!$E$53+10*转化表!$E$54+10*转化表!$E$55+10*转化表!$E$56+(B475-70)*转化表!$E$57,IF(AND(B475&lt;=90,B475&gt;80),9*转化表!$E$50+10*转化表!$E$51+10*转化表!$E$52+10*转化表!$E$53+10*转化表!$E$54+10*转化表!$E$55+10*转化表!$E$56+10*转化表!$E$57+(B475-80)*转化表!$E$58,IF(AND(B475&lt;=100,B475&gt;90),9*转化表!$E$50+10*转化表!$E$51+10*转化表!$E$52+10*转化表!$E$53+10*转化表!$E$54+10*转化表!$E$55+10*转化表!$E$56+10*转化表!$E$57+10*转化表!$E$58+(B475-90)*转化表!$E$59,IF(AND(B475&lt;=110,B475&gt;100),9*转化表!$E$50+10*转化表!$E$51+10*转化表!$E$52+10*转化表!$E$53+10*转化表!$E$54+10*转化表!$E$55+10*转化表!$E$56+10*转化表!$E$57+10*转化表!$E$58+10*转化表!$E$59+(B475-100)*转化表!$E$60,IF(AND(B475&lt;=120,B475&gt;110),9*转化表!$E$50+10*转化表!$E$51+10*转化表!$E$52+10*转化表!$E$53+10*转化表!$E$54+10*转化表!$E$55+10*转化表!$E$56+10*转化表!$E$57+10*转化表!$E$58+10*转化表!$E$59+10*转化表!$E$60+(B475-110)*转化表!$E$61)))))))))))))</f>
        <v>0</v>
      </c>
      <c r="J475" s="46">
        <f>IF(E475&lt;=50,0,(E475-50)*B475*7%+0.1+IF(AND(B475&lt;=10,B475&gt;0),(人物成长表!$B475-1)*转化表!$F$50,IF(AND(B475&lt;=20,B475&gt;10),9*转化表!$F$50+(B475-10)*转化表!$F$51,IF(AND(B475&lt;=30,B475&gt;20),9*转化表!$F$50+10*转化表!$F$51+(B475-20)*转化表!$F$52,IF(AND(B475&lt;=40,B475&gt;30),9*转化表!$F$50+10*转化表!$F$51+10*转化表!$F$52+(B475-30)*转化表!$F$53,IF(AND(B475&lt;=50,B475&gt;40),9*转化表!$F$50+10*转化表!$F$51+10*转化表!$F$52+10*转化表!$F$53+(B475-40)*转化表!$F$54,IF(AND(B475&lt;=60,B475&gt;50),9*转化表!$F$50+10*转化表!$F$51+10*转化表!$F$52+10*转化表!$F$53+10*转化表!$F$54+(B475-50)*转化表!$F$55,IF(AND(B475&lt;=70,B475&gt;60),9*转化表!$F$50+10*转化表!$F$51+10*转化表!$F$52+10*转化表!$F$53+10*转化表!$F$54+10*转化表!$F$55+(B475-60)*转化表!$F$56,IF(AND(B475&lt;=80,B475&gt;70),9*转化表!$F$50+10*转化表!$F$51+10*转化表!$F$52+10*转化表!$F$53+10*转化表!$F$54+10*转化表!$F$55+10*转化表!$F$56+(B475-70)*转化表!$F$57,IF(AND(B475&lt;=90,B475&gt;80),9*转化表!$F$50+10*转化表!$F$51+10*转化表!$F$52+10*转化表!$F$53+10*转化表!$F$54+10*转化表!$F$55+10*转化表!$F$56+10*转化表!$F$57+(B475-80)*转化表!$F$58,IF(AND(B475&lt;=100,B475&gt;90),9*转化表!$F$50+10*转化表!$F$51+10*转化表!$F$52+10*转化表!$F$53+10*转化表!$F$54+10*转化表!$F$55+10*转化表!$F$56+10*转化表!$F$57+10*转化表!$F$58+(B475-90)*转化表!$F$59,IF(AND(B475&lt;=110,B475&gt;100),9*转化表!$F$50+10*转化表!$F$51+10*转化表!$F$52+10*转化表!$F$53+10*转化表!$F$54+10*转化表!$F$55+10*转化表!$F$56+10*转化表!$F$57+10*转化表!$F$58+10*转化表!$F$59+(B475-100)*转化表!$F$60,IF(AND(B475&lt;=120,B475&gt;110),9*转化表!$F$50+10*转化表!$F$51+10*转化表!$F$52+10*转化表!$F$53+10*转化表!$F$54+10*转化表!$F$55+10*转化表!$F$56+10*转化表!$F$57+10*转化表!$F$58+10*转化表!$F$59+10*转化表!$F$60+(B475-110)*转化表!$F$61)))))))))))))</f>
        <v>0</v>
      </c>
      <c r="K475" s="46">
        <f>(F475-50)*B475*10%+1+IF(AND(B475&lt;=10,B475&gt;0),(人物成长表!$B475-1)*转化表!$G$50,IF(AND(B475&lt;=20,B475&gt;10),9*转化表!$G$50+(B475-10)*转化表!$G$51,IF(AND(B475&lt;=30,B475&gt;20),9*转化表!$G$50+10*转化表!$G$51+(B475-20)*转化表!$G$52,IF(AND(B475&lt;=40,B475&gt;30),9*转化表!$G$50+10*转化表!$G$51+10*转化表!$G$52+(B475-30)*转化表!$G$53,IF(AND(B475&lt;=50,B475&gt;40),9*转化表!$G$50+10*转化表!$G$51+10*转化表!$G$52+10*转化表!$G$53+(B475-40)*转化表!$G$54,IF(AND(B475&lt;=60,B475&gt;50),9*转化表!$G$50+10*转化表!$G$51+10*转化表!$G$52+10*转化表!$G$53+10*转化表!$G$54+(B475-50)*转化表!$G$55,IF(AND(B475&lt;=70,B475&gt;60),9*转化表!$G$50+10*转化表!$G$51+10*转化表!$G$52+10*转化表!$G$53+10*转化表!$G$54+10*转化表!$G$55+(B475-60)*转化表!$G$56,IF(AND(B475&lt;=80,B475&gt;70),9*转化表!$G$50+10*转化表!$G$51+10*转化表!$G$52+10*转化表!$G$53+10*转化表!$G$54+10*转化表!$G$55+10*转化表!$G$56+(B475-70)*转化表!$G$57,IF(AND(B475&lt;=90,B475&gt;80),9*转化表!$G$50+10*转化表!$G$51+10*转化表!$G$52+10*转化表!$G$53+10*转化表!$G$54+10*转化表!$G$55+10*转化表!$G$56+10*转化表!$G$57+(B475-80)*转化表!$G$58,IF(AND(B475&lt;=100,B475&gt;90),9*转化表!$G$50+10*转化表!$G$51+10*转化表!$G$52+10*转化表!$G$53+10*转化表!$G$54+10*转化表!$G$55+10*转化表!$G$56+10*转化表!$G$57+10*转化表!$G$58+(B475-90)*转化表!$G$59,IF(AND(B475&lt;=110,B475&gt;100),9*转化表!$G$50+10*转化表!$G$51+10*转化表!$G$52+10*转化表!$G$53+10*转化表!$G$54+10*转化表!$G$55+10*转化表!$G$56+10*转化表!$G$57+10*转化表!$G$58+10*转化表!$G$59+(B475-100)*转化表!$G$60,IF(AND(B475&lt;=120,B475&gt;110),9*转化表!$G$50+10*转化表!$G$51+10*转化表!$G$52+10*转化表!$G$53+10*转化表!$G$54+10*转化表!$G$55+10*转化表!$G$56+10*转化表!$G$57+10*转化表!$G$58+10*转化表!$G$59+10*转化表!$G$60+(B475-110)*转化表!$G$61))))))))))))</f>
        <v>708</v>
      </c>
      <c r="L475" s="46">
        <f>IF(F475&lt;=50,0,(F475-50)*B475*7%+IF(AND(B475&lt;=10,B475&gt;0),(人物成长表!$B475-1)*转化表!$H$50,IF(AND(B475&lt;=20,B475&gt;10),9*转化表!$H$50+(B475-10)*转化表!$H$51,IF(AND(B475&lt;=30,B475&gt;20),9*转化表!$H$50+10*转化表!$H$51+(B475-20)*转化表!$H$52,IF(AND(B475&lt;=40,B475&gt;30),9*转化表!$H$50+10*转化表!$H$51+10*转化表!$H$52+(B475-30)*转化表!$H$53,IF(AND(B475&lt;=50,B475&gt;40),9*转化表!$H$50+10*转化表!$H$51+10*转化表!$H$52+10*转化表!$H$53+(B475-40)*转化表!$H$54,IF(AND(B475&lt;=60,B475&gt;50),9*转化表!$H$50+10*转化表!$H$51+10*转化表!$H$52+10*转化表!$H$53+10*转化表!$H$54+(B475-50)*转化表!$H$55,IF(AND(B475&lt;=70,B475&gt;60),9*转化表!$H$50+10*转化表!$H$51+10*转化表!$H$52+10*转化表!$H$53+10*转化表!$H$54+10*转化表!$H$55+(B475-60)*转化表!$H$56,IF(AND(B475&lt;=80,B475&gt;70),9*转化表!$H$50+10*转化表!$H$51+10*转化表!$H$52+10*转化表!$H$53+10*转化表!$H$54+10*转化表!$H$55+10*转化表!$H$56+(B475-70)*转化表!$H$57,IF(AND(B475&lt;=90,B475&gt;80),9*转化表!$H$50+10*转化表!$H$51+10*转化表!$H$52+10*转化表!$H$53+10*转化表!$H$54+10*转化表!$H$55+10*转化表!$H$56+10*转化表!$H$57+(B475-80)*转化表!$H$58,IF(AND(B475&lt;=100,B475&gt;90),9*转化表!$H$50+10*转化表!$H$51+10*转化表!$H$52+10*转化表!$H$53+10*转化表!$H$54+10*转化表!$H$55+10*转化表!$H$56+10*转化表!$H$57+10*转化表!$H$58+(B475-90)*转化表!$H$59,IF(AND(B475&lt;=110,B475&gt;100),9*转化表!$H$50+10*转化表!$H$51+10*转化表!$H$52+10*转化表!$H$53+10*转化表!$H$54+10*转化表!$H$55+10*转化表!$H$56+10*转化表!$H$57+10*转化表!$H$58+10*转化表!$H$59+(B475-100)*转化表!$H$60,IF(AND(B475&lt;=120,B475&gt;110),9*转化表!$H$50+10*转化表!$H$51+10*转化表!$H$52+10*转化表!$H$53+10*转化表!$H$54+10*转化表!$H$55+10*转化表!$H$56+10*转化表!$H$57+10*转化表!$H$58+10*转化表!$H$59+10*转化表!$H$60+(B475-110)*转化表!$H$61)))))))))))))</f>
        <v>0</v>
      </c>
      <c r="M475" s="26">
        <v>0.3</v>
      </c>
      <c r="N475" s="24">
        <v>0</v>
      </c>
      <c r="O475" s="24">
        <v>0</v>
      </c>
      <c r="P475" s="26">
        <v>0.05</v>
      </c>
      <c r="Q475" s="24">
        <v>0</v>
      </c>
      <c r="R475" s="24">
        <v>0</v>
      </c>
      <c r="S475" s="26">
        <v>0.1</v>
      </c>
    </row>
    <row r="476" spans="1:19">
      <c r="A476" s="23" t="s">
        <v>466</v>
      </c>
      <c r="B476" s="24">
        <v>115</v>
      </c>
      <c r="C476" s="25">
        <f t="shared" si="4"/>
        <v>11534</v>
      </c>
      <c r="D476" s="23">
        <v>60</v>
      </c>
      <c r="E476" s="23">
        <v>50</v>
      </c>
      <c r="F476" s="24">
        <v>50</v>
      </c>
      <c r="G476" s="47">
        <f>人物成长表!$D476*人物成长表!$B476*10%+7+IF(AND(B476&lt;=10,B476&gt;0),(人物成长表!$B476-1)*转化表!$C$50,IF(AND(B476&lt;=20,B476&gt;10),9*转化表!$C$50+(B476-10)*转化表!$C$51,IF(AND(B476&lt;=30,B476&gt;20),9*转化表!$C$50+10*转化表!$C$51+(B476-20)*转化表!$C$52,IF(AND(B476&lt;=40,B476&gt;30),9*转化表!$C$50+10*转化表!$C$51+10*转化表!$C$52+(B476-30)*转化表!$C$53,IF(AND(B476&lt;=50,B476&gt;40),9*转化表!$C$50+10*转化表!$C$51+10*转化表!$C$52+10*转化表!$C$53+(B476-40)*转化表!$C$54,IF(AND(B476&lt;=60,B476&gt;50),9*转化表!$C$50+10*转化表!$C$51+10*转化表!$C$52+10*转化表!$C$53+10*转化表!$C$54+(B476-50)*转化表!$C$55,IF(AND(B476&lt;=70,B476&gt;60),9*转化表!$C$50+10*转化表!$C$51+10*转化表!$C$52+10*转化表!$C$53+10*转化表!$C$54+10*转化表!$C$55+(B476-60)*转化表!$C$56,IF(AND(B476&lt;=80,B476&gt;70),9*转化表!$C$50+10*转化表!$C$51+10*转化表!$C$52+10*转化表!$C$53+10*转化表!$C$54+10*转化表!$C$55+10*转化表!$C$56+(B476-70)*转化表!$C$57,IF(AND(B476&lt;=90,B476&gt;80),9*转化表!$C$50+10*转化表!$C$51+10*转化表!$C$52+10*转化表!$C$53+10*转化表!$C$54+10*转化表!$C$55+10*转化表!$C$56+10*转化表!$C$57+(B476-80)*转化表!$C$58,IF(AND(B476&lt;=100,B476&gt;90),9*转化表!$C$50+10*转化表!$C$51+10*转化表!$C$52+10*转化表!$C$53+10*转化表!$C$54+10*转化表!$C$55+10*转化表!$C$56+10*转化表!$C$57+10*转化表!$C$58+(B476-90)*转化表!$C$59,IF(AND(B476&lt;=110,B476&gt;100),9*转化表!$C$50+10*转化表!$C$51+10*转化表!$C$52+10*转化表!$C$53+10*转化表!$C$54+10*转化表!$C$55+10*转化表!$C$56+10*转化表!$C$57+10*转化表!$C$58+10*转化表!$C$59+(B476-100)*转化表!$C$60,IF(AND(B476&lt;=120,B476&gt;110),9*转化表!$C$50+10*转化表!$C$51+10*转化表!$C$52+10*转化表!$C$53+10*转化表!$C$54+10*转化表!$C$55+10*转化表!$C$56+10*转化表!$C$57+10*转化表!$C$58+10*转化表!$C$59+10*转化表!$C$60+(B476-110)*转化表!$C$61))))))))))))</f>
        <v>2994</v>
      </c>
      <c r="H476" s="47">
        <f>人物成长表!$D476*人物成长表!$B476*7%+4.8+IF(AND(B476&lt;=10,B476&gt;0),(人物成长表!$B476-1)*转化表!$D$50,IF(AND(B476&lt;=20,B476&gt;10),9*转化表!$D$50+(B476-10)*转化表!$D$51,IF(AND(B476&lt;=30,B476&gt;20),9*转化表!$D$50+10*转化表!$D$51+(B476-20)*转化表!$D$52,IF(AND(B476&lt;=40,B476&gt;30),9*转化表!$D$50+10*转化表!$D$51+10*转化表!$D$52+(B476-30)*转化表!$D$53,IF(AND(B476&lt;=50,B476&gt;40),9*转化表!$D$50+10*转化表!$D$51+10*转化表!$D$52+10*转化表!$D$53+(B476-40)*转化表!$D$54,IF(AND(B476&lt;=60,B476&gt;50),9*转化表!$D$50+10*转化表!$D$51+10*转化表!$D$52+10*转化表!$D$53+10*转化表!$D$54+(B476-50)*转化表!$D$55,IF(AND(B476&lt;=70,B476&gt;60),9*转化表!$D$50+10*转化表!$D$51+10*转化表!$D$52+10*转化表!$D$53+10*转化表!$D$54+10*转化表!$D$55+(B476-60)*转化表!$D$56,IF(AND(B476&lt;=80,B476&gt;70),9*转化表!$D$50+10*转化表!$D$51+10*转化表!$D$52+10*转化表!$D$53+10*转化表!$D$54+10*转化表!$D$55+10*转化表!$D$56+(B476-70)*转化表!$D$57,IF(AND(B476&lt;=90,B476&gt;80),9*转化表!$D$50+10*转化表!$D$51+10*转化表!$D$52+10*转化表!$D$53+10*转化表!$D$54+10*转化表!$D$55+10*转化表!$D$56+10*转化表!$D$57+(B476-80)*转化表!$D$58,IF(AND(B476&lt;=100,B476&gt;90),9*转化表!$D$50+10*转化表!$D$51+10*转化表!$D$52+10*转化表!$D$53+10*转化表!$D$54+10*转化表!$D$55+10*转化表!$D$56+10*转化表!$D$57+10*转化表!$D$58+(B476-90)*转化表!$D$59,IF(AND(B476&lt;=110,B476&gt;100),9*转化表!$D$50+10*转化表!$D$51+10*转化表!$D$52+10*转化表!$D$53+10*转化表!$D$54+10*转化表!$D$55+10*转化表!$D$56+10*转化表!$D$57+10*转化表!$D$58+10*转化表!$D$59+(B476-100)*转化表!$D$60,IF(AND(B476&lt;=120,B476&gt;110),9*转化表!$D$50+10*转化表!$D$51+10*转化表!$D$52+10*转化表!$D$53+10*转化表!$D$54+10*转化表!$D$55+10*转化表!$D$56+10*转化表!$D$57+10*转化表!$D$58+10*转化表!$D$59+10*转化表!$D$60+(B476-110)*转化表!$D$61))))))))))))</f>
        <v>749.5</v>
      </c>
      <c r="I476" s="46">
        <f>IF(E476&lt;=50,0,(E476-50)*B476*10%+0.1+IF(AND(B476&lt;=10,B476&gt;0),(人物成长表!$B476-1)*转化表!$E$50,IF(AND(B476&lt;=20,B476&gt;10),9*转化表!$E$50+(B476-10)*转化表!$E$51,IF(AND(B476&lt;=30,B476&gt;20),9*转化表!$E$50+10*转化表!$E$51+(B476-20)*转化表!$E$52,IF(AND(B476&lt;=40,B476&gt;30),9*转化表!$E$50+10*转化表!$E$51+10*转化表!$E$52+(B476-30)*转化表!$E$53,IF(AND(B476&lt;=50,B476&gt;40),9*转化表!$E$50+10*转化表!$E$51+10*转化表!$E$52+10*转化表!$E$53+(B476-40)*转化表!$E$54,IF(AND(B476&lt;=60,B476&gt;50),9*转化表!$E$50+10*转化表!$E$51+10*转化表!$E$52+10*转化表!$E$53+10*转化表!$E$54+(B476-50)*转化表!$E$55,IF(AND(B476&lt;=70,B476&gt;60),9*转化表!$E$50+10*转化表!$E$51+10*转化表!$E$52+10*转化表!$E$53+10*转化表!$E$54+10*转化表!$E$55+(B476-60)*转化表!$E$56,IF(AND(B476&lt;=80,B476&gt;70),9*转化表!$E$50+10*转化表!$E$51+10*转化表!$E$52+10*转化表!$E$53+10*转化表!$E$54+10*转化表!$E$55+10*转化表!$E$56+(B476-70)*转化表!$E$57,IF(AND(B476&lt;=90,B476&gt;80),9*转化表!$E$50+10*转化表!$E$51+10*转化表!$E$52+10*转化表!$E$53+10*转化表!$E$54+10*转化表!$E$55+10*转化表!$E$56+10*转化表!$E$57+(B476-80)*转化表!$E$58,IF(AND(B476&lt;=100,B476&gt;90),9*转化表!$E$50+10*转化表!$E$51+10*转化表!$E$52+10*转化表!$E$53+10*转化表!$E$54+10*转化表!$E$55+10*转化表!$E$56+10*转化表!$E$57+10*转化表!$E$58+(B476-90)*转化表!$E$59,IF(AND(B476&lt;=110,B476&gt;100),9*转化表!$E$50+10*转化表!$E$51+10*转化表!$E$52+10*转化表!$E$53+10*转化表!$E$54+10*转化表!$E$55+10*转化表!$E$56+10*转化表!$E$57+10*转化表!$E$58+10*转化表!$E$59+(B476-100)*转化表!$E$60,IF(AND(B476&lt;=120,B476&gt;110),9*转化表!$E$50+10*转化表!$E$51+10*转化表!$E$52+10*转化表!$E$53+10*转化表!$E$54+10*转化表!$E$55+10*转化表!$E$56+10*转化表!$E$57+10*转化表!$E$58+10*转化表!$E$59+10*转化表!$E$60+(B476-110)*转化表!$E$61)))))))))))))</f>
        <v>0</v>
      </c>
      <c r="J476" s="46">
        <f>IF(E476&lt;=50,0,(E476-50)*B476*7%+0.1+IF(AND(B476&lt;=10,B476&gt;0),(人物成长表!$B476-1)*转化表!$F$50,IF(AND(B476&lt;=20,B476&gt;10),9*转化表!$F$50+(B476-10)*转化表!$F$51,IF(AND(B476&lt;=30,B476&gt;20),9*转化表!$F$50+10*转化表!$F$51+(B476-20)*转化表!$F$52,IF(AND(B476&lt;=40,B476&gt;30),9*转化表!$F$50+10*转化表!$F$51+10*转化表!$F$52+(B476-30)*转化表!$F$53,IF(AND(B476&lt;=50,B476&gt;40),9*转化表!$F$50+10*转化表!$F$51+10*转化表!$F$52+10*转化表!$F$53+(B476-40)*转化表!$F$54,IF(AND(B476&lt;=60,B476&gt;50),9*转化表!$F$50+10*转化表!$F$51+10*转化表!$F$52+10*转化表!$F$53+10*转化表!$F$54+(B476-50)*转化表!$F$55,IF(AND(B476&lt;=70,B476&gt;60),9*转化表!$F$50+10*转化表!$F$51+10*转化表!$F$52+10*转化表!$F$53+10*转化表!$F$54+10*转化表!$F$55+(B476-60)*转化表!$F$56,IF(AND(B476&lt;=80,B476&gt;70),9*转化表!$F$50+10*转化表!$F$51+10*转化表!$F$52+10*转化表!$F$53+10*转化表!$F$54+10*转化表!$F$55+10*转化表!$F$56+(B476-70)*转化表!$F$57,IF(AND(B476&lt;=90,B476&gt;80),9*转化表!$F$50+10*转化表!$F$51+10*转化表!$F$52+10*转化表!$F$53+10*转化表!$F$54+10*转化表!$F$55+10*转化表!$F$56+10*转化表!$F$57+(B476-80)*转化表!$F$58,IF(AND(B476&lt;=100,B476&gt;90),9*转化表!$F$50+10*转化表!$F$51+10*转化表!$F$52+10*转化表!$F$53+10*转化表!$F$54+10*转化表!$F$55+10*转化表!$F$56+10*转化表!$F$57+10*转化表!$F$58+(B476-90)*转化表!$F$59,IF(AND(B476&lt;=110,B476&gt;100),9*转化表!$F$50+10*转化表!$F$51+10*转化表!$F$52+10*转化表!$F$53+10*转化表!$F$54+10*转化表!$F$55+10*转化表!$F$56+10*转化表!$F$57+10*转化表!$F$58+10*转化表!$F$59+(B476-100)*转化表!$F$60,IF(AND(B476&lt;=120,B476&gt;110),9*转化表!$F$50+10*转化表!$F$51+10*转化表!$F$52+10*转化表!$F$53+10*转化表!$F$54+10*转化表!$F$55+10*转化表!$F$56+10*转化表!$F$57+10*转化表!$F$58+10*转化表!$F$59+10*转化表!$F$60+(B476-110)*转化表!$F$61)))))))))))))</f>
        <v>0</v>
      </c>
      <c r="K476" s="46">
        <f>(F476-50)*B476*10%+1+IF(AND(B476&lt;=10,B476&gt;0),(人物成长表!$B476-1)*转化表!$G$50,IF(AND(B476&lt;=20,B476&gt;10),9*转化表!$G$50+(B476-10)*转化表!$G$51,IF(AND(B476&lt;=30,B476&gt;20),9*转化表!$G$50+10*转化表!$G$51+(B476-20)*转化表!$G$52,IF(AND(B476&lt;=40,B476&gt;30),9*转化表!$G$50+10*转化表!$G$51+10*转化表!$G$52+(B476-30)*转化表!$G$53,IF(AND(B476&lt;=50,B476&gt;40),9*转化表!$G$50+10*转化表!$G$51+10*转化表!$G$52+10*转化表!$G$53+(B476-40)*转化表!$G$54,IF(AND(B476&lt;=60,B476&gt;50),9*转化表!$G$50+10*转化表!$G$51+10*转化表!$G$52+10*转化表!$G$53+10*转化表!$G$54+(B476-50)*转化表!$G$55,IF(AND(B476&lt;=70,B476&gt;60),9*转化表!$G$50+10*转化表!$G$51+10*转化表!$G$52+10*转化表!$G$53+10*转化表!$G$54+10*转化表!$G$55+(B476-60)*转化表!$G$56,IF(AND(B476&lt;=80,B476&gt;70),9*转化表!$G$50+10*转化表!$G$51+10*转化表!$G$52+10*转化表!$G$53+10*转化表!$G$54+10*转化表!$G$55+10*转化表!$G$56+(B476-70)*转化表!$G$57,IF(AND(B476&lt;=90,B476&gt;80),9*转化表!$G$50+10*转化表!$G$51+10*转化表!$G$52+10*转化表!$G$53+10*转化表!$G$54+10*转化表!$G$55+10*转化表!$G$56+10*转化表!$G$57+(B476-80)*转化表!$G$58,IF(AND(B476&lt;=100,B476&gt;90),9*转化表!$G$50+10*转化表!$G$51+10*转化表!$G$52+10*转化表!$G$53+10*转化表!$G$54+10*转化表!$G$55+10*转化表!$G$56+10*转化表!$G$57+10*转化表!$G$58+(B476-90)*转化表!$G$59,IF(AND(B476&lt;=110,B476&gt;100),9*转化表!$G$50+10*转化表!$G$51+10*转化表!$G$52+10*转化表!$G$53+10*转化表!$G$54+10*转化表!$G$55+10*转化表!$G$56+10*转化表!$G$57+10*转化表!$G$58+10*转化表!$G$59+(B476-100)*转化表!$G$60,IF(AND(B476&lt;=120,B476&gt;110),9*转化表!$G$50+10*转化表!$G$51+10*转化表!$G$52+10*转化表!$G$53+10*转化表!$G$54+10*转化表!$G$55+10*转化表!$G$56+10*转化表!$G$57+10*转化表!$G$58+10*转化表!$G$59+10*转化表!$G$60+(B476-110)*转化表!$G$61))))))))))))</f>
        <v>720</v>
      </c>
      <c r="L476" s="46">
        <f>IF(F476&lt;=50,0,(F476-50)*B476*7%+IF(AND(B476&lt;=10,B476&gt;0),(人物成长表!$B476-1)*转化表!$H$50,IF(AND(B476&lt;=20,B476&gt;10),9*转化表!$H$50+(B476-10)*转化表!$H$51,IF(AND(B476&lt;=30,B476&gt;20),9*转化表!$H$50+10*转化表!$H$51+(B476-20)*转化表!$H$52,IF(AND(B476&lt;=40,B476&gt;30),9*转化表!$H$50+10*转化表!$H$51+10*转化表!$H$52+(B476-30)*转化表!$H$53,IF(AND(B476&lt;=50,B476&gt;40),9*转化表!$H$50+10*转化表!$H$51+10*转化表!$H$52+10*转化表!$H$53+(B476-40)*转化表!$H$54,IF(AND(B476&lt;=60,B476&gt;50),9*转化表!$H$50+10*转化表!$H$51+10*转化表!$H$52+10*转化表!$H$53+10*转化表!$H$54+(B476-50)*转化表!$H$55,IF(AND(B476&lt;=70,B476&gt;60),9*转化表!$H$50+10*转化表!$H$51+10*转化表!$H$52+10*转化表!$H$53+10*转化表!$H$54+10*转化表!$H$55+(B476-60)*转化表!$H$56,IF(AND(B476&lt;=80,B476&gt;70),9*转化表!$H$50+10*转化表!$H$51+10*转化表!$H$52+10*转化表!$H$53+10*转化表!$H$54+10*转化表!$H$55+10*转化表!$H$56+(B476-70)*转化表!$H$57,IF(AND(B476&lt;=90,B476&gt;80),9*转化表!$H$50+10*转化表!$H$51+10*转化表!$H$52+10*转化表!$H$53+10*转化表!$H$54+10*转化表!$H$55+10*转化表!$H$56+10*转化表!$H$57+(B476-80)*转化表!$H$58,IF(AND(B476&lt;=100,B476&gt;90),9*转化表!$H$50+10*转化表!$H$51+10*转化表!$H$52+10*转化表!$H$53+10*转化表!$H$54+10*转化表!$H$55+10*转化表!$H$56+10*转化表!$H$57+10*转化表!$H$58+(B476-90)*转化表!$H$59,IF(AND(B476&lt;=110,B476&gt;100),9*转化表!$H$50+10*转化表!$H$51+10*转化表!$H$52+10*转化表!$H$53+10*转化表!$H$54+10*转化表!$H$55+10*转化表!$H$56+10*转化表!$H$57+10*转化表!$H$58+10*转化表!$H$59+(B476-100)*转化表!$H$60,IF(AND(B476&lt;=120,B476&gt;110),9*转化表!$H$50+10*转化表!$H$51+10*转化表!$H$52+10*转化表!$H$53+10*转化表!$H$54+10*转化表!$H$55+10*转化表!$H$56+10*转化表!$H$57+10*转化表!$H$58+10*转化表!$H$59+10*转化表!$H$60+(B476-110)*转化表!$H$61)))))))))))))</f>
        <v>0</v>
      </c>
      <c r="M476" s="26">
        <v>0.3</v>
      </c>
      <c r="N476" s="24">
        <v>0</v>
      </c>
      <c r="O476" s="24">
        <v>0</v>
      </c>
      <c r="P476" s="26">
        <v>0.05</v>
      </c>
      <c r="Q476" s="24">
        <v>0</v>
      </c>
      <c r="R476" s="24">
        <v>0</v>
      </c>
      <c r="S476" s="26">
        <v>0.1</v>
      </c>
    </row>
    <row r="477" spans="1:19">
      <c r="A477" s="23" t="s">
        <v>466</v>
      </c>
      <c r="B477" s="24">
        <v>116</v>
      </c>
      <c r="C477" s="25">
        <f t="shared" si="4"/>
        <v>11726</v>
      </c>
      <c r="D477" s="23">
        <v>60</v>
      </c>
      <c r="E477" s="23">
        <v>50</v>
      </c>
      <c r="F477" s="24">
        <v>50</v>
      </c>
      <c r="G477" s="47">
        <f>人物成长表!$D477*人物成长表!$B477*10%+7+IF(AND(B477&lt;=10,B477&gt;0),(人物成长表!$B477-1)*转化表!$C$50,IF(AND(B477&lt;=20,B477&gt;10),9*转化表!$C$50+(B477-10)*转化表!$C$51,IF(AND(B477&lt;=30,B477&gt;20),9*转化表!$C$50+10*转化表!$C$51+(B477-20)*转化表!$C$52,IF(AND(B477&lt;=40,B477&gt;30),9*转化表!$C$50+10*转化表!$C$51+10*转化表!$C$52+(B477-30)*转化表!$C$53,IF(AND(B477&lt;=50,B477&gt;40),9*转化表!$C$50+10*转化表!$C$51+10*转化表!$C$52+10*转化表!$C$53+(B477-40)*转化表!$C$54,IF(AND(B477&lt;=60,B477&gt;50),9*转化表!$C$50+10*转化表!$C$51+10*转化表!$C$52+10*转化表!$C$53+10*转化表!$C$54+(B477-50)*转化表!$C$55,IF(AND(B477&lt;=70,B477&gt;60),9*转化表!$C$50+10*转化表!$C$51+10*转化表!$C$52+10*转化表!$C$53+10*转化表!$C$54+10*转化表!$C$55+(B477-60)*转化表!$C$56,IF(AND(B477&lt;=80,B477&gt;70),9*转化表!$C$50+10*转化表!$C$51+10*转化表!$C$52+10*转化表!$C$53+10*转化表!$C$54+10*转化表!$C$55+10*转化表!$C$56+(B477-70)*转化表!$C$57,IF(AND(B477&lt;=90,B477&gt;80),9*转化表!$C$50+10*转化表!$C$51+10*转化表!$C$52+10*转化表!$C$53+10*转化表!$C$54+10*转化表!$C$55+10*转化表!$C$56+10*转化表!$C$57+(B477-80)*转化表!$C$58,IF(AND(B477&lt;=100,B477&gt;90),9*转化表!$C$50+10*转化表!$C$51+10*转化表!$C$52+10*转化表!$C$53+10*转化表!$C$54+10*转化表!$C$55+10*转化表!$C$56+10*转化表!$C$57+10*转化表!$C$58+(B477-90)*转化表!$C$59,IF(AND(B477&lt;=110,B477&gt;100),9*转化表!$C$50+10*转化表!$C$51+10*转化表!$C$52+10*转化表!$C$53+10*转化表!$C$54+10*转化表!$C$55+10*转化表!$C$56+10*转化表!$C$57+10*转化表!$C$58+10*转化表!$C$59+(B477-100)*转化表!$C$60,IF(AND(B477&lt;=120,B477&gt;110),9*转化表!$C$50+10*转化表!$C$51+10*转化表!$C$52+10*转化表!$C$53+10*转化表!$C$54+10*转化表!$C$55+10*转化表!$C$56+10*转化表!$C$57+10*转化表!$C$58+10*转化表!$C$59+10*转化表!$C$60+(B477-110)*转化表!$C$61))))))))))))</f>
        <v>3043</v>
      </c>
      <c r="H477" s="47">
        <f>人物成长表!$D477*人物成长表!$B477*7%+4.8+IF(AND(B477&lt;=10,B477&gt;0),(人物成长表!$B477-1)*转化表!$D$50,IF(AND(B477&lt;=20,B477&gt;10),9*转化表!$D$50+(B477-10)*转化表!$D$51,IF(AND(B477&lt;=30,B477&gt;20),9*转化表!$D$50+10*转化表!$D$51+(B477-20)*转化表!$D$52,IF(AND(B477&lt;=40,B477&gt;30),9*转化表!$D$50+10*转化表!$D$51+10*转化表!$D$52+(B477-30)*转化表!$D$53,IF(AND(B477&lt;=50,B477&gt;40),9*转化表!$D$50+10*转化表!$D$51+10*转化表!$D$52+10*转化表!$D$53+(B477-40)*转化表!$D$54,IF(AND(B477&lt;=60,B477&gt;50),9*转化表!$D$50+10*转化表!$D$51+10*转化表!$D$52+10*转化表!$D$53+10*转化表!$D$54+(B477-50)*转化表!$D$55,IF(AND(B477&lt;=70,B477&gt;60),9*转化表!$D$50+10*转化表!$D$51+10*转化表!$D$52+10*转化表!$D$53+10*转化表!$D$54+10*转化表!$D$55+(B477-60)*转化表!$D$56,IF(AND(B477&lt;=80,B477&gt;70),9*转化表!$D$50+10*转化表!$D$51+10*转化表!$D$52+10*转化表!$D$53+10*转化表!$D$54+10*转化表!$D$55+10*转化表!$D$56+(B477-70)*转化表!$D$57,IF(AND(B477&lt;=90,B477&gt;80),9*转化表!$D$50+10*转化表!$D$51+10*转化表!$D$52+10*转化表!$D$53+10*转化表!$D$54+10*转化表!$D$55+10*转化表!$D$56+10*转化表!$D$57+(B477-80)*转化表!$D$58,IF(AND(B477&lt;=100,B477&gt;90),9*转化表!$D$50+10*转化表!$D$51+10*转化表!$D$52+10*转化表!$D$53+10*转化表!$D$54+10*转化表!$D$55+10*转化表!$D$56+10*转化表!$D$57+10*转化表!$D$58+(B477-90)*转化表!$D$59,IF(AND(B477&lt;=110,B477&gt;100),9*转化表!$D$50+10*转化表!$D$51+10*转化表!$D$52+10*转化表!$D$53+10*转化表!$D$54+10*转化表!$D$55+10*转化表!$D$56+10*转化表!$D$57+10*转化表!$D$58+10*转化表!$D$59+(B477-100)*转化表!$D$60,IF(AND(B477&lt;=120,B477&gt;110),9*转化表!$D$50+10*转化表!$D$51+10*转化表!$D$52+10*转化表!$D$53+10*转化表!$D$54+10*转化表!$D$55+10*转化表!$D$56+10*转化表!$D$57+10*转化表!$D$58+10*转化表!$D$59+10*转化表!$D$60+(B477-110)*转化表!$D$61))))))))))))</f>
        <v>760.40000000000009</v>
      </c>
      <c r="I477" s="46">
        <f>IF(E477&lt;=50,0,(E477-50)*B477*10%+0.1+IF(AND(B477&lt;=10,B477&gt;0),(人物成长表!$B477-1)*转化表!$E$50,IF(AND(B477&lt;=20,B477&gt;10),9*转化表!$E$50+(B477-10)*转化表!$E$51,IF(AND(B477&lt;=30,B477&gt;20),9*转化表!$E$50+10*转化表!$E$51+(B477-20)*转化表!$E$52,IF(AND(B477&lt;=40,B477&gt;30),9*转化表!$E$50+10*转化表!$E$51+10*转化表!$E$52+(B477-30)*转化表!$E$53,IF(AND(B477&lt;=50,B477&gt;40),9*转化表!$E$50+10*转化表!$E$51+10*转化表!$E$52+10*转化表!$E$53+(B477-40)*转化表!$E$54,IF(AND(B477&lt;=60,B477&gt;50),9*转化表!$E$50+10*转化表!$E$51+10*转化表!$E$52+10*转化表!$E$53+10*转化表!$E$54+(B477-50)*转化表!$E$55,IF(AND(B477&lt;=70,B477&gt;60),9*转化表!$E$50+10*转化表!$E$51+10*转化表!$E$52+10*转化表!$E$53+10*转化表!$E$54+10*转化表!$E$55+(B477-60)*转化表!$E$56,IF(AND(B477&lt;=80,B477&gt;70),9*转化表!$E$50+10*转化表!$E$51+10*转化表!$E$52+10*转化表!$E$53+10*转化表!$E$54+10*转化表!$E$55+10*转化表!$E$56+(B477-70)*转化表!$E$57,IF(AND(B477&lt;=90,B477&gt;80),9*转化表!$E$50+10*转化表!$E$51+10*转化表!$E$52+10*转化表!$E$53+10*转化表!$E$54+10*转化表!$E$55+10*转化表!$E$56+10*转化表!$E$57+(B477-80)*转化表!$E$58,IF(AND(B477&lt;=100,B477&gt;90),9*转化表!$E$50+10*转化表!$E$51+10*转化表!$E$52+10*转化表!$E$53+10*转化表!$E$54+10*转化表!$E$55+10*转化表!$E$56+10*转化表!$E$57+10*转化表!$E$58+(B477-90)*转化表!$E$59,IF(AND(B477&lt;=110,B477&gt;100),9*转化表!$E$50+10*转化表!$E$51+10*转化表!$E$52+10*转化表!$E$53+10*转化表!$E$54+10*转化表!$E$55+10*转化表!$E$56+10*转化表!$E$57+10*转化表!$E$58+10*转化表!$E$59+(B477-100)*转化表!$E$60,IF(AND(B477&lt;=120,B477&gt;110),9*转化表!$E$50+10*转化表!$E$51+10*转化表!$E$52+10*转化表!$E$53+10*转化表!$E$54+10*转化表!$E$55+10*转化表!$E$56+10*转化表!$E$57+10*转化表!$E$58+10*转化表!$E$59+10*转化表!$E$60+(B477-110)*转化表!$E$61)))))))))))))</f>
        <v>0</v>
      </c>
      <c r="J477" s="46">
        <f>IF(E477&lt;=50,0,(E477-50)*B477*7%+0.1+IF(AND(B477&lt;=10,B477&gt;0),(人物成长表!$B477-1)*转化表!$F$50,IF(AND(B477&lt;=20,B477&gt;10),9*转化表!$F$50+(B477-10)*转化表!$F$51,IF(AND(B477&lt;=30,B477&gt;20),9*转化表!$F$50+10*转化表!$F$51+(B477-20)*转化表!$F$52,IF(AND(B477&lt;=40,B477&gt;30),9*转化表!$F$50+10*转化表!$F$51+10*转化表!$F$52+(B477-30)*转化表!$F$53,IF(AND(B477&lt;=50,B477&gt;40),9*转化表!$F$50+10*转化表!$F$51+10*转化表!$F$52+10*转化表!$F$53+(B477-40)*转化表!$F$54,IF(AND(B477&lt;=60,B477&gt;50),9*转化表!$F$50+10*转化表!$F$51+10*转化表!$F$52+10*转化表!$F$53+10*转化表!$F$54+(B477-50)*转化表!$F$55,IF(AND(B477&lt;=70,B477&gt;60),9*转化表!$F$50+10*转化表!$F$51+10*转化表!$F$52+10*转化表!$F$53+10*转化表!$F$54+10*转化表!$F$55+(B477-60)*转化表!$F$56,IF(AND(B477&lt;=80,B477&gt;70),9*转化表!$F$50+10*转化表!$F$51+10*转化表!$F$52+10*转化表!$F$53+10*转化表!$F$54+10*转化表!$F$55+10*转化表!$F$56+(B477-70)*转化表!$F$57,IF(AND(B477&lt;=90,B477&gt;80),9*转化表!$F$50+10*转化表!$F$51+10*转化表!$F$52+10*转化表!$F$53+10*转化表!$F$54+10*转化表!$F$55+10*转化表!$F$56+10*转化表!$F$57+(B477-80)*转化表!$F$58,IF(AND(B477&lt;=100,B477&gt;90),9*转化表!$F$50+10*转化表!$F$51+10*转化表!$F$52+10*转化表!$F$53+10*转化表!$F$54+10*转化表!$F$55+10*转化表!$F$56+10*转化表!$F$57+10*转化表!$F$58+(B477-90)*转化表!$F$59,IF(AND(B477&lt;=110,B477&gt;100),9*转化表!$F$50+10*转化表!$F$51+10*转化表!$F$52+10*转化表!$F$53+10*转化表!$F$54+10*转化表!$F$55+10*转化表!$F$56+10*转化表!$F$57+10*转化表!$F$58+10*转化表!$F$59+(B477-100)*转化表!$F$60,IF(AND(B477&lt;=120,B477&gt;110),9*转化表!$F$50+10*转化表!$F$51+10*转化表!$F$52+10*转化表!$F$53+10*转化表!$F$54+10*转化表!$F$55+10*转化表!$F$56+10*转化表!$F$57+10*转化表!$F$58+10*转化表!$F$59+10*转化表!$F$60+(B477-110)*转化表!$F$61)))))))))))))</f>
        <v>0</v>
      </c>
      <c r="K477" s="46">
        <f>(F477-50)*B477*10%+1+IF(AND(B477&lt;=10,B477&gt;0),(人物成长表!$B477-1)*转化表!$G$50,IF(AND(B477&lt;=20,B477&gt;10),9*转化表!$G$50+(B477-10)*转化表!$G$51,IF(AND(B477&lt;=30,B477&gt;20),9*转化表!$G$50+10*转化表!$G$51+(B477-20)*转化表!$G$52,IF(AND(B477&lt;=40,B477&gt;30),9*转化表!$G$50+10*转化表!$G$51+10*转化表!$G$52+(B477-30)*转化表!$G$53,IF(AND(B477&lt;=50,B477&gt;40),9*转化表!$G$50+10*转化表!$G$51+10*转化表!$G$52+10*转化表!$G$53+(B477-40)*转化表!$G$54,IF(AND(B477&lt;=60,B477&gt;50),9*转化表!$G$50+10*转化表!$G$51+10*转化表!$G$52+10*转化表!$G$53+10*转化表!$G$54+(B477-50)*转化表!$G$55,IF(AND(B477&lt;=70,B477&gt;60),9*转化表!$G$50+10*转化表!$G$51+10*转化表!$G$52+10*转化表!$G$53+10*转化表!$G$54+10*转化表!$G$55+(B477-60)*转化表!$G$56,IF(AND(B477&lt;=80,B477&gt;70),9*转化表!$G$50+10*转化表!$G$51+10*转化表!$G$52+10*转化表!$G$53+10*转化表!$G$54+10*转化表!$G$55+10*转化表!$G$56+(B477-70)*转化表!$G$57,IF(AND(B477&lt;=90,B477&gt;80),9*转化表!$G$50+10*转化表!$G$51+10*转化表!$G$52+10*转化表!$G$53+10*转化表!$G$54+10*转化表!$G$55+10*转化表!$G$56+10*转化表!$G$57+(B477-80)*转化表!$G$58,IF(AND(B477&lt;=100,B477&gt;90),9*转化表!$G$50+10*转化表!$G$51+10*转化表!$G$52+10*转化表!$G$53+10*转化表!$G$54+10*转化表!$G$55+10*转化表!$G$56+10*转化表!$G$57+10*转化表!$G$58+(B477-90)*转化表!$G$59,IF(AND(B477&lt;=110,B477&gt;100),9*转化表!$G$50+10*转化表!$G$51+10*转化表!$G$52+10*转化表!$G$53+10*转化表!$G$54+10*转化表!$G$55+10*转化表!$G$56+10*转化表!$G$57+10*转化表!$G$58+10*转化表!$G$59+(B477-100)*转化表!$G$60,IF(AND(B477&lt;=120,B477&gt;110),9*转化表!$G$50+10*转化表!$G$51+10*转化表!$G$52+10*转化表!$G$53+10*转化表!$G$54+10*转化表!$G$55+10*转化表!$G$56+10*转化表!$G$57+10*转化表!$G$58+10*转化表!$G$59+10*转化表!$G$60+(B477-110)*转化表!$G$61))))))))))))</f>
        <v>732</v>
      </c>
      <c r="L477" s="46">
        <f>IF(F477&lt;=50,0,(F477-50)*B477*7%+IF(AND(B477&lt;=10,B477&gt;0),(人物成长表!$B477-1)*转化表!$H$50,IF(AND(B477&lt;=20,B477&gt;10),9*转化表!$H$50+(B477-10)*转化表!$H$51,IF(AND(B477&lt;=30,B477&gt;20),9*转化表!$H$50+10*转化表!$H$51+(B477-20)*转化表!$H$52,IF(AND(B477&lt;=40,B477&gt;30),9*转化表!$H$50+10*转化表!$H$51+10*转化表!$H$52+(B477-30)*转化表!$H$53,IF(AND(B477&lt;=50,B477&gt;40),9*转化表!$H$50+10*转化表!$H$51+10*转化表!$H$52+10*转化表!$H$53+(B477-40)*转化表!$H$54,IF(AND(B477&lt;=60,B477&gt;50),9*转化表!$H$50+10*转化表!$H$51+10*转化表!$H$52+10*转化表!$H$53+10*转化表!$H$54+(B477-50)*转化表!$H$55,IF(AND(B477&lt;=70,B477&gt;60),9*转化表!$H$50+10*转化表!$H$51+10*转化表!$H$52+10*转化表!$H$53+10*转化表!$H$54+10*转化表!$H$55+(B477-60)*转化表!$H$56,IF(AND(B477&lt;=80,B477&gt;70),9*转化表!$H$50+10*转化表!$H$51+10*转化表!$H$52+10*转化表!$H$53+10*转化表!$H$54+10*转化表!$H$55+10*转化表!$H$56+(B477-70)*转化表!$H$57,IF(AND(B477&lt;=90,B477&gt;80),9*转化表!$H$50+10*转化表!$H$51+10*转化表!$H$52+10*转化表!$H$53+10*转化表!$H$54+10*转化表!$H$55+10*转化表!$H$56+10*转化表!$H$57+(B477-80)*转化表!$H$58,IF(AND(B477&lt;=100,B477&gt;90),9*转化表!$H$50+10*转化表!$H$51+10*转化表!$H$52+10*转化表!$H$53+10*转化表!$H$54+10*转化表!$H$55+10*转化表!$H$56+10*转化表!$H$57+10*转化表!$H$58+(B477-90)*转化表!$H$59,IF(AND(B477&lt;=110,B477&gt;100),9*转化表!$H$50+10*转化表!$H$51+10*转化表!$H$52+10*转化表!$H$53+10*转化表!$H$54+10*转化表!$H$55+10*转化表!$H$56+10*转化表!$H$57+10*转化表!$H$58+10*转化表!$H$59+(B477-100)*转化表!$H$60,IF(AND(B477&lt;=120,B477&gt;110),9*转化表!$H$50+10*转化表!$H$51+10*转化表!$H$52+10*转化表!$H$53+10*转化表!$H$54+10*转化表!$H$55+10*转化表!$H$56+10*转化表!$H$57+10*转化表!$H$58+10*转化表!$H$59+10*转化表!$H$60+(B477-110)*转化表!$H$61)))))))))))))</f>
        <v>0</v>
      </c>
      <c r="M477" s="26">
        <v>0.3</v>
      </c>
      <c r="N477" s="24">
        <v>0</v>
      </c>
      <c r="O477" s="24">
        <v>0</v>
      </c>
      <c r="P477" s="26">
        <v>0.05</v>
      </c>
      <c r="Q477" s="24">
        <v>0</v>
      </c>
      <c r="R477" s="24">
        <v>0</v>
      </c>
      <c r="S477" s="26">
        <v>0.1</v>
      </c>
    </row>
    <row r="478" spans="1:19">
      <c r="A478" s="23" t="s">
        <v>466</v>
      </c>
      <c r="B478" s="24">
        <v>117</v>
      </c>
      <c r="C478" s="25">
        <f t="shared" si="4"/>
        <v>11918</v>
      </c>
      <c r="D478" s="23">
        <v>60</v>
      </c>
      <c r="E478" s="23">
        <v>50</v>
      </c>
      <c r="F478" s="24">
        <v>50</v>
      </c>
      <c r="G478" s="47">
        <f>人物成长表!$D478*人物成长表!$B478*10%+7+IF(AND(B478&lt;=10,B478&gt;0),(人物成长表!$B478-1)*转化表!$C$50,IF(AND(B478&lt;=20,B478&gt;10),9*转化表!$C$50+(B478-10)*转化表!$C$51,IF(AND(B478&lt;=30,B478&gt;20),9*转化表!$C$50+10*转化表!$C$51+(B478-20)*转化表!$C$52,IF(AND(B478&lt;=40,B478&gt;30),9*转化表!$C$50+10*转化表!$C$51+10*转化表!$C$52+(B478-30)*转化表!$C$53,IF(AND(B478&lt;=50,B478&gt;40),9*转化表!$C$50+10*转化表!$C$51+10*转化表!$C$52+10*转化表!$C$53+(B478-40)*转化表!$C$54,IF(AND(B478&lt;=60,B478&gt;50),9*转化表!$C$50+10*转化表!$C$51+10*转化表!$C$52+10*转化表!$C$53+10*转化表!$C$54+(B478-50)*转化表!$C$55,IF(AND(B478&lt;=70,B478&gt;60),9*转化表!$C$50+10*转化表!$C$51+10*转化表!$C$52+10*转化表!$C$53+10*转化表!$C$54+10*转化表!$C$55+(B478-60)*转化表!$C$56,IF(AND(B478&lt;=80,B478&gt;70),9*转化表!$C$50+10*转化表!$C$51+10*转化表!$C$52+10*转化表!$C$53+10*转化表!$C$54+10*转化表!$C$55+10*转化表!$C$56+(B478-70)*转化表!$C$57,IF(AND(B478&lt;=90,B478&gt;80),9*转化表!$C$50+10*转化表!$C$51+10*转化表!$C$52+10*转化表!$C$53+10*转化表!$C$54+10*转化表!$C$55+10*转化表!$C$56+10*转化表!$C$57+(B478-80)*转化表!$C$58,IF(AND(B478&lt;=100,B478&gt;90),9*转化表!$C$50+10*转化表!$C$51+10*转化表!$C$52+10*转化表!$C$53+10*转化表!$C$54+10*转化表!$C$55+10*转化表!$C$56+10*转化表!$C$57+10*转化表!$C$58+(B478-90)*转化表!$C$59,IF(AND(B478&lt;=110,B478&gt;100),9*转化表!$C$50+10*转化表!$C$51+10*转化表!$C$52+10*转化表!$C$53+10*转化表!$C$54+10*转化表!$C$55+10*转化表!$C$56+10*转化表!$C$57+10*转化表!$C$58+10*转化表!$C$59+(B478-100)*转化表!$C$60,IF(AND(B478&lt;=120,B478&gt;110),9*转化表!$C$50+10*转化表!$C$51+10*转化表!$C$52+10*转化表!$C$53+10*转化表!$C$54+10*转化表!$C$55+10*转化表!$C$56+10*转化表!$C$57+10*转化表!$C$58+10*转化表!$C$59+10*转化表!$C$60+(B478-110)*转化表!$C$61))))))))))))</f>
        <v>3092</v>
      </c>
      <c r="H478" s="47">
        <f>人物成长表!$D478*人物成长表!$B478*7%+4.8+IF(AND(B478&lt;=10,B478&gt;0),(人物成长表!$B478-1)*转化表!$D$50,IF(AND(B478&lt;=20,B478&gt;10),9*转化表!$D$50+(B478-10)*转化表!$D$51,IF(AND(B478&lt;=30,B478&gt;20),9*转化表!$D$50+10*转化表!$D$51+(B478-20)*转化表!$D$52,IF(AND(B478&lt;=40,B478&gt;30),9*转化表!$D$50+10*转化表!$D$51+10*转化表!$D$52+(B478-30)*转化表!$D$53,IF(AND(B478&lt;=50,B478&gt;40),9*转化表!$D$50+10*转化表!$D$51+10*转化表!$D$52+10*转化表!$D$53+(B478-40)*转化表!$D$54,IF(AND(B478&lt;=60,B478&gt;50),9*转化表!$D$50+10*转化表!$D$51+10*转化表!$D$52+10*转化表!$D$53+10*转化表!$D$54+(B478-50)*转化表!$D$55,IF(AND(B478&lt;=70,B478&gt;60),9*转化表!$D$50+10*转化表!$D$51+10*转化表!$D$52+10*转化表!$D$53+10*转化表!$D$54+10*转化表!$D$55+(B478-60)*转化表!$D$56,IF(AND(B478&lt;=80,B478&gt;70),9*转化表!$D$50+10*转化表!$D$51+10*转化表!$D$52+10*转化表!$D$53+10*转化表!$D$54+10*转化表!$D$55+10*转化表!$D$56+(B478-70)*转化表!$D$57,IF(AND(B478&lt;=90,B478&gt;80),9*转化表!$D$50+10*转化表!$D$51+10*转化表!$D$52+10*转化表!$D$53+10*转化表!$D$54+10*转化表!$D$55+10*转化表!$D$56+10*转化表!$D$57+(B478-80)*转化表!$D$58,IF(AND(B478&lt;=100,B478&gt;90),9*转化表!$D$50+10*转化表!$D$51+10*转化表!$D$52+10*转化表!$D$53+10*转化表!$D$54+10*转化表!$D$55+10*转化表!$D$56+10*转化表!$D$57+10*转化表!$D$58+(B478-90)*转化表!$D$59,IF(AND(B478&lt;=110,B478&gt;100),9*转化表!$D$50+10*转化表!$D$51+10*转化表!$D$52+10*转化表!$D$53+10*转化表!$D$54+10*转化表!$D$55+10*转化表!$D$56+10*转化表!$D$57+10*转化表!$D$58+10*转化表!$D$59+(B478-100)*转化表!$D$60,IF(AND(B478&lt;=120,B478&gt;110),9*转化表!$D$50+10*转化表!$D$51+10*转化表!$D$52+10*转化表!$D$53+10*转化表!$D$54+10*转化表!$D$55+10*转化表!$D$56+10*转化表!$D$57+10*转化表!$D$58+10*转化表!$D$59+10*转化表!$D$60+(B478-110)*转化表!$D$61))))))))))))</f>
        <v>771.3</v>
      </c>
      <c r="I478" s="46">
        <f>IF(E478&lt;=50,0,(E478-50)*B478*10%+0.1+IF(AND(B478&lt;=10,B478&gt;0),(人物成长表!$B478-1)*转化表!$E$50,IF(AND(B478&lt;=20,B478&gt;10),9*转化表!$E$50+(B478-10)*转化表!$E$51,IF(AND(B478&lt;=30,B478&gt;20),9*转化表!$E$50+10*转化表!$E$51+(B478-20)*转化表!$E$52,IF(AND(B478&lt;=40,B478&gt;30),9*转化表!$E$50+10*转化表!$E$51+10*转化表!$E$52+(B478-30)*转化表!$E$53,IF(AND(B478&lt;=50,B478&gt;40),9*转化表!$E$50+10*转化表!$E$51+10*转化表!$E$52+10*转化表!$E$53+(B478-40)*转化表!$E$54,IF(AND(B478&lt;=60,B478&gt;50),9*转化表!$E$50+10*转化表!$E$51+10*转化表!$E$52+10*转化表!$E$53+10*转化表!$E$54+(B478-50)*转化表!$E$55,IF(AND(B478&lt;=70,B478&gt;60),9*转化表!$E$50+10*转化表!$E$51+10*转化表!$E$52+10*转化表!$E$53+10*转化表!$E$54+10*转化表!$E$55+(B478-60)*转化表!$E$56,IF(AND(B478&lt;=80,B478&gt;70),9*转化表!$E$50+10*转化表!$E$51+10*转化表!$E$52+10*转化表!$E$53+10*转化表!$E$54+10*转化表!$E$55+10*转化表!$E$56+(B478-70)*转化表!$E$57,IF(AND(B478&lt;=90,B478&gt;80),9*转化表!$E$50+10*转化表!$E$51+10*转化表!$E$52+10*转化表!$E$53+10*转化表!$E$54+10*转化表!$E$55+10*转化表!$E$56+10*转化表!$E$57+(B478-80)*转化表!$E$58,IF(AND(B478&lt;=100,B478&gt;90),9*转化表!$E$50+10*转化表!$E$51+10*转化表!$E$52+10*转化表!$E$53+10*转化表!$E$54+10*转化表!$E$55+10*转化表!$E$56+10*转化表!$E$57+10*转化表!$E$58+(B478-90)*转化表!$E$59,IF(AND(B478&lt;=110,B478&gt;100),9*转化表!$E$50+10*转化表!$E$51+10*转化表!$E$52+10*转化表!$E$53+10*转化表!$E$54+10*转化表!$E$55+10*转化表!$E$56+10*转化表!$E$57+10*转化表!$E$58+10*转化表!$E$59+(B478-100)*转化表!$E$60,IF(AND(B478&lt;=120,B478&gt;110),9*转化表!$E$50+10*转化表!$E$51+10*转化表!$E$52+10*转化表!$E$53+10*转化表!$E$54+10*转化表!$E$55+10*转化表!$E$56+10*转化表!$E$57+10*转化表!$E$58+10*转化表!$E$59+10*转化表!$E$60+(B478-110)*转化表!$E$61)))))))))))))</f>
        <v>0</v>
      </c>
      <c r="J478" s="46">
        <f>IF(E478&lt;=50,0,(E478-50)*B478*7%+0.1+IF(AND(B478&lt;=10,B478&gt;0),(人物成长表!$B478-1)*转化表!$F$50,IF(AND(B478&lt;=20,B478&gt;10),9*转化表!$F$50+(B478-10)*转化表!$F$51,IF(AND(B478&lt;=30,B478&gt;20),9*转化表!$F$50+10*转化表!$F$51+(B478-20)*转化表!$F$52,IF(AND(B478&lt;=40,B478&gt;30),9*转化表!$F$50+10*转化表!$F$51+10*转化表!$F$52+(B478-30)*转化表!$F$53,IF(AND(B478&lt;=50,B478&gt;40),9*转化表!$F$50+10*转化表!$F$51+10*转化表!$F$52+10*转化表!$F$53+(B478-40)*转化表!$F$54,IF(AND(B478&lt;=60,B478&gt;50),9*转化表!$F$50+10*转化表!$F$51+10*转化表!$F$52+10*转化表!$F$53+10*转化表!$F$54+(B478-50)*转化表!$F$55,IF(AND(B478&lt;=70,B478&gt;60),9*转化表!$F$50+10*转化表!$F$51+10*转化表!$F$52+10*转化表!$F$53+10*转化表!$F$54+10*转化表!$F$55+(B478-60)*转化表!$F$56,IF(AND(B478&lt;=80,B478&gt;70),9*转化表!$F$50+10*转化表!$F$51+10*转化表!$F$52+10*转化表!$F$53+10*转化表!$F$54+10*转化表!$F$55+10*转化表!$F$56+(B478-70)*转化表!$F$57,IF(AND(B478&lt;=90,B478&gt;80),9*转化表!$F$50+10*转化表!$F$51+10*转化表!$F$52+10*转化表!$F$53+10*转化表!$F$54+10*转化表!$F$55+10*转化表!$F$56+10*转化表!$F$57+(B478-80)*转化表!$F$58,IF(AND(B478&lt;=100,B478&gt;90),9*转化表!$F$50+10*转化表!$F$51+10*转化表!$F$52+10*转化表!$F$53+10*转化表!$F$54+10*转化表!$F$55+10*转化表!$F$56+10*转化表!$F$57+10*转化表!$F$58+(B478-90)*转化表!$F$59,IF(AND(B478&lt;=110,B478&gt;100),9*转化表!$F$50+10*转化表!$F$51+10*转化表!$F$52+10*转化表!$F$53+10*转化表!$F$54+10*转化表!$F$55+10*转化表!$F$56+10*转化表!$F$57+10*转化表!$F$58+10*转化表!$F$59+(B478-100)*转化表!$F$60,IF(AND(B478&lt;=120,B478&gt;110),9*转化表!$F$50+10*转化表!$F$51+10*转化表!$F$52+10*转化表!$F$53+10*转化表!$F$54+10*转化表!$F$55+10*转化表!$F$56+10*转化表!$F$57+10*转化表!$F$58+10*转化表!$F$59+10*转化表!$F$60+(B478-110)*转化表!$F$61)))))))))))))</f>
        <v>0</v>
      </c>
      <c r="K478" s="46">
        <f>(F478-50)*B478*10%+1+IF(AND(B478&lt;=10,B478&gt;0),(人物成长表!$B478-1)*转化表!$G$50,IF(AND(B478&lt;=20,B478&gt;10),9*转化表!$G$50+(B478-10)*转化表!$G$51,IF(AND(B478&lt;=30,B478&gt;20),9*转化表!$G$50+10*转化表!$G$51+(B478-20)*转化表!$G$52,IF(AND(B478&lt;=40,B478&gt;30),9*转化表!$G$50+10*转化表!$G$51+10*转化表!$G$52+(B478-30)*转化表!$G$53,IF(AND(B478&lt;=50,B478&gt;40),9*转化表!$G$50+10*转化表!$G$51+10*转化表!$G$52+10*转化表!$G$53+(B478-40)*转化表!$G$54,IF(AND(B478&lt;=60,B478&gt;50),9*转化表!$G$50+10*转化表!$G$51+10*转化表!$G$52+10*转化表!$G$53+10*转化表!$G$54+(B478-50)*转化表!$G$55,IF(AND(B478&lt;=70,B478&gt;60),9*转化表!$G$50+10*转化表!$G$51+10*转化表!$G$52+10*转化表!$G$53+10*转化表!$G$54+10*转化表!$G$55+(B478-60)*转化表!$G$56,IF(AND(B478&lt;=80,B478&gt;70),9*转化表!$G$50+10*转化表!$G$51+10*转化表!$G$52+10*转化表!$G$53+10*转化表!$G$54+10*转化表!$G$55+10*转化表!$G$56+(B478-70)*转化表!$G$57,IF(AND(B478&lt;=90,B478&gt;80),9*转化表!$G$50+10*转化表!$G$51+10*转化表!$G$52+10*转化表!$G$53+10*转化表!$G$54+10*转化表!$G$55+10*转化表!$G$56+10*转化表!$G$57+(B478-80)*转化表!$G$58,IF(AND(B478&lt;=100,B478&gt;90),9*转化表!$G$50+10*转化表!$G$51+10*转化表!$G$52+10*转化表!$G$53+10*转化表!$G$54+10*转化表!$G$55+10*转化表!$G$56+10*转化表!$G$57+10*转化表!$G$58+(B478-90)*转化表!$G$59,IF(AND(B478&lt;=110,B478&gt;100),9*转化表!$G$50+10*转化表!$G$51+10*转化表!$G$52+10*转化表!$G$53+10*转化表!$G$54+10*转化表!$G$55+10*转化表!$G$56+10*转化表!$G$57+10*转化表!$G$58+10*转化表!$G$59+(B478-100)*转化表!$G$60,IF(AND(B478&lt;=120,B478&gt;110),9*转化表!$G$50+10*转化表!$G$51+10*转化表!$G$52+10*转化表!$G$53+10*转化表!$G$54+10*转化表!$G$55+10*转化表!$G$56+10*转化表!$G$57+10*转化表!$G$58+10*转化表!$G$59+10*转化表!$G$60+(B478-110)*转化表!$G$61))))))))))))</f>
        <v>744</v>
      </c>
      <c r="L478" s="46">
        <f>IF(F478&lt;=50,0,(F478-50)*B478*7%+IF(AND(B478&lt;=10,B478&gt;0),(人物成长表!$B478-1)*转化表!$H$50,IF(AND(B478&lt;=20,B478&gt;10),9*转化表!$H$50+(B478-10)*转化表!$H$51,IF(AND(B478&lt;=30,B478&gt;20),9*转化表!$H$50+10*转化表!$H$51+(B478-20)*转化表!$H$52,IF(AND(B478&lt;=40,B478&gt;30),9*转化表!$H$50+10*转化表!$H$51+10*转化表!$H$52+(B478-30)*转化表!$H$53,IF(AND(B478&lt;=50,B478&gt;40),9*转化表!$H$50+10*转化表!$H$51+10*转化表!$H$52+10*转化表!$H$53+(B478-40)*转化表!$H$54,IF(AND(B478&lt;=60,B478&gt;50),9*转化表!$H$50+10*转化表!$H$51+10*转化表!$H$52+10*转化表!$H$53+10*转化表!$H$54+(B478-50)*转化表!$H$55,IF(AND(B478&lt;=70,B478&gt;60),9*转化表!$H$50+10*转化表!$H$51+10*转化表!$H$52+10*转化表!$H$53+10*转化表!$H$54+10*转化表!$H$55+(B478-60)*转化表!$H$56,IF(AND(B478&lt;=80,B478&gt;70),9*转化表!$H$50+10*转化表!$H$51+10*转化表!$H$52+10*转化表!$H$53+10*转化表!$H$54+10*转化表!$H$55+10*转化表!$H$56+(B478-70)*转化表!$H$57,IF(AND(B478&lt;=90,B478&gt;80),9*转化表!$H$50+10*转化表!$H$51+10*转化表!$H$52+10*转化表!$H$53+10*转化表!$H$54+10*转化表!$H$55+10*转化表!$H$56+10*转化表!$H$57+(B478-80)*转化表!$H$58,IF(AND(B478&lt;=100,B478&gt;90),9*转化表!$H$50+10*转化表!$H$51+10*转化表!$H$52+10*转化表!$H$53+10*转化表!$H$54+10*转化表!$H$55+10*转化表!$H$56+10*转化表!$H$57+10*转化表!$H$58+(B478-90)*转化表!$H$59,IF(AND(B478&lt;=110,B478&gt;100),9*转化表!$H$50+10*转化表!$H$51+10*转化表!$H$52+10*转化表!$H$53+10*转化表!$H$54+10*转化表!$H$55+10*转化表!$H$56+10*转化表!$H$57+10*转化表!$H$58+10*转化表!$H$59+(B478-100)*转化表!$H$60,IF(AND(B478&lt;=120,B478&gt;110),9*转化表!$H$50+10*转化表!$H$51+10*转化表!$H$52+10*转化表!$H$53+10*转化表!$H$54+10*转化表!$H$55+10*转化表!$H$56+10*转化表!$H$57+10*转化表!$H$58+10*转化表!$H$59+10*转化表!$H$60+(B478-110)*转化表!$H$61)))))))))))))</f>
        <v>0</v>
      </c>
      <c r="M478" s="26">
        <v>0.3</v>
      </c>
      <c r="N478" s="24">
        <v>0</v>
      </c>
      <c r="O478" s="24">
        <v>0</v>
      </c>
      <c r="P478" s="26">
        <v>0.05</v>
      </c>
      <c r="Q478" s="24">
        <v>0</v>
      </c>
      <c r="R478" s="24">
        <v>0</v>
      </c>
      <c r="S478" s="26">
        <v>0.1</v>
      </c>
    </row>
    <row r="479" spans="1:19">
      <c r="A479" s="23" t="s">
        <v>466</v>
      </c>
      <c r="B479" s="24">
        <v>118</v>
      </c>
      <c r="C479" s="25">
        <f t="shared" si="4"/>
        <v>12110</v>
      </c>
      <c r="D479" s="23">
        <v>60</v>
      </c>
      <c r="E479" s="23">
        <v>50</v>
      </c>
      <c r="F479" s="24">
        <v>50</v>
      </c>
      <c r="G479" s="47">
        <f>人物成长表!$D479*人物成长表!$B479*10%+7+IF(AND(B479&lt;=10,B479&gt;0),(人物成长表!$B479-1)*转化表!$C$50,IF(AND(B479&lt;=20,B479&gt;10),9*转化表!$C$50+(B479-10)*转化表!$C$51,IF(AND(B479&lt;=30,B479&gt;20),9*转化表!$C$50+10*转化表!$C$51+(B479-20)*转化表!$C$52,IF(AND(B479&lt;=40,B479&gt;30),9*转化表!$C$50+10*转化表!$C$51+10*转化表!$C$52+(B479-30)*转化表!$C$53,IF(AND(B479&lt;=50,B479&gt;40),9*转化表!$C$50+10*转化表!$C$51+10*转化表!$C$52+10*转化表!$C$53+(B479-40)*转化表!$C$54,IF(AND(B479&lt;=60,B479&gt;50),9*转化表!$C$50+10*转化表!$C$51+10*转化表!$C$52+10*转化表!$C$53+10*转化表!$C$54+(B479-50)*转化表!$C$55,IF(AND(B479&lt;=70,B479&gt;60),9*转化表!$C$50+10*转化表!$C$51+10*转化表!$C$52+10*转化表!$C$53+10*转化表!$C$54+10*转化表!$C$55+(B479-60)*转化表!$C$56,IF(AND(B479&lt;=80,B479&gt;70),9*转化表!$C$50+10*转化表!$C$51+10*转化表!$C$52+10*转化表!$C$53+10*转化表!$C$54+10*转化表!$C$55+10*转化表!$C$56+(B479-70)*转化表!$C$57,IF(AND(B479&lt;=90,B479&gt;80),9*转化表!$C$50+10*转化表!$C$51+10*转化表!$C$52+10*转化表!$C$53+10*转化表!$C$54+10*转化表!$C$55+10*转化表!$C$56+10*转化表!$C$57+(B479-80)*转化表!$C$58,IF(AND(B479&lt;=100,B479&gt;90),9*转化表!$C$50+10*转化表!$C$51+10*转化表!$C$52+10*转化表!$C$53+10*转化表!$C$54+10*转化表!$C$55+10*转化表!$C$56+10*转化表!$C$57+10*转化表!$C$58+(B479-90)*转化表!$C$59,IF(AND(B479&lt;=110,B479&gt;100),9*转化表!$C$50+10*转化表!$C$51+10*转化表!$C$52+10*转化表!$C$53+10*转化表!$C$54+10*转化表!$C$55+10*转化表!$C$56+10*转化表!$C$57+10*转化表!$C$58+10*转化表!$C$59+(B479-100)*转化表!$C$60,IF(AND(B479&lt;=120,B479&gt;110),9*转化表!$C$50+10*转化表!$C$51+10*转化表!$C$52+10*转化表!$C$53+10*转化表!$C$54+10*转化表!$C$55+10*转化表!$C$56+10*转化表!$C$57+10*转化表!$C$58+10*转化表!$C$59+10*转化表!$C$60+(B479-110)*转化表!$C$61))))))))))))</f>
        <v>3141</v>
      </c>
      <c r="H479" s="47">
        <f>人物成长表!$D479*人物成长表!$B479*7%+4.8+IF(AND(B479&lt;=10,B479&gt;0),(人物成长表!$B479-1)*转化表!$D$50,IF(AND(B479&lt;=20,B479&gt;10),9*转化表!$D$50+(B479-10)*转化表!$D$51,IF(AND(B479&lt;=30,B479&gt;20),9*转化表!$D$50+10*转化表!$D$51+(B479-20)*转化表!$D$52,IF(AND(B479&lt;=40,B479&gt;30),9*转化表!$D$50+10*转化表!$D$51+10*转化表!$D$52+(B479-30)*转化表!$D$53,IF(AND(B479&lt;=50,B479&gt;40),9*转化表!$D$50+10*转化表!$D$51+10*转化表!$D$52+10*转化表!$D$53+(B479-40)*转化表!$D$54,IF(AND(B479&lt;=60,B479&gt;50),9*转化表!$D$50+10*转化表!$D$51+10*转化表!$D$52+10*转化表!$D$53+10*转化表!$D$54+(B479-50)*转化表!$D$55,IF(AND(B479&lt;=70,B479&gt;60),9*转化表!$D$50+10*转化表!$D$51+10*转化表!$D$52+10*转化表!$D$53+10*转化表!$D$54+10*转化表!$D$55+(B479-60)*转化表!$D$56,IF(AND(B479&lt;=80,B479&gt;70),9*转化表!$D$50+10*转化表!$D$51+10*转化表!$D$52+10*转化表!$D$53+10*转化表!$D$54+10*转化表!$D$55+10*转化表!$D$56+(B479-70)*转化表!$D$57,IF(AND(B479&lt;=90,B479&gt;80),9*转化表!$D$50+10*转化表!$D$51+10*转化表!$D$52+10*转化表!$D$53+10*转化表!$D$54+10*转化表!$D$55+10*转化表!$D$56+10*转化表!$D$57+(B479-80)*转化表!$D$58,IF(AND(B479&lt;=100,B479&gt;90),9*转化表!$D$50+10*转化表!$D$51+10*转化表!$D$52+10*转化表!$D$53+10*转化表!$D$54+10*转化表!$D$55+10*转化表!$D$56+10*转化表!$D$57+10*转化表!$D$58+(B479-90)*转化表!$D$59,IF(AND(B479&lt;=110,B479&gt;100),9*转化表!$D$50+10*转化表!$D$51+10*转化表!$D$52+10*转化表!$D$53+10*转化表!$D$54+10*转化表!$D$55+10*转化表!$D$56+10*转化表!$D$57+10*转化表!$D$58+10*转化表!$D$59+(B479-100)*转化表!$D$60,IF(AND(B479&lt;=120,B479&gt;110),9*转化表!$D$50+10*转化表!$D$51+10*转化表!$D$52+10*转化表!$D$53+10*转化表!$D$54+10*转化表!$D$55+10*转化表!$D$56+10*转化表!$D$57+10*转化表!$D$58+10*转化表!$D$59+10*转化表!$D$60+(B479-110)*转化表!$D$61))))))))))))</f>
        <v>782.2</v>
      </c>
      <c r="I479" s="46">
        <f>IF(E479&lt;=50,0,(E479-50)*B479*10%+0.1+IF(AND(B479&lt;=10,B479&gt;0),(人物成长表!$B479-1)*转化表!$E$50,IF(AND(B479&lt;=20,B479&gt;10),9*转化表!$E$50+(B479-10)*转化表!$E$51,IF(AND(B479&lt;=30,B479&gt;20),9*转化表!$E$50+10*转化表!$E$51+(B479-20)*转化表!$E$52,IF(AND(B479&lt;=40,B479&gt;30),9*转化表!$E$50+10*转化表!$E$51+10*转化表!$E$52+(B479-30)*转化表!$E$53,IF(AND(B479&lt;=50,B479&gt;40),9*转化表!$E$50+10*转化表!$E$51+10*转化表!$E$52+10*转化表!$E$53+(B479-40)*转化表!$E$54,IF(AND(B479&lt;=60,B479&gt;50),9*转化表!$E$50+10*转化表!$E$51+10*转化表!$E$52+10*转化表!$E$53+10*转化表!$E$54+(B479-50)*转化表!$E$55,IF(AND(B479&lt;=70,B479&gt;60),9*转化表!$E$50+10*转化表!$E$51+10*转化表!$E$52+10*转化表!$E$53+10*转化表!$E$54+10*转化表!$E$55+(B479-60)*转化表!$E$56,IF(AND(B479&lt;=80,B479&gt;70),9*转化表!$E$50+10*转化表!$E$51+10*转化表!$E$52+10*转化表!$E$53+10*转化表!$E$54+10*转化表!$E$55+10*转化表!$E$56+(B479-70)*转化表!$E$57,IF(AND(B479&lt;=90,B479&gt;80),9*转化表!$E$50+10*转化表!$E$51+10*转化表!$E$52+10*转化表!$E$53+10*转化表!$E$54+10*转化表!$E$55+10*转化表!$E$56+10*转化表!$E$57+(B479-80)*转化表!$E$58,IF(AND(B479&lt;=100,B479&gt;90),9*转化表!$E$50+10*转化表!$E$51+10*转化表!$E$52+10*转化表!$E$53+10*转化表!$E$54+10*转化表!$E$55+10*转化表!$E$56+10*转化表!$E$57+10*转化表!$E$58+(B479-90)*转化表!$E$59,IF(AND(B479&lt;=110,B479&gt;100),9*转化表!$E$50+10*转化表!$E$51+10*转化表!$E$52+10*转化表!$E$53+10*转化表!$E$54+10*转化表!$E$55+10*转化表!$E$56+10*转化表!$E$57+10*转化表!$E$58+10*转化表!$E$59+(B479-100)*转化表!$E$60,IF(AND(B479&lt;=120,B479&gt;110),9*转化表!$E$50+10*转化表!$E$51+10*转化表!$E$52+10*转化表!$E$53+10*转化表!$E$54+10*转化表!$E$55+10*转化表!$E$56+10*转化表!$E$57+10*转化表!$E$58+10*转化表!$E$59+10*转化表!$E$60+(B479-110)*转化表!$E$61)))))))))))))</f>
        <v>0</v>
      </c>
      <c r="J479" s="46">
        <f>IF(E479&lt;=50,0,(E479-50)*B479*7%+0.1+IF(AND(B479&lt;=10,B479&gt;0),(人物成长表!$B479-1)*转化表!$F$50,IF(AND(B479&lt;=20,B479&gt;10),9*转化表!$F$50+(B479-10)*转化表!$F$51,IF(AND(B479&lt;=30,B479&gt;20),9*转化表!$F$50+10*转化表!$F$51+(B479-20)*转化表!$F$52,IF(AND(B479&lt;=40,B479&gt;30),9*转化表!$F$50+10*转化表!$F$51+10*转化表!$F$52+(B479-30)*转化表!$F$53,IF(AND(B479&lt;=50,B479&gt;40),9*转化表!$F$50+10*转化表!$F$51+10*转化表!$F$52+10*转化表!$F$53+(B479-40)*转化表!$F$54,IF(AND(B479&lt;=60,B479&gt;50),9*转化表!$F$50+10*转化表!$F$51+10*转化表!$F$52+10*转化表!$F$53+10*转化表!$F$54+(B479-50)*转化表!$F$55,IF(AND(B479&lt;=70,B479&gt;60),9*转化表!$F$50+10*转化表!$F$51+10*转化表!$F$52+10*转化表!$F$53+10*转化表!$F$54+10*转化表!$F$55+(B479-60)*转化表!$F$56,IF(AND(B479&lt;=80,B479&gt;70),9*转化表!$F$50+10*转化表!$F$51+10*转化表!$F$52+10*转化表!$F$53+10*转化表!$F$54+10*转化表!$F$55+10*转化表!$F$56+(B479-70)*转化表!$F$57,IF(AND(B479&lt;=90,B479&gt;80),9*转化表!$F$50+10*转化表!$F$51+10*转化表!$F$52+10*转化表!$F$53+10*转化表!$F$54+10*转化表!$F$55+10*转化表!$F$56+10*转化表!$F$57+(B479-80)*转化表!$F$58,IF(AND(B479&lt;=100,B479&gt;90),9*转化表!$F$50+10*转化表!$F$51+10*转化表!$F$52+10*转化表!$F$53+10*转化表!$F$54+10*转化表!$F$55+10*转化表!$F$56+10*转化表!$F$57+10*转化表!$F$58+(B479-90)*转化表!$F$59,IF(AND(B479&lt;=110,B479&gt;100),9*转化表!$F$50+10*转化表!$F$51+10*转化表!$F$52+10*转化表!$F$53+10*转化表!$F$54+10*转化表!$F$55+10*转化表!$F$56+10*转化表!$F$57+10*转化表!$F$58+10*转化表!$F$59+(B479-100)*转化表!$F$60,IF(AND(B479&lt;=120,B479&gt;110),9*转化表!$F$50+10*转化表!$F$51+10*转化表!$F$52+10*转化表!$F$53+10*转化表!$F$54+10*转化表!$F$55+10*转化表!$F$56+10*转化表!$F$57+10*转化表!$F$58+10*转化表!$F$59+10*转化表!$F$60+(B479-110)*转化表!$F$61)))))))))))))</f>
        <v>0</v>
      </c>
      <c r="K479" s="46">
        <f>(F479-50)*B479*10%+1+IF(AND(B479&lt;=10,B479&gt;0),(人物成长表!$B479-1)*转化表!$G$50,IF(AND(B479&lt;=20,B479&gt;10),9*转化表!$G$50+(B479-10)*转化表!$G$51,IF(AND(B479&lt;=30,B479&gt;20),9*转化表!$G$50+10*转化表!$G$51+(B479-20)*转化表!$G$52,IF(AND(B479&lt;=40,B479&gt;30),9*转化表!$G$50+10*转化表!$G$51+10*转化表!$G$52+(B479-30)*转化表!$G$53,IF(AND(B479&lt;=50,B479&gt;40),9*转化表!$G$50+10*转化表!$G$51+10*转化表!$G$52+10*转化表!$G$53+(B479-40)*转化表!$G$54,IF(AND(B479&lt;=60,B479&gt;50),9*转化表!$G$50+10*转化表!$G$51+10*转化表!$G$52+10*转化表!$G$53+10*转化表!$G$54+(B479-50)*转化表!$G$55,IF(AND(B479&lt;=70,B479&gt;60),9*转化表!$G$50+10*转化表!$G$51+10*转化表!$G$52+10*转化表!$G$53+10*转化表!$G$54+10*转化表!$G$55+(B479-60)*转化表!$G$56,IF(AND(B479&lt;=80,B479&gt;70),9*转化表!$G$50+10*转化表!$G$51+10*转化表!$G$52+10*转化表!$G$53+10*转化表!$G$54+10*转化表!$G$55+10*转化表!$G$56+(B479-70)*转化表!$G$57,IF(AND(B479&lt;=90,B479&gt;80),9*转化表!$G$50+10*转化表!$G$51+10*转化表!$G$52+10*转化表!$G$53+10*转化表!$G$54+10*转化表!$G$55+10*转化表!$G$56+10*转化表!$G$57+(B479-80)*转化表!$G$58,IF(AND(B479&lt;=100,B479&gt;90),9*转化表!$G$50+10*转化表!$G$51+10*转化表!$G$52+10*转化表!$G$53+10*转化表!$G$54+10*转化表!$G$55+10*转化表!$G$56+10*转化表!$G$57+10*转化表!$G$58+(B479-90)*转化表!$G$59,IF(AND(B479&lt;=110,B479&gt;100),9*转化表!$G$50+10*转化表!$G$51+10*转化表!$G$52+10*转化表!$G$53+10*转化表!$G$54+10*转化表!$G$55+10*转化表!$G$56+10*转化表!$G$57+10*转化表!$G$58+10*转化表!$G$59+(B479-100)*转化表!$G$60,IF(AND(B479&lt;=120,B479&gt;110),9*转化表!$G$50+10*转化表!$G$51+10*转化表!$G$52+10*转化表!$G$53+10*转化表!$G$54+10*转化表!$G$55+10*转化表!$G$56+10*转化表!$G$57+10*转化表!$G$58+10*转化表!$G$59+10*转化表!$G$60+(B479-110)*转化表!$G$61))))))))))))</f>
        <v>756</v>
      </c>
      <c r="L479" s="46">
        <f>IF(F479&lt;=50,0,(F479-50)*B479*7%+IF(AND(B479&lt;=10,B479&gt;0),(人物成长表!$B479-1)*转化表!$H$50,IF(AND(B479&lt;=20,B479&gt;10),9*转化表!$H$50+(B479-10)*转化表!$H$51,IF(AND(B479&lt;=30,B479&gt;20),9*转化表!$H$50+10*转化表!$H$51+(B479-20)*转化表!$H$52,IF(AND(B479&lt;=40,B479&gt;30),9*转化表!$H$50+10*转化表!$H$51+10*转化表!$H$52+(B479-30)*转化表!$H$53,IF(AND(B479&lt;=50,B479&gt;40),9*转化表!$H$50+10*转化表!$H$51+10*转化表!$H$52+10*转化表!$H$53+(B479-40)*转化表!$H$54,IF(AND(B479&lt;=60,B479&gt;50),9*转化表!$H$50+10*转化表!$H$51+10*转化表!$H$52+10*转化表!$H$53+10*转化表!$H$54+(B479-50)*转化表!$H$55,IF(AND(B479&lt;=70,B479&gt;60),9*转化表!$H$50+10*转化表!$H$51+10*转化表!$H$52+10*转化表!$H$53+10*转化表!$H$54+10*转化表!$H$55+(B479-60)*转化表!$H$56,IF(AND(B479&lt;=80,B479&gt;70),9*转化表!$H$50+10*转化表!$H$51+10*转化表!$H$52+10*转化表!$H$53+10*转化表!$H$54+10*转化表!$H$55+10*转化表!$H$56+(B479-70)*转化表!$H$57,IF(AND(B479&lt;=90,B479&gt;80),9*转化表!$H$50+10*转化表!$H$51+10*转化表!$H$52+10*转化表!$H$53+10*转化表!$H$54+10*转化表!$H$55+10*转化表!$H$56+10*转化表!$H$57+(B479-80)*转化表!$H$58,IF(AND(B479&lt;=100,B479&gt;90),9*转化表!$H$50+10*转化表!$H$51+10*转化表!$H$52+10*转化表!$H$53+10*转化表!$H$54+10*转化表!$H$55+10*转化表!$H$56+10*转化表!$H$57+10*转化表!$H$58+(B479-90)*转化表!$H$59,IF(AND(B479&lt;=110,B479&gt;100),9*转化表!$H$50+10*转化表!$H$51+10*转化表!$H$52+10*转化表!$H$53+10*转化表!$H$54+10*转化表!$H$55+10*转化表!$H$56+10*转化表!$H$57+10*转化表!$H$58+10*转化表!$H$59+(B479-100)*转化表!$H$60,IF(AND(B479&lt;=120,B479&gt;110),9*转化表!$H$50+10*转化表!$H$51+10*转化表!$H$52+10*转化表!$H$53+10*转化表!$H$54+10*转化表!$H$55+10*转化表!$H$56+10*转化表!$H$57+10*转化表!$H$58+10*转化表!$H$59+10*转化表!$H$60+(B479-110)*转化表!$H$61)))))))))))))</f>
        <v>0</v>
      </c>
      <c r="M479" s="26">
        <v>0.3</v>
      </c>
      <c r="N479" s="24">
        <v>0</v>
      </c>
      <c r="O479" s="24">
        <v>0</v>
      </c>
      <c r="P479" s="26">
        <v>0.05</v>
      </c>
      <c r="Q479" s="24">
        <v>0</v>
      </c>
      <c r="R479" s="24">
        <v>0</v>
      </c>
      <c r="S479" s="26">
        <v>0.1</v>
      </c>
    </row>
    <row r="480" spans="1:19">
      <c r="A480" s="23" t="s">
        <v>466</v>
      </c>
      <c r="B480" s="24">
        <v>119</v>
      </c>
      <c r="C480" s="25">
        <f t="shared" si="4"/>
        <v>12302</v>
      </c>
      <c r="D480" s="23">
        <v>60</v>
      </c>
      <c r="E480" s="23">
        <v>50</v>
      </c>
      <c r="F480" s="24">
        <v>50</v>
      </c>
      <c r="G480" s="47">
        <f>人物成长表!$D480*人物成长表!$B480*10%+7+IF(AND(B480&lt;=10,B480&gt;0),(人物成长表!$B480-1)*转化表!$C$50,IF(AND(B480&lt;=20,B480&gt;10),9*转化表!$C$50+(B480-10)*转化表!$C$51,IF(AND(B480&lt;=30,B480&gt;20),9*转化表!$C$50+10*转化表!$C$51+(B480-20)*转化表!$C$52,IF(AND(B480&lt;=40,B480&gt;30),9*转化表!$C$50+10*转化表!$C$51+10*转化表!$C$52+(B480-30)*转化表!$C$53,IF(AND(B480&lt;=50,B480&gt;40),9*转化表!$C$50+10*转化表!$C$51+10*转化表!$C$52+10*转化表!$C$53+(B480-40)*转化表!$C$54,IF(AND(B480&lt;=60,B480&gt;50),9*转化表!$C$50+10*转化表!$C$51+10*转化表!$C$52+10*转化表!$C$53+10*转化表!$C$54+(B480-50)*转化表!$C$55,IF(AND(B480&lt;=70,B480&gt;60),9*转化表!$C$50+10*转化表!$C$51+10*转化表!$C$52+10*转化表!$C$53+10*转化表!$C$54+10*转化表!$C$55+(B480-60)*转化表!$C$56,IF(AND(B480&lt;=80,B480&gt;70),9*转化表!$C$50+10*转化表!$C$51+10*转化表!$C$52+10*转化表!$C$53+10*转化表!$C$54+10*转化表!$C$55+10*转化表!$C$56+(B480-70)*转化表!$C$57,IF(AND(B480&lt;=90,B480&gt;80),9*转化表!$C$50+10*转化表!$C$51+10*转化表!$C$52+10*转化表!$C$53+10*转化表!$C$54+10*转化表!$C$55+10*转化表!$C$56+10*转化表!$C$57+(B480-80)*转化表!$C$58,IF(AND(B480&lt;=100,B480&gt;90),9*转化表!$C$50+10*转化表!$C$51+10*转化表!$C$52+10*转化表!$C$53+10*转化表!$C$54+10*转化表!$C$55+10*转化表!$C$56+10*转化表!$C$57+10*转化表!$C$58+(B480-90)*转化表!$C$59,IF(AND(B480&lt;=110,B480&gt;100),9*转化表!$C$50+10*转化表!$C$51+10*转化表!$C$52+10*转化表!$C$53+10*转化表!$C$54+10*转化表!$C$55+10*转化表!$C$56+10*转化表!$C$57+10*转化表!$C$58+10*转化表!$C$59+(B480-100)*转化表!$C$60,IF(AND(B480&lt;=120,B480&gt;110),9*转化表!$C$50+10*转化表!$C$51+10*转化表!$C$52+10*转化表!$C$53+10*转化表!$C$54+10*转化表!$C$55+10*转化表!$C$56+10*转化表!$C$57+10*转化表!$C$58+10*转化表!$C$59+10*转化表!$C$60+(B480-110)*转化表!$C$61))))))))))))</f>
        <v>3190</v>
      </c>
      <c r="H480" s="47">
        <f>人物成长表!$D480*人物成长表!$B480*7%+4.8+IF(AND(B480&lt;=10,B480&gt;0),(人物成长表!$B480-1)*转化表!$D$50,IF(AND(B480&lt;=20,B480&gt;10),9*转化表!$D$50+(B480-10)*转化表!$D$51,IF(AND(B480&lt;=30,B480&gt;20),9*转化表!$D$50+10*转化表!$D$51+(B480-20)*转化表!$D$52,IF(AND(B480&lt;=40,B480&gt;30),9*转化表!$D$50+10*转化表!$D$51+10*转化表!$D$52+(B480-30)*转化表!$D$53,IF(AND(B480&lt;=50,B480&gt;40),9*转化表!$D$50+10*转化表!$D$51+10*转化表!$D$52+10*转化表!$D$53+(B480-40)*转化表!$D$54,IF(AND(B480&lt;=60,B480&gt;50),9*转化表!$D$50+10*转化表!$D$51+10*转化表!$D$52+10*转化表!$D$53+10*转化表!$D$54+(B480-50)*转化表!$D$55,IF(AND(B480&lt;=70,B480&gt;60),9*转化表!$D$50+10*转化表!$D$51+10*转化表!$D$52+10*转化表!$D$53+10*转化表!$D$54+10*转化表!$D$55+(B480-60)*转化表!$D$56,IF(AND(B480&lt;=80,B480&gt;70),9*转化表!$D$50+10*转化表!$D$51+10*转化表!$D$52+10*转化表!$D$53+10*转化表!$D$54+10*转化表!$D$55+10*转化表!$D$56+(B480-70)*转化表!$D$57,IF(AND(B480&lt;=90,B480&gt;80),9*转化表!$D$50+10*转化表!$D$51+10*转化表!$D$52+10*转化表!$D$53+10*转化表!$D$54+10*转化表!$D$55+10*转化表!$D$56+10*转化表!$D$57+(B480-80)*转化表!$D$58,IF(AND(B480&lt;=100,B480&gt;90),9*转化表!$D$50+10*转化表!$D$51+10*转化表!$D$52+10*转化表!$D$53+10*转化表!$D$54+10*转化表!$D$55+10*转化表!$D$56+10*转化表!$D$57+10*转化表!$D$58+(B480-90)*转化表!$D$59,IF(AND(B480&lt;=110,B480&gt;100),9*转化表!$D$50+10*转化表!$D$51+10*转化表!$D$52+10*转化表!$D$53+10*转化表!$D$54+10*转化表!$D$55+10*转化表!$D$56+10*转化表!$D$57+10*转化表!$D$58+10*转化表!$D$59+(B480-100)*转化表!$D$60,IF(AND(B480&lt;=120,B480&gt;110),9*转化表!$D$50+10*转化表!$D$51+10*转化表!$D$52+10*转化表!$D$53+10*转化表!$D$54+10*转化表!$D$55+10*转化表!$D$56+10*转化表!$D$57+10*转化表!$D$58+10*转化表!$D$59+10*转化表!$D$60+(B480-110)*转化表!$D$61))))))))))))</f>
        <v>793.10000000000014</v>
      </c>
      <c r="I480" s="46">
        <f>IF(E480&lt;=50,0,(E480-50)*B480*10%+0.1+IF(AND(B480&lt;=10,B480&gt;0),(人物成长表!$B480-1)*转化表!$E$50,IF(AND(B480&lt;=20,B480&gt;10),9*转化表!$E$50+(B480-10)*转化表!$E$51,IF(AND(B480&lt;=30,B480&gt;20),9*转化表!$E$50+10*转化表!$E$51+(B480-20)*转化表!$E$52,IF(AND(B480&lt;=40,B480&gt;30),9*转化表!$E$50+10*转化表!$E$51+10*转化表!$E$52+(B480-30)*转化表!$E$53,IF(AND(B480&lt;=50,B480&gt;40),9*转化表!$E$50+10*转化表!$E$51+10*转化表!$E$52+10*转化表!$E$53+(B480-40)*转化表!$E$54,IF(AND(B480&lt;=60,B480&gt;50),9*转化表!$E$50+10*转化表!$E$51+10*转化表!$E$52+10*转化表!$E$53+10*转化表!$E$54+(B480-50)*转化表!$E$55,IF(AND(B480&lt;=70,B480&gt;60),9*转化表!$E$50+10*转化表!$E$51+10*转化表!$E$52+10*转化表!$E$53+10*转化表!$E$54+10*转化表!$E$55+(B480-60)*转化表!$E$56,IF(AND(B480&lt;=80,B480&gt;70),9*转化表!$E$50+10*转化表!$E$51+10*转化表!$E$52+10*转化表!$E$53+10*转化表!$E$54+10*转化表!$E$55+10*转化表!$E$56+(B480-70)*转化表!$E$57,IF(AND(B480&lt;=90,B480&gt;80),9*转化表!$E$50+10*转化表!$E$51+10*转化表!$E$52+10*转化表!$E$53+10*转化表!$E$54+10*转化表!$E$55+10*转化表!$E$56+10*转化表!$E$57+(B480-80)*转化表!$E$58,IF(AND(B480&lt;=100,B480&gt;90),9*转化表!$E$50+10*转化表!$E$51+10*转化表!$E$52+10*转化表!$E$53+10*转化表!$E$54+10*转化表!$E$55+10*转化表!$E$56+10*转化表!$E$57+10*转化表!$E$58+(B480-90)*转化表!$E$59,IF(AND(B480&lt;=110,B480&gt;100),9*转化表!$E$50+10*转化表!$E$51+10*转化表!$E$52+10*转化表!$E$53+10*转化表!$E$54+10*转化表!$E$55+10*转化表!$E$56+10*转化表!$E$57+10*转化表!$E$58+10*转化表!$E$59+(B480-100)*转化表!$E$60,IF(AND(B480&lt;=120,B480&gt;110),9*转化表!$E$50+10*转化表!$E$51+10*转化表!$E$52+10*转化表!$E$53+10*转化表!$E$54+10*转化表!$E$55+10*转化表!$E$56+10*转化表!$E$57+10*转化表!$E$58+10*转化表!$E$59+10*转化表!$E$60+(B480-110)*转化表!$E$61)))))))))))))</f>
        <v>0</v>
      </c>
      <c r="J480" s="46">
        <f>IF(E480&lt;=50,0,(E480-50)*B480*7%+0.1+IF(AND(B480&lt;=10,B480&gt;0),(人物成长表!$B480-1)*转化表!$F$50,IF(AND(B480&lt;=20,B480&gt;10),9*转化表!$F$50+(B480-10)*转化表!$F$51,IF(AND(B480&lt;=30,B480&gt;20),9*转化表!$F$50+10*转化表!$F$51+(B480-20)*转化表!$F$52,IF(AND(B480&lt;=40,B480&gt;30),9*转化表!$F$50+10*转化表!$F$51+10*转化表!$F$52+(B480-30)*转化表!$F$53,IF(AND(B480&lt;=50,B480&gt;40),9*转化表!$F$50+10*转化表!$F$51+10*转化表!$F$52+10*转化表!$F$53+(B480-40)*转化表!$F$54,IF(AND(B480&lt;=60,B480&gt;50),9*转化表!$F$50+10*转化表!$F$51+10*转化表!$F$52+10*转化表!$F$53+10*转化表!$F$54+(B480-50)*转化表!$F$55,IF(AND(B480&lt;=70,B480&gt;60),9*转化表!$F$50+10*转化表!$F$51+10*转化表!$F$52+10*转化表!$F$53+10*转化表!$F$54+10*转化表!$F$55+(B480-60)*转化表!$F$56,IF(AND(B480&lt;=80,B480&gt;70),9*转化表!$F$50+10*转化表!$F$51+10*转化表!$F$52+10*转化表!$F$53+10*转化表!$F$54+10*转化表!$F$55+10*转化表!$F$56+(B480-70)*转化表!$F$57,IF(AND(B480&lt;=90,B480&gt;80),9*转化表!$F$50+10*转化表!$F$51+10*转化表!$F$52+10*转化表!$F$53+10*转化表!$F$54+10*转化表!$F$55+10*转化表!$F$56+10*转化表!$F$57+(B480-80)*转化表!$F$58,IF(AND(B480&lt;=100,B480&gt;90),9*转化表!$F$50+10*转化表!$F$51+10*转化表!$F$52+10*转化表!$F$53+10*转化表!$F$54+10*转化表!$F$55+10*转化表!$F$56+10*转化表!$F$57+10*转化表!$F$58+(B480-90)*转化表!$F$59,IF(AND(B480&lt;=110,B480&gt;100),9*转化表!$F$50+10*转化表!$F$51+10*转化表!$F$52+10*转化表!$F$53+10*转化表!$F$54+10*转化表!$F$55+10*转化表!$F$56+10*转化表!$F$57+10*转化表!$F$58+10*转化表!$F$59+(B480-100)*转化表!$F$60,IF(AND(B480&lt;=120,B480&gt;110),9*转化表!$F$50+10*转化表!$F$51+10*转化表!$F$52+10*转化表!$F$53+10*转化表!$F$54+10*转化表!$F$55+10*转化表!$F$56+10*转化表!$F$57+10*转化表!$F$58+10*转化表!$F$59+10*转化表!$F$60+(B480-110)*转化表!$F$61)))))))))))))</f>
        <v>0</v>
      </c>
      <c r="K480" s="46">
        <f>(F480-50)*B480*10%+1+IF(AND(B480&lt;=10,B480&gt;0),(人物成长表!$B480-1)*转化表!$G$50,IF(AND(B480&lt;=20,B480&gt;10),9*转化表!$G$50+(B480-10)*转化表!$G$51,IF(AND(B480&lt;=30,B480&gt;20),9*转化表!$G$50+10*转化表!$G$51+(B480-20)*转化表!$G$52,IF(AND(B480&lt;=40,B480&gt;30),9*转化表!$G$50+10*转化表!$G$51+10*转化表!$G$52+(B480-30)*转化表!$G$53,IF(AND(B480&lt;=50,B480&gt;40),9*转化表!$G$50+10*转化表!$G$51+10*转化表!$G$52+10*转化表!$G$53+(B480-40)*转化表!$G$54,IF(AND(B480&lt;=60,B480&gt;50),9*转化表!$G$50+10*转化表!$G$51+10*转化表!$G$52+10*转化表!$G$53+10*转化表!$G$54+(B480-50)*转化表!$G$55,IF(AND(B480&lt;=70,B480&gt;60),9*转化表!$G$50+10*转化表!$G$51+10*转化表!$G$52+10*转化表!$G$53+10*转化表!$G$54+10*转化表!$G$55+(B480-60)*转化表!$G$56,IF(AND(B480&lt;=80,B480&gt;70),9*转化表!$G$50+10*转化表!$G$51+10*转化表!$G$52+10*转化表!$G$53+10*转化表!$G$54+10*转化表!$G$55+10*转化表!$G$56+(B480-70)*转化表!$G$57,IF(AND(B480&lt;=90,B480&gt;80),9*转化表!$G$50+10*转化表!$G$51+10*转化表!$G$52+10*转化表!$G$53+10*转化表!$G$54+10*转化表!$G$55+10*转化表!$G$56+10*转化表!$G$57+(B480-80)*转化表!$G$58,IF(AND(B480&lt;=100,B480&gt;90),9*转化表!$G$50+10*转化表!$G$51+10*转化表!$G$52+10*转化表!$G$53+10*转化表!$G$54+10*转化表!$G$55+10*转化表!$G$56+10*转化表!$G$57+10*转化表!$G$58+(B480-90)*转化表!$G$59,IF(AND(B480&lt;=110,B480&gt;100),9*转化表!$G$50+10*转化表!$G$51+10*转化表!$G$52+10*转化表!$G$53+10*转化表!$G$54+10*转化表!$G$55+10*转化表!$G$56+10*转化表!$G$57+10*转化表!$G$58+10*转化表!$G$59+(B480-100)*转化表!$G$60,IF(AND(B480&lt;=120,B480&gt;110),9*转化表!$G$50+10*转化表!$G$51+10*转化表!$G$52+10*转化表!$G$53+10*转化表!$G$54+10*转化表!$G$55+10*转化表!$G$56+10*转化表!$G$57+10*转化表!$G$58+10*转化表!$G$59+10*转化表!$G$60+(B480-110)*转化表!$G$61))))))))))))</f>
        <v>768</v>
      </c>
      <c r="L480" s="46">
        <f>IF(F480&lt;=50,0,(F480-50)*B480*7%+IF(AND(B480&lt;=10,B480&gt;0),(人物成长表!$B480-1)*转化表!$H$50,IF(AND(B480&lt;=20,B480&gt;10),9*转化表!$H$50+(B480-10)*转化表!$H$51,IF(AND(B480&lt;=30,B480&gt;20),9*转化表!$H$50+10*转化表!$H$51+(B480-20)*转化表!$H$52,IF(AND(B480&lt;=40,B480&gt;30),9*转化表!$H$50+10*转化表!$H$51+10*转化表!$H$52+(B480-30)*转化表!$H$53,IF(AND(B480&lt;=50,B480&gt;40),9*转化表!$H$50+10*转化表!$H$51+10*转化表!$H$52+10*转化表!$H$53+(B480-40)*转化表!$H$54,IF(AND(B480&lt;=60,B480&gt;50),9*转化表!$H$50+10*转化表!$H$51+10*转化表!$H$52+10*转化表!$H$53+10*转化表!$H$54+(B480-50)*转化表!$H$55,IF(AND(B480&lt;=70,B480&gt;60),9*转化表!$H$50+10*转化表!$H$51+10*转化表!$H$52+10*转化表!$H$53+10*转化表!$H$54+10*转化表!$H$55+(B480-60)*转化表!$H$56,IF(AND(B480&lt;=80,B480&gt;70),9*转化表!$H$50+10*转化表!$H$51+10*转化表!$H$52+10*转化表!$H$53+10*转化表!$H$54+10*转化表!$H$55+10*转化表!$H$56+(B480-70)*转化表!$H$57,IF(AND(B480&lt;=90,B480&gt;80),9*转化表!$H$50+10*转化表!$H$51+10*转化表!$H$52+10*转化表!$H$53+10*转化表!$H$54+10*转化表!$H$55+10*转化表!$H$56+10*转化表!$H$57+(B480-80)*转化表!$H$58,IF(AND(B480&lt;=100,B480&gt;90),9*转化表!$H$50+10*转化表!$H$51+10*转化表!$H$52+10*转化表!$H$53+10*转化表!$H$54+10*转化表!$H$55+10*转化表!$H$56+10*转化表!$H$57+10*转化表!$H$58+(B480-90)*转化表!$H$59,IF(AND(B480&lt;=110,B480&gt;100),9*转化表!$H$50+10*转化表!$H$51+10*转化表!$H$52+10*转化表!$H$53+10*转化表!$H$54+10*转化表!$H$55+10*转化表!$H$56+10*转化表!$H$57+10*转化表!$H$58+10*转化表!$H$59+(B480-100)*转化表!$H$60,IF(AND(B480&lt;=120,B480&gt;110),9*转化表!$H$50+10*转化表!$H$51+10*转化表!$H$52+10*转化表!$H$53+10*转化表!$H$54+10*转化表!$H$55+10*转化表!$H$56+10*转化表!$H$57+10*转化表!$H$58+10*转化表!$H$59+10*转化表!$H$60+(B480-110)*转化表!$H$61)))))))))))))</f>
        <v>0</v>
      </c>
      <c r="M480" s="26">
        <v>0.3</v>
      </c>
      <c r="N480" s="24">
        <v>0</v>
      </c>
      <c r="O480" s="24">
        <v>0</v>
      </c>
      <c r="P480" s="26">
        <v>0.05</v>
      </c>
      <c r="Q480" s="24">
        <v>0</v>
      </c>
      <c r="R480" s="24">
        <v>0</v>
      </c>
      <c r="S480" s="26">
        <v>0.1</v>
      </c>
    </row>
    <row r="481" spans="1:19">
      <c r="A481" s="23" t="s">
        <v>466</v>
      </c>
      <c r="B481" s="24">
        <v>120</v>
      </c>
      <c r="C481" s="25">
        <f t="shared" si="4"/>
        <v>12494</v>
      </c>
      <c r="D481" s="23">
        <v>60</v>
      </c>
      <c r="E481" s="23">
        <v>50</v>
      </c>
      <c r="F481" s="24">
        <v>50</v>
      </c>
      <c r="G481" s="47">
        <f>人物成长表!$D481*人物成长表!$B481*10%+7+IF(AND(B481&lt;=10,B481&gt;0),(人物成长表!$B481-1)*转化表!$C$50,IF(AND(B481&lt;=20,B481&gt;10),9*转化表!$C$50+(B481-10)*转化表!$C$51,IF(AND(B481&lt;=30,B481&gt;20),9*转化表!$C$50+10*转化表!$C$51+(B481-20)*转化表!$C$52,IF(AND(B481&lt;=40,B481&gt;30),9*转化表!$C$50+10*转化表!$C$51+10*转化表!$C$52+(B481-30)*转化表!$C$53,IF(AND(B481&lt;=50,B481&gt;40),9*转化表!$C$50+10*转化表!$C$51+10*转化表!$C$52+10*转化表!$C$53+(B481-40)*转化表!$C$54,IF(AND(B481&lt;=60,B481&gt;50),9*转化表!$C$50+10*转化表!$C$51+10*转化表!$C$52+10*转化表!$C$53+10*转化表!$C$54+(B481-50)*转化表!$C$55,IF(AND(B481&lt;=70,B481&gt;60),9*转化表!$C$50+10*转化表!$C$51+10*转化表!$C$52+10*转化表!$C$53+10*转化表!$C$54+10*转化表!$C$55+(B481-60)*转化表!$C$56,IF(AND(B481&lt;=80,B481&gt;70),9*转化表!$C$50+10*转化表!$C$51+10*转化表!$C$52+10*转化表!$C$53+10*转化表!$C$54+10*转化表!$C$55+10*转化表!$C$56+(B481-70)*转化表!$C$57,IF(AND(B481&lt;=90,B481&gt;80),9*转化表!$C$50+10*转化表!$C$51+10*转化表!$C$52+10*转化表!$C$53+10*转化表!$C$54+10*转化表!$C$55+10*转化表!$C$56+10*转化表!$C$57+(B481-80)*转化表!$C$58,IF(AND(B481&lt;=100,B481&gt;90),9*转化表!$C$50+10*转化表!$C$51+10*转化表!$C$52+10*转化表!$C$53+10*转化表!$C$54+10*转化表!$C$55+10*转化表!$C$56+10*转化表!$C$57+10*转化表!$C$58+(B481-90)*转化表!$C$59,IF(AND(B481&lt;=110,B481&gt;100),9*转化表!$C$50+10*转化表!$C$51+10*转化表!$C$52+10*转化表!$C$53+10*转化表!$C$54+10*转化表!$C$55+10*转化表!$C$56+10*转化表!$C$57+10*转化表!$C$58+10*转化表!$C$59+(B481-100)*转化表!$C$60,IF(AND(B481&lt;=120,B481&gt;110),9*转化表!$C$50+10*转化表!$C$51+10*转化表!$C$52+10*转化表!$C$53+10*转化表!$C$54+10*转化表!$C$55+10*转化表!$C$56+10*转化表!$C$57+10*转化表!$C$58+10*转化表!$C$59+10*转化表!$C$60+(B481-110)*转化表!$C$61))))))))))))</f>
        <v>3239</v>
      </c>
      <c r="H481" s="47">
        <f>人物成长表!$D481*人物成长表!$B481*7%+4.8+IF(AND(B481&lt;=10,B481&gt;0),(人物成长表!$B481-1)*转化表!$D$50,IF(AND(B481&lt;=20,B481&gt;10),9*转化表!$D$50+(B481-10)*转化表!$D$51,IF(AND(B481&lt;=30,B481&gt;20),9*转化表!$D$50+10*转化表!$D$51+(B481-20)*转化表!$D$52,IF(AND(B481&lt;=40,B481&gt;30),9*转化表!$D$50+10*转化表!$D$51+10*转化表!$D$52+(B481-30)*转化表!$D$53,IF(AND(B481&lt;=50,B481&gt;40),9*转化表!$D$50+10*转化表!$D$51+10*转化表!$D$52+10*转化表!$D$53+(B481-40)*转化表!$D$54,IF(AND(B481&lt;=60,B481&gt;50),9*转化表!$D$50+10*转化表!$D$51+10*转化表!$D$52+10*转化表!$D$53+10*转化表!$D$54+(B481-50)*转化表!$D$55,IF(AND(B481&lt;=70,B481&gt;60),9*转化表!$D$50+10*转化表!$D$51+10*转化表!$D$52+10*转化表!$D$53+10*转化表!$D$54+10*转化表!$D$55+(B481-60)*转化表!$D$56,IF(AND(B481&lt;=80,B481&gt;70),9*转化表!$D$50+10*转化表!$D$51+10*转化表!$D$52+10*转化表!$D$53+10*转化表!$D$54+10*转化表!$D$55+10*转化表!$D$56+(B481-70)*转化表!$D$57,IF(AND(B481&lt;=90,B481&gt;80),9*转化表!$D$50+10*转化表!$D$51+10*转化表!$D$52+10*转化表!$D$53+10*转化表!$D$54+10*转化表!$D$55+10*转化表!$D$56+10*转化表!$D$57+(B481-80)*转化表!$D$58,IF(AND(B481&lt;=100,B481&gt;90),9*转化表!$D$50+10*转化表!$D$51+10*转化表!$D$52+10*转化表!$D$53+10*转化表!$D$54+10*转化表!$D$55+10*转化表!$D$56+10*转化表!$D$57+10*转化表!$D$58+(B481-90)*转化表!$D$59,IF(AND(B481&lt;=110,B481&gt;100),9*转化表!$D$50+10*转化表!$D$51+10*转化表!$D$52+10*转化表!$D$53+10*转化表!$D$54+10*转化表!$D$55+10*转化表!$D$56+10*转化表!$D$57+10*转化表!$D$58+10*转化表!$D$59+(B481-100)*转化表!$D$60,IF(AND(B481&lt;=120,B481&gt;110),9*转化表!$D$50+10*转化表!$D$51+10*转化表!$D$52+10*转化表!$D$53+10*转化表!$D$54+10*转化表!$D$55+10*转化表!$D$56+10*转化表!$D$57+10*转化表!$D$58+10*转化表!$D$59+10*转化表!$D$60+(B481-110)*转化表!$D$61))))))))))))</f>
        <v>804</v>
      </c>
      <c r="I481" s="46">
        <f>IF(E481&lt;=50,0,(E481-50)*B481*10%+0.1+IF(AND(B481&lt;=10,B481&gt;0),(人物成长表!$B481-1)*转化表!$E$50,IF(AND(B481&lt;=20,B481&gt;10),9*转化表!$E$50+(B481-10)*转化表!$E$51,IF(AND(B481&lt;=30,B481&gt;20),9*转化表!$E$50+10*转化表!$E$51+(B481-20)*转化表!$E$52,IF(AND(B481&lt;=40,B481&gt;30),9*转化表!$E$50+10*转化表!$E$51+10*转化表!$E$52+(B481-30)*转化表!$E$53,IF(AND(B481&lt;=50,B481&gt;40),9*转化表!$E$50+10*转化表!$E$51+10*转化表!$E$52+10*转化表!$E$53+(B481-40)*转化表!$E$54,IF(AND(B481&lt;=60,B481&gt;50),9*转化表!$E$50+10*转化表!$E$51+10*转化表!$E$52+10*转化表!$E$53+10*转化表!$E$54+(B481-50)*转化表!$E$55,IF(AND(B481&lt;=70,B481&gt;60),9*转化表!$E$50+10*转化表!$E$51+10*转化表!$E$52+10*转化表!$E$53+10*转化表!$E$54+10*转化表!$E$55+(B481-60)*转化表!$E$56,IF(AND(B481&lt;=80,B481&gt;70),9*转化表!$E$50+10*转化表!$E$51+10*转化表!$E$52+10*转化表!$E$53+10*转化表!$E$54+10*转化表!$E$55+10*转化表!$E$56+(B481-70)*转化表!$E$57,IF(AND(B481&lt;=90,B481&gt;80),9*转化表!$E$50+10*转化表!$E$51+10*转化表!$E$52+10*转化表!$E$53+10*转化表!$E$54+10*转化表!$E$55+10*转化表!$E$56+10*转化表!$E$57+(B481-80)*转化表!$E$58,IF(AND(B481&lt;=100,B481&gt;90),9*转化表!$E$50+10*转化表!$E$51+10*转化表!$E$52+10*转化表!$E$53+10*转化表!$E$54+10*转化表!$E$55+10*转化表!$E$56+10*转化表!$E$57+10*转化表!$E$58+(B481-90)*转化表!$E$59,IF(AND(B481&lt;=110,B481&gt;100),9*转化表!$E$50+10*转化表!$E$51+10*转化表!$E$52+10*转化表!$E$53+10*转化表!$E$54+10*转化表!$E$55+10*转化表!$E$56+10*转化表!$E$57+10*转化表!$E$58+10*转化表!$E$59+(B481-100)*转化表!$E$60,IF(AND(B481&lt;=120,B481&gt;110),9*转化表!$E$50+10*转化表!$E$51+10*转化表!$E$52+10*转化表!$E$53+10*转化表!$E$54+10*转化表!$E$55+10*转化表!$E$56+10*转化表!$E$57+10*转化表!$E$58+10*转化表!$E$59+10*转化表!$E$60+(B481-110)*转化表!$E$61)))))))))))))</f>
        <v>0</v>
      </c>
      <c r="J481" s="46">
        <f>IF(E481&lt;=50,0,(E481-50)*B481*7%+0.1+IF(AND(B481&lt;=10,B481&gt;0),(人物成长表!$B481-1)*转化表!$F$50,IF(AND(B481&lt;=20,B481&gt;10),9*转化表!$F$50+(B481-10)*转化表!$F$51,IF(AND(B481&lt;=30,B481&gt;20),9*转化表!$F$50+10*转化表!$F$51+(B481-20)*转化表!$F$52,IF(AND(B481&lt;=40,B481&gt;30),9*转化表!$F$50+10*转化表!$F$51+10*转化表!$F$52+(B481-30)*转化表!$F$53,IF(AND(B481&lt;=50,B481&gt;40),9*转化表!$F$50+10*转化表!$F$51+10*转化表!$F$52+10*转化表!$F$53+(B481-40)*转化表!$F$54,IF(AND(B481&lt;=60,B481&gt;50),9*转化表!$F$50+10*转化表!$F$51+10*转化表!$F$52+10*转化表!$F$53+10*转化表!$F$54+(B481-50)*转化表!$F$55,IF(AND(B481&lt;=70,B481&gt;60),9*转化表!$F$50+10*转化表!$F$51+10*转化表!$F$52+10*转化表!$F$53+10*转化表!$F$54+10*转化表!$F$55+(B481-60)*转化表!$F$56,IF(AND(B481&lt;=80,B481&gt;70),9*转化表!$F$50+10*转化表!$F$51+10*转化表!$F$52+10*转化表!$F$53+10*转化表!$F$54+10*转化表!$F$55+10*转化表!$F$56+(B481-70)*转化表!$F$57,IF(AND(B481&lt;=90,B481&gt;80),9*转化表!$F$50+10*转化表!$F$51+10*转化表!$F$52+10*转化表!$F$53+10*转化表!$F$54+10*转化表!$F$55+10*转化表!$F$56+10*转化表!$F$57+(B481-80)*转化表!$F$58,IF(AND(B481&lt;=100,B481&gt;90),9*转化表!$F$50+10*转化表!$F$51+10*转化表!$F$52+10*转化表!$F$53+10*转化表!$F$54+10*转化表!$F$55+10*转化表!$F$56+10*转化表!$F$57+10*转化表!$F$58+(B481-90)*转化表!$F$59,IF(AND(B481&lt;=110,B481&gt;100),9*转化表!$F$50+10*转化表!$F$51+10*转化表!$F$52+10*转化表!$F$53+10*转化表!$F$54+10*转化表!$F$55+10*转化表!$F$56+10*转化表!$F$57+10*转化表!$F$58+10*转化表!$F$59+(B481-100)*转化表!$F$60,IF(AND(B481&lt;=120,B481&gt;110),9*转化表!$F$50+10*转化表!$F$51+10*转化表!$F$52+10*转化表!$F$53+10*转化表!$F$54+10*转化表!$F$55+10*转化表!$F$56+10*转化表!$F$57+10*转化表!$F$58+10*转化表!$F$59+10*转化表!$F$60+(B481-110)*转化表!$F$61)))))))))))))</f>
        <v>0</v>
      </c>
      <c r="K481" s="46">
        <f>(F481-50)*B481*10%+1+IF(AND(B481&lt;=10,B481&gt;0),(人物成长表!$B481-1)*转化表!$G$50,IF(AND(B481&lt;=20,B481&gt;10),9*转化表!$G$50+(B481-10)*转化表!$G$51,IF(AND(B481&lt;=30,B481&gt;20),9*转化表!$G$50+10*转化表!$G$51+(B481-20)*转化表!$G$52,IF(AND(B481&lt;=40,B481&gt;30),9*转化表!$G$50+10*转化表!$G$51+10*转化表!$G$52+(B481-30)*转化表!$G$53,IF(AND(B481&lt;=50,B481&gt;40),9*转化表!$G$50+10*转化表!$G$51+10*转化表!$G$52+10*转化表!$G$53+(B481-40)*转化表!$G$54,IF(AND(B481&lt;=60,B481&gt;50),9*转化表!$G$50+10*转化表!$G$51+10*转化表!$G$52+10*转化表!$G$53+10*转化表!$G$54+(B481-50)*转化表!$G$55,IF(AND(B481&lt;=70,B481&gt;60),9*转化表!$G$50+10*转化表!$G$51+10*转化表!$G$52+10*转化表!$G$53+10*转化表!$G$54+10*转化表!$G$55+(B481-60)*转化表!$G$56,IF(AND(B481&lt;=80,B481&gt;70),9*转化表!$G$50+10*转化表!$G$51+10*转化表!$G$52+10*转化表!$G$53+10*转化表!$G$54+10*转化表!$G$55+10*转化表!$G$56+(B481-70)*转化表!$G$57,IF(AND(B481&lt;=90,B481&gt;80),9*转化表!$G$50+10*转化表!$G$51+10*转化表!$G$52+10*转化表!$G$53+10*转化表!$G$54+10*转化表!$G$55+10*转化表!$G$56+10*转化表!$G$57+(B481-80)*转化表!$G$58,IF(AND(B481&lt;=100,B481&gt;90),9*转化表!$G$50+10*转化表!$G$51+10*转化表!$G$52+10*转化表!$G$53+10*转化表!$G$54+10*转化表!$G$55+10*转化表!$G$56+10*转化表!$G$57+10*转化表!$G$58+(B481-90)*转化表!$G$59,IF(AND(B481&lt;=110,B481&gt;100),9*转化表!$G$50+10*转化表!$G$51+10*转化表!$G$52+10*转化表!$G$53+10*转化表!$G$54+10*转化表!$G$55+10*转化表!$G$56+10*转化表!$G$57+10*转化表!$G$58+10*转化表!$G$59+(B481-100)*转化表!$G$60,IF(AND(B481&lt;=120,B481&gt;110),9*转化表!$G$50+10*转化表!$G$51+10*转化表!$G$52+10*转化表!$G$53+10*转化表!$G$54+10*转化表!$G$55+10*转化表!$G$56+10*转化表!$G$57+10*转化表!$G$58+10*转化表!$G$59+10*转化表!$G$60+(B481-110)*转化表!$G$61))))))))))))</f>
        <v>780</v>
      </c>
      <c r="L481" s="46">
        <f>IF(F481&lt;=50,0,(F481-50)*B481*7%+IF(AND(B481&lt;=10,B481&gt;0),(人物成长表!$B481-1)*转化表!$H$50,IF(AND(B481&lt;=20,B481&gt;10),9*转化表!$H$50+(B481-10)*转化表!$H$51,IF(AND(B481&lt;=30,B481&gt;20),9*转化表!$H$50+10*转化表!$H$51+(B481-20)*转化表!$H$52,IF(AND(B481&lt;=40,B481&gt;30),9*转化表!$H$50+10*转化表!$H$51+10*转化表!$H$52+(B481-30)*转化表!$H$53,IF(AND(B481&lt;=50,B481&gt;40),9*转化表!$H$50+10*转化表!$H$51+10*转化表!$H$52+10*转化表!$H$53+(B481-40)*转化表!$H$54,IF(AND(B481&lt;=60,B481&gt;50),9*转化表!$H$50+10*转化表!$H$51+10*转化表!$H$52+10*转化表!$H$53+10*转化表!$H$54+(B481-50)*转化表!$H$55,IF(AND(B481&lt;=70,B481&gt;60),9*转化表!$H$50+10*转化表!$H$51+10*转化表!$H$52+10*转化表!$H$53+10*转化表!$H$54+10*转化表!$H$55+(B481-60)*转化表!$H$56,IF(AND(B481&lt;=80,B481&gt;70),9*转化表!$H$50+10*转化表!$H$51+10*转化表!$H$52+10*转化表!$H$53+10*转化表!$H$54+10*转化表!$H$55+10*转化表!$H$56+(B481-70)*转化表!$H$57,IF(AND(B481&lt;=90,B481&gt;80),9*转化表!$H$50+10*转化表!$H$51+10*转化表!$H$52+10*转化表!$H$53+10*转化表!$H$54+10*转化表!$H$55+10*转化表!$H$56+10*转化表!$H$57+(B481-80)*转化表!$H$58,IF(AND(B481&lt;=100,B481&gt;90),9*转化表!$H$50+10*转化表!$H$51+10*转化表!$H$52+10*转化表!$H$53+10*转化表!$H$54+10*转化表!$H$55+10*转化表!$H$56+10*转化表!$H$57+10*转化表!$H$58+(B481-90)*转化表!$H$59,IF(AND(B481&lt;=110,B481&gt;100),9*转化表!$H$50+10*转化表!$H$51+10*转化表!$H$52+10*转化表!$H$53+10*转化表!$H$54+10*转化表!$H$55+10*转化表!$H$56+10*转化表!$H$57+10*转化表!$H$58+10*转化表!$H$59+(B481-100)*转化表!$H$60,IF(AND(B481&lt;=120,B481&gt;110),9*转化表!$H$50+10*转化表!$H$51+10*转化表!$H$52+10*转化表!$H$53+10*转化表!$H$54+10*转化表!$H$55+10*转化表!$H$56+10*转化表!$H$57+10*转化表!$H$58+10*转化表!$H$59+10*转化表!$H$60+(B481-110)*转化表!$H$61)))))))))))))</f>
        <v>0</v>
      </c>
      <c r="M481" s="26">
        <v>0.3</v>
      </c>
      <c r="N481" s="24">
        <v>0</v>
      </c>
      <c r="O481" s="24">
        <v>0</v>
      </c>
      <c r="P481" s="26">
        <v>0.05</v>
      </c>
      <c r="Q481" s="24">
        <v>0</v>
      </c>
      <c r="R481" s="24">
        <v>0</v>
      </c>
      <c r="S481" s="26">
        <v>0.1</v>
      </c>
    </row>
    <row r="482" spans="1:19">
      <c r="A482" s="27" t="s">
        <v>25</v>
      </c>
      <c r="B482" s="28">
        <v>1</v>
      </c>
      <c r="C482" s="29">
        <f>IF(A482="圣骑士",(40*(人物成长表!$B482-1)+150)*转化表!$H$2,IF(A482="战士",(40*(人物成长表!$B482-1)+150)*转化表!$H$3,IF(A482="盗贼",(40*(人物成长表!$B482-1)+150)*转化表!$H$4,IF(A482="弓手",(40*(人物成长表!$B482-1)+150)*转化表!$H$5,IF(A482="法师",(40*(人物成长表!$B482-1)+150)*转化表!$H$6)))))</f>
        <v>105</v>
      </c>
      <c r="D482" s="27">
        <v>60</v>
      </c>
      <c r="E482" s="27">
        <v>60</v>
      </c>
      <c r="F482" s="28">
        <v>60</v>
      </c>
      <c r="G482" s="49">
        <f>IF(A482="圣骑士",人物成长表!$D482*人物成长表!$B482*10%*转化表!$B$2+转化表!$B$2*人物成长表!$B482*10%,IF(A482="战士",人物成长表!$D482*人物成长表!$B482*10%+16+(人物成长表!$B482-1)*(-3),IF(A482="盗贼",人物成长表!$D482*人物成长表!$B482*15%*转化表!$B$4,IF(A482="弓手",人物成长表!$D482*人物成长表!$B482*15%*转化表!$B$5,IF(A482="法师",人物成长表!$D482*人物成长表!$B482*15%*转化表!$B$6)))))</f>
        <v>0</v>
      </c>
      <c r="H482" s="49">
        <f>IF(A482="圣骑士",人物成长表!$D482*人物成长表!$B482*5%*转化表!$C$2,IF(A482="战士",人物成长表!$D482*人物成长表!$B482*5%*转化表!$C$3,IF(A482="盗贼",人物成长表!$D482*人物成长表!$B482*5%*转化表!$C$4,IF(A482="弓手",人物成长表!$D482*人物成长表!$B482*5%*转化表!$C$5,IF(A482="法师",人物成长表!$D482*人物成长表!$B482*5%*转化表!$C$6)))))</f>
        <v>2.0999999999999996</v>
      </c>
      <c r="I482" s="49">
        <f>IF(A482="圣骑士",人物成长表!$E482*人物成长表!$B482*15%*转化表!$D$2,IF(A482="战士",人物成长表!$E482*人物成长表!$B482*15%*转化表!$D$3,IF(A482="盗贼",人物成长表!$E482*人物成长表!$B482*15%*转化表!$D$4,IF(A482="弓手",人物成长表!$E482*人物成长表!$B482*15%*转化表!$D$5,IF(A482="法师",人物成长表!$E482*人物成长表!$B482*15%*转化表!$D$6)))))</f>
        <v>10.799999999999999</v>
      </c>
      <c r="J482" s="48">
        <f>(E482-50)*人物成长表!$B482*7%+0.053+IF(AND(B482&lt;=10,B482&gt;0),(人物成长表!$B482-1)*转化表!$F$24,IF(AND(B482&lt;=20,B482&gt;10),9*转化表!$F$24+(B482-10)*转化表!$F$25,IF(AND(B482&lt;=30,B482&gt;20),9*转化表!$F$24+10*转化表!$F$25+(B482-20)*转化表!$F$26,IF(AND(B482&lt;=40,B482&gt;30),9*转化表!$F$24+10*转化表!$F$25+10*转化表!$F$26+(B482-30)*转化表!$F$27,IF(AND(B482&lt;=50,B482&gt;40),9*转化表!$F$24+10*转化表!$F$25+10*转化表!$F$26+10*转化表!$F$27+(B482-40)*转化表!$F$28,IF(AND(B482&lt;=60,B482&gt;50),9*转化表!$F$24+10*转化表!$F$25+10*转化表!$F$26+10*转化表!$F$27+10*转化表!$F$28+(B482-50)*转化表!$F$29,IF(AND(B482&lt;=70,B482&gt;60),9*转化表!$F$24+10*转化表!$F$25+10*转化表!$F$26+10*转化表!$F$27+10*转化表!$F$28+10*转化表!$F$29+(B482-60)*转化表!$F$30,IF(AND(B482&lt;=80,B482&gt;70),9*转化表!$F$24+10*转化表!$F$25+10*转化表!$F$26+10*转化表!$F$27+10*转化表!$F$28+10*转化表!$F$29+10*转化表!$F$30+(B482-70)*转化表!$F$31,IF(AND(B482&lt;=90,B482&gt;80),9*转化表!$F$24+10*转化表!$F$25+10*转化表!$F$26+10*转化表!$F$27+10*转化表!$F$28+10*转化表!$F$29+10*转化表!$F$30+10*转化表!$F$31+(B482-80)*转化表!$F$32,IF(AND(B482&lt;=100,B482&gt;90),9*转化表!$F$24+10*转化表!$F$25+10*转化表!$F$26+10*转化表!$F$27+10*转化表!$F$28+10*转化表!$F$29+10*转化表!$F$30+10*转化表!$F$31+10*转化表!$F$32+(B482-90)*转化表!$F$33,IF(AND(B482&lt;=110,B482&gt;100),9*转化表!$F$24+10*转化表!$F$25+10*转化表!$F$26+10*转化表!$F$27+10*转化表!$F$28+10*转化表!$F$29+10*转化表!$F$30+10*转化表!$F$31+10*转化表!$F$32+10*转化表!$F$33+(B482-100)*转化表!$F$34,IF(AND(B482&lt;=120,B482&gt;110),9*转化表!$F$24+10*转化表!$F$25+10*转化表!$F$26+10*转化表!$F$27+10*转化表!$F$28+10*转化表!$F$29+10*转化表!$F$30+10*转化表!$F$31+10*转化表!$F$32+10*转化表!$F$33+10*转化表!$F$34+(B482-110)*转化表!$F$35))))))))))))</f>
        <v>0.75300000000000011</v>
      </c>
      <c r="K482" s="48">
        <f>(F482-50)*人物成长表!$B482*10%+0.8+IF(AND(B482&lt;=10,B482&gt;0),(人物成长表!$B482-1)*转化表!$G$24,IF(AND(B482&lt;=20,B482&gt;10),9*转化表!$G$24+(B482-10)*转化表!$G$25,IF(AND(B482&lt;=30,B482&gt;20),9*转化表!$G$24+10*转化表!$G$25+(B482-20)*转化表!$G$26,IF(AND(B482&lt;=40,B482&gt;30),9*转化表!$G$24+10*转化表!$G$25+10*转化表!$G$26+(B482-30)*转化表!$G$27,IF(AND(B482&lt;=50,B482&gt;40),9*转化表!$G$24+10*转化表!$G$25+10*转化表!$G$26+10*转化表!$G$27+(B482-40)*转化表!$G$28,IF(AND(B482&lt;=60,B482&gt;50),9*转化表!$G$24+10*转化表!$G$25+10*转化表!$G$26+10*转化表!$G$27+10*转化表!$G$28+(B482-50)*转化表!$G$29,IF(AND(B482&lt;=70,B482&gt;60),9*转化表!$G$24+10*转化表!$G$25+10*转化表!$G$26+10*转化表!$G$27+10*转化表!$G$28+10*转化表!$G$29+(B482-60)*转化表!$G$30,IF(AND(B482&lt;=80,B482&gt;70),9*转化表!$G$24+10*转化表!$G$25+10*转化表!$G$26+10*转化表!$G$27+10*转化表!$G$28+10*转化表!$G$29+10*转化表!$G$30+(B482-70)*转化表!$G$31,IF(AND(B482&lt;=90,B482&gt;80),9*转化表!$G$24+10*转化表!$G$25+10*转化表!$G$26+10*转化表!$G$27+10*转化表!$G$28+10*转化表!$G$29+10*转化表!$G$30+10*转化表!$G$31+(B482-80)*转化表!$G$32,IF(AND(B482&lt;=100,B482&gt;90),9*转化表!$G$24+10*转化表!$G$25+10*转化表!$G$26+10*转化表!$G$27+10*转化表!$G$28+10*转化表!$G$29+10*转化表!$G$30+10*转化表!$G$31+10*转化表!$G$32+(B482-90)*转化表!$G$33,IF(AND(B482&lt;=110,B482&gt;100),9*转化表!$G$24+10*转化表!$G$25+10*转化表!$G$26+10*转化表!$G$27+10*转化表!$G$28+10*转化表!$G$29+10*转化表!$G$30+10*转化表!$G$31+10*转化表!$G$32+10*转化表!$G$33+(B482-100)*转化表!$G$34,IF(AND(B482&lt;=120,B482&gt;110),9*转化表!$G$24+10*转化表!$G$25+10*转化表!$G$26+10*转化表!$G$27+10*转化表!$G$28+10*转化表!$G$29+10*转化表!$G$30+10*转化表!$G$31+10*转化表!$G$32+10*转化表!$G$33+10*转化表!$G$34+(B482-110)*转化表!$G$35))))))))))))</f>
        <v>1.8</v>
      </c>
      <c r="L482" s="48">
        <f>(F482-50)*人物成长表!$B482*7%+0.8+IF(AND(B482&lt;=10,B482&gt;0),(人物成长表!$B482-1)*转化表!$H$24,IF(AND(B482&lt;=20,B482&gt;10),9*转化表!$H$24+(B482-10)*转化表!$H$25,IF(AND(B482&lt;=30,B482&gt;20),9*转化表!$H$24+10*转化表!$H$25+(B482-20)*转化表!$H$26,IF(AND(B482&lt;=40,B482&gt;30),9*转化表!$H$24+10*转化表!$H$25+10*转化表!$H$26+(B482-30)*转化表!$H$27,IF(AND(B482&lt;=50,B482&gt;40),9*转化表!$H$24+10*转化表!$H$25+10*转化表!$H$26+10*转化表!$H$27+(B482-40)*转化表!$H$28,IF(AND(B482&lt;=60,B482&gt;50),9*转化表!$H$24+10*转化表!$H$25+10*转化表!$H$26+10*转化表!$H$27+10*转化表!$H$28+(B482-50)*转化表!$H$29,IF(AND(B482&lt;=70,B482&gt;60),9*转化表!$H$24+10*转化表!$H$25+10*转化表!$H$26+10*转化表!$H$27+10*转化表!$H$28+10*转化表!$H$29+(B482-60)*转化表!$H$30,IF(AND(B482&lt;=80,B482&gt;70),9*转化表!$H$24+10*转化表!$H$25+10*转化表!$H$26+10*转化表!$H$27+10*转化表!$H$28+10*转化表!$H$29+10*转化表!$H$30+(B482-70)*转化表!$H$31,IF(AND(B482&lt;=90,B482&gt;80),9*转化表!$H$24+10*转化表!$H$25+10*转化表!$H$26+10*转化表!$H$27+10*转化表!$H$28+10*转化表!$H$29+10*转化表!$H$30+10*转化表!$H$31+(B482-80)*转化表!$H$32,IF(AND(B482&lt;=100,B482&gt;90),9*转化表!$H$24+10*转化表!$H$25+10*转化表!$H$26+10*转化表!$H$27+10*转化表!$H$28+10*转化表!$H$29+10*转化表!$H$30+10*转化表!$H$31+10*转化表!$H$32+(B482-90)*转化表!$H$33,IF(AND(B482&lt;=110,B482&gt;100),9*转化表!$H$24+10*转化表!$H$25+10*转化表!$H$26+10*转化表!$H$27+10*转化表!$H$28+10*转化表!$H$29+10*转化表!$H$30+10*转化表!$H$31+10*转化表!$H$32+10*转化表!$H$33+(B482-100)*转化表!$H$34,IF(AND(B482&lt;=120,B482&gt;110),9*转化表!$H$24+10*转化表!$H$25+10*转化表!$H$26+10*转化表!$H$27+10*转化表!$H$28+10*转化表!$H$29+10*转化表!$H$30+10*转化表!$H$31+10*转化表!$H$32+10*转化表!$H$33+10*转化表!$H$34+(B482-110)*转化表!$H$35))))))))))))</f>
        <v>1.5</v>
      </c>
      <c r="M482" s="30">
        <v>0.25</v>
      </c>
      <c r="N482" s="28">
        <v>0</v>
      </c>
      <c r="O482" s="28">
        <v>0</v>
      </c>
      <c r="P482" s="28">
        <v>0</v>
      </c>
      <c r="Q482" s="28">
        <v>0</v>
      </c>
      <c r="R482" s="28">
        <v>0</v>
      </c>
      <c r="S482" s="28">
        <v>0</v>
      </c>
    </row>
    <row r="483" spans="1:19">
      <c r="A483" s="27" t="s">
        <v>25</v>
      </c>
      <c r="B483" s="28">
        <v>2</v>
      </c>
      <c r="C483" s="29">
        <f>IF(A483="圣骑士",(40*(人物成长表!$B483-1)+150)*转化表!$H$2,IF(A483="战士",(40*(人物成长表!$B483-1)+150)*转化表!$H$3,IF(A483="盗贼",(40*(人物成长表!$B483-1)+150)*转化表!$H$4,IF(A483="弓手",(40*(人物成长表!$B483-1)+150)*转化表!$H$5,IF(A483="法师",(40*(人物成长表!$B483-1)+150)*转化表!$H$6)))))</f>
        <v>133</v>
      </c>
      <c r="D483" s="27">
        <v>60</v>
      </c>
      <c r="E483" s="27">
        <v>60</v>
      </c>
      <c r="F483" s="28">
        <v>60</v>
      </c>
      <c r="G483" s="49">
        <f>IF(A483="圣骑士",人物成长表!$D483*人物成长表!$B483*10%*转化表!$B$2+转化表!$B$2*人物成长表!$B483*10%,IF(A483="战士",人物成长表!$D483*人物成长表!$B483*10%+16+(人物成长表!$B483-1)*(-3),IF(A483="盗贼",人物成长表!$D483*人物成长表!$B483*15%*转化表!$B$4,IF(A483="弓手",人物成长表!$D483*人物成长表!$B483*15%*转化表!$B$5,IF(A483="法师",人物成长表!$D483*人物成长表!$B483*15%*转化表!$B$6)))))</f>
        <v>0</v>
      </c>
      <c r="H483" s="49">
        <f>IF(A483="圣骑士",人物成长表!$D483*人物成长表!$B483*5%*转化表!$C$2,IF(A483="战士",人物成长表!$D483*人物成长表!$B483*5%*转化表!$C$3,IF(A483="盗贼",人物成长表!$D483*人物成长表!$B483*5%*转化表!$C$4,IF(A483="弓手",人物成长表!$D483*人物成长表!$B483*5%*转化表!$C$5,IF(A483="法师",人物成长表!$D483*人物成长表!$B483*5%*转化表!$C$6)))))</f>
        <v>4.1999999999999993</v>
      </c>
      <c r="I483" s="49">
        <f>IF(A483="圣骑士",人物成长表!$E483*人物成长表!$B483*15%*转化表!$D$2,IF(A483="战士",人物成长表!$E483*人物成长表!$B483*15%*转化表!$D$3,IF(A483="盗贼",人物成长表!$E483*人物成长表!$B483*15%*转化表!$D$4,IF(A483="弓手",人物成长表!$E483*人物成长表!$B483*15%*转化表!$D$5,IF(A483="法师",人物成长表!$E483*人物成长表!$B483*15%*转化表!$D$6)))))</f>
        <v>21.599999999999998</v>
      </c>
      <c r="J483" s="48">
        <f>(E483-50)*人物成长表!$B483*7%+0.053+IF(AND(B483&lt;=10,B483&gt;0),(人物成长表!$B483-1)*转化表!$F$24,IF(AND(B483&lt;=20,B483&gt;10),9*转化表!$F$24+(B483-10)*转化表!$F$25,IF(AND(B483&lt;=30,B483&gt;20),9*转化表!$F$24+10*转化表!$F$25+(B483-20)*转化表!$F$26,IF(AND(B483&lt;=40,B483&gt;30),9*转化表!$F$24+10*转化表!$F$25+10*转化表!$F$26+(B483-30)*转化表!$F$27,IF(AND(B483&lt;=50,B483&gt;40),9*转化表!$F$24+10*转化表!$F$25+10*转化表!$F$26+10*转化表!$F$27+(B483-40)*转化表!$F$28,IF(AND(B483&lt;=60,B483&gt;50),9*转化表!$F$24+10*转化表!$F$25+10*转化表!$F$26+10*转化表!$F$27+10*转化表!$F$28+(B483-50)*转化表!$F$29,IF(AND(B483&lt;=70,B483&gt;60),9*转化表!$F$24+10*转化表!$F$25+10*转化表!$F$26+10*转化表!$F$27+10*转化表!$F$28+10*转化表!$F$29+(B483-60)*转化表!$F$30,IF(AND(B483&lt;=80,B483&gt;70),9*转化表!$F$24+10*转化表!$F$25+10*转化表!$F$26+10*转化表!$F$27+10*转化表!$F$28+10*转化表!$F$29+10*转化表!$F$30+(B483-70)*转化表!$F$31,IF(AND(B483&lt;=90,B483&gt;80),9*转化表!$F$24+10*转化表!$F$25+10*转化表!$F$26+10*转化表!$F$27+10*转化表!$F$28+10*转化表!$F$29+10*转化表!$F$30+10*转化表!$F$31+(B483-80)*转化表!$F$32,IF(AND(B483&lt;=100,B483&gt;90),9*转化表!$F$24+10*转化表!$F$25+10*转化表!$F$26+10*转化表!$F$27+10*转化表!$F$28+10*转化表!$F$29+10*转化表!$F$30+10*转化表!$F$31+10*转化表!$F$32+(B483-90)*转化表!$F$33,IF(AND(B483&lt;=110,B483&gt;100),9*转化表!$F$24+10*转化表!$F$25+10*转化表!$F$26+10*转化表!$F$27+10*转化表!$F$28+10*转化表!$F$29+10*转化表!$F$30+10*转化表!$F$31+10*转化表!$F$32+10*转化表!$F$33+(B483-100)*转化表!$F$34,IF(AND(B483&lt;=120,B483&gt;110),9*转化表!$F$24+10*转化表!$F$25+10*转化表!$F$26+10*转化表!$F$27+10*转化表!$F$28+10*转化表!$F$29+10*转化表!$F$30+10*转化表!$F$31+10*转化表!$F$32+10*转化表!$F$33+10*转化表!$F$34+(B483-110)*转化表!$F$35))))))))))))</f>
        <v>1.8029999999999999</v>
      </c>
      <c r="K483" s="48">
        <f>(F483-50)*人物成长表!$B483*10%+0.8+IF(AND(B483&lt;=10,B483&gt;0),(人物成长表!$B483-1)*转化表!$G$24,IF(AND(B483&lt;=20,B483&gt;10),9*转化表!$G$24+(B483-10)*转化表!$G$25,IF(AND(B483&lt;=30,B483&gt;20),9*转化表!$G$24+10*转化表!$G$25+(B483-20)*转化表!$G$26,IF(AND(B483&lt;=40,B483&gt;30),9*转化表!$G$24+10*转化表!$G$25+10*转化表!$G$26+(B483-30)*转化表!$G$27,IF(AND(B483&lt;=50,B483&gt;40),9*转化表!$G$24+10*转化表!$G$25+10*转化表!$G$26+10*转化表!$G$27+(B483-40)*转化表!$G$28,IF(AND(B483&lt;=60,B483&gt;50),9*转化表!$G$24+10*转化表!$G$25+10*转化表!$G$26+10*转化表!$G$27+10*转化表!$G$28+(B483-50)*转化表!$G$29,IF(AND(B483&lt;=70,B483&gt;60),9*转化表!$G$24+10*转化表!$G$25+10*转化表!$G$26+10*转化表!$G$27+10*转化表!$G$28+10*转化表!$G$29+(B483-60)*转化表!$G$30,IF(AND(B483&lt;=80,B483&gt;70),9*转化表!$G$24+10*转化表!$G$25+10*转化表!$G$26+10*转化表!$G$27+10*转化表!$G$28+10*转化表!$G$29+10*转化表!$G$30+(B483-70)*转化表!$G$31,IF(AND(B483&lt;=90,B483&gt;80),9*转化表!$G$24+10*转化表!$G$25+10*转化表!$G$26+10*转化表!$G$27+10*转化表!$G$28+10*转化表!$G$29+10*转化表!$G$30+10*转化表!$G$31+(B483-80)*转化表!$G$32,IF(AND(B483&lt;=100,B483&gt;90),9*转化表!$G$24+10*转化表!$G$25+10*转化表!$G$26+10*转化表!$G$27+10*转化表!$G$28+10*转化表!$G$29+10*转化表!$G$30+10*转化表!$G$31+10*转化表!$G$32+(B483-90)*转化表!$G$33,IF(AND(B483&lt;=110,B483&gt;100),9*转化表!$G$24+10*转化表!$G$25+10*转化表!$G$26+10*转化表!$G$27+10*转化表!$G$28+10*转化表!$G$29+10*转化表!$G$30+10*转化表!$G$31+10*转化表!$G$32+10*转化表!$G$33+(B483-100)*转化表!$G$34,IF(AND(B483&lt;=120,B483&gt;110),9*转化表!$G$24+10*转化表!$G$25+10*转化表!$G$26+10*转化表!$G$27+10*转化表!$G$28+10*转化表!$G$29+10*转化表!$G$30+10*转化表!$G$31+10*转化表!$G$32+10*转化表!$G$33+10*转化表!$G$34+(B483-110)*转化表!$G$35))))))))))))</f>
        <v>2.9299999999999997</v>
      </c>
      <c r="L483" s="48">
        <f>(F483-50)*人物成长表!$B483*7%+0.8+IF(AND(B483&lt;=10,B483&gt;0),(人物成长表!$B483-1)*转化表!$H$24,IF(AND(B483&lt;=20,B483&gt;10),9*转化表!$H$24+(B483-10)*转化表!$H$25,IF(AND(B483&lt;=30,B483&gt;20),9*转化表!$H$24+10*转化表!$H$25+(B483-20)*转化表!$H$26,IF(AND(B483&lt;=40,B483&gt;30),9*转化表!$H$24+10*转化表!$H$25+10*转化表!$H$26+(B483-30)*转化表!$H$27,IF(AND(B483&lt;=50,B483&gt;40),9*转化表!$H$24+10*转化表!$H$25+10*转化表!$H$26+10*转化表!$H$27+(B483-40)*转化表!$H$28,IF(AND(B483&lt;=60,B483&gt;50),9*转化表!$H$24+10*转化表!$H$25+10*转化表!$H$26+10*转化表!$H$27+10*转化表!$H$28+(B483-50)*转化表!$H$29,IF(AND(B483&lt;=70,B483&gt;60),9*转化表!$H$24+10*转化表!$H$25+10*转化表!$H$26+10*转化表!$H$27+10*转化表!$H$28+10*转化表!$H$29+(B483-60)*转化表!$H$30,IF(AND(B483&lt;=80,B483&gt;70),9*转化表!$H$24+10*转化表!$H$25+10*转化表!$H$26+10*转化表!$H$27+10*转化表!$H$28+10*转化表!$H$29+10*转化表!$H$30+(B483-70)*转化表!$H$31,IF(AND(B483&lt;=90,B483&gt;80),9*转化表!$H$24+10*转化表!$H$25+10*转化表!$H$26+10*转化表!$H$27+10*转化表!$H$28+10*转化表!$H$29+10*转化表!$H$30+10*转化表!$H$31+(B483-80)*转化表!$H$32,IF(AND(B483&lt;=100,B483&gt;90),9*转化表!$H$24+10*转化表!$H$25+10*转化表!$H$26+10*转化表!$H$27+10*转化表!$H$28+10*转化表!$H$29+10*转化表!$H$30+10*转化表!$H$31+10*转化表!$H$32+(B483-90)*转化表!$H$33,IF(AND(B483&lt;=110,B483&gt;100),9*转化表!$H$24+10*转化表!$H$25+10*转化表!$H$26+10*转化表!$H$27+10*转化表!$H$28+10*转化表!$H$29+10*转化表!$H$30+10*转化表!$H$31+10*转化表!$H$32+10*转化表!$H$33+(B483-100)*转化表!$H$34,IF(AND(B483&lt;=120,B483&gt;110),9*转化表!$H$24+10*转化表!$H$25+10*转化表!$H$26+10*转化表!$H$27+10*转化表!$H$28+10*转化表!$H$29+10*转化表!$H$30+10*转化表!$H$31+10*转化表!$H$32+10*转化表!$H$33+10*转化表!$H$34+(B483-110)*转化表!$H$35))))))))))))</f>
        <v>2.5500000000000003</v>
      </c>
      <c r="M483" s="30">
        <v>0.25</v>
      </c>
      <c r="N483" s="28">
        <v>0</v>
      </c>
      <c r="O483" s="28">
        <v>0</v>
      </c>
      <c r="P483" s="28">
        <v>0</v>
      </c>
      <c r="Q483" s="28">
        <v>0</v>
      </c>
      <c r="R483" s="28">
        <v>0</v>
      </c>
      <c r="S483" s="28">
        <v>0</v>
      </c>
    </row>
    <row r="484" spans="1:19">
      <c r="A484" s="27" t="s">
        <v>25</v>
      </c>
      <c r="B484" s="28">
        <v>3</v>
      </c>
      <c r="C484" s="29">
        <f>IF(A484="圣骑士",(40*(人物成长表!$B484-1)+150)*转化表!$H$2,IF(A484="战士",(40*(人物成长表!$B484-1)+150)*转化表!$H$3,IF(A484="盗贼",(40*(人物成长表!$B484-1)+150)*转化表!$H$4,IF(A484="弓手",(40*(人物成长表!$B484-1)+150)*转化表!$H$5,IF(A484="法师",(40*(人物成长表!$B484-1)+150)*转化表!$H$6)))))</f>
        <v>161</v>
      </c>
      <c r="D484" s="27">
        <v>60</v>
      </c>
      <c r="E484" s="27">
        <v>60</v>
      </c>
      <c r="F484" s="28">
        <v>60</v>
      </c>
      <c r="G484" s="49">
        <f>IF(A484="圣骑士",人物成长表!$D484*人物成长表!$B484*10%*转化表!$B$2+转化表!$B$2*人物成长表!$B484*10%,IF(A484="战士",人物成长表!$D484*人物成长表!$B484*10%+16+(人物成长表!$B484-1)*(-3),IF(A484="盗贼",人物成长表!$D484*人物成长表!$B484*15%*转化表!$B$4,IF(A484="弓手",人物成长表!$D484*人物成长表!$B484*15%*转化表!$B$5,IF(A484="法师",人物成长表!$D484*人物成长表!$B484*15%*转化表!$B$6)))))</f>
        <v>0</v>
      </c>
      <c r="H484" s="49">
        <f>IF(A484="圣骑士",人物成长表!$D484*人物成长表!$B484*5%*转化表!$C$2,IF(A484="战士",人物成长表!$D484*人物成长表!$B484*5%*转化表!$C$3,IF(A484="盗贼",人物成长表!$D484*人物成长表!$B484*5%*转化表!$C$4,IF(A484="弓手",人物成长表!$D484*人物成长表!$B484*5%*转化表!$C$5,IF(A484="法师",人物成长表!$D484*人物成长表!$B484*5%*转化表!$C$6)))))</f>
        <v>6.3</v>
      </c>
      <c r="I484" s="49">
        <f>IF(A484="圣骑士",人物成长表!$E484*人物成长表!$B484*15%*转化表!$D$2,IF(A484="战士",人物成长表!$E484*人物成长表!$B484*15%*转化表!$D$3,IF(A484="盗贼",人物成长表!$E484*人物成长表!$B484*15%*转化表!$D$4,IF(A484="弓手",人物成长表!$E484*人物成长表!$B484*15%*转化表!$D$5,IF(A484="法师",人物成长表!$E484*人物成长表!$B484*15%*转化表!$D$6)))))</f>
        <v>32.4</v>
      </c>
      <c r="J484" s="48">
        <f>(E484-50)*人物成长表!$B484*7%+0.053+IF(AND(B484&lt;=10,B484&gt;0),(人物成长表!$B484-1)*转化表!$F$24,IF(AND(B484&lt;=20,B484&gt;10),9*转化表!$F$24+(B484-10)*转化表!$F$25,IF(AND(B484&lt;=30,B484&gt;20),9*转化表!$F$24+10*转化表!$F$25+(B484-20)*转化表!$F$26,IF(AND(B484&lt;=40,B484&gt;30),9*转化表!$F$24+10*转化表!$F$25+10*转化表!$F$26+(B484-30)*转化表!$F$27,IF(AND(B484&lt;=50,B484&gt;40),9*转化表!$F$24+10*转化表!$F$25+10*转化表!$F$26+10*转化表!$F$27+(B484-40)*转化表!$F$28,IF(AND(B484&lt;=60,B484&gt;50),9*转化表!$F$24+10*转化表!$F$25+10*转化表!$F$26+10*转化表!$F$27+10*转化表!$F$28+(B484-50)*转化表!$F$29,IF(AND(B484&lt;=70,B484&gt;60),9*转化表!$F$24+10*转化表!$F$25+10*转化表!$F$26+10*转化表!$F$27+10*转化表!$F$28+10*转化表!$F$29+(B484-60)*转化表!$F$30,IF(AND(B484&lt;=80,B484&gt;70),9*转化表!$F$24+10*转化表!$F$25+10*转化表!$F$26+10*转化表!$F$27+10*转化表!$F$28+10*转化表!$F$29+10*转化表!$F$30+(B484-70)*转化表!$F$31,IF(AND(B484&lt;=90,B484&gt;80),9*转化表!$F$24+10*转化表!$F$25+10*转化表!$F$26+10*转化表!$F$27+10*转化表!$F$28+10*转化表!$F$29+10*转化表!$F$30+10*转化表!$F$31+(B484-80)*转化表!$F$32,IF(AND(B484&lt;=100,B484&gt;90),9*转化表!$F$24+10*转化表!$F$25+10*转化表!$F$26+10*转化表!$F$27+10*转化表!$F$28+10*转化表!$F$29+10*转化表!$F$30+10*转化表!$F$31+10*转化表!$F$32+(B484-90)*转化表!$F$33,IF(AND(B484&lt;=110,B484&gt;100),9*转化表!$F$24+10*转化表!$F$25+10*转化表!$F$26+10*转化表!$F$27+10*转化表!$F$28+10*转化表!$F$29+10*转化表!$F$30+10*转化表!$F$31+10*转化表!$F$32+10*转化表!$F$33+(B484-100)*转化表!$F$34,IF(AND(B484&lt;=120,B484&gt;110),9*转化表!$F$24+10*转化表!$F$25+10*转化表!$F$26+10*转化表!$F$27+10*转化表!$F$28+10*转化表!$F$29+10*转化表!$F$30+10*转化表!$F$31+10*转化表!$F$32+10*转化表!$F$33+10*转化表!$F$34+(B484-110)*转化表!$F$35))))))))))))</f>
        <v>2.8529999999999998</v>
      </c>
      <c r="K484" s="48">
        <f>(F484-50)*人物成长表!$B484*10%+0.8+IF(AND(B484&lt;=10,B484&gt;0),(人物成长表!$B484-1)*转化表!$G$24,IF(AND(B484&lt;=20,B484&gt;10),9*转化表!$G$24+(B484-10)*转化表!$G$25,IF(AND(B484&lt;=30,B484&gt;20),9*转化表!$G$24+10*转化表!$G$25+(B484-20)*转化表!$G$26,IF(AND(B484&lt;=40,B484&gt;30),9*转化表!$G$24+10*转化表!$G$25+10*转化表!$G$26+(B484-30)*转化表!$G$27,IF(AND(B484&lt;=50,B484&gt;40),9*转化表!$G$24+10*转化表!$G$25+10*转化表!$G$26+10*转化表!$G$27+(B484-40)*转化表!$G$28,IF(AND(B484&lt;=60,B484&gt;50),9*转化表!$G$24+10*转化表!$G$25+10*转化表!$G$26+10*转化表!$G$27+10*转化表!$G$28+(B484-50)*转化表!$G$29,IF(AND(B484&lt;=70,B484&gt;60),9*转化表!$G$24+10*转化表!$G$25+10*转化表!$G$26+10*转化表!$G$27+10*转化表!$G$28+10*转化表!$G$29+(B484-60)*转化表!$G$30,IF(AND(B484&lt;=80,B484&gt;70),9*转化表!$G$24+10*转化表!$G$25+10*转化表!$G$26+10*转化表!$G$27+10*转化表!$G$28+10*转化表!$G$29+10*转化表!$G$30+(B484-70)*转化表!$G$31,IF(AND(B484&lt;=90,B484&gt;80),9*转化表!$G$24+10*转化表!$G$25+10*转化表!$G$26+10*转化表!$G$27+10*转化表!$G$28+10*转化表!$G$29+10*转化表!$G$30+10*转化表!$G$31+(B484-80)*转化表!$G$32,IF(AND(B484&lt;=100,B484&gt;90),9*转化表!$G$24+10*转化表!$G$25+10*转化表!$G$26+10*转化表!$G$27+10*转化表!$G$28+10*转化表!$G$29+10*转化表!$G$30+10*转化表!$G$31+10*转化表!$G$32+(B484-90)*转化表!$G$33,IF(AND(B484&lt;=110,B484&gt;100),9*转化表!$G$24+10*转化表!$G$25+10*转化表!$G$26+10*转化表!$G$27+10*转化表!$G$28+10*转化表!$G$29+10*转化表!$G$30+10*转化表!$G$31+10*转化表!$G$32+10*转化表!$G$33+(B484-100)*转化表!$G$34,IF(AND(B484&lt;=120,B484&gt;110),9*转化表!$G$24+10*转化表!$G$25+10*转化表!$G$26+10*转化表!$G$27+10*转化表!$G$28+10*转化表!$G$29+10*转化表!$G$30+10*转化表!$G$31+10*转化表!$G$32+10*转化表!$G$33+10*转化表!$G$34+(B484-110)*转化表!$G$35))))))))))))</f>
        <v>4.0599999999999996</v>
      </c>
      <c r="L484" s="48">
        <f>(F484-50)*人物成长表!$B484*7%+0.8+IF(AND(B484&lt;=10,B484&gt;0),(人物成长表!$B484-1)*转化表!$H$24,IF(AND(B484&lt;=20,B484&gt;10),9*转化表!$H$24+(B484-10)*转化表!$H$25,IF(AND(B484&lt;=30,B484&gt;20),9*转化表!$H$24+10*转化表!$H$25+(B484-20)*转化表!$H$26,IF(AND(B484&lt;=40,B484&gt;30),9*转化表!$H$24+10*转化表!$H$25+10*转化表!$H$26+(B484-30)*转化表!$H$27,IF(AND(B484&lt;=50,B484&gt;40),9*转化表!$H$24+10*转化表!$H$25+10*转化表!$H$26+10*转化表!$H$27+(B484-40)*转化表!$H$28,IF(AND(B484&lt;=60,B484&gt;50),9*转化表!$H$24+10*转化表!$H$25+10*转化表!$H$26+10*转化表!$H$27+10*转化表!$H$28+(B484-50)*转化表!$H$29,IF(AND(B484&lt;=70,B484&gt;60),9*转化表!$H$24+10*转化表!$H$25+10*转化表!$H$26+10*转化表!$H$27+10*转化表!$H$28+10*转化表!$H$29+(B484-60)*转化表!$H$30,IF(AND(B484&lt;=80,B484&gt;70),9*转化表!$H$24+10*转化表!$H$25+10*转化表!$H$26+10*转化表!$H$27+10*转化表!$H$28+10*转化表!$H$29+10*转化表!$H$30+(B484-70)*转化表!$H$31,IF(AND(B484&lt;=90,B484&gt;80),9*转化表!$H$24+10*转化表!$H$25+10*转化表!$H$26+10*转化表!$H$27+10*转化表!$H$28+10*转化表!$H$29+10*转化表!$H$30+10*转化表!$H$31+(B484-80)*转化表!$H$32,IF(AND(B484&lt;=100,B484&gt;90),9*转化表!$H$24+10*转化表!$H$25+10*转化表!$H$26+10*转化表!$H$27+10*转化表!$H$28+10*转化表!$H$29+10*转化表!$H$30+10*转化表!$H$31+10*转化表!$H$32+(B484-90)*转化表!$H$33,IF(AND(B484&lt;=110,B484&gt;100),9*转化表!$H$24+10*转化表!$H$25+10*转化表!$H$26+10*转化表!$H$27+10*转化表!$H$28+10*转化表!$H$29+10*转化表!$H$30+10*转化表!$H$31+10*转化表!$H$32+10*转化表!$H$33+(B484-100)*转化表!$H$34,IF(AND(B484&lt;=120,B484&gt;110),9*转化表!$H$24+10*转化表!$H$25+10*转化表!$H$26+10*转化表!$H$27+10*转化表!$H$28+10*转化表!$H$29+10*转化表!$H$30+10*转化表!$H$31+10*转化表!$H$32+10*转化表!$H$33+10*转化表!$H$34+(B484-110)*转化表!$H$35))))))))))))</f>
        <v>3.6000000000000005</v>
      </c>
      <c r="M484" s="30">
        <v>0.25</v>
      </c>
      <c r="N484" s="28">
        <v>0</v>
      </c>
      <c r="O484" s="28">
        <v>0</v>
      </c>
      <c r="P484" s="28">
        <v>0</v>
      </c>
      <c r="Q484" s="28">
        <v>0</v>
      </c>
      <c r="R484" s="28">
        <v>0</v>
      </c>
      <c r="S484" s="28">
        <v>0</v>
      </c>
    </row>
    <row r="485" spans="1:19">
      <c r="A485" s="27" t="s">
        <v>25</v>
      </c>
      <c r="B485" s="28">
        <v>4</v>
      </c>
      <c r="C485" s="29">
        <f>IF(A485="圣骑士",(40*(人物成长表!$B485-1)+150)*转化表!$H$2,IF(A485="战士",(40*(人物成长表!$B485-1)+150)*转化表!$H$3,IF(A485="盗贼",(40*(人物成长表!$B485-1)+150)*转化表!$H$4,IF(A485="弓手",(40*(人物成长表!$B485-1)+150)*转化表!$H$5,IF(A485="法师",(40*(人物成长表!$B485-1)+150)*转化表!$H$6)))))</f>
        <v>189</v>
      </c>
      <c r="D485" s="27">
        <v>60</v>
      </c>
      <c r="E485" s="27">
        <v>60</v>
      </c>
      <c r="F485" s="28">
        <v>60</v>
      </c>
      <c r="G485" s="49">
        <f>IF(A485="圣骑士",人物成长表!$D485*人物成长表!$B485*10%*转化表!$B$2+转化表!$B$2*人物成长表!$B485*10%,IF(A485="战士",人物成长表!$D485*人物成长表!$B485*10%+16+(人物成长表!$B485-1)*(-3),IF(A485="盗贼",人物成长表!$D485*人物成长表!$B485*15%*转化表!$B$4,IF(A485="弓手",人物成长表!$D485*人物成长表!$B485*15%*转化表!$B$5,IF(A485="法师",人物成长表!$D485*人物成长表!$B485*15%*转化表!$B$6)))))</f>
        <v>0</v>
      </c>
      <c r="H485" s="49">
        <f>IF(A485="圣骑士",人物成长表!$D485*人物成长表!$B485*5%*转化表!$C$2,IF(A485="战士",人物成长表!$D485*人物成长表!$B485*5%*转化表!$C$3,IF(A485="盗贼",人物成长表!$D485*人物成长表!$B485*5%*转化表!$C$4,IF(A485="弓手",人物成长表!$D485*人物成长表!$B485*5%*转化表!$C$5,IF(A485="法师",人物成长表!$D485*人物成长表!$B485*5%*转化表!$C$6)))))</f>
        <v>8.3999999999999986</v>
      </c>
      <c r="I485" s="49">
        <f>IF(A485="圣骑士",人物成长表!$E485*人物成长表!$B485*15%*转化表!$D$2,IF(A485="战士",人物成长表!$E485*人物成长表!$B485*15%*转化表!$D$3,IF(A485="盗贼",人物成长表!$E485*人物成长表!$B485*15%*转化表!$D$4,IF(A485="弓手",人物成长表!$E485*人物成长表!$B485*15%*转化表!$D$5,IF(A485="法师",人物成长表!$E485*人物成长表!$B485*15%*转化表!$D$6)))))</f>
        <v>43.199999999999996</v>
      </c>
      <c r="J485" s="48">
        <f>(E485-50)*人物成长表!$B485*7%+0.053+IF(AND(B485&lt;=10,B485&gt;0),(人物成长表!$B485-1)*转化表!$F$24,IF(AND(B485&lt;=20,B485&gt;10),9*转化表!$F$24+(B485-10)*转化表!$F$25,IF(AND(B485&lt;=30,B485&gt;20),9*转化表!$F$24+10*转化表!$F$25+(B485-20)*转化表!$F$26,IF(AND(B485&lt;=40,B485&gt;30),9*转化表!$F$24+10*转化表!$F$25+10*转化表!$F$26+(B485-30)*转化表!$F$27,IF(AND(B485&lt;=50,B485&gt;40),9*转化表!$F$24+10*转化表!$F$25+10*转化表!$F$26+10*转化表!$F$27+(B485-40)*转化表!$F$28,IF(AND(B485&lt;=60,B485&gt;50),9*转化表!$F$24+10*转化表!$F$25+10*转化表!$F$26+10*转化表!$F$27+10*转化表!$F$28+(B485-50)*转化表!$F$29,IF(AND(B485&lt;=70,B485&gt;60),9*转化表!$F$24+10*转化表!$F$25+10*转化表!$F$26+10*转化表!$F$27+10*转化表!$F$28+10*转化表!$F$29+(B485-60)*转化表!$F$30,IF(AND(B485&lt;=80,B485&gt;70),9*转化表!$F$24+10*转化表!$F$25+10*转化表!$F$26+10*转化表!$F$27+10*转化表!$F$28+10*转化表!$F$29+10*转化表!$F$30+(B485-70)*转化表!$F$31,IF(AND(B485&lt;=90,B485&gt;80),9*转化表!$F$24+10*转化表!$F$25+10*转化表!$F$26+10*转化表!$F$27+10*转化表!$F$28+10*转化表!$F$29+10*转化表!$F$30+10*转化表!$F$31+(B485-80)*转化表!$F$32,IF(AND(B485&lt;=100,B485&gt;90),9*转化表!$F$24+10*转化表!$F$25+10*转化表!$F$26+10*转化表!$F$27+10*转化表!$F$28+10*转化表!$F$29+10*转化表!$F$30+10*转化表!$F$31+10*转化表!$F$32+(B485-90)*转化表!$F$33,IF(AND(B485&lt;=110,B485&gt;100),9*转化表!$F$24+10*转化表!$F$25+10*转化表!$F$26+10*转化表!$F$27+10*转化表!$F$28+10*转化表!$F$29+10*转化表!$F$30+10*转化表!$F$31+10*转化表!$F$32+10*转化表!$F$33+(B485-100)*转化表!$F$34,IF(AND(B485&lt;=120,B485&gt;110),9*转化表!$F$24+10*转化表!$F$25+10*转化表!$F$26+10*转化表!$F$27+10*转化表!$F$28+10*转化表!$F$29+10*转化表!$F$30+10*转化表!$F$31+10*转化表!$F$32+10*转化表!$F$33+10*转化表!$F$34+(B485-110)*转化表!$F$35))))))))))))</f>
        <v>3.903</v>
      </c>
      <c r="K485" s="48">
        <f>(F485-50)*人物成长表!$B485*10%+0.8+IF(AND(B485&lt;=10,B485&gt;0),(人物成长表!$B485-1)*转化表!$G$24,IF(AND(B485&lt;=20,B485&gt;10),9*转化表!$G$24+(B485-10)*转化表!$G$25,IF(AND(B485&lt;=30,B485&gt;20),9*转化表!$G$24+10*转化表!$G$25+(B485-20)*转化表!$G$26,IF(AND(B485&lt;=40,B485&gt;30),9*转化表!$G$24+10*转化表!$G$25+10*转化表!$G$26+(B485-30)*转化表!$G$27,IF(AND(B485&lt;=50,B485&gt;40),9*转化表!$G$24+10*转化表!$G$25+10*转化表!$G$26+10*转化表!$G$27+(B485-40)*转化表!$G$28,IF(AND(B485&lt;=60,B485&gt;50),9*转化表!$G$24+10*转化表!$G$25+10*转化表!$G$26+10*转化表!$G$27+10*转化表!$G$28+(B485-50)*转化表!$G$29,IF(AND(B485&lt;=70,B485&gt;60),9*转化表!$G$24+10*转化表!$G$25+10*转化表!$G$26+10*转化表!$G$27+10*转化表!$G$28+10*转化表!$G$29+(B485-60)*转化表!$G$30,IF(AND(B485&lt;=80,B485&gt;70),9*转化表!$G$24+10*转化表!$G$25+10*转化表!$G$26+10*转化表!$G$27+10*转化表!$G$28+10*转化表!$G$29+10*转化表!$G$30+(B485-70)*转化表!$G$31,IF(AND(B485&lt;=90,B485&gt;80),9*转化表!$G$24+10*转化表!$G$25+10*转化表!$G$26+10*转化表!$G$27+10*转化表!$G$28+10*转化表!$G$29+10*转化表!$G$30+10*转化表!$G$31+(B485-80)*转化表!$G$32,IF(AND(B485&lt;=100,B485&gt;90),9*转化表!$G$24+10*转化表!$G$25+10*转化表!$G$26+10*转化表!$G$27+10*转化表!$G$28+10*转化表!$G$29+10*转化表!$G$30+10*转化表!$G$31+10*转化表!$G$32+(B485-90)*转化表!$G$33,IF(AND(B485&lt;=110,B485&gt;100),9*转化表!$G$24+10*转化表!$G$25+10*转化表!$G$26+10*转化表!$G$27+10*转化表!$G$28+10*转化表!$G$29+10*转化表!$G$30+10*转化表!$G$31+10*转化表!$G$32+10*转化表!$G$33+(B485-100)*转化表!$G$34,IF(AND(B485&lt;=120,B485&gt;110),9*转化表!$G$24+10*转化表!$G$25+10*转化表!$G$26+10*转化表!$G$27+10*转化表!$G$28+10*转化表!$G$29+10*转化表!$G$30+10*转化表!$G$31+10*转化表!$G$32+10*转化表!$G$33+10*转化表!$G$34+(B485-110)*转化表!$G$35))))))))))))</f>
        <v>5.1899999999999995</v>
      </c>
      <c r="L485" s="48">
        <f>(F485-50)*人物成长表!$B485*7%+0.8+IF(AND(B485&lt;=10,B485&gt;0),(人物成长表!$B485-1)*转化表!$H$24,IF(AND(B485&lt;=20,B485&gt;10),9*转化表!$H$24+(B485-10)*转化表!$H$25,IF(AND(B485&lt;=30,B485&gt;20),9*转化表!$H$24+10*转化表!$H$25+(B485-20)*转化表!$H$26,IF(AND(B485&lt;=40,B485&gt;30),9*转化表!$H$24+10*转化表!$H$25+10*转化表!$H$26+(B485-30)*转化表!$H$27,IF(AND(B485&lt;=50,B485&gt;40),9*转化表!$H$24+10*转化表!$H$25+10*转化表!$H$26+10*转化表!$H$27+(B485-40)*转化表!$H$28,IF(AND(B485&lt;=60,B485&gt;50),9*转化表!$H$24+10*转化表!$H$25+10*转化表!$H$26+10*转化表!$H$27+10*转化表!$H$28+(B485-50)*转化表!$H$29,IF(AND(B485&lt;=70,B485&gt;60),9*转化表!$H$24+10*转化表!$H$25+10*转化表!$H$26+10*转化表!$H$27+10*转化表!$H$28+10*转化表!$H$29+(B485-60)*转化表!$H$30,IF(AND(B485&lt;=80,B485&gt;70),9*转化表!$H$24+10*转化表!$H$25+10*转化表!$H$26+10*转化表!$H$27+10*转化表!$H$28+10*转化表!$H$29+10*转化表!$H$30+(B485-70)*转化表!$H$31,IF(AND(B485&lt;=90,B485&gt;80),9*转化表!$H$24+10*转化表!$H$25+10*转化表!$H$26+10*转化表!$H$27+10*转化表!$H$28+10*转化表!$H$29+10*转化表!$H$30+10*转化表!$H$31+(B485-80)*转化表!$H$32,IF(AND(B485&lt;=100,B485&gt;90),9*转化表!$H$24+10*转化表!$H$25+10*转化表!$H$26+10*转化表!$H$27+10*转化表!$H$28+10*转化表!$H$29+10*转化表!$H$30+10*转化表!$H$31+10*转化表!$H$32+(B485-90)*转化表!$H$33,IF(AND(B485&lt;=110,B485&gt;100),9*转化表!$H$24+10*转化表!$H$25+10*转化表!$H$26+10*转化表!$H$27+10*转化表!$H$28+10*转化表!$H$29+10*转化表!$H$30+10*转化表!$H$31+10*转化表!$H$32+10*转化表!$H$33+(B485-100)*转化表!$H$34,IF(AND(B485&lt;=120,B485&gt;110),9*转化表!$H$24+10*转化表!$H$25+10*转化表!$H$26+10*转化表!$H$27+10*转化表!$H$28+10*转化表!$H$29+10*转化表!$H$30+10*转化表!$H$31+10*转化表!$H$32+10*转化表!$H$33+10*转化表!$H$34+(B485-110)*转化表!$H$35))))))))))))</f>
        <v>4.6500000000000004</v>
      </c>
      <c r="M485" s="30">
        <v>0.25</v>
      </c>
      <c r="N485" s="28">
        <v>0</v>
      </c>
      <c r="O485" s="28">
        <v>0</v>
      </c>
      <c r="P485" s="28">
        <v>0</v>
      </c>
      <c r="Q485" s="28">
        <v>0</v>
      </c>
      <c r="R485" s="28">
        <v>0</v>
      </c>
      <c r="S485" s="28">
        <v>0</v>
      </c>
    </row>
    <row r="486" spans="1:19">
      <c r="A486" s="27" t="s">
        <v>25</v>
      </c>
      <c r="B486" s="28">
        <v>5</v>
      </c>
      <c r="C486" s="29">
        <f>IF(A486="圣骑士",(40*(人物成长表!$B486-1)+150)*转化表!$H$2,IF(A486="战士",(40*(人物成长表!$B486-1)+150)*转化表!$H$3,IF(A486="盗贼",(40*(人物成长表!$B486-1)+150)*转化表!$H$4,IF(A486="弓手",(40*(人物成长表!$B486-1)+150)*转化表!$H$5,IF(A486="法师",(40*(人物成长表!$B486-1)+150)*转化表!$H$6)))))</f>
        <v>217</v>
      </c>
      <c r="D486" s="27">
        <v>60</v>
      </c>
      <c r="E486" s="27">
        <v>60</v>
      </c>
      <c r="F486" s="28">
        <v>60</v>
      </c>
      <c r="G486" s="49">
        <f>IF(A486="圣骑士",人物成长表!$D486*人物成长表!$B486*10%*转化表!$B$2+转化表!$B$2*人物成长表!$B486*10%,IF(A486="战士",人物成长表!$D486*人物成长表!$B486*10%+16+(人物成长表!$B486-1)*(-3),IF(A486="盗贼",人物成长表!$D486*人物成长表!$B486*15%*转化表!$B$4,IF(A486="弓手",人物成长表!$D486*人物成长表!$B486*15%*转化表!$B$5,IF(A486="法师",人物成长表!$D486*人物成长表!$B486*15%*转化表!$B$6)))))</f>
        <v>0</v>
      </c>
      <c r="H486" s="49">
        <f>IF(A486="圣骑士",人物成长表!$D486*人物成长表!$B486*5%*转化表!$C$2,IF(A486="战士",人物成长表!$D486*人物成长表!$B486*5%*转化表!$C$3,IF(A486="盗贼",人物成长表!$D486*人物成长表!$B486*5%*转化表!$C$4,IF(A486="弓手",人物成长表!$D486*人物成长表!$B486*5%*转化表!$C$5,IF(A486="法师",人物成长表!$D486*人物成长表!$B486*5%*转化表!$C$6)))))</f>
        <v>10.5</v>
      </c>
      <c r="I486" s="49">
        <f>IF(A486="圣骑士",人物成长表!$E486*人物成长表!$B486*15%*转化表!$D$2,IF(A486="战士",人物成长表!$E486*人物成长表!$B486*15%*转化表!$D$3,IF(A486="盗贼",人物成长表!$E486*人物成长表!$B486*15%*转化表!$D$4,IF(A486="弓手",人物成长表!$E486*人物成长表!$B486*15%*转化表!$D$5,IF(A486="法师",人物成长表!$E486*人物成长表!$B486*15%*转化表!$D$6)))))</f>
        <v>54</v>
      </c>
      <c r="J486" s="48">
        <f>(E486-50)*人物成长表!$B486*7%+0.053+IF(AND(B486&lt;=10,B486&gt;0),(人物成长表!$B486-1)*转化表!$F$24,IF(AND(B486&lt;=20,B486&gt;10),9*转化表!$F$24+(B486-10)*转化表!$F$25,IF(AND(B486&lt;=30,B486&gt;20),9*转化表!$F$24+10*转化表!$F$25+(B486-20)*转化表!$F$26,IF(AND(B486&lt;=40,B486&gt;30),9*转化表!$F$24+10*转化表!$F$25+10*转化表!$F$26+(B486-30)*转化表!$F$27,IF(AND(B486&lt;=50,B486&gt;40),9*转化表!$F$24+10*转化表!$F$25+10*转化表!$F$26+10*转化表!$F$27+(B486-40)*转化表!$F$28,IF(AND(B486&lt;=60,B486&gt;50),9*转化表!$F$24+10*转化表!$F$25+10*转化表!$F$26+10*转化表!$F$27+10*转化表!$F$28+(B486-50)*转化表!$F$29,IF(AND(B486&lt;=70,B486&gt;60),9*转化表!$F$24+10*转化表!$F$25+10*转化表!$F$26+10*转化表!$F$27+10*转化表!$F$28+10*转化表!$F$29+(B486-60)*转化表!$F$30,IF(AND(B486&lt;=80,B486&gt;70),9*转化表!$F$24+10*转化表!$F$25+10*转化表!$F$26+10*转化表!$F$27+10*转化表!$F$28+10*转化表!$F$29+10*转化表!$F$30+(B486-70)*转化表!$F$31,IF(AND(B486&lt;=90,B486&gt;80),9*转化表!$F$24+10*转化表!$F$25+10*转化表!$F$26+10*转化表!$F$27+10*转化表!$F$28+10*转化表!$F$29+10*转化表!$F$30+10*转化表!$F$31+(B486-80)*转化表!$F$32,IF(AND(B486&lt;=100,B486&gt;90),9*转化表!$F$24+10*转化表!$F$25+10*转化表!$F$26+10*转化表!$F$27+10*转化表!$F$28+10*转化表!$F$29+10*转化表!$F$30+10*转化表!$F$31+10*转化表!$F$32+(B486-90)*转化表!$F$33,IF(AND(B486&lt;=110,B486&gt;100),9*转化表!$F$24+10*转化表!$F$25+10*转化表!$F$26+10*转化表!$F$27+10*转化表!$F$28+10*转化表!$F$29+10*转化表!$F$30+10*转化表!$F$31+10*转化表!$F$32+10*转化表!$F$33+(B486-100)*转化表!$F$34,IF(AND(B486&lt;=120,B486&gt;110),9*转化表!$F$24+10*转化表!$F$25+10*转化表!$F$26+10*转化表!$F$27+10*转化表!$F$28+10*转化表!$F$29+10*转化表!$F$30+10*转化表!$F$31+10*转化表!$F$32+10*转化表!$F$33+10*转化表!$F$34+(B486-110)*转化表!$F$35))))))))))))</f>
        <v>4.9530000000000003</v>
      </c>
      <c r="K486" s="48">
        <f>(F486-50)*人物成长表!$B486*10%+0.8+IF(AND(B486&lt;=10,B486&gt;0),(人物成长表!$B486-1)*转化表!$G$24,IF(AND(B486&lt;=20,B486&gt;10),9*转化表!$G$24+(B486-10)*转化表!$G$25,IF(AND(B486&lt;=30,B486&gt;20),9*转化表!$G$24+10*转化表!$G$25+(B486-20)*转化表!$G$26,IF(AND(B486&lt;=40,B486&gt;30),9*转化表!$G$24+10*转化表!$G$25+10*转化表!$G$26+(B486-30)*转化表!$G$27,IF(AND(B486&lt;=50,B486&gt;40),9*转化表!$G$24+10*转化表!$G$25+10*转化表!$G$26+10*转化表!$G$27+(B486-40)*转化表!$G$28,IF(AND(B486&lt;=60,B486&gt;50),9*转化表!$G$24+10*转化表!$G$25+10*转化表!$G$26+10*转化表!$G$27+10*转化表!$G$28+(B486-50)*转化表!$G$29,IF(AND(B486&lt;=70,B486&gt;60),9*转化表!$G$24+10*转化表!$G$25+10*转化表!$G$26+10*转化表!$G$27+10*转化表!$G$28+10*转化表!$G$29+(B486-60)*转化表!$G$30,IF(AND(B486&lt;=80,B486&gt;70),9*转化表!$G$24+10*转化表!$G$25+10*转化表!$G$26+10*转化表!$G$27+10*转化表!$G$28+10*转化表!$G$29+10*转化表!$G$30+(B486-70)*转化表!$G$31,IF(AND(B486&lt;=90,B486&gt;80),9*转化表!$G$24+10*转化表!$G$25+10*转化表!$G$26+10*转化表!$G$27+10*转化表!$G$28+10*转化表!$G$29+10*转化表!$G$30+10*转化表!$G$31+(B486-80)*转化表!$G$32,IF(AND(B486&lt;=100,B486&gt;90),9*转化表!$G$24+10*转化表!$G$25+10*转化表!$G$26+10*转化表!$G$27+10*转化表!$G$28+10*转化表!$G$29+10*转化表!$G$30+10*转化表!$G$31+10*转化表!$G$32+(B486-90)*转化表!$G$33,IF(AND(B486&lt;=110,B486&gt;100),9*转化表!$G$24+10*转化表!$G$25+10*转化表!$G$26+10*转化表!$G$27+10*转化表!$G$28+10*转化表!$G$29+10*转化表!$G$30+10*转化表!$G$31+10*转化表!$G$32+10*转化表!$G$33+(B486-100)*转化表!$G$34,IF(AND(B486&lt;=120,B486&gt;110),9*转化表!$G$24+10*转化表!$G$25+10*转化表!$G$26+10*转化表!$G$27+10*转化表!$G$28+10*转化表!$G$29+10*转化表!$G$30+10*转化表!$G$31+10*转化表!$G$32+10*转化表!$G$33+10*转化表!$G$34+(B486-110)*转化表!$G$35))))))))))))</f>
        <v>6.32</v>
      </c>
      <c r="L486" s="48">
        <f>(F486-50)*人物成长表!$B486*7%+0.8+IF(AND(B486&lt;=10,B486&gt;0),(人物成长表!$B486-1)*转化表!$H$24,IF(AND(B486&lt;=20,B486&gt;10),9*转化表!$H$24+(B486-10)*转化表!$H$25,IF(AND(B486&lt;=30,B486&gt;20),9*转化表!$H$24+10*转化表!$H$25+(B486-20)*转化表!$H$26,IF(AND(B486&lt;=40,B486&gt;30),9*转化表!$H$24+10*转化表!$H$25+10*转化表!$H$26+(B486-30)*转化表!$H$27,IF(AND(B486&lt;=50,B486&gt;40),9*转化表!$H$24+10*转化表!$H$25+10*转化表!$H$26+10*转化表!$H$27+(B486-40)*转化表!$H$28,IF(AND(B486&lt;=60,B486&gt;50),9*转化表!$H$24+10*转化表!$H$25+10*转化表!$H$26+10*转化表!$H$27+10*转化表!$H$28+(B486-50)*转化表!$H$29,IF(AND(B486&lt;=70,B486&gt;60),9*转化表!$H$24+10*转化表!$H$25+10*转化表!$H$26+10*转化表!$H$27+10*转化表!$H$28+10*转化表!$H$29+(B486-60)*转化表!$H$30,IF(AND(B486&lt;=80,B486&gt;70),9*转化表!$H$24+10*转化表!$H$25+10*转化表!$H$26+10*转化表!$H$27+10*转化表!$H$28+10*转化表!$H$29+10*转化表!$H$30+(B486-70)*转化表!$H$31,IF(AND(B486&lt;=90,B486&gt;80),9*转化表!$H$24+10*转化表!$H$25+10*转化表!$H$26+10*转化表!$H$27+10*转化表!$H$28+10*转化表!$H$29+10*转化表!$H$30+10*转化表!$H$31+(B486-80)*转化表!$H$32,IF(AND(B486&lt;=100,B486&gt;90),9*转化表!$H$24+10*转化表!$H$25+10*转化表!$H$26+10*转化表!$H$27+10*转化表!$H$28+10*转化表!$H$29+10*转化表!$H$30+10*转化表!$H$31+10*转化表!$H$32+(B486-90)*转化表!$H$33,IF(AND(B486&lt;=110,B486&gt;100),9*转化表!$H$24+10*转化表!$H$25+10*转化表!$H$26+10*转化表!$H$27+10*转化表!$H$28+10*转化表!$H$29+10*转化表!$H$30+10*转化表!$H$31+10*转化表!$H$32+10*转化表!$H$33+(B486-100)*转化表!$H$34,IF(AND(B486&lt;=120,B486&gt;110),9*转化表!$H$24+10*转化表!$H$25+10*转化表!$H$26+10*转化表!$H$27+10*转化表!$H$28+10*转化表!$H$29+10*转化表!$H$30+10*转化表!$H$31+10*转化表!$H$32+10*转化表!$H$33+10*转化表!$H$34+(B486-110)*转化表!$H$35))))))))))))</f>
        <v>5.7000000000000011</v>
      </c>
      <c r="M486" s="30">
        <v>0.25</v>
      </c>
      <c r="N486" s="28">
        <v>0</v>
      </c>
      <c r="O486" s="28">
        <v>0</v>
      </c>
      <c r="P486" s="28">
        <v>0</v>
      </c>
      <c r="Q486" s="28">
        <v>0</v>
      </c>
      <c r="R486" s="28">
        <v>0</v>
      </c>
      <c r="S486" s="28">
        <v>0</v>
      </c>
    </row>
    <row r="487" spans="1:19">
      <c r="A487" s="27" t="s">
        <v>25</v>
      </c>
      <c r="B487" s="28">
        <v>6</v>
      </c>
      <c r="C487" s="29">
        <f>IF(A487="圣骑士",(40*(人物成长表!$B487-1)+150)*转化表!$H$2,IF(A487="战士",(40*(人物成长表!$B487-1)+150)*转化表!$H$3,IF(A487="盗贼",(40*(人物成长表!$B487-1)+150)*转化表!$H$4,IF(A487="弓手",(40*(人物成长表!$B487-1)+150)*转化表!$H$5,IF(A487="法师",(40*(人物成长表!$B487-1)+150)*转化表!$H$6)))))</f>
        <v>244.99999999999997</v>
      </c>
      <c r="D487" s="27">
        <v>60</v>
      </c>
      <c r="E487" s="27">
        <v>60</v>
      </c>
      <c r="F487" s="28">
        <v>60</v>
      </c>
      <c r="G487" s="49">
        <f>IF(A487="圣骑士",人物成长表!$D487*人物成长表!$B487*10%*转化表!$B$2+转化表!$B$2*人物成长表!$B487*10%,IF(A487="战士",人物成长表!$D487*人物成长表!$B487*10%+16+(人物成长表!$B487-1)*(-3),IF(A487="盗贼",人物成长表!$D487*人物成长表!$B487*15%*转化表!$B$4,IF(A487="弓手",人物成长表!$D487*人物成长表!$B487*15%*转化表!$B$5,IF(A487="法师",人物成长表!$D487*人物成长表!$B487*15%*转化表!$B$6)))))</f>
        <v>0</v>
      </c>
      <c r="H487" s="49">
        <f>IF(A487="圣骑士",人物成长表!$D487*人物成长表!$B487*5%*转化表!$C$2,IF(A487="战士",人物成长表!$D487*人物成长表!$B487*5%*转化表!$C$3,IF(A487="盗贼",人物成长表!$D487*人物成长表!$B487*5%*转化表!$C$4,IF(A487="弓手",人物成长表!$D487*人物成长表!$B487*5%*转化表!$C$5,IF(A487="法师",人物成长表!$D487*人物成长表!$B487*5%*转化表!$C$6)))))</f>
        <v>12.6</v>
      </c>
      <c r="I487" s="49">
        <f>IF(A487="圣骑士",人物成长表!$E487*人物成长表!$B487*15%*转化表!$D$2,IF(A487="战士",人物成长表!$E487*人物成长表!$B487*15%*转化表!$D$3,IF(A487="盗贼",人物成长表!$E487*人物成长表!$B487*15%*转化表!$D$4,IF(A487="弓手",人物成长表!$E487*人物成长表!$B487*15%*转化表!$D$5,IF(A487="法师",人物成长表!$E487*人物成长表!$B487*15%*转化表!$D$6)))))</f>
        <v>64.8</v>
      </c>
      <c r="J487" s="48">
        <f>(E487-50)*人物成长表!$B487*7%+0.053+IF(AND(B487&lt;=10,B487&gt;0),(人物成长表!$B487-1)*转化表!$F$24,IF(AND(B487&lt;=20,B487&gt;10),9*转化表!$F$24+(B487-10)*转化表!$F$25,IF(AND(B487&lt;=30,B487&gt;20),9*转化表!$F$24+10*转化表!$F$25+(B487-20)*转化表!$F$26,IF(AND(B487&lt;=40,B487&gt;30),9*转化表!$F$24+10*转化表!$F$25+10*转化表!$F$26+(B487-30)*转化表!$F$27,IF(AND(B487&lt;=50,B487&gt;40),9*转化表!$F$24+10*转化表!$F$25+10*转化表!$F$26+10*转化表!$F$27+(B487-40)*转化表!$F$28,IF(AND(B487&lt;=60,B487&gt;50),9*转化表!$F$24+10*转化表!$F$25+10*转化表!$F$26+10*转化表!$F$27+10*转化表!$F$28+(B487-50)*转化表!$F$29,IF(AND(B487&lt;=70,B487&gt;60),9*转化表!$F$24+10*转化表!$F$25+10*转化表!$F$26+10*转化表!$F$27+10*转化表!$F$28+10*转化表!$F$29+(B487-60)*转化表!$F$30,IF(AND(B487&lt;=80,B487&gt;70),9*转化表!$F$24+10*转化表!$F$25+10*转化表!$F$26+10*转化表!$F$27+10*转化表!$F$28+10*转化表!$F$29+10*转化表!$F$30+(B487-70)*转化表!$F$31,IF(AND(B487&lt;=90,B487&gt;80),9*转化表!$F$24+10*转化表!$F$25+10*转化表!$F$26+10*转化表!$F$27+10*转化表!$F$28+10*转化表!$F$29+10*转化表!$F$30+10*转化表!$F$31+(B487-80)*转化表!$F$32,IF(AND(B487&lt;=100,B487&gt;90),9*转化表!$F$24+10*转化表!$F$25+10*转化表!$F$26+10*转化表!$F$27+10*转化表!$F$28+10*转化表!$F$29+10*转化表!$F$30+10*转化表!$F$31+10*转化表!$F$32+(B487-90)*转化表!$F$33,IF(AND(B487&lt;=110,B487&gt;100),9*转化表!$F$24+10*转化表!$F$25+10*转化表!$F$26+10*转化表!$F$27+10*转化表!$F$28+10*转化表!$F$29+10*转化表!$F$30+10*转化表!$F$31+10*转化表!$F$32+10*转化表!$F$33+(B487-100)*转化表!$F$34,IF(AND(B487&lt;=120,B487&gt;110),9*转化表!$F$24+10*转化表!$F$25+10*转化表!$F$26+10*转化表!$F$27+10*转化表!$F$28+10*转化表!$F$29+10*转化表!$F$30+10*转化表!$F$31+10*转化表!$F$32+10*转化表!$F$33+10*转化表!$F$34+(B487-110)*转化表!$F$35))))))))))))</f>
        <v>6.0030000000000001</v>
      </c>
      <c r="K487" s="48">
        <f>(F487-50)*人物成长表!$B487*10%+0.8+IF(AND(B487&lt;=10,B487&gt;0),(人物成长表!$B487-1)*转化表!$G$24,IF(AND(B487&lt;=20,B487&gt;10),9*转化表!$G$24+(B487-10)*转化表!$G$25,IF(AND(B487&lt;=30,B487&gt;20),9*转化表!$G$24+10*转化表!$G$25+(B487-20)*转化表!$G$26,IF(AND(B487&lt;=40,B487&gt;30),9*转化表!$G$24+10*转化表!$G$25+10*转化表!$G$26+(B487-30)*转化表!$G$27,IF(AND(B487&lt;=50,B487&gt;40),9*转化表!$G$24+10*转化表!$G$25+10*转化表!$G$26+10*转化表!$G$27+(B487-40)*转化表!$G$28,IF(AND(B487&lt;=60,B487&gt;50),9*转化表!$G$24+10*转化表!$G$25+10*转化表!$G$26+10*转化表!$G$27+10*转化表!$G$28+(B487-50)*转化表!$G$29,IF(AND(B487&lt;=70,B487&gt;60),9*转化表!$G$24+10*转化表!$G$25+10*转化表!$G$26+10*转化表!$G$27+10*转化表!$G$28+10*转化表!$G$29+(B487-60)*转化表!$G$30,IF(AND(B487&lt;=80,B487&gt;70),9*转化表!$G$24+10*转化表!$G$25+10*转化表!$G$26+10*转化表!$G$27+10*转化表!$G$28+10*转化表!$G$29+10*转化表!$G$30+(B487-70)*转化表!$G$31,IF(AND(B487&lt;=90,B487&gt;80),9*转化表!$G$24+10*转化表!$G$25+10*转化表!$G$26+10*转化表!$G$27+10*转化表!$G$28+10*转化表!$G$29+10*转化表!$G$30+10*转化表!$G$31+(B487-80)*转化表!$G$32,IF(AND(B487&lt;=100,B487&gt;90),9*转化表!$G$24+10*转化表!$G$25+10*转化表!$G$26+10*转化表!$G$27+10*转化表!$G$28+10*转化表!$G$29+10*转化表!$G$30+10*转化表!$G$31+10*转化表!$G$32+(B487-90)*转化表!$G$33,IF(AND(B487&lt;=110,B487&gt;100),9*转化表!$G$24+10*转化表!$G$25+10*转化表!$G$26+10*转化表!$G$27+10*转化表!$G$28+10*转化表!$G$29+10*转化表!$G$30+10*转化表!$G$31+10*转化表!$G$32+10*转化表!$G$33+(B487-100)*转化表!$G$34,IF(AND(B487&lt;=120,B487&gt;110),9*转化表!$G$24+10*转化表!$G$25+10*转化表!$G$26+10*转化表!$G$27+10*转化表!$G$28+10*转化表!$G$29+10*转化表!$G$30+10*转化表!$G$31+10*转化表!$G$32+10*转化表!$G$33+10*转化表!$G$34+(B487-110)*转化表!$G$35))))))))))))</f>
        <v>7.45</v>
      </c>
      <c r="L487" s="48">
        <f>(F487-50)*人物成长表!$B487*7%+0.8+IF(AND(B487&lt;=10,B487&gt;0),(人物成长表!$B487-1)*转化表!$H$24,IF(AND(B487&lt;=20,B487&gt;10),9*转化表!$H$24+(B487-10)*转化表!$H$25,IF(AND(B487&lt;=30,B487&gt;20),9*转化表!$H$24+10*转化表!$H$25+(B487-20)*转化表!$H$26,IF(AND(B487&lt;=40,B487&gt;30),9*转化表!$H$24+10*转化表!$H$25+10*转化表!$H$26+(B487-30)*转化表!$H$27,IF(AND(B487&lt;=50,B487&gt;40),9*转化表!$H$24+10*转化表!$H$25+10*转化表!$H$26+10*转化表!$H$27+(B487-40)*转化表!$H$28,IF(AND(B487&lt;=60,B487&gt;50),9*转化表!$H$24+10*转化表!$H$25+10*转化表!$H$26+10*转化表!$H$27+10*转化表!$H$28+(B487-50)*转化表!$H$29,IF(AND(B487&lt;=70,B487&gt;60),9*转化表!$H$24+10*转化表!$H$25+10*转化表!$H$26+10*转化表!$H$27+10*转化表!$H$28+10*转化表!$H$29+(B487-60)*转化表!$H$30,IF(AND(B487&lt;=80,B487&gt;70),9*转化表!$H$24+10*转化表!$H$25+10*转化表!$H$26+10*转化表!$H$27+10*转化表!$H$28+10*转化表!$H$29+10*转化表!$H$30+(B487-70)*转化表!$H$31,IF(AND(B487&lt;=90,B487&gt;80),9*转化表!$H$24+10*转化表!$H$25+10*转化表!$H$26+10*转化表!$H$27+10*转化表!$H$28+10*转化表!$H$29+10*转化表!$H$30+10*转化表!$H$31+(B487-80)*转化表!$H$32,IF(AND(B487&lt;=100,B487&gt;90),9*转化表!$H$24+10*转化表!$H$25+10*转化表!$H$26+10*转化表!$H$27+10*转化表!$H$28+10*转化表!$H$29+10*转化表!$H$30+10*转化表!$H$31+10*转化表!$H$32+(B487-90)*转化表!$H$33,IF(AND(B487&lt;=110,B487&gt;100),9*转化表!$H$24+10*转化表!$H$25+10*转化表!$H$26+10*转化表!$H$27+10*转化表!$H$28+10*转化表!$H$29+10*转化表!$H$30+10*转化表!$H$31+10*转化表!$H$32+10*转化表!$H$33+(B487-100)*转化表!$H$34,IF(AND(B487&lt;=120,B487&gt;110),9*转化表!$H$24+10*转化表!$H$25+10*转化表!$H$26+10*转化表!$H$27+10*转化表!$H$28+10*转化表!$H$29+10*转化表!$H$30+10*转化表!$H$31+10*转化表!$H$32+10*转化表!$H$33+10*转化表!$H$34+(B487-110)*转化表!$H$35))))))))))))</f>
        <v>6.75</v>
      </c>
      <c r="M487" s="30">
        <v>0.25</v>
      </c>
      <c r="N487" s="28">
        <v>0</v>
      </c>
      <c r="O487" s="28">
        <v>0</v>
      </c>
      <c r="P487" s="28">
        <v>0</v>
      </c>
      <c r="Q487" s="28">
        <v>0</v>
      </c>
      <c r="R487" s="28">
        <v>0</v>
      </c>
      <c r="S487" s="28">
        <v>0</v>
      </c>
    </row>
    <row r="488" spans="1:19">
      <c r="A488" s="27" t="s">
        <v>25</v>
      </c>
      <c r="B488" s="28">
        <v>7</v>
      </c>
      <c r="C488" s="29">
        <f>IF(A488="圣骑士",(40*(人物成长表!$B488-1)+150)*转化表!$H$2,IF(A488="战士",(40*(人物成长表!$B488-1)+150)*转化表!$H$3,IF(A488="盗贼",(40*(人物成长表!$B488-1)+150)*转化表!$H$4,IF(A488="弓手",(40*(人物成长表!$B488-1)+150)*转化表!$H$5,IF(A488="法师",(40*(人物成长表!$B488-1)+150)*转化表!$H$6)))))</f>
        <v>273</v>
      </c>
      <c r="D488" s="27">
        <v>60</v>
      </c>
      <c r="E488" s="27">
        <v>60</v>
      </c>
      <c r="F488" s="28">
        <v>60</v>
      </c>
      <c r="G488" s="49">
        <f>IF(A488="圣骑士",人物成长表!$D488*人物成长表!$B488*10%*转化表!$B$2+转化表!$B$2*人物成长表!$B488*10%,IF(A488="战士",人物成长表!$D488*人物成长表!$B488*10%+16+(人物成长表!$B488-1)*(-3),IF(A488="盗贼",人物成长表!$D488*人物成长表!$B488*15%*转化表!$B$4,IF(A488="弓手",人物成长表!$D488*人物成长表!$B488*15%*转化表!$B$5,IF(A488="法师",人物成长表!$D488*人物成长表!$B488*15%*转化表!$B$6)))))</f>
        <v>0</v>
      </c>
      <c r="H488" s="49">
        <f>IF(A488="圣骑士",人物成长表!$D488*人物成长表!$B488*5%*转化表!$C$2,IF(A488="战士",人物成长表!$D488*人物成长表!$B488*5%*转化表!$C$3,IF(A488="盗贼",人物成长表!$D488*人物成长表!$B488*5%*转化表!$C$4,IF(A488="弓手",人物成长表!$D488*人物成长表!$B488*5%*转化表!$C$5,IF(A488="法师",人物成长表!$D488*人物成长表!$B488*5%*转化表!$C$6)))))</f>
        <v>14.7</v>
      </c>
      <c r="I488" s="49">
        <f>IF(A488="圣骑士",人物成长表!$E488*人物成长表!$B488*15%*转化表!$D$2,IF(A488="战士",人物成长表!$E488*人物成长表!$B488*15%*转化表!$D$3,IF(A488="盗贼",人物成长表!$E488*人物成长表!$B488*15%*转化表!$D$4,IF(A488="弓手",人物成长表!$E488*人物成长表!$B488*15%*转化表!$D$5,IF(A488="法师",人物成长表!$E488*人物成长表!$B488*15%*转化表!$D$6)))))</f>
        <v>75.599999999999994</v>
      </c>
      <c r="J488" s="48">
        <f>(E488-50)*人物成长表!$B488*7%+0.053+IF(AND(B488&lt;=10,B488&gt;0),(人物成长表!$B488-1)*转化表!$F$24,IF(AND(B488&lt;=20,B488&gt;10),9*转化表!$F$24+(B488-10)*转化表!$F$25,IF(AND(B488&lt;=30,B488&gt;20),9*转化表!$F$24+10*转化表!$F$25+(B488-20)*转化表!$F$26,IF(AND(B488&lt;=40,B488&gt;30),9*转化表!$F$24+10*转化表!$F$25+10*转化表!$F$26+(B488-30)*转化表!$F$27,IF(AND(B488&lt;=50,B488&gt;40),9*转化表!$F$24+10*转化表!$F$25+10*转化表!$F$26+10*转化表!$F$27+(B488-40)*转化表!$F$28,IF(AND(B488&lt;=60,B488&gt;50),9*转化表!$F$24+10*转化表!$F$25+10*转化表!$F$26+10*转化表!$F$27+10*转化表!$F$28+(B488-50)*转化表!$F$29,IF(AND(B488&lt;=70,B488&gt;60),9*转化表!$F$24+10*转化表!$F$25+10*转化表!$F$26+10*转化表!$F$27+10*转化表!$F$28+10*转化表!$F$29+(B488-60)*转化表!$F$30,IF(AND(B488&lt;=80,B488&gt;70),9*转化表!$F$24+10*转化表!$F$25+10*转化表!$F$26+10*转化表!$F$27+10*转化表!$F$28+10*转化表!$F$29+10*转化表!$F$30+(B488-70)*转化表!$F$31,IF(AND(B488&lt;=90,B488&gt;80),9*转化表!$F$24+10*转化表!$F$25+10*转化表!$F$26+10*转化表!$F$27+10*转化表!$F$28+10*转化表!$F$29+10*转化表!$F$30+10*转化表!$F$31+(B488-80)*转化表!$F$32,IF(AND(B488&lt;=100,B488&gt;90),9*转化表!$F$24+10*转化表!$F$25+10*转化表!$F$26+10*转化表!$F$27+10*转化表!$F$28+10*转化表!$F$29+10*转化表!$F$30+10*转化表!$F$31+10*转化表!$F$32+(B488-90)*转化表!$F$33,IF(AND(B488&lt;=110,B488&gt;100),9*转化表!$F$24+10*转化表!$F$25+10*转化表!$F$26+10*转化表!$F$27+10*转化表!$F$28+10*转化表!$F$29+10*转化表!$F$30+10*转化表!$F$31+10*转化表!$F$32+10*转化表!$F$33+(B488-100)*转化表!$F$34,IF(AND(B488&lt;=120,B488&gt;110),9*转化表!$F$24+10*转化表!$F$25+10*转化表!$F$26+10*转化表!$F$27+10*转化表!$F$28+10*转化表!$F$29+10*转化表!$F$30+10*转化表!$F$31+10*转化表!$F$32+10*转化表!$F$33+10*转化表!$F$34+(B488-110)*转化表!$F$35))))))))))))</f>
        <v>7.0529999999999999</v>
      </c>
      <c r="K488" s="48">
        <f>(F488-50)*人物成长表!$B488*10%+0.8+IF(AND(B488&lt;=10,B488&gt;0),(人物成长表!$B488-1)*转化表!$G$24,IF(AND(B488&lt;=20,B488&gt;10),9*转化表!$G$24+(B488-10)*转化表!$G$25,IF(AND(B488&lt;=30,B488&gt;20),9*转化表!$G$24+10*转化表!$G$25+(B488-20)*转化表!$G$26,IF(AND(B488&lt;=40,B488&gt;30),9*转化表!$G$24+10*转化表!$G$25+10*转化表!$G$26+(B488-30)*转化表!$G$27,IF(AND(B488&lt;=50,B488&gt;40),9*转化表!$G$24+10*转化表!$G$25+10*转化表!$G$26+10*转化表!$G$27+(B488-40)*转化表!$G$28,IF(AND(B488&lt;=60,B488&gt;50),9*转化表!$G$24+10*转化表!$G$25+10*转化表!$G$26+10*转化表!$G$27+10*转化表!$G$28+(B488-50)*转化表!$G$29,IF(AND(B488&lt;=70,B488&gt;60),9*转化表!$G$24+10*转化表!$G$25+10*转化表!$G$26+10*转化表!$G$27+10*转化表!$G$28+10*转化表!$G$29+(B488-60)*转化表!$G$30,IF(AND(B488&lt;=80,B488&gt;70),9*转化表!$G$24+10*转化表!$G$25+10*转化表!$G$26+10*转化表!$G$27+10*转化表!$G$28+10*转化表!$G$29+10*转化表!$G$30+(B488-70)*转化表!$G$31,IF(AND(B488&lt;=90,B488&gt;80),9*转化表!$G$24+10*转化表!$G$25+10*转化表!$G$26+10*转化表!$G$27+10*转化表!$G$28+10*转化表!$G$29+10*转化表!$G$30+10*转化表!$G$31+(B488-80)*转化表!$G$32,IF(AND(B488&lt;=100,B488&gt;90),9*转化表!$G$24+10*转化表!$G$25+10*转化表!$G$26+10*转化表!$G$27+10*转化表!$G$28+10*转化表!$G$29+10*转化表!$G$30+10*转化表!$G$31+10*转化表!$G$32+(B488-90)*转化表!$G$33,IF(AND(B488&lt;=110,B488&gt;100),9*转化表!$G$24+10*转化表!$G$25+10*转化表!$G$26+10*转化表!$G$27+10*转化表!$G$28+10*转化表!$G$29+10*转化表!$G$30+10*转化表!$G$31+10*转化表!$G$32+10*转化表!$G$33+(B488-100)*转化表!$G$34,IF(AND(B488&lt;=120,B488&gt;110),9*转化表!$G$24+10*转化表!$G$25+10*转化表!$G$26+10*转化表!$G$27+10*转化表!$G$28+10*转化表!$G$29+10*转化表!$G$30+10*转化表!$G$31+10*转化表!$G$32+10*转化表!$G$33+10*转化表!$G$34+(B488-110)*转化表!$G$35))))))))))))</f>
        <v>8.58</v>
      </c>
      <c r="L488" s="48">
        <f>(F488-50)*人物成长表!$B488*7%+0.8+IF(AND(B488&lt;=10,B488&gt;0),(人物成长表!$B488-1)*转化表!$H$24,IF(AND(B488&lt;=20,B488&gt;10),9*转化表!$H$24+(B488-10)*转化表!$H$25,IF(AND(B488&lt;=30,B488&gt;20),9*转化表!$H$24+10*转化表!$H$25+(B488-20)*转化表!$H$26,IF(AND(B488&lt;=40,B488&gt;30),9*转化表!$H$24+10*转化表!$H$25+10*转化表!$H$26+(B488-30)*转化表!$H$27,IF(AND(B488&lt;=50,B488&gt;40),9*转化表!$H$24+10*转化表!$H$25+10*转化表!$H$26+10*转化表!$H$27+(B488-40)*转化表!$H$28,IF(AND(B488&lt;=60,B488&gt;50),9*转化表!$H$24+10*转化表!$H$25+10*转化表!$H$26+10*转化表!$H$27+10*转化表!$H$28+(B488-50)*转化表!$H$29,IF(AND(B488&lt;=70,B488&gt;60),9*转化表!$H$24+10*转化表!$H$25+10*转化表!$H$26+10*转化表!$H$27+10*转化表!$H$28+10*转化表!$H$29+(B488-60)*转化表!$H$30,IF(AND(B488&lt;=80,B488&gt;70),9*转化表!$H$24+10*转化表!$H$25+10*转化表!$H$26+10*转化表!$H$27+10*转化表!$H$28+10*转化表!$H$29+10*转化表!$H$30+(B488-70)*转化表!$H$31,IF(AND(B488&lt;=90,B488&gt;80),9*转化表!$H$24+10*转化表!$H$25+10*转化表!$H$26+10*转化表!$H$27+10*转化表!$H$28+10*转化表!$H$29+10*转化表!$H$30+10*转化表!$H$31+(B488-80)*转化表!$H$32,IF(AND(B488&lt;=100,B488&gt;90),9*转化表!$H$24+10*转化表!$H$25+10*转化表!$H$26+10*转化表!$H$27+10*转化表!$H$28+10*转化表!$H$29+10*转化表!$H$30+10*转化表!$H$31+10*转化表!$H$32+(B488-90)*转化表!$H$33,IF(AND(B488&lt;=110,B488&gt;100),9*转化表!$H$24+10*转化表!$H$25+10*转化表!$H$26+10*转化表!$H$27+10*转化表!$H$28+10*转化表!$H$29+10*转化表!$H$30+10*转化表!$H$31+10*转化表!$H$32+10*转化表!$H$33+(B488-100)*转化表!$H$34,IF(AND(B488&lt;=120,B488&gt;110),9*转化表!$H$24+10*转化表!$H$25+10*转化表!$H$26+10*转化表!$H$27+10*转化表!$H$28+10*转化表!$H$29+10*转化表!$H$30+10*转化表!$H$31+10*转化表!$H$32+10*转化表!$H$33+10*转化表!$H$34+(B488-110)*转化表!$H$35))))))))))))</f>
        <v>7.8</v>
      </c>
      <c r="M488" s="30">
        <v>0.25</v>
      </c>
      <c r="N488" s="28">
        <v>0</v>
      </c>
      <c r="O488" s="28">
        <v>0</v>
      </c>
      <c r="P488" s="28">
        <v>0</v>
      </c>
      <c r="Q488" s="28">
        <v>0</v>
      </c>
      <c r="R488" s="28">
        <v>0</v>
      </c>
      <c r="S488" s="28">
        <v>0</v>
      </c>
    </row>
    <row r="489" spans="1:19">
      <c r="A489" s="27" t="s">
        <v>25</v>
      </c>
      <c r="B489" s="28">
        <v>8</v>
      </c>
      <c r="C489" s="29">
        <f>IF(A489="圣骑士",(40*(人物成长表!$B489-1)+150)*转化表!$H$2,IF(A489="战士",(40*(人物成长表!$B489-1)+150)*转化表!$H$3,IF(A489="盗贼",(40*(人物成长表!$B489-1)+150)*转化表!$H$4,IF(A489="弓手",(40*(人物成长表!$B489-1)+150)*转化表!$H$5,IF(A489="法师",(40*(人物成长表!$B489-1)+150)*转化表!$H$6)))))</f>
        <v>301</v>
      </c>
      <c r="D489" s="27">
        <v>60</v>
      </c>
      <c r="E489" s="27">
        <v>60</v>
      </c>
      <c r="F489" s="28">
        <v>60</v>
      </c>
      <c r="G489" s="49">
        <f>IF(A489="圣骑士",人物成长表!$D489*人物成长表!$B489*10%*转化表!$B$2+转化表!$B$2*人物成长表!$B489*10%,IF(A489="战士",人物成长表!$D489*人物成长表!$B489*10%+16+(人物成长表!$B489-1)*(-3),IF(A489="盗贼",人物成长表!$D489*人物成长表!$B489*15%*转化表!$B$4,IF(A489="弓手",人物成长表!$D489*人物成长表!$B489*15%*转化表!$B$5,IF(A489="法师",人物成长表!$D489*人物成长表!$B489*15%*转化表!$B$6)))))</f>
        <v>0</v>
      </c>
      <c r="H489" s="49">
        <f>IF(A489="圣骑士",人物成长表!$D489*人物成长表!$B489*5%*转化表!$C$2,IF(A489="战士",人物成长表!$D489*人物成长表!$B489*5%*转化表!$C$3,IF(A489="盗贼",人物成长表!$D489*人物成长表!$B489*5%*转化表!$C$4,IF(A489="弓手",人物成长表!$D489*人物成长表!$B489*5%*转化表!$C$5,IF(A489="法师",人物成长表!$D489*人物成长表!$B489*5%*转化表!$C$6)))))</f>
        <v>16.799999999999997</v>
      </c>
      <c r="I489" s="49">
        <f>IF(A489="圣骑士",人物成长表!$E489*人物成长表!$B489*15%*转化表!$D$2,IF(A489="战士",人物成长表!$E489*人物成长表!$B489*15%*转化表!$D$3,IF(A489="盗贼",人物成长表!$E489*人物成长表!$B489*15%*转化表!$D$4,IF(A489="弓手",人物成长表!$E489*人物成长表!$B489*15%*转化表!$D$5,IF(A489="法师",人物成长表!$E489*人物成长表!$B489*15%*转化表!$D$6)))))</f>
        <v>86.399999999999991</v>
      </c>
      <c r="J489" s="48">
        <f>(E489-50)*人物成长表!$B489*7%+0.053+IF(AND(B489&lt;=10,B489&gt;0),(人物成长表!$B489-1)*转化表!$F$24,IF(AND(B489&lt;=20,B489&gt;10),9*转化表!$F$24+(B489-10)*转化表!$F$25,IF(AND(B489&lt;=30,B489&gt;20),9*转化表!$F$24+10*转化表!$F$25+(B489-20)*转化表!$F$26,IF(AND(B489&lt;=40,B489&gt;30),9*转化表!$F$24+10*转化表!$F$25+10*转化表!$F$26+(B489-30)*转化表!$F$27,IF(AND(B489&lt;=50,B489&gt;40),9*转化表!$F$24+10*转化表!$F$25+10*转化表!$F$26+10*转化表!$F$27+(B489-40)*转化表!$F$28,IF(AND(B489&lt;=60,B489&gt;50),9*转化表!$F$24+10*转化表!$F$25+10*转化表!$F$26+10*转化表!$F$27+10*转化表!$F$28+(B489-50)*转化表!$F$29,IF(AND(B489&lt;=70,B489&gt;60),9*转化表!$F$24+10*转化表!$F$25+10*转化表!$F$26+10*转化表!$F$27+10*转化表!$F$28+10*转化表!$F$29+(B489-60)*转化表!$F$30,IF(AND(B489&lt;=80,B489&gt;70),9*转化表!$F$24+10*转化表!$F$25+10*转化表!$F$26+10*转化表!$F$27+10*转化表!$F$28+10*转化表!$F$29+10*转化表!$F$30+(B489-70)*转化表!$F$31,IF(AND(B489&lt;=90,B489&gt;80),9*转化表!$F$24+10*转化表!$F$25+10*转化表!$F$26+10*转化表!$F$27+10*转化表!$F$28+10*转化表!$F$29+10*转化表!$F$30+10*转化表!$F$31+(B489-80)*转化表!$F$32,IF(AND(B489&lt;=100,B489&gt;90),9*转化表!$F$24+10*转化表!$F$25+10*转化表!$F$26+10*转化表!$F$27+10*转化表!$F$28+10*转化表!$F$29+10*转化表!$F$30+10*转化表!$F$31+10*转化表!$F$32+(B489-90)*转化表!$F$33,IF(AND(B489&lt;=110,B489&gt;100),9*转化表!$F$24+10*转化表!$F$25+10*转化表!$F$26+10*转化表!$F$27+10*转化表!$F$28+10*转化表!$F$29+10*转化表!$F$30+10*转化表!$F$31+10*转化表!$F$32+10*转化表!$F$33+(B489-100)*转化表!$F$34,IF(AND(B489&lt;=120,B489&gt;110),9*转化表!$F$24+10*转化表!$F$25+10*转化表!$F$26+10*转化表!$F$27+10*转化表!$F$28+10*转化表!$F$29+10*转化表!$F$30+10*转化表!$F$31+10*转化表!$F$32+10*转化表!$F$33+10*转化表!$F$34+(B489-110)*转化表!$F$35))))))))))))</f>
        <v>8.1029999999999998</v>
      </c>
      <c r="K489" s="48">
        <f>(F489-50)*人物成长表!$B489*10%+0.8+IF(AND(B489&lt;=10,B489&gt;0),(人物成长表!$B489-1)*转化表!$G$24,IF(AND(B489&lt;=20,B489&gt;10),9*转化表!$G$24+(B489-10)*转化表!$G$25,IF(AND(B489&lt;=30,B489&gt;20),9*转化表!$G$24+10*转化表!$G$25+(B489-20)*转化表!$G$26,IF(AND(B489&lt;=40,B489&gt;30),9*转化表!$G$24+10*转化表!$G$25+10*转化表!$G$26+(B489-30)*转化表!$G$27,IF(AND(B489&lt;=50,B489&gt;40),9*转化表!$G$24+10*转化表!$G$25+10*转化表!$G$26+10*转化表!$G$27+(B489-40)*转化表!$G$28,IF(AND(B489&lt;=60,B489&gt;50),9*转化表!$G$24+10*转化表!$G$25+10*转化表!$G$26+10*转化表!$G$27+10*转化表!$G$28+(B489-50)*转化表!$G$29,IF(AND(B489&lt;=70,B489&gt;60),9*转化表!$G$24+10*转化表!$G$25+10*转化表!$G$26+10*转化表!$G$27+10*转化表!$G$28+10*转化表!$G$29+(B489-60)*转化表!$G$30,IF(AND(B489&lt;=80,B489&gt;70),9*转化表!$G$24+10*转化表!$G$25+10*转化表!$G$26+10*转化表!$G$27+10*转化表!$G$28+10*转化表!$G$29+10*转化表!$G$30+(B489-70)*转化表!$G$31,IF(AND(B489&lt;=90,B489&gt;80),9*转化表!$G$24+10*转化表!$G$25+10*转化表!$G$26+10*转化表!$G$27+10*转化表!$G$28+10*转化表!$G$29+10*转化表!$G$30+10*转化表!$G$31+(B489-80)*转化表!$G$32,IF(AND(B489&lt;=100,B489&gt;90),9*转化表!$G$24+10*转化表!$G$25+10*转化表!$G$26+10*转化表!$G$27+10*转化表!$G$28+10*转化表!$G$29+10*转化表!$G$30+10*转化表!$G$31+10*转化表!$G$32+(B489-90)*转化表!$G$33,IF(AND(B489&lt;=110,B489&gt;100),9*转化表!$G$24+10*转化表!$G$25+10*转化表!$G$26+10*转化表!$G$27+10*转化表!$G$28+10*转化表!$G$29+10*转化表!$G$30+10*转化表!$G$31+10*转化表!$G$32+10*转化表!$G$33+(B489-100)*转化表!$G$34,IF(AND(B489&lt;=120,B489&gt;110),9*转化表!$G$24+10*转化表!$G$25+10*转化表!$G$26+10*转化表!$G$27+10*转化表!$G$28+10*转化表!$G$29+10*转化表!$G$30+10*转化表!$G$31+10*转化表!$G$32+10*转化表!$G$33+10*转化表!$G$34+(B489-110)*转化表!$G$35))))))))))))</f>
        <v>9.7100000000000009</v>
      </c>
      <c r="L489" s="48">
        <f>(F489-50)*人物成长表!$B489*7%+0.8+IF(AND(B489&lt;=10,B489&gt;0),(人物成长表!$B489-1)*转化表!$H$24,IF(AND(B489&lt;=20,B489&gt;10),9*转化表!$H$24+(B489-10)*转化表!$H$25,IF(AND(B489&lt;=30,B489&gt;20),9*转化表!$H$24+10*转化表!$H$25+(B489-20)*转化表!$H$26,IF(AND(B489&lt;=40,B489&gt;30),9*转化表!$H$24+10*转化表!$H$25+10*转化表!$H$26+(B489-30)*转化表!$H$27,IF(AND(B489&lt;=50,B489&gt;40),9*转化表!$H$24+10*转化表!$H$25+10*转化表!$H$26+10*转化表!$H$27+(B489-40)*转化表!$H$28,IF(AND(B489&lt;=60,B489&gt;50),9*转化表!$H$24+10*转化表!$H$25+10*转化表!$H$26+10*转化表!$H$27+10*转化表!$H$28+(B489-50)*转化表!$H$29,IF(AND(B489&lt;=70,B489&gt;60),9*转化表!$H$24+10*转化表!$H$25+10*转化表!$H$26+10*转化表!$H$27+10*转化表!$H$28+10*转化表!$H$29+(B489-60)*转化表!$H$30,IF(AND(B489&lt;=80,B489&gt;70),9*转化表!$H$24+10*转化表!$H$25+10*转化表!$H$26+10*转化表!$H$27+10*转化表!$H$28+10*转化表!$H$29+10*转化表!$H$30+(B489-70)*转化表!$H$31,IF(AND(B489&lt;=90,B489&gt;80),9*转化表!$H$24+10*转化表!$H$25+10*转化表!$H$26+10*转化表!$H$27+10*转化表!$H$28+10*转化表!$H$29+10*转化表!$H$30+10*转化表!$H$31+(B489-80)*转化表!$H$32,IF(AND(B489&lt;=100,B489&gt;90),9*转化表!$H$24+10*转化表!$H$25+10*转化表!$H$26+10*转化表!$H$27+10*转化表!$H$28+10*转化表!$H$29+10*转化表!$H$30+10*转化表!$H$31+10*转化表!$H$32+(B489-90)*转化表!$H$33,IF(AND(B489&lt;=110,B489&gt;100),9*转化表!$H$24+10*转化表!$H$25+10*转化表!$H$26+10*转化表!$H$27+10*转化表!$H$28+10*转化表!$H$29+10*转化表!$H$30+10*转化表!$H$31+10*转化表!$H$32+10*转化表!$H$33+(B489-100)*转化表!$H$34,IF(AND(B489&lt;=120,B489&gt;110),9*转化表!$H$24+10*转化表!$H$25+10*转化表!$H$26+10*转化表!$H$27+10*转化表!$H$28+10*转化表!$H$29+10*转化表!$H$30+10*转化表!$H$31+10*转化表!$H$32+10*转化表!$H$33+10*转化表!$H$34+(B489-110)*转化表!$H$35))))))))))))</f>
        <v>8.85</v>
      </c>
      <c r="M489" s="30">
        <v>0.25</v>
      </c>
      <c r="N489" s="28">
        <v>0</v>
      </c>
      <c r="O489" s="28">
        <v>0</v>
      </c>
      <c r="P489" s="28">
        <v>0</v>
      </c>
      <c r="Q489" s="28">
        <v>0</v>
      </c>
      <c r="R489" s="28">
        <v>0</v>
      </c>
      <c r="S489" s="28">
        <v>0</v>
      </c>
    </row>
    <row r="490" spans="1:19">
      <c r="A490" s="27" t="s">
        <v>25</v>
      </c>
      <c r="B490" s="28">
        <v>9</v>
      </c>
      <c r="C490" s="29">
        <f>IF(A490="圣骑士",(40*(人物成长表!$B490-1)+150)*转化表!$H$2,IF(A490="战士",(40*(人物成长表!$B490-1)+150)*转化表!$H$3,IF(A490="盗贼",(40*(人物成长表!$B490-1)+150)*转化表!$H$4,IF(A490="弓手",(40*(人物成长表!$B490-1)+150)*转化表!$H$5,IF(A490="法师",(40*(人物成长表!$B490-1)+150)*转化表!$H$6)))))</f>
        <v>329</v>
      </c>
      <c r="D490" s="27">
        <v>60</v>
      </c>
      <c r="E490" s="27">
        <v>60</v>
      </c>
      <c r="F490" s="28">
        <v>60</v>
      </c>
      <c r="G490" s="49">
        <f>IF(A490="圣骑士",人物成长表!$D490*人物成长表!$B490*10%*转化表!$B$2+转化表!$B$2*人物成长表!$B490*10%,IF(A490="战士",人物成长表!$D490*人物成长表!$B490*10%+16+(人物成长表!$B490-1)*(-3),IF(A490="盗贼",人物成长表!$D490*人物成长表!$B490*15%*转化表!$B$4,IF(A490="弓手",人物成长表!$D490*人物成长表!$B490*15%*转化表!$B$5,IF(A490="法师",人物成长表!$D490*人物成长表!$B490*15%*转化表!$B$6)))))</f>
        <v>0</v>
      </c>
      <c r="H490" s="49">
        <f>IF(A490="圣骑士",人物成长表!$D490*人物成长表!$B490*5%*转化表!$C$2,IF(A490="战士",人物成长表!$D490*人物成长表!$B490*5%*转化表!$C$3,IF(A490="盗贼",人物成长表!$D490*人物成长表!$B490*5%*转化表!$C$4,IF(A490="弓手",人物成长表!$D490*人物成长表!$B490*5%*转化表!$C$5,IF(A490="法师",人物成长表!$D490*人物成长表!$B490*5%*转化表!$C$6)))))</f>
        <v>18.899999999999999</v>
      </c>
      <c r="I490" s="49">
        <f>IF(A490="圣骑士",人物成长表!$E490*人物成长表!$B490*15%*转化表!$D$2,IF(A490="战士",人物成长表!$E490*人物成长表!$B490*15%*转化表!$D$3,IF(A490="盗贼",人物成长表!$E490*人物成长表!$B490*15%*转化表!$D$4,IF(A490="弓手",人物成长表!$E490*人物成长表!$B490*15%*转化表!$D$5,IF(A490="法师",人物成长表!$E490*人物成长表!$B490*15%*转化表!$D$6)))))</f>
        <v>97.2</v>
      </c>
      <c r="J490" s="48">
        <f>(E490-50)*人物成长表!$B490*7%+0.053+IF(AND(B490&lt;=10,B490&gt;0),(人物成长表!$B490-1)*转化表!$F$24,IF(AND(B490&lt;=20,B490&gt;10),9*转化表!$F$24+(B490-10)*转化表!$F$25,IF(AND(B490&lt;=30,B490&gt;20),9*转化表!$F$24+10*转化表!$F$25+(B490-20)*转化表!$F$26,IF(AND(B490&lt;=40,B490&gt;30),9*转化表!$F$24+10*转化表!$F$25+10*转化表!$F$26+(B490-30)*转化表!$F$27,IF(AND(B490&lt;=50,B490&gt;40),9*转化表!$F$24+10*转化表!$F$25+10*转化表!$F$26+10*转化表!$F$27+(B490-40)*转化表!$F$28,IF(AND(B490&lt;=60,B490&gt;50),9*转化表!$F$24+10*转化表!$F$25+10*转化表!$F$26+10*转化表!$F$27+10*转化表!$F$28+(B490-50)*转化表!$F$29,IF(AND(B490&lt;=70,B490&gt;60),9*转化表!$F$24+10*转化表!$F$25+10*转化表!$F$26+10*转化表!$F$27+10*转化表!$F$28+10*转化表!$F$29+(B490-60)*转化表!$F$30,IF(AND(B490&lt;=80,B490&gt;70),9*转化表!$F$24+10*转化表!$F$25+10*转化表!$F$26+10*转化表!$F$27+10*转化表!$F$28+10*转化表!$F$29+10*转化表!$F$30+(B490-70)*转化表!$F$31,IF(AND(B490&lt;=90,B490&gt;80),9*转化表!$F$24+10*转化表!$F$25+10*转化表!$F$26+10*转化表!$F$27+10*转化表!$F$28+10*转化表!$F$29+10*转化表!$F$30+10*转化表!$F$31+(B490-80)*转化表!$F$32,IF(AND(B490&lt;=100,B490&gt;90),9*转化表!$F$24+10*转化表!$F$25+10*转化表!$F$26+10*转化表!$F$27+10*转化表!$F$28+10*转化表!$F$29+10*转化表!$F$30+10*转化表!$F$31+10*转化表!$F$32+(B490-90)*转化表!$F$33,IF(AND(B490&lt;=110,B490&gt;100),9*转化表!$F$24+10*转化表!$F$25+10*转化表!$F$26+10*转化表!$F$27+10*转化表!$F$28+10*转化表!$F$29+10*转化表!$F$30+10*转化表!$F$31+10*转化表!$F$32+10*转化表!$F$33+(B490-100)*转化表!$F$34,IF(AND(B490&lt;=120,B490&gt;110),9*转化表!$F$24+10*转化表!$F$25+10*转化表!$F$26+10*转化表!$F$27+10*转化表!$F$28+10*转化表!$F$29+10*转化表!$F$30+10*转化表!$F$31+10*转化表!$F$32+10*转化表!$F$33+10*转化表!$F$34+(B490-110)*转化表!$F$35))))))))))))</f>
        <v>9.1530000000000005</v>
      </c>
      <c r="K490" s="48">
        <f>(F490-50)*人物成长表!$B490*10%+0.8+IF(AND(B490&lt;=10,B490&gt;0),(人物成长表!$B490-1)*转化表!$G$24,IF(AND(B490&lt;=20,B490&gt;10),9*转化表!$G$24+(B490-10)*转化表!$G$25,IF(AND(B490&lt;=30,B490&gt;20),9*转化表!$G$24+10*转化表!$G$25+(B490-20)*转化表!$G$26,IF(AND(B490&lt;=40,B490&gt;30),9*转化表!$G$24+10*转化表!$G$25+10*转化表!$G$26+(B490-30)*转化表!$G$27,IF(AND(B490&lt;=50,B490&gt;40),9*转化表!$G$24+10*转化表!$G$25+10*转化表!$G$26+10*转化表!$G$27+(B490-40)*转化表!$G$28,IF(AND(B490&lt;=60,B490&gt;50),9*转化表!$G$24+10*转化表!$G$25+10*转化表!$G$26+10*转化表!$G$27+10*转化表!$G$28+(B490-50)*转化表!$G$29,IF(AND(B490&lt;=70,B490&gt;60),9*转化表!$G$24+10*转化表!$G$25+10*转化表!$G$26+10*转化表!$G$27+10*转化表!$G$28+10*转化表!$G$29+(B490-60)*转化表!$G$30,IF(AND(B490&lt;=80,B490&gt;70),9*转化表!$G$24+10*转化表!$G$25+10*转化表!$G$26+10*转化表!$G$27+10*转化表!$G$28+10*转化表!$G$29+10*转化表!$G$30+(B490-70)*转化表!$G$31,IF(AND(B490&lt;=90,B490&gt;80),9*转化表!$G$24+10*转化表!$G$25+10*转化表!$G$26+10*转化表!$G$27+10*转化表!$G$28+10*转化表!$G$29+10*转化表!$G$30+10*转化表!$G$31+(B490-80)*转化表!$G$32,IF(AND(B490&lt;=100,B490&gt;90),9*转化表!$G$24+10*转化表!$G$25+10*转化表!$G$26+10*转化表!$G$27+10*转化表!$G$28+10*转化表!$G$29+10*转化表!$G$30+10*转化表!$G$31+10*转化表!$G$32+(B490-90)*转化表!$G$33,IF(AND(B490&lt;=110,B490&gt;100),9*转化表!$G$24+10*转化表!$G$25+10*转化表!$G$26+10*转化表!$G$27+10*转化表!$G$28+10*转化表!$G$29+10*转化表!$G$30+10*转化表!$G$31+10*转化表!$G$32+10*转化表!$G$33+(B490-100)*转化表!$G$34,IF(AND(B490&lt;=120,B490&gt;110),9*转化表!$G$24+10*转化表!$G$25+10*转化表!$G$26+10*转化表!$G$27+10*转化表!$G$28+10*转化表!$G$29+10*转化表!$G$30+10*转化表!$G$31+10*转化表!$G$32+10*转化表!$G$33+10*转化表!$G$34+(B490-110)*转化表!$G$35))))))))))))</f>
        <v>10.84</v>
      </c>
      <c r="L490" s="48">
        <f>(F490-50)*人物成长表!$B490*7%+0.8+IF(AND(B490&lt;=10,B490&gt;0),(人物成长表!$B490-1)*转化表!$H$24,IF(AND(B490&lt;=20,B490&gt;10),9*转化表!$H$24+(B490-10)*转化表!$H$25,IF(AND(B490&lt;=30,B490&gt;20),9*转化表!$H$24+10*转化表!$H$25+(B490-20)*转化表!$H$26,IF(AND(B490&lt;=40,B490&gt;30),9*转化表!$H$24+10*转化表!$H$25+10*转化表!$H$26+(B490-30)*转化表!$H$27,IF(AND(B490&lt;=50,B490&gt;40),9*转化表!$H$24+10*转化表!$H$25+10*转化表!$H$26+10*转化表!$H$27+(B490-40)*转化表!$H$28,IF(AND(B490&lt;=60,B490&gt;50),9*转化表!$H$24+10*转化表!$H$25+10*转化表!$H$26+10*转化表!$H$27+10*转化表!$H$28+(B490-50)*转化表!$H$29,IF(AND(B490&lt;=70,B490&gt;60),9*转化表!$H$24+10*转化表!$H$25+10*转化表!$H$26+10*转化表!$H$27+10*转化表!$H$28+10*转化表!$H$29+(B490-60)*转化表!$H$30,IF(AND(B490&lt;=80,B490&gt;70),9*转化表!$H$24+10*转化表!$H$25+10*转化表!$H$26+10*转化表!$H$27+10*转化表!$H$28+10*转化表!$H$29+10*转化表!$H$30+(B490-70)*转化表!$H$31,IF(AND(B490&lt;=90,B490&gt;80),9*转化表!$H$24+10*转化表!$H$25+10*转化表!$H$26+10*转化表!$H$27+10*转化表!$H$28+10*转化表!$H$29+10*转化表!$H$30+10*转化表!$H$31+(B490-80)*转化表!$H$32,IF(AND(B490&lt;=100,B490&gt;90),9*转化表!$H$24+10*转化表!$H$25+10*转化表!$H$26+10*转化表!$H$27+10*转化表!$H$28+10*转化表!$H$29+10*转化表!$H$30+10*转化表!$H$31+10*转化表!$H$32+(B490-90)*转化表!$H$33,IF(AND(B490&lt;=110,B490&gt;100),9*转化表!$H$24+10*转化表!$H$25+10*转化表!$H$26+10*转化表!$H$27+10*转化表!$H$28+10*转化表!$H$29+10*转化表!$H$30+10*转化表!$H$31+10*转化表!$H$32+10*转化表!$H$33+(B490-100)*转化表!$H$34,IF(AND(B490&lt;=120,B490&gt;110),9*转化表!$H$24+10*转化表!$H$25+10*转化表!$H$26+10*转化表!$H$27+10*转化表!$H$28+10*转化表!$H$29+10*转化表!$H$30+10*转化表!$H$31+10*转化表!$H$32+10*转化表!$H$33+10*转化表!$H$34+(B490-110)*转化表!$H$35))))))))))))</f>
        <v>9.9</v>
      </c>
      <c r="M490" s="30">
        <v>0.25</v>
      </c>
      <c r="N490" s="28">
        <v>0</v>
      </c>
      <c r="O490" s="28">
        <v>0</v>
      </c>
      <c r="P490" s="28">
        <v>0</v>
      </c>
      <c r="Q490" s="28">
        <v>0</v>
      </c>
      <c r="R490" s="28">
        <v>0</v>
      </c>
      <c r="S490" s="28">
        <v>0</v>
      </c>
    </row>
    <row r="491" spans="1:19">
      <c r="A491" s="27" t="s">
        <v>25</v>
      </c>
      <c r="B491" s="28">
        <v>10</v>
      </c>
      <c r="C491" s="29">
        <f>IF(A491="圣骑士",(40*(人物成长表!$B491-1)+150)*转化表!$H$2,IF(A491="战士",(40*(人物成长表!$B491-1)+150)*转化表!$H$3,IF(A491="盗贼",(40*(人物成长表!$B491-1)+150)*转化表!$H$4,IF(A491="弓手",(40*(人物成长表!$B491-1)+150)*转化表!$H$5,IF(A491="法师",(40*(人物成长表!$B491-1)+150)*转化表!$H$6)))))</f>
        <v>357</v>
      </c>
      <c r="D491" s="27">
        <v>60</v>
      </c>
      <c r="E491" s="27">
        <v>60</v>
      </c>
      <c r="F491" s="28">
        <v>60</v>
      </c>
      <c r="G491" s="49">
        <f>IF(A491="圣骑士",人物成长表!$D491*人物成长表!$B491*10%*转化表!$B$2+转化表!$B$2*人物成长表!$B491*10%,IF(A491="战士",人物成长表!$D491*人物成长表!$B491*10%+16+(人物成长表!$B491-1)*(-3),IF(A491="盗贼",人物成长表!$D491*人物成长表!$B491*15%*转化表!$B$4,IF(A491="弓手",人物成长表!$D491*人物成长表!$B491*15%*转化表!$B$5,IF(A491="法师",人物成长表!$D491*人物成长表!$B491*15%*转化表!$B$6)))))</f>
        <v>0</v>
      </c>
      <c r="H491" s="49">
        <f>IF(A491="圣骑士",人物成长表!$D491*人物成长表!$B491*5%*转化表!$C$2,IF(A491="战士",人物成长表!$D491*人物成长表!$B491*5%*转化表!$C$3,IF(A491="盗贼",人物成长表!$D491*人物成长表!$B491*5%*转化表!$C$4,IF(A491="弓手",人物成长表!$D491*人物成长表!$B491*5%*转化表!$C$5,IF(A491="法师",人物成长表!$D491*人物成长表!$B491*5%*转化表!$C$6)))))</f>
        <v>21</v>
      </c>
      <c r="I491" s="49">
        <f>IF(A491="圣骑士",人物成长表!$E491*人物成长表!$B491*15%*转化表!$D$2,IF(A491="战士",人物成长表!$E491*人物成长表!$B491*15%*转化表!$D$3,IF(A491="盗贼",人物成长表!$E491*人物成长表!$B491*15%*转化表!$D$4,IF(A491="弓手",人物成长表!$E491*人物成长表!$B491*15%*转化表!$D$5,IF(A491="法师",人物成长表!$E491*人物成长表!$B491*15%*转化表!$D$6)))))</f>
        <v>108</v>
      </c>
      <c r="J491" s="48">
        <f>(E491-50)*人物成长表!$B491*7%+0.053+IF(AND(B491&lt;=10,B491&gt;0),(人物成长表!$B491-1)*转化表!$F$24,IF(AND(B491&lt;=20,B491&gt;10),9*转化表!$F$24+(B491-10)*转化表!$F$25,IF(AND(B491&lt;=30,B491&gt;20),9*转化表!$F$24+10*转化表!$F$25+(B491-20)*转化表!$F$26,IF(AND(B491&lt;=40,B491&gt;30),9*转化表!$F$24+10*转化表!$F$25+10*转化表!$F$26+(B491-30)*转化表!$F$27,IF(AND(B491&lt;=50,B491&gt;40),9*转化表!$F$24+10*转化表!$F$25+10*转化表!$F$26+10*转化表!$F$27+(B491-40)*转化表!$F$28,IF(AND(B491&lt;=60,B491&gt;50),9*转化表!$F$24+10*转化表!$F$25+10*转化表!$F$26+10*转化表!$F$27+10*转化表!$F$28+(B491-50)*转化表!$F$29,IF(AND(B491&lt;=70,B491&gt;60),9*转化表!$F$24+10*转化表!$F$25+10*转化表!$F$26+10*转化表!$F$27+10*转化表!$F$28+10*转化表!$F$29+(B491-60)*转化表!$F$30,IF(AND(B491&lt;=80,B491&gt;70),9*转化表!$F$24+10*转化表!$F$25+10*转化表!$F$26+10*转化表!$F$27+10*转化表!$F$28+10*转化表!$F$29+10*转化表!$F$30+(B491-70)*转化表!$F$31,IF(AND(B491&lt;=90,B491&gt;80),9*转化表!$F$24+10*转化表!$F$25+10*转化表!$F$26+10*转化表!$F$27+10*转化表!$F$28+10*转化表!$F$29+10*转化表!$F$30+10*转化表!$F$31+(B491-80)*转化表!$F$32,IF(AND(B491&lt;=100,B491&gt;90),9*转化表!$F$24+10*转化表!$F$25+10*转化表!$F$26+10*转化表!$F$27+10*转化表!$F$28+10*转化表!$F$29+10*转化表!$F$30+10*转化表!$F$31+10*转化表!$F$32+(B491-90)*转化表!$F$33,IF(AND(B491&lt;=110,B491&gt;100),9*转化表!$F$24+10*转化表!$F$25+10*转化表!$F$26+10*转化表!$F$27+10*转化表!$F$28+10*转化表!$F$29+10*转化表!$F$30+10*转化表!$F$31+10*转化表!$F$32+10*转化表!$F$33+(B491-100)*转化表!$F$34,IF(AND(B491&lt;=120,B491&gt;110),9*转化表!$F$24+10*转化表!$F$25+10*转化表!$F$26+10*转化表!$F$27+10*转化表!$F$28+10*转化表!$F$29+10*转化表!$F$30+10*转化表!$F$31+10*转化表!$F$32+10*转化表!$F$33+10*转化表!$F$34+(B491-110)*转化表!$F$35))))))))))))</f>
        <v>10.203000000000001</v>
      </c>
      <c r="K491" s="48">
        <f>(F491-50)*人物成长表!$B491*10%+0.8+IF(AND(B491&lt;=10,B491&gt;0),(人物成长表!$B491-1)*转化表!$G$24,IF(AND(B491&lt;=20,B491&gt;10),9*转化表!$G$24+(B491-10)*转化表!$G$25,IF(AND(B491&lt;=30,B491&gt;20),9*转化表!$G$24+10*转化表!$G$25+(B491-20)*转化表!$G$26,IF(AND(B491&lt;=40,B491&gt;30),9*转化表!$G$24+10*转化表!$G$25+10*转化表!$G$26+(B491-30)*转化表!$G$27,IF(AND(B491&lt;=50,B491&gt;40),9*转化表!$G$24+10*转化表!$G$25+10*转化表!$G$26+10*转化表!$G$27+(B491-40)*转化表!$G$28,IF(AND(B491&lt;=60,B491&gt;50),9*转化表!$G$24+10*转化表!$G$25+10*转化表!$G$26+10*转化表!$G$27+10*转化表!$G$28+(B491-50)*转化表!$G$29,IF(AND(B491&lt;=70,B491&gt;60),9*转化表!$G$24+10*转化表!$G$25+10*转化表!$G$26+10*转化表!$G$27+10*转化表!$G$28+10*转化表!$G$29+(B491-60)*转化表!$G$30,IF(AND(B491&lt;=80,B491&gt;70),9*转化表!$G$24+10*转化表!$G$25+10*转化表!$G$26+10*转化表!$G$27+10*转化表!$G$28+10*转化表!$G$29+10*转化表!$G$30+(B491-70)*转化表!$G$31,IF(AND(B491&lt;=90,B491&gt;80),9*转化表!$G$24+10*转化表!$G$25+10*转化表!$G$26+10*转化表!$G$27+10*转化表!$G$28+10*转化表!$G$29+10*转化表!$G$30+10*转化表!$G$31+(B491-80)*转化表!$G$32,IF(AND(B491&lt;=100,B491&gt;90),9*转化表!$G$24+10*转化表!$G$25+10*转化表!$G$26+10*转化表!$G$27+10*转化表!$G$28+10*转化表!$G$29+10*转化表!$G$30+10*转化表!$G$31+10*转化表!$G$32+(B491-90)*转化表!$G$33,IF(AND(B491&lt;=110,B491&gt;100),9*转化表!$G$24+10*转化表!$G$25+10*转化表!$G$26+10*转化表!$G$27+10*转化表!$G$28+10*转化表!$G$29+10*转化表!$G$30+10*转化表!$G$31+10*转化表!$G$32+10*转化表!$G$33+(B491-100)*转化表!$G$34,IF(AND(B491&lt;=120,B491&gt;110),9*转化表!$G$24+10*转化表!$G$25+10*转化表!$G$26+10*转化表!$G$27+10*转化表!$G$28+10*转化表!$G$29+10*转化表!$G$30+10*转化表!$G$31+10*转化表!$G$32+10*转化表!$G$33+10*转化表!$G$34+(B491-110)*转化表!$G$35))))))))))))</f>
        <v>11.97</v>
      </c>
      <c r="L491" s="48">
        <f>(F491-50)*人物成长表!$B491*7%+0.8+IF(AND(B491&lt;=10,B491&gt;0),(人物成长表!$B491-1)*转化表!$H$24,IF(AND(B491&lt;=20,B491&gt;10),9*转化表!$H$24+(B491-10)*转化表!$H$25,IF(AND(B491&lt;=30,B491&gt;20),9*转化表!$H$24+10*转化表!$H$25+(B491-20)*转化表!$H$26,IF(AND(B491&lt;=40,B491&gt;30),9*转化表!$H$24+10*转化表!$H$25+10*转化表!$H$26+(B491-30)*转化表!$H$27,IF(AND(B491&lt;=50,B491&gt;40),9*转化表!$H$24+10*转化表!$H$25+10*转化表!$H$26+10*转化表!$H$27+(B491-40)*转化表!$H$28,IF(AND(B491&lt;=60,B491&gt;50),9*转化表!$H$24+10*转化表!$H$25+10*转化表!$H$26+10*转化表!$H$27+10*转化表!$H$28+(B491-50)*转化表!$H$29,IF(AND(B491&lt;=70,B491&gt;60),9*转化表!$H$24+10*转化表!$H$25+10*转化表!$H$26+10*转化表!$H$27+10*转化表!$H$28+10*转化表!$H$29+(B491-60)*转化表!$H$30,IF(AND(B491&lt;=80,B491&gt;70),9*转化表!$H$24+10*转化表!$H$25+10*转化表!$H$26+10*转化表!$H$27+10*转化表!$H$28+10*转化表!$H$29+10*转化表!$H$30+(B491-70)*转化表!$H$31,IF(AND(B491&lt;=90,B491&gt;80),9*转化表!$H$24+10*转化表!$H$25+10*转化表!$H$26+10*转化表!$H$27+10*转化表!$H$28+10*转化表!$H$29+10*转化表!$H$30+10*转化表!$H$31+(B491-80)*转化表!$H$32,IF(AND(B491&lt;=100,B491&gt;90),9*转化表!$H$24+10*转化表!$H$25+10*转化表!$H$26+10*转化表!$H$27+10*转化表!$H$28+10*转化表!$H$29+10*转化表!$H$30+10*转化表!$H$31+10*转化表!$H$32+(B491-90)*转化表!$H$33,IF(AND(B491&lt;=110,B491&gt;100),9*转化表!$H$24+10*转化表!$H$25+10*转化表!$H$26+10*转化表!$H$27+10*转化表!$H$28+10*转化表!$H$29+10*转化表!$H$30+10*转化表!$H$31+10*转化表!$H$32+10*转化表!$H$33+(B491-100)*转化表!$H$34,IF(AND(B491&lt;=120,B491&gt;110),9*转化表!$H$24+10*转化表!$H$25+10*转化表!$H$26+10*转化表!$H$27+10*转化表!$H$28+10*转化表!$H$29+10*转化表!$H$30+10*转化表!$H$31+10*转化表!$H$32+10*转化表!$H$33+10*转化表!$H$34+(B491-110)*转化表!$H$35))))))))))))</f>
        <v>10.950000000000001</v>
      </c>
      <c r="M491" s="30">
        <v>0.25</v>
      </c>
      <c r="N491" s="28">
        <v>0</v>
      </c>
      <c r="O491" s="28">
        <v>0</v>
      </c>
      <c r="P491" s="28">
        <v>0</v>
      </c>
      <c r="Q491" s="28">
        <v>0</v>
      </c>
      <c r="R491" s="28">
        <v>0</v>
      </c>
      <c r="S491" s="28">
        <v>0</v>
      </c>
    </row>
    <row r="492" spans="1:19">
      <c r="A492" s="27" t="s">
        <v>25</v>
      </c>
      <c r="B492" s="28">
        <v>11</v>
      </c>
      <c r="C492" s="29">
        <f>IF(A492="圣骑士",(40*(人物成长表!$B492-1)+150)*转化表!$H$2,IF(A492="战士",(40*(人物成长表!$B492-1)+150)*转化表!$H$3,IF(A492="盗贼",(40*(人物成长表!$B492-1)+150)*转化表!$H$4,IF(A492="弓手",(40*(人物成长表!$B492-1)+150)*转化表!$H$5,IF(A492="法师",(40*(人物成长表!$B492-1)+150)*转化表!$H$6)))))</f>
        <v>385</v>
      </c>
      <c r="D492" s="27">
        <v>60</v>
      </c>
      <c r="E492" s="27">
        <v>60</v>
      </c>
      <c r="F492" s="28">
        <v>60</v>
      </c>
      <c r="G492" s="49">
        <f>IF(A492="圣骑士",人物成长表!$D492*人物成长表!$B492*10%*转化表!$B$2+转化表!$B$2*人物成长表!$B492*10%,IF(A492="战士",人物成长表!$D492*人物成长表!$B492*10%+16+(人物成长表!$B492-1)*(-3),IF(A492="盗贼",人物成长表!$D492*人物成长表!$B492*15%*转化表!$B$4,IF(A492="弓手",人物成长表!$D492*人物成长表!$B492*15%*转化表!$B$5,IF(A492="法师",人物成长表!$D492*人物成长表!$B492*15%*转化表!$B$6)))))</f>
        <v>0</v>
      </c>
      <c r="H492" s="49">
        <f>IF(A492="圣骑士",人物成长表!$D492*人物成长表!$B492*5%*转化表!$C$2,IF(A492="战士",人物成长表!$D492*人物成长表!$B492*5%*转化表!$C$3,IF(A492="盗贼",人物成长表!$D492*人物成长表!$B492*5%*转化表!$C$4,IF(A492="弓手",人物成长表!$D492*人物成长表!$B492*5%*转化表!$C$5,IF(A492="法师",人物成长表!$D492*人物成长表!$B492*5%*转化表!$C$6)))))</f>
        <v>23.099999999999998</v>
      </c>
      <c r="I492" s="49">
        <f>IF(A492="圣骑士",人物成长表!$E492*人物成长表!$B492*15%*转化表!$D$2,IF(A492="战士",人物成长表!$E492*人物成长表!$B492*15%*转化表!$D$3,IF(A492="盗贼",人物成长表!$E492*人物成长表!$B492*15%*转化表!$D$4,IF(A492="弓手",人物成长表!$E492*人物成长表!$B492*15%*转化表!$D$5,IF(A492="法师",人物成长表!$E492*人物成长表!$B492*15%*转化表!$D$6)))))</f>
        <v>118.8</v>
      </c>
      <c r="J492" s="48">
        <f>(E492-50)*人物成长表!$B492*7%+0.053+IF(AND(B492&lt;=10,B492&gt;0),(人物成长表!$B492-1)*转化表!$F$24,IF(AND(B492&lt;=20,B492&gt;10),9*转化表!$F$24+(B492-10)*转化表!$F$25,IF(AND(B492&lt;=30,B492&gt;20),9*转化表!$F$24+10*转化表!$F$25+(B492-20)*转化表!$F$26,IF(AND(B492&lt;=40,B492&gt;30),9*转化表!$F$24+10*转化表!$F$25+10*转化表!$F$26+(B492-30)*转化表!$F$27,IF(AND(B492&lt;=50,B492&gt;40),9*转化表!$F$24+10*转化表!$F$25+10*转化表!$F$26+10*转化表!$F$27+(B492-40)*转化表!$F$28,IF(AND(B492&lt;=60,B492&gt;50),9*转化表!$F$24+10*转化表!$F$25+10*转化表!$F$26+10*转化表!$F$27+10*转化表!$F$28+(B492-50)*转化表!$F$29,IF(AND(B492&lt;=70,B492&gt;60),9*转化表!$F$24+10*转化表!$F$25+10*转化表!$F$26+10*转化表!$F$27+10*转化表!$F$28+10*转化表!$F$29+(B492-60)*转化表!$F$30,IF(AND(B492&lt;=80,B492&gt;70),9*转化表!$F$24+10*转化表!$F$25+10*转化表!$F$26+10*转化表!$F$27+10*转化表!$F$28+10*转化表!$F$29+10*转化表!$F$30+(B492-70)*转化表!$F$31,IF(AND(B492&lt;=90,B492&gt;80),9*转化表!$F$24+10*转化表!$F$25+10*转化表!$F$26+10*转化表!$F$27+10*转化表!$F$28+10*转化表!$F$29+10*转化表!$F$30+10*转化表!$F$31+(B492-80)*转化表!$F$32,IF(AND(B492&lt;=100,B492&gt;90),9*转化表!$F$24+10*转化表!$F$25+10*转化表!$F$26+10*转化表!$F$27+10*转化表!$F$28+10*转化表!$F$29+10*转化表!$F$30+10*转化表!$F$31+10*转化表!$F$32+(B492-90)*转化表!$F$33,IF(AND(B492&lt;=110,B492&gt;100),9*转化表!$F$24+10*转化表!$F$25+10*转化表!$F$26+10*转化表!$F$27+10*转化表!$F$28+10*转化表!$F$29+10*转化表!$F$30+10*转化表!$F$31+10*转化表!$F$32+10*转化表!$F$33+(B492-100)*转化表!$F$34,IF(AND(B492&lt;=120,B492&gt;110),9*转化表!$F$24+10*转化表!$F$25+10*转化表!$F$26+10*转化表!$F$27+10*转化表!$F$28+10*转化表!$F$29+10*转化表!$F$30+10*转化表!$F$31+10*转化表!$F$32+10*转化表!$F$33+10*转化表!$F$34+(B492-110)*转化表!$F$35))))))))))))</f>
        <v>11.353000000000002</v>
      </c>
      <c r="K492" s="48">
        <f>(F492-50)*人物成长表!$B492*10%+0.8+IF(AND(B492&lt;=10,B492&gt;0),(人物成长表!$B492-1)*转化表!$G$24,IF(AND(B492&lt;=20,B492&gt;10),9*转化表!$G$24+(B492-10)*转化表!$G$25,IF(AND(B492&lt;=30,B492&gt;20),9*转化表!$G$24+10*转化表!$G$25+(B492-20)*转化表!$G$26,IF(AND(B492&lt;=40,B492&gt;30),9*转化表!$G$24+10*转化表!$G$25+10*转化表!$G$26+(B492-30)*转化表!$G$27,IF(AND(B492&lt;=50,B492&gt;40),9*转化表!$G$24+10*转化表!$G$25+10*转化表!$G$26+10*转化表!$G$27+(B492-40)*转化表!$G$28,IF(AND(B492&lt;=60,B492&gt;50),9*转化表!$G$24+10*转化表!$G$25+10*转化表!$G$26+10*转化表!$G$27+10*转化表!$G$28+(B492-50)*转化表!$G$29,IF(AND(B492&lt;=70,B492&gt;60),9*转化表!$G$24+10*转化表!$G$25+10*转化表!$G$26+10*转化表!$G$27+10*转化表!$G$28+10*转化表!$G$29+(B492-60)*转化表!$G$30,IF(AND(B492&lt;=80,B492&gt;70),9*转化表!$G$24+10*转化表!$G$25+10*转化表!$G$26+10*转化表!$G$27+10*转化表!$G$28+10*转化表!$G$29+10*转化表!$G$30+(B492-70)*转化表!$G$31,IF(AND(B492&lt;=90,B492&gt;80),9*转化表!$G$24+10*转化表!$G$25+10*转化表!$G$26+10*转化表!$G$27+10*转化表!$G$28+10*转化表!$G$29+10*转化表!$G$30+10*转化表!$G$31+(B492-80)*转化表!$G$32,IF(AND(B492&lt;=100,B492&gt;90),9*转化表!$G$24+10*转化表!$G$25+10*转化表!$G$26+10*转化表!$G$27+10*转化表!$G$28+10*转化表!$G$29+10*转化表!$G$30+10*转化表!$G$31+10*转化表!$G$32+(B492-90)*转化表!$G$33,IF(AND(B492&lt;=110,B492&gt;100),9*转化表!$G$24+10*转化表!$G$25+10*转化表!$G$26+10*转化表!$G$27+10*转化表!$G$28+10*转化表!$G$29+10*转化表!$G$30+10*转化表!$G$31+10*转化表!$G$32+10*转化表!$G$33+(B492-100)*转化表!$G$34,IF(AND(B492&lt;=120,B492&gt;110),9*转化表!$G$24+10*转化表!$G$25+10*转化表!$G$26+10*转化表!$G$27+10*转化表!$G$28+10*转化表!$G$29+10*转化表!$G$30+10*转化表!$G$31+10*转化表!$G$32+10*转化表!$G$33+10*转化表!$G$34+(B492-110)*转化表!$G$35))))))))))))</f>
        <v>14.920000000000002</v>
      </c>
      <c r="L492" s="48">
        <f>(F492-50)*人物成长表!$B492*7%+0.8+IF(AND(B492&lt;=10,B492&gt;0),(人物成长表!$B492-1)*转化表!$H$24,IF(AND(B492&lt;=20,B492&gt;10),9*转化表!$H$24+(B492-10)*转化表!$H$25,IF(AND(B492&lt;=30,B492&gt;20),9*转化表!$H$24+10*转化表!$H$25+(B492-20)*转化表!$H$26,IF(AND(B492&lt;=40,B492&gt;30),9*转化表!$H$24+10*转化表!$H$25+10*转化表!$H$26+(B492-30)*转化表!$H$27,IF(AND(B492&lt;=50,B492&gt;40),9*转化表!$H$24+10*转化表!$H$25+10*转化表!$H$26+10*转化表!$H$27+(B492-40)*转化表!$H$28,IF(AND(B492&lt;=60,B492&gt;50),9*转化表!$H$24+10*转化表!$H$25+10*转化表!$H$26+10*转化表!$H$27+10*转化表!$H$28+(B492-50)*转化表!$H$29,IF(AND(B492&lt;=70,B492&gt;60),9*转化表!$H$24+10*转化表!$H$25+10*转化表!$H$26+10*转化表!$H$27+10*转化表!$H$28+10*转化表!$H$29+(B492-60)*转化表!$H$30,IF(AND(B492&lt;=80,B492&gt;70),9*转化表!$H$24+10*转化表!$H$25+10*转化表!$H$26+10*转化表!$H$27+10*转化表!$H$28+10*转化表!$H$29+10*转化表!$H$30+(B492-70)*转化表!$H$31,IF(AND(B492&lt;=90,B492&gt;80),9*转化表!$H$24+10*转化表!$H$25+10*转化表!$H$26+10*转化表!$H$27+10*转化表!$H$28+10*转化表!$H$29+10*转化表!$H$30+10*转化表!$H$31+(B492-80)*转化表!$H$32,IF(AND(B492&lt;=100,B492&gt;90),9*转化表!$H$24+10*转化表!$H$25+10*转化表!$H$26+10*转化表!$H$27+10*转化表!$H$28+10*转化表!$H$29+10*转化表!$H$30+10*转化表!$H$31+10*转化表!$H$32+(B492-90)*转化表!$H$33,IF(AND(B492&lt;=110,B492&gt;100),9*转化表!$H$24+10*转化表!$H$25+10*转化表!$H$26+10*转化表!$H$27+10*转化表!$H$28+10*转化表!$H$29+10*转化表!$H$30+10*转化表!$H$31+10*转化表!$H$32+10*转化表!$H$33+(B492-100)*转化表!$H$34,IF(AND(B492&lt;=120,B492&gt;110),9*转化表!$H$24+10*转化表!$H$25+10*转化表!$H$26+10*转化表!$H$27+10*转化表!$H$28+10*转化表!$H$29+10*转化表!$H$30+10*转化表!$H$31+10*转化表!$H$32+10*转化表!$H$33+10*转化表!$H$34+(B492-110)*转化表!$H$35))))))))))))</f>
        <v>12.100000000000001</v>
      </c>
      <c r="M492" s="30">
        <v>0.25</v>
      </c>
      <c r="N492" s="28">
        <v>0</v>
      </c>
      <c r="O492" s="28">
        <v>0</v>
      </c>
      <c r="P492" s="28">
        <v>0</v>
      </c>
      <c r="Q492" s="28">
        <v>0</v>
      </c>
      <c r="R492" s="28">
        <v>0</v>
      </c>
      <c r="S492" s="28">
        <v>0</v>
      </c>
    </row>
    <row r="493" spans="1:19">
      <c r="A493" s="27" t="s">
        <v>25</v>
      </c>
      <c r="B493" s="28">
        <v>12</v>
      </c>
      <c r="C493" s="29">
        <f>IF(A493="圣骑士",(40*(人物成长表!$B493-1)+150)*转化表!$H$2,IF(A493="战士",(40*(人物成长表!$B493-1)+150)*转化表!$H$3,IF(A493="盗贼",(40*(人物成长表!$B493-1)+150)*转化表!$H$4,IF(A493="弓手",(40*(人物成长表!$B493-1)+150)*转化表!$H$5,IF(A493="法师",(40*(人物成长表!$B493-1)+150)*转化表!$H$6)))))</f>
        <v>413</v>
      </c>
      <c r="D493" s="27">
        <v>60</v>
      </c>
      <c r="E493" s="27">
        <v>60</v>
      </c>
      <c r="F493" s="28">
        <v>60</v>
      </c>
      <c r="G493" s="49">
        <f>IF(A493="圣骑士",人物成长表!$D493*人物成长表!$B493*10%*转化表!$B$2+转化表!$B$2*人物成长表!$B493*10%,IF(A493="战士",人物成长表!$D493*人物成长表!$B493*10%+16+(人物成长表!$B493-1)*(-3),IF(A493="盗贼",人物成长表!$D493*人物成长表!$B493*15%*转化表!$B$4,IF(A493="弓手",人物成长表!$D493*人物成长表!$B493*15%*转化表!$B$5,IF(A493="法师",人物成长表!$D493*人物成长表!$B493*15%*转化表!$B$6)))))</f>
        <v>0</v>
      </c>
      <c r="H493" s="49">
        <f>IF(A493="圣骑士",人物成长表!$D493*人物成长表!$B493*5%*转化表!$C$2,IF(A493="战士",人物成长表!$D493*人物成长表!$B493*5%*转化表!$C$3,IF(A493="盗贼",人物成长表!$D493*人物成长表!$B493*5%*转化表!$C$4,IF(A493="弓手",人物成长表!$D493*人物成长表!$B493*5%*转化表!$C$5,IF(A493="法师",人物成长表!$D493*人物成长表!$B493*5%*转化表!$C$6)))))</f>
        <v>25.2</v>
      </c>
      <c r="I493" s="49">
        <f>IF(A493="圣骑士",人物成长表!$E493*人物成长表!$B493*15%*转化表!$D$2,IF(A493="战士",人物成长表!$E493*人物成长表!$B493*15%*转化表!$D$3,IF(A493="盗贼",人物成长表!$E493*人物成长表!$B493*15%*转化表!$D$4,IF(A493="弓手",人物成长表!$E493*人物成长表!$B493*15%*转化表!$D$5,IF(A493="法师",人物成长表!$E493*人物成长表!$B493*15%*转化表!$D$6)))))</f>
        <v>129.6</v>
      </c>
      <c r="J493" s="48">
        <f>(E493-50)*人物成长表!$B493*7%+0.053+IF(AND(B493&lt;=10,B493&gt;0),(人物成长表!$B493-1)*转化表!$F$24,IF(AND(B493&lt;=20,B493&gt;10),9*转化表!$F$24+(B493-10)*转化表!$F$25,IF(AND(B493&lt;=30,B493&gt;20),9*转化表!$F$24+10*转化表!$F$25+(B493-20)*转化表!$F$26,IF(AND(B493&lt;=40,B493&gt;30),9*转化表!$F$24+10*转化表!$F$25+10*转化表!$F$26+(B493-30)*转化表!$F$27,IF(AND(B493&lt;=50,B493&gt;40),9*转化表!$F$24+10*转化表!$F$25+10*转化表!$F$26+10*转化表!$F$27+(B493-40)*转化表!$F$28,IF(AND(B493&lt;=60,B493&gt;50),9*转化表!$F$24+10*转化表!$F$25+10*转化表!$F$26+10*转化表!$F$27+10*转化表!$F$28+(B493-50)*转化表!$F$29,IF(AND(B493&lt;=70,B493&gt;60),9*转化表!$F$24+10*转化表!$F$25+10*转化表!$F$26+10*转化表!$F$27+10*转化表!$F$28+10*转化表!$F$29+(B493-60)*转化表!$F$30,IF(AND(B493&lt;=80,B493&gt;70),9*转化表!$F$24+10*转化表!$F$25+10*转化表!$F$26+10*转化表!$F$27+10*转化表!$F$28+10*转化表!$F$29+10*转化表!$F$30+(B493-70)*转化表!$F$31,IF(AND(B493&lt;=90,B493&gt;80),9*转化表!$F$24+10*转化表!$F$25+10*转化表!$F$26+10*转化表!$F$27+10*转化表!$F$28+10*转化表!$F$29+10*转化表!$F$30+10*转化表!$F$31+(B493-80)*转化表!$F$32,IF(AND(B493&lt;=100,B493&gt;90),9*转化表!$F$24+10*转化表!$F$25+10*转化表!$F$26+10*转化表!$F$27+10*转化表!$F$28+10*转化表!$F$29+10*转化表!$F$30+10*转化表!$F$31+10*转化表!$F$32+(B493-90)*转化表!$F$33,IF(AND(B493&lt;=110,B493&gt;100),9*转化表!$F$24+10*转化表!$F$25+10*转化表!$F$26+10*转化表!$F$27+10*转化表!$F$28+10*转化表!$F$29+10*转化表!$F$30+10*转化表!$F$31+10*转化表!$F$32+10*转化表!$F$33+(B493-100)*转化表!$F$34,IF(AND(B493&lt;=120,B493&gt;110),9*转化表!$F$24+10*转化表!$F$25+10*转化表!$F$26+10*转化表!$F$27+10*转化表!$F$28+10*转化表!$F$29+10*转化表!$F$30+10*转化表!$F$31+10*转化表!$F$32+10*转化表!$F$33+10*转化表!$F$34+(B493-110)*转化表!$F$35))))))))))))</f>
        <v>12.503</v>
      </c>
      <c r="K493" s="48">
        <f>(F493-50)*人物成长表!$B493*10%+0.8+IF(AND(B493&lt;=10,B493&gt;0),(人物成长表!$B493-1)*转化表!$G$24,IF(AND(B493&lt;=20,B493&gt;10),9*转化表!$G$24+(B493-10)*转化表!$G$25,IF(AND(B493&lt;=30,B493&gt;20),9*转化表!$G$24+10*转化表!$G$25+(B493-20)*转化表!$G$26,IF(AND(B493&lt;=40,B493&gt;30),9*转化表!$G$24+10*转化表!$G$25+10*转化表!$G$26+(B493-30)*转化表!$G$27,IF(AND(B493&lt;=50,B493&gt;40),9*转化表!$G$24+10*转化表!$G$25+10*转化表!$G$26+10*转化表!$G$27+(B493-40)*转化表!$G$28,IF(AND(B493&lt;=60,B493&gt;50),9*转化表!$G$24+10*转化表!$G$25+10*转化表!$G$26+10*转化表!$G$27+10*转化表!$G$28+(B493-50)*转化表!$G$29,IF(AND(B493&lt;=70,B493&gt;60),9*转化表!$G$24+10*转化表!$G$25+10*转化表!$G$26+10*转化表!$G$27+10*转化表!$G$28+10*转化表!$G$29+(B493-60)*转化表!$G$30,IF(AND(B493&lt;=80,B493&gt;70),9*转化表!$G$24+10*转化表!$G$25+10*转化表!$G$26+10*转化表!$G$27+10*转化表!$G$28+10*转化表!$G$29+10*转化表!$G$30+(B493-70)*转化表!$G$31,IF(AND(B493&lt;=90,B493&gt;80),9*转化表!$G$24+10*转化表!$G$25+10*转化表!$G$26+10*转化表!$G$27+10*转化表!$G$28+10*转化表!$G$29+10*转化表!$G$30+10*转化表!$G$31+(B493-80)*转化表!$G$32,IF(AND(B493&lt;=100,B493&gt;90),9*转化表!$G$24+10*转化表!$G$25+10*转化表!$G$26+10*转化表!$G$27+10*转化表!$G$28+10*转化表!$G$29+10*转化表!$G$30+10*转化表!$G$31+10*转化表!$G$32+(B493-90)*转化表!$G$33,IF(AND(B493&lt;=110,B493&gt;100),9*转化表!$G$24+10*转化表!$G$25+10*转化表!$G$26+10*转化表!$G$27+10*转化表!$G$28+10*转化表!$G$29+10*转化表!$G$30+10*转化表!$G$31+10*转化表!$G$32+10*转化表!$G$33+(B493-100)*转化表!$G$34,IF(AND(B493&lt;=120,B493&gt;110),9*转化表!$G$24+10*转化表!$G$25+10*转化表!$G$26+10*转化表!$G$27+10*转化表!$G$28+10*转化表!$G$29+10*转化表!$G$30+10*转化表!$G$31+10*转化表!$G$32+10*转化表!$G$33+10*转化表!$G$34+(B493-110)*转化表!$G$35))))))))))))</f>
        <v>17.87</v>
      </c>
      <c r="L493" s="48">
        <f>(F493-50)*人物成长表!$B493*7%+0.8+IF(AND(B493&lt;=10,B493&gt;0),(人物成长表!$B493-1)*转化表!$H$24,IF(AND(B493&lt;=20,B493&gt;10),9*转化表!$H$24+(B493-10)*转化表!$H$25,IF(AND(B493&lt;=30,B493&gt;20),9*转化表!$H$24+10*转化表!$H$25+(B493-20)*转化表!$H$26,IF(AND(B493&lt;=40,B493&gt;30),9*转化表!$H$24+10*转化表!$H$25+10*转化表!$H$26+(B493-30)*转化表!$H$27,IF(AND(B493&lt;=50,B493&gt;40),9*转化表!$H$24+10*转化表!$H$25+10*转化表!$H$26+10*转化表!$H$27+(B493-40)*转化表!$H$28,IF(AND(B493&lt;=60,B493&gt;50),9*转化表!$H$24+10*转化表!$H$25+10*转化表!$H$26+10*转化表!$H$27+10*转化表!$H$28+(B493-50)*转化表!$H$29,IF(AND(B493&lt;=70,B493&gt;60),9*转化表!$H$24+10*转化表!$H$25+10*转化表!$H$26+10*转化表!$H$27+10*转化表!$H$28+10*转化表!$H$29+(B493-60)*转化表!$H$30,IF(AND(B493&lt;=80,B493&gt;70),9*转化表!$H$24+10*转化表!$H$25+10*转化表!$H$26+10*转化表!$H$27+10*转化表!$H$28+10*转化表!$H$29+10*转化表!$H$30+(B493-70)*转化表!$H$31,IF(AND(B493&lt;=90,B493&gt;80),9*转化表!$H$24+10*转化表!$H$25+10*转化表!$H$26+10*转化表!$H$27+10*转化表!$H$28+10*转化表!$H$29+10*转化表!$H$30+10*转化表!$H$31+(B493-80)*转化表!$H$32,IF(AND(B493&lt;=100,B493&gt;90),9*转化表!$H$24+10*转化表!$H$25+10*转化表!$H$26+10*转化表!$H$27+10*转化表!$H$28+10*转化表!$H$29+10*转化表!$H$30+10*转化表!$H$31+10*转化表!$H$32+(B493-90)*转化表!$H$33,IF(AND(B493&lt;=110,B493&gt;100),9*转化表!$H$24+10*转化表!$H$25+10*转化表!$H$26+10*转化表!$H$27+10*转化表!$H$28+10*转化表!$H$29+10*转化表!$H$30+10*转化表!$H$31+10*转化表!$H$32+10*转化表!$H$33+(B493-100)*转化表!$H$34,IF(AND(B493&lt;=120,B493&gt;110),9*转化表!$H$24+10*转化表!$H$25+10*转化表!$H$26+10*转化表!$H$27+10*转化表!$H$28+10*转化表!$H$29+10*转化表!$H$30+10*转化表!$H$31+10*转化表!$H$32+10*转化表!$H$33+10*转化表!$H$34+(B493-110)*转化表!$H$35))))))))))))</f>
        <v>13.25</v>
      </c>
      <c r="M493" s="30">
        <v>0.25</v>
      </c>
      <c r="N493" s="28">
        <v>0</v>
      </c>
      <c r="O493" s="28">
        <v>0</v>
      </c>
      <c r="P493" s="28">
        <v>0</v>
      </c>
      <c r="Q493" s="28">
        <v>0</v>
      </c>
      <c r="R493" s="28">
        <v>0</v>
      </c>
      <c r="S493" s="28">
        <v>0</v>
      </c>
    </row>
    <row r="494" spans="1:19">
      <c r="A494" s="27" t="s">
        <v>25</v>
      </c>
      <c r="B494" s="28">
        <v>13</v>
      </c>
      <c r="C494" s="29">
        <f>IF(A494="圣骑士",(40*(人物成长表!$B494-1)+150)*转化表!$H$2,IF(A494="战士",(40*(人物成长表!$B494-1)+150)*转化表!$H$3,IF(A494="盗贼",(40*(人物成长表!$B494-1)+150)*转化表!$H$4,IF(A494="弓手",(40*(人物成长表!$B494-1)+150)*转化表!$H$5,IF(A494="法师",(40*(人物成长表!$B494-1)+150)*转化表!$H$6)))))</f>
        <v>441</v>
      </c>
      <c r="D494" s="27">
        <v>60</v>
      </c>
      <c r="E494" s="27">
        <v>60</v>
      </c>
      <c r="F494" s="28">
        <v>60</v>
      </c>
      <c r="G494" s="49">
        <f>IF(A494="圣骑士",人物成长表!$D494*人物成长表!$B494*10%*转化表!$B$2+转化表!$B$2*人物成长表!$B494*10%,IF(A494="战士",人物成长表!$D494*人物成长表!$B494*10%+16+(人物成长表!$B494-1)*(-3),IF(A494="盗贼",人物成长表!$D494*人物成长表!$B494*15%*转化表!$B$4,IF(A494="弓手",人物成长表!$D494*人物成长表!$B494*15%*转化表!$B$5,IF(A494="法师",人物成长表!$D494*人物成长表!$B494*15%*转化表!$B$6)))))</f>
        <v>0</v>
      </c>
      <c r="H494" s="49">
        <f>IF(A494="圣骑士",人物成长表!$D494*人物成长表!$B494*5%*转化表!$C$2,IF(A494="战士",人物成长表!$D494*人物成长表!$B494*5%*转化表!$C$3,IF(A494="盗贼",人物成长表!$D494*人物成长表!$B494*5%*转化表!$C$4,IF(A494="弓手",人物成长表!$D494*人物成长表!$B494*5%*转化表!$C$5,IF(A494="法师",人物成长表!$D494*人物成长表!$B494*5%*转化表!$C$6)))))</f>
        <v>27.299999999999997</v>
      </c>
      <c r="I494" s="49">
        <f>IF(A494="圣骑士",人物成长表!$E494*人物成长表!$B494*15%*转化表!$D$2,IF(A494="战士",人物成长表!$E494*人物成长表!$B494*15%*转化表!$D$3,IF(A494="盗贼",人物成长表!$E494*人物成长表!$B494*15%*转化表!$D$4,IF(A494="弓手",人物成长表!$E494*人物成长表!$B494*15%*转化表!$D$5,IF(A494="法师",人物成长表!$E494*人物成长表!$B494*15%*转化表!$D$6)))))</f>
        <v>140.4</v>
      </c>
      <c r="J494" s="48">
        <f>(E494-50)*人物成长表!$B494*7%+0.053+IF(AND(B494&lt;=10,B494&gt;0),(人物成长表!$B494-1)*转化表!$F$24,IF(AND(B494&lt;=20,B494&gt;10),9*转化表!$F$24+(B494-10)*转化表!$F$25,IF(AND(B494&lt;=30,B494&gt;20),9*转化表!$F$24+10*转化表!$F$25+(B494-20)*转化表!$F$26,IF(AND(B494&lt;=40,B494&gt;30),9*转化表!$F$24+10*转化表!$F$25+10*转化表!$F$26+(B494-30)*转化表!$F$27,IF(AND(B494&lt;=50,B494&gt;40),9*转化表!$F$24+10*转化表!$F$25+10*转化表!$F$26+10*转化表!$F$27+(B494-40)*转化表!$F$28,IF(AND(B494&lt;=60,B494&gt;50),9*转化表!$F$24+10*转化表!$F$25+10*转化表!$F$26+10*转化表!$F$27+10*转化表!$F$28+(B494-50)*转化表!$F$29,IF(AND(B494&lt;=70,B494&gt;60),9*转化表!$F$24+10*转化表!$F$25+10*转化表!$F$26+10*转化表!$F$27+10*转化表!$F$28+10*转化表!$F$29+(B494-60)*转化表!$F$30,IF(AND(B494&lt;=80,B494&gt;70),9*转化表!$F$24+10*转化表!$F$25+10*转化表!$F$26+10*转化表!$F$27+10*转化表!$F$28+10*转化表!$F$29+10*转化表!$F$30+(B494-70)*转化表!$F$31,IF(AND(B494&lt;=90,B494&gt;80),9*转化表!$F$24+10*转化表!$F$25+10*转化表!$F$26+10*转化表!$F$27+10*转化表!$F$28+10*转化表!$F$29+10*转化表!$F$30+10*转化表!$F$31+(B494-80)*转化表!$F$32,IF(AND(B494&lt;=100,B494&gt;90),9*转化表!$F$24+10*转化表!$F$25+10*转化表!$F$26+10*转化表!$F$27+10*转化表!$F$28+10*转化表!$F$29+10*转化表!$F$30+10*转化表!$F$31+10*转化表!$F$32+(B494-90)*转化表!$F$33,IF(AND(B494&lt;=110,B494&gt;100),9*转化表!$F$24+10*转化表!$F$25+10*转化表!$F$26+10*转化表!$F$27+10*转化表!$F$28+10*转化表!$F$29+10*转化表!$F$30+10*转化表!$F$31+10*转化表!$F$32+10*转化表!$F$33+(B494-100)*转化表!$F$34,IF(AND(B494&lt;=120,B494&gt;110),9*转化表!$F$24+10*转化表!$F$25+10*转化表!$F$26+10*转化表!$F$27+10*转化表!$F$28+10*转化表!$F$29+10*转化表!$F$30+10*转化表!$F$31+10*转化表!$F$32+10*转化表!$F$33+10*转化表!$F$34+(B494-110)*转化表!$F$35))))))))))))</f>
        <v>13.653000000000002</v>
      </c>
      <c r="K494" s="48">
        <f>(F494-50)*人物成长表!$B494*10%+0.8+IF(AND(B494&lt;=10,B494&gt;0),(人物成长表!$B494-1)*转化表!$G$24,IF(AND(B494&lt;=20,B494&gt;10),9*转化表!$G$24+(B494-10)*转化表!$G$25,IF(AND(B494&lt;=30,B494&gt;20),9*转化表!$G$24+10*转化表!$G$25+(B494-20)*转化表!$G$26,IF(AND(B494&lt;=40,B494&gt;30),9*转化表!$G$24+10*转化表!$G$25+10*转化表!$G$26+(B494-30)*转化表!$G$27,IF(AND(B494&lt;=50,B494&gt;40),9*转化表!$G$24+10*转化表!$G$25+10*转化表!$G$26+10*转化表!$G$27+(B494-40)*转化表!$G$28,IF(AND(B494&lt;=60,B494&gt;50),9*转化表!$G$24+10*转化表!$G$25+10*转化表!$G$26+10*转化表!$G$27+10*转化表!$G$28+(B494-50)*转化表!$G$29,IF(AND(B494&lt;=70,B494&gt;60),9*转化表!$G$24+10*转化表!$G$25+10*转化表!$G$26+10*转化表!$G$27+10*转化表!$G$28+10*转化表!$G$29+(B494-60)*转化表!$G$30,IF(AND(B494&lt;=80,B494&gt;70),9*转化表!$G$24+10*转化表!$G$25+10*转化表!$G$26+10*转化表!$G$27+10*转化表!$G$28+10*转化表!$G$29+10*转化表!$G$30+(B494-70)*转化表!$G$31,IF(AND(B494&lt;=90,B494&gt;80),9*转化表!$G$24+10*转化表!$G$25+10*转化表!$G$26+10*转化表!$G$27+10*转化表!$G$28+10*转化表!$G$29+10*转化表!$G$30+10*转化表!$G$31+(B494-80)*转化表!$G$32,IF(AND(B494&lt;=100,B494&gt;90),9*转化表!$G$24+10*转化表!$G$25+10*转化表!$G$26+10*转化表!$G$27+10*转化表!$G$28+10*转化表!$G$29+10*转化表!$G$30+10*转化表!$G$31+10*转化表!$G$32+(B494-90)*转化表!$G$33,IF(AND(B494&lt;=110,B494&gt;100),9*转化表!$G$24+10*转化表!$G$25+10*转化表!$G$26+10*转化表!$G$27+10*转化表!$G$28+10*转化表!$G$29+10*转化表!$G$30+10*转化表!$G$31+10*转化表!$G$32+10*转化表!$G$33+(B494-100)*转化表!$G$34,IF(AND(B494&lt;=120,B494&gt;110),9*转化表!$G$24+10*转化表!$G$25+10*转化表!$G$26+10*转化表!$G$27+10*转化表!$G$28+10*转化表!$G$29+10*转化表!$G$30+10*转化表!$G$31+10*转化表!$G$32+10*转化表!$G$33+10*转化表!$G$34+(B494-110)*转化表!$G$35))))))))))))</f>
        <v>20.82</v>
      </c>
      <c r="L494" s="48">
        <f>(F494-50)*人物成长表!$B494*7%+0.8+IF(AND(B494&lt;=10,B494&gt;0),(人物成长表!$B494-1)*转化表!$H$24,IF(AND(B494&lt;=20,B494&gt;10),9*转化表!$H$24+(B494-10)*转化表!$H$25,IF(AND(B494&lt;=30,B494&gt;20),9*转化表!$H$24+10*转化表!$H$25+(B494-20)*转化表!$H$26,IF(AND(B494&lt;=40,B494&gt;30),9*转化表!$H$24+10*转化表!$H$25+10*转化表!$H$26+(B494-30)*转化表!$H$27,IF(AND(B494&lt;=50,B494&gt;40),9*转化表!$H$24+10*转化表!$H$25+10*转化表!$H$26+10*转化表!$H$27+(B494-40)*转化表!$H$28,IF(AND(B494&lt;=60,B494&gt;50),9*转化表!$H$24+10*转化表!$H$25+10*转化表!$H$26+10*转化表!$H$27+10*转化表!$H$28+(B494-50)*转化表!$H$29,IF(AND(B494&lt;=70,B494&gt;60),9*转化表!$H$24+10*转化表!$H$25+10*转化表!$H$26+10*转化表!$H$27+10*转化表!$H$28+10*转化表!$H$29+(B494-60)*转化表!$H$30,IF(AND(B494&lt;=80,B494&gt;70),9*转化表!$H$24+10*转化表!$H$25+10*转化表!$H$26+10*转化表!$H$27+10*转化表!$H$28+10*转化表!$H$29+10*转化表!$H$30+(B494-70)*转化表!$H$31,IF(AND(B494&lt;=90,B494&gt;80),9*转化表!$H$24+10*转化表!$H$25+10*转化表!$H$26+10*转化表!$H$27+10*转化表!$H$28+10*转化表!$H$29+10*转化表!$H$30+10*转化表!$H$31+(B494-80)*转化表!$H$32,IF(AND(B494&lt;=100,B494&gt;90),9*转化表!$H$24+10*转化表!$H$25+10*转化表!$H$26+10*转化表!$H$27+10*转化表!$H$28+10*转化表!$H$29+10*转化表!$H$30+10*转化表!$H$31+10*转化表!$H$32+(B494-90)*转化表!$H$33,IF(AND(B494&lt;=110,B494&gt;100),9*转化表!$H$24+10*转化表!$H$25+10*转化表!$H$26+10*转化表!$H$27+10*转化表!$H$28+10*转化表!$H$29+10*转化表!$H$30+10*转化表!$H$31+10*转化表!$H$32+10*转化表!$H$33+(B494-100)*转化表!$H$34,IF(AND(B494&lt;=120,B494&gt;110),9*转化表!$H$24+10*转化表!$H$25+10*转化表!$H$26+10*转化表!$H$27+10*转化表!$H$28+10*转化表!$H$29+10*转化表!$H$30+10*转化表!$H$31+10*转化表!$H$32+10*转化表!$H$33+10*转化表!$H$34+(B494-110)*转化表!$H$35))))))))))))</f>
        <v>14.400000000000002</v>
      </c>
      <c r="M494" s="30">
        <v>0.25</v>
      </c>
      <c r="N494" s="28">
        <v>0</v>
      </c>
      <c r="O494" s="28">
        <v>0</v>
      </c>
      <c r="P494" s="28">
        <v>0</v>
      </c>
      <c r="Q494" s="28">
        <v>0</v>
      </c>
      <c r="R494" s="28">
        <v>0</v>
      </c>
      <c r="S494" s="28">
        <v>0</v>
      </c>
    </row>
    <row r="495" spans="1:19">
      <c r="A495" s="27" t="s">
        <v>25</v>
      </c>
      <c r="B495" s="28">
        <v>14</v>
      </c>
      <c r="C495" s="29">
        <f>IF(A495="圣骑士",(40*(人物成长表!$B495-1)+150)*转化表!$H$2,IF(A495="战士",(40*(人物成长表!$B495-1)+150)*转化表!$H$3,IF(A495="盗贼",(40*(人物成长表!$B495-1)+150)*转化表!$H$4,IF(A495="弓手",(40*(人物成长表!$B495-1)+150)*转化表!$H$5,IF(A495="法师",(40*(人物成长表!$B495-1)+150)*转化表!$H$6)))))</f>
        <v>468.99999999999994</v>
      </c>
      <c r="D495" s="27">
        <v>60</v>
      </c>
      <c r="E495" s="27">
        <v>60</v>
      </c>
      <c r="F495" s="28">
        <v>60</v>
      </c>
      <c r="G495" s="49">
        <f>IF(A495="圣骑士",人物成长表!$D495*人物成长表!$B495*10%*转化表!$B$2+转化表!$B$2*人物成长表!$B495*10%,IF(A495="战士",人物成长表!$D495*人物成长表!$B495*10%+16+(人物成长表!$B495-1)*(-3),IF(A495="盗贼",人物成长表!$D495*人物成长表!$B495*15%*转化表!$B$4,IF(A495="弓手",人物成长表!$D495*人物成长表!$B495*15%*转化表!$B$5,IF(A495="法师",人物成长表!$D495*人物成长表!$B495*15%*转化表!$B$6)))))</f>
        <v>0</v>
      </c>
      <c r="H495" s="49">
        <f>IF(A495="圣骑士",人物成长表!$D495*人物成长表!$B495*5%*转化表!$C$2,IF(A495="战士",人物成长表!$D495*人物成长表!$B495*5%*转化表!$C$3,IF(A495="盗贼",人物成长表!$D495*人物成长表!$B495*5%*转化表!$C$4,IF(A495="弓手",人物成长表!$D495*人物成长表!$B495*5%*转化表!$C$5,IF(A495="法师",人物成长表!$D495*人物成长表!$B495*5%*转化表!$C$6)))))</f>
        <v>29.4</v>
      </c>
      <c r="I495" s="49">
        <f>IF(A495="圣骑士",人物成长表!$E495*人物成长表!$B495*15%*转化表!$D$2,IF(A495="战士",人物成长表!$E495*人物成长表!$B495*15%*转化表!$D$3,IF(A495="盗贼",人物成长表!$E495*人物成长表!$B495*15%*转化表!$D$4,IF(A495="弓手",人物成长表!$E495*人物成长表!$B495*15%*转化表!$D$5,IF(A495="法师",人物成长表!$E495*人物成长表!$B495*15%*转化表!$D$6)))))</f>
        <v>151.19999999999999</v>
      </c>
      <c r="J495" s="48">
        <f>(E495-50)*人物成长表!$B495*7%+0.053+IF(AND(B495&lt;=10,B495&gt;0),(人物成长表!$B495-1)*转化表!$F$24,IF(AND(B495&lt;=20,B495&gt;10),9*转化表!$F$24+(B495-10)*转化表!$F$25,IF(AND(B495&lt;=30,B495&gt;20),9*转化表!$F$24+10*转化表!$F$25+(B495-20)*转化表!$F$26,IF(AND(B495&lt;=40,B495&gt;30),9*转化表!$F$24+10*转化表!$F$25+10*转化表!$F$26+(B495-30)*转化表!$F$27,IF(AND(B495&lt;=50,B495&gt;40),9*转化表!$F$24+10*转化表!$F$25+10*转化表!$F$26+10*转化表!$F$27+(B495-40)*转化表!$F$28,IF(AND(B495&lt;=60,B495&gt;50),9*转化表!$F$24+10*转化表!$F$25+10*转化表!$F$26+10*转化表!$F$27+10*转化表!$F$28+(B495-50)*转化表!$F$29,IF(AND(B495&lt;=70,B495&gt;60),9*转化表!$F$24+10*转化表!$F$25+10*转化表!$F$26+10*转化表!$F$27+10*转化表!$F$28+10*转化表!$F$29+(B495-60)*转化表!$F$30,IF(AND(B495&lt;=80,B495&gt;70),9*转化表!$F$24+10*转化表!$F$25+10*转化表!$F$26+10*转化表!$F$27+10*转化表!$F$28+10*转化表!$F$29+10*转化表!$F$30+(B495-70)*转化表!$F$31,IF(AND(B495&lt;=90,B495&gt;80),9*转化表!$F$24+10*转化表!$F$25+10*转化表!$F$26+10*转化表!$F$27+10*转化表!$F$28+10*转化表!$F$29+10*转化表!$F$30+10*转化表!$F$31+(B495-80)*转化表!$F$32,IF(AND(B495&lt;=100,B495&gt;90),9*转化表!$F$24+10*转化表!$F$25+10*转化表!$F$26+10*转化表!$F$27+10*转化表!$F$28+10*转化表!$F$29+10*转化表!$F$30+10*转化表!$F$31+10*转化表!$F$32+(B495-90)*转化表!$F$33,IF(AND(B495&lt;=110,B495&gt;100),9*转化表!$F$24+10*转化表!$F$25+10*转化表!$F$26+10*转化表!$F$27+10*转化表!$F$28+10*转化表!$F$29+10*转化表!$F$30+10*转化表!$F$31+10*转化表!$F$32+10*转化表!$F$33+(B495-100)*转化表!$F$34,IF(AND(B495&lt;=120,B495&gt;110),9*转化表!$F$24+10*转化表!$F$25+10*转化表!$F$26+10*转化表!$F$27+10*转化表!$F$28+10*转化表!$F$29+10*转化表!$F$30+10*转化表!$F$31+10*转化表!$F$32+10*转化表!$F$33+10*转化表!$F$34+(B495-110)*转化表!$F$35))))))))))))</f>
        <v>14.803000000000001</v>
      </c>
      <c r="K495" s="48">
        <f>(F495-50)*人物成长表!$B495*10%+0.8+IF(AND(B495&lt;=10,B495&gt;0),(人物成长表!$B495-1)*转化表!$G$24,IF(AND(B495&lt;=20,B495&gt;10),9*转化表!$G$24+(B495-10)*转化表!$G$25,IF(AND(B495&lt;=30,B495&gt;20),9*转化表!$G$24+10*转化表!$G$25+(B495-20)*转化表!$G$26,IF(AND(B495&lt;=40,B495&gt;30),9*转化表!$G$24+10*转化表!$G$25+10*转化表!$G$26+(B495-30)*转化表!$G$27,IF(AND(B495&lt;=50,B495&gt;40),9*转化表!$G$24+10*转化表!$G$25+10*转化表!$G$26+10*转化表!$G$27+(B495-40)*转化表!$G$28,IF(AND(B495&lt;=60,B495&gt;50),9*转化表!$G$24+10*转化表!$G$25+10*转化表!$G$26+10*转化表!$G$27+10*转化表!$G$28+(B495-50)*转化表!$G$29,IF(AND(B495&lt;=70,B495&gt;60),9*转化表!$G$24+10*转化表!$G$25+10*转化表!$G$26+10*转化表!$G$27+10*转化表!$G$28+10*转化表!$G$29+(B495-60)*转化表!$G$30,IF(AND(B495&lt;=80,B495&gt;70),9*转化表!$G$24+10*转化表!$G$25+10*转化表!$G$26+10*转化表!$G$27+10*转化表!$G$28+10*转化表!$G$29+10*转化表!$G$30+(B495-70)*转化表!$G$31,IF(AND(B495&lt;=90,B495&gt;80),9*转化表!$G$24+10*转化表!$G$25+10*转化表!$G$26+10*转化表!$G$27+10*转化表!$G$28+10*转化表!$G$29+10*转化表!$G$30+10*转化表!$G$31+(B495-80)*转化表!$G$32,IF(AND(B495&lt;=100,B495&gt;90),9*转化表!$G$24+10*转化表!$G$25+10*转化表!$G$26+10*转化表!$G$27+10*转化表!$G$28+10*转化表!$G$29+10*转化表!$G$30+10*转化表!$G$31+10*转化表!$G$32+(B495-90)*转化表!$G$33,IF(AND(B495&lt;=110,B495&gt;100),9*转化表!$G$24+10*转化表!$G$25+10*转化表!$G$26+10*转化表!$G$27+10*转化表!$G$28+10*转化表!$G$29+10*转化表!$G$30+10*转化表!$G$31+10*转化表!$G$32+10*转化表!$G$33+(B495-100)*转化表!$G$34,IF(AND(B495&lt;=120,B495&gt;110),9*转化表!$G$24+10*转化表!$G$25+10*转化表!$G$26+10*转化表!$G$27+10*转化表!$G$28+10*转化表!$G$29+10*转化表!$G$30+10*转化表!$G$31+10*转化表!$G$32+10*转化表!$G$33+10*转化表!$G$34+(B495-110)*转化表!$G$35))))))))))))</f>
        <v>23.77</v>
      </c>
      <c r="L495" s="48">
        <f>(F495-50)*人物成长表!$B495*7%+0.8+IF(AND(B495&lt;=10,B495&gt;0),(人物成长表!$B495-1)*转化表!$H$24,IF(AND(B495&lt;=20,B495&gt;10),9*转化表!$H$24+(B495-10)*转化表!$H$25,IF(AND(B495&lt;=30,B495&gt;20),9*转化表!$H$24+10*转化表!$H$25+(B495-20)*转化表!$H$26,IF(AND(B495&lt;=40,B495&gt;30),9*转化表!$H$24+10*转化表!$H$25+10*转化表!$H$26+(B495-30)*转化表!$H$27,IF(AND(B495&lt;=50,B495&gt;40),9*转化表!$H$24+10*转化表!$H$25+10*转化表!$H$26+10*转化表!$H$27+(B495-40)*转化表!$H$28,IF(AND(B495&lt;=60,B495&gt;50),9*转化表!$H$24+10*转化表!$H$25+10*转化表!$H$26+10*转化表!$H$27+10*转化表!$H$28+(B495-50)*转化表!$H$29,IF(AND(B495&lt;=70,B495&gt;60),9*转化表!$H$24+10*转化表!$H$25+10*转化表!$H$26+10*转化表!$H$27+10*转化表!$H$28+10*转化表!$H$29+(B495-60)*转化表!$H$30,IF(AND(B495&lt;=80,B495&gt;70),9*转化表!$H$24+10*转化表!$H$25+10*转化表!$H$26+10*转化表!$H$27+10*转化表!$H$28+10*转化表!$H$29+10*转化表!$H$30+(B495-70)*转化表!$H$31,IF(AND(B495&lt;=90,B495&gt;80),9*转化表!$H$24+10*转化表!$H$25+10*转化表!$H$26+10*转化表!$H$27+10*转化表!$H$28+10*转化表!$H$29+10*转化表!$H$30+10*转化表!$H$31+(B495-80)*转化表!$H$32,IF(AND(B495&lt;=100,B495&gt;90),9*转化表!$H$24+10*转化表!$H$25+10*转化表!$H$26+10*转化表!$H$27+10*转化表!$H$28+10*转化表!$H$29+10*转化表!$H$30+10*转化表!$H$31+10*转化表!$H$32+(B495-90)*转化表!$H$33,IF(AND(B495&lt;=110,B495&gt;100),9*转化表!$H$24+10*转化表!$H$25+10*转化表!$H$26+10*转化表!$H$27+10*转化表!$H$28+10*转化表!$H$29+10*转化表!$H$30+10*转化表!$H$31+10*转化表!$H$32+10*转化表!$H$33+(B495-100)*转化表!$H$34,IF(AND(B495&lt;=120,B495&gt;110),9*转化表!$H$24+10*转化表!$H$25+10*转化表!$H$26+10*转化表!$H$27+10*转化表!$H$28+10*转化表!$H$29+10*转化表!$H$30+10*转化表!$H$31+10*转化表!$H$32+10*转化表!$H$33+10*转化表!$H$34+(B495-110)*转化表!$H$35))))))))))))</f>
        <v>15.55</v>
      </c>
      <c r="M495" s="30">
        <v>0.25</v>
      </c>
      <c r="N495" s="28">
        <v>0</v>
      </c>
      <c r="O495" s="28">
        <v>0</v>
      </c>
      <c r="P495" s="28">
        <v>0</v>
      </c>
      <c r="Q495" s="28">
        <v>0</v>
      </c>
      <c r="R495" s="28">
        <v>0</v>
      </c>
      <c r="S495" s="28">
        <v>0</v>
      </c>
    </row>
    <row r="496" spans="1:19">
      <c r="A496" s="27" t="s">
        <v>25</v>
      </c>
      <c r="B496" s="28">
        <v>15</v>
      </c>
      <c r="C496" s="29">
        <f>IF(A496="圣骑士",(40*(人物成长表!$B496-1)+150)*转化表!$H$2,IF(A496="战士",(40*(人物成长表!$B496-1)+150)*转化表!$H$3,IF(A496="盗贼",(40*(人物成长表!$B496-1)+150)*转化表!$H$4,IF(A496="弓手",(40*(人物成长表!$B496-1)+150)*转化表!$H$5,IF(A496="法师",(40*(人物成长表!$B496-1)+150)*转化表!$H$6)))))</f>
        <v>496.99999999999994</v>
      </c>
      <c r="D496" s="27">
        <v>60</v>
      </c>
      <c r="E496" s="27">
        <v>60</v>
      </c>
      <c r="F496" s="28">
        <v>60</v>
      </c>
      <c r="G496" s="49">
        <f>IF(A496="圣骑士",人物成长表!$D496*人物成长表!$B496*10%*转化表!$B$2+转化表!$B$2*人物成长表!$B496*10%,IF(A496="战士",人物成长表!$D496*人物成长表!$B496*10%+16+(人物成长表!$B496-1)*(-3),IF(A496="盗贼",人物成长表!$D496*人物成长表!$B496*15%*转化表!$B$4,IF(A496="弓手",人物成长表!$D496*人物成长表!$B496*15%*转化表!$B$5,IF(A496="法师",人物成长表!$D496*人物成长表!$B496*15%*转化表!$B$6)))))</f>
        <v>0</v>
      </c>
      <c r="H496" s="49">
        <f>IF(A496="圣骑士",人物成长表!$D496*人物成长表!$B496*5%*转化表!$C$2,IF(A496="战士",人物成长表!$D496*人物成长表!$B496*5%*转化表!$C$3,IF(A496="盗贼",人物成长表!$D496*人物成长表!$B496*5%*转化表!$C$4,IF(A496="弓手",人物成长表!$D496*人物成长表!$B496*5%*转化表!$C$5,IF(A496="法师",人物成长表!$D496*人物成长表!$B496*5%*转化表!$C$6)))))</f>
        <v>31.499999999999996</v>
      </c>
      <c r="I496" s="49">
        <f>IF(A496="圣骑士",人物成长表!$E496*人物成长表!$B496*15%*转化表!$D$2,IF(A496="战士",人物成长表!$E496*人物成长表!$B496*15%*转化表!$D$3,IF(A496="盗贼",人物成长表!$E496*人物成长表!$B496*15%*转化表!$D$4,IF(A496="弓手",人物成长表!$E496*人物成长表!$B496*15%*转化表!$D$5,IF(A496="法师",人物成长表!$E496*人物成长表!$B496*15%*转化表!$D$6)))))</f>
        <v>162</v>
      </c>
      <c r="J496" s="48">
        <f>(E496-50)*人物成长表!$B496*7%+0.053+IF(AND(B496&lt;=10,B496&gt;0),(人物成长表!$B496-1)*转化表!$F$24,IF(AND(B496&lt;=20,B496&gt;10),9*转化表!$F$24+(B496-10)*转化表!$F$25,IF(AND(B496&lt;=30,B496&gt;20),9*转化表!$F$24+10*转化表!$F$25+(B496-20)*转化表!$F$26,IF(AND(B496&lt;=40,B496&gt;30),9*转化表!$F$24+10*转化表!$F$25+10*转化表!$F$26+(B496-30)*转化表!$F$27,IF(AND(B496&lt;=50,B496&gt;40),9*转化表!$F$24+10*转化表!$F$25+10*转化表!$F$26+10*转化表!$F$27+(B496-40)*转化表!$F$28,IF(AND(B496&lt;=60,B496&gt;50),9*转化表!$F$24+10*转化表!$F$25+10*转化表!$F$26+10*转化表!$F$27+10*转化表!$F$28+(B496-50)*转化表!$F$29,IF(AND(B496&lt;=70,B496&gt;60),9*转化表!$F$24+10*转化表!$F$25+10*转化表!$F$26+10*转化表!$F$27+10*转化表!$F$28+10*转化表!$F$29+(B496-60)*转化表!$F$30,IF(AND(B496&lt;=80,B496&gt;70),9*转化表!$F$24+10*转化表!$F$25+10*转化表!$F$26+10*转化表!$F$27+10*转化表!$F$28+10*转化表!$F$29+10*转化表!$F$30+(B496-70)*转化表!$F$31,IF(AND(B496&lt;=90,B496&gt;80),9*转化表!$F$24+10*转化表!$F$25+10*转化表!$F$26+10*转化表!$F$27+10*转化表!$F$28+10*转化表!$F$29+10*转化表!$F$30+10*转化表!$F$31+(B496-80)*转化表!$F$32,IF(AND(B496&lt;=100,B496&gt;90),9*转化表!$F$24+10*转化表!$F$25+10*转化表!$F$26+10*转化表!$F$27+10*转化表!$F$28+10*转化表!$F$29+10*转化表!$F$30+10*转化表!$F$31+10*转化表!$F$32+(B496-90)*转化表!$F$33,IF(AND(B496&lt;=110,B496&gt;100),9*转化表!$F$24+10*转化表!$F$25+10*转化表!$F$26+10*转化表!$F$27+10*转化表!$F$28+10*转化表!$F$29+10*转化表!$F$30+10*转化表!$F$31+10*转化表!$F$32+10*转化表!$F$33+(B496-100)*转化表!$F$34,IF(AND(B496&lt;=120,B496&gt;110),9*转化表!$F$24+10*转化表!$F$25+10*转化表!$F$26+10*转化表!$F$27+10*转化表!$F$28+10*转化表!$F$29+10*转化表!$F$30+10*转化表!$F$31+10*转化表!$F$32+10*转化表!$F$33+10*转化表!$F$34+(B496-110)*转化表!$F$35))))))))))))</f>
        <v>15.953000000000003</v>
      </c>
      <c r="K496" s="48">
        <f>(F496-50)*人物成长表!$B496*10%+0.8+IF(AND(B496&lt;=10,B496&gt;0),(人物成长表!$B496-1)*转化表!$G$24,IF(AND(B496&lt;=20,B496&gt;10),9*转化表!$G$24+(B496-10)*转化表!$G$25,IF(AND(B496&lt;=30,B496&gt;20),9*转化表!$G$24+10*转化表!$G$25+(B496-20)*转化表!$G$26,IF(AND(B496&lt;=40,B496&gt;30),9*转化表!$G$24+10*转化表!$G$25+10*转化表!$G$26+(B496-30)*转化表!$G$27,IF(AND(B496&lt;=50,B496&gt;40),9*转化表!$G$24+10*转化表!$G$25+10*转化表!$G$26+10*转化表!$G$27+(B496-40)*转化表!$G$28,IF(AND(B496&lt;=60,B496&gt;50),9*转化表!$G$24+10*转化表!$G$25+10*转化表!$G$26+10*转化表!$G$27+10*转化表!$G$28+(B496-50)*转化表!$G$29,IF(AND(B496&lt;=70,B496&gt;60),9*转化表!$G$24+10*转化表!$G$25+10*转化表!$G$26+10*转化表!$G$27+10*转化表!$G$28+10*转化表!$G$29+(B496-60)*转化表!$G$30,IF(AND(B496&lt;=80,B496&gt;70),9*转化表!$G$24+10*转化表!$G$25+10*转化表!$G$26+10*转化表!$G$27+10*转化表!$G$28+10*转化表!$G$29+10*转化表!$G$30+(B496-70)*转化表!$G$31,IF(AND(B496&lt;=90,B496&gt;80),9*转化表!$G$24+10*转化表!$G$25+10*转化表!$G$26+10*转化表!$G$27+10*转化表!$G$28+10*转化表!$G$29+10*转化表!$G$30+10*转化表!$G$31+(B496-80)*转化表!$G$32,IF(AND(B496&lt;=100,B496&gt;90),9*转化表!$G$24+10*转化表!$G$25+10*转化表!$G$26+10*转化表!$G$27+10*转化表!$G$28+10*转化表!$G$29+10*转化表!$G$30+10*转化表!$G$31+10*转化表!$G$32+(B496-90)*转化表!$G$33,IF(AND(B496&lt;=110,B496&gt;100),9*转化表!$G$24+10*转化表!$G$25+10*转化表!$G$26+10*转化表!$G$27+10*转化表!$G$28+10*转化表!$G$29+10*转化表!$G$30+10*转化表!$G$31+10*转化表!$G$32+10*转化表!$G$33+(B496-100)*转化表!$G$34,IF(AND(B496&lt;=120,B496&gt;110),9*转化表!$G$24+10*转化表!$G$25+10*转化表!$G$26+10*转化表!$G$27+10*转化表!$G$28+10*转化表!$G$29+10*转化表!$G$30+10*转化表!$G$31+10*转化表!$G$32+10*转化表!$G$33+10*转化表!$G$34+(B496-110)*转化表!$G$35))))))))))))</f>
        <v>26.72</v>
      </c>
      <c r="L496" s="48">
        <f>(F496-50)*人物成长表!$B496*7%+0.8+IF(AND(B496&lt;=10,B496&gt;0),(人物成长表!$B496-1)*转化表!$H$24,IF(AND(B496&lt;=20,B496&gt;10),9*转化表!$H$24+(B496-10)*转化表!$H$25,IF(AND(B496&lt;=30,B496&gt;20),9*转化表!$H$24+10*转化表!$H$25+(B496-20)*转化表!$H$26,IF(AND(B496&lt;=40,B496&gt;30),9*转化表!$H$24+10*转化表!$H$25+10*转化表!$H$26+(B496-30)*转化表!$H$27,IF(AND(B496&lt;=50,B496&gt;40),9*转化表!$H$24+10*转化表!$H$25+10*转化表!$H$26+10*转化表!$H$27+(B496-40)*转化表!$H$28,IF(AND(B496&lt;=60,B496&gt;50),9*转化表!$H$24+10*转化表!$H$25+10*转化表!$H$26+10*转化表!$H$27+10*转化表!$H$28+(B496-50)*转化表!$H$29,IF(AND(B496&lt;=70,B496&gt;60),9*转化表!$H$24+10*转化表!$H$25+10*转化表!$H$26+10*转化表!$H$27+10*转化表!$H$28+10*转化表!$H$29+(B496-60)*转化表!$H$30,IF(AND(B496&lt;=80,B496&gt;70),9*转化表!$H$24+10*转化表!$H$25+10*转化表!$H$26+10*转化表!$H$27+10*转化表!$H$28+10*转化表!$H$29+10*转化表!$H$30+(B496-70)*转化表!$H$31,IF(AND(B496&lt;=90,B496&gt;80),9*转化表!$H$24+10*转化表!$H$25+10*转化表!$H$26+10*转化表!$H$27+10*转化表!$H$28+10*转化表!$H$29+10*转化表!$H$30+10*转化表!$H$31+(B496-80)*转化表!$H$32,IF(AND(B496&lt;=100,B496&gt;90),9*转化表!$H$24+10*转化表!$H$25+10*转化表!$H$26+10*转化表!$H$27+10*转化表!$H$28+10*转化表!$H$29+10*转化表!$H$30+10*转化表!$H$31+10*转化表!$H$32+(B496-90)*转化表!$H$33,IF(AND(B496&lt;=110,B496&gt;100),9*转化表!$H$24+10*转化表!$H$25+10*转化表!$H$26+10*转化表!$H$27+10*转化表!$H$28+10*转化表!$H$29+10*转化表!$H$30+10*转化表!$H$31+10*转化表!$H$32+10*转化表!$H$33+(B496-100)*转化表!$H$34,IF(AND(B496&lt;=120,B496&gt;110),9*转化表!$H$24+10*转化表!$H$25+10*转化表!$H$26+10*转化表!$H$27+10*转化表!$H$28+10*转化表!$H$29+10*转化表!$H$30+10*转化表!$H$31+10*转化表!$H$32+10*转化表!$H$33+10*转化表!$H$34+(B496-110)*转化表!$H$35))))))))))))</f>
        <v>16.700000000000003</v>
      </c>
      <c r="M496" s="30">
        <v>0.25</v>
      </c>
      <c r="N496" s="28">
        <v>0</v>
      </c>
      <c r="O496" s="28">
        <v>0</v>
      </c>
      <c r="P496" s="28">
        <v>0</v>
      </c>
      <c r="Q496" s="28">
        <v>0</v>
      </c>
      <c r="R496" s="28">
        <v>0</v>
      </c>
      <c r="S496" s="28">
        <v>0</v>
      </c>
    </row>
    <row r="497" spans="1:19">
      <c r="A497" s="27" t="s">
        <v>25</v>
      </c>
      <c r="B497" s="28">
        <v>16</v>
      </c>
      <c r="C497" s="29">
        <f>IF(A497="圣骑士",(40*(人物成长表!$B497-1)+150)*转化表!$H$2,IF(A497="战士",(40*(人物成长表!$B497-1)+150)*转化表!$H$3,IF(A497="盗贼",(40*(人物成长表!$B497-1)+150)*转化表!$H$4,IF(A497="弓手",(40*(人物成长表!$B497-1)+150)*转化表!$H$5,IF(A497="法师",(40*(人物成长表!$B497-1)+150)*转化表!$H$6)))))</f>
        <v>525</v>
      </c>
      <c r="D497" s="27">
        <v>60</v>
      </c>
      <c r="E497" s="27">
        <v>60</v>
      </c>
      <c r="F497" s="28">
        <v>60</v>
      </c>
      <c r="G497" s="49">
        <f>IF(A497="圣骑士",人物成长表!$D497*人物成长表!$B497*10%*转化表!$B$2+转化表!$B$2*人物成长表!$B497*10%,IF(A497="战士",人物成长表!$D497*人物成长表!$B497*10%+16+(人物成长表!$B497-1)*(-3),IF(A497="盗贼",人物成长表!$D497*人物成长表!$B497*15%*转化表!$B$4,IF(A497="弓手",人物成长表!$D497*人物成长表!$B497*15%*转化表!$B$5,IF(A497="法师",人物成长表!$D497*人物成长表!$B497*15%*转化表!$B$6)))))</f>
        <v>0</v>
      </c>
      <c r="H497" s="49">
        <f>IF(A497="圣骑士",人物成长表!$D497*人物成长表!$B497*5%*转化表!$C$2,IF(A497="战士",人物成长表!$D497*人物成长表!$B497*5%*转化表!$C$3,IF(A497="盗贼",人物成长表!$D497*人物成长表!$B497*5%*转化表!$C$4,IF(A497="弓手",人物成长表!$D497*人物成长表!$B497*5%*转化表!$C$5,IF(A497="法师",人物成长表!$D497*人物成长表!$B497*5%*转化表!$C$6)))))</f>
        <v>33.599999999999994</v>
      </c>
      <c r="I497" s="49">
        <f>IF(A497="圣骑士",人物成长表!$E497*人物成长表!$B497*15%*转化表!$D$2,IF(A497="战士",人物成长表!$E497*人物成长表!$B497*15%*转化表!$D$3,IF(A497="盗贼",人物成长表!$E497*人物成长表!$B497*15%*转化表!$D$4,IF(A497="弓手",人物成长表!$E497*人物成长表!$B497*15%*转化表!$D$5,IF(A497="法师",人物成长表!$E497*人物成长表!$B497*15%*转化表!$D$6)))))</f>
        <v>172.79999999999998</v>
      </c>
      <c r="J497" s="48">
        <f>(E497-50)*人物成长表!$B497*7%+0.053+IF(AND(B497&lt;=10,B497&gt;0),(人物成长表!$B497-1)*转化表!$F$24,IF(AND(B497&lt;=20,B497&gt;10),9*转化表!$F$24+(B497-10)*转化表!$F$25,IF(AND(B497&lt;=30,B497&gt;20),9*转化表!$F$24+10*转化表!$F$25+(B497-20)*转化表!$F$26,IF(AND(B497&lt;=40,B497&gt;30),9*转化表!$F$24+10*转化表!$F$25+10*转化表!$F$26+(B497-30)*转化表!$F$27,IF(AND(B497&lt;=50,B497&gt;40),9*转化表!$F$24+10*转化表!$F$25+10*转化表!$F$26+10*转化表!$F$27+(B497-40)*转化表!$F$28,IF(AND(B497&lt;=60,B497&gt;50),9*转化表!$F$24+10*转化表!$F$25+10*转化表!$F$26+10*转化表!$F$27+10*转化表!$F$28+(B497-50)*转化表!$F$29,IF(AND(B497&lt;=70,B497&gt;60),9*转化表!$F$24+10*转化表!$F$25+10*转化表!$F$26+10*转化表!$F$27+10*转化表!$F$28+10*转化表!$F$29+(B497-60)*转化表!$F$30,IF(AND(B497&lt;=80,B497&gt;70),9*转化表!$F$24+10*转化表!$F$25+10*转化表!$F$26+10*转化表!$F$27+10*转化表!$F$28+10*转化表!$F$29+10*转化表!$F$30+(B497-70)*转化表!$F$31,IF(AND(B497&lt;=90,B497&gt;80),9*转化表!$F$24+10*转化表!$F$25+10*转化表!$F$26+10*转化表!$F$27+10*转化表!$F$28+10*转化表!$F$29+10*转化表!$F$30+10*转化表!$F$31+(B497-80)*转化表!$F$32,IF(AND(B497&lt;=100,B497&gt;90),9*转化表!$F$24+10*转化表!$F$25+10*转化表!$F$26+10*转化表!$F$27+10*转化表!$F$28+10*转化表!$F$29+10*转化表!$F$30+10*转化表!$F$31+10*转化表!$F$32+(B497-90)*转化表!$F$33,IF(AND(B497&lt;=110,B497&gt;100),9*转化表!$F$24+10*转化表!$F$25+10*转化表!$F$26+10*转化表!$F$27+10*转化表!$F$28+10*转化表!$F$29+10*转化表!$F$30+10*转化表!$F$31+10*转化表!$F$32+10*转化表!$F$33+(B497-100)*转化表!$F$34,IF(AND(B497&lt;=120,B497&gt;110),9*转化表!$F$24+10*转化表!$F$25+10*转化表!$F$26+10*转化表!$F$27+10*转化表!$F$28+10*转化表!$F$29+10*转化表!$F$30+10*转化表!$F$31+10*转化表!$F$32+10*转化表!$F$33+10*转化表!$F$34+(B497-110)*转化表!$F$35))))))))))))</f>
        <v>17.103000000000002</v>
      </c>
      <c r="K497" s="48">
        <f>(F497-50)*人物成长表!$B497*10%+0.8+IF(AND(B497&lt;=10,B497&gt;0),(人物成长表!$B497-1)*转化表!$G$24,IF(AND(B497&lt;=20,B497&gt;10),9*转化表!$G$24+(B497-10)*转化表!$G$25,IF(AND(B497&lt;=30,B497&gt;20),9*转化表!$G$24+10*转化表!$G$25+(B497-20)*转化表!$G$26,IF(AND(B497&lt;=40,B497&gt;30),9*转化表!$G$24+10*转化表!$G$25+10*转化表!$G$26+(B497-30)*转化表!$G$27,IF(AND(B497&lt;=50,B497&gt;40),9*转化表!$G$24+10*转化表!$G$25+10*转化表!$G$26+10*转化表!$G$27+(B497-40)*转化表!$G$28,IF(AND(B497&lt;=60,B497&gt;50),9*转化表!$G$24+10*转化表!$G$25+10*转化表!$G$26+10*转化表!$G$27+10*转化表!$G$28+(B497-50)*转化表!$G$29,IF(AND(B497&lt;=70,B497&gt;60),9*转化表!$G$24+10*转化表!$G$25+10*转化表!$G$26+10*转化表!$G$27+10*转化表!$G$28+10*转化表!$G$29+(B497-60)*转化表!$G$30,IF(AND(B497&lt;=80,B497&gt;70),9*转化表!$G$24+10*转化表!$G$25+10*转化表!$G$26+10*转化表!$G$27+10*转化表!$G$28+10*转化表!$G$29+10*转化表!$G$30+(B497-70)*转化表!$G$31,IF(AND(B497&lt;=90,B497&gt;80),9*转化表!$G$24+10*转化表!$G$25+10*转化表!$G$26+10*转化表!$G$27+10*转化表!$G$28+10*转化表!$G$29+10*转化表!$G$30+10*转化表!$G$31+(B497-80)*转化表!$G$32,IF(AND(B497&lt;=100,B497&gt;90),9*转化表!$G$24+10*转化表!$G$25+10*转化表!$G$26+10*转化表!$G$27+10*转化表!$G$28+10*转化表!$G$29+10*转化表!$G$30+10*转化表!$G$31+10*转化表!$G$32+(B497-90)*转化表!$G$33,IF(AND(B497&lt;=110,B497&gt;100),9*转化表!$G$24+10*转化表!$G$25+10*转化表!$G$26+10*转化表!$G$27+10*转化表!$G$28+10*转化表!$G$29+10*转化表!$G$30+10*转化表!$G$31+10*转化表!$G$32+10*转化表!$G$33+(B497-100)*转化表!$G$34,IF(AND(B497&lt;=120,B497&gt;110),9*转化表!$G$24+10*转化表!$G$25+10*转化表!$G$26+10*转化表!$G$27+10*转化表!$G$28+10*转化表!$G$29+10*转化表!$G$30+10*转化表!$G$31+10*转化表!$G$32+10*转化表!$G$33+10*转化表!$G$34+(B497-110)*转化表!$G$35))))))))))))</f>
        <v>29.67</v>
      </c>
      <c r="L497" s="48">
        <f>(F497-50)*人物成长表!$B497*7%+0.8+IF(AND(B497&lt;=10,B497&gt;0),(人物成长表!$B497-1)*转化表!$H$24,IF(AND(B497&lt;=20,B497&gt;10),9*转化表!$H$24+(B497-10)*转化表!$H$25,IF(AND(B497&lt;=30,B497&gt;20),9*转化表!$H$24+10*转化表!$H$25+(B497-20)*转化表!$H$26,IF(AND(B497&lt;=40,B497&gt;30),9*转化表!$H$24+10*转化表!$H$25+10*转化表!$H$26+(B497-30)*转化表!$H$27,IF(AND(B497&lt;=50,B497&gt;40),9*转化表!$H$24+10*转化表!$H$25+10*转化表!$H$26+10*转化表!$H$27+(B497-40)*转化表!$H$28,IF(AND(B497&lt;=60,B497&gt;50),9*转化表!$H$24+10*转化表!$H$25+10*转化表!$H$26+10*转化表!$H$27+10*转化表!$H$28+(B497-50)*转化表!$H$29,IF(AND(B497&lt;=70,B497&gt;60),9*转化表!$H$24+10*转化表!$H$25+10*转化表!$H$26+10*转化表!$H$27+10*转化表!$H$28+10*转化表!$H$29+(B497-60)*转化表!$H$30,IF(AND(B497&lt;=80,B497&gt;70),9*转化表!$H$24+10*转化表!$H$25+10*转化表!$H$26+10*转化表!$H$27+10*转化表!$H$28+10*转化表!$H$29+10*转化表!$H$30+(B497-70)*转化表!$H$31,IF(AND(B497&lt;=90,B497&gt;80),9*转化表!$H$24+10*转化表!$H$25+10*转化表!$H$26+10*转化表!$H$27+10*转化表!$H$28+10*转化表!$H$29+10*转化表!$H$30+10*转化表!$H$31+(B497-80)*转化表!$H$32,IF(AND(B497&lt;=100,B497&gt;90),9*转化表!$H$24+10*转化表!$H$25+10*转化表!$H$26+10*转化表!$H$27+10*转化表!$H$28+10*转化表!$H$29+10*转化表!$H$30+10*转化表!$H$31+10*转化表!$H$32+(B497-90)*转化表!$H$33,IF(AND(B497&lt;=110,B497&gt;100),9*转化表!$H$24+10*转化表!$H$25+10*转化表!$H$26+10*转化表!$H$27+10*转化表!$H$28+10*转化表!$H$29+10*转化表!$H$30+10*转化表!$H$31+10*转化表!$H$32+10*转化表!$H$33+(B497-100)*转化表!$H$34,IF(AND(B497&lt;=120,B497&gt;110),9*转化表!$H$24+10*转化表!$H$25+10*转化表!$H$26+10*转化表!$H$27+10*转化表!$H$28+10*转化表!$H$29+10*转化表!$H$30+10*转化表!$H$31+10*转化表!$H$32+10*转化表!$H$33+10*转化表!$H$34+(B497-110)*转化表!$H$35))))))))))))</f>
        <v>17.850000000000001</v>
      </c>
      <c r="M497" s="30">
        <v>0.25</v>
      </c>
      <c r="N497" s="28">
        <v>0</v>
      </c>
      <c r="O497" s="28">
        <v>0</v>
      </c>
      <c r="P497" s="28">
        <v>0</v>
      </c>
      <c r="Q497" s="28">
        <v>0</v>
      </c>
      <c r="R497" s="28">
        <v>0</v>
      </c>
      <c r="S497" s="28">
        <v>0</v>
      </c>
    </row>
    <row r="498" spans="1:19">
      <c r="A498" s="27" t="s">
        <v>25</v>
      </c>
      <c r="B498" s="28">
        <v>17</v>
      </c>
      <c r="C498" s="29">
        <f>IF(A498="圣骑士",(40*(人物成长表!$B498-1)+150)*转化表!$H$2,IF(A498="战士",(40*(人物成长表!$B498-1)+150)*转化表!$H$3,IF(A498="盗贼",(40*(人物成长表!$B498-1)+150)*转化表!$H$4,IF(A498="弓手",(40*(人物成长表!$B498-1)+150)*转化表!$H$5,IF(A498="法师",(40*(人物成长表!$B498-1)+150)*转化表!$H$6)))))</f>
        <v>553</v>
      </c>
      <c r="D498" s="27">
        <v>60</v>
      </c>
      <c r="E498" s="27">
        <v>60</v>
      </c>
      <c r="F498" s="28">
        <v>60</v>
      </c>
      <c r="G498" s="49">
        <f>IF(A498="圣骑士",人物成长表!$D498*人物成长表!$B498*10%*转化表!$B$2+转化表!$B$2*人物成长表!$B498*10%,IF(A498="战士",人物成长表!$D498*人物成长表!$B498*10%+16+(人物成长表!$B498-1)*(-3),IF(A498="盗贼",人物成长表!$D498*人物成长表!$B498*15%*转化表!$B$4,IF(A498="弓手",人物成长表!$D498*人物成长表!$B498*15%*转化表!$B$5,IF(A498="法师",人物成长表!$D498*人物成长表!$B498*15%*转化表!$B$6)))))</f>
        <v>0</v>
      </c>
      <c r="H498" s="49">
        <f>IF(A498="圣骑士",人物成长表!$D498*人物成长表!$B498*5%*转化表!$C$2,IF(A498="战士",人物成长表!$D498*人物成长表!$B498*5%*转化表!$C$3,IF(A498="盗贼",人物成长表!$D498*人物成长表!$B498*5%*转化表!$C$4,IF(A498="弓手",人物成长表!$D498*人物成长表!$B498*5%*转化表!$C$5,IF(A498="法师",人物成长表!$D498*人物成长表!$B498*5%*转化表!$C$6)))))</f>
        <v>35.699999999999996</v>
      </c>
      <c r="I498" s="49">
        <f>IF(A498="圣骑士",人物成长表!$E498*人物成长表!$B498*15%*转化表!$D$2,IF(A498="战士",人物成长表!$E498*人物成长表!$B498*15%*转化表!$D$3,IF(A498="盗贼",人物成长表!$E498*人物成长表!$B498*15%*转化表!$D$4,IF(A498="弓手",人物成长表!$E498*人物成长表!$B498*15%*转化表!$D$5,IF(A498="法师",人物成长表!$E498*人物成长表!$B498*15%*转化表!$D$6)))))</f>
        <v>183.6</v>
      </c>
      <c r="J498" s="48">
        <f>(E498-50)*人物成长表!$B498*7%+0.053+IF(AND(B498&lt;=10,B498&gt;0),(人物成长表!$B498-1)*转化表!$F$24,IF(AND(B498&lt;=20,B498&gt;10),9*转化表!$F$24+(B498-10)*转化表!$F$25,IF(AND(B498&lt;=30,B498&gt;20),9*转化表!$F$24+10*转化表!$F$25+(B498-20)*转化表!$F$26,IF(AND(B498&lt;=40,B498&gt;30),9*转化表!$F$24+10*转化表!$F$25+10*转化表!$F$26+(B498-30)*转化表!$F$27,IF(AND(B498&lt;=50,B498&gt;40),9*转化表!$F$24+10*转化表!$F$25+10*转化表!$F$26+10*转化表!$F$27+(B498-40)*转化表!$F$28,IF(AND(B498&lt;=60,B498&gt;50),9*转化表!$F$24+10*转化表!$F$25+10*转化表!$F$26+10*转化表!$F$27+10*转化表!$F$28+(B498-50)*转化表!$F$29,IF(AND(B498&lt;=70,B498&gt;60),9*转化表!$F$24+10*转化表!$F$25+10*转化表!$F$26+10*转化表!$F$27+10*转化表!$F$28+10*转化表!$F$29+(B498-60)*转化表!$F$30,IF(AND(B498&lt;=80,B498&gt;70),9*转化表!$F$24+10*转化表!$F$25+10*转化表!$F$26+10*转化表!$F$27+10*转化表!$F$28+10*转化表!$F$29+10*转化表!$F$30+(B498-70)*转化表!$F$31,IF(AND(B498&lt;=90,B498&gt;80),9*转化表!$F$24+10*转化表!$F$25+10*转化表!$F$26+10*转化表!$F$27+10*转化表!$F$28+10*转化表!$F$29+10*转化表!$F$30+10*转化表!$F$31+(B498-80)*转化表!$F$32,IF(AND(B498&lt;=100,B498&gt;90),9*转化表!$F$24+10*转化表!$F$25+10*转化表!$F$26+10*转化表!$F$27+10*转化表!$F$28+10*转化表!$F$29+10*转化表!$F$30+10*转化表!$F$31+10*转化表!$F$32+(B498-90)*转化表!$F$33,IF(AND(B498&lt;=110,B498&gt;100),9*转化表!$F$24+10*转化表!$F$25+10*转化表!$F$26+10*转化表!$F$27+10*转化表!$F$28+10*转化表!$F$29+10*转化表!$F$30+10*转化表!$F$31+10*转化表!$F$32+10*转化表!$F$33+(B498-100)*转化表!$F$34,IF(AND(B498&lt;=120,B498&gt;110),9*转化表!$F$24+10*转化表!$F$25+10*转化表!$F$26+10*转化表!$F$27+10*转化表!$F$28+10*转化表!$F$29+10*转化表!$F$30+10*转化表!$F$31+10*转化表!$F$32+10*转化表!$F$33+10*转化表!$F$34+(B498-110)*转化表!$F$35))))))))))))</f>
        <v>18.253</v>
      </c>
      <c r="K498" s="48">
        <f>(F498-50)*人物成长表!$B498*10%+0.8+IF(AND(B498&lt;=10,B498&gt;0),(人物成长表!$B498-1)*转化表!$G$24,IF(AND(B498&lt;=20,B498&gt;10),9*转化表!$G$24+(B498-10)*转化表!$G$25,IF(AND(B498&lt;=30,B498&gt;20),9*转化表!$G$24+10*转化表!$G$25+(B498-20)*转化表!$G$26,IF(AND(B498&lt;=40,B498&gt;30),9*转化表!$G$24+10*转化表!$G$25+10*转化表!$G$26+(B498-30)*转化表!$G$27,IF(AND(B498&lt;=50,B498&gt;40),9*转化表!$G$24+10*转化表!$G$25+10*转化表!$G$26+10*转化表!$G$27+(B498-40)*转化表!$G$28,IF(AND(B498&lt;=60,B498&gt;50),9*转化表!$G$24+10*转化表!$G$25+10*转化表!$G$26+10*转化表!$G$27+10*转化表!$G$28+(B498-50)*转化表!$G$29,IF(AND(B498&lt;=70,B498&gt;60),9*转化表!$G$24+10*转化表!$G$25+10*转化表!$G$26+10*转化表!$G$27+10*转化表!$G$28+10*转化表!$G$29+(B498-60)*转化表!$G$30,IF(AND(B498&lt;=80,B498&gt;70),9*转化表!$G$24+10*转化表!$G$25+10*转化表!$G$26+10*转化表!$G$27+10*转化表!$G$28+10*转化表!$G$29+10*转化表!$G$30+(B498-70)*转化表!$G$31,IF(AND(B498&lt;=90,B498&gt;80),9*转化表!$G$24+10*转化表!$G$25+10*转化表!$G$26+10*转化表!$G$27+10*转化表!$G$28+10*转化表!$G$29+10*转化表!$G$30+10*转化表!$G$31+(B498-80)*转化表!$G$32,IF(AND(B498&lt;=100,B498&gt;90),9*转化表!$G$24+10*转化表!$G$25+10*转化表!$G$26+10*转化表!$G$27+10*转化表!$G$28+10*转化表!$G$29+10*转化表!$G$30+10*转化表!$G$31+10*转化表!$G$32+(B498-90)*转化表!$G$33,IF(AND(B498&lt;=110,B498&gt;100),9*转化表!$G$24+10*转化表!$G$25+10*转化表!$G$26+10*转化表!$G$27+10*转化表!$G$28+10*转化表!$G$29+10*转化表!$G$30+10*转化表!$G$31+10*转化表!$G$32+10*转化表!$G$33+(B498-100)*转化表!$G$34,IF(AND(B498&lt;=120,B498&gt;110),9*转化表!$G$24+10*转化表!$G$25+10*转化表!$G$26+10*转化表!$G$27+10*转化表!$G$28+10*转化表!$G$29+10*转化表!$G$30+10*转化表!$G$31+10*转化表!$G$32+10*转化表!$G$33+10*转化表!$G$34+(B498-110)*转化表!$G$35))))))))))))</f>
        <v>32.620000000000005</v>
      </c>
      <c r="L498" s="48">
        <f>(F498-50)*人物成长表!$B498*7%+0.8+IF(AND(B498&lt;=10,B498&gt;0),(人物成长表!$B498-1)*转化表!$H$24,IF(AND(B498&lt;=20,B498&gt;10),9*转化表!$H$24+(B498-10)*转化表!$H$25,IF(AND(B498&lt;=30,B498&gt;20),9*转化表!$H$24+10*转化表!$H$25+(B498-20)*转化表!$H$26,IF(AND(B498&lt;=40,B498&gt;30),9*转化表!$H$24+10*转化表!$H$25+10*转化表!$H$26+(B498-30)*转化表!$H$27,IF(AND(B498&lt;=50,B498&gt;40),9*转化表!$H$24+10*转化表!$H$25+10*转化表!$H$26+10*转化表!$H$27+(B498-40)*转化表!$H$28,IF(AND(B498&lt;=60,B498&gt;50),9*转化表!$H$24+10*转化表!$H$25+10*转化表!$H$26+10*转化表!$H$27+10*转化表!$H$28+(B498-50)*转化表!$H$29,IF(AND(B498&lt;=70,B498&gt;60),9*转化表!$H$24+10*转化表!$H$25+10*转化表!$H$26+10*转化表!$H$27+10*转化表!$H$28+10*转化表!$H$29+(B498-60)*转化表!$H$30,IF(AND(B498&lt;=80,B498&gt;70),9*转化表!$H$24+10*转化表!$H$25+10*转化表!$H$26+10*转化表!$H$27+10*转化表!$H$28+10*转化表!$H$29+10*转化表!$H$30+(B498-70)*转化表!$H$31,IF(AND(B498&lt;=90,B498&gt;80),9*转化表!$H$24+10*转化表!$H$25+10*转化表!$H$26+10*转化表!$H$27+10*转化表!$H$28+10*转化表!$H$29+10*转化表!$H$30+10*转化表!$H$31+(B498-80)*转化表!$H$32,IF(AND(B498&lt;=100,B498&gt;90),9*转化表!$H$24+10*转化表!$H$25+10*转化表!$H$26+10*转化表!$H$27+10*转化表!$H$28+10*转化表!$H$29+10*转化表!$H$30+10*转化表!$H$31+10*转化表!$H$32+(B498-90)*转化表!$H$33,IF(AND(B498&lt;=110,B498&gt;100),9*转化表!$H$24+10*转化表!$H$25+10*转化表!$H$26+10*转化表!$H$27+10*转化表!$H$28+10*转化表!$H$29+10*转化表!$H$30+10*转化表!$H$31+10*转化表!$H$32+10*转化表!$H$33+(B498-100)*转化表!$H$34,IF(AND(B498&lt;=120,B498&gt;110),9*转化表!$H$24+10*转化表!$H$25+10*转化表!$H$26+10*转化表!$H$27+10*转化表!$H$28+10*转化表!$H$29+10*转化表!$H$30+10*转化表!$H$31+10*转化表!$H$32+10*转化表!$H$33+10*转化表!$H$34+(B498-110)*转化表!$H$35))))))))))))</f>
        <v>19</v>
      </c>
      <c r="M498" s="30">
        <v>0.25</v>
      </c>
      <c r="N498" s="28">
        <v>0</v>
      </c>
      <c r="O498" s="28">
        <v>0</v>
      </c>
      <c r="P498" s="28">
        <v>0</v>
      </c>
      <c r="Q498" s="28">
        <v>0</v>
      </c>
      <c r="R498" s="28">
        <v>0</v>
      </c>
      <c r="S498" s="28">
        <v>0</v>
      </c>
    </row>
    <row r="499" spans="1:19">
      <c r="A499" s="27" t="s">
        <v>25</v>
      </c>
      <c r="B499" s="28">
        <v>18</v>
      </c>
      <c r="C499" s="29">
        <f>IF(A499="圣骑士",(40*(人物成长表!$B499-1)+150)*转化表!$H$2,IF(A499="战士",(40*(人物成长表!$B499-1)+150)*转化表!$H$3,IF(A499="盗贼",(40*(人物成长表!$B499-1)+150)*转化表!$H$4,IF(A499="弓手",(40*(人物成长表!$B499-1)+150)*转化表!$H$5,IF(A499="法师",(40*(人物成长表!$B499-1)+150)*转化表!$H$6)))))</f>
        <v>581</v>
      </c>
      <c r="D499" s="27">
        <v>60</v>
      </c>
      <c r="E499" s="27">
        <v>60</v>
      </c>
      <c r="F499" s="28">
        <v>60</v>
      </c>
      <c r="G499" s="49">
        <f>IF(A499="圣骑士",人物成长表!$D499*人物成长表!$B499*10%*转化表!$B$2+转化表!$B$2*人物成长表!$B499*10%,IF(A499="战士",人物成长表!$D499*人物成长表!$B499*10%+16+(人物成长表!$B499-1)*(-3),IF(A499="盗贼",人物成长表!$D499*人物成长表!$B499*15%*转化表!$B$4,IF(A499="弓手",人物成长表!$D499*人物成长表!$B499*15%*转化表!$B$5,IF(A499="法师",人物成长表!$D499*人物成长表!$B499*15%*转化表!$B$6)))))</f>
        <v>0</v>
      </c>
      <c r="H499" s="49">
        <f>IF(A499="圣骑士",人物成长表!$D499*人物成长表!$B499*5%*转化表!$C$2,IF(A499="战士",人物成长表!$D499*人物成长表!$B499*5%*转化表!$C$3,IF(A499="盗贼",人物成长表!$D499*人物成长表!$B499*5%*转化表!$C$4,IF(A499="弓手",人物成长表!$D499*人物成长表!$B499*5%*转化表!$C$5,IF(A499="法师",人物成长表!$D499*人物成长表!$B499*5%*转化表!$C$6)))))</f>
        <v>37.799999999999997</v>
      </c>
      <c r="I499" s="49">
        <f>IF(A499="圣骑士",人物成长表!$E499*人物成长表!$B499*15%*转化表!$D$2,IF(A499="战士",人物成长表!$E499*人物成长表!$B499*15%*转化表!$D$3,IF(A499="盗贼",人物成长表!$E499*人物成长表!$B499*15%*转化表!$D$4,IF(A499="弓手",人物成长表!$E499*人物成长表!$B499*15%*转化表!$D$5,IF(A499="法师",人物成长表!$E499*人物成长表!$B499*15%*转化表!$D$6)))))</f>
        <v>194.4</v>
      </c>
      <c r="J499" s="48">
        <f>(E499-50)*人物成长表!$B499*7%+0.053+IF(AND(B499&lt;=10,B499&gt;0),(人物成长表!$B499-1)*转化表!$F$24,IF(AND(B499&lt;=20,B499&gt;10),9*转化表!$F$24+(B499-10)*转化表!$F$25,IF(AND(B499&lt;=30,B499&gt;20),9*转化表!$F$24+10*转化表!$F$25+(B499-20)*转化表!$F$26,IF(AND(B499&lt;=40,B499&gt;30),9*转化表!$F$24+10*转化表!$F$25+10*转化表!$F$26+(B499-30)*转化表!$F$27,IF(AND(B499&lt;=50,B499&gt;40),9*转化表!$F$24+10*转化表!$F$25+10*转化表!$F$26+10*转化表!$F$27+(B499-40)*转化表!$F$28,IF(AND(B499&lt;=60,B499&gt;50),9*转化表!$F$24+10*转化表!$F$25+10*转化表!$F$26+10*转化表!$F$27+10*转化表!$F$28+(B499-50)*转化表!$F$29,IF(AND(B499&lt;=70,B499&gt;60),9*转化表!$F$24+10*转化表!$F$25+10*转化表!$F$26+10*转化表!$F$27+10*转化表!$F$28+10*转化表!$F$29+(B499-60)*转化表!$F$30,IF(AND(B499&lt;=80,B499&gt;70),9*转化表!$F$24+10*转化表!$F$25+10*转化表!$F$26+10*转化表!$F$27+10*转化表!$F$28+10*转化表!$F$29+10*转化表!$F$30+(B499-70)*转化表!$F$31,IF(AND(B499&lt;=90,B499&gt;80),9*转化表!$F$24+10*转化表!$F$25+10*转化表!$F$26+10*转化表!$F$27+10*转化表!$F$28+10*转化表!$F$29+10*转化表!$F$30+10*转化表!$F$31+(B499-80)*转化表!$F$32,IF(AND(B499&lt;=100,B499&gt;90),9*转化表!$F$24+10*转化表!$F$25+10*转化表!$F$26+10*转化表!$F$27+10*转化表!$F$28+10*转化表!$F$29+10*转化表!$F$30+10*转化表!$F$31+10*转化表!$F$32+(B499-90)*转化表!$F$33,IF(AND(B499&lt;=110,B499&gt;100),9*转化表!$F$24+10*转化表!$F$25+10*转化表!$F$26+10*转化表!$F$27+10*转化表!$F$28+10*转化表!$F$29+10*转化表!$F$30+10*转化表!$F$31+10*转化表!$F$32+10*转化表!$F$33+(B499-100)*转化表!$F$34,IF(AND(B499&lt;=120,B499&gt;110),9*转化表!$F$24+10*转化表!$F$25+10*转化表!$F$26+10*转化表!$F$27+10*转化表!$F$28+10*转化表!$F$29+10*转化表!$F$30+10*转化表!$F$31+10*转化表!$F$32+10*转化表!$F$33+10*转化表!$F$34+(B499-110)*转化表!$F$35))))))))))))</f>
        <v>19.403000000000002</v>
      </c>
      <c r="K499" s="48">
        <f>(F499-50)*人物成长表!$B499*10%+0.8+IF(AND(B499&lt;=10,B499&gt;0),(人物成长表!$B499-1)*转化表!$G$24,IF(AND(B499&lt;=20,B499&gt;10),9*转化表!$G$24+(B499-10)*转化表!$G$25,IF(AND(B499&lt;=30,B499&gt;20),9*转化表!$G$24+10*转化表!$G$25+(B499-20)*转化表!$G$26,IF(AND(B499&lt;=40,B499&gt;30),9*转化表!$G$24+10*转化表!$G$25+10*转化表!$G$26+(B499-30)*转化表!$G$27,IF(AND(B499&lt;=50,B499&gt;40),9*转化表!$G$24+10*转化表!$G$25+10*转化表!$G$26+10*转化表!$G$27+(B499-40)*转化表!$G$28,IF(AND(B499&lt;=60,B499&gt;50),9*转化表!$G$24+10*转化表!$G$25+10*转化表!$G$26+10*转化表!$G$27+10*转化表!$G$28+(B499-50)*转化表!$G$29,IF(AND(B499&lt;=70,B499&gt;60),9*转化表!$G$24+10*转化表!$G$25+10*转化表!$G$26+10*转化表!$G$27+10*转化表!$G$28+10*转化表!$G$29+(B499-60)*转化表!$G$30,IF(AND(B499&lt;=80,B499&gt;70),9*转化表!$G$24+10*转化表!$G$25+10*转化表!$G$26+10*转化表!$G$27+10*转化表!$G$28+10*转化表!$G$29+10*转化表!$G$30+(B499-70)*转化表!$G$31,IF(AND(B499&lt;=90,B499&gt;80),9*转化表!$G$24+10*转化表!$G$25+10*转化表!$G$26+10*转化表!$G$27+10*转化表!$G$28+10*转化表!$G$29+10*转化表!$G$30+10*转化表!$G$31+(B499-80)*转化表!$G$32,IF(AND(B499&lt;=100,B499&gt;90),9*转化表!$G$24+10*转化表!$G$25+10*转化表!$G$26+10*转化表!$G$27+10*转化表!$G$28+10*转化表!$G$29+10*转化表!$G$30+10*转化表!$G$31+10*转化表!$G$32+(B499-90)*转化表!$G$33,IF(AND(B499&lt;=110,B499&gt;100),9*转化表!$G$24+10*转化表!$G$25+10*转化表!$G$26+10*转化表!$G$27+10*转化表!$G$28+10*转化表!$G$29+10*转化表!$G$30+10*转化表!$G$31+10*转化表!$G$32+10*转化表!$G$33+(B499-100)*转化表!$G$34,IF(AND(B499&lt;=120,B499&gt;110),9*转化表!$G$24+10*转化表!$G$25+10*转化表!$G$26+10*转化表!$G$27+10*转化表!$G$28+10*转化表!$G$29+10*转化表!$G$30+10*转化表!$G$31+10*转化表!$G$32+10*转化表!$G$33+10*转化表!$G$34+(B499-110)*转化表!$G$35))))))))))))</f>
        <v>35.57</v>
      </c>
      <c r="L499" s="48">
        <f>(F499-50)*人物成长表!$B499*7%+0.8+IF(AND(B499&lt;=10,B499&gt;0),(人物成长表!$B499-1)*转化表!$H$24,IF(AND(B499&lt;=20,B499&gt;10),9*转化表!$H$24+(B499-10)*转化表!$H$25,IF(AND(B499&lt;=30,B499&gt;20),9*转化表!$H$24+10*转化表!$H$25+(B499-20)*转化表!$H$26,IF(AND(B499&lt;=40,B499&gt;30),9*转化表!$H$24+10*转化表!$H$25+10*转化表!$H$26+(B499-30)*转化表!$H$27,IF(AND(B499&lt;=50,B499&gt;40),9*转化表!$H$24+10*转化表!$H$25+10*转化表!$H$26+10*转化表!$H$27+(B499-40)*转化表!$H$28,IF(AND(B499&lt;=60,B499&gt;50),9*转化表!$H$24+10*转化表!$H$25+10*转化表!$H$26+10*转化表!$H$27+10*转化表!$H$28+(B499-50)*转化表!$H$29,IF(AND(B499&lt;=70,B499&gt;60),9*转化表!$H$24+10*转化表!$H$25+10*转化表!$H$26+10*转化表!$H$27+10*转化表!$H$28+10*转化表!$H$29+(B499-60)*转化表!$H$30,IF(AND(B499&lt;=80,B499&gt;70),9*转化表!$H$24+10*转化表!$H$25+10*转化表!$H$26+10*转化表!$H$27+10*转化表!$H$28+10*转化表!$H$29+10*转化表!$H$30+(B499-70)*转化表!$H$31,IF(AND(B499&lt;=90,B499&gt;80),9*转化表!$H$24+10*转化表!$H$25+10*转化表!$H$26+10*转化表!$H$27+10*转化表!$H$28+10*转化表!$H$29+10*转化表!$H$30+10*转化表!$H$31+(B499-80)*转化表!$H$32,IF(AND(B499&lt;=100,B499&gt;90),9*转化表!$H$24+10*转化表!$H$25+10*转化表!$H$26+10*转化表!$H$27+10*转化表!$H$28+10*转化表!$H$29+10*转化表!$H$30+10*转化表!$H$31+10*转化表!$H$32+(B499-90)*转化表!$H$33,IF(AND(B499&lt;=110,B499&gt;100),9*转化表!$H$24+10*转化表!$H$25+10*转化表!$H$26+10*转化表!$H$27+10*转化表!$H$28+10*转化表!$H$29+10*转化表!$H$30+10*转化表!$H$31+10*转化表!$H$32+10*转化表!$H$33+(B499-100)*转化表!$H$34,IF(AND(B499&lt;=120,B499&gt;110),9*转化表!$H$24+10*转化表!$H$25+10*转化表!$H$26+10*转化表!$H$27+10*转化表!$H$28+10*转化表!$H$29+10*转化表!$H$30+10*转化表!$H$31+10*转化表!$H$32+10*转化表!$H$33+10*转化表!$H$34+(B499-110)*转化表!$H$35))))))))))))</f>
        <v>20.150000000000002</v>
      </c>
      <c r="M499" s="30">
        <v>0.25</v>
      </c>
      <c r="N499" s="28">
        <v>0</v>
      </c>
      <c r="O499" s="28">
        <v>0</v>
      </c>
      <c r="P499" s="28">
        <v>0</v>
      </c>
      <c r="Q499" s="28">
        <v>0</v>
      </c>
      <c r="R499" s="28">
        <v>0</v>
      </c>
      <c r="S499" s="28">
        <v>0</v>
      </c>
    </row>
    <row r="500" spans="1:19">
      <c r="A500" s="27" t="s">
        <v>25</v>
      </c>
      <c r="B500" s="28">
        <v>19</v>
      </c>
      <c r="C500" s="29">
        <f>IF(A500="圣骑士",(40*(人物成长表!$B500-1)+150)*转化表!$H$2,IF(A500="战士",(40*(人物成长表!$B500-1)+150)*转化表!$H$3,IF(A500="盗贼",(40*(人物成长表!$B500-1)+150)*转化表!$H$4,IF(A500="弓手",(40*(人物成长表!$B500-1)+150)*转化表!$H$5,IF(A500="法师",(40*(人物成长表!$B500-1)+150)*转化表!$H$6)))))</f>
        <v>609</v>
      </c>
      <c r="D500" s="27">
        <v>60</v>
      </c>
      <c r="E500" s="27">
        <v>60</v>
      </c>
      <c r="F500" s="28">
        <v>60</v>
      </c>
      <c r="G500" s="49">
        <f>IF(A500="圣骑士",人物成长表!$D500*人物成长表!$B500*10%*转化表!$B$2+转化表!$B$2*人物成长表!$B500*10%,IF(A500="战士",人物成长表!$D500*人物成长表!$B500*10%+16+(人物成长表!$B500-1)*(-3),IF(A500="盗贼",人物成长表!$D500*人物成长表!$B500*15%*转化表!$B$4,IF(A500="弓手",人物成长表!$D500*人物成长表!$B500*15%*转化表!$B$5,IF(A500="法师",人物成长表!$D500*人物成长表!$B500*15%*转化表!$B$6)))))</f>
        <v>0</v>
      </c>
      <c r="H500" s="49">
        <f>IF(A500="圣骑士",人物成长表!$D500*人物成长表!$B500*5%*转化表!$C$2,IF(A500="战士",人物成长表!$D500*人物成长表!$B500*5%*转化表!$C$3,IF(A500="盗贼",人物成长表!$D500*人物成长表!$B500*5%*转化表!$C$4,IF(A500="弓手",人物成长表!$D500*人物成长表!$B500*5%*转化表!$C$5,IF(A500="法师",人物成长表!$D500*人物成长表!$B500*5%*转化表!$C$6)))))</f>
        <v>39.9</v>
      </c>
      <c r="I500" s="49">
        <f>IF(A500="圣骑士",人物成长表!$E500*人物成长表!$B500*15%*转化表!$D$2,IF(A500="战士",人物成长表!$E500*人物成长表!$B500*15%*转化表!$D$3,IF(A500="盗贼",人物成长表!$E500*人物成长表!$B500*15%*转化表!$D$4,IF(A500="弓手",人物成长表!$E500*人物成长表!$B500*15%*转化表!$D$5,IF(A500="法师",人物成长表!$E500*人物成长表!$B500*15%*转化表!$D$6)))))</f>
        <v>205.2</v>
      </c>
      <c r="J500" s="48">
        <f>(E500-50)*人物成长表!$B500*7%+0.053+IF(AND(B500&lt;=10,B500&gt;0),(人物成长表!$B500-1)*转化表!$F$24,IF(AND(B500&lt;=20,B500&gt;10),9*转化表!$F$24+(B500-10)*转化表!$F$25,IF(AND(B500&lt;=30,B500&gt;20),9*转化表!$F$24+10*转化表!$F$25+(B500-20)*转化表!$F$26,IF(AND(B500&lt;=40,B500&gt;30),9*转化表!$F$24+10*转化表!$F$25+10*转化表!$F$26+(B500-30)*转化表!$F$27,IF(AND(B500&lt;=50,B500&gt;40),9*转化表!$F$24+10*转化表!$F$25+10*转化表!$F$26+10*转化表!$F$27+(B500-40)*转化表!$F$28,IF(AND(B500&lt;=60,B500&gt;50),9*转化表!$F$24+10*转化表!$F$25+10*转化表!$F$26+10*转化表!$F$27+10*转化表!$F$28+(B500-50)*转化表!$F$29,IF(AND(B500&lt;=70,B500&gt;60),9*转化表!$F$24+10*转化表!$F$25+10*转化表!$F$26+10*转化表!$F$27+10*转化表!$F$28+10*转化表!$F$29+(B500-60)*转化表!$F$30,IF(AND(B500&lt;=80,B500&gt;70),9*转化表!$F$24+10*转化表!$F$25+10*转化表!$F$26+10*转化表!$F$27+10*转化表!$F$28+10*转化表!$F$29+10*转化表!$F$30+(B500-70)*转化表!$F$31,IF(AND(B500&lt;=90,B500&gt;80),9*转化表!$F$24+10*转化表!$F$25+10*转化表!$F$26+10*转化表!$F$27+10*转化表!$F$28+10*转化表!$F$29+10*转化表!$F$30+10*转化表!$F$31+(B500-80)*转化表!$F$32,IF(AND(B500&lt;=100,B500&gt;90),9*转化表!$F$24+10*转化表!$F$25+10*转化表!$F$26+10*转化表!$F$27+10*转化表!$F$28+10*转化表!$F$29+10*转化表!$F$30+10*转化表!$F$31+10*转化表!$F$32+(B500-90)*转化表!$F$33,IF(AND(B500&lt;=110,B500&gt;100),9*转化表!$F$24+10*转化表!$F$25+10*转化表!$F$26+10*转化表!$F$27+10*转化表!$F$28+10*转化表!$F$29+10*转化表!$F$30+10*转化表!$F$31+10*转化表!$F$32+10*转化表!$F$33+(B500-100)*转化表!$F$34,IF(AND(B500&lt;=120,B500&gt;110),9*转化表!$F$24+10*转化表!$F$25+10*转化表!$F$26+10*转化表!$F$27+10*转化表!$F$28+10*转化表!$F$29+10*转化表!$F$30+10*转化表!$F$31+10*转化表!$F$32+10*转化表!$F$33+10*转化表!$F$34+(B500-110)*转化表!$F$35))))))))))))</f>
        <v>20.553000000000001</v>
      </c>
      <c r="K500" s="48">
        <f>(F500-50)*人物成长表!$B500*10%+0.8+IF(AND(B500&lt;=10,B500&gt;0),(人物成长表!$B500-1)*转化表!$G$24,IF(AND(B500&lt;=20,B500&gt;10),9*转化表!$G$24+(B500-10)*转化表!$G$25,IF(AND(B500&lt;=30,B500&gt;20),9*转化表!$G$24+10*转化表!$G$25+(B500-20)*转化表!$G$26,IF(AND(B500&lt;=40,B500&gt;30),9*转化表!$G$24+10*转化表!$G$25+10*转化表!$G$26+(B500-30)*转化表!$G$27,IF(AND(B500&lt;=50,B500&gt;40),9*转化表!$G$24+10*转化表!$G$25+10*转化表!$G$26+10*转化表!$G$27+(B500-40)*转化表!$G$28,IF(AND(B500&lt;=60,B500&gt;50),9*转化表!$G$24+10*转化表!$G$25+10*转化表!$G$26+10*转化表!$G$27+10*转化表!$G$28+(B500-50)*转化表!$G$29,IF(AND(B500&lt;=70,B500&gt;60),9*转化表!$G$24+10*转化表!$G$25+10*转化表!$G$26+10*转化表!$G$27+10*转化表!$G$28+10*转化表!$G$29+(B500-60)*转化表!$G$30,IF(AND(B500&lt;=80,B500&gt;70),9*转化表!$G$24+10*转化表!$G$25+10*转化表!$G$26+10*转化表!$G$27+10*转化表!$G$28+10*转化表!$G$29+10*转化表!$G$30+(B500-70)*转化表!$G$31,IF(AND(B500&lt;=90,B500&gt;80),9*转化表!$G$24+10*转化表!$G$25+10*转化表!$G$26+10*转化表!$G$27+10*转化表!$G$28+10*转化表!$G$29+10*转化表!$G$30+10*转化表!$G$31+(B500-80)*转化表!$G$32,IF(AND(B500&lt;=100,B500&gt;90),9*转化表!$G$24+10*转化表!$G$25+10*转化表!$G$26+10*转化表!$G$27+10*转化表!$G$28+10*转化表!$G$29+10*转化表!$G$30+10*转化表!$G$31+10*转化表!$G$32+(B500-90)*转化表!$G$33,IF(AND(B500&lt;=110,B500&gt;100),9*转化表!$G$24+10*转化表!$G$25+10*转化表!$G$26+10*转化表!$G$27+10*转化表!$G$28+10*转化表!$G$29+10*转化表!$G$30+10*转化表!$G$31+10*转化表!$G$32+10*转化表!$G$33+(B500-100)*转化表!$G$34,IF(AND(B500&lt;=120,B500&gt;110),9*转化表!$G$24+10*转化表!$G$25+10*转化表!$G$26+10*转化表!$G$27+10*转化表!$G$28+10*转化表!$G$29+10*转化表!$G$30+10*转化表!$G$31+10*转化表!$G$32+10*转化表!$G$33+10*转化表!$G$34+(B500-110)*转化表!$G$35))))))))))))</f>
        <v>38.519999999999996</v>
      </c>
      <c r="L500" s="48">
        <f>(F500-50)*人物成长表!$B500*7%+0.8+IF(AND(B500&lt;=10,B500&gt;0),(人物成长表!$B500-1)*转化表!$H$24,IF(AND(B500&lt;=20,B500&gt;10),9*转化表!$H$24+(B500-10)*转化表!$H$25,IF(AND(B500&lt;=30,B500&gt;20),9*转化表!$H$24+10*转化表!$H$25+(B500-20)*转化表!$H$26,IF(AND(B500&lt;=40,B500&gt;30),9*转化表!$H$24+10*转化表!$H$25+10*转化表!$H$26+(B500-30)*转化表!$H$27,IF(AND(B500&lt;=50,B500&gt;40),9*转化表!$H$24+10*转化表!$H$25+10*转化表!$H$26+10*转化表!$H$27+(B500-40)*转化表!$H$28,IF(AND(B500&lt;=60,B500&gt;50),9*转化表!$H$24+10*转化表!$H$25+10*转化表!$H$26+10*转化表!$H$27+10*转化表!$H$28+(B500-50)*转化表!$H$29,IF(AND(B500&lt;=70,B500&gt;60),9*转化表!$H$24+10*转化表!$H$25+10*转化表!$H$26+10*转化表!$H$27+10*转化表!$H$28+10*转化表!$H$29+(B500-60)*转化表!$H$30,IF(AND(B500&lt;=80,B500&gt;70),9*转化表!$H$24+10*转化表!$H$25+10*转化表!$H$26+10*转化表!$H$27+10*转化表!$H$28+10*转化表!$H$29+10*转化表!$H$30+(B500-70)*转化表!$H$31,IF(AND(B500&lt;=90,B500&gt;80),9*转化表!$H$24+10*转化表!$H$25+10*转化表!$H$26+10*转化表!$H$27+10*转化表!$H$28+10*转化表!$H$29+10*转化表!$H$30+10*转化表!$H$31+(B500-80)*转化表!$H$32,IF(AND(B500&lt;=100,B500&gt;90),9*转化表!$H$24+10*转化表!$H$25+10*转化表!$H$26+10*转化表!$H$27+10*转化表!$H$28+10*转化表!$H$29+10*转化表!$H$30+10*转化表!$H$31+10*转化表!$H$32+(B500-90)*转化表!$H$33,IF(AND(B500&lt;=110,B500&gt;100),9*转化表!$H$24+10*转化表!$H$25+10*转化表!$H$26+10*转化表!$H$27+10*转化表!$H$28+10*转化表!$H$29+10*转化表!$H$30+10*转化表!$H$31+10*转化表!$H$32+10*转化表!$H$33+(B500-100)*转化表!$H$34,IF(AND(B500&lt;=120,B500&gt;110),9*转化表!$H$24+10*转化表!$H$25+10*转化表!$H$26+10*转化表!$H$27+10*转化表!$H$28+10*转化表!$H$29+10*转化表!$H$30+10*转化表!$H$31+10*转化表!$H$32+10*转化表!$H$33+10*转化表!$H$34+(B500-110)*转化表!$H$35))))))))))))</f>
        <v>21.3</v>
      </c>
      <c r="M500" s="30">
        <v>0.25</v>
      </c>
      <c r="N500" s="28">
        <v>0</v>
      </c>
      <c r="O500" s="28">
        <v>0</v>
      </c>
      <c r="P500" s="28">
        <v>0</v>
      </c>
      <c r="Q500" s="28">
        <v>0</v>
      </c>
      <c r="R500" s="28">
        <v>0</v>
      </c>
      <c r="S500" s="28">
        <v>0</v>
      </c>
    </row>
    <row r="501" spans="1:19">
      <c r="A501" s="27" t="s">
        <v>25</v>
      </c>
      <c r="B501" s="28">
        <v>20</v>
      </c>
      <c r="C501" s="29">
        <f>IF(A501="圣骑士",(40*(人物成长表!$B501-1)+150)*转化表!$H$2,IF(A501="战士",(40*(人物成长表!$B501-1)+150)*转化表!$H$3,IF(A501="盗贼",(40*(人物成长表!$B501-1)+150)*转化表!$H$4,IF(A501="弓手",(40*(人物成长表!$B501-1)+150)*转化表!$H$5,IF(A501="法师",(40*(人物成长表!$B501-1)+150)*转化表!$H$6)))))</f>
        <v>637</v>
      </c>
      <c r="D501" s="27">
        <v>60</v>
      </c>
      <c r="E501" s="27">
        <v>60</v>
      </c>
      <c r="F501" s="28">
        <v>60</v>
      </c>
      <c r="G501" s="49">
        <f>IF(A501="圣骑士",人物成长表!$D501*人物成长表!$B501*10%*转化表!$B$2+转化表!$B$2*人物成长表!$B501*10%,IF(A501="战士",人物成长表!$D501*人物成长表!$B501*10%+16+(人物成长表!$B501-1)*(-3),IF(A501="盗贼",人物成长表!$D501*人物成长表!$B501*15%*转化表!$B$4,IF(A501="弓手",人物成长表!$D501*人物成长表!$B501*15%*转化表!$B$5,IF(A501="法师",人物成长表!$D501*人物成长表!$B501*15%*转化表!$B$6)))))</f>
        <v>0</v>
      </c>
      <c r="H501" s="49">
        <f>IF(A501="圣骑士",人物成长表!$D501*人物成长表!$B501*5%*转化表!$C$2,IF(A501="战士",人物成长表!$D501*人物成长表!$B501*5%*转化表!$C$3,IF(A501="盗贼",人物成长表!$D501*人物成长表!$B501*5%*转化表!$C$4,IF(A501="弓手",人物成长表!$D501*人物成长表!$B501*5%*转化表!$C$5,IF(A501="法师",人物成长表!$D501*人物成长表!$B501*5%*转化表!$C$6)))))</f>
        <v>42</v>
      </c>
      <c r="I501" s="49">
        <f>IF(A501="圣骑士",人物成长表!$E501*人物成长表!$B501*15%*转化表!$D$2,IF(A501="战士",人物成长表!$E501*人物成长表!$B501*15%*转化表!$D$3,IF(A501="盗贼",人物成长表!$E501*人物成长表!$B501*15%*转化表!$D$4,IF(A501="弓手",人物成长表!$E501*人物成长表!$B501*15%*转化表!$D$5,IF(A501="法师",人物成长表!$E501*人物成长表!$B501*15%*转化表!$D$6)))))</f>
        <v>216</v>
      </c>
      <c r="J501" s="48">
        <f>(E501-50)*人物成长表!$B501*7%+0.053+IF(AND(B501&lt;=10,B501&gt;0),(人物成长表!$B501-1)*转化表!$F$24,IF(AND(B501&lt;=20,B501&gt;10),9*转化表!$F$24+(B501-10)*转化表!$F$25,IF(AND(B501&lt;=30,B501&gt;20),9*转化表!$F$24+10*转化表!$F$25+(B501-20)*转化表!$F$26,IF(AND(B501&lt;=40,B501&gt;30),9*转化表!$F$24+10*转化表!$F$25+10*转化表!$F$26+(B501-30)*转化表!$F$27,IF(AND(B501&lt;=50,B501&gt;40),9*转化表!$F$24+10*转化表!$F$25+10*转化表!$F$26+10*转化表!$F$27+(B501-40)*转化表!$F$28,IF(AND(B501&lt;=60,B501&gt;50),9*转化表!$F$24+10*转化表!$F$25+10*转化表!$F$26+10*转化表!$F$27+10*转化表!$F$28+(B501-50)*转化表!$F$29,IF(AND(B501&lt;=70,B501&gt;60),9*转化表!$F$24+10*转化表!$F$25+10*转化表!$F$26+10*转化表!$F$27+10*转化表!$F$28+10*转化表!$F$29+(B501-60)*转化表!$F$30,IF(AND(B501&lt;=80,B501&gt;70),9*转化表!$F$24+10*转化表!$F$25+10*转化表!$F$26+10*转化表!$F$27+10*转化表!$F$28+10*转化表!$F$29+10*转化表!$F$30+(B501-70)*转化表!$F$31,IF(AND(B501&lt;=90,B501&gt;80),9*转化表!$F$24+10*转化表!$F$25+10*转化表!$F$26+10*转化表!$F$27+10*转化表!$F$28+10*转化表!$F$29+10*转化表!$F$30+10*转化表!$F$31+(B501-80)*转化表!$F$32,IF(AND(B501&lt;=100,B501&gt;90),9*转化表!$F$24+10*转化表!$F$25+10*转化表!$F$26+10*转化表!$F$27+10*转化表!$F$28+10*转化表!$F$29+10*转化表!$F$30+10*转化表!$F$31+10*转化表!$F$32+(B501-90)*转化表!$F$33,IF(AND(B501&lt;=110,B501&gt;100),9*转化表!$F$24+10*转化表!$F$25+10*转化表!$F$26+10*转化表!$F$27+10*转化表!$F$28+10*转化表!$F$29+10*转化表!$F$30+10*转化表!$F$31+10*转化表!$F$32+10*转化表!$F$33+(B501-100)*转化表!$F$34,IF(AND(B501&lt;=120,B501&gt;110),9*转化表!$F$24+10*转化表!$F$25+10*转化表!$F$26+10*转化表!$F$27+10*转化表!$F$28+10*转化表!$F$29+10*转化表!$F$30+10*转化表!$F$31+10*转化表!$F$32+10*转化表!$F$33+10*转化表!$F$34+(B501-110)*转化表!$F$35))))))))))))</f>
        <v>21.703000000000003</v>
      </c>
      <c r="K501" s="48">
        <f>(F501-50)*人物成长表!$B501*10%+0.8+IF(AND(B501&lt;=10,B501&gt;0),(人物成长表!$B501-1)*转化表!$G$24,IF(AND(B501&lt;=20,B501&gt;10),9*转化表!$G$24+(B501-10)*转化表!$G$25,IF(AND(B501&lt;=30,B501&gt;20),9*转化表!$G$24+10*转化表!$G$25+(B501-20)*转化表!$G$26,IF(AND(B501&lt;=40,B501&gt;30),9*转化表!$G$24+10*转化表!$G$25+10*转化表!$G$26+(B501-30)*转化表!$G$27,IF(AND(B501&lt;=50,B501&gt;40),9*转化表!$G$24+10*转化表!$G$25+10*转化表!$G$26+10*转化表!$G$27+(B501-40)*转化表!$G$28,IF(AND(B501&lt;=60,B501&gt;50),9*转化表!$G$24+10*转化表!$G$25+10*转化表!$G$26+10*转化表!$G$27+10*转化表!$G$28+(B501-50)*转化表!$G$29,IF(AND(B501&lt;=70,B501&gt;60),9*转化表!$G$24+10*转化表!$G$25+10*转化表!$G$26+10*转化表!$G$27+10*转化表!$G$28+10*转化表!$G$29+(B501-60)*转化表!$G$30,IF(AND(B501&lt;=80,B501&gt;70),9*转化表!$G$24+10*转化表!$G$25+10*转化表!$G$26+10*转化表!$G$27+10*转化表!$G$28+10*转化表!$G$29+10*转化表!$G$30+(B501-70)*转化表!$G$31,IF(AND(B501&lt;=90,B501&gt;80),9*转化表!$G$24+10*转化表!$G$25+10*转化表!$G$26+10*转化表!$G$27+10*转化表!$G$28+10*转化表!$G$29+10*转化表!$G$30+10*转化表!$G$31+(B501-80)*转化表!$G$32,IF(AND(B501&lt;=100,B501&gt;90),9*转化表!$G$24+10*转化表!$G$25+10*转化表!$G$26+10*转化表!$G$27+10*转化表!$G$28+10*转化表!$G$29+10*转化表!$G$30+10*转化表!$G$31+10*转化表!$G$32+(B501-90)*转化表!$G$33,IF(AND(B501&lt;=110,B501&gt;100),9*转化表!$G$24+10*转化表!$G$25+10*转化表!$G$26+10*转化表!$G$27+10*转化表!$G$28+10*转化表!$G$29+10*转化表!$G$30+10*转化表!$G$31+10*转化表!$G$32+10*转化表!$G$33+(B501-100)*转化表!$G$34,IF(AND(B501&lt;=120,B501&gt;110),9*转化表!$G$24+10*转化表!$G$25+10*转化表!$G$26+10*转化表!$G$27+10*转化表!$G$28+10*转化表!$G$29+10*转化表!$G$30+10*转化表!$G$31+10*转化表!$G$32+10*转化表!$G$33+10*转化表!$G$34+(B501-110)*转化表!$G$35))))))))))))</f>
        <v>41.47</v>
      </c>
      <c r="L501" s="48">
        <f>(F501-50)*人物成长表!$B501*7%+0.8+IF(AND(B501&lt;=10,B501&gt;0),(人物成长表!$B501-1)*转化表!$H$24,IF(AND(B501&lt;=20,B501&gt;10),9*转化表!$H$24+(B501-10)*转化表!$H$25,IF(AND(B501&lt;=30,B501&gt;20),9*转化表!$H$24+10*转化表!$H$25+(B501-20)*转化表!$H$26,IF(AND(B501&lt;=40,B501&gt;30),9*转化表!$H$24+10*转化表!$H$25+10*转化表!$H$26+(B501-30)*转化表!$H$27,IF(AND(B501&lt;=50,B501&gt;40),9*转化表!$H$24+10*转化表!$H$25+10*转化表!$H$26+10*转化表!$H$27+(B501-40)*转化表!$H$28,IF(AND(B501&lt;=60,B501&gt;50),9*转化表!$H$24+10*转化表!$H$25+10*转化表!$H$26+10*转化表!$H$27+10*转化表!$H$28+(B501-50)*转化表!$H$29,IF(AND(B501&lt;=70,B501&gt;60),9*转化表!$H$24+10*转化表!$H$25+10*转化表!$H$26+10*转化表!$H$27+10*转化表!$H$28+10*转化表!$H$29+(B501-60)*转化表!$H$30,IF(AND(B501&lt;=80,B501&gt;70),9*转化表!$H$24+10*转化表!$H$25+10*转化表!$H$26+10*转化表!$H$27+10*转化表!$H$28+10*转化表!$H$29+10*转化表!$H$30+(B501-70)*转化表!$H$31,IF(AND(B501&lt;=90,B501&gt;80),9*转化表!$H$24+10*转化表!$H$25+10*转化表!$H$26+10*转化表!$H$27+10*转化表!$H$28+10*转化表!$H$29+10*转化表!$H$30+10*转化表!$H$31+(B501-80)*转化表!$H$32,IF(AND(B501&lt;=100,B501&gt;90),9*转化表!$H$24+10*转化表!$H$25+10*转化表!$H$26+10*转化表!$H$27+10*转化表!$H$28+10*转化表!$H$29+10*转化表!$H$30+10*转化表!$H$31+10*转化表!$H$32+(B501-90)*转化表!$H$33,IF(AND(B501&lt;=110,B501&gt;100),9*转化表!$H$24+10*转化表!$H$25+10*转化表!$H$26+10*转化表!$H$27+10*转化表!$H$28+10*转化表!$H$29+10*转化表!$H$30+10*转化表!$H$31+10*转化表!$H$32+10*转化表!$H$33+(B501-100)*转化表!$H$34,IF(AND(B501&lt;=120,B501&gt;110),9*转化表!$H$24+10*转化表!$H$25+10*转化表!$H$26+10*转化表!$H$27+10*转化表!$H$28+10*转化表!$H$29+10*转化表!$H$30+10*转化表!$H$31+10*转化表!$H$32+10*转化表!$H$33+10*转化表!$H$34+(B501-110)*转化表!$H$35))))))))))))</f>
        <v>22.450000000000003</v>
      </c>
      <c r="M501" s="30">
        <v>0.25</v>
      </c>
      <c r="N501" s="28">
        <v>0</v>
      </c>
      <c r="O501" s="28">
        <v>0</v>
      </c>
      <c r="P501" s="28">
        <v>0</v>
      </c>
      <c r="Q501" s="28">
        <v>0</v>
      </c>
      <c r="R501" s="28">
        <v>0</v>
      </c>
      <c r="S501" s="28">
        <v>0</v>
      </c>
    </row>
    <row r="502" spans="1:19">
      <c r="A502" s="27" t="s">
        <v>25</v>
      </c>
      <c r="B502" s="28">
        <v>21</v>
      </c>
      <c r="C502" s="29">
        <f>IF(A502="圣骑士",(40*(人物成长表!$B502-1)+150)*转化表!$H$2,IF(A502="战士",(40*(人物成长表!$B502-1)+150)*转化表!$H$3,IF(A502="盗贼",(40*(人物成长表!$B502-1)+150)*转化表!$H$4,IF(A502="弓手",(40*(人物成长表!$B502-1)+150)*转化表!$H$5,IF(A502="法师",(40*(人物成长表!$B502-1)+150)*转化表!$H$6)))))</f>
        <v>665</v>
      </c>
      <c r="D502" s="27">
        <v>60</v>
      </c>
      <c r="E502" s="27">
        <v>60</v>
      </c>
      <c r="F502" s="28">
        <v>60</v>
      </c>
      <c r="G502" s="49">
        <f>IF(A502="圣骑士",人物成长表!$D502*人物成长表!$B502*10%*转化表!$B$2+转化表!$B$2*人物成长表!$B502*10%,IF(A502="战士",人物成长表!$D502*人物成长表!$B502*10%+16+(人物成长表!$B502-1)*(-3),IF(A502="盗贼",人物成长表!$D502*人物成长表!$B502*15%*转化表!$B$4,IF(A502="弓手",人物成长表!$D502*人物成长表!$B502*15%*转化表!$B$5,IF(A502="法师",人物成长表!$D502*人物成长表!$B502*15%*转化表!$B$6)))))</f>
        <v>0</v>
      </c>
      <c r="H502" s="49">
        <f>IF(A502="圣骑士",人物成长表!$D502*人物成长表!$B502*5%*转化表!$C$2,IF(A502="战士",人物成长表!$D502*人物成长表!$B502*5%*转化表!$C$3,IF(A502="盗贼",人物成长表!$D502*人物成长表!$B502*5%*转化表!$C$4,IF(A502="弓手",人物成长表!$D502*人物成长表!$B502*5%*转化表!$C$5,IF(A502="法师",人物成长表!$D502*人物成长表!$B502*5%*转化表!$C$6)))))</f>
        <v>44.099999999999994</v>
      </c>
      <c r="I502" s="49">
        <f>IF(A502="圣骑士",人物成长表!$E502*人物成长表!$B502*15%*转化表!$D$2,IF(A502="战士",人物成长表!$E502*人物成长表!$B502*15%*转化表!$D$3,IF(A502="盗贼",人物成长表!$E502*人物成长表!$B502*15%*转化表!$D$4,IF(A502="弓手",人物成长表!$E502*人物成长表!$B502*15%*转化表!$D$5,IF(A502="法师",人物成长表!$E502*人物成长表!$B502*15%*转化表!$D$6)))))</f>
        <v>226.79999999999998</v>
      </c>
      <c r="J502" s="48">
        <f>(E502-50)*人物成长表!$B502*7%+0.053+IF(AND(B502&lt;=10,B502&gt;0),(人物成长表!$B502-1)*转化表!$F$24,IF(AND(B502&lt;=20,B502&gt;10),9*转化表!$F$24+(B502-10)*转化表!$F$25,IF(AND(B502&lt;=30,B502&gt;20),9*转化表!$F$24+10*转化表!$F$25+(B502-20)*转化表!$F$26,IF(AND(B502&lt;=40,B502&gt;30),9*转化表!$F$24+10*转化表!$F$25+10*转化表!$F$26+(B502-30)*转化表!$F$27,IF(AND(B502&lt;=50,B502&gt;40),9*转化表!$F$24+10*转化表!$F$25+10*转化表!$F$26+10*转化表!$F$27+(B502-40)*转化表!$F$28,IF(AND(B502&lt;=60,B502&gt;50),9*转化表!$F$24+10*转化表!$F$25+10*转化表!$F$26+10*转化表!$F$27+10*转化表!$F$28+(B502-50)*转化表!$F$29,IF(AND(B502&lt;=70,B502&gt;60),9*转化表!$F$24+10*转化表!$F$25+10*转化表!$F$26+10*转化表!$F$27+10*转化表!$F$28+10*转化表!$F$29+(B502-60)*转化表!$F$30,IF(AND(B502&lt;=80,B502&gt;70),9*转化表!$F$24+10*转化表!$F$25+10*转化表!$F$26+10*转化表!$F$27+10*转化表!$F$28+10*转化表!$F$29+10*转化表!$F$30+(B502-70)*转化表!$F$31,IF(AND(B502&lt;=90,B502&gt;80),9*转化表!$F$24+10*转化表!$F$25+10*转化表!$F$26+10*转化表!$F$27+10*转化表!$F$28+10*转化表!$F$29+10*转化表!$F$30+10*转化表!$F$31+(B502-80)*转化表!$F$32,IF(AND(B502&lt;=100,B502&gt;90),9*转化表!$F$24+10*转化表!$F$25+10*转化表!$F$26+10*转化表!$F$27+10*转化表!$F$28+10*转化表!$F$29+10*转化表!$F$30+10*转化表!$F$31+10*转化表!$F$32+(B502-90)*转化表!$F$33,IF(AND(B502&lt;=110,B502&gt;100),9*转化表!$F$24+10*转化表!$F$25+10*转化表!$F$26+10*转化表!$F$27+10*转化表!$F$28+10*转化表!$F$29+10*转化表!$F$30+10*转化表!$F$31+10*转化表!$F$32+10*转化表!$F$33+(B502-100)*转化表!$F$34,IF(AND(B502&lt;=120,B502&gt;110),9*转化表!$F$24+10*转化表!$F$25+10*转化表!$F$26+10*转化表!$F$27+10*转化表!$F$28+10*转化表!$F$29+10*转化表!$F$30+10*转化表!$F$31+10*转化表!$F$32+10*转化表!$F$33+10*转化表!$F$34+(B502-110)*转化表!$F$35))))))))))))</f>
        <v>22.943000000000005</v>
      </c>
      <c r="K502" s="48">
        <f>(F502-50)*人物成长表!$B502*10%+0.8+IF(AND(B502&lt;=10,B502&gt;0),(人物成长表!$B502-1)*转化表!$G$24,IF(AND(B502&lt;=20,B502&gt;10),9*转化表!$G$24+(B502-10)*转化表!$G$25,IF(AND(B502&lt;=30,B502&gt;20),9*转化表!$G$24+10*转化表!$G$25+(B502-20)*转化表!$G$26,IF(AND(B502&lt;=40,B502&gt;30),9*转化表!$G$24+10*转化表!$G$25+10*转化表!$G$26+(B502-30)*转化表!$G$27,IF(AND(B502&lt;=50,B502&gt;40),9*转化表!$G$24+10*转化表!$G$25+10*转化表!$G$26+10*转化表!$G$27+(B502-40)*转化表!$G$28,IF(AND(B502&lt;=60,B502&gt;50),9*转化表!$G$24+10*转化表!$G$25+10*转化表!$G$26+10*转化表!$G$27+10*转化表!$G$28+(B502-50)*转化表!$G$29,IF(AND(B502&lt;=70,B502&gt;60),9*转化表!$G$24+10*转化表!$G$25+10*转化表!$G$26+10*转化表!$G$27+10*转化表!$G$28+10*转化表!$G$29+(B502-60)*转化表!$G$30,IF(AND(B502&lt;=80,B502&gt;70),9*转化表!$G$24+10*转化表!$G$25+10*转化表!$G$26+10*转化表!$G$27+10*转化表!$G$28+10*转化表!$G$29+10*转化表!$G$30+(B502-70)*转化表!$G$31,IF(AND(B502&lt;=90,B502&gt;80),9*转化表!$G$24+10*转化表!$G$25+10*转化表!$G$26+10*转化表!$G$27+10*转化表!$G$28+10*转化表!$G$29+10*转化表!$G$30+10*转化表!$G$31+(B502-80)*转化表!$G$32,IF(AND(B502&lt;=100,B502&gt;90),9*转化表!$G$24+10*转化表!$G$25+10*转化表!$G$26+10*转化表!$G$27+10*转化表!$G$28+10*转化表!$G$29+10*转化表!$G$30+10*转化表!$G$31+10*转化表!$G$32+(B502-90)*转化表!$G$33,IF(AND(B502&lt;=110,B502&gt;100),9*转化表!$G$24+10*转化表!$G$25+10*转化表!$G$26+10*转化表!$G$27+10*转化表!$G$28+10*转化表!$G$29+10*转化表!$G$30+10*转化表!$G$31+10*转化表!$G$32+10*转化表!$G$33+(B502-100)*转化表!$G$34,IF(AND(B502&lt;=120,B502&gt;110),9*转化表!$G$24+10*转化表!$G$25+10*转化表!$G$26+10*转化表!$G$27+10*转化表!$G$28+10*转化表!$G$29+10*转化表!$G$30+10*转化表!$G$31+10*转化表!$G$32+10*转化表!$G$33+10*转化表!$G$34+(B502-110)*转化表!$G$35))))))))))))</f>
        <v>45.870000000000005</v>
      </c>
      <c r="L502" s="48">
        <f>(F502-50)*人物成长表!$B502*7%+0.8+IF(AND(B502&lt;=10,B502&gt;0),(人物成长表!$B502-1)*转化表!$H$24,IF(AND(B502&lt;=20,B502&gt;10),9*转化表!$H$24+(B502-10)*转化表!$H$25,IF(AND(B502&lt;=30,B502&gt;20),9*转化表!$H$24+10*转化表!$H$25+(B502-20)*转化表!$H$26,IF(AND(B502&lt;=40,B502&gt;30),9*转化表!$H$24+10*转化表!$H$25+10*转化表!$H$26+(B502-30)*转化表!$H$27,IF(AND(B502&lt;=50,B502&gt;40),9*转化表!$H$24+10*转化表!$H$25+10*转化表!$H$26+10*转化表!$H$27+(B502-40)*转化表!$H$28,IF(AND(B502&lt;=60,B502&gt;50),9*转化表!$H$24+10*转化表!$H$25+10*转化表!$H$26+10*转化表!$H$27+10*转化表!$H$28+(B502-50)*转化表!$H$29,IF(AND(B502&lt;=70,B502&gt;60),9*转化表!$H$24+10*转化表!$H$25+10*转化表!$H$26+10*转化表!$H$27+10*转化表!$H$28+10*转化表!$H$29+(B502-60)*转化表!$H$30,IF(AND(B502&lt;=80,B502&gt;70),9*转化表!$H$24+10*转化表!$H$25+10*转化表!$H$26+10*转化表!$H$27+10*转化表!$H$28+10*转化表!$H$29+10*转化表!$H$30+(B502-70)*转化表!$H$31,IF(AND(B502&lt;=90,B502&gt;80),9*转化表!$H$24+10*转化表!$H$25+10*转化表!$H$26+10*转化表!$H$27+10*转化表!$H$28+10*转化表!$H$29+10*转化表!$H$30+10*转化表!$H$31+(B502-80)*转化表!$H$32,IF(AND(B502&lt;=100,B502&gt;90),9*转化表!$H$24+10*转化表!$H$25+10*转化表!$H$26+10*转化表!$H$27+10*转化表!$H$28+10*转化表!$H$29+10*转化表!$H$30+10*转化表!$H$31+10*转化表!$H$32+(B502-90)*转化表!$H$33,IF(AND(B502&lt;=110,B502&gt;100),9*转化表!$H$24+10*转化表!$H$25+10*转化表!$H$26+10*转化表!$H$27+10*转化表!$H$28+10*转化表!$H$29+10*转化表!$H$30+10*转化表!$H$31+10*转化表!$H$32+10*转化表!$H$33+(B502-100)*转化表!$H$34,IF(AND(B502&lt;=120,B502&gt;110),9*转化表!$H$24+10*转化表!$H$25+10*转化表!$H$26+10*转化表!$H$27+10*转化表!$H$28+10*转化表!$H$29+10*转化表!$H$30+10*转化表!$H$31+10*转化表!$H$32+10*转化表!$H$33+10*转化表!$H$34+(B502-110)*转化表!$H$35))))))))))))</f>
        <v>23.690000000000005</v>
      </c>
      <c r="M502" s="30">
        <v>0.25</v>
      </c>
      <c r="N502" s="28">
        <v>0</v>
      </c>
      <c r="O502" s="28">
        <v>0</v>
      </c>
      <c r="P502" s="28">
        <v>0</v>
      </c>
      <c r="Q502" s="28">
        <v>0</v>
      </c>
      <c r="R502" s="28">
        <v>0</v>
      </c>
      <c r="S502" s="28">
        <v>0</v>
      </c>
    </row>
    <row r="503" spans="1:19">
      <c r="A503" s="27" t="s">
        <v>25</v>
      </c>
      <c r="B503" s="28">
        <v>22</v>
      </c>
      <c r="C503" s="29">
        <f>IF(A503="圣骑士",(40*(人物成长表!$B503-1)+150)*转化表!$H$2,IF(A503="战士",(40*(人物成长表!$B503-1)+150)*转化表!$H$3,IF(A503="盗贼",(40*(人物成长表!$B503-1)+150)*转化表!$H$4,IF(A503="弓手",(40*(人物成长表!$B503-1)+150)*转化表!$H$5,IF(A503="法师",(40*(人物成长表!$B503-1)+150)*转化表!$H$6)))))</f>
        <v>693</v>
      </c>
      <c r="D503" s="27">
        <v>60</v>
      </c>
      <c r="E503" s="27">
        <v>60</v>
      </c>
      <c r="F503" s="28">
        <v>60</v>
      </c>
      <c r="G503" s="49">
        <f>IF(A503="圣骑士",人物成长表!$D503*人物成长表!$B503*10%*转化表!$B$2+转化表!$B$2*人物成长表!$B503*10%,IF(A503="战士",人物成长表!$D503*人物成长表!$B503*10%+16+(人物成长表!$B503-1)*(-3),IF(A503="盗贼",人物成长表!$D503*人物成长表!$B503*15%*转化表!$B$4,IF(A503="弓手",人物成长表!$D503*人物成长表!$B503*15%*转化表!$B$5,IF(A503="法师",人物成长表!$D503*人物成长表!$B503*15%*转化表!$B$6)))))</f>
        <v>0</v>
      </c>
      <c r="H503" s="49">
        <f>IF(A503="圣骑士",人物成长表!$D503*人物成长表!$B503*5%*转化表!$C$2,IF(A503="战士",人物成长表!$D503*人物成长表!$B503*5%*转化表!$C$3,IF(A503="盗贼",人物成长表!$D503*人物成长表!$B503*5%*转化表!$C$4,IF(A503="弓手",人物成长表!$D503*人物成长表!$B503*5%*转化表!$C$5,IF(A503="法师",人物成长表!$D503*人物成长表!$B503*5%*转化表!$C$6)))))</f>
        <v>46.199999999999996</v>
      </c>
      <c r="I503" s="49">
        <f>IF(A503="圣骑士",人物成长表!$E503*人物成长表!$B503*15%*转化表!$D$2,IF(A503="战士",人物成长表!$E503*人物成长表!$B503*15%*转化表!$D$3,IF(A503="盗贼",人物成长表!$E503*人物成长表!$B503*15%*转化表!$D$4,IF(A503="弓手",人物成长表!$E503*人物成长表!$B503*15%*转化表!$D$5,IF(A503="法师",人物成长表!$E503*人物成长表!$B503*15%*转化表!$D$6)))))</f>
        <v>237.6</v>
      </c>
      <c r="J503" s="48">
        <f>(E503-50)*人物成长表!$B503*7%+0.053+IF(AND(B503&lt;=10,B503&gt;0),(人物成长表!$B503-1)*转化表!$F$24,IF(AND(B503&lt;=20,B503&gt;10),9*转化表!$F$24+(B503-10)*转化表!$F$25,IF(AND(B503&lt;=30,B503&gt;20),9*转化表!$F$24+10*转化表!$F$25+(B503-20)*转化表!$F$26,IF(AND(B503&lt;=40,B503&gt;30),9*转化表!$F$24+10*转化表!$F$25+10*转化表!$F$26+(B503-30)*转化表!$F$27,IF(AND(B503&lt;=50,B503&gt;40),9*转化表!$F$24+10*转化表!$F$25+10*转化表!$F$26+10*转化表!$F$27+(B503-40)*转化表!$F$28,IF(AND(B503&lt;=60,B503&gt;50),9*转化表!$F$24+10*转化表!$F$25+10*转化表!$F$26+10*转化表!$F$27+10*转化表!$F$28+(B503-50)*转化表!$F$29,IF(AND(B503&lt;=70,B503&gt;60),9*转化表!$F$24+10*转化表!$F$25+10*转化表!$F$26+10*转化表!$F$27+10*转化表!$F$28+10*转化表!$F$29+(B503-60)*转化表!$F$30,IF(AND(B503&lt;=80,B503&gt;70),9*转化表!$F$24+10*转化表!$F$25+10*转化表!$F$26+10*转化表!$F$27+10*转化表!$F$28+10*转化表!$F$29+10*转化表!$F$30+(B503-70)*转化表!$F$31,IF(AND(B503&lt;=90,B503&gt;80),9*转化表!$F$24+10*转化表!$F$25+10*转化表!$F$26+10*转化表!$F$27+10*转化表!$F$28+10*转化表!$F$29+10*转化表!$F$30+10*转化表!$F$31+(B503-80)*转化表!$F$32,IF(AND(B503&lt;=100,B503&gt;90),9*转化表!$F$24+10*转化表!$F$25+10*转化表!$F$26+10*转化表!$F$27+10*转化表!$F$28+10*转化表!$F$29+10*转化表!$F$30+10*转化表!$F$31+10*转化表!$F$32+(B503-90)*转化表!$F$33,IF(AND(B503&lt;=110,B503&gt;100),9*转化表!$F$24+10*转化表!$F$25+10*转化表!$F$26+10*转化表!$F$27+10*转化表!$F$28+10*转化表!$F$29+10*转化表!$F$30+10*转化表!$F$31+10*转化表!$F$32+10*转化表!$F$33+(B503-100)*转化表!$F$34,IF(AND(B503&lt;=120,B503&gt;110),9*转化表!$F$24+10*转化表!$F$25+10*转化表!$F$26+10*转化表!$F$27+10*转化表!$F$28+10*转化表!$F$29+10*转化表!$F$30+10*转化表!$F$31+10*转化表!$F$32+10*转化表!$F$33+10*转化表!$F$34+(B503-110)*转化表!$F$35))))))))))))</f>
        <v>24.183000000000003</v>
      </c>
      <c r="K503" s="48">
        <f>(F503-50)*人物成长表!$B503*10%+0.8+IF(AND(B503&lt;=10,B503&gt;0),(人物成长表!$B503-1)*转化表!$G$24,IF(AND(B503&lt;=20,B503&gt;10),9*转化表!$G$24+(B503-10)*转化表!$G$25,IF(AND(B503&lt;=30,B503&gt;20),9*转化表!$G$24+10*转化表!$G$25+(B503-20)*转化表!$G$26,IF(AND(B503&lt;=40,B503&gt;30),9*转化表!$G$24+10*转化表!$G$25+10*转化表!$G$26+(B503-30)*转化表!$G$27,IF(AND(B503&lt;=50,B503&gt;40),9*转化表!$G$24+10*转化表!$G$25+10*转化表!$G$26+10*转化表!$G$27+(B503-40)*转化表!$G$28,IF(AND(B503&lt;=60,B503&gt;50),9*转化表!$G$24+10*转化表!$G$25+10*转化表!$G$26+10*转化表!$G$27+10*转化表!$G$28+(B503-50)*转化表!$G$29,IF(AND(B503&lt;=70,B503&gt;60),9*转化表!$G$24+10*转化表!$G$25+10*转化表!$G$26+10*转化表!$G$27+10*转化表!$G$28+10*转化表!$G$29+(B503-60)*转化表!$G$30,IF(AND(B503&lt;=80,B503&gt;70),9*转化表!$G$24+10*转化表!$G$25+10*转化表!$G$26+10*转化表!$G$27+10*转化表!$G$28+10*转化表!$G$29+10*转化表!$G$30+(B503-70)*转化表!$G$31,IF(AND(B503&lt;=90,B503&gt;80),9*转化表!$G$24+10*转化表!$G$25+10*转化表!$G$26+10*转化表!$G$27+10*转化表!$G$28+10*转化表!$G$29+10*转化表!$G$30+10*转化表!$G$31+(B503-80)*转化表!$G$32,IF(AND(B503&lt;=100,B503&gt;90),9*转化表!$G$24+10*转化表!$G$25+10*转化表!$G$26+10*转化表!$G$27+10*转化表!$G$28+10*转化表!$G$29+10*转化表!$G$30+10*转化表!$G$31+10*转化表!$G$32+(B503-90)*转化表!$G$33,IF(AND(B503&lt;=110,B503&gt;100),9*转化表!$G$24+10*转化表!$G$25+10*转化表!$G$26+10*转化表!$G$27+10*转化表!$G$28+10*转化表!$G$29+10*转化表!$G$30+10*转化表!$G$31+10*转化表!$G$32+10*转化表!$G$33+(B503-100)*转化表!$G$34,IF(AND(B503&lt;=120,B503&gt;110),9*转化表!$G$24+10*转化表!$G$25+10*转化表!$G$26+10*转化表!$G$27+10*转化表!$G$28+10*转化表!$G$29+10*转化表!$G$30+10*转化表!$G$31+10*转化表!$G$32+10*转化表!$G$33+10*转化表!$G$34+(B503-110)*转化表!$G$35))))))))))))</f>
        <v>50.27</v>
      </c>
      <c r="L503" s="48">
        <f>(F503-50)*人物成长表!$B503*7%+0.8+IF(AND(B503&lt;=10,B503&gt;0),(人物成长表!$B503-1)*转化表!$H$24,IF(AND(B503&lt;=20,B503&gt;10),9*转化表!$H$24+(B503-10)*转化表!$H$25,IF(AND(B503&lt;=30,B503&gt;20),9*转化表!$H$24+10*转化表!$H$25+(B503-20)*转化表!$H$26,IF(AND(B503&lt;=40,B503&gt;30),9*转化表!$H$24+10*转化表!$H$25+10*转化表!$H$26+(B503-30)*转化表!$H$27,IF(AND(B503&lt;=50,B503&gt;40),9*转化表!$H$24+10*转化表!$H$25+10*转化表!$H$26+10*转化表!$H$27+(B503-40)*转化表!$H$28,IF(AND(B503&lt;=60,B503&gt;50),9*转化表!$H$24+10*转化表!$H$25+10*转化表!$H$26+10*转化表!$H$27+10*转化表!$H$28+(B503-50)*转化表!$H$29,IF(AND(B503&lt;=70,B503&gt;60),9*转化表!$H$24+10*转化表!$H$25+10*转化表!$H$26+10*转化表!$H$27+10*转化表!$H$28+10*转化表!$H$29+(B503-60)*转化表!$H$30,IF(AND(B503&lt;=80,B503&gt;70),9*转化表!$H$24+10*转化表!$H$25+10*转化表!$H$26+10*转化表!$H$27+10*转化表!$H$28+10*转化表!$H$29+10*转化表!$H$30+(B503-70)*转化表!$H$31,IF(AND(B503&lt;=90,B503&gt;80),9*转化表!$H$24+10*转化表!$H$25+10*转化表!$H$26+10*转化表!$H$27+10*转化表!$H$28+10*转化表!$H$29+10*转化表!$H$30+10*转化表!$H$31+(B503-80)*转化表!$H$32,IF(AND(B503&lt;=100,B503&gt;90),9*转化表!$H$24+10*转化表!$H$25+10*转化表!$H$26+10*转化表!$H$27+10*转化表!$H$28+10*转化表!$H$29+10*转化表!$H$30+10*转化表!$H$31+10*转化表!$H$32+(B503-90)*转化表!$H$33,IF(AND(B503&lt;=110,B503&gt;100),9*转化表!$H$24+10*转化表!$H$25+10*转化表!$H$26+10*转化表!$H$27+10*转化表!$H$28+10*转化表!$H$29+10*转化表!$H$30+10*转化表!$H$31+10*转化表!$H$32+10*转化表!$H$33+(B503-100)*转化表!$H$34,IF(AND(B503&lt;=120,B503&gt;110),9*转化表!$H$24+10*转化表!$H$25+10*转化表!$H$26+10*转化表!$H$27+10*转化表!$H$28+10*转化表!$H$29+10*转化表!$H$30+10*转化表!$H$31+10*转化表!$H$32+10*转化表!$H$33+10*转化表!$H$34+(B503-110)*转化表!$H$35))))))))))))</f>
        <v>24.930000000000003</v>
      </c>
      <c r="M503" s="30">
        <v>0.25</v>
      </c>
      <c r="N503" s="28">
        <v>0</v>
      </c>
      <c r="O503" s="28">
        <v>0</v>
      </c>
      <c r="P503" s="28">
        <v>0</v>
      </c>
      <c r="Q503" s="28">
        <v>0</v>
      </c>
      <c r="R503" s="28">
        <v>0</v>
      </c>
      <c r="S503" s="28">
        <v>0</v>
      </c>
    </row>
    <row r="504" spans="1:19">
      <c r="A504" s="27" t="s">
        <v>25</v>
      </c>
      <c r="B504" s="28">
        <v>23</v>
      </c>
      <c r="C504" s="29">
        <f>IF(A504="圣骑士",(40*(人物成长表!$B504-1)+150)*转化表!$H$2,IF(A504="战士",(40*(人物成长表!$B504-1)+150)*转化表!$H$3,IF(A504="盗贼",(40*(人物成长表!$B504-1)+150)*转化表!$H$4,IF(A504="弓手",(40*(人物成长表!$B504-1)+150)*转化表!$H$5,IF(A504="法师",(40*(人物成长表!$B504-1)+150)*转化表!$H$6)))))</f>
        <v>721</v>
      </c>
      <c r="D504" s="27">
        <v>60</v>
      </c>
      <c r="E504" s="27">
        <v>60</v>
      </c>
      <c r="F504" s="28">
        <v>60</v>
      </c>
      <c r="G504" s="49">
        <f>IF(A504="圣骑士",人物成长表!$D504*人物成长表!$B504*10%*转化表!$B$2+转化表!$B$2*人物成长表!$B504*10%,IF(A504="战士",人物成长表!$D504*人物成长表!$B504*10%+16+(人物成长表!$B504-1)*(-3),IF(A504="盗贼",人物成长表!$D504*人物成长表!$B504*15%*转化表!$B$4,IF(A504="弓手",人物成长表!$D504*人物成长表!$B504*15%*转化表!$B$5,IF(A504="法师",人物成长表!$D504*人物成长表!$B504*15%*转化表!$B$6)))))</f>
        <v>0</v>
      </c>
      <c r="H504" s="49">
        <f>IF(A504="圣骑士",人物成长表!$D504*人物成长表!$B504*5%*转化表!$C$2,IF(A504="战士",人物成长表!$D504*人物成长表!$B504*5%*转化表!$C$3,IF(A504="盗贼",人物成长表!$D504*人物成长表!$B504*5%*转化表!$C$4,IF(A504="弓手",人物成长表!$D504*人物成长表!$B504*5%*转化表!$C$5,IF(A504="法师",人物成长表!$D504*人物成长表!$B504*5%*转化表!$C$6)))))</f>
        <v>48.3</v>
      </c>
      <c r="I504" s="49">
        <f>IF(A504="圣骑士",人物成长表!$E504*人物成长表!$B504*15%*转化表!$D$2,IF(A504="战士",人物成长表!$E504*人物成长表!$B504*15%*转化表!$D$3,IF(A504="盗贼",人物成长表!$E504*人物成长表!$B504*15%*转化表!$D$4,IF(A504="弓手",人物成长表!$E504*人物成长表!$B504*15%*转化表!$D$5,IF(A504="法师",人物成长表!$E504*人物成长表!$B504*15%*转化表!$D$6)))))</f>
        <v>248.39999999999998</v>
      </c>
      <c r="J504" s="48">
        <f>(E504-50)*人物成长表!$B504*7%+0.053+IF(AND(B504&lt;=10,B504&gt;0),(人物成长表!$B504-1)*转化表!$F$24,IF(AND(B504&lt;=20,B504&gt;10),9*转化表!$F$24+(B504-10)*转化表!$F$25,IF(AND(B504&lt;=30,B504&gt;20),9*转化表!$F$24+10*转化表!$F$25+(B504-20)*转化表!$F$26,IF(AND(B504&lt;=40,B504&gt;30),9*转化表!$F$24+10*转化表!$F$25+10*转化表!$F$26+(B504-30)*转化表!$F$27,IF(AND(B504&lt;=50,B504&gt;40),9*转化表!$F$24+10*转化表!$F$25+10*转化表!$F$26+10*转化表!$F$27+(B504-40)*转化表!$F$28,IF(AND(B504&lt;=60,B504&gt;50),9*转化表!$F$24+10*转化表!$F$25+10*转化表!$F$26+10*转化表!$F$27+10*转化表!$F$28+(B504-50)*转化表!$F$29,IF(AND(B504&lt;=70,B504&gt;60),9*转化表!$F$24+10*转化表!$F$25+10*转化表!$F$26+10*转化表!$F$27+10*转化表!$F$28+10*转化表!$F$29+(B504-60)*转化表!$F$30,IF(AND(B504&lt;=80,B504&gt;70),9*转化表!$F$24+10*转化表!$F$25+10*转化表!$F$26+10*转化表!$F$27+10*转化表!$F$28+10*转化表!$F$29+10*转化表!$F$30+(B504-70)*转化表!$F$31,IF(AND(B504&lt;=90,B504&gt;80),9*转化表!$F$24+10*转化表!$F$25+10*转化表!$F$26+10*转化表!$F$27+10*转化表!$F$28+10*转化表!$F$29+10*转化表!$F$30+10*转化表!$F$31+(B504-80)*转化表!$F$32,IF(AND(B504&lt;=100,B504&gt;90),9*转化表!$F$24+10*转化表!$F$25+10*转化表!$F$26+10*转化表!$F$27+10*转化表!$F$28+10*转化表!$F$29+10*转化表!$F$30+10*转化表!$F$31+10*转化表!$F$32+(B504-90)*转化表!$F$33,IF(AND(B504&lt;=110,B504&gt;100),9*转化表!$F$24+10*转化表!$F$25+10*转化表!$F$26+10*转化表!$F$27+10*转化表!$F$28+10*转化表!$F$29+10*转化表!$F$30+10*转化表!$F$31+10*转化表!$F$32+10*转化表!$F$33+(B504-100)*转化表!$F$34,IF(AND(B504&lt;=120,B504&gt;110),9*转化表!$F$24+10*转化表!$F$25+10*转化表!$F$26+10*转化表!$F$27+10*转化表!$F$28+10*转化表!$F$29+10*转化表!$F$30+10*转化表!$F$31+10*转化表!$F$32+10*转化表!$F$33+10*转化表!$F$34+(B504-110)*转化表!$F$35))))))))))))</f>
        <v>25.423000000000002</v>
      </c>
      <c r="K504" s="48">
        <f>(F504-50)*人物成长表!$B504*10%+0.8+IF(AND(B504&lt;=10,B504&gt;0),(人物成长表!$B504-1)*转化表!$G$24,IF(AND(B504&lt;=20,B504&gt;10),9*转化表!$G$24+(B504-10)*转化表!$G$25,IF(AND(B504&lt;=30,B504&gt;20),9*转化表!$G$24+10*转化表!$G$25+(B504-20)*转化表!$G$26,IF(AND(B504&lt;=40,B504&gt;30),9*转化表!$G$24+10*转化表!$G$25+10*转化表!$G$26+(B504-30)*转化表!$G$27,IF(AND(B504&lt;=50,B504&gt;40),9*转化表!$G$24+10*转化表!$G$25+10*转化表!$G$26+10*转化表!$G$27+(B504-40)*转化表!$G$28,IF(AND(B504&lt;=60,B504&gt;50),9*转化表!$G$24+10*转化表!$G$25+10*转化表!$G$26+10*转化表!$G$27+10*转化表!$G$28+(B504-50)*转化表!$G$29,IF(AND(B504&lt;=70,B504&gt;60),9*转化表!$G$24+10*转化表!$G$25+10*转化表!$G$26+10*转化表!$G$27+10*转化表!$G$28+10*转化表!$G$29+(B504-60)*转化表!$G$30,IF(AND(B504&lt;=80,B504&gt;70),9*转化表!$G$24+10*转化表!$G$25+10*转化表!$G$26+10*转化表!$G$27+10*转化表!$G$28+10*转化表!$G$29+10*转化表!$G$30+(B504-70)*转化表!$G$31,IF(AND(B504&lt;=90,B504&gt;80),9*转化表!$G$24+10*转化表!$G$25+10*转化表!$G$26+10*转化表!$G$27+10*转化表!$G$28+10*转化表!$G$29+10*转化表!$G$30+10*转化表!$G$31+(B504-80)*转化表!$G$32,IF(AND(B504&lt;=100,B504&gt;90),9*转化表!$G$24+10*转化表!$G$25+10*转化表!$G$26+10*转化表!$G$27+10*转化表!$G$28+10*转化表!$G$29+10*转化表!$G$30+10*转化表!$G$31+10*转化表!$G$32+(B504-90)*转化表!$G$33,IF(AND(B504&lt;=110,B504&gt;100),9*转化表!$G$24+10*转化表!$G$25+10*转化表!$G$26+10*转化表!$G$27+10*转化表!$G$28+10*转化表!$G$29+10*转化表!$G$30+10*转化表!$G$31+10*转化表!$G$32+10*转化表!$G$33+(B504-100)*转化表!$G$34,IF(AND(B504&lt;=120,B504&gt;110),9*转化表!$G$24+10*转化表!$G$25+10*转化表!$G$26+10*转化表!$G$27+10*转化表!$G$28+10*转化表!$G$29+10*转化表!$G$30+10*转化表!$G$31+10*转化表!$G$32+10*转化表!$G$33+10*转化表!$G$34+(B504-110)*转化表!$G$35))))))))))))</f>
        <v>54.67</v>
      </c>
      <c r="L504" s="48">
        <f>(F504-50)*人物成长表!$B504*7%+0.8+IF(AND(B504&lt;=10,B504&gt;0),(人物成长表!$B504-1)*转化表!$H$24,IF(AND(B504&lt;=20,B504&gt;10),9*转化表!$H$24+(B504-10)*转化表!$H$25,IF(AND(B504&lt;=30,B504&gt;20),9*转化表!$H$24+10*转化表!$H$25+(B504-20)*转化表!$H$26,IF(AND(B504&lt;=40,B504&gt;30),9*转化表!$H$24+10*转化表!$H$25+10*转化表!$H$26+(B504-30)*转化表!$H$27,IF(AND(B504&lt;=50,B504&gt;40),9*转化表!$H$24+10*转化表!$H$25+10*转化表!$H$26+10*转化表!$H$27+(B504-40)*转化表!$H$28,IF(AND(B504&lt;=60,B504&gt;50),9*转化表!$H$24+10*转化表!$H$25+10*转化表!$H$26+10*转化表!$H$27+10*转化表!$H$28+(B504-50)*转化表!$H$29,IF(AND(B504&lt;=70,B504&gt;60),9*转化表!$H$24+10*转化表!$H$25+10*转化表!$H$26+10*转化表!$H$27+10*转化表!$H$28+10*转化表!$H$29+(B504-60)*转化表!$H$30,IF(AND(B504&lt;=80,B504&gt;70),9*转化表!$H$24+10*转化表!$H$25+10*转化表!$H$26+10*转化表!$H$27+10*转化表!$H$28+10*转化表!$H$29+10*转化表!$H$30+(B504-70)*转化表!$H$31,IF(AND(B504&lt;=90,B504&gt;80),9*转化表!$H$24+10*转化表!$H$25+10*转化表!$H$26+10*转化表!$H$27+10*转化表!$H$28+10*转化表!$H$29+10*转化表!$H$30+10*转化表!$H$31+(B504-80)*转化表!$H$32,IF(AND(B504&lt;=100,B504&gt;90),9*转化表!$H$24+10*转化表!$H$25+10*转化表!$H$26+10*转化表!$H$27+10*转化表!$H$28+10*转化表!$H$29+10*转化表!$H$30+10*转化表!$H$31+10*转化表!$H$32+(B504-90)*转化表!$H$33,IF(AND(B504&lt;=110,B504&gt;100),9*转化表!$H$24+10*转化表!$H$25+10*转化表!$H$26+10*转化表!$H$27+10*转化表!$H$28+10*转化表!$H$29+10*转化表!$H$30+10*转化表!$H$31+10*转化表!$H$32+10*转化表!$H$33+(B504-100)*转化表!$H$34,IF(AND(B504&lt;=120,B504&gt;110),9*转化表!$H$24+10*转化表!$H$25+10*转化表!$H$26+10*转化表!$H$27+10*转化表!$H$28+10*转化表!$H$29+10*转化表!$H$30+10*转化表!$H$31+10*转化表!$H$32+10*转化表!$H$33+10*转化表!$H$34+(B504-110)*转化表!$H$35))))))))))))</f>
        <v>26.17</v>
      </c>
      <c r="M504" s="30">
        <v>0.25</v>
      </c>
      <c r="N504" s="28">
        <v>0</v>
      </c>
      <c r="O504" s="28">
        <v>0</v>
      </c>
      <c r="P504" s="28">
        <v>0</v>
      </c>
      <c r="Q504" s="28">
        <v>0</v>
      </c>
      <c r="R504" s="28">
        <v>0</v>
      </c>
      <c r="S504" s="28">
        <v>0</v>
      </c>
    </row>
    <row r="505" spans="1:19">
      <c r="A505" s="27" t="s">
        <v>25</v>
      </c>
      <c r="B505" s="28">
        <v>24</v>
      </c>
      <c r="C505" s="29">
        <f>IF(A505="圣骑士",(40*(人物成长表!$B505-1)+150)*转化表!$H$2,IF(A505="战士",(40*(人物成长表!$B505-1)+150)*转化表!$H$3,IF(A505="盗贼",(40*(人物成长表!$B505-1)+150)*转化表!$H$4,IF(A505="弓手",(40*(人物成长表!$B505-1)+150)*转化表!$H$5,IF(A505="法师",(40*(人物成长表!$B505-1)+150)*转化表!$H$6)))))</f>
        <v>749</v>
      </c>
      <c r="D505" s="27">
        <v>60</v>
      </c>
      <c r="E505" s="27">
        <v>60</v>
      </c>
      <c r="F505" s="28">
        <v>60</v>
      </c>
      <c r="G505" s="49">
        <f>IF(A505="圣骑士",人物成长表!$D505*人物成长表!$B505*10%*转化表!$B$2+转化表!$B$2*人物成长表!$B505*10%,IF(A505="战士",人物成长表!$D505*人物成长表!$B505*10%+16+(人物成长表!$B505-1)*(-3),IF(A505="盗贼",人物成长表!$D505*人物成长表!$B505*15%*转化表!$B$4,IF(A505="弓手",人物成长表!$D505*人物成长表!$B505*15%*转化表!$B$5,IF(A505="法师",人物成长表!$D505*人物成长表!$B505*15%*转化表!$B$6)))))</f>
        <v>0</v>
      </c>
      <c r="H505" s="49">
        <f>IF(A505="圣骑士",人物成长表!$D505*人物成长表!$B505*5%*转化表!$C$2,IF(A505="战士",人物成长表!$D505*人物成长表!$B505*5%*转化表!$C$3,IF(A505="盗贼",人物成长表!$D505*人物成长表!$B505*5%*转化表!$C$4,IF(A505="弓手",人物成长表!$D505*人物成长表!$B505*5%*转化表!$C$5,IF(A505="法师",人物成长表!$D505*人物成长表!$B505*5%*转化表!$C$6)))))</f>
        <v>50.4</v>
      </c>
      <c r="I505" s="49">
        <f>IF(A505="圣骑士",人物成长表!$E505*人物成长表!$B505*15%*转化表!$D$2,IF(A505="战士",人物成长表!$E505*人物成长表!$B505*15%*转化表!$D$3,IF(A505="盗贼",人物成长表!$E505*人物成长表!$B505*15%*转化表!$D$4,IF(A505="弓手",人物成长表!$E505*人物成长表!$B505*15%*转化表!$D$5,IF(A505="法师",人物成长表!$E505*人物成长表!$B505*15%*转化表!$D$6)))))</f>
        <v>259.2</v>
      </c>
      <c r="J505" s="48">
        <f>(E505-50)*人物成长表!$B505*7%+0.053+IF(AND(B505&lt;=10,B505&gt;0),(人物成长表!$B505-1)*转化表!$F$24,IF(AND(B505&lt;=20,B505&gt;10),9*转化表!$F$24+(B505-10)*转化表!$F$25,IF(AND(B505&lt;=30,B505&gt;20),9*转化表!$F$24+10*转化表!$F$25+(B505-20)*转化表!$F$26,IF(AND(B505&lt;=40,B505&gt;30),9*转化表!$F$24+10*转化表!$F$25+10*转化表!$F$26+(B505-30)*转化表!$F$27,IF(AND(B505&lt;=50,B505&gt;40),9*转化表!$F$24+10*转化表!$F$25+10*转化表!$F$26+10*转化表!$F$27+(B505-40)*转化表!$F$28,IF(AND(B505&lt;=60,B505&gt;50),9*转化表!$F$24+10*转化表!$F$25+10*转化表!$F$26+10*转化表!$F$27+10*转化表!$F$28+(B505-50)*转化表!$F$29,IF(AND(B505&lt;=70,B505&gt;60),9*转化表!$F$24+10*转化表!$F$25+10*转化表!$F$26+10*转化表!$F$27+10*转化表!$F$28+10*转化表!$F$29+(B505-60)*转化表!$F$30,IF(AND(B505&lt;=80,B505&gt;70),9*转化表!$F$24+10*转化表!$F$25+10*转化表!$F$26+10*转化表!$F$27+10*转化表!$F$28+10*转化表!$F$29+10*转化表!$F$30+(B505-70)*转化表!$F$31,IF(AND(B505&lt;=90,B505&gt;80),9*转化表!$F$24+10*转化表!$F$25+10*转化表!$F$26+10*转化表!$F$27+10*转化表!$F$28+10*转化表!$F$29+10*转化表!$F$30+10*转化表!$F$31+(B505-80)*转化表!$F$32,IF(AND(B505&lt;=100,B505&gt;90),9*转化表!$F$24+10*转化表!$F$25+10*转化表!$F$26+10*转化表!$F$27+10*转化表!$F$28+10*转化表!$F$29+10*转化表!$F$30+10*转化表!$F$31+10*转化表!$F$32+(B505-90)*转化表!$F$33,IF(AND(B505&lt;=110,B505&gt;100),9*转化表!$F$24+10*转化表!$F$25+10*转化表!$F$26+10*转化表!$F$27+10*转化表!$F$28+10*转化表!$F$29+10*转化表!$F$30+10*转化表!$F$31+10*转化表!$F$32+10*转化表!$F$33+(B505-100)*转化表!$F$34,IF(AND(B505&lt;=120,B505&gt;110),9*转化表!$F$24+10*转化表!$F$25+10*转化表!$F$26+10*转化表!$F$27+10*转化表!$F$28+10*转化表!$F$29+10*转化表!$F$30+10*转化表!$F$31+10*转化表!$F$32+10*转化表!$F$33+10*转化表!$F$34+(B505-110)*转化表!$F$35))))))))))))</f>
        <v>26.663000000000004</v>
      </c>
      <c r="K505" s="48">
        <f>(F505-50)*人物成长表!$B505*10%+0.8+IF(AND(B505&lt;=10,B505&gt;0),(人物成长表!$B505-1)*转化表!$G$24,IF(AND(B505&lt;=20,B505&gt;10),9*转化表!$G$24+(B505-10)*转化表!$G$25,IF(AND(B505&lt;=30,B505&gt;20),9*转化表!$G$24+10*转化表!$G$25+(B505-20)*转化表!$G$26,IF(AND(B505&lt;=40,B505&gt;30),9*转化表!$G$24+10*转化表!$G$25+10*转化表!$G$26+(B505-30)*转化表!$G$27,IF(AND(B505&lt;=50,B505&gt;40),9*转化表!$G$24+10*转化表!$G$25+10*转化表!$G$26+10*转化表!$G$27+(B505-40)*转化表!$G$28,IF(AND(B505&lt;=60,B505&gt;50),9*转化表!$G$24+10*转化表!$G$25+10*转化表!$G$26+10*转化表!$G$27+10*转化表!$G$28+(B505-50)*转化表!$G$29,IF(AND(B505&lt;=70,B505&gt;60),9*转化表!$G$24+10*转化表!$G$25+10*转化表!$G$26+10*转化表!$G$27+10*转化表!$G$28+10*转化表!$G$29+(B505-60)*转化表!$G$30,IF(AND(B505&lt;=80,B505&gt;70),9*转化表!$G$24+10*转化表!$G$25+10*转化表!$G$26+10*转化表!$G$27+10*转化表!$G$28+10*转化表!$G$29+10*转化表!$G$30+(B505-70)*转化表!$G$31,IF(AND(B505&lt;=90,B505&gt;80),9*转化表!$G$24+10*转化表!$G$25+10*转化表!$G$26+10*转化表!$G$27+10*转化表!$G$28+10*转化表!$G$29+10*转化表!$G$30+10*转化表!$G$31+(B505-80)*转化表!$G$32,IF(AND(B505&lt;=100,B505&gt;90),9*转化表!$G$24+10*转化表!$G$25+10*转化表!$G$26+10*转化表!$G$27+10*转化表!$G$28+10*转化表!$G$29+10*转化表!$G$30+10*转化表!$G$31+10*转化表!$G$32+(B505-90)*转化表!$G$33,IF(AND(B505&lt;=110,B505&gt;100),9*转化表!$G$24+10*转化表!$G$25+10*转化表!$G$26+10*转化表!$G$27+10*转化表!$G$28+10*转化表!$G$29+10*转化表!$G$30+10*转化表!$G$31+10*转化表!$G$32+10*转化表!$G$33+(B505-100)*转化表!$G$34,IF(AND(B505&lt;=120,B505&gt;110),9*转化表!$G$24+10*转化表!$G$25+10*转化表!$G$26+10*转化表!$G$27+10*转化表!$G$28+10*转化表!$G$29+10*转化表!$G$30+10*转化表!$G$31+10*转化表!$G$32+10*转化表!$G$33+10*转化表!$G$34+(B505-110)*转化表!$G$35))))))))))))</f>
        <v>59.070000000000007</v>
      </c>
      <c r="L505" s="48">
        <f>(F505-50)*人物成长表!$B505*7%+0.8+IF(AND(B505&lt;=10,B505&gt;0),(人物成长表!$B505-1)*转化表!$H$24,IF(AND(B505&lt;=20,B505&gt;10),9*转化表!$H$24+(B505-10)*转化表!$H$25,IF(AND(B505&lt;=30,B505&gt;20),9*转化表!$H$24+10*转化表!$H$25+(B505-20)*转化表!$H$26,IF(AND(B505&lt;=40,B505&gt;30),9*转化表!$H$24+10*转化表!$H$25+10*转化表!$H$26+(B505-30)*转化表!$H$27,IF(AND(B505&lt;=50,B505&gt;40),9*转化表!$H$24+10*转化表!$H$25+10*转化表!$H$26+10*转化表!$H$27+(B505-40)*转化表!$H$28,IF(AND(B505&lt;=60,B505&gt;50),9*转化表!$H$24+10*转化表!$H$25+10*转化表!$H$26+10*转化表!$H$27+10*转化表!$H$28+(B505-50)*转化表!$H$29,IF(AND(B505&lt;=70,B505&gt;60),9*转化表!$H$24+10*转化表!$H$25+10*转化表!$H$26+10*转化表!$H$27+10*转化表!$H$28+10*转化表!$H$29+(B505-60)*转化表!$H$30,IF(AND(B505&lt;=80,B505&gt;70),9*转化表!$H$24+10*转化表!$H$25+10*转化表!$H$26+10*转化表!$H$27+10*转化表!$H$28+10*转化表!$H$29+10*转化表!$H$30+(B505-70)*转化表!$H$31,IF(AND(B505&lt;=90,B505&gt;80),9*转化表!$H$24+10*转化表!$H$25+10*转化表!$H$26+10*转化表!$H$27+10*转化表!$H$28+10*转化表!$H$29+10*转化表!$H$30+10*转化表!$H$31+(B505-80)*转化表!$H$32,IF(AND(B505&lt;=100,B505&gt;90),9*转化表!$H$24+10*转化表!$H$25+10*转化表!$H$26+10*转化表!$H$27+10*转化表!$H$28+10*转化表!$H$29+10*转化表!$H$30+10*转化表!$H$31+10*转化表!$H$32+(B505-90)*转化表!$H$33,IF(AND(B505&lt;=110,B505&gt;100),9*转化表!$H$24+10*转化表!$H$25+10*转化表!$H$26+10*转化表!$H$27+10*转化表!$H$28+10*转化表!$H$29+10*转化表!$H$30+10*转化表!$H$31+10*转化表!$H$32+10*转化表!$H$33+(B505-100)*转化表!$H$34,IF(AND(B505&lt;=120,B505&gt;110),9*转化表!$H$24+10*转化表!$H$25+10*转化表!$H$26+10*转化表!$H$27+10*转化表!$H$28+10*转化表!$H$29+10*转化表!$H$30+10*转化表!$H$31+10*转化表!$H$32+10*转化表!$H$33+10*转化表!$H$34+(B505-110)*转化表!$H$35))))))))))))</f>
        <v>27.410000000000004</v>
      </c>
      <c r="M505" s="30">
        <v>0.25</v>
      </c>
      <c r="N505" s="28">
        <v>0</v>
      </c>
      <c r="O505" s="28">
        <v>0</v>
      </c>
      <c r="P505" s="28">
        <v>0</v>
      </c>
      <c r="Q505" s="28">
        <v>0</v>
      </c>
      <c r="R505" s="28">
        <v>0</v>
      </c>
      <c r="S505" s="28">
        <v>0</v>
      </c>
    </row>
    <row r="506" spans="1:19">
      <c r="A506" s="27" t="s">
        <v>25</v>
      </c>
      <c r="B506" s="28">
        <v>25</v>
      </c>
      <c r="C506" s="29">
        <f>IF(A506="圣骑士",(40*(人物成长表!$B506-1)+150)*转化表!$H$2,IF(A506="战士",(40*(人物成长表!$B506-1)+150)*转化表!$H$3,IF(A506="盗贼",(40*(人物成长表!$B506-1)+150)*转化表!$H$4,IF(A506="弓手",(40*(人物成长表!$B506-1)+150)*转化表!$H$5,IF(A506="法师",(40*(人物成长表!$B506-1)+150)*转化表!$H$6)))))</f>
        <v>777</v>
      </c>
      <c r="D506" s="27">
        <v>60</v>
      </c>
      <c r="E506" s="27">
        <v>60</v>
      </c>
      <c r="F506" s="28">
        <v>60</v>
      </c>
      <c r="G506" s="49">
        <f>IF(A506="圣骑士",人物成长表!$D506*人物成长表!$B506*10%*转化表!$B$2+转化表!$B$2*人物成长表!$B506*10%,IF(A506="战士",人物成长表!$D506*人物成长表!$B506*10%+16+(人物成长表!$B506-1)*(-3),IF(A506="盗贼",人物成长表!$D506*人物成长表!$B506*15%*转化表!$B$4,IF(A506="弓手",人物成长表!$D506*人物成长表!$B506*15%*转化表!$B$5,IF(A506="法师",人物成长表!$D506*人物成长表!$B506*15%*转化表!$B$6)))))</f>
        <v>0</v>
      </c>
      <c r="H506" s="49">
        <f>IF(A506="圣骑士",人物成长表!$D506*人物成长表!$B506*5%*转化表!$C$2,IF(A506="战士",人物成长表!$D506*人物成长表!$B506*5%*转化表!$C$3,IF(A506="盗贼",人物成长表!$D506*人物成长表!$B506*5%*转化表!$C$4,IF(A506="弓手",人物成长表!$D506*人物成长表!$B506*5%*转化表!$C$5,IF(A506="法师",人物成长表!$D506*人物成长表!$B506*5%*转化表!$C$6)))))</f>
        <v>52.5</v>
      </c>
      <c r="I506" s="49">
        <f>IF(A506="圣骑士",人物成长表!$E506*人物成长表!$B506*15%*转化表!$D$2,IF(A506="战士",人物成长表!$E506*人物成长表!$B506*15%*转化表!$D$3,IF(A506="盗贼",人物成长表!$E506*人物成长表!$B506*15%*转化表!$D$4,IF(A506="弓手",人物成长表!$E506*人物成长表!$B506*15%*转化表!$D$5,IF(A506="法师",人物成长表!$E506*人物成长表!$B506*15%*转化表!$D$6)))))</f>
        <v>270</v>
      </c>
      <c r="J506" s="48">
        <f>(E506-50)*人物成长表!$B506*7%+0.053+IF(AND(B506&lt;=10,B506&gt;0),(人物成长表!$B506-1)*转化表!$F$24,IF(AND(B506&lt;=20,B506&gt;10),9*转化表!$F$24+(B506-10)*转化表!$F$25,IF(AND(B506&lt;=30,B506&gt;20),9*转化表!$F$24+10*转化表!$F$25+(B506-20)*转化表!$F$26,IF(AND(B506&lt;=40,B506&gt;30),9*转化表!$F$24+10*转化表!$F$25+10*转化表!$F$26+(B506-30)*转化表!$F$27,IF(AND(B506&lt;=50,B506&gt;40),9*转化表!$F$24+10*转化表!$F$25+10*转化表!$F$26+10*转化表!$F$27+(B506-40)*转化表!$F$28,IF(AND(B506&lt;=60,B506&gt;50),9*转化表!$F$24+10*转化表!$F$25+10*转化表!$F$26+10*转化表!$F$27+10*转化表!$F$28+(B506-50)*转化表!$F$29,IF(AND(B506&lt;=70,B506&gt;60),9*转化表!$F$24+10*转化表!$F$25+10*转化表!$F$26+10*转化表!$F$27+10*转化表!$F$28+10*转化表!$F$29+(B506-60)*转化表!$F$30,IF(AND(B506&lt;=80,B506&gt;70),9*转化表!$F$24+10*转化表!$F$25+10*转化表!$F$26+10*转化表!$F$27+10*转化表!$F$28+10*转化表!$F$29+10*转化表!$F$30+(B506-70)*转化表!$F$31,IF(AND(B506&lt;=90,B506&gt;80),9*转化表!$F$24+10*转化表!$F$25+10*转化表!$F$26+10*转化表!$F$27+10*转化表!$F$28+10*转化表!$F$29+10*转化表!$F$30+10*转化表!$F$31+(B506-80)*转化表!$F$32,IF(AND(B506&lt;=100,B506&gt;90),9*转化表!$F$24+10*转化表!$F$25+10*转化表!$F$26+10*转化表!$F$27+10*转化表!$F$28+10*转化表!$F$29+10*转化表!$F$30+10*转化表!$F$31+10*转化表!$F$32+(B506-90)*转化表!$F$33,IF(AND(B506&lt;=110,B506&gt;100),9*转化表!$F$24+10*转化表!$F$25+10*转化表!$F$26+10*转化表!$F$27+10*转化表!$F$28+10*转化表!$F$29+10*转化表!$F$30+10*转化表!$F$31+10*转化表!$F$32+10*转化表!$F$33+(B506-100)*转化表!$F$34,IF(AND(B506&lt;=120,B506&gt;110),9*转化表!$F$24+10*转化表!$F$25+10*转化表!$F$26+10*转化表!$F$27+10*转化表!$F$28+10*转化表!$F$29+10*转化表!$F$30+10*转化表!$F$31+10*转化表!$F$32+10*转化表!$F$33+10*转化表!$F$34+(B506-110)*转化表!$F$35))))))))))))</f>
        <v>27.903000000000002</v>
      </c>
      <c r="K506" s="48">
        <f>(F506-50)*人物成长表!$B506*10%+0.8+IF(AND(B506&lt;=10,B506&gt;0),(人物成长表!$B506-1)*转化表!$G$24,IF(AND(B506&lt;=20,B506&gt;10),9*转化表!$G$24+(B506-10)*转化表!$G$25,IF(AND(B506&lt;=30,B506&gt;20),9*转化表!$G$24+10*转化表!$G$25+(B506-20)*转化表!$G$26,IF(AND(B506&lt;=40,B506&gt;30),9*转化表!$G$24+10*转化表!$G$25+10*转化表!$G$26+(B506-30)*转化表!$G$27,IF(AND(B506&lt;=50,B506&gt;40),9*转化表!$G$24+10*转化表!$G$25+10*转化表!$G$26+10*转化表!$G$27+(B506-40)*转化表!$G$28,IF(AND(B506&lt;=60,B506&gt;50),9*转化表!$G$24+10*转化表!$G$25+10*转化表!$G$26+10*转化表!$G$27+10*转化表!$G$28+(B506-50)*转化表!$G$29,IF(AND(B506&lt;=70,B506&gt;60),9*转化表!$G$24+10*转化表!$G$25+10*转化表!$G$26+10*转化表!$G$27+10*转化表!$G$28+10*转化表!$G$29+(B506-60)*转化表!$G$30,IF(AND(B506&lt;=80,B506&gt;70),9*转化表!$G$24+10*转化表!$G$25+10*转化表!$G$26+10*转化表!$G$27+10*转化表!$G$28+10*转化表!$G$29+10*转化表!$G$30+(B506-70)*转化表!$G$31,IF(AND(B506&lt;=90,B506&gt;80),9*转化表!$G$24+10*转化表!$G$25+10*转化表!$G$26+10*转化表!$G$27+10*转化表!$G$28+10*转化表!$G$29+10*转化表!$G$30+10*转化表!$G$31+(B506-80)*转化表!$G$32,IF(AND(B506&lt;=100,B506&gt;90),9*转化表!$G$24+10*转化表!$G$25+10*转化表!$G$26+10*转化表!$G$27+10*转化表!$G$28+10*转化表!$G$29+10*转化表!$G$30+10*转化表!$G$31+10*转化表!$G$32+(B506-90)*转化表!$G$33,IF(AND(B506&lt;=110,B506&gt;100),9*转化表!$G$24+10*转化表!$G$25+10*转化表!$G$26+10*转化表!$G$27+10*转化表!$G$28+10*转化表!$G$29+10*转化表!$G$30+10*转化表!$G$31+10*转化表!$G$32+10*转化表!$G$33+(B506-100)*转化表!$G$34,IF(AND(B506&lt;=120,B506&gt;110),9*转化表!$G$24+10*转化表!$G$25+10*转化表!$G$26+10*转化表!$G$27+10*转化表!$G$28+10*转化表!$G$29+10*转化表!$G$30+10*转化表!$G$31+10*转化表!$G$32+10*转化表!$G$33+10*转化表!$G$34+(B506-110)*转化表!$G$35))))))))))))</f>
        <v>63.47</v>
      </c>
      <c r="L506" s="48">
        <f>(F506-50)*人物成长表!$B506*7%+0.8+IF(AND(B506&lt;=10,B506&gt;0),(人物成长表!$B506-1)*转化表!$H$24,IF(AND(B506&lt;=20,B506&gt;10),9*转化表!$H$24+(B506-10)*转化表!$H$25,IF(AND(B506&lt;=30,B506&gt;20),9*转化表!$H$24+10*转化表!$H$25+(B506-20)*转化表!$H$26,IF(AND(B506&lt;=40,B506&gt;30),9*转化表!$H$24+10*转化表!$H$25+10*转化表!$H$26+(B506-30)*转化表!$H$27,IF(AND(B506&lt;=50,B506&gt;40),9*转化表!$H$24+10*转化表!$H$25+10*转化表!$H$26+10*转化表!$H$27+(B506-40)*转化表!$H$28,IF(AND(B506&lt;=60,B506&gt;50),9*转化表!$H$24+10*转化表!$H$25+10*转化表!$H$26+10*转化表!$H$27+10*转化表!$H$28+(B506-50)*转化表!$H$29,IF(AND(B506&lt;=70,B506&gt;60),9*转化表!$H$24+10*转化表!$H$25+10*转化表!$H$26+10*转化表!$H$27+10*转化表!$H$28+10*转化表!$H$29+(B506-60)*转化表!$H$30,IF(AND(B506&lt;=80,B506&gt;70),9*转化表!$H$24+10*转化表!$H$25+10*转化表!$H$26+10*转化表!$H$27+10*转化表!$H$28+10*转化表!$H$29+10*转化表!$H$30+(B506-70)*转化表!$H$31,IF(AND(B506&lt;=90,B506&gt;80),9*转化表!$H$24+10*转化表!$H$25+10*转化表!$H$26+10*转化表!$H$27+10*转化表!$H$28+10*转化表!$H$29+10*转化表!$H$30+10*转化表!$H$31+(B506-80)*转化表!$H$32,IF(AND(B506&lt;=100,B506&gt;90),9*转化表!$H$24+10*转化表!$H$25+10*转化表!$H$26+10*转化表!$H$27+10*转化表!$H$28+10*转化表!$H$29+10*转化表!$H$30+10*转化表!$H$31+10*转化表!$H$32+(B506-90)*转化表!$H$33,IF(AND(B506&lt;=110,B506&gt;100),9*转化表!$H$24+10*转化表!$H$25+10*转化表!$H$26+10*转化表!$H$27+10*转化表!$H$28+10*转化表!$H$29+10*转化表!$H$30+10*转化表!$H$31+10*转化表!$H$32+10*转化表!$H$33+(B506-100)*转化表!$H$34,IF(AND(B506&lt;=120,B506&gt;110),9*转化表!$H$24+10*转化表!$H$25+10*转化表!$H$26+10*转化表!$H$27+10*转化表!$H$28+10*转化表!$H$29+10*转化表!$H$30+10*转化表!$H$31+10*转化表!$H$32+10*转化表!$H$33+10*转化表!$H$34+(B506-110)*转化表!$H$35))))))))))))</f>
        <v>28.650000000000002</v>
      </c>
      <c r="M506" s="30">
        <v>0.25</v>
      </c>
      <c r="N506" s="28">
        <v>0</v>
      </c>
      <c r="O506" s="28">
        <v>0</v>
      </c>
      <c r="P506" s="28">
        <v>0</v>
      </c>
      <c r="Q506" s="28">
        <v>0</v>
      </c>
      <c r="R506" s="28">
        <v>0</v>
      </c>
      <c r="S506" s="28">
        <v>0</v>
      </c>
    </row>
    <row r="507" spans="1:19">
      <c r="A507" s="27" t="s">
        <v>25</v>
      </c>
      <c r="B507" s="28">
        <v>26</v>
      </c>
      <c r="C507" s="29">
        <f>IF(A507="圣骑士",(40*(人物成长表!$B507-1)+150)*转化表!$H$2,IF(A507="战士",(40*(人物成长表!$B507-1)+150)*转化表!$H$3,IF(A507="盗贼",(40*(人物成长表!$B507-1)+150)*转化表!$H$4,IF(A507="弓手",(40*(人物成长表!$B507-1)+150)*转化表!$H$5,IF(A507="法师",(40*(人物成长表!$B507-1)+150)*转化表!$H$6)))))</f>
        <v>805</v>
      </c>
      <c r="D507" s="27">
        <v>60</v>
      </c>
      <c r="E507" s="27">
        <v>60</v>
      </c>
      <c r="F507" s="28">
        <v>60</v>
      </c>
      <c r="G507" s="49">
        <f>IF(A507="圣骑士",人物成长表!$D507*人物成长表!$B507*10%*转化表!$B$2+转化表!$B$2*人物成长表!$B507*10%,IF(A507="战士",人物成长表!$D507*人物成长表!$B507*10%+16+(人物成长表!$B507-1)*(-3),IF(A507="盗贼",人物成长表!$D507*人物成长表!$B507*15%*转化表!$B$4,IF(A507="弓手",人物成长表!$D507*人物成长表!$B507*15%*转化表!$B$5,IF(A507="法师",人物成长表!$D507*人物成长表!$B507*15%*转化表!$B$6)))))</f>
        <v>0</v>
      </c>
      <c r="H507" s="49">
        <f>IF(A507="圣骑士",人物成长表!$D507*人物成长表!$B507*5%*转化表!$C$2,IF(A507="战士",人物成长表!$D507*人物成长表!$B507*5%*转化表!$C$3,IF(A507="盗贼",人物成长表!$D507*人物成长表!$B507*5%*转化表!$C$4,IF(A507="弓手",人物成长表!$D507*人物成长表!$B507*5%*转化表!$C$5,IF(A507="法师",人物成长表!$D507*人物成长表!$B507*5%*转化表!$C$6)))))</f>
        <v>54.599999999999994</v>
      </c>
      <c r="I507" s="49">
        <f>IF(A507="圣骑士",人物成长表!$E507*人物成长表!$B507*15%*转化表!$D$2,IF(A507="战士",人物成长表!$E507*人物成长表!$B507*15%*转化表!$D$3,IF(A507="盗贼",人物成长表!$E507*人物成长表!$B507*15%*转化表!$D$4,IF(A507="弓手",人物成长表!$E507*人物成长表!$B507*15%*转化表!$D$5,IF(A507="法师",人物成长表!$E507*人物成长表!$B507*15%*转化表!$D$6)))))</f>
        <v>280.8</v>
      </c>
      <c r="J507" s="48">
        <f>(E507-50)*人物成长表!$B507*7%+0.053+IF(AND(B507&lt;=10,B507&gt;0),(人物成长表!$B507-1)*转化表!$F$24,IF(AND(B507&lt;=20,B507&gt;10),9*转化表!$F$24+(B507-10)*转化表!$F$25,IF(AND(B507&lt;=30,B507&gt;20),9*转化表!$F$24+10*转化表!$F$25+(B507-20)*转化表!$F$26,IF(AND(B507&lt;=40,B507&gt;30),9*转化表!$F$24+10*转化表!$F$25+10*转化表!$F$26+(B507-30)*转化表!$F$27,IF(AND(B507&lt;=50,B507&gt;40),9*转化表!$F$24+10*转化表!$F$25+10*转化表!$F$26+10*转化表!$F$27+(B507-40)*转化表!$F$28,IF(AND(B507&lt;=60,B507&gt;50),9*转化表!$F$24+10*转化表!$F$25+10*转化表!$F$26+10*转化表!$F$27+10*转化表!$F$28+(B507-50)*转化表!$F$29,IF(AND(B507&lt;=70,B507&gt;60),9*转化表!$F$24+10*转化表!$F$25+10*转化表!$F$26+10*转化表!$F$27+10*转化表!$F$28+10*转化表!$F$29+(B507-60)*转化表!$F$30,IF(AND(B507&lt;=80,B507&gt;70),9*转化表!$F$24+10*转化表!$F$25+10*转化表!$F$26+10*转化表!$F$27+10*转化表!$F$28+10*转化表!$F$29+10*转化表!$F$30+(B507-70)*转化表!$F$31,IF(AND(B507&lt;=90,B507&gt;80),9*转化表!$F$24+10*转化表!$F$25+10*转化表!$F$26+10*转化表!$F$27+10*转化表!$F$28+10*转化表!$F$29+10*转化表!$F$30+10*转化表!$F$31+(B507-80)*转化表!$F$32,IF(AND(B507&lt;=100,B507&gt;90),9*转化表!$F$24+10*转化表!$F$25+10*转化表!$F$26+10*转化表!$F$27+10*转化表!$F$28+10*转化表!$F$29+10*转化表!$F$30+10*转化表!$F$31+10*转化表!$F$32+(B507-90)*转化表!$F$33,IF(AND(B507&lt;=110,B507&gt;100),9*转化表!$F$24+10*转化表!$F$25+10*转化表!$F$26+10*转化表!$F$27+10*转化表!$F$28+10*转化表!$F$29+10*转化表!$F$30+10*转化表!$F$31+10*转化表!$F$32+10*转化表!$F$33+(B507-100)*转化表!$F$34,IF(AND(B507&lt;=120,B507&gt;110),9*转化表!$F$24+10*转化表!$F$25+10*转化表!$F$26+10*转化表!$F$27+10*转化表!$F$28+10*转化表!$F$29+10*转化表!$F$30+10*转化表!$F$31+10*转化表!$F$32+10*转化表!$F$33+10*转化表!$F$34+(B507-110)*转化表!$F$35))))))))))))</f>
        <v>29.143000000000004</v>
      </c>
      <c r="K507" s="48">
        <f>(F507-50)*人物成长表!$B507*10%+0.8+IF(AND(B507&lt;=10,B507&gt;0),(人物成长表!$B507-1)*转化表!$G$24,IF(AND(B507&lt;=20,B507&gt;10),9*转化表!$G$24+(B507-10)*转化表!$G$25,IF(AND(B507&lt;=30,B507&gt;20),9*转化表!$G$24+10*转化表!$G$25+(B507-20)*转化表!$G$26,IF(AND(B507&lt;=40,B507&gt;30),9*转化表!$G$24+10*转化表!$G$25+10*转化表!$G$26+(B507-30)*转化表!$G$27,IF(AND(B507&lt;=50,B507&gt;40),9*转化表!$G$24+10*转化表!$G$25+10*转化表!$G$26+10*转化表!$G$27+(B507-40)*转化表!$G$28,IF(AND(B507&lt;=60,B507&gt;50),9*转化表!$G$24+10*转化表!$G$25+10*转化表!$G$26+10*转化表!$G$27+10*转化表!$G$28+(B507-50)*转化表!$G$29,IF(AND(B507&lt;=70,B507&gt;60),9*转化表!$G$24+10*转化表!$G$25+10*转化表!$G$26+10*转化表!$G$27+10*转化表!$G$28+10*转化表!$G$29+(B507-60)*转化表!$G$30,IF(AND(B507&lt;=80,B507&gt;70),9*转化表!$G$24+10*转化表!$G$25+10*转化表!$G$26+10*转化表!$G$27+10*转化表!$G$28+10*转化表!$G$29+10*转化表!$G$30+(B507-70)*转化表!$G$31,IF(AND(B507&lt;=90,B507&gt;80),9*转化表!$G$24+10*转化表!$G$25+10*转化表!$G$26+10*转化表!$G$27+10*转化表!$G$28+10*转化表!$G$29+10*转化表!$G$30+10*转化表!$G$31+(B507-80)*转化表!$G$32,IF(AND(B507&lt;=100,B507&gt;90),9*转化表!$G$24+10*转化表!$G$25+10*转化表!$G$26+10*转化表!$G$27+10*转化表!$G$28+10*转化表!$G$29+10*转化表!$G$30+10*转化表!$G$31+10*转化表!$G$32+(B507-90)*转化表!$G$33,IF(AND(B507&lt;=110,B507&gt;100),9*转化表!$G$24+10*转化表!$G$25+10*转化表!$G$26+10*转化表!$G$27+10*转化表!$G$28+10*转化表!$G$29+10*转化表!$G$30+10*转化表!$G$31+10*转化表!$G$32+10*转化表!$G$33+(B507-100)*转化表!$G$34,IF(AND(B507&lt;=120,B507&gt;110),9*转化表!$G$24+10*转化表!$G$25+10*转化表!$G$26+10*转化表!$G$27+10*转化表!$G$28+10*转化表!$G$29+10*转化表!$G$30+10*转化表!$G$31+10*转化表!$G$32+10*转化表!$G$33+10*转化表!$G$34+(B507-110)*转化表!$G$35))))))))))))</f>
        <v>67.87</v>
      </c>
      <c r="L507" s="48">
        <f>(F507-50)*人物成长表!$B507*7%+0.8+IF(AND(B507&lt;=10,B507&gt;0),(人物成长表!$B507-1)*转化表!$H$24,IF(AND(B507&lt;=20,B507&gt;10),9*转化表!$H$24+(B507-10)*转化表!$H$25,IF(AND(B507&lt;=30,B507&gt;20),9*转化表!$H$24+10*转化表!$H$25+(B507-20)*转化表!$H$26,IF(AND(B507&lt;=40,B507&gt;30),9*转化表!$H$24+10*转化表!$H$25+10*转化表!$H$26+(B507-30)*转化表!$H$27,IF(AND(B507&lt;=50,B507&gt;40),9*转化表!$H$24+10*转化表!$H$25+10*转化表!$H$26+10*转化表!$H$27+(B507-40)*转化表!$H$28,IF(AND(B507&lt;=60,B507&gt;50),9*转化表!$H$24+10*转化表!$H$25+10*转化表!$H$26+10*转化表!$H$27+10*转化表!$H$28+(B507-50)*转化表!$H$29,IF(AND(B507&lt;=70,B507&gt;60),9*转化表!$H$24+10*转化表!$H$25+10*转化表!$H$26+10*转化表!$H$27+10*转化表!$H$28+10*转化表!$H$29+(B507-60)*转化表!$H$30,IF(AND(B507&lt;=80,B507&gt;70),9*转化表!$H$24+10*转化表!$H$25+10*转化表!$H$26+10*转化表!$H$27+10*转化表!$H$28+10*转化表!$H$29+10*转化表!$H$30+(B507-70)*转化表!$H$31,IF(AND(B507&lt;=90,B507&gt;80),9*转化表!$H$24+10*转化表!$H$25+10*转化表!$H$26+10*转化表!$H$27+10*转化表!$H$28+10*转化表!$H$29+10*转化表!$H$30+10*转化表!$H$31+(B507-80)*转化表!$H$32,IF(AND(B507&lt;=100,B507&gt;90),9*转化表!$H$24+10*转化表!$H$25+10*转化表!$H$26+10*转化表!$H$27+10*转化表!$H$28+10*转化表!$H$29+10*转化表!$H$30+10*转化表!$H$31+10*转化表!$H$32+(B507-90)*转化表!$H$33,IF(AND(B507&lt;=110,B507&gt;100),9*转化表!$H$24+10*转化表!$H$25+10*转化表!$H$26+10*转化表!$H$27+10*转化表!$H$28+10*转化表!$H$29+10*转化表!$H$30+10*转化表!$H$31+10*转化表!$H$32+10*转化表!$H$33+(B507-100)*转化表!$H$34,IF(AND(B507&lt;=120,B507&gt;110),9*转化表!$H$24+10*转化表!$H$25+10*转化表!$H$26+10*转化表!$H$27+10*转化表!$H$28+10*转化表!$H$29+10*转化表!$H$30+10*转化表!$H$31+10*转化表!$H$32+10*转化表!$H$33+10*转化表!$H$34+(B507-110)*转化表!$H$35))))))))))))</f>
        <v>29.890000000000004</v>
      </c>
      <c r="M507" s="30">
        <v>0.25</v>
      </c>
      <c r="N507" s="28">
        <v>0</v>
      </c>
      <c r="O507" s="28">
        <v>0</v>
      </c>
      <c r="P507" s="28">
        <v>0</v>
      </c>
      <c r="Q507" s="28">
        <v>0</v>
      </c>
      <c r="R507" s="28">
        <v>0</v>
      </c>
      <c r="S507" s="28">
        <v>0</v>
      </c>
    </row>
    <row r="508" spans="1:19">
      <c r="A508" s="27" t="s">
        <v>25</v>
      </c>
      <c r="B508" s="28">
        <v>27</v>
      </c>
      <c r="C508" s="29">
        <f>IF(A508="圣骑士",(40*(人物成长表!$B508-1)+150)*转化表!$H$2,IF(A508="战士",(40*(人物成长表!$B508-1)+150)*转化表!$H$3,IF(A508="盗贼",(40*(人物成长表!$B508-1)+150)*转化表!$H$4,IF(A508="弓手",(40*(人物成长表!$B508-1)+150)*转化表!$H$5,IF(A508="法师",(40*(人物成长表!$B508-1)+150)*转化表!$H$6)))))</f>
        <v>833</v>
      </c>
      <c r="D508" s="27">
        <v>60</v>
      </c>
      <c r="E508" s="27">
        <v>60</v>
      </c>
      <c r="F508" s="28">
        <v>60</v>
      </c>
      <c r="G508" s="49">
        <f>IF(A508="圣骑士",人物成长表!$D508*人物成长表!$B508*10%*转化表!$B$2+转化表!$B$2*人物成长表!$B508*10%,IF(A508="战士",人物成长表!$D508*人物成长表!$B508*10%+16+(人物成长表!$B508-1)*(-3),IF(A508="盗贼",人物成长表!$D508*人物成长表!$B508*15%*转化表!$B$4,IF(A508="弓手",人物成长表!$D508*人物成长表!$B508*15%*转化表!$B$5,IF(A508="法师",人物成长表!$D508*人物成长表!$B508*15%*转化表!$B$6)))))</f>
        <v>0</v>
      </c>
      <c r="H508" s="49">
        <f>IF(A508="圣骑士",人物成长表!$D508*人物成长表!$B508*5%*转化表!$C$2,IF(A508="战士",人物成长表!$D508*人物成长表!$B508*5%*转化表!$C$3,IF(A508="盗贼",人物成长表!$D508*人物成长表!$B508*5%*转化表!$C$4,IF(A508="弓手",人物成长表!$D508*人物成长表!$B508*5%*转化表!$C$5,IF(A508="法师",人物成长表!$D508*人物成长表!$B508*5%*转化表!$C$6)))))</f>
        <v>56.699999999999996</v>
      </c>
      <c r="I508" s="49">
        <f>IF(A508="圣骑士",人物成长表!$E508*人物成长表!$B508*15%*转化表!$D$2,IF(A508="战士",人物成长表!$E508*人物成长表!$B508*15%*转化表!$D$3,IF(A508="盗贼",人物成长表!$E508*人物成长表!$B508*15%*转化表!$D$4,IF(A508="弓手",人物成长表!$E508*人物成长表!$B508*15%*转化表!$D$5,IF(A508="法师",人物成长表!$E508*人物成长表!$B508*15%*转化表!$D$6)))))</f>
        <v>291.59999999999997</v>
      </c>
      <c r="J508" s="48">
        <f>(E508-50)*人物成长表!$B508*7%+0.053+IF(AND(B508&lt;=10,B508&gt;0),(人物成长表!$B508-1)*转化表!$F$24,IF(AND(B508&lt;=20,B508&gt;10),9*转化表!$F$24+(B508-10)*转化表!$F$25,IF(AND(B508&lt;=30,B508&gt;20),9*转化表!$F$24+10*转化表!$F$25+(B508-20)*转化表!$F$26,IF(AND(B508&lt;=40,B508&gt;30),9*转化表!$F$24+10*转化表!$F$25+10*转化表!$F$26+(B508-30)*转化表!$F$27,IF(AND(B508&lt;=50,B508&gt;40),9*转化表!$F$24+10*转化表!$F$25+10*转化表!$F$26+10*转化表!$F$27+(B508-40)*转化表!$F$28,IF(AND(B508&lt;=60,B508&gt;50),9*转化表!$F$24+10*转化表!$F$25+10*转化表!$F$26+10*转化表!$F$27+10*转化表!$F$28+(B508-50)*转化表!$F$29,IF(AND(B508&lt;=70,B508&gt;60),9*转化表!$F$24+10*转化表!$F$25+10*转化表!$F$26+10*转化表!$F$27+10*转化表!$F$28+10*转化表!$F$29+(B508-60)*转化表!$F$30,IF(AND(B508&lt;=80,B508&gt;70),9*转化表!$F$24+10*转化表!$F$25+10*转化表!$F$26+10*转化表!$F$27+10*转化表!$F$28+10*转化表!$F$29+10*转化表!$F$30+(B508-70)*转化表!$F$31,IF(AND(B508&lt;=90,B508&gt;80),9*转化表!$F$24+10*转化表!$F$25+10*转化表!$F$26+10*转化表!$F$27+10*转化表!$F$28+10*转化表!$F$29+10*转化表!$F$30+10*转化表!$F$31+(B508-80)*转化表!$F$32,IF(AND(B508&lt;=100,B508&gt;90),9*转化表!$F$24+10*转化表!$F$25+10*转化表!$F$26+10*转化表!$F$27+10*转化表!$F$28+10*转化表!$F$29+10*转化表!$F$30+10*转化表!$F$31+10*转化表!$F$32+(B508-90)*转化表!$F$33,IF(AND(B508&lt;=110,B508&gt;100),9*转化表!$F$24+10*转化表!$F$25+10*转化表!$F$26+10*转化表!$F$27+10*转化表!$F$28+10*转化表!$F$29+10*转化表!$F$30+10*转化表!$F$31+10*转化表!$F$32+10*转化表!$F$33+(B508-100)*转化表!$F$34,IF(AND(B508&lt;=120,B508&gt;110),9*转化表!$F$24+10*转化表!$F$25+10*转化表!$F$26+10*转化表!$F$27+10*转化表!$F$28+10*转化表!$F$29+10*转化表!$F$30+10*转化表!$F$31+10*转化表!$F$32+10*转化表!$F$33+10*转化表!$F$34+(B508-110)*转化表!$F$35))))))))))))</f>
        <v>30.383000000000003</v>
      </c>
      <c r="K508" s="48">
        <f>(F508-50)*人物成长表!$B508*10%+0.8+IF(AND(B508&lt;=10,B508&gt;0),(人物成长表!$B508-1)*转化表!$G$24,IF(AND(B508&lt;=20,B508&gt;10),9*转化表!$G$24+(B508-10)*转化表!$G$25,IF(AND(B508&lt;=30,B508&gt;20),9*转化表!$G$24+10*转化表!$G$25+(B508-20)*转化表!$G$26,IF(AND(B508&lt;=40,B508&gt;30),9*转化表!$G$24+10*转化表!$G$25+10*转化表!$G$26+(B508-30)*转化表!$G$27,IF(AND(B508&lt;=50,B508&gt;40),9*转化表!$G$24+10*转化表!$G$25+10*转化表!$G$26+10*转化表!$G$27+(B508-40)*转化表!$G$28,IF(AND(B508&lt;=60,B508&gt;50),9*转化表!$G$24+10*转化表!$G$25+10*转化表!$G$26+10*转化表!$G$27+10*转化表!$G$28+(B508-50)*转化表!$G$29,IF(AND(B508&lt;=70,B508&gt;60),9*转化表!$G$24+10*转化表!$G$25+10*转化表!$G$26+10*转化表!$G$27+10*转化表!$G$28+10*转化表!$G$29+(B508-60)*转化表!$G$30,IF(AND(B508&lt;=80,B508&gt;70),9*转化表!$G$24+10*转化表!$G$25+10*转化表!$G$26+10*转化表!$G$27+10*转化表!$G$28+10*转化表!$G$29+10*转化表!$G$30+(B508-70)*转化表!$G$31,IF(AND(B508&lt;=90,B508&gt;80),9*转化表!$G$24+10*转化表!$G$25+10*转化表!$G$26+10*转化表!$G$27+10*转化表!$G$28+10*转化表!$G$29+10*转化表!$G$30+10*转化表!$G$31+(B508-80)*转化表!$G$32,IF(AND(B508&lt;=100,B508&gt;90),9*转化表!$G$24+10*转化表!$G$25+10*转化表!$G$26+10*转化表!$G$27+10*转化表!$G$28+10*转化表!$G$29+10*转化表!$G$30+10*转化表!$G$31+10*转化表!$G$32+(B508-90)*转化表!$G$33,IF(AND(B508&lt;=110,B508&gt;100),9*转化表!$G$24+10*转化表!$G$25+10*转化表!$G$26+10*转化表!$G$27+10*转化表!$G$28+10*转化表!$G$29+10*转化表!$G$30+10*转化表!$G$31+10*转化表!$G$32+10*转化表!$G$33+(B508-100)*转化表!$G$34,IF(AND(B508&lt;=120,B508&gt;110),9*转化表!$G$24+10*转化表!$G$25+10*转化表!$G$26+10*转化表!$G$27+10*转化表!$G$28+10*转化表!$G$29+10*转化表!$G$30+10*转化表!$G$31+10*转化表!$G$32+10*转化表!$G$33+10*转化表!$G$34+(B508-110)*转化表!$G$35))))))))))))</f>
        <v>72.27</v>
      </c>
      <c r="L508" s="48">
        <f>(F508-50)*人物成长表!$B508*7%+0.8+IF(AND(B508&lt;=10,B508&gt;0),(人物成长表!$B508-1)*转化表!$H$24,IF(AND(B508&lt;=20,B508&gt;10),9*转化表!$H$24+(B508-10)*转化表!$H$25,IF(AND(B508&lt;=30,B508&gt;20),9*转化表!$H$24+10*转化表!$H$25+(B508-20)*转化表!$H$26,IF(AND(B508&lt;=40,B508&gt;30),9*转化表!$H$24+10*转化表!$H$25+10*转化表!$H$26+(B508-30)*转化表!$H$27,IF(AND(B508&lt;=50,B508&gt;40),9*转化表!$H$24+10*转化表!$H$25+10*转化表!$H$26+10*转化表!$H$27+(B508-40)*转化表!$H$28,IF(AND(B508&lt;=60,B508&gt;50),9*转化表!$H$24+10*转化表!$H$25+10*转化表!$H$26+10*转化表!$H$27+10*转化表!$H$28+(B508-50)*转化表!$H$29,IF(AND(B508&lt;=70,B508&gt;60),9*转化表!$H$24+10*转化表!$H$25+10*转化表!$H$26+10*转化表!$H$27+10*转化表!$H$28+10*转化表!$H$29+(B508-60)*转化表!$H$30,IF(AND(B508&lt;=80,B508&gt;70),9*转化表!$H$24+10*转化表!$H$25+10*转化表!$H$26+10*转化表!$H$27+10*转化表!$H$28+10*转化表!$H$29+10*转化表!$H$30+(B508-70)*转化表!$H$31,IF(AND(B508&lt;=90,B508&gt;80),9*转化表!$H$24+10*转化表!$H$25+10*转化表!$H$26+10*转化表!$H$27+10*转化表!$H$28+10*转化表!$H$29+10*转化表!$H$30+10*转化表!$H$31+(B508-80)*转化表!$H$32,IF(AND(B508&lt;=100,B508&gt;90),9*转化表!$H$24+10*转化表!$H$25+10*转化表!$H$26+10*转化表!$H$27+10*转化表!$H$28+10*转化表!$H$29+10*转化表!$H$30+10*转化表!$H$31+10*转化表!$H$32+(B508-90)*转化表!$H$33,IF(AND(B508&lt;=110,B508&gt;100),9*转化表!$H$24+10*转化表!$H$25+10*转化表!$H$26+10*转化表!$H$27+10*转化表!$H$28+10*转化表!$H$29+10*转化表!$H$30+10*转化表!$H$31+10*转化表!$H$32+10*转化表!$H$33+(B508-100)*转化表!$H$34,IF(AND(B508&lt;=120,B508&gt;110),9*转化表!$H$24+10*转化表!$H$25+10*转化表!$H$26+10*转化表!$H$27+10*转化表!$H$28+10*转化表!$H$29+10*转化表!$H$30+10*转化表!$H$31+10*转化表!$H$32+10*转化表!$H$33+10*转化表!$H$34+(B508-110)*转化表!$H$35))))))))))))</f>
        <v>31.130000000000003</v>
      </c>
      <c r="M508" s="30">
        <v>0.25</v>
      </c>
      <c r="N508" s="28">
        <v>0</v>
      </c>
      <c r="O508" s="28">
        <v>0</v>
      </c>
      <c r="P508" s="28">
        <v>0</v>
      </c>
      <c r="Q508" s="28">
        <v>0</v>
      </c>
      <c r="R508" s="28">
        <v>0</v>
      </c>
      <c r="S508" s="28">
        <v>0</v>
      </c>
    </row>
    <row r="509" spans="1:19">
      <c r="A509" s="27" t="s">
        <v>25</v>
      </c>
      <c r="B509" s="28">
        <v>28</v>
      </c>
      <c r="C509" s="29">
        <f>IF(A509="圣骑士",(40*(人物成长表!$B509-1)+150)*转化表!$H$2,IF(A509="战士",(40*(人物成长表!$B509-1)+150)*转化表!$H$3,IF(A509="盗贼",(40*(人物成长表!$B509-1)+150)*转化表!$H$4,IF(A509="弓手",(40*(人物成长表!$B509-1)+150)*转化表!$H$5,IF(A509="法师",(40*(人物成长表!$B509-1)+150)*转化表!$H$6)))))</f>
        <v>861</v>
      </c>
      <c r="D509" s="27">
        <v>60</v>
      </c>
      <c r="E509" s="27">
        <v>60</v>
      </c>
      <c r="F509" s="28">
        <v>60</v>
      </c>
      <c r="G509" s="49">
        <f>IF(A509="圣骑士",人物成长表!$D509*人物成长表!$B509*10%*转化表!$B$2+转化表!$B$2*人物成长表!$B509*10%,IF(A509="战士",人物成长表!$D509*人物成长表!$B509*10%+16+(人物成长表!$B509-1)*(-3),IF(A509="盗贼",人物成长表!$D509*人物成长表!$B509*15%*转化表!$B$4,IF(A509="弓手",人物成长表!$D509*人物成长表!$B509*15%*转化表!$B$5,IF(A509="法师",人物成长表!$D509*人物成长表!$B509*15%*转化表!$B$6)))))</f>
        <v>0</v>
      </c>
      <c r="H509" s="49">
        <f>IF(A509="圣骑士",人物成长表!$D509*人物成长表!$B509*5%*转化表!$C$2,IF(A509="战士",人物成长表!$D509*人物成长表!$B509*5%*转化表!$C$3,IF(A509="盗贼",人物成长表!$D509*人物成长表!$B509*5%*转化表!$C$4,IF(A509="弓手",人物成长表!$D509*人物成长表!$B509*5%*转化表!$C$5,IF(A509="法师",人物成长表!$D509*人物成长表!$B509*5%*转化表!$C$6)))))</f>
        <v>58.8</v>
      </c>
      <c r="I509" s="49">
        <f>IF(A509="圣骑士",人物成长表!$E509*人物成长表!$B509*15%*转化表!$D$2,IF(A509="战士",人物成长表!$E509*人物成长表!$B509*15%*转化表!$D$3,IF(A509="盗贼",人物成长表!$E509*人物成长表!$B509*15%*转化表!$D$4,IF(A509="弓手",人物成长表!$E509*人物成长表!$B509*15%*转化表!$D$5,IF(A509="法师",人物成长表!$E509*人物成长表!$B509*15%*转化表!$D$6)))))</f>
        <v>302.39999999999998</v>
      </c>
      <c r="J509" s="48">
        <f>(E509-50)*人物成长表!$B509*7%+0.053+IF(AND(B509&lt;=10,B509&gt;0),(人物成长表!$B509-1)*转化表!$F$24,IF(AND(B509&lt;=20,B509&gt;10),9*转化表!$F$24+(B509-10)*转化表!$F$25,IF(AND(B509&lt;=30,B509&gt;20),9*转化表!$F$24+10*转化表!$F$25+(B509-20)*转化表!$F$26,IF(AND(B509&lt;=40,B509&gt;30),9*转化表!$F$24+10*转化表!$F$25+10*转化表!$F$26+(B509-30)*转化表!$F$27,IF(AND(B509&lt;=50,B509&gt;40),9*转化表!$F$24+10*转化表!$F$25+10*转化表!$F$26+10*转化表!$F$27+(B509-40)*转化表!$F$28,IF(AND(B509&lt;=60,B509&gt;50),9*转化表!$F$24+10*转化表!$F$25+10*转化表!$F$26+10*转化表!$F$27+10*转化表!$F$28+(B509-50)*转化表!$F$29,IF(AND(B509&lt;=70,B509&gt;60),9*转化表!$F$24+10*转化表!$F$25+10*转化表!$F$26+10*转化表!$F$27+10*转化表!$F$28+10*转化表!$F$29+(B509-60)*转化表!$F$30,IF(AND(B509&lt;=80,B509&gt;70),9*转化表!$F$24+10*转化表!$F$25+10*转化表!$F$26+10*转化表!$F$27+10*转化表!$F$28+10*转化表!$F$29+10*转化表!$F$30+(B509-70)*转化表!$F$31,IF(AND(B509&lt;=90,B509&gt;80),9*转化表!$F$24+10*转化表!$F$25+10*转化表!$F$26+10*转化表!$F$27+10*转化表!$F$28+10*转化表!$F$29+10*转化表!$F$30+10*转化表!$F$31+(B509-80)*转化表!$F$32,IF(AND(B509&lt;=100,B509&gt;90),9*转化表!$F$24+10*转化表!$F$25+10*转化表!$F$26+10*转化表!$F$27+10*转化表!$F$28+10*转化表!$F$29+10*转化表!$F$30+10*转化表!$F$31+10*转化表!$F$32+(B509-90)*转化表!$F$33,IF(AND(B509&lt;=110,B509&gt;100),9*转化表!$F$24+10*转化表!$F$25+10*转化表!$F$26+10*转化表!$F$27+10*转化表!$F$28+10*转化表!$F$29+10*转化表!$F$30+10*转化表!$F$31+10*转化表!$F$32+10*转化表!$F$33+(B509-100)*转化表!$F$34,IF(AND(B509&lt;=120,B509&gt;110),9*转化表!$F$24+10*转化表!$F$25+10*转化表!$F$26+10*转化表!$F$27+10*转化表!$F$28+10*转化表!$F$29+10*转化表!$F$30+10*转化表!$F$31+10*转化表!$F$32+10*转化表!$F$33+10*转化表!$F$34+(B509-110)*转化表!$F$35))))))))))))</f>
        <v>31.623000000000005</v>
      </c>
      <c r="K509" s="48">
        <f>(F509-50)*人物成长表!$B509*10%+0.8+IF(AND(B509&lt;=10,B509&gt;0),(人物成长表!$B509-1)*转化表!$G$24,IF(AND(B509&lt;=20,B509&gt;10),9*转化表!$G$24+(B509-10)*转化表!$G$25,IF(AND(B509&lt;=30,B509&gt;20),9*转化表!$G$24+10*转化表!$G$25+(B509-20)*转化表!$G$26,IF(AND(B509&lt;=40,B509&gt;30),9*转化表!$G$24+10*转化表!$G$25+10*转化表!$G$26+(B509-30)*转化表!$G$27,IF(AND(B509&lt;=50,B509&gt;40),9*转化表!$G$24+10*转化表!$G$25+10*转化表!$G$26+10*转化表!$G$27+(B509-40)*转化表!$G$28,IF(AND(B509&lt;=60,B509&gt;50),9*转化表!$G$24+10*转化表!$G$25+10*转化表!$G$26+10*转化表!$G$27+10*转化表!$G$28+(B509-50)*转化表!$G$29,IF(AND(B509&lt;=70,B509&gt;60),9*转化表!$G$24+10*转化表!$G$25+10*转化表!$G$26+10*转化表!$G$27+10*转化表!$G$28+10*转化表!$G$29+(B509-60)*转化表!$G$30,IF(AND(B509&lt;=80,B509&gt;70),9*转化表!$G$24+10*转化表!$G$25+10*转化表!$G$26+10*转化表!$G$27+10*转化表!$G$28+10*转化表!$G$29+10*转化表!$G$30+(B509-70)*转化表!$G$31,IF(AND(B509&lt;=90,B509&gt;80),9*转化表!$G$24+10*转化表!$G$25+10*转化表!$G$26+10*转化表!$G$27+10*转化表!$G$28+10*转化表!$G$29+10*转化表!$G$30+10*转化表!$G$31+(B509-80)*转化表!$G$32,IF(AND(B509&lt;=100,B509&gt;90),9*转化表!$G$24+10*转化表!$G$25+10*转化表!$G$26+10*转化表!$G$27+10*转化表!$G$28+10*转化表!$G$29+10*转化表!$G$30+10*转化表!$G$31+10*转化表!$G$32+(B509-90)*转化表!$G$33,IF(AND(B509&lt;=110,B509&gt;100),9*转化表!$G$24+10*转化表!$G$25+10*转化表!$G$26+10*转化表!$G$27+10*转化表!$G$28+10*转化表!$G$29+10*转化表!$G$30+10*转化表!$G$31+10*转化表!$G$32+10*转化表!$G$33+(B509-100)*转化表!$G$34,IF(AND(B509&lt;=120,B509&gt;110),9*转化表!$G$24+10*转化表!$G$25+10*转化表!$G$26+10*转化表!$G$27+10*转化表!$G$28+10*转化表!$G$29+10*转化表!$G$30+10*转化表!$G$31+10*转化表!$G$32+10*转化表!$G$33+10*转化表!$G$34+(B509-110)*转化表!$G$35))))))))))))</f>
        <v>76.67</v>
      </c>
      <c r="L509" s="48">
        <f>(F509-50)*人物成长表!$B509*7%+0.8+IF(AND(B509&lt;=10,B509&gt;0),(人物成长表!$B509-1)*转化表!$H$24,IF(AND(B509&lt;=20,B509&gt;10),9*转化表!$H$24+(B509-10)*转化表!$H$25,IF(AND(B509&lt;=30,B509&gt;20),9*转化表!$H$24+10*转化表!$H$25+(B509-20)*转化表!$H$26,IF(AND(B509&lt;=40,B509&gt;30),9*转化表!$H$24+10*转化表!$H$25+10*转化表!$H$26+(B509-30)*转化表!$H$27,IF(AND(B509&lt;=50,B509&gt;40),9*转化表!$H$24+10*转化表!$H$25+10*转化表!$H$26+10*转化表!$H$27+(B509-40)*转化表!$H$28,IF(AND(B509&lt;=60,B509&gt;50),9*转化表!$H$24+10*转化表!$H$25+10*转化表!$H$26+10*转化表!$H$27+10*转化表!$H$28+(B509-50)*转化表!$H$29,IF(AND(B509&lt;=70,B509&gt;60),9*转化表!$H$24+10*转化表!$H$25+10*转化表!$H$26+10*转化表!$H$27+10*转化表!$H$28+10*转化表!$H$29+(B509-60)*转化表!$H$30,IF(AND(B509&lt;=80,B509&gt;70),9*转化表!$H$24+10*转化表!$H$25+10*转化表!$H$26+10*转化表!$H$27+10*转化表!$H$28+10*转化表!$H$29+10*转化表!$H$30+(B509-70)*转化表!$H$31,IF(AND(B509&lt;=90,B509&gt;80),9*转化表!$H$24+10*转化表!$H$25+10*转化表!$H$26+10*转化表!$H$27+10*转化表!$H$28+10*转化表!$H$29+10*转化表!$H$30+10*转化表!$H$31+(B509-80)*转化表!$H$32,IF(AND(B509&lt;=100,B509&gt;90),9*转化表!$H$24+10*转化表!$H$25+10*转化表!$H$26+10*转化表!$H$27+10*转化表!$H$28+10*转化表!$H$29+10*转化表!$H$30+10*转化表!$H$31+10*转化表!$H$32+(B509-90)*转化表!$H$33,IF(AND(B509&lt;=110,B509&gt;100),9*转化表!$H$24+10*转化表!$H$25+10*转化表!$H$26+10*转化表!$H$27+10*转化表!$H$28+10*转化表!$H$29+10*转化表!$H$30+10*转化表!$H$31+10*转化表!$H$32+10*转化表!$H$33+(B509-100)*转化表!$H$34,IF(AND(B509&lt;=120,B509&gt;110),9*转化表!$H$24+10*转化表!$H$25+10*转化表!$H$26+10*转化表!$H$27+10*转化表!$H$28+10*转化表!$H$29+10*转化表!$H$30+10*转化表!$H$31+10*转化表!$H$32+10*转化表!$H$33+10*转化表!$H$34+(B509-110)*转化表!$H$35))))))))))))</f>
        <v>32.370000000000005</v>
      </c>
      <c r="M509" s="30">
        <v>0.25</v>
      </c>
      <c r="N509" s="28">
        <v>0</v>
      </c>
      <c r="O509" s="28">
        <v>0</v>
      </c>
      <c r="P509" s="28">
        <v>0</v>
      </c>
      <c r="Q509" s="28">
        <v>0</v>
      </c>
      <c r="R509" s="28">
        <v>0</v>
      </c>
      <c r="S509" s="28">
        <v>0</v>
      </c>
    </row>
    <row r="510" spans="1:19">
      <c r="A510" s="27" t="s">
        <v>25</v>
      </c>
      <c r="B510" s="28">
        <v>29</v>
      </c>
      <c r="C510" s="29">
        <f>IF(A510="圣骑士",(40*(人物成长表!$B510-1)+150)*转化表!$H$2,IF(A510="战士",(40*(人物成长表!$B510-1)+150)*转化表!$H$3,IF(A510="盗贼",(40*(人物成长表!$B510-1)+150)*转化表!$H$4,IF(A510="弓手",(40*(人物成长表!$B510-1)+150)*转化表!$H$5,IF(A510="法师",(40*(人物成长表!$B510-1)+150)*转化表!$H$6)))))</f>
        <v>889</v>
      </c>
      <c r="D510" s="27">
        <v>60</v>
      </c>
      <c r="E510" s="27">
        <v>60</v>
      </c>
      <c r="F510" s="28">
        <v>60</v>
      </c>
      <c r="G510" s="49">
        <f>IF(A510="圣骑士",人物成长表!$D510*人物成长表!$B510*10%*转化表!$B$2+转化表!$B$2*人物成长表!$B510*10%,IF(A510="战士",人物成长表!$D510*人物成长表!$B510*10%+16+(人物成长表!$B510-1)*(-3),IF(A510="盗贼",人物成长表!$D510*人物成长表!$B510*15%*转化表!$B$4,IF(A510="弓手",人物成长表!$D510*人物成长表!$B510*15%*转化表!$B$5,IF(A510="法师",人物成长表!$D510*人物成长表!$B510*15%*转化表!$B$6)))))</f>
        <v>0</v>
      </c>
      <c r="H510" s="49">
        <f>IF(A510="圣骑士",人物成长表!$D510*人物成长表!$B510*5%*转化表!$C$2,IF(A510="战士",人物成长表!$D510*人物成长表!$B510*5%*转化表!$C$3,IF(A510="盗贼",人物成长表!$D510*人物成长表!$B510*5%*转化表!$C$4,IF(A510="弓手",人物成长表!$D510*人物成长表!$B510*5%*转化表!$C$5,IF(A510="法师",人物成长表!$D510*人物成长表!$B510*5%*转化表!$C$6)))))</f>
        <v>60.9</v>
      </c>
      <c r="I510" s="49">
        <f>IF(A510="圣骑士",人物成长表!$E510*人物成长表!$B510*15%*转化表!$D$2,IF(A510="战士",人物成长表!$E510*人物成长表!$B510*15%*转化表!$D$3,IF(A510="盗贼",人物成长表!$E510*人物成长表!$B510*15%*转化表!$D$4,IF(A510="弓手",人物成长表!$E510*人物成长表!$B510*15%*转化表!$D$5,IF(A510="法师",人物成长表!$E510*人物成长表!$B510*15%*转化表!$D$6)))))</f>
        <v>313.2</v>
      </c>
      <c r="J510" s="48">
        <f>(E510-50)*人物成长表!$B510*7%+0.053+IF(AND(B510&lt;=10,B510&gt;0),(人物成长表!$B510-1)*转化表!$F$24,IF(AND(B510&lt;=20,B510&gt;10),9*转化表!$F$24+(B510-10)*转化表!$F$25,IF(AND(B510&lt;=30,B510&gt;20),9*转化表!$F$24+10*转化表!$F$25+(B510-20)*转化表!$F$26,IF(AND(B510&lt;=40,B510&gt;30),9*转化表!$F$24+10*转化表!$F$25+10*转化表!$F$26+(B510-30)*转化表!$F$27,IF(AND(B510&lt;=50,B510&gt;40),9*转化表!$F$24+10*转化表!$F$25+10*转化表!$F$26+10*转化表!$F$27+(B510-40)*转化表!$F$28,IF(AND(B510&lt;=60,B510&gt;50),9*转化表!$F$24+10*转化表!$F$25+10*转化表!$F$26+10*转化表!$F$27+10*转化表!$F$28+(B510-50)*转化表!$F$29,IF(AND(B510&lt;=70,B510&gt;60),9*转化表!$F$24+10*转化表!$F$25+10*转化表!$F$26+10*转化表!$F$27+10*转化表!$F$28+10*转化表!$F$29+(B510-60)*转化表!$F$30,IF(AND(B510&lt;=80,B510&gt;70),9*转化表!$F$24+10*转化表!$F$25+10*转化表!$F$26+10*转化表!$F$27+10*转化表!$F$28+10*转化表!$F$29+10*转化表!$F$30+(B510-70)*转化表!$F$31,IF(AND(B510&lt;=90,B510&gt;80),9*转化表!$F$24+10*转化表!$F$25+10*转化表!$F$26+10*转化表!$F$27+10*转化表!$F$28+10*转化表!$F$29+10*转化表!$F$30+10*转化表!$F$31+(B510-80)*转化表!$F$32,IF(AND(B510&lt;=100,B510&gt;90),9*转化表!$F$24+10*转化表!$F$25+10*转化表!$F$26+10*转化表!$F$27+10*转化表!$F$28+10*转化表!$F$29+10*转化表!$F$30+10*转化表!$F$31+10*转化表!$F$32+(B510-90)*转化表!$F$33,IF(AND(B510&lt;=110,B510&gt;100),9*转化表!$F$24+10*转化表!$F$25+10*转化表!$F$26+10*转化表!$F$27+10*转化表!$F$28+10*转化表!$F$29+10*转化表!$F$30+10*转化表!$F$31+10*转化表!$F$32+10*转化表!$F$33+(B510-100)*转化表!$F$34,IF(AND(B510&lt;=120,B510&gt;110),9*转化表!$F$24+10*转化表!$F$25+10*转化表!$F$26+10*转化表!$F$27+10*转化表!$F$28+10*转化表!$F$29+10*转化表!$F$30+10*转化表!$F$31+10*转化表!$F$32+10*转化表!$F$33+10*转化表!$F$34+(B510-110)*转化表!$F$35))))))))))))</f>
        <v>32.863</v>
      </c>
      <c r="K510" s="48">
        <f>(F510-50)*人物成长表!$B510*10%+0.8+IF(AND(B510&lt;=10,B510&gt;0),(人物成长表!$B510-1)*转化表!$G$24,IF(AND(B510&lt;=20,B510&gt;10),9*转化表!$G$24+(B510-10)*转化表!$G$25,IF(AND(B510&lt;=30,B510&gt;20),9*转化表!$G$24+10*转化表!$G$25+(B510-20)*转化表!$G$26,IF(AND(B510&lt;=40,B510&gt;30),9*转化表!$G$24+10*转化表!$G$25+10*转化表!$G$26+(B510-30)*转化表!$G$27,IF(AND(B510&lt;=50,B510&gt;40),9*转化表!$G$24+10*转化表!$G$25+10*转化表!$G$26+10*转化表!$G$27+(B510-40)*转化表!$G$28,IF(AND(B510&lt;=60,B510&gt;50),9*转化表!$G$24+10*转化表!$G$25+10*转化表!$G$26+10*转化表!$G$27+10*转化表!$G$28+(B510-50)*转化表!$G$29,IF(AND(B510&lt;=70,B510&gt;60),9*转化表!$G$24+10*转化表!$G$25+10*转化表!$G$26+10*转化表!$G$27+10*转化表!$G$28+10*转化表!$G$29+(B510-60)*转化表!$G$30,IF(AND(B510&lt;=80,B510&gt;70),9*转化表!$G$24+10*转化表!$G$25+10*转化表!$G$26+10*转化表!$G$27+10*转化表!$G$28+10*转化表!$G$29+10*转化表!$G$30+(B510-70)*转化表!$G$31,IF(AND(B510&lt;=90,B510&gt;80),9*转化表!$G$24+10*转化表!$G$25+10*转化表!$G$26+10*转化表!$G$27+10*转化表!$G$28+10*转化表!$G$29+10*转化表!$G$30+10*转化表!$G$31+(B510-80)*转化表!$G$32,IF(AND(B510&lt;=100,B510&gt;90),9*转化表!$G$24+10*转化表!$G$25+10*转化表!$G$26+10*转化表!$G$27+10*转化表!$G$28+10*转化表!$G$29+10*转化表!$G$30+10*转化表!$G$31+10*转化表!$G$32+(B510-90)*转化表!$G$33,IF(AND(B510&lt;=110,B510&gt;100),9*转化表!$G$24+10*转化表!$G$25+10*转化表!$G$26+10*转化表!$G$27+10*转化表!$G$28+10*转化表!$G$29+10*转化表!$G$30+10*转化表!$G$31+10*转化表!$G$32+10*转化表!$G$33+(B510-100)*转化表!$G$34,IF(AND(B510&lt;=120,B510&gt;110),9*转化表!$G$24+10*转化表!$G$25+10*转化表!$G$26+10*转化表!$G$27+10*转化表!$G$28+10*转化表!$G$29+10*转化表!$G$30+10*转化表!$G$31+10*转化表!$G$32+10*转化表!$G$33+10*转化表!$G$34+(B510-110)*转化表!$G$35))))))))))))</f>
        <v>81.069999999999993</v>
      </c>
      <c r="L510" s="48">
        <f>(F510-50)*人物成长表!$B510*7%+0.8+IF(AND(B510&lt;=10,B510&gt;0),(人物成长表!$B510-1)*转化表!$H$24,IF(AND(B510&lt;=20,B510&gt;10),9*转化表!$H$24+(B510-10)*转化表!$H$25,IF(AND(B510&lt;=30,B510&gt;20),9*转化表!$H$24+10*转化表!$H$25+(B510-20)*转化表!$H$26,IF(AND(B510&lt;=40,B510&gt;30),9*转化表!$H$24+10*转化表!$H$25+10*转化表!$H$26+(B510-30)*转化表!$H$27,IF(AND(B510&lt;=50,B510&gt;40),9*转化表!$H$24+10*转化表!$H$25+10*转化表!$H$26+10*转化表!$H$27+(B510-40)*转化表!$H$28,IF(AND(B510&lt;=60,B510&gt;50),9*转化表!$H$24+10*转化表!$H$25+10*转化表!$H$26+10*转化表!$H$27+10*转化表!$H$28+(B510-50)*转化表!$H$29,IF(AND(B510&lt;=70,B510&gt;60),9*转化表!$H$24+10*转化表!$H$25+10*转化表!$H$26+10*转化表!$H$27+10*转化表!$H$28+10*转化表!$H$29+(B510-60)*转化表!$H$30,IF(AND(B510&lt;=80,B510&gt;70),9*转化表!$H$24+10*转化表!$H$25+10*转化表!$H$26+10*转化表!$H$27+10*转化表!$H$28+10*转化表!$H$29+10*转化表!$H$30+(B510-70)*转化表!$H$31,IF(AND(B510&lt;=90,B510&gt;80),9*转化表!$H$24+10*转化表!$H$25+10*转化表!$H$26+10*转化表!$H$27+10*转化表!$H$28+10*转化表!$H$29+10*转化表!$H$30+10*转化表!$H$31+(B510-80)*转化表!$H$32,IF(AND(B510&lt;=100,B510&gt;90),9*转化表!$H$24+10*转化表!$H$25+10*转化表!$H$26+10*转化表!$H$27+10*转化表!$H$28+10*转化表!$H$29+10*转化表!$H$30+10*转化表!$H$31+10*转化表!$H$32+(B510-90)*转化表!$H$33,IF(AND(B510&lt;=110,B510&gt;100),9*转化表!$H$24+10*转化表!$H$25+10*转化表!$H$26+10*转化表!$H$27+10*转化表!$H$28+10*转化表!$H$29+10*转化表!$H$30+10*转化表!$H$31+10*转化表!$H$32+10*转化表!$H$33+(B510-100)*转化表!$H$34,IF(AND(B510&lt;=120,B510&gt;110),9*转化表!$H$24+10*转化表!$H$25+10*转化表!$H$26+10*转化表!$H$27+10*转化表!$H$28+10*转化表!$H$29+10*转化表!$H$30+10*转化表!$H$31+10*转化表!$H$32+10*转化表!$H$33+10*转化表!$H$34+(B510-110)*转化表!$H$35))))))))))))</f>
        <v>33.61</v>
      </c>
      <c r="M510" s="30">
        <v>0.25</v>
      </c>
      <c r="N510" s="28">
        <v>0</v>
      </c>
      <c r="O510" s="28">
        <v>0</v>
      </c>
      <c r="P510" s="28">
        <v>0</v>
      </c>
      <c r="Q510" s="28">
        <v>0</v>
      </c>
      <c r="R510" s="28">
        <v>0</v>
      </c>
      <c r="S510" s="28">
        <v>0</v>
      </c>
    </row>
    <row r="511" spans="1:19">
      <c r="A511" s="27" t="s">
        <v>25</v>
      </c>
      <c r="B511" s="28">
        <v>30</v>
      </c>
      <c r="C511" s="29">
        <f>IF(A511="圣骑士",(40*(人物成长表!$B511-1)+150)*转化表!$H$2,IF(A511="战士",(40*(人物成长表!$B511-1)+150)*转化表!$H$3,IF(A511="盗贼",(40*(人物成长表!$B511-1)+150)*转化表!$H$4,IF(A511="弓手",(40*(人物成长表!$B511-1)+150)*转化表!$H$5,IF(A511="法师",(40*(人物成长表!$B511-1)+150)*转化表!$H$6)))))</f>
        <v>916.99999999999989</v>
      </c>
      <c r="D511" s="27">
        <v>60</v>
      </c>
      <c r="E511" s="27">
        <v>60</v>
      </c>
      <c r="F511" s="28">
        <v>60</v>
      </c>
      <c r="G511" s="49">
        <f>IF(A511="圣骑士",人物成长表!$D511*人物成长表!$B511*10%*转化表!$B$2+转化表!$B$2*人物成长表!$B511*10%,IF(A511="战士",人物成长表!$D511*人物成长表!$B511*10%+16+(人物成长表!$B511-1)*(-3),IF(A511="盗贼",人物成长表!$D511*人物成长表!$B511*15%*转化表!$B$4,IF(A511="弓手",人物成长表!$D511*人物成长表!$B511*15%*转化表!$B$5,IF(A511="法师",人物成长表!$D511*人物成长表!$B511*15%*转化表!$B$6)))))</f>
        <v>0</v>
      </c>
      <c r="H511" s="49">
        <f>IF(A511="圣骑士",人物成长表!$D511*人物成长表!$B511*5%*转化表!$C$2,IF(A511="战士",人物成长表!$D511*人物成长表!$B511*5%*转化表!$C$3,IF(A511="盗贼",人物成长表!$D511*人物成长表!$B511*5%*转化表!$C$4,IF(A511="弓手",人物成长表!$D511*人物成长表!$B511*5%*转化表!$C$5,IF(A511="法师",人物成长表!$D511*人物成长表!$B511*5%*转化表!$C$6)))))</f>
        <v>62.999999999999993</v>
      </c>
      <c r="I511" s="49">
        <f>IF(A511="圣骑士",人物成长表!$E511*人物成长表!$B511*15%*转化表!$D$2,IF(A511="战士",人物成长表!$E511*人物成长表!$B511*15%*转化表!$D$3,IF(A511="盗贼",人物成长表!$E511*人物成长表!$B511*15%*转化表!$D$4,IF(A511="弓手",人物成长表!$E511*人物成长表!$B511*15%*转化表!$D$5,IF(A511="法师",人物成长表!$E511*人物成长表!$B511*15%*转化表!$D$6)))))</f>
        <v>324</v>
      </c>
      <c r="J511" s="48">
        <f>(E511-50)*人物成长表!$B511*7%+0.053+IF(AND(B511&lt;=10,B511&gt;0),(人物成长表!$B511-1)*转化表!$F$24,IF(AND(B511&lt;=20,B511&gt;10),9*转化表!$F$24+(B511-10)*转化表!$F$25,IF(AND(B511&lt;=30,B511&gt;20),9*转化表!$F$24+10*转化表!$F$25+(B511-20)*转化表!$F$26,IF(AND(B511&lt;=40,B511&gt;30),9*转化表!$F$24+10*转化表!$F$25+10*转化表!$F$26+(B511-30)*转化表!$F$27,IF(AND(B511&lt;=50,B511&gt;40),9*转化表!$F$24+10*转化表!$F$25+10*转化表!$F$26+10*转化表!$F$27+(B511-40)*转化表!$F$28,IF(AND(B511&lt;=60,B511&gt;50),9*转化表!$F$24+10*转化表!$F$25+10*转化表!$F$26+10*转化表!$F$27+10*转化表!$F$28+(B511-50)*转化表!$F$29,IF(AND(B511&lt;=70,B511&gt;60),9*转化表!$F$24+10*转化表!$F$25+10*转化表!$F$26+10*转化表!$F$27+10*转化表!$F$28+10*转化表!$F$29+(B511-60)*转化表!$F$30,IF(AND(B511&lt;=80,B511&gt;70),9*转化表!$F$24+10*转化表!$F$25+10*转化表!$F$26+10*转化表!$F$27+10*转化表!$F$28+10*转化表!$F$29+10*转化表!$F$30+(B511-70)*转化表!$F$31,IF(AND(B511&lt;=90,B511&gt;80),9*转化表!$F$24+10*转化表!$F$25+10*转化表!$F$26+10*转化表!$F$27+10*转化表!$F$28+10*转化表!$F$29+10*转化表!$F$30+10*转化表!$F$31+(B511-80)*转化表!$F$32,IF(AND(B511&lt;=100,B511&gt;90),9*转化表!$F$24+10*转化表!$F$25+10*转化表!$F$26+10*转化表!$F$27+10*转化表!$F$28+10*转化表!$F$29+10*转化表!$F$30+10*转化表!$F$31+10*转化表!$F$32+(B511-90)*转化表!$F$33,IF(AND(B511&lt;=110,B511&gt;100),9*转化表!$F$24+10*转化表!$F$25+10*转化表!$F$26+10*转化表!$F$27+10*转化表!$F$28+10*转化表!$F$29+10*转化表!$F$30+10*转化表!$F$31+10*转化表!$F$32+10*转化表!$F$33+(B511-100)*转化表!$F$34,IF(AND(B511&lt;=120,B511&gt;110),9*转化表!$F$24+10*转化表!$F$25+10*转化表!$F$26+10*转化表!$F$27+10*转化表!$F$28+10*转化表!$F$29+10*转化表!$F$30+10*转化表!$F$31+10*转化表!$F$32+10*转化表!$F$33+10*转化表!$F$34+(B511-110)*转化表!$F$35))))))))))))</f>
        <v>34.103000000000009</v>
      </c>
      <c r="K511" s="48">
        <f>(F511-50)*人物成长表!$B511*10%+0.8+IF(AND(B511&lt;=10,B511&gt;0),(人物成长表!$B511-1)*转化表!$G$24,IF(AND(B511&lt;=20,B511&gt;10),9*转化表!$G$24+(B511-10)*转化表!$G$25,IF(AND(B511&lt;=30,B511&gt;20),9*转化表!$G$24+10*转化表!$G$25+(B511-20)*转化表!$G$26,IF(AND(B511&lt;=40,B511&gt;30),9*转化表!$G$24+10*转化表!$G$25+10*转化表!$G$26+(B511-30)*转化表!$G$27,IF(AND(B511&lt;=50,B511&gt;40),9*转化表!$G$24+10*转化表!$G$25+10*转化表!$G$26+10*转化表!$G$27+(B511-40)*转化表!$G$28,IF(AND(B511&lt;=60,B511&gt;50),9*转化表!$G$24+10*转化表!$G$25+10*转化表!$G$26+10*转化表!$G$27+10*转化表!$G$28+(B511-50)*转化表!$G$29,IF(AND(B511&lt;=70,B511&gt;60),9*转化表!$G$24+10*转化表!$G$25+10*转化表!$G$26+10*转化表!$G$27+10*转化表!$G$28+10*转化表!$G$29+(B511-60)*转化表!$G$30,IF(AND(B511&lt;=80,B511&gt;70),9*转化表!$G$24+10*转化表!$G$25+10*转化表!$G$26+10*转化表!$G$27+10*转化表!$G$28+10*转化表!$G$29+10*转化表!$G$30+(B511-70)*转化表!$G$31,IF(AND(B511&lt;=90,B511&gt;80),9*转化表!$G$24+10*转化表!$G$25+10*转化表!$G$26+10*转化表!$G$27+10*转化表!$G$28+10*转化表!$G$29+10*转化表!$G$30+10*转化表!$G$31+(B511-80)*转化表!$G$32,IF(AND(B511&lt;=100,B511&gt;90),9*转化表!$G$24+10*转化表!$G$25+10*转化表!$G$26+10*转化表!$G$27+10*转化表!$G$28+10*转化表!$G$29+10*转化表!$G$30+10*转化表!$G$31+10*转化表!$G$32+(B511-90)*转化表!$G$33,IF(AND(B511&lt;=110,B511&gt;100),9*转化表!$G$24+10*转化表!$G$25+10*转化表!$G$26+10*转化表!$G$27+10*转化表!$G$28+10*转化表!$G$29+10*转化表!$G$30+10*转化表!$G$31+10*转化表!$G$32+10*转化表!$G$33+(B511-100)*转化表!$G$34,IF(AND(B511&lt;=120,B511&gt;110),9*转化表!$G$24+10*转化表!$G$25+10*转化表!$G$26+10*转化表!$G$27+10*转化表!$G$28+10*转化表!$G$29+10*转化表!$G$30+10*转化表!$G$31+10*转化表!$G$32+10*转化表!$G$33+10*转化表!$G$34+(B511-110)*转化表!$G$35))))))))))))</f>
        <v>85.47</v>
      </c>
      <c r="L511" s="48">
        <f>(F511-50)*人物成长表!$B511*7%+0.8+IF(AND(B511&lt;=10,B511&gt;0),(人物成长表!$B511-1)*转化表!$H$24,IF(AND(B511&lt;=20,B511&gt;10),9*转化表!$H$24+(B511-10)*转化表!$H$25,IF(AND(B511&lt;=30,B511&gt;20),9*转化表!$H$24+10*转化表!$H$25+(B511-20)*转化表!$H$26,IF(AND(B511&lt;=40,B511&gt;30),9*转化表!$H$24+10*转化表!$H$25+10*转化表!$H$26+(B511-30)*转化表!$H$27,IF(AND(B511&lt;=50,B511&gt;40),9*转化表!$H$24+10*转化表!$H$25+10*转化表!$H$26+10*转化表!$H$27+(B511-40)*转化表!$H$28,IF(AND(B511&lt;=60,B511&gt;50),9*转化表!$H$24+10*转化表!$H$25+10*转化表!$H$26+10*转化表!$H$27+10*转化表!$H$28+(B511-50)*转化表!$H$29,IF(AND(B511&lt;=70,B511&gt;60),9*转化表!$H$24+10*转化表!$H$25+10*转化表!$H$26+10*转化表!$H$27+10*转化表!$H$28+10*转化表!$H$29+(B511-60)*转化表!$H$30,IF(AND(B511&lt;=80,B511&gt;70),9*转化表!$H$24+10*转化表!$H$25+10*转化表!$H$26+10*转化表!$H$27+10*转化表!$H$28+10*转化表!$H$29+10*转化表!$H$30+(B511-70)*转化表!$H$31,IF(AND(B511&lt;=90,B511&gt;80),9*转化表!$H$24+10*转化表!$H$25+10*转化表!$H$26+10*转化表!$H$27+10*转化表!$H$28+10*转化表!$H$29+10*转化表!$H$30+10*转化表!$H$31+(B511-80)*转化表!$H$32,IF(AND(B511&lt;=100,B511&gt;90),9*转化表!$H$24+10*转化表!$H$25+10*转化表!$H$26+10*转化表!$H$27+10*转化表!$H$28+10*转化表!$H$29+10*转化表!$H$30+10*转化表!$H$31+10*转化表!$H$32+(B511-90)*转化表!$H$33,IF(AND(B511&lt;=110,B511&gt;100),9*转化表!$H$24+10*转化表!$H$25+10*转化表!$H$26+10*转化表!$H$27+10*转化表!$H$28+10*转化表!$H$29+10*转化表!$H$30+10*转化表!$H$31+10*转化表!$H$32+10*转化表!$H$33+(B511-100)*转化表!$H$34,IF(AND(B511&lt;=120,B511&gt;110),9*转化表!$H$24+10*转化表!$H$25+10*转化表!$H$26+10*转化表!$H$27+10*转化表!$H$28+10*转化表!$H$29+10*转化表!$H$30+10*转化表!$H$31+10*转化表!$H$32+10*转化表!$H$33+10*转化表!$H$34+(B511-110)*转化表!$H$35))))))))))))</f>
        <v>34.850000000000009</v>
      </c>
      <c r="M511" s="30">
        <v>0.25</v>
      </c>
      <c r="N511" s="28">
        <v>0</v>
      </c>
      <c r="O511" s="28">
        <v>0</v>
      </c>
      <c r="P511" s="28">
        <v>0</v>
      </c>
      <c r="Q511" s="28">
        <v>0</v>
      </c>
      <c r="R511" s="28">
        <v>0</v>
      </c>
      <c r="S511" s="28">
        <v>0</v>
      </c>
    </row>
    <row r="512" spans="1:19">
      <c r="A512" s="27" t="s">
        <v>25</v>
      </c>
      <c r="B512" s="28">
        <v>31</v>
      </c>
      <c r="C512" s="29">
        <f>IF(A512="圣骑士",(40*(人物成长表!$B512-1)+150)*转化表!$H$2,IF(A512="战士",(40*(人物成长表!$B512-1)+150)*转化表!$H$3,IF(A512="盗贼",(40*(人物成长表!$B512-1)+150)*转化表!$H$4,IF(A512="弓手",(40*(人物成长表!$B512-1)+150)*转化表!$H$5,IF(A512="法师",(40*(人物成长表!$B512-1)+150)*转化表!$H$6)))))</f>
        <v>944.99999999999989</v>
      </c>
      <c r="D512" s="27">
        <v>60</v>
      </c>
      <c r="E512" s="27">
        <v>60</v>
      </c>
      <c r="F512" s="28">
        <v>60</v>
      </c>
      <c r="G512" s="49">
        <f>IF(A512="圣骑士",人物成长表!$D512*人物成长表!$B512*10%*转化表!$B$2+转化表!$B$2*人物成长表!$B512*10%,IF(A512="战士",人物成长表!$D512*人物成长表!$B512*10%+16+(人物成长表!$B512-1)*(-3),IF(A512="盗贼",人物成长表!$D512*人物成长表!$B512*15%*转化表!$B$4,IF(A512="弓手",人物成长表!$D512*人物成长表!$B512*15%*转化表!$B$5,IF(A512="法师",人物成长表!$D512*人物成长表!$B512*15%*转化表!$B$6)))))</f>
        <v>0</v>
      </c>
      <c r="H512" s="49">
        <f>IF(A512="圣骑士",人物成长表!$D512*人物成长表!$B512*5%*转化表!$C$2,IF(A512="战士",人物成长表!$D512*人物成长表!$B512*5%*转化表!$C$3,IF(A512="盗贼",人物成长表!$D512*人物成长表!$B512*5%*转化表!$C$4,IF(A512="弓手",人物成长表!$D512*人物成长表!$B512*5%*转化表!$C$5,IF(A512="法师",人物成长表!$D512*人物成长表!$B512*5%*转化表!$C$6)))))</f>
        <v>65.099999999999994</v>
      </c>
      <c r="I512" s="49">
        <f>IF(A512="圣骑士",人物成长表!$E512*人物成长表!$B512*15%*转化表!$D$2,IF(A512="战士",人物成长表!$E512*人物成长表!$B512*15%*转化表!$D$3,IF(A512="盗贼",人物成长表!$E512*人物成长表!$B512*15%*转化表!$D$4,IF(A512="弓手",人物成长表!$E512*人物成长表!$B512*15%*转化表!$D$5,IF(A512="法师",人物成长表!$E512*人物成长表!$B512*15%*转化表!$D$6)))))</f>
        <v>334.8</v>
      </c>
      <c r="J512" s="48">
        <f>(E512-50)*人物成长表!$B512*7%+0.053+IF(AND(B512&lt;=10,B512&gt;0),(人物成长表!$B512-1)*转化表!$F$24,IF(AND(B512&lt;=20,B512&gt;10),9*转化表!$F$24+(B512-10)*转化表!$F$25,IF(AND(B512&lt;=30,B512&gt;20),9*转化表!$F$24+10*转化表!$F$25+(B512-20)*转化表!$F$26,IF(AND(B512&lt;=40,B512&gt;30),9*转化表!$F$24+10*转化表!$F$25+10*转化表!$F$26+(B512-30)*转化表!$F$27,IF(AND(B512&lt;=50,B512&gt;40),9*转化表!$F$24+10*转化表!$F$25+10*转化表!$F$26+10*转化表!$F$27+(B512-40)*转化表!$F$28,IF(AND(B512&lt;=60,B512&gt;50),9*转化表!$F$24+10*转化表!$F$25+10*转化表!$F$26+10*转化表!$F$27+10*转化表!$F$28+(B512-50)*转化表!$F$29,IF(AND(B512&lt;=70,B512&gt;60),9*转化表!$F$24+10*转化表!$F$25+10*转化表!$F$26+10*转化表!$F$27+10*转化表!$F$28+10*转化表!$F$29+(B512-60)*转化表!$F$30,IF(AND(B512&lt;=80,B512&gt;70),9*转化表!$F$24+10*转化表!$F$25+10*转化表!$F$26+10*转化表!$F$27+10*转化表!$F$28+10*转化表!$F$29+10*转化表!$F$30+(B512-70)*转化表!$F$31,IF(AND(B512&lt;=90,B512&gt;80),9*转化表!$F$24+10*转化表!$F$25+10*转化表!$F$26+10*转化表!$F$27+10*转化表!$F$28+10*转化表!$F$29+10*转化表!$F$30+10*转化表!$F$31+(B512-80)*转化表!$F$32,IF(AND(B512&lt;=100,B512&gt;90),9*转化表!$F$24+10*转化表!$F$25+10*转化表!$F$26+10*转化表!$F$27+10*转化表!$F$28+10*转化表!$F$29+10*转化表!$F$30+10*转化表!$F$31+10*转化表!$F$32+(B512-90)*转化表!$F$33,IF(AND(B512&lt;=110,B512&gt;100),9*转化表!$F$24+10*转化表!$F$25+10*转化表!$F$26+10*转化表!$F$27+10*转化表!$F$28+10*转化表!$F$29+10*转化表!$F$30+10*转化表!$F$31+10*转化表!$F$32+10*转化表!$F$33+(B512-100)*转化表!$F$34,IF(AND(B512&lt;=120,B512&gt;110),9*转化表!$F$24+10*转化表!$F$25+10*转化表!$F$26+10*转化表!$F$27+10*转化表!$F$28+10*转化表!$F$29+10*转化表!$F$30+10*转化表!$F$31+10*转化表!$F$32+10*转化表!$F$33+10*转化表!$F$34+(B512-110)*转化表!$F$35))))))))))))</f>
        <v>35.433000000000007</v>
      </c>
      <c r="K512" s="48">
        <f>(F512-50)*人物成长表!$B512*10%+0.8+IF(AND(B512&lt;=10,B512&gt;0),(人物成长表!$B512-1)*转化表!$G$24,IF(AND(B512&lt;=20,B512&gt;10),9*转化表!$G$24+(B512-10)*转化表!$G$25,IF(AND(B512&lt;=30,B512&gt;20),9*转化表!$G$24+10*转化表!$G$25+(B512-20)*转化表!$G$26,IF(AND(B512&lt;=40,B512&gt;30),9*转化表!$G$24+10*转化表!$G$25+10*转化表!$G$26+(B512-30)*转化表!$G$27,IF(AND(B512&lt;=50,B512&gt;40),9*转化表!$G$24+10*转化表!$G$25+10*转化表!$G$26+10*转化表!$G$27+(B512-40)*转化表!$G$28,IF(AND(B512&lt;=60,B512&gt;50),9*转化表!$G$24+10*转化表!$G$25+10*转化表!$G$26+10*转化表!$G$27+10*转化表!$G$28+(B512-50)*转化表!$G$29,IF(AND(B512&lt;=70,B512&gt;60),9*转化表!$G$24+10*转化表!$G$25+10*转化表!$G$26+10*转化表!$G$27+10*转化表!$G$28+10*转化表!$G$29+(B512-60)*转化表!$G$30,IF(AND(B512&lt;=80,B512&gt;70),9*转化表!$G$24+10*转化表!$G$25+10*转化表!$G$26+10*转化表!$G$27+10*转化表!$G$28+10*转化表!$G$29+10*转化表!$G$30+(B512-70)*转化表!$G$31,IF(AND(B512&lt;=90,B512&gt;80),9*转化表!$G$24+10*转化表!$G$25+10*转化表!$G$26+10*转化表!$G$27+10*转化表!$G$28+10*转化表!$G$29+10*转化表!$G$30+10*转化表!$G$31+(B512-80)*转化表!$G$32,IF(AND(B512&lt;=100,B512&gt;90),9*转化表!$G$24+10*转化表!$G$25+10*转化表!$G$26+10*转化表!$G$27+10*转化表!$G$28+10*转化表!$G$29+10*转化表!$G$30+10*转化表!$G$31+10*转化表!$G$32+(B512-90)*转化表!$G$33,IF(AND(B512&lt;=110,B512&gt;100),9*转化表!$G$24+10*转化表!$G$25+10*转化表!$G$26+10*转化表!$G$27+10*转化表!$G$28+10*转化表!$G$29+10*转化表!$G$30+10*转化表!$G$31+10*转化表!$G$32+10*转化表!$G$33+(B512-100)*转化表!$G$34,IF(AND(B512&lt;=120,B512&gt;110),9*转化表!$G$24+10*转化表!$G$25+10*转化表!$G$26+10*转化表!$G$27+10*转化表!$G$28+10*转化表!$G$29+10*转化表!$G$30+10*转化表!$G$31+10*转化表!$G$32+10*转化表!$G$33+10*转化表!$G$34+(B512-110)*转化表!$G$35))))))))))))</f>
        <v>90.47</v>
      </c>
      <c r="L512" s="48">
        <f>(F512-50)*人物成长表!$B512*7%+0.8+IF(AND(B512&lt;=10,B512&gt;0),(人物成长表!$B512-1)*转化表!$H$24,IF(AND(B512&lt;=20,B512&gt;10),9*转化表!$H$24+(B512-10)*转化表!$H$25,IF(AND(B512&lt;=30,B512&gt;20),9*转化表!$H$24+10*转化表!$H$25+(B512-20)*转化表!$H$26,IF(AND(B512&lt;=40,B512&gt;30),9*转化表!$H$24+10*转化表!$H$25+10*转化表!$H$26+(B512-30)*转化表!$H$27,IF(AND(B512&lt;=50,B512&gt;40),9*转化表!$H$24+10*转化表!$H$25+10*转化表!$H$26+10*转化表!$H$27+(B512-40)*转化表!$H$28,IF(AND(B512&lt;=60,B512&gt;50),9*转化表!$H$24+10*转化表!$H$25+10*转化表!$H$26+10*转化表!$H$27+10*转化表!$H$28+(B512-50)*转化表!$H$29,IF(AND(B512&lt;=70,B512&gt;60),9*转化表!$H$24+10*转化表!$H$25+10*转化表!$H$26+10*转化表!$H$27+10*转化表!$H$28+10*转化表!$H$29+(B512-60)*转化表!$H$30,IF(AND(B512&lt;=80,B512&gt;70),9*转化表!$H$24+10*转化表!$H$25+10*转化表!$H$26+10*转化表!$H$27+10*转化表!$H$28+10*转化表!$H$29+10*转化表!$H$30+(B512-70)*转化表!$H$31,IF(AND(B512&lt;=90,B512&gt;80),9*转化表!$H$24+10*转化表!$H$25+10*转化表!$H$26+10*转化表!$H$27+10*转化表!$H$28+10*转化表!$H$29+10*转化表!$H$30+10*转化表!$H$31+(B512-80)*转化表!$H$32,IF(AND(B512&lt;=100,B512&gt;90),9*转化表!$H$24+10*转化表!$H$25+10*转化表!$H$26+10*转化表!$H$27+10*转化表!$H$28+10*转化表!$H$29+10*转化表!$H$30+10*转化表!$H$31+10*转化表!$H$32+(B512-90)*转化表!$H$33,IF(AND(B512&lt;=110,B512&gt;100),9*转化表!$H$24+10*转化表!$H$25+10*转化表!$H$26+10*转化表!$H$27+10*转化表!$H$28+10*转化表!$H$29+10*转化表!$H$30+10*转化表!$H$31+10*转化表!$H$32+10*转化表!$H$33+(B512-100)*转化表!$H$34,IF(AND(B512&lt;=120,B512&gt;110),9*转化表!$H$24+10*转化表!$H$25+10*转化表!$H$26+10*转化表!$H$27+10*转化表!$H$28+10*转化表!$H$29+10*转化表!$H$30+10*转化表!$H$31+10*转化表!$H$32+10*转化表!$H$33+10*转化表!$H$34+(B512-110)*转化表!$H$35))))))))))))</f>
        <v>36.180000000000007</v>
      </c>
      <c r="M512" s="30">
        <v>0.25</v>
      </c>
      <c r="N512" s="28">
        <v>0</v>
      </c>
      <c r="O512" s="28">
        <v>0</v>
      </c>
      <c r="P512" s="28">
        <v>0</v>
      </c>
      <c r="Q512" s="28">
        <v>0</v>
      </c>
      <c r="R512" s="28">
        <v>0</v>
      </c>
      <c r="S512" s="28">
        <v>0</v>
      </c>
    </row>
    <row r="513" spans="1:19">
      <c r="A513" s="27" t="s">
        <v>25</v>
      </c>
      <c r="B513" s="28">
        <v>32</v>
      </c>
      <c r="C513" s="29">
        <f>IF(A513="圣骑士",(40*(人物成长表!$B513-1)+150)*转化表!$H$2,IF(A513="战士",(40*(人物成长表!$B513-1)+150)*转化表!$H$3,IF(A513="盗贼",(40*(人物成长表!$B513-1)+150)*转化表!$H$4,IF(A513="弓手",(40*(人物成长表!$B513-1)+150)*转化表!$H$5,IF(A513="法师",(40*(人物成长表!$B513-1)+150)*转化表!$H$6)))))</f>
        <v>972.99999999999989</v>
      </c>
      <c r="D513" s="27">
        <v>60</v>
      </c>
      <c r="E513" s="27">
        <v>60</v>
      </c>
      <c r="F513" s="28">
        <v>60</v>
      </c>
      <c r="G513" s="49">
        <f>IF(A513="圣骑士",人物成长表!$D513*人物成长表!$B513*10%*转化表!$B$2+转化表!$B$2*人物成长表!$B513*10%,IF(A513="战士",人物成长表!$D513*人物成长表!$B513*10%+16+(人物成长表!$B513-1)*(-3),IF(A513="盗贼",人物成长表!$D513*人物成长表!$B513*15%*转化表!$B$4,IF(A513="弓手",人物成长表!$D513*人物成长表!$B513*15%*转化表!$B$5,IF(A513="法师",人物成长表!$D513*人物成长表!$B513*15%*转化表!$B$6)))))</f>
        <v>0</v>
      </c>
      <c r="H513" s="49">
        <f>IF(A513="圣骑士",人物成长表!$D513*人物成长表!$B513*5%*转化表!$C$2,IF(A513="战士",人物成长表!$D513*人物成长表!$B513*5%*转化表!$C$3,IF(A513="盗贼",人物成长表!$D513*人物成长表!$B513*5%*转化表!$C$4,IF(A513="弓手",人物成长表!$D513*人物成长表!$B513*5%*转化表!$C$5,IF(A513="法师",人物成长表!$D513*人物成长表!$B513*5%*转化表!$C$6)))))</f>
        <v>67.199999999999989</v>
      </c>
      <c r="I513" s="49">
        <f>IF(A513="圣骑士",人物成长表!$E513*人物成长表!$B513*15%*转化表!$D$2,IF(A513="战士",人物成长表!$E513*人物成长表!$B513*15%*转化表!$D$3,IF(A513="盗贼",人物成长表!$E513*人物成长表!$B513*15%*转化表!$D$4,IF(A513="弓手",人物成长表!$E513*人物成长表!$B513*15%*转化表!$D$5,IF(A513="法师",人物成长表!$E513*人物成长表!$B513*15%*转化表!$D$6)))))</f>
        <v>345.59999999999997</v>
      </c>
      <c r="J513" s="48">
        <f>(E513-50)*人物成长表!$B513*7%+0.053+IF(AND(B513&lt;=10,B513&gt;0),(人物成长表!$B513-1)*转化表!$F$24,IF(AND(B513&lt;=20,B513&gt;10),9*转化表!$F$24+(B513-10)*转化表!$F$25,IF(AND(B513&lt;=30,B513&gt;20),9*转化表!$F$24+10*转化表!$F$25+(B513-20)*转化表!$F$26,IF(AND(B513&lt;=40,B513&gt;30),9*转化表!$F$24+10*转化表!$F$25+10*转化表!$F$26+(B513-30)*转化表!$F$27,IF(AND(B513&lt;=50,B513&gt;40),9*转化表!$F$24+10*转化表!$F$25+10*转化表!$F$26+10*转化表!$F$27+(B513-40)*转化表!$F$28,IF(AND(B513&lt;=60,B513&gt;50),9*转化表!$F$24+10*转化表!$F$25+10*转化表!$F$26+10*转化表!$F$27+10*转化表!$F$28+(B513-50)*转化表!$F$29,IF(AND(B513&lt;=70,B513&gt;60),9*转化表!$F$24+10*转化表!$F$25+10*转化表!$F$26+10*转化表!$F$27+10*转化表!$F$28+10*转化表!$F$29+(B513-60)*转化表!$F$30,IF(AND(B513&lt;=80,B513&gt;70),9*转化表!$F$24+10*转化表!$F$25+10*转化表!$F$26+10*转化表!$F$27+10*转化表!$F$28+10*转化表!$F$29+10*转化表!$F$30+(B513-70)*转化表!$F$31,IF(AND(B513&lt;=90,B513&gt;80),9*转化表!$F$24+10*转化表!$F$25+10*转化表!$F$26+10*转化表!$F$27+10*转化表!$F$28+10*转化表!$F$29+10*转化表!$F$30+10*转化表!$F$31+(B513-80)*转化表!$F$32,IF(AND(B513&lt;=100,B513&gt;90),9*转化表!$F$24+10*转化表!$F$25+10*转化表!$F$26+10*转化表!$F$27+10*转化表!$F$28+10*转化表!$F$29+10*转化表!$F$30+10*转化表!$F$31+10*转化表!$F$32+(B513-90)*转化表!$F$33,IF(AND(B513&lt;=110,B513&gt;100),9*转化表!$F$24+10*转化表!$F$25+10*转化表!$F$26+10*转化表!$F$27+10*转化表!$F$28+10*转化表!$F$29+10*转化表!$F$30+10*转化表!$F$31+10*转化表!$F$32+10*转化表!$F$33+(B513-100)*转化表!$F$34,IF(AND(B513&lt;=120,B513&gt;110),9*转化表!$F$24+10*转化表!$F$25+10*转化表!$F$26+10*转化表!$F$27+10*转化表!$F$28+10*转化表!$F$29+10*转化表!$F$30+10*转化表!$F$31+10*转化表!$F$32+10*转化表!$F$33+10*转化表!$F$34+(B513-110)*转化表!$F$35))))))))))))</f>
        <v>36.763000000000005</v>
      </c>
      <c r="K513" s="48">
        <f>(F513-50)*人物成长表!$B513*10%+0.8+IF(AND(B513&lt;=10,B513&gt;0),(人物成长表!$B513-1)*转化表!$G$24,IF(AND(B513&lt;=20,B513&gt;10),9*转化表!$G$24+(B513-10)*转化表!$G$25,IF(AND(B513&lt;=30,B513&gt;20),9*转化表!$G$24+10*转化表!$G$25+(B513-20)*转化表!$G$26,IF(AND(B513&lt;=40,B513&gt;30),9*转化表!$G$24+10*转化表!$G$25+10*转化表!$G$26+(B513-30)*转化表!$G$27,IF(AND(B513&lt;=50,B513&gt;40),9*转化表!$G$24+10*转化表!$G$25+10*转化表!$G$26+10*转化表!$G$27+(B513-40)*转化表!$G$28,IF(AND(B513&lt;=60,B513&gt;50),9*转化表!$G$24+10*转化表!$G$25+10*转化表!$G$26+10*转化表!$G$27+10*转化表!$G$28+(B513-50)*转化表!$G$29,IF(AND(B513&lt;=70,B513&gt;60),9*转化表!$G$24+10*转化表!$G$25+10*转化表!$G$26+10*转化表!$G$27+10*转化表!$G$28+10*转化表!$G$29+(B513-60)*转化表!$G$30,IF(AND(B513&lt;=80,B513&gt;70),9*转化表!$G$24+10*转化表!$G$25+10*转化表!$G$26+10*转化表!$G$27+10*转化表!$G$28+10*转化表!$G$29+10*转化表!$G$30+(B513-70)*转化表!$G$31,IF(AND(B513&lt;=90,B513&gt;80),9*转化表!$G$24+10*转化表!$G$25+10*转化表!$G$26+10*转化表!$G$27+10*转化表!$G$28+10*转化表!$G$29+10*转化表!$G$30+10*转化表!$G$31+(B513-80)*转化表!$G$32,IF(AND(B513&lt;=100,B513&gt;90),9*转化表!$G$24+10*转化表!$G$25+10*转化表!$G$26+10*转化表!$G$27+10*转化表!$G$28+10*转化表!$G$29+10*转化表!$G$30+10*转化表!$G$31+10*转化表!$G$32+(B513-90)*转化表!$G$33,IF(AND(B513&lt;=110,B513&gt;100),9*转化表!$G$24+10*转化表!$G$25+10*转化表!$G$26+10*转化表!$G$27+10*转化表!$G$28+10*转化表!$G$29+10*转化表!$G$30+10*转化表!$G$31+10*转化表!$G$32+10*转化表!$G$33+(B513-100)*转化表!$G$34,IF(AND(B513&lt;=120,B513&gt;110),9*转化表!$G$24+10*转化表!$G$25+10*转化表!$G$26+10*转化表!$G$27+10*转化表!$G$28+10*转化表!$G$29+10*转化表!$G$30+10*转化表!$G$31+10*转化表!$G$32+10*转化表!$G$33+10*转化表!$G$34+(B513-110)*转化表!$G$35))))))))))))</f>
        <v>95.47</v>
      </c>
      <c r="L513" s="48">
        <f>(F513-50)*人物成长表!$B513*7%+0.8+IF(AND(B513&lt;=10,B513&gt;0),(人物成长表!$B513-1)*转化表!$H$24,IF(AND(B513&lt;=20,B513&gt;10),9*转化表!$H$24+(B513-10)*转化表!$H$25,IF(AND(B513&lt;=30,B513&gt;20),9*转化表!$H$24+10*转化表!$H$25+(B513-20)*转化表!$H$26,IF(AND(B513&lt;=40,B513&gt;30),9*转化表!$H$24+10*转化表!$H$25+10*转化表!$H$26+(B513-30)*转化表!$H$27,IF(AND(B513&lt;=50,B513&gt;40),9*转化表!$H$24+10*转化表!$H$25+10*转化表!$H$26+10*转化表!$H$27+(B513-40)*转化表!$H$28,IF(AND(B513&lt;=60,B513&gt;50),9*转化表!$H$24+10*转化表!$H$25+10*转化表!$H$26+10*转化表!$H$27+10*转化表!$H$28+(B513-50)*转化表!$H$29,IF(AND(B513&lt;=70,B513&gt;60),9*转化表!$H$24+10*转化表!$H$25+10*转化表!$H$26+10*转化表!$H$27+10*转化表!$H$28+10*转化表!$H$29+(B513-60)*转化表!$H$30,IF(AND(B513&lt;=80,B513&gt;70),9*转化表!$H$24+10*转化表!$H$25+10*转化表!$H$26+10*转化表!$H$27+10*转化表!$H$28+10*转化表!$H$29+10*转化表!$H$30+(B513-70)*转化表!$H$31,IF(AND(B513&lt;=90,B513&gt;80),9*转化表!$H$24+10*转化表!$H$25+10*转化表!$H$26+10*转化表!$H$27+10*转化表!$H$28+10*转化表!$H$29+10*转化表!$H$30+10*转化表!$H$31+(B513-80)*转化表!$H$32,IF(AND(B513&lt;=100,B513&gt;90),9*转化表!$H$24+10*转化表!$H$25+10*转化表!$H$26+10*转化表!$H$27+10*转化表!$H$28+10*转化表!$H$29+10*转化表!$H$30+10*转化表!$H$31+10*转化表!$H$32+(B513-90)*转化表!$H$33,IF(AND(B513&lt;=110,B513&gt;100),9*转化表!$H$24+10*转化表!$H$25+10*转化表!$H$26+10*转化表!$H$27+10*转化表!$H$28+10*转化表!$H$29+10*转化表!$H$30+10*转化表!$H$31+10*转化表!$H$32+10*转化表!$H$33+(B513-100)*转化表!$H$34,IF(AND(B513&lt;=120,B513&gt;110),9*转化表!$H$24+10*转化表!$H$25+10*转化表!$H$26+10*转化表!$H$27+10*转化表!$H$28+10*转化表!$H$29+10*转化表!$H$30+10*转化表!$H$31+10*转化表!$H$32+10*转化表!$H$33+10*转化表!$H$34+(B513-110)*转化表!$H$35))))))))))))</f>
        <v>37.510000000000005</v>
      </c>
      <c r="M513" s="30">
        <v>0.25</v>
      </c>
      <c r="N513" s="28">
        <v>0</v>
      </c>
      <c r="O513" s="28">
        <v>0</v>
      </c>
      <c r="P513" s="28">
        <v>0</v>
      </c>
      <c r="Q513" s="28">
        <v>0</v>
      </c>
      <c r="R513" s="28">
        <v>0</v>
      </c>
      <c r="S513" s="28">
        <v>0</v>
      </c>
    </row>
    <row r="514" spans="1:19">
      <c r="A514" s="27" t="s">
        <v>25</v>
      </c>
      <c r="B514" s="28">
        <v>33</v>
      </c>
      <c r="C514" s="29">
        <f>IF(A514="圣骑士",(40*(人物成长表!$B514-1)+150)*转化表!$H$2,IF(A514="战士",(40*(人物成长表!$B514-1)+150)*转化表!$H$3,IF(A514="盗贼",(40*(人物成长表!$B514-1)+150)*转化表!$H$4,IF(A514="弓手",(40*(人物成长表!$B514-1)+150)*转化表!$H$5,IF(A514="法师",(40*(人物成长表!$B514-1)+150)*转化表!$H$6)))))</f>
        <v>1000.9999999999999</v>
      </c>
      <c r="D514" s="27">
        <v>60</v>
      </c>
      <c r="E514" s="27">
        <v>60</v>
      </c>
      <c r="F514" s="28">
        <v>60</v>
      </c>
      <c r="G514" s="49">
        <f>IF(A514="圣骑士",人物成长表!$D514*人物成长表!$B514*10%*转化表!$B$2+转化表!$B$2*人物成长表!$B514*10%,IF(A514="战士",人物成长表!$D514*人物成长表!$B514*10%+16+(人物成长表!$B514-1)*(-3),IF(A514="盗贼",人物成长表!$D514*人物成长表!$B514*15%*转化表!$B$4,IF(A514="弓手",人物成长表!$D514*人物成长表!$B514*15%*转化表!$B$5,IF(A514="法师",人物成长表!$D514*人物成长表!$B514*15%*转化表!$B$6)))))</f>
        <v>0</v>
      </c>
      <c r="H514" s="49">
        <f>IF(A514="圣骑士",人物成长表!$D514*人物成长表!$B514*5%*转化表!$C$2,IF(A514="战士",人物成长表!$D514*人物成长表!$B514*5%*转化表!$C$3,IF(A514="盗贼",人物成长表!$D514*人物成长表!$B514*5%*转化表!$C$4,IF(A514="弓手",人物成长表!$D514*人物成长表!$B514*5%*转化表!$C$5,IF(A514="法师",人物成长表!$D514*人物成长表!$B514*5%*转化表!$C$6)))))</f>
        <v>69.3</v>
      </c>
      <c r="I514" s="49">
        <f>IF(A514="圣骑士",人物成长表!$E514*人物成长表!$B514*15%*转化表!$D$2,IF(A514="战士",人物成长表!$E514*人物成长表!$B514*15%*转化表!$D$3,IF(A514="盗贼",人物成长表!$E514*人物成长表!$B514*15%*转化表!$D$4,IF(A514="弓手",人物成长表!$E514*人物成长表!$B514*15%*转化表!$D$5,IF(A514="法师",人物成长表!$E514*人物成长表!$B514*15%*转化表!$D$6)))))</f>
        <v>356.4</v>
      </c>
      <c r="J514" s="48">
        <f>(E514-50)*人物成长表!$B514*7%+0.053+IF(AND(B514&lt;=10,B514&gt;0),(人物成长表!$B514-1)*转化表!$F$24,IF(AND(B514&lt;=20,B514&gt;10),9*转化表!$F$24+(B514-10)*转化表!$F$25,IF(AND(B514&lt;=30,B514&gt;20),9*转化表!$F$24+10*转化表!$F$25+(B514-20)*转化表!$F$26,IF(AND(B514&lt;=40,B514&gt;30),9*转化表!$F$24+10*转化表!$F$25+10*转化表!$F$26+(B514-30)*转化表!$F$27,IF(AND(B514&lt;=50,B514&gt;40),9*转化表!$F$24+10*转化表!$F$25+10*转化表!$F$26+10*转化表!$F$27+(B514-40)*转化表!$F$28,IF(AND(B514&lt;=60,B514&gt;50),9*转化表!$F$24+10*转化表!$F$25+10*转化表!$F$26+10*转化表!$F$27+10*转化表!$F$28+(B514-50)*转化表!$F$29,IF(AND(B514&lt;=70,B514&gt;60),9*转化表!$F$24+10*转化表!$F$25+10*转化表!$F$26+10*转化表!$F$27+10*转化表!$F$28+10*转化表!$F$29+(B514-60)*转化表!$F$30,IF(AND(B514&lt;=80,B514&gt;70),9*转化表!$F$24+10*转化表!$F$25+10*转化表!$F$26+10*转化表!$F$27+10*转化表!$F$28+10*转化表!$F$29+10*转化表!$F$30+(B514-70)*转化表!$F$31,IF(AND(B514&lt;=90,B514&gt;80),9*转化表!$F$24+10*转化表!$F$25+10*转化表!$F$26+10*转化表!$F$27+10*转化表!$F$28+10*转化表!$F$29+10*转化表!$F$30+10*转化表!$F$31+(B514-80)*转化表!$F$32,IF(AND(B514&lt;=100,B514&gt;90),9*转化表!$F$24+10*转化表!$F$25+10*转化表!$F$26+10*转化表!$F$27+10*转化表!$F$28+10*转化表!$F$29+10*转化表!$F$30+10*转化表!$F$31+10*转化表!$F$32+(B514-90)*转化表!$F$33,IF(AND(B514&lt;=110,B514&gt;100),9*转化表!$F$24+10*转化表!$F$25+10*转化表!$F$26+10*转化表!$F$27+10*转化表!$F$28+10*转化表!$F$29+10*转化表!$F$30+10*转化表!$F$31+10*转化表!$F$32+10*转化表!$F$33+(B514-100)*转化表!$F$34,IF(AND(B514&lt;=120,B514&gt;110),9*转化表!$F$24+10*转化表!$F$25+10*转化表!$F$26+10*转化表!$F$27+10*转化表!$F$28+10*转化表!$F$29+10*转化表!$F$30+10*转化表!$F$31+10*转化表!$F$32+10*转化表!$F$33+10*转化表!$F$34+(B514-110)*转化表!$F$35))))))))))))</f>
        <v>38.093000000000004</v>
      </c>
      <c r="K514" s="48">
        <f>(F514-50)*人物成长表!$B514*10%+0.8+IF(AND(B514&lt;=10,B514&gt;0),(人物成长表!$B514-1)*转化表!$G$24,IF(AND(B514&lt;=20,B514&gt;10),9*转化表!$G$24+(B514-10)*转化表!$G$25,IF(AND(B514&lt;=30,B514&gt;20),9*转化表!$G$24+10*转化表!$G$25+(B514-20)*转化表!$G$26,IF(AND(B514&lt;=40,B514&gt;30),9*转化表!$G$24+10*转化表!$G$25+10*转化表!$G$26+(B514-30)*转化表!$G$27,IF(AND(B514&lt;=50,B514&gt;40),9*转化表!$G$24+10*转化表!$G$25+10*转化表!$G$26+10*转化表!$G$27+(B514-40)*转化表!$G$28,IF(AND(B514&lt;=60,B514&gt;50),9*转化表!$G$24+10*转化表!$G$25+10*转化表!$G$26+10*转化表!$G$27+10*转化表!$G$28+(B514-50)*转化表!$G$29,IF(AND(B514&lt;=70,B514&gt;60),9*转化表!$G$24+10*转化表!$G$25+10*转化表!$G$26+10*转化表!$G$27+10*转化表!$G$28+10*转化表!$G$29+(B514-60)*转化表!$G$30,IF(AND(B514&lt;=80,B514&gt;70),9*转化表!$G$24+10*转化表!$G$25+10*转化表!$G$26+10*转化表!$G$27+10*转化表!$G$28+10*转化表!$G$29+10*转化表!$G$30+(B514-70)*转化表!$G$31,IF(AND(B514&lt;=90,B514&gt;80),9*转化表!$G$24+10*转化表!$G$25+10*转化表!$G$26+10*转化表!$G$27+10*转化表!$G$28+10*转化表!$G$29+10*转化表!$G$30+10*转化表!$G$31+(B514-80)*转化表!$G$32,IF(AND(B514&lt;=100,B514&gt;90),9*转化表!$G$24+10*转化表!$G$25+10*转化表!$G$26+10*转化表!$G$27+10*转化表!$G$28+10*转化表!$G$29+10*转化表!$G$30+10*转化表!$G$31+10*转化表!$G$32+(B514-90)*转化表!$G$33,IF(AND(B514&lt;=110,B514&gt;100),9*转化表!$G$24+10*转化表!$G$25+10*转化表!$G$26+10*转化表!$G$27+10*转化表!$G$28+10*转化表!$G$29+10*转化表!$G$30+10*转化表!$G$31+10*转化表!$G$32+10*转化表!$G$33+(B514-100)*转化表!$G$34,IF(AND(B514&lt;=120,B514&gt;110),9*转化表!$G$24+10*转化表!$G$25+10*转化表!$G$26+10*转化表!$G$27+10*转化表!$G$28+10*转化表!$G$29+10*转化表!$G$30+10*转化表!$G$31+10*转化表!$G$32+10*转化表!$G$33+10*转化表!$G$34+(B514-110)*转化表!$G$35))))))))))))</f>
        <v>100.47</v>
      </c>
      <c r="L514" s="48">
        <f>(F514-50)*人物成长表!$B514*7%+0.8+IF(AND(B514&lt;=10,B514&gt;0),(人物成长表!$B514-1)*转化表!$H$24,IF(AND(B514&lt;=20,B514&gt;10),9*转化表!$H$24+(B514-10)*转化表!$H$25,IF(AND(B514&lt;=30,B514&gt;20),9*转化表!$H$24+10*转化表!$H$25+(B514-20)*转化表!$H$26,IF(AND(B514&lt;=40,B514&gt;30),9*转化表!$H$24+10*转化表!$H$25+10*转化表!$H$26+(B514-30)*转化表!$H$27,IF(AND(B514&lt;=50,B514&gt;40),9*转化表!$H$24+10*转化表!$H$25+10*转化表!$H$26+10*转化表!$H$27+(B514-40)*转化表!$H$28,IF(AND(B514&lt;=60,B514&gt;50),9*转化表!$H$24+10*转化表!$H$25+10*转化表!$H$26+10*转化表!$H$27+10*转化表!$H$28+(B514-50)*转化表!$H$29,IF(AND(B514&lt;=70,B514&gt;60),9*转化表!$H$24+10*转化表!$H$25+10*转化表!$H$26+10*转化表!$H$27+10*转化表!$H$28+10*转化表!$H$29+(B514-60)*转化表!$H$30,IF(AND(B514&lt;=80,B514&gt;70),9*转化表!$H$24+10*转化表!$H$25+10*转化表!$H$26+10*转化表!$H$27+10*转化表!$H$28+10*转化表!$H$29+10*转化表!$H$30+(B514-70)*转化表!$H$31,IF(AND(B514&lt;=90,B514&gt;80),9*转化表!$H$24+10*转化表!$H$25+10*转化表!$H$26+10*转化表!$H$27+10*转化表!$H$28+10*转化表!$H$29+10*转化表!$H$30+10*转化表!$H$31+(B514-80)*转化表!$H$32,IF(AND(B514&lt;=100,B514&gt;90),9*转化表!$H$24+10*转化表!$H$25+10*转化表!$H$26+10*转化表!$H$27+10*转化表!$H$28+10*转化表!$H$29+10*转化表!$H$30+10*转化表!$H$31+10*转化表!$H$32+(B514-90)*转化表!$H$33,IF(AND(B514&lt;=110,B514&gt;100),9*转化表!$H$24+10*转化表!$H$25+10*转化表!$H$26+10*转化表!$H$27+10*转化表!$H$28+10*转化表!$H$29+10*转化表!$H$30+10*转化表!$H$31+10*转化表!$H$32+10*转化表!$H$33+(B514-100)*转化表!$H$34,IF(AND(B514&lt;=120,B514&gt;110),9*转化表!$H$24+10*转化表!$H$25+10*转化表!$H$26+10*转化表!$H$27+10*转化表!$H$28+10*转化表!$H$29+10*转化表!$H$30+10*转化表!$H$31+10*转化表!$H$32+10*转化表!$H$33+10*转化表!$H$34+(B514-110)*转化表!$H$35))))))))))))</f>
        <v>38.840000000000003</v>
      </c>
      <c r="M514" s="30">
        <v>0.25</v>
      </c>
      <c r="N514" s="28">
        <v>0</v>
      </c>
      <c r="O514" s="28">
        <v>0</v>
      </c>
      <c r="P514" s="28">
        <v>0</v>
      </c>
      <c r="Q514" s="28">
        <v>0</v>
      </c>
      <c r="R514" s="28">
        <v>0</v>
      </c>
      <c r="S514" s="28">
        <v>0</v>
      </c>
    </row>
    <row r="515" spans="1:19">
      <c r="A515" s="27" t="s">
        <v>25</v>
      </c>
      <c r="B515" s="28">
        <v>34</v>
      </c>
      <c r="C515" s="29">
        <f>IF(A515="圣骑士",(40*(人物成长表!$B515-1)+150)*转化表!$H$2,IF(A515="战士",(40*(人物成长表!$B515-1)+150)*转化表!$H$3,IF(A515="盗贼",(40*(人物成长表!$B515-1)+150)*转化表!$H$4,IF(A515="弓手",(40*(人物成长表!$B515-1)+150)*转化表!$H$5,IF(A515="法师",(40*(人物成长表!$B515-1)+150)*转化表!$H$6)))))</f>
        <v>1029</v>
      </c>
      <c r="D515" s="27">
        <v>60</v>
      </c>
      <c r="E515" s="27">
        <v>60</v>
      </c>
      <c r="F515" s="28">
        <v>60</v>
      </c>
      <c r="G515" s="49">
        <f>IF(A515="圣骑士",人物成长表!$D515*人物成长表!$B515*10%*转化表!$B$2+转化表!$B$2*人物成长表!$B515*10%,IF(A515="战士",人物成长表!$D515*人物成长表!$B515*10%+16+(人物成长表!$B515-1)*(-3),IF(A515="盗贼",人物成长表!$D515*人物成长表!$B515*15%*转化表!$B$4,IF(A515="弓手",人物成长表!$D515*人物成长表!$B515*15%*转化表!$B$5,IF(A515="法师",人物成长表!$D515*人物成长表!$B515*15%*转化表!$B$6)))))</f>
        <v>0</v>
      </c>
      <c r="H515" s="49">
        <f>IF(A515="圣骑士",人物成长表!$D515*人物成长表!$B515*5%*转化表!$C$2,IF(A515="战士",人物成长表!$D515*人物成长表!$B515*5%*转化表!$C$3,IF(A515="盗贼",人物成长表!$D515*人物成长表!$B515*5%*转化表!$C$4,IF(A515="弓手",人物成长表!$D515*人物成长表!$B515*5%*转化表!$C$5,IF(A515="法师",人物成长表!$D515*人物成长表!$B515*5%*转化表!$C$6)))))</f>
        <v>71.399999999999991</v>
      </c>
      <c r="I515" s="49">
        <f>IF(A515="圣骑士",人物成长表!$E515*人物成长表!$B515*15%*转化表!$D$2,IF(A515="战士",人物成长表!$E515*人物成长表!$B515*15%*转化表!$D$3,IF(A515="盗贼",人物成长表!$E515*人物成长表!$B515*15%*转化表!$D$4,IF(A515="弓手",人物成长表!$E515*人物成长表!$B515*15%*转化表!$D$5,IF(A515="法师",人物成长表!$E515*人物成长表!$B515*15%*转化表!$D$6)))))</f>
        <v>367.2</v>
      </c>
      <c r="J515" s="48">
        <f>(E515-50)*人物成长表!$B515*7%+0.053+IF(AND(B515&lt;=10,B515&gt;0),(人物成长表!$B515-1)*转化表!$F$24,IF(AND(B515&lt;=20,B515&gt;10),9*转化表!$F$24+(B515-10)*转化表!$F$25,IF(AND(B515&lt;=30,B515&gt;20),9*转化表!$F$24+10*转化表!$F$25+(B515-20)*转化表!$F$26,IF(AND(B515&lt;=40,B515&gt;30),9*转化表!$F$24+10*转化表!$F$25+10*转化表!$F$26+(B515-30)*转化表!$F$27,IF(AND(B515&lt;=50,B515&gt;40),9*转化表!$F$24+10*转化表!$F$25+10*转化表!$F$26+10*转化表!$F$27+(B515-40)*转化表!$F$28,IF(AND(B515&lt;=60,B515&gt;50),9*转化表!$F$24+10*转化表!$F$25+10*转化表!$F$26+10*转化表!$F$27+10*转化表!$F$28+(B515-50)*转化表!$F$29,IF(AND(B515&lt;=70,B515&gt;60),9*转化表!$F$24+10*转化表!$F$25+10*转化表!$F$26+10*转化表!$F$27+10*转化表!$F$28+10*转化表!$F$29+(B515-60)*转化表!$F$30,IF(AND(B515&lt;=80,B515&gt;70),9*转化表!$F$24+10*转化表!$F$25+10*转化表!$F$26+10*转化表!$F$27+10*转化表!$F$28+10*转化表!$F$29+10*转化表!$F$30+(B515-70)*转化表!$F$31,IF(AND(B515&lt;=90,B515&gt;80),9*转化表!$F$24+10*转化表!$F$25+10*转化表!$F$26+10*转化表!$F$27+10*转化表!$F$28+10*转化表!$F$29+10*转化表!$F$30+10*转化表!$F$31+(B515-80)*转化表!$F$32,IF(AND(B515&lt;=100,B515&gt;90),9*转化表!$F$24+10*转化表!$F$25+10*转化表!$F$26+10*转化表!$F$27+10*转化表!$F$28+10*转化表!$F$29+10*转化表!$F$30+10*转化表!$F$31+10*转化表!$F$32+(B515-90)*转化表!$F$33,IF(AND(B515&lt;=110,B515&gt;100),9*转化表!$F$24+10*转化表!$F$25+10*转化表!$F$26+10*转化表!$F$27+10*转化表!$F$28+10*转化表!$F$29+10*转化表!$F$30+10*转化表!$F$31+10*转化表!$F$32+10*转化表!$F$33+(B515-100)*转化表!$F$34,IF(AND(B515&lt;=120,B515&gt;110),9*转化表!$F$24+10*转化表!$F$25+10*转化表!$F$26+10*转化表!$F$27+10*转化表!$F$28+10*转化表!$F$29+10*转化表!$F$30+10*转化表!$F$31+10*转化表!$F$32+10*转化表!$F$33+10*转化表!$F$34+(B515-110)*转化表!$F$35))))))))))))</f>
        <v>39.423000000000002</v>
      </c>
      <c r="K515" s="48">
        <f>(F515-50)*人物成长表!$B515*10%+0.8+IF(AND(B515&lt;=10,B515&gt;0),(人物成长表!$B515-1)*转化表!$G$24,IF(AND(B515&lt;=20,B515&gt;10),9*转化表!$G$24+(B515-10)*转化表!$G$25,IF(AND(B515&lt;=30,B515&gt;20),9*转化表!$G$24+10*转化表!$G$25+(B515-20)*转化表!$G$26,IF(AND(B515&lt;=40,B515&gt;30),9*转化表!$G$24+10*转化表!$G$25+10*转化表!$G$26+(B515-30)*转化表!$G$27,IF(AND(B515&lt;=50,B515&gt;40),9*转化表!$G$24+10*转化表!$G$25+10*转化表!$G$26+10*转化表!$G$27+(B515-40)*转化表!$G$28,IF(AND(B515&lt;=60,B515&gt;50),9*转化表!$G$24+10*转化表!$G$25+10*转化表!$G$26+10*转化表!$G$27+10*转化表!$G$28+(B515-50)*转化表!$G$29,IF(AND(B515&lt;=70,B515&gt;60),9*转化表!$G$24+10*转化表!$G$25+10*转化表!$G$26+10*转化表!$G$27+10*转化表!$G$28+10*转化表!$G$29+(B515-60)*转化表!$G$30,IF(AND(B515&lt;=80,B515&gt;70),9*转化表!$G$24+10*转化表!$G$25+10*转化表!$G$26+10*转化表!$G$27+10*转化表!$G$28+10*转化表!$G$29+10*转化表!$G$30+(B515-70)*转化表!$G$31,IF(AND(B515&lt;=90,B515&gt;80),9*转化表!$G$24+10*转化表!$G$25+10*转化表!$G$26+10*转化表!$G$27+10*转化表!$G$28+10*转化表!$G$29+10*转化表!$G$30+10*转化表!$G$31+(B515-80)*转化表!$G$32,IF(AND(B515&lt;=100,B515&gt;90),9*转化表!$G$24+10*转化表!$G$25+10*转化表!$G$26+10*转化表!$G$27+10*转化表!$G$28+10*转化表!$G$29+10*转化表!$G$30+10*转化表!$G$31+10*转化表!$G$32+(B515-90)*转化表!$G$33,IF(AND(B515&lt;=110,B515&gt;100),9*转化表!$G$24+10*转化表!$G$25+10*转化表!$G$26+10*转化表!$G$27+10*转化表!$G$28+10*转化表!$G$29+10*转化表!$G$30+10*转化表!$G$31+10*转化表!$G$32+10*转化表!$G$33+(B515-100)*转化表!$G$34,IF(AND(B515&lt;=120,B515&gt;110),9*转化表!$G$24+10*转化表!$G$25+10*转化表!$G$26+10*转化表!$G$27+10*转化表!$G$28+10*转化表!$G$29+10*转化表!$G$30+10*转化表!$G$31+10*转化表!$G$32+10*转化表!$G$33+10*转化表!$G$34+(B515-110)*转化表!$G$35))))))))))))</f>
        <v>105.47</v>
      </c>
      <c r="L515" s="48">
        <f>(F515-50)*人物成长表!$B515*7%+0.8+IF(AND(B515&lt;=10,B515&gt;0),(人物成长表!$B515-1)*转化表!$H$24,IF(AND(B515&lt;=20,B515&gt;10),9*转化表!$H$24+(B515-10)*转化表!$H$25,IF(AND(B515&lt;=30,B515&gt;20),9*转化表!$H$24+10*转化表!$H$25+(B515-20)*转化表!$H$26,IF(AND(B515&lt;=40,B515&gt;30),9*转化表!$H$24+10*转化表!$H$25+10*转化表!$H$26+(B515-30)*转化表!$H$27,IF(AND(B515&lt;=50,B515&gt;40),9*转化表!$H$24+10*转化表!$H$25+10*转化表!$H$26+10*转化表!$H$27+(B515-40)*转化表!$H$28,IF(AND(B515&lt;=60,B515&gt;50),9*转化表!$H$24+10*转化表!$H$25+10*转化表!$H$26+10*转化表!$H$27+10*转化表!$H$28+(B515-50)*转化表!$H$29,IF(AND(B515&lt;=70,B515&gt;60),9*转化表!$H$24+10*转化表!$H$25+10*转化表!$H$26+10*转化表!$H$27+10*转化表!$H$28+10*转化表!$H$29+(B515-60)*转化表!$H$30,IF(AND(B515&lt;=80,B515&gt;70),9*转化表!$H$24+10*转化表!$H$25+10*转化表!$H$26+10*转化表!$H$27+10*转化表!$H$28+10*转化表!$H$29+10*转化表!$H$30+(B515-70)*转化表!$H$31,IF(AND(B515&lt;=90,B515&gt;80),9*转化表!$H$24+10*转化表!$H$25+10*转化表!$H$26+10*转化表!$H$27+10*转化表!$H$28+10*转化表!$H$29+10*转化表!$H$30+10*转化表!$H$31+(B515-80)*转化表!$H$32,IF(AND(B515&lt;=100,B515&gt;90),9*转化表!$H$24+10*转化表!$H$25+10*转化表!$H$26+10*转化表!$H$27+10*转化表!$H$28+10*转化表!$H$29+10*转化表!$H$30+10*转化表!$H$31+10*转化表!$H$32+(B515-90)*转化表!$H$33,IF(AND(B515&lt;=110,B515&gt;100),9*转化表!$H$24+10*转化表!$H$25+10*转化表!$H$26+10*转化表!$H$27+10*转化表!$H$28+10*转化表!$H$29+10*转化表!$H$30+10*转化表!$H$31+10*转化表!$H$32+10*转化表!$H$33+(B515-100)*转化表!$H$34,IF(AND(B515&lt;=120,B515&gt;110),9*转化表!$H$24+10*转化表!$H$25+10*转化表!$H$26+10*转化表!$H$27+10*转化表!$H$28+10*转化表!$H$29+10*转化表!$H$30+10*转化表!$H$31+10*转化表!$H$32+10*转化表!$H$33+10*转化表!$H$34+(B515-110)*转化表!$H$35))))))))))))</f>
        <v>40.17</v>
      </c>
      <c r="M515" s="30">
        <v>0.25</v>
      </c>
      <c r="N515" s="28">
        <v>0</v>
      </c>
      <c r="O515" s="28">
        <v>0</v>
      </c>
      <c r="P515" s="28">
        <v>0</v>
      </c>
      <c r="Q515" s="28">
        <v>0</v>
      </c>
      <c r="R515" s="28">
        <v>0</v>
      </c>
      <c r="S515" s="28">
        <v>0</v>
      </c>
    </row>
    <row r="516" spans="1:19">
      <c r="A516" s="27" t="s">
        <v>25</v>
      </c>
      <c r="B516" s="28">
        <v>35</v>
      </c>
      <c r="C516" s="29">
        <f>IF(A516="圣骑士",(40*(人物成长表!$B516-1)+150)*转化表!$H$2,IF(A516="战士",(40*(人物成长表!$B516-1)+150)*转化表!$H$3,IF(A516="盗贼",(40*(人物成长表!$B516-1)+150)*转化表!$H$4,IF(A516="弓手",(40*(人物成长表!$B516-1)+150)*转化表!$H$5,IF(A516="法师",(40*(人物成长表!$B516-1)+150)*转化表!$H$6)))))</f>
        <v>1057</v>
      </c>
      <c r="D516" s="27">
        <v>60</v>
      </c>
      <c r="E516" s="27">
        <v>60</v>
      </c>
      <c r="F516" s="28">
        <v>60</v>
      </c>
      <c r="G516" s="49">
        <f>IF(A516="圣骑士",人物成长表!$D516*人物成长表!$B516*10%*转化表!$B$2+转化表!$B$2*人物成长表!$B516*10%,IF(A516="战士",人物成长表!$D516*人物成长表!$B516*10%+16+(人物成长表!$B516-1)*(-3),IF(A516="盗贼",人物成长表!$D516*人物成长表!$B516*15%*转化表!$B$4,IF(A516="弓手",人物成长表!$D516*人物成长表!$B516*15%*转化表!$B$5,IF(A516="法师",人物成长表!$D516*人物成长表!$B516*15%*转化表!$B$6)))))</f>
        <v>0</v>
      </c>
      <c r="H516" s="49">
        <f>IF(A516="圣骑士",人物成长表!$D516*人物成长表!$B516*5%*转化表!$C$2,IF(A516="战士",人物成长表!$D516*人物成长表!$B516*5%*转化表!$C$3,IF(A516="盗贼",人物成长表!$D516*人物成长表!$B516*5%*转化表!$C$4,IF(A516="弓手",人物成长表!$D516*人物成长表!$B516*5%*转化表!$C$5,IF(A516="法师",人物成长表!$D516*人物成长表!$B516*5%*转化表!$C$6)))))</f>
        <v>73.5</v>
      </c>
      <c r="I516" s="49">
        <f>IF(A516="圣骑士",人物成长表!$E516*人物成长表!$B516*15%*转化表!$D$2,IF(A516="战士",人物成长表!$E516*人物成长表!$B516*15%*转化表!$D$3,IF(A516="盗贼",人物成长表!$E516*人物成长表!$B516*15%*转化表!$D$4,IF(A516="弓手",人物成长表!$E516*人物成长表!$B516*15%*转化表!$D$5,IF(A516="法师",人物成长表!$E516*人物成长表!$B516*15%*转化表!$D$6)))))</f>
        <v>378</v>
      </c>
      <c r="J516" s="48">
        <f>(E516-50)*人物成长表!$B516*7%+0.053+IF(AND(B516&lt;=10,B516&gt;0),(人物成长表!$B516-1)*转化表!$F$24,IF(AND(B516&lt;=20,B516&gt;10),9*转化表!$F$24+(B516-10)*转化表!$F$25,IF(AND(B516&lt;=30,B516&gt;20),9*转化表!$F$24+10*转化表!$F$25+(B516-20)*转化表!$F$26,IF(AND(B516&lt;=40,B516&gt;30),9*转化表!$F$24+10*转化表!$F$25+10*转化表!$F$26+(B516-30)*转化表!$F$27,IF(AND(B516&lt;=50,B516&gt;40),9*转化表!$F$24+10*转化表!$F$25+10*转化表!$F$26+10*转化表!$F$27+(B516-40)*转化表!$F$28,IF(AND(B516&lt;=60,B516&gt;50),9*转化表!$F$24+10*转化表!$F$25+10*转化表!$F$26+10*转化表!$F$27+10*转化表!$F$28+(B516-50)*转化表!$F$29,IF(AND(B516&lt;=70,B516&gt;60),9*转化表!$F$24+10*转化表!$F$25+10*转化表!$F$26+10*转化表!$F$27+10*转化表!$F$28+10*转化表!$F$29+(B516-60)*转化表!$F$30,IF(AND(B516&lt;=80,B516&gt;70),9*转化表!$F$24+10*转化表!$F$25+10*转化表!$F$26+10*转化表!$F$27+10*转化表!$F$28+10*转化表!$F$29+10*转化表!$F$30+(B516-70)*转化表!$F$31,IF(AND(B516&lt;=90,B516&gt;80),9*转化表!$F$24+10*转化表!$F$25+10*转化表!$F$26+10*转化表!$F$27+10*转化表!$F$28+10*转化表!$F$29+10*转化表!$F$30+10*转化表!$F$31+(B516-80)*转化表!$F$32,IF(AND(B516&lt;=100,B516&gt;90),9*转化表!$F$24+10*转化表!$F$25+10*转化表!$F$26+10*转化表!$F$27+10*转化表!$F$28+10*转化表!$F$29+10*转化表!$F$30+10*转化表!$F$31+10*转化表!$F$32+(B516-90)*转化表!$F$33,IF(AND(B516&lt;=110,B516&gt;100),9*转化表!$F$24+10*转化表!$F$25+10*转化表!$F$26+10*转化表!$F$27+10*转化表!$F$28+10*转化表!$F$29+10*转化表!$F$30+10*转化表!$F$31+10*转化表!$F$32+10*转化表!$F$33+(B516-100)*转化表!$F$34,IF(AND(B516&lt;=120,B516&gt;110),9*转化表!$F$24+10*转化表!$F$25+10*转化表!$F$26+10*转化表!$F$27+10*转化表!$F$28+10*转化表!$F$29+10*转化表!$F$30+10*转化表!$F$31+10*转化表!$F$32+10*转化表!$F$33+10*转化表!$F$34+(B516-110)*转化表!$F$35))))))))))))</f>
        <v>40.753</v>
      </c>
      <c r="K516" s="48">
        <f>(F516-50)*人物成长表!$B516*10%+0.8+IF(AND(B516&lt;=10,B516&gt;0),(人物成长表!$B516-1)*转化表!$G$24,IF(AND(B516&lt;=20,B516&gt;10),9*转化表!$G$24+(B516-10)*转化表!$G$25,IF(AND(B516&lt;=30,B516&gt;20),9*转化表!$G$24+10*转化表!$G$25+(B516-20)*转化表!$G$26,IF(AND(B516&lt;=40,B516&gt;30),9*转化表!$G$24+10*转化表!$G$25+10*转化表!$G$26+(B516-30)*转化表!$G$27,IF(AND(B516&lt;=50,B516&gt;40),9*转化表!$G$24+10*转化表!$G$25+10*转化表!$G$26+10*转化表!$G$27+(B516-40)*转化表!$G$28,IF(AND(B516&lt;=60,B516&gt;50),9*转化表!$G$24+10*转化表!$G$25+10*转化表!$G$26+10*转化表!$G$27+10*转化表!$G$28+(B516-50)*转化表!$G$29,IF(AND(B516&lt;=70,B516&gt;60),9*转化表!$G$24+10*转化表!$G$25+10*转化表!$G$26+10*转化表!$G$27+10*转化表!$G$28+10*转化表!$G$29+(B516-60)*转化表!$G$30,IF(AND(B516&lt;=80,B516&gt;70),9*转化表!$G$24+10*转化表!$G$25+10*转化表!$G$26+10*转化表!$G$27+10*转化表!$G$28+10*转化表!$G$29+10*转化表!$G$30+(B516-70)*转化表!$G$31,IF(AND(B516&lt;=90,B516&gt;80),9*转化表!$G$24+10*转化表!$G$25+10*转化表!$G$26+10*转化表!$G$27+10*转化表!$G$28+10*转化表!$G$29+10*转化表!$G$30+10*转化表!$G$31+(B516-80)*转化表!$G$32,IF(AND(B516&lt;=100,B516&gt;90),9*转化表!$G$24+10*转化表!$G$25+10*转化表!$G$26+10*转化表!$G$27+10*转化表!$G$28+10*转化表!$G$29+10*转化表!$G$30+10*转化表!$G$31+10*转化表!$G$32+(B516-90)*转化表!$G$33,IF(AND(B516&lt;=110,B516&gt;100),9*转化表!$G$24+10*转化表!$G$25+10*转化表!$G$26+10*转化表!$G$27+10*转化表!$G$28+10*转化表!$G$29+10*转化表!$G$30+10*转化表!$G$31+10*转化表!$G$32+10*转化表!$G$33+(B516-100)*转化表!$G$34,IF(AND(B516&lt;=120,B516&gt;110),9*转化表!$G$24+10*转化表!$G$25+10*转化表!$G$26+10*转化表!$G$27+10*转化表!$G$28+10*转化表!$G$29+10*转化表!$G$30+10*转化表!$G$31+10*转化表!$G$32+10*转化表!$G$33+10*转化表!$G$34+(B516-110)*转化表!$G$35))))))))))))</f>
        <v>110.47</v>
      </c>
      <c r="L516" s="48">
        <f>(F516-50)*人物成长表!$B516*7%+0.8+IF(AND(B516&lt;=10,B516&gt;0),(人物成长表!$B516-1)*转化表!$H$24,IF(AND(B516&lt;=20,B516&gt;10),9*转化表!$H$24+(B516-10)*转化表!$H$25,IF(AND(B516&lt;=30,B516&gt;20),9*转化表!$H$24+10*转化表!$H$25+(B516-20)*转化表!$H$26,IF(AND(B516&lt;=40,B516&gt;30),9*转化表!$H$24+10*转化表!$H$25+10*转化表!$H$26+(B516-30)*转化表!$H$27,IF(AND(B516&lt;=50,B516&gt;40),9*转化表!$H$24+10*转化表!$H$25+10*转化表!$H$26+10*转化表!$H$27+(B516-40)*转化表!$H$28,IF(AND(B516&lt;=60,B516&gt;50),9*转化表!$H$24+10*转化表!$H$25+10*转化表!$H$26+10*转化表!$H$27+10*转化表!$H$28+(B516-50)*转化表!$H$29,IF(AND(B516&lt;=70,B516&gt;60),9*转化表!$H$24+10*转化表!$H$25+10*转化表!$H$26+10*转化表!$H$27+10*转化表!$H$28+10*转化表!$H$29+(B516-60)*转化表!$H$30,IF(AND(B516&lt;=80,B516&gt;70),9*转化表!$H$24+10*转化表!$H$25+10*转化表!$H$26+10*转化表!$H$27+10*转化表!$H$28+10*转化表!$H$29+10*转化表!$H$30+(B516-70)*转化表!$H$31,IF(AND(B516&lt;=90,B516&gt;80),9*转化表!$H$24+10*转化表!$H$25+10*转化表!$H$26+10*转化表!$H$27+10*转化表!$H$28+10*转化表!$H$29+10*转化表!$H$30+10*转化表!$H$31+(B516-80)*转化表!$H$32,IF(AND(B516&lt;=100,B516&gt;90),9*转化表!$H$24+10*转化表!$H$25+10*转化表!$H$26+10*转化表!$H$27+10*转化表!$H$28+10*转化表!$H$29+10*转化表!$H$30+10*转化表!$H$31+10*转化表!$H$32+(B516-90)*转化表!$H$33,IF(AND(B516&lt;=110,B516&gt;100),9*转化表!$H$24+10*转化表!$H$25+10*转化表!$H$26+10*转化表!$H$27+10*转化表!$H$28+10*转化表!$H$29+10*转化表!$H$30+10*转化表!$H$31+10*转化表!$H$32+10*转化表!$H$33+(B516-100)*转化表!$H$34,IF(AND(B516&lt;=120,B516&gt;110),9*转化表!$H$24+10*转化表!$H$25+10*转化表!$H$26+10*转化表!$H$27+10*转化表!$H$28+10*转化表!$H$29+10*转化表!$H$30+10*转化表!$H$31+10*转化表!$H$32+10*转化表!$H$33+10*转化表!$H$34+(B516-110)*转化表!$H$35))))))))))))</f>
        <v>41.5</v>
      </c>
      <c r="M516" s="30">
        <v>0.25</v>
      </c>
      <c r="N516" s="28">
        <v>0</v>
      </c>
      <c r="O516" s="28">
        <v>0</v>
      </c>
      <c r="P516" s="28">
        <v>0</v>
      </c>
      <c r="Q516" s="28">
        <v>0</v>
      </c>
      <c r="R516" s="28">
        <v>0</v>
      </c>
      <c r="S516" s="28">
        <v>0</v>
      </c>
    </row>
    <row r="517" spans="1:19">
      <c r="A517" s="27" t="s">
        <v>25</v>
      </c>
      <c r="B517" s="28">
        <v>36</v>
      </c>
      <c r="C517" s="29">
        <f>IF(A517="圣骑士",(40*(人物成长表!$B517-1)+150)*转化表!$H$2,IF(A517="战士",(40*(人物成长表!$B517-1)+150)*转化表!$H$3,IF(A517="盗贼",(40*(人物成长表!$B517-1)+150)*转化表!$H$4,IF(A517="弓手",(40*(人物成长表!$B517-1)+150)*转化表!$H$5,IF(A517="法师",(40*(人物成长表!$B517-1)+150)*转化表!$H$6)))))</f>
        <v>1085</v>
      </c>
      <c r="D517" s="27">
        <v>60</v>
      </c>
      <c r="E517" s="27">
        <v>60</v>
      </c>
      <c r="F517" s="28">
        <v>60</v>
      </c>
      <c r="G517" s="49">
        <f>IF(A517="圣骑士",人物成长表!$D517*人物成长表!$B517*10%*转化表!$B$2+转化表!$B$2*人物成长表!$B517*10%,IF(A517="战士",人物成长表!$D517*人物成长表!$B517*10%+16+(人物成长表!$B517-1)*(-3),IF(A517="盗贼",人物成长表!$D517*人物成长表!$B517*15%*转化表!$B$4,IF(A517="弓手",人物成长表!$D517*人物成长表!$B517*15%*转化表!$B$5,IF(A517="法师",人物成长表!$D517*人物成长表!$B517*15%*转化表!$B$6)))))</f>
        <v>0</v>
      </c>
      <c r="H517" s="49">
        <f>IF(A517="圣骑士",人物成长表!$D517*人物成长表!$B517*5%*转化表!$C$2,IF(A517="战士",人物成长表!$D517*人物成长表!$B517*5%*转化表!$C$3,IF(A517="盗贼",人物成长表!$D517*人物成长表!$B517*5%*转化表!$C$4,IF(A517="弓手",人物成长表!$D517*人物成长表!$B517*5%*转化表!$C$5,IF(A517="法师",人物成长表!$D517*人物成长表!$B517*5%*转化表!$C$6)))))</f>
        <v>75.599999999999994</v>
      </c>
      <c r="I517" s="49">
        <f>IF(A517="圣骑士",人物成长表!$E517*人物成长表!$B517*15%*转化表!$D$2,IF(A517="战士",人物成长表!$E517*人物成长表!$B517*15%*转化表!$D$3,IF(A517="盗贼",人物成长表!$E517*人物成长表!$B517*15%*转化表!$D$4,IF(A517="弓手",人物成长表!$E517*人物成长表!$B517*15%*转化表!$D$5,IF(A517="法师",人物成长表!$E517*人物成长表!$B517*15%*转化表!$D$6)))))</f>
        <v>388.8</v>
      </c>
      <c r="J517" s="48">
        <f>(E517-50)*人物成长表!$B517*7%+0.053+IF(AND(B517&lt;=10,B517&gt;0),(人物成长表!$B517-1)*转化表!$F$24,IF(AND(B517&lt;=20,B517&gt;10),9*转化表!$F$24+(B517-10)*转化表!$F$25,IF(AND(B517&lt;=30,B517&gt;20),9*转化表!$F$24+10*转化表!$F$25+(B517-20)*转化表!$F$26,IF(AND(B517&lt;=40,B517&gt;30),9*转化表!$F$24+10*转化表!$F$25+10*转化表!$F$26+(B517-30)*转化表!$F$27,IF(AND(B517&lt;=50,B517&gt;40),9*转化表!$F$24+10*转化表!$F$25+10*转化表!$F$26+10*转化表!$F$27+(B517-40)*转化表!$F$28,IF(AND(B517&lt;=60,B517&gt;50),9*转化表!$F$24+10*转化表!$F$25+10*转化表!$F$26+10*转化表!$F$27+10*转化表!$F$28+(B517-50)*转化表!$F$29,IF(AND(B517&lt;=70,B517&gt;60),9*转化表!$F$24+10*转化表!$F$25+10*转化表!$F$26+10*转化表!$F$27+10*转化表!$F$28+10*转化表!$F$29+(B517-60)*转化表!$F$30,IF(AND(B517&lt;=80,B517&gt;70),9*转化表!$F$24+10*转化表!$F$25+10*转化表!$F$26+10*转化表!$F$27+10*转化表!$F$28+10*转化表!$F$29+10*转化表!$F$30+(B517-70)*转化表!$F$31,IF(AND(B517&lt;=90,B517&gt;80),9*转化表!$F$24+10*转化表!$F$25+10*转化表!$F$26+10*转化表!$F$27+10*转化表!$F$28+10*转化表!$F$29+10*转化表!$F$30+10*转化表!$F$31+(B517-80)*转化表!$F$32,IF(AND(B517&lt;=100,B517&gt;90),9*转化表!$F$24+10*转化表!$F$25+10*转化表!$F$26+10*转化表!$F$27+10*转化表!$F$28+10*转化表!$F$29+10*转化表!$F$30+10*转化表!$F$31+10*转化表!$F$32+(B517-90)*转化表!$F$33,IF(AND(B517&lt;=110,B517&gt;100),9*转化表!$F$24+10*转化表!$F$25+10*转化表!$F$26+10*转化表!$F$27+10*转化表!$F$28+10*转化表!$F$29+10*转化表!$F$30+10*转化表!$F$31+10*转化表!$F$32+10*转化表!$F$33+(B517-100)*转化表!$F$34,IF(AND(B517&lt;=120,B517&gt;110),9*转化表!$F$24+10*转化表!$F$25+10*转化表!$F$26+10*转化表!$F$27+10*转化表!$F$28+10*转化表!$F$29+10*转化表!$F$30+10*转化表!$F$31+10*转化表!$F$32+10*转化表!$F$33+10*转化表!$F$34+(B517-110)*转化表!$F$35))))))))))))</f>
        <v>42.083000000000006</v>
      </c>
      <c r="K517" s="48">
        <f>(F517-50)*人物成长表!$B517*10%+0.8+IF(AND(B517&lt;=10,B517&gt;0),(人物成长表!$B517-1)*转化表!$G$24,IF(AND(B517&lt;=20,B517&gt;10),9*转化表!$G$24+(B517-10)*转化表!$G$25,IF(AND(B517&lt;=30,B517&gt;20),9*转化表!$G$24+10*转化表!$G$25+(B517-20)*转化表!$G$26,IF(AND(B517&lt;=40,B517&gt;30),9*转化表!$G$24+10*转化表!$G$25+10*转化表!$G$26+(B517-30)*转化表!$G$27,IF(AND(B517&lt;=50,B517&gt;40),9*转化表!$G$24+10*转化表!$G$25+10*转化表!$G$26+10*转化表!$G$27+(B517-40)*转化表!$G$28,IF(AND(B517&lt;=60,B517&gt;50),9*转化表!$G$24+10*转化表!$G$25+10*转化表!$G$26+10*转化表!$G$27+10*转化表!$G$28+(B517-50)*转化表!$G$29,IF(AND(B517&lt;=70,B517&gt;60),9*转化表!$G$24+10*转化表!$G$25+10*转化表!$G$26+10*转化表!$G$27+10*转化表!$G$28+10*转化表!$G$29+(B517-60)*转化表!$G$30,IF(AND(B517&lt;=80,B517&gt;70),9*转化表!$G$24+10*转化表!$G$25+10*转化表!$G$26+10*转化表!$G$27+10*转化表!$G$28+10*转化表!$G$29+10*转化表!$G$30+(B517-70)*转化表!$G$31,IF(AND(B517&lt;=90,B517&gt;80),9*转化表!$G$24+10*转化表!$G$25+10*转化表!$G$26+10*转化表!$G$27+10*转化表!$G$28+10*转化表!$G$29+10*转化表!$G$30+10*转化表!$G$31+(B517-80)*转化表!$G$32,IF(AND(B517&lt;=100,B517&gt;90),9*转化表!$G$24+10*转化表!$G$25+10*转化表!$G$26+10*转化表!$G$27+10*转化表!$G$28+10*转化表!$G$29+10*转化表!$G$30+10*转化表!$G$31+10*转化表!$G$32+(B517-90)*转化表!$G$33,IF(AND(B517&lt;=110,B517&gt;100),9*转化表!$G$24+10*转化表!$G$25+10*转化表!$G$26+10*转化表!$G$27+10*转化表!$G$28+10*转化表!$G$29+10*转化表!$G$30+10*转化表!$G$31+10*转化表!$G$32+10*转化表!$G$33+(B517-100)*转化表!$G$34,IF(AND(B517&lt;=120,B517&gt;110),9*转化表!$G$24+10*转化表!$G$25+10*转化表!$G$26+10*转化表!$G$27+10*转化表!$G$28+10*转化表!$G$29+10*转化表!$G$30+10*转化表!$G$31+10*转化表!$G$32+10*转化表!$G$33+10*转化表!$G$34+(B517-110)*转化表!$G$35))))))))))))</f>
        <v>115.47</v>
      </c>
      <c r="L517" s="48">
        <f>(F517-50)*人物成长表!$B517*7%+0.8+IF(AND(B517&lt;=10,B517&gt;0),(人物成长表!$B517-1)*转化表!$H$24,IF(AND(B517&lt;=20,B517&gt;10),9*转化表!$H$24+(B517-10)*转化表!$H$25,IF(AND(B517&lt;=30,B517&gt;20),9*转化表!$H$24+10*转化表!$H$25+(B517-20)*转化表!$H$26,IF(AND(B517&lt;=40,B517&gt;30),9*转化表!$H$24+10*转化表!$H$25+10*转化表!$H$26+(B517-30)*转化表!$H$27,IF(AND(B517&lt;=50,B517&gt;40),9*转化表!$H$24+10*转化表!$H$25+10*转化表!$H$26+10*转化表!$H$27+(B517-40)*转化表!$H$28,IF(AND(B517&lt;=60,B517&gt;50),9*转化表!$H$24+10*转化表!$H$25+10*转化表!$H$26+10*转化表!$H$27+10*转化表!$H$28+(B517-50)*转化表!$H$29,IF(AND(B517&lt;=70,B517&gt;60),9*转化表!$H$24+10*转化表!$H$25+10*转化表!$H$26+10*转化表!$H$27+10*转化表!$H$28+10*转化表!$H$29+(B517-60)*转化表!$H$30,IF(AND(B517&lt;=80,B517&gt;70),9*转化表!$H$24+10*转化表!$H$25+10*转化表!$H$26+10*转化表!$H$27+10*转化表!$H$28+10*转化表!$H$29+10*转化表!$H$30+(B517-70)*转化表!$H$31,IF(AND(B517&lt;=90,B517&gt;80),9*转化表!$H$24+10*转化表!$H$25+10*转化表!$H$26+10*转化表!$H$27+10*转化表!$H$28+10*转化表!$H$29+10*转化表!$H$30+10*转化表!$H$31+(B517-80)*转化表!$H$32,IF(AND(B517&lt;=100,B517&gt;90),9*转化表!$H$24+10*转化表!$H$25+10*转化表!$H$26+10*转化表!$H$27+10*转化表!$H$28+10*转化表!$H$29+10*转化表!$H$30+10*转化表!$H$31+10*转化表!$H$32+(B517-90)*转化表!$H$33,IF(AND(B517&lt;=110,B517&gt;100),9*转化表!$H$24+10*转化表!$H$25+10*转化表!$H$26+10*转化表!$H$27+10*转化表!$H$28+10*转化表!$H$29+10*转化表!$H$30+10*转化表!$H$31+10*转化表!$H$32+10*转化表!$H$33+(B517-100)*转化表!$H$34,IF(AND(B517&lt;=120,B517&gt;110),9*转化表!$H$24+10*转化表!$H$25+10*转化表!$H$26+10*转化表!$H$27+10*转化表!$H$28+10*转化表!$H$29+10*转化表!$H$30+10*转化表!$H$31+10*转化表!$H$32+10*转化表!$H$33+10*转化表!$H$34+(B517-110)*转化表!$H$35))))))))))))</f>
        <v>42.830000000000005</v>
      </c>
      <c r="M517" s="30">
        <v>0.25</v>
      </c>
      <c r="N517" s="28">
        <v>0</v>
      </c>
      <c r="O517" s="28">
        <v>0</v>
      </c>
      <c r="P517" s="28">
        <v>0</v>
      </c>
      <c r="Q517" s="28">
        <v>0</v>
      </c>
      <c r="R517" s="28">
        <v>0</v>
      </c>
      <c r="S517" s="28">
        <v>0</v>
      </c>
    </row>
    <row r="518" spans="1:19">
      <c r="A518" s="27" t="s">
        <v>25</v>
      </c>
      <c r="B518" s="28">
        <v>37</v>
      </c>
      <c r="C518" s="29">
        <f>IF(A518="圣骑士",(40*(人物成长表!$B518-1)+150)*转化表!$H$2,IF(A518="战士",(40*(人物成长表!$B518-1)+150)*转化表!$H$3,IF(A518="盗贼",(40*(人物成长表!$B518-1)+150)*转化表!$H$4,IF(A518="弓手",(40*(人物成长表!$B518-1)+150)*转化表!$H$5,IF(A518="法师",(40*(人物成长表!$B518-1)+150)*转化表!$H$6)))))</f>
        <v>1113</v>
      </c>
      <c r="D518" s="27">
        <v>60</v>
      </c>
      <c r="E518" s="27">
        <v>60</v>
      </c>
      <c r="F518" s="28">
        <v>60</v>
      </c>
      <c r="G518" s="49">
        <f>IF(A518="圣骑士",人物成长表!$D518*人物成长表!$B518*10%*转化表!$B$2+转化表!$B$2*人物成长表!$B518*10%,IF(A518="战士",人物成长表!$D518*人物成长表!$B518*10%+16+(人物成长表!$B518-1)*(-3),IF(A518="盗贼",人物成长表!$D518*人物成长表!$B518*15%*转化表!$B$4,IF(A518="弓手",人物成长表!$D518*人物成长表!$B518*15%*转化表!$B$5,IF(A518="法师",人物成长表!$D518*人物成长表!$B518*15%*转化表!$B$6)))))</f>
        <v>0</v>
      </c>
      <c r="H518" s="49">
        <f>IF(A518="圣骑士",人物成长表!$D518*人物成长表!$B518*5%*转化表!$C$2,IF(A518="战士",人物成长表!$D518*人物成长表!$B518*5%*转化表!$C$3,IF(A518="盗贼",人物成长表!$D518*人物成长表!$B518*5%*转化表!$C$4,IF(A518="弓手",人物成长表!$D518*人物成长表!$B518*5%*转化表!$C$5,IF(A518="法师",人物成长表!$D518*人物成长表!$B518*5%*转化表!$C$6)))))</f>
        <v>77.699999999999989</v>
      </c>
      <c r="I518" s="49">
        <f>IF(A518="圣骑士",人物成长表!$E518*人物成长表!$B518*15%*转化表!$D$2,IF(A518="战士",人物成长表!$E518*人物成长表!$B518*15%*转化表!$D$3,IF(A518="盗贼",人物成长表!$E518*人物成长表!$B518*15%*转化表!$D$4,IF(A518="弓手",人物成长表!$E518*人物成长表!$B518*15%*转化表!$D$5,IF(A518="法师",人物成长表!$E518*人物成长表!$B518*15%*转化表!$D$6)))))</f>
        <v>399.59999999999997</v>
      </c>
      <c r="J518" s="48">
        <f>(E518-50)*人物成长表!$B518*7%+0.053+IF(AND(B518&lt;=10,B518&gt;0),(人物成长表!$B518-1)*转化表!$F$24,IF(AND(B518&lt;=20,B518&gt;10),9*转化表!$F$24+(B518-10)*转化表!$F$25,IF(AND(B518&lt;=30,B518&gt;20),9*转化表!$F$24+10*转化表!$F$25+(B518-20)*转化表!$F$26,IF(AND(B518&lt;=40,B518&gt;30),9*转化表!$F$24+10*转化表!$F$25+10*转化表!$F$26+(B518-30)*转化表!$F$27,IF(AND(B518&lt;=50,B518&gt;40),9*转化表!$F$24+10*转化表!$F$25+10*转化表!$F$26+10*转化表!$F$27+(B518-40)*转化表!$F$28,IF(AND(B518&lt;=60,B518&gt;50),9*转化表!$F$24+10*转化表!$F$25+10*转化表!$F$26+10*转化表!$F$27+10*转化表!$F$28+(B518-50)*转化表!$F$29,IF(AND(B518&lt;=70,B518&gt;60),9*转化表!$F$24+10*转化表!$F$25+10*转化表!$F$26+10*转化表!$F$27+10*转化表!$F$28+10*转化表!$F$29+(B518-60)*转化表!$F$30,IF(AND(B518&lt;=80,B518&gt;70),9*转化表!$F$24+10*转化表!$F$25+10*转化表!$F$26+10*转化表!$F$27+10*转化表!$F$28+10*转化表!$F$29+10*转化表!$F$30+(B518-70)*转化表!$F$31,IF(AND(B518&lt;=90,B518&gt;80),9*转化表!$F$24+10*转化表!$F$25+10*转化表!$F$26+10*转化表!$F$27+10*转化表!$F$28+10*转化表!$F$29+10*转化表!$F$30+10*转化表!$F$31+(B518-80)*转化表!$F$32,IF(AND(B518&lt;=100,B518&gt;90),9*转化表!$F$24+10*转化表!$F$25+10*转化表!$F$26+10*转化表!$F$27+10*转化表!$F$28+10*转化表!$F$29+10*转化表!$F$30+10*转化表!$F$31+10*转化表!$F$32+(B518-90)*转化表!$F$33,IF(AND(B518&lt;=110,B518&gt;100),9*转化表!$F$24+10*转化表!$F$25+10*转化表!$F$26+10*转化表!$F$27+10*转化表!$F$28+10*转化表!$F$29+10*转化表!$F$30+10*转化表!$F$31+10*转化表!$F$32+10*转化表!$F$33+(B518-100)*转化表!$F$34,IF(AND(B518&lt;=120,B518&gt;110),9*转化表!$F$24+10*转化表!$F$25+10*转化表!$F$26+10*转化表!$F$27+10*转化表!$F$28+10*转化表!$F$29+10*转化表!$F$30+10*转化表!$F$31+10*转化表!$F$32+10*转化表!$F$33+10*转化表!$F$34+(B518-110)*转化表!$F$35))))))))))))</f>
        <v>43.413000000000004</v>
      </c>
      <c r="K518" s="48">
        <f>(F518-50)*人物成长表!$B518*10%+0.8+IF(AND(B518&lt;=10,B518&gt;0),(人物成长表!$B518-1)*转化表!$G$24,IF(AND(B518&lt;=20,B518&gt;10),9*转化表!$G$24+(B518-10)*转化表!$G$25,IF(AND(B518&lt;=30,B518&gt;20),9*转化表!$G$24+10*转化表!$G$25+(B518-20)*转化表!$G$26,IF(AND(B518&lt;=40,B518&gt;30),9*转化表!$G$24+10*转化表!$G$25+10*转化表!$G$26+(B518-30)*转化表!$G$27,IF(AND(B518&lt;=50,B518&gt;40),9*转化表!$G$24+10*转化表!$G$25+10*转化表!$G$26+10*转化表!$G$27+(B518-40)*转化表!$G$28,IF(AND(B518&lt;=60,B518&gt;50),9*转化表!$G$24+10*转化表!$G$25+10*转化表!$G$26+10*转化表!$G$27+10*转化表!$G$28+(B518-50)*转化表!$G$29,IF(AND(B518&lt;=70,B518&gt;60),9*转化表!$G$24+10*转化表!$G$25+10*转化表!$G$26+10*转化表!$G$27+10*转化表!$G$28+10*转化表!$G$29+(B518-60)*转化表!$G$30,IF(AND(B518&lt;=80,B518&gt;70),9*转化表!$G$24+10*转化表!$G$25+10*转化表!$G$26+10*转化表!$G$27+10*转化表!$G$28+10*转化表!$G$29+10*转化表!$G$30+(B518-70)*转化表!$G$31,IF(AND(B518&lt;=90,B518&gt;80),9*转化表!$G$24+10*转化表!$G$25+10*转化表!$G$26+10*转化表!$G$27+10*转化表!$G$28+10*转化表!$G$29+10*转化表!$G$30+10*转化表!$G$31+(B518-80)*转化表!$G$32,IF(AND(B518&lt;=100,B518&gt;90),9*转化表!$G$24+10*转化表!$G$25+10*转化表!$G$26+10*转化表!$G$27+10*转化表!$G$28+10*转化表!$G$29+10*转化表!$G$30+10*转化表!$G$31+10*转化表!$G$32+(B518-90)*转化表!$G$33,IF(AND(B518&lt;=110,B518&gt;100),9*转化表!$G$24+10*转化表!$G$25+10*转化表!$G$26+10*转化表!$G$27+10*转化表!$G$28+10*转化表!$G$29+10*转化表!$G$30+10*转化表!$G$31+10*转化表!$G$32+10*转化表!$G$33+(B518-100)*转化表!$G$34,IF(AND(B518&lt;=120,B518&gt;110),9*转化表!$G$24+10*转化表!$G$25+10*转化表!$G$26+10*转化表!$G$27+10*转化表!$G$28+10*转化表!$G$29+10*转化表!$G$30+10*转化表!$G$31+10*转化表!$G$32+10*转化表!$G$33+10*转化表!$G$34+(B518-110)*转化表!$G$35))))))))))))</f>
        <v>120.47</v>
      </c>
      <c r="L518" s="48">
        <f>(F518-50)*人物成长表!$B518*7%+0.8+IF(AND(B518&lt;=10,B518&gt;0),(人物成长表!$B518-1)*转化表!$H$24,IF(AND(B518&lt;=20,B518&gt;10),9*转化表!$H$24+(B518-10)*转化表!$H$25,IF(AND(B518&lt;=30,B518&gt;20),9*转化表!$H$24+10*转化表!$H$25+(B518-20)*转化表!$H$26,IF(AND(B518&lt;=40,B518&gt;30),9*转化表!$H$24+10*转化表!$H$25+10*转化表!$H$26+(B518-30)*转化表!$H$27,IF(AND(B518&lt;=50,B518&gt;40),9*转化表!$H$24+10*转化表!$H$25+10*转化表!$H$26+10*转化表!$H$27+(B518-40)*转化表!$H$28,IF(AND(B518&lt;=60,B518&gt;50),9*转化表!$H$24+10*转化表!$H$25+10*转化表!$H$26+10*转化表!$H$27+10*转化表!$H$28+(B518-50)*转化表!$H$29,IF(AND(B518&lt;=70,B518&gt;60),9*转化表!$H$24+10*转化表!$H$25+10*转化表!$H$26+10*转化表!$H$27+10*转化表!$H$28+10*转化表!$H$29+(B518-60)*转化表!$H$30,IF(AND(B518&lt;=80,B518&gt;70),9*转化表!$H$24+10*转化表!$H$25+10*转化表!$H$26+10*转化表!$H$27+10*转化表!$H$28+10*转化表!$H$29+10*转化表!$H$30+(B518-70)*转化表!$H$31,IF(AND(B518&lt;=90,B518&gt;80),9*转化表!$H$24+10*转化表!$H$25+10*转化表!$H$26+10*转化表!$H$27+10*转化表!$H$28+10*转化表!$H$29+10*转化表!$H$30+10*转化表!$H$31+(B518-80)*转化表!$H$32,IF(AND(B518&lt;=100,B518&gt;90),9*转化表!$H$24+10*转化表!$H$25+10*转化表!$H$26+10*转化表!$H$27+10*转化表!$H$28+10*转化表!$H$29+10*转化表!$H$30+10*转化表!$H$31+10*转化表!$H$32+(B518-90)*转化表!$H$33,IF(AND(B518&lt;=110,B518&gt;100),9*转化表!$H$24+10*转化表!$H$25+10*转化表!$H$26+10*转化表!$H$27+10*转化表!$H$28+10*转化表!$H$29+10*转化表!$H$30+10*转化表!$H$31+10*转化表!$H$32+10*转化表!$H$33+(B518-100)*转化表!$H$34,IF(AND(B518&lt;=120,B518&gt;110),9*转化表!$H$24+10*转化表!$H$25+10*转化表!$H$26+10*转化表!$H$27+10*转化表!$H$28+10*转化表!$H$29+10*转化表!$H$30+10*转化表!$H$31+10*转化表!$H$32+10*转化表!$H$33+10*转化表!$H$34+(B518-110)*转化表!$H$35))))))))))))</f>
        <v>44.160000000000004</v>
      </c>
      <c r="M518" s="30">
        <v>0.25</v>
      </c>
      <c r="N518" s="28">
        <v>0</v>
      </c>
      <c r="O518" s="28">
        <v>0</v>
      </c>
      <c r="P518" s="28">
        <v>0</v>
      </c>
      <c r="Q518" s="28">
        <v>0</v>
      </c>
      <c r="R518" s="28">
        <v>0</v>
      </c>
      <c r="S518" s="28">
        <v>0</v>
      </c>
    </row>
    <row r="519" spans="1:19">
      <c r="A519" s="27" t="s">
        <v>25</v>
      </c>
      <c r="B519" s="28">
        <v>38</v>
      </c>
      <c r="C519" s="29">
        <f>IF(A519="圣骑士",(40*(人物成长表!$B519-1)+150)*转化表!$H$2,IF(A519="战士",(40*(人物成长表!$B519-1)+150)*转化表!$H$3,IF(A519="盗贼",(40*(人物成长表!$B519-1)+150)*转化表!$H$4,IF(A519="弓手",(40*(人物成长表!$B519-1)+150)*转化表!$H$5,IF(A519="法师",(40*(人物成长表!$B519-1)+150)*转化表!$H$6)))))</f>
        <v>1141</v>
      </c>
      <c r="D519" s="27">
        <v>60</v>
      </c>
      <c r="E519" s="27">
        <v>60</v>
      </c>
      <c r="F519" s="28">
        <v>60</v>
      </c>
      <c r="G519" s="49">
        <f>IF(A519="圣骑士",人物成长表!$D519*人物成长表!$B519*10%*转化表!$B$2+转化表!$B$2*人物成长表!$B519*10%,IF(A519="战士",人物成长表!$D519*人物成长表!$B519*10%+16+(人物成长表!$B519-1)*(-3),IF(A519="盗贼",人物成长表!$D519*人物成长表!$B519*15%*转化表!$B$4,IF(A519="弓手",人物成长表!$D519*人物成长表!$B519*15%*转化表!$B$5,IF(A519="法师",人物成长表!$D519*人物成长表!$B519*15%*转化表!$B$6)))))</f>
        <v>0</v>
      </c>
      <c r="H519" s="49">
        <f>IF(A519="圣骑士",人物成长表!$D519*人物成长表!$B519*5%*转化表!$C$2,IF(A519="战士",人物成长表!$D519*人物成长表!$B519*5%*转化表!$C$3,IF(A519="盗贼",人物成长表!$D519*人物成长表!$B519*5%*转化表!$C$4,IF(A519="弓手",人物成长表!$D519*人物成长表!$B519*5%*转化表!$C$5,IF(A519="法师",人物成长表!$D519*人物成长表!$B519*5%*转化表!$C$6)))))</f>
        <v>79.8</v>
      </c>
      <c r="I519" s="49">
        <f>IF(A519="圣骑士",人物成长表!$E519*人物成长表!$B519*15%*转化表!$D$2,IF(A519="战士",人物成长表!$E519*人物成长表!$B519*15%*转化表!$D$3,IF(A519="盗贼",人物成长表!$E519*人物成长表!$B519*15%*转化表!$D$4,IF(A519="弓手",人物成长表!$E519*人物成长表!$B519*15%*转化表!$D$5,IF(A519="法师",人物成长表!$E519*人物成长表!$B519*15%*转化表!$D$6)))))</f>
        <v>410.4</v>
      </c>
      <c r="J519" s="48">
        <f>(E519-50)*人物成长表!$B519*7%+0.053+IF(AND(B519&lt;=10,B519&gt;0),(人物成长表!$B519-1)*转化表!$F$24,IF(AND(B519&lt;=20,B519&gt;10),9*转化表!$F$24+(B519-10)*转化表!$F$25,IF(AND(B519&lt;=30,B519&gt;20),9*转化表!$F$24+10*转化表!$F$25+(B519-20)*转化表!$F$26,IF(AND(B519&lt;=40,B519&gt;30),9*转化表!$F$24+10*转化表!$F$25+10*转化表!$F$26+(B519-30)*转化表!$F$27,IF(AND(B519&lt;=50,B519&gt;40),9*转化表!$F$24+10*转化表!$F$25+10*转化表!$F$26+10*转化表!$F$27+(B519-40)*转化表!$F$28,IF(AND(B519&lt;=60,B519&gt;50),9*转化表!$F$24+10*转化表!$F$25+10*转化表!$F$26+10*转化表!$F$27+10*转化表!$F$28+(B519-50)*转化表!$F$29,IF(AND(B519&lt;=70,B519&gt;60),9*转化表!$F$24+10*转化表!$F$25+10*转化表!$F$26+10*转化表!$F$27+10*转化表!$F$28+10*转化表!$F$29+(B519-60)*转化表!$F$30,IF(AND(B519&lt;=80,B519&gt;70),9*转化表!$F$24+10*转化表!$F$25+10*转化表!$F$26+10*转化表!$F$27+10*转化表!$F$28+10*转化表!$F$29+10*转化表!$F$30+(B519-70)*转化表!$F$31,IF(AND(B519&lt;=90,B519&gt;80),9*转化表!$F$24+10*转化表!$F$25+10*转化表!$F$26+10*转化表!$F$27+10*转化表!$F$28+10*转化表!$F$29+10*转化表!$F$30+10*转化表!$F$31+(B519-80)*转化表!$F$32,IF(AND(B519&lt;=100,B519&gt;90),9*转化表!$F$24+10*转化表!$F$25+10*转化表!$F$26+10*转化表!$F$27+10*转化表!$F$28+10*转化表!$F$29+10*转化表!$F$30+10*转化表!$F$31+10*转化表!$F$32+(B519-90)*转化表!$F$33,IF(AND(B519&lt;=110,B519&gt;100),9*转化表!$F$24+10*转化表!$F$25+10*转化表!$F$26+10*转化表!$F$27+10*转化表!$F$28+10*转化表!$F$29+10*转化表!$F$30+10*转化表!$F$31+10*转化表!$F$32+10*转化表!$F$33+(B519-100)*转化表!$F$34,IF(AND(B519&lt;=120,B519&gt;110),9*转化表!$F$24+10*转化表!$F$25+10*转化表!$F$26+10*转化表!$F$27+10*转化表!$F$28+10*转化表!$F$29+10*转化表!$F$30+10*转化表!$F$31+10*转化表!$F$32+10*转化表!$F$33+10*转化表!$F$34+(B519-110)*转化表!$F$35))))))))))))</f>
        <v>44.743000000000002</v>
      </c>
      <c r="K519" s="48">
        <f>(F519-50)*人物成长表!$B519*10%+0.8+IF(AND(B519&lt;=10,B519&gt;0),(人物成长表!$B519-1)*转化表!$G$24,IF(AND(B519&lt;=20,B519&gt;10),9*转化表!$G$24+(B519-10)*转化表!$G$25,IF(AND(B519&lt;=30,B519&gt;20),9*转化表!$G$24+10*转化表!$G$25+(B519-20)*转化表!$G$26,IF(AND(B519&lt;=40,B519&gt;30),9*转化表!$G$24+10*转化表!$G$25+10*转化表!$G$26+(B519-30)*转化表!$G$27,IF(AND(B519&lt;=50,B519&gt;40),9*转化表!$G$24+10*转化表!$G$25+10*转化表!$G$26+10*转化表!$G$27+(B519-40)*转化表!$G$28,IF(AND(B519&lt;=60,B519&gt;50),9*转化表!$G$24+10*转化表!$G$25+10*转化表!$G$26+10*转化表!$G$27+10*转化表!$G$28+(B519-50)*转化表!$G$29,IF(AND(B519&lt;=70,B519&gt;60),9*转化表!$G$24+10*转化表!$G$25+10*转化表!$G$26+10*转化表!$G$27+10*转化表!$G$28+10*转化表!$G$29+(B519-60)*转化表!$G$30,IF(AND(B519&lt;=80,B519&gt;70),9*转化表!$G$24+10*转化表!$G$25+10*转化表!$G$26+10*转化表!$G$27+10*转化表!$G$28+10*转化表!$G$29+10*转化表!$G$30+(B519-70)*转化表!$G$31,IF(AND(B519&lt;=90,B519&gt;80),9*转化表!$G$24+10*转化表!$G$25+10*转化表!$G$26+10*转化表!$G$27+10*转化表!$G$28+10*转化表!$G$29+10*转化表!$G$30+10*转化表!$G$31+(B519-80)*转化表!$G$32,IF(AND(B519&lt;=100,B519&gt;90),9*转化表!$G$24+10*转化表!$G$25+10*转化表!$G$26+10*转化表!$G$27+10*转化表!$G$28+10*转化表!$G$29+10*转化表!$G$30+10*转化表!$G$31+10*转化表!$G$32+(B519-90)*转化表!$G$33,IF(AND(B519&lt;=110,B519&gt;100),9*转化表!$G$24+10*转化表!$G$25+10*转化表!$G$26+10*转化表!$G$27+10*转化表!$G$28+10*转化表!$G$29+10*转化表!$G$30+10*转化表!$G$31+10*转化表!$G$32+10*转化表!$G$33+(B519-100)*转化表!$G$34,IF(AND(B519&lt;=120,B519&gt;110),9*转化表!$G$24+10*转化表!$G$25+10*转化表!$G$26+10*转化表!$G$27+10*转化表!$G$28+10*转化表!$G$29+10*转化表!$G$30+10*转化表!$G$31+10*转化表!$G$32+10*转化表!$G$33+10*转化表!$G$34+(B519-110)*转化表!$G$35))))))))))))</f>
        <v>125.47</v>
      </c>
      <c r="L519" s="48">
        <f>(F519-50)*人物成长表!$B519*7%+0.8+IF(AND(B519&lt;=10,B519&gt;0),(人物成长表!$B519-1)*转化表!$H$24,IF(AND(B519&lt;=20,B519&gt;10),9*转化表!$H$24+(B519-10)*转化表!$H$25,IF(AND(B519&lt;=30,B519&gt;20),9*转化表!$H$24+10*转化表!$H$25+(B519-20)*转化表!$H$26,IF(AND(B519&lt;=40,B519&gt;30),9*转化表!$H$24+10*转化表!$H$25+10*转化表!$H$26+(B519-30)*转化表!$H$27,IF(AND(B519&lt;=50,B519&gt;40),9*转化表!$H$24+10*转化表!$H$25+10*转化表!$H$26+10*转化表!$H$27+(B519-40)*转化表!$H$28,IF(AND(B519&lt;=60,B519&gt;50),9*转化表!$H$24+10*转化表!$H$25+10*转化表!$H$26+10*转化表!$H$27+10*转化表!$H$28+(B519-50)*转化表!$H$29,IF(AND(B519&lt;=70,B519&gt;60),9*转化表!$H$24+10*转化表!$H$25+10*转化表!$H$26+10*转化表!$H$27+10*转化表!$H$28+10*转化表!$H$29+(B519-60)*转化表!$H$30,IF(AND(B519&lt;=80,B519&gt;70),9*转化表!$H$24+10*转化表!$H$25+10*转化表!$H$26+10*转化表!$H$27+10*转化表!$H$28+10*转化表!$H$29+10*转化表!$H$30+(B519-70)*转化表!$H$31,IF(AND(B519&lt;=90,B519&gt;80),9*转化表!$H$24+10*转化表!$H$25+10*转化表!$H$26+10*转化表!$H$27+10*转化表!$H$28+10*转化表!$H$29+10*转化表!$H$30+10*转化表!$H$31+(B519-80)*转化表!$H$32,IF(AND(B519&lt;=100,B519&gt;90),9*转化表!$H$24+10*转化表!$H$25+10*转化表!$H$26+10*转化表!$H$27+10*转化表!$H$28+10*转化表!$H$29+10*转化表!$H$30+10*转化表!$H$31+10*转化表!$H$32+(B519-90)*转化表!$H$33,IF(AND(B519&lt;=110,B519&gt;100),9*转化表!$H$24+10*转化表!$H$25+10*转化表!$H$26+10*转化表!$H$27+10*转化表!$H$28+10*转化表!$H$29+10*转化表!$H$30+10*转化表!$H$31+10*转化表!$H$32+10*转化表!$H$33+(B519-100)*转化表!$H$34,IF(AND(B519&lt;=120,B519&gt;110),9*转化表!$H$24+10*转化表!$H$25+10*转化表!$H$26+10*转化表!$H$27+10*转化表!$H$28+10*转化表!$H$29+10*转化表!$H$30+10*转化表!$H$31+10*转化表!$H$32+10*转化表!$H$33+10*转化表!$H$34+(B519-110)*转化表!$H$35))))))))))))</f>
        <v>45.49</v>
      </c>
      <c r="M519" s="30">
        <v>0.25</v>
      </c>
      <c r="N519" s="28">
        <v>0</v>
      </c>
      <c r="O519" s="28">
        <v>0</v>
      </c>
      <c r="P519" s="28">
        <v>0</v>
      </c>
      <c r="Q519" s="28">
        <v>0</v>
      </c>
      <c r="R519" s="28">
        <v>0</v>
      </c>
      <c r="S519" s="28">
        <v>0</v>
      </c>
    </row>
    <row r="520" spans="1:19">
      <c r="A520" s="27" t="s">
        <v>25</v>
      </c>
      <c r="B520" s="28">
        <v>39</v>
      </c>
      <c r="C520" s="29">
        <f>IF(A520="圣骑士",(40*(人物成长表!$B520-1)+150)*转化表!$H$2,IF(A520="战士",(40*(人物成长表!$B520-1)+150)*转化表!$H$3,IF(A520="盗贼",(40*(人物成长表!$B520-1)+150)*转化表!$H$4,IF(A520="弓手",(40*(人物成长表!$B520-1)+150)*转化表!$H$5,IF(A520="法师",(40*(人物成长表!$B520-1)+150)*转化表!$H$6)))))</f>
        <v>1169</v>
      </c>
      <c r="D520" s="27">
        <v>60</v>
      </c>
      <c r="E520" s="27">
        <v>60</v>
      </c>
      <c r="F520" s="28">
        <v>60</v>
      </c>
      <c r="G520" s="49">
        <f>IF(A520="圣骑士",人物成长表!$D520*人物成长表!$B520*10%*转化表!$B$2+转化表!$B$2*人物成长表!$B520*10%,IF(A520="战士",人物成长表!$D520*人物成长表!$B520*10%+16+(人物成长表!$B520-1)*(-3),IF(A520="盗贼",人物成长表!$D520*人物成长表!$B520*15%*转化表!$B$4,IF(A520="弓手",人物成长表!$D520*人物成长表!$B520*15%*转化表!$B$5,IF(A520="法师",人物成长表!$D520*人物成长表!$B520*15%*转化表!$B$6)))))</f>
        <v>0</v>
      </c>
      <c r="H520" s="49">
        <f>IF(A520="圣骑士",人物成长表!$D520*人物成长表!$B520*5%*转化表!$C$2,IF(A520="战士",人物成长表!$D520*人物成长表!$B520*5%*转化表!$C$3,IF(A520="盗贼",人物成长表!$D520*人物成长表!$B520*5%*转化表!$C$4,IF(A520="弓手",人物成长表!$D520*人物成长表!$B520*5%*转化表!$C$5,IF(A520="法师",人物成长表!$D520*人物成长表!$B520*5%*转化表!$C$6)))))</f>
        <v>81.899999999999991</v>
      </c>
      <c r="I520" s="49">
        <f>IF(A520="圣骑士",人物成长表!$E520*人物成长表!$B520*15%*转化表!$D$2,IF(A520="战士",人物成长表!$E520*人物成长表!$B520*15%*转化表!$D$3,IF(A520="盗贼",人物成长表!$E520*人物成长表!$B520*15%*转化表!$D$4,IF(A520="弓手",人物成长表!$E520*人物成长表!$B520*15%*转化表!$D$5,IF(A520="法师",人物成长表!$E520*人物成长表!$B520*15%*转化表!$D$6)))))</f>
        <v>421.2</v>
      </c>
      <c r="J520" s="48">
        <f>(E520-50)*人物成长表!$B520*7%+0.053+IF(AND(B520&lt;=10,B520&gt;0),(人物成长表!$B520-1)*转化表!$F$24,IF(AND(B520&lt;=20,B520&gt;10),9*转化表!$F$24+(B520-10)*转化表!$F$25,IF(AND(B520&lt;=30,B520&gt;20),9*转化表!$F$24+10*转化表!$F$25+(B520-20)*转化表!$F$26,IF(AND(B520&lt;=40,B520&gt;30),9*转化表!$F$24+10*转化表!$F$25+10*转化表!$F$26+(B520-30)*转化表!$F$27,IF(AND(B520&lt;=50,B520&gt;40),9*转化表!$F$24+10*转化表!$F$25+10*转化表!$F$26+10*转化表!$F$27+(B520-40)*转化表!$F$28,IF(AND(B520&lt;=60,B520&gt;50),9*转化表!$F$24+10*转化表!$F$25+10*转化表!$F$26+10*转化表!$F$27+10*转化表!$F$28+(B520-50)*转化表!$F$29,IF(AND(B520&lt;=70,B520&gt;60),9*转化表!$F$24+10*转化表!$F$25+10*转化表!$F$26+10*转化表!$F$27+10*转化表!$F$28+10*转化表!$F$29+(B520-60)*转化表!$F$30,IF(AND(B520&lt;=80,B520&gt;70),9*转化表!$F$24+10*转化表!$F$25+10*转化表!$F$26+10*转化表!$F$27+10*转化表!$F$28+10*转化表!$F$29+10*转化表!$F$30+(B520-70)*转化表!$F$31,IF(AND(B520&lt;=90,B520&gt;80),9*转化表!$F$24+10*转化表!$F$25+10*转化表!$F$26+10*转化表!$F$27+10*转化表!$F$28+10*转化表!$F$29+10*转化表!$F$30+10*转化表!$F$31+(B520-80)*转化表!$F$32,IF(AND(B520&lt;=100,B520&gt;90),9*转化表!$F$24+10*转化表!$F$25+10*转化表!$F$26+10*转化表!$F$27+10*转化表!$F$28+10*转化表!$F$29+10*转化表!$F$30+10*转化表!$F$31+10*转化表!$F$32+(B520-90)*转化表!$F$33,IF(AND(B520&lt;=110,B520&gt;100),9*转化表!$F$24+10*转化表!$F$25+10*转化表!$F$26+10*转化表!$F$27+10*转化表!$F$28+10*转化表!$F$29+10*转化表!$F$30+10*转化表!$F$31+10*转化表!$F$32+10*转化表!$F$33+(B520-100)*转化表!$F$34,IF(AND(B520&lt;=120,B520&gt;110),9*转化表!$F$24+10*转化表!$F$25+10*转化表!$F$26+10*转化表!$F$27+10*转化表!$F$28+10*转化表!$F$29+10*转化表!$F$30+10*转化表!$F$31+10*转化表!$F$32+10*转化表!$F$33+10*转化表!$F$34+(B520-110)*转化表!$F$35))))))))))))</f>
        <v>46.073000000000008</v>
      </c>
      <c r="K520" s="48">
        <f>(F520-50)*人物成长表!$B520*10%+0.8+IF(AND(B520&lt;=10,B520&gt;0),(人物成长表!$B520-1)*转化表!$G$24,IF(AND(B520&lt;=20,B520&gt;10),9*转化表!$G$24+(B520-10)*转化表!$G$25,IF(AND(B520&lt;=30,B520&gt;20),9*转化表!$G$24+10*转化表!$G$25+(B520-20)*转化表!$G$26,IF(AND(B520&lt;=40,B520&gt;30),9*转化表!$G$24+10*转化表!$G$25+10*转化表!$G$26+(B520-30)*转化表!$G$27,IF(AND(B520&lt;=50,B520&gt;40),9*转化表!$G$24+10*转化表!$G$25+10*转化表!$G$26+10*转化表!$G$27+(B520-40)*转化表!$G$28,IF(AND(B520&lt;=60,B520&gt;50),9*转化表!$G$24+10*转化表!$G$25+10*转化表!$G$26+10*转化表!$G$27+10*转化表!$G$28+(B520-50)*转化表!$G$29,IF(AND(B520&lt;=70,B520&gt;60),9*转化表!$G$24+10*转化表!$G$25+10*转化表!$G$26+10*转化表!$G$27+10*转化表!$G$28+10*转化表!$G$29+(B520-60)*转化表!$G$30,IF(AND(B520&lt;=80,B520&gt;70),9*转化表!$G$24+10*转化表!$G$25+10*转化表!$G$26+10*转化表!$G$27+10*转化表!$G$28+10*转化表!$G$29+10*转化表!$G$30+(B520-70)*转化表!$G$31,IF(AND(B520&lt;=90,B520&gt;80),9*转化表!$G$24+10*转化表!$G$25+10*转化表!$G$26+10*转化表!$G$27+10*转化表!$G$28+10*转化表!$G$29+10*转化表!$G$30+10*转化表!$G$31+(B520-80)*转化表!$G$32,IF(AND(B520&lt;=100,B520&gt;90),9*转化表!$G$24+10*转化表!$G$25+10*转化表!$G$26+10*转化表!$G$27+10*转化表!$G$28+10*转化表!$G$29+10*转化表!$G$30+10*转化表!$G$31+10*转化表!$G$32+(B520-90)*转化表!$G$33,IF(AND(B520&lt;=110,B520&gt;100),9*转化表!$G$24+10*转化表!$G$25+10*转化表!$G$26+10*转化表!$G$27+10*转化表!$G$28+10*转化表!$G$29+10*转化表!$G$30+10*转化表!$G$31+10*转化表!$G$32+10*转化表!$G$33+(B520-100)*转化表!$G$34,IF(AND(B520&lt;=120,B520&gt;110),9*转化表!$G$24+10*转化表!$G$25+10*转化表!$G$26+10*转化表!$G$27+10*转化表!$G$28+10*转化表!$G$29+10*转化表!$G$30+10*转化表!$G$31+10*转化表!$G$32+10*转化表!$G$33+10*转化表!$G$34+(B520-110)*转化表!$G$35))))))))))))</f>
        <v>130.47</v>
      </c>
      <c r="L520" s="48">
        <f>(F520-50)*人物成长表!$B520*7%+0.8+IF(AND(B520&lt;=10,B520&gt;0),(人物成长表!$B520-1)*转化表!$H$24,IF(AND(B520&lt;=20,B520&gt;10),9*转化表!$H$24+(B520-10)*转化表!$H$25,IF(AND(B520&lt;=30,B520&gt;20),9*转化表!$H$24+10*转化表!$H$25+(B520-20)*转化表!$H$26,IF(AND(B520&lt;=40,B520&gt;30),9*转化表!$H$24+10*转化表!$H$25+10*转化表!$H$26+(B520-30)*转化表!$H$27,IF(AND(B520&lt;=50,B520&gt;40),9*转化表!$H$24+10*转化表!$H$25+10*转化表!$H$26+10*转化表!$H$27+(B520-40)*转化表!$H$28,IF(AND(B520&lt;=60,B520&gt;50),9*转化表!$H$24+10*转化表!$H$25+10*转化表!$H$26+10*转化表!$H$27+10*转化表!$H$28+(B520-50)*转化表!$H$29,IF(AND(B520&lt;=70,B520&gt;60),9*转化表!$H$24+10*转化表!$H$25+10*转化表!$H$26+10*转化表!$H$27+10*转化表!$H$28+10*转化表!$H$29+(B520-60)*转化表!$H$30,IF(AND(B520&lt;=80,B520&gt;70),9*转化表!$H$24+10*转化表!$H$25+10*转化表!$H$26+10*转化表!$H$27+10*转化表!$H$28+10*转化表!$H$29+10*转化表!$H$30+(B520-70)*转化表!$H$31,IF(AND(B520&lt;=90,B520&gt;80),9*转化表!$H$24+10*转化表!$H$25+10*转化表!$H$26+10*转化表!$H$27+10*转化表!$H$28+10*转化表!$H$29+10*转化表!$H$30+10*转化表!$H$31+(B520-80)*转化表!$H$32,IF(AND(B520&lt;=100,B520&gt;90),9*转化表!$H$24+10*转化表!$H$25+10*转化表!$H$26+10*转化表!$H$27+10*转化表!$H$28+10*转化表!$H$29+10*转化表!$H$30+10*转化表!$H$31+10*转化表!$H$32+(B520-90)*转化表!$H$33,IF(AND(B520&lt;=110,B520&gt;100),9*转化表!$H$24+10*转化表!$H$25+10*转化表!$H$26+10*转化表!$H$27+10*转化表!$H$28+10*转化表!$H$29+10*转化表!$H$30+10*转化表!$H$31+10*转化表!$H$32+10*转化表!$H$33+(B520-100)*转化表!$H$34,IF(AND(B520&lt;=120,B520&gt;110),9*转化表!$H$24+10*转化表!$H$25+10*转化表!$H$26+10*转化表!$H$27+10*转化表!$H$28+10*转化表!$H$29+10*转化表!$H$30+10*转化表!$H$31+10*转化表!$H$32+10*转化表!$H$33+10*转化表!$H$34+(B520-110)*转化表!$H$35))))))))))))</f>
        <v>46.820000000000007</v>
      </c>
      <c r="M520" s="30">
        <v>0.25</v>
      </c>
      <c r="N520" s="28">
        <v>0</v>
      </c>
      <c r="O520" s="28">
        <v>0</v>
      </c>
      <c r="P520" s="28">
        <v>0</v>
      </c>
      <c r="Q520" s="28">
        <v>0</v>
      </c>
      <c r="R520" s="28">
        <v>0</v>
      </c>
      <c r="S520" s="28">
        <v>0</v>
      </c>
    </row>
    <row r="521" spans="1:19">
      <c r="A521" s="27" t="s">
        <v>25</v>
      </c>
      <c r="B521" s="28">
        <v>40</v>
      </c>
      <c r="C521" s="29">
        <f>IF(A521="圣骑士",(40*(人物成长表!$B521-1)+150)*转化表!$H$2,IF(A521="战士",(40*(人物成长表!$B521-1)+150)*转化表!$H$3,IF(A521="盗贼",(40*(人物成长表!$B521-1)+150)*转化表!$H$4,IF(A521="弓手",(40*(人物成长表!$B521-1)+150)*转化表!$H$5,IF(A521="法师",(40*(人物成长表!$B521-1)+150)*转化表!$H$6)))))</f>
        <v>1197</v>
      </c>
      <c r="D521" s="27">
        <v>60</v>
      </c>
      <c r="E521" s="27">
        <v>60</v>
      </c>
      <c r="F521" s="28">
        <v>60</v>
      </c>
      <c r="G521" s="49">
        <f>IF(A521="圣骑士",人物成长表!$D521*人物成长表!$B521*10%*转化表!$B$2+转化表!$B$2*人物成长表!$B521*10%,IF(A521="战士",人物成长表!$D521*人物成长表!$B521*10%+16+(人物成长表!$B521-1)*(-3),IF(A521="盗贼",人物成长表!$D521*人物成长表!$B521*15%*转化表!$B$4,IF(A521="弓手",人物成长表!$D521*人物成长表!$B521*15%*转化表!$B$5,IF(A521="法师",人物成长表!$D521*人物成长表!$B521*15%*转化表!$B$6)))))</f>
        <v>0</v>
      </c>
      <c r="H521" s="49">
        <f>IF(A521="圣骑士",人物成长表!$D521*人物成长表!$B521*5%*转化表!$C$2,IF(A521="战士",人物成长表!$D521*人物成长表!$B521*5%*转化表!$C$3,IF(A521="盗贼",人物成长表!$D521*人物成长表!$B521*5%*转化表!$C$4,IF(A521="弓手",人物成长表!$D521*人物成长表!$B521*5%*转化表!$C$5,IF(A521="法师",人物成长表!$D521*人物成长表!$B521*5%*转化表!$C$6)))))</f>
        <v>84</v>
      </c>
      <c r="I521" s="49">
        <f>IF(A521="圣骑士",人物成长表!$E521*人物成长表!$B521*15%*转化表!$D$2,IF(A521="战士",人物成长表!$E521*人物成长表!$B521*15%*转化表!$D$3,IF(A521="盗贼",人物成长表!$E521*人物成长表!$B521*15%*转化表!$D$4,IF(A521="弓手",人物成长表!$E521*人物成长表!$B521*15%*转化表!$D$5,IF(A521="法师",人物成长表!$E521*人物成长表!$B521*15%*转化表!$D$6)))))</f>
        <v>432</v>
      </c>
      <c r="J521" s="48">
        <f>(E521-50)*人物成长表!$B521*7%+0.053+IF(AND(B521&lt;=10,B521&gt;0),(人物成长表!$B521-1)*转化表!$F$24,IF(AND(B521&lt;=20,B521&gt;10),9*转化表!$F$24+(B521-10)*转化表!$F$25,IF(AND(B521&lt;=30,B521&gt;20),9*转化表!$F$24+10*转化表!$F$25+(B521-20)*转化表!$F$26,IF(AND(B521&lt;=40,B521&gt;30),9*转化表!$F$24+10*转化表!$F$25+10*转化表!$F$26+(B521-30)*转化表!$F$27,IF(AND(B521&lt;=50,B521&gt;40),9*转化表!$F$24+10*转化表!$F$25+10*转化表!$F$26+10*转化表!$F$27+(B521-40)*转化表!$F$28,IF(AND(B521&lt;=60,B521&gt;50),9*转化表!$F$24+10*转化表!$F$25+10*转化表!$F$26+10*转化表!$F$27+10*转化表!$F$28+(B521-50)*转化表!$F$29,IF(AND(B521&lt;=70,B521&gt;60),9*转化表!$F$24+10*转化表!$F$25+10*转化表!$F$26+10*转化表!$F$27+10*转化表!$F$28+10*转化表!$F$29+(B521-60)*转化表!$F$30,IF(AND(B521&lt;=80,B521&gt;70),9*转化表!$F$24+10*转化表!$F$25+10*转化表!$F$26+10*转化表!$F$27+10*转化表!$F$28+10*转化表!$F$29+10*转化表!$F$30+(B521-70)*转化表!$F$31,IF(AND(B521&lt;=90,B521&gt;80),9*转化表!$F$24+10*转化表!$F$25+10*转化表!$F$26+10*转化表!$F$27+10*转化表!$F$28+10*转化表!$F$29+10*转化表!$F$30+10*转化表!$F$31+(B521-80)*转化表!$F$32,IF(AND(B521&lt;=100,B521&gt;90),9*转化表!$F$24+10*转化表!$F$25+10*转化表!$F$26+10*转化表!$F$27+10*转化表!$F$28+10*转化表!$F$29+10*转化表!$F$30+10*转化表!$F$31+10*转化表!$F$32+(B521-90)*转化表!$F$33,IF(AND(B521&lt;=110,B521&gt;100),9*转化表!$F$24+10*转化表!$F$25+10*转化表!$F$26+10*转化表!$F$27+10*转化表!$F$28+10*转化表!$F$29+10*转化表!$F$30+10*转化表!$F$31+10*转化表!$F$32+10*转化表!$F$33+(B521-100)*转化表!$F$34,IF(AND(B521&lt;=120,B521&gt;110),9*转化表!$F$24+10*转化表!$F$25+10*转化表!$F$26+10*转化表!$F$27+10*转化表!$F$28+10*转化表!$F$29+10*转化表!$F$30+10*转化表!$F$31+10*转化表!$F$32+10*转化表!$F$33+10*转化表!$F$34+(B521-110)*转化表!$F$35))))))))))))</f>
        <v>47.403000000000006</v>
      </c>
      <c r="K521" s="48">
        <f>(F521-50)*人物成长表!$B521*10%+0.8+IF(AND(B521&lt;=10,B521&gt;0),(人物成长表!$B521-1)*转化表!$G$24,IF(AND(B521&lt;=20,B521&gt;10),9*转化表!$G$24+(B521-10)*转化表!$G$25,IF(AND(B521&lt;=30,B521&gt;20),9*转化表!$G$24+10*转化表!$G$25+(B521-20)*转化表!$G$26,IF(AND(B521&lt;=40,B521&gt;30),9*转化表!$G$24+10*转化表!$G$25+10*转化表!$G$26+(B521-30)*转化表!$G$27,IF(AND(B521&lt;=50,B521&gt;40),9*转化表!$G$24+10*转化表!$G$25+10*转化表!$G$26+10*转化表!$G$27+(B521-40)*转化表!$G$28,IF(AND(B521&lt;=60,B521&gt;50),9*转化表!$G$24+10*转化表!$G$25+10*转化表!$G$26+10*转化表!$G$27+10*转化表!$G$28+(B521-50)*转化表!$G$29,IF(AND(B521&lt;=70,B521&gt;60),9*转化表!$G$24+10*转化表!$G$25+10*转化表!$G$26+10*转化表!$G$27+10*转化表!$G$28+10*转化表!$G$29+(B521-60)*转化表!$G$30,IF(AND(B521&lt;=80,B521&gt;70),9*转化表!$G$24+10*转化表!$G$25+10*转化表!$G$26+10*转化表!$G$27+10*转化表!$G$28+10*转化表!$G$29+10*转化表!$G$30+(B521-70)*转化表!$G$31,IF(AND(B521&lt;=90,B521&gt;80),9*转化表!$G$24+10*转化表!$G$25+10*转化表!$G$26+10*转化表!$G$27+10*转化表!$G$28+10*转化表!$G$29+10*转化表!$G$30+10*转化表!$G$31+(B521-80)*转化表!$G$32,IF(AND(B521&lt;=100,B521&gt;90),9*转化表!$G$24+10*转化表!$G$25+10*转化表!$G$26+10*转化表!$G$27+10*转化表!$G$28+10*转化表!$G$29+10*转化表!$G$30+10*转化表!$G$31+10*转化表!$G$32+(B521-90)*转化表!$G$33,IF(AND(B521&lt;=110,B521&gt;100),9*转化表!$G$24+10*转化表!$G$25+10*转化表!$G$26+10*转化表!$G$27+10*转化表!$G$28+10*转化表!$G$29+10*转化表!$G$30+10*转化表!$G$31+10*转化表!$G$32+10*转化表!$G$33+(B521-100)*转化表!$G$34,IF(AND(B521&lt;=120,B521&gt;110),9*转化表!$G$24+10*转化表!$G$25+10*转化表!$G$26+10*转化表!$G$27+10*转化表!$G$28+10*转化表!$G$29+10*转化表!$G$30+10*转化表!$G$31+10*转化表!$G$32+10*转化表!$G$33+10*转化表!$G$34+(B521-110)*转化表!$G$35))))))))))))</f>
        <v>135.47</v>
      </c>
      <c r="L521" s="48">
        <f>(F521-50)*人物成长表!$B521*7%+0.8+IF(AND(B521&lt;=10,B521&gt;0),(人物成长表!$B521-1)*转化表!$H$24,IF(AND(B521&lt;=20,B521&gt;10),9*转化表!$H$24+(B521-10)*转化表!$H$25,IF(AND(B521&lt;=30,B521&gt;20),9*转化表!$H$24+10*转化表!$H$25+(B521-20)*转化表!$H$26,IF(AND(B521&lt;=40,B521&gt;30),9*转化表!$H$24+10*转化表!$H$25+10*转化表!$H$26+(B521-30)*转化表!$H$27,IF(AND(B521&lt;=50,B521&gt;40),9*转化表!$H$24+10*转化表!$H$25+10*转化表!$H$26+10*转化表!$H$27+(B521-40)*转化表!$H$28,IF(AND(B521&lt;=60,B521&gt;50),9*转化表!$H$24+10*转化表!$H$25+10*转化表!$H$26+10*转化表!$H$27+10*转化表!$H$28+(B521-50)*转化表!$H$29,IF(AND(B521&lt;=70,B521&gt;60),9*转化表!$H$24+10*转化表!$H$25+10*转化表!$H$26+10*转化表!$H$27+10*转化表!$H$28+10*转化表!$H$29+(B521-60)*转化表!$H$30,IF(AND(B521&lt;=80,B521&gt;70),9*转化表!$H$24+10*转化表!$H$25+10*转化表!$H$26+10*转化表!$H$27+10*转化表!$H$28+10*转化表!$H$29+10*转化表!$H$30+(B521-70)*转化表!$H$31,IF(AND(B521&lt;=90,B521&gt;80),9*转化表!$H$24+10*转化表!$H$25+10*转化表!$H$26+10*转化表!$H$27+10*转化表!$H$28+10*转化表!$H$29+10*转化表!$H$30+10*转化表!$H$31+(B521-80)*转化表!$H$32,IF(AND(B521&lt;=100,B521&gt;90),9*转化表!$H$24+10*转化表!$H$25+10*转化表!$H$26+10*转化表!$H$27+10*转化表!$H$28+10*转化表!$H$29+10*转化表!$H$30+10*转化表!$H$31+10*转化表!$H$32+(B521-90)*转化表!$H$33,IF(AND(B521&lt;=110,B521&gt;100),9*转化表!$H$24+10*转化表!$H$25+10*转化表!$H$26+10*转化表!$H$27+10*转化表!$H$28+10*转化表!$H$29+10*转化表!$H$30+10*转化表!$H$31+10*转化表!$H$32+10*转化表!$H$33+(B521-100)*转化表!$H$34,IF(AND(B521&lt;=120,B521&gt;110),9*转化表!$H$24+10*转化表!$H$25+10*转化表!$H$26+10*转化表!$H$27+10*转化表!$H$28+10*转化表!$H$29+10*转化表!$H$30+10*转化表!$H$31+10*转化表!$H$32+10*转化表!$H$33+10*转化表!$H$34+(B521-110)*转化表!$H$35))))))))))))</f>
        <v>48.150000000000006</v>
      </c>
      <c r="M521" s="30">
        <v>0.25</v>
      </c>
      <c r="N521" s="28">
        <v>0</v>
      </c>
      <c r="O521" s="28">
        <v>0</v>
      </c>
      <c r="P521" s="28">
        <v>0</v>
      </c>
      <c r="Q521" s="28">
        <v>0</v>
      </c>
      <c r="R521" s="28">
        <v>0</v>
      </c>
      <c r="S521" s="28">
        <v>0</v>
      </c>
    </row>
    <row r="522" spans="1:19">
      <c r="A522" s="27" t="s">
        <v>25</v>
      </c>
      <c r="B522" s="28">
        <v>41</v>
      </c>
      <c r="C522" s="29">
        <f>IF(A522="圣骑士",(40*(人物成长表!$B522-1)+150)*转化表!$H$2,IF(A522="战士",(40*(人物成长表!$B522-1)+150)*转化表!$H$3,IF(A522="盗贼",(40*(人物成长表!$B522-1)+150)*转化表!$H$4,IF(A522="弓手",(40*(人物成长表!$B522-1)+150)*转化表!$H$5,IF(A522="法师",(40*(人物成长表!$B522-1)+150)*转化表!$H$6)))))</f>
        <v>1225</v>
      </c>
      <c r="D522" s="27">
        <v>60</v>
      </c>
      <c r="E522" s="27">
        <v>60</v>
      </c>
      <c r="F522" s="28">
        <v>60</v>
      </c>
      <c r="G522" s="49">
        <f>IF(A522="圣骑士",人物成长表!$D522*人物成长表!$B522*10%*转化表!$B$2+转化表!$B$2*人物成长表!$B522*10%,IF(A522="战士",人物成长表!$D522*人物成长表!$B522*10%+16+(人物成长表!$B522-1)*(-3),IF(A522="盗贼",人物成长表!$D522*人物成长表!$B522*15%*转化表!$B$4,IF(A522="弓手",人物成长表!$D522*人物成长表!$B522*15%*转化表!$B$5,IF(A522="法师",人物成长表!$D522*人物成长表!$B522*15%*转化表!$B$6)))))</f>
        <v>0</v>
      </c>
      <c r="H522" s="49">
        <f>IF(A522="圣骑士",人物成长表!$D522*人物成长表!$B522*5%*转化表!$C$2,IF(A522="战士",人物成长表!$D522*人物成长表!$B522*5%*转化表!$C$3,IF(A522="盗贼",人物成长表!$D522*人物成长表!$B522*5%*转化表!$C$4,IF(A522="弓手",人物成长表!$D522*人物成长表!$B522*5%*转化表!$C$5,IF(A522="法师",人物成长表!$D522*人物成长表!$B522*5%*转化表!$C$6)))))</f>
        <v>86.1</v>
      </c>
      <c r="I522" s="49">
        <f>IF(A522="圣骑士",人物成长表!$E522*人物成长表!$B522*15%*转化表!$D$2,IF(A522="战士",人物成长表!$E522*人物成长表!$B522*15%*转化表!$D$3,IF(A522="盗贼",人物成长表!$E522*人物成长表!$B522*15%*转化表!$D$4,IF(A522="弓手",人物成长表!$E522*人物成长表!$B522*15%*转化表!$D$5,IF(A522="法师",人物成长表!$E522*人物成长表!$B522*15%*转化表!$D$6)))))</f>
        <v>442.8</v>
      </c>
      <c r="J522" s="48">
        <f>(E522-50)*人物成长表!$B522*7%+0.053+IF(AND(B522&lt;=10,B522&gt;0),(人物成长表!$B522-1)*转化表!$F$24,IF(AND(B522&lt;=20,B522&gt;10),9*转化表!$F$24+(B522-10)*转化表!$F$25,IF(AND(B522&lt;=30,B522&gt;20),9*转化表!$F$24+10*转化表!$F$25+(B522-20)*转化表!$F$26,IF(AND(B522&lt;=40,B522&gt;30),9*转化表!$F$24+10*转化表!$F$25+10*转化表!$F$26+(B522-30)*转化表!$F$27,IF(AND(B522&lt;=50,B522&gt;40),9*转化表!$F$24+10*转化表!$F$25+10*转化表!$F$26+10*转化表!$F$27+(B522-40)*转化表!$F$28,IF(AND(B522&lt;=60,B522&gt;50),9*转化表!$F$24+10*转化表!$F$25+10*转化表!$F$26+10*转化表!$F$27+10*转化表!$F$28+(B522-50)*转化表!$F$29,IF(AND(B522&lt;=70,B522&gt;60),9*转化表!$F$24+10*转化表!$F$25+10*转化表!$F$26+10*转化表!$F$27+10*转化表!$F$28+10*转化表!$F$29+(B522-60)*转化表!$F$30,IF(AND(B522&lt;=80,B522&gt;70),9*转化表!$F$24+10*转化表!$F$25+10*转化表!$F$26+10*转化表!$F$27+10*转化表!$F$28+10*转化表!$F$29+10*转化表!$F$30+(B522-70)*转化表!$F$31,IF(AND(B522&lt;=90,B522&gt;80),9*转化表!$F$24+10*转化表!$F$25+10*转化表!$F$26+10*转化表!$F$27+10*转化表!$F$28+10*转化表!$F$29+10*转化表!$F$30+10*转化表!$F$31+(B522-80)*转化表!$F$32,IF(AND(B522&lt;=100,B522&gt;90),9*转化表!$F$24+10*转化表!$F$25+10*转化表!$F$26+10*转化表!$F$27+10*转化表!$F$28+10*转化表!$F$29+10*转化表!$F$30+10*转化表!$F$31+10*转化表!$F$32+(B522-90)*转化表!$F$33,IF(AND(B522&lt;=110,B522&gt;100),9*转化表!$F$24+10*转化表!$F$25+10*转化表!$F$26+10*转化表!$F$27+10*转化表!$F$28+10*转化表!$F$29+10*转化表!$F$30+10*转化表!$F$31+10*转化表!$F$32+10*转化表!$F$33+(B522-100)*转化表!$F$34,IF(AND(B522&lt;=120,B522&gt;110),9*转化表!$F$24+10*转化表!$F$25+10*转化表!$F$26+10*转化表!$F$27+10*转化表!$F$28+10*转化表!$F$29+10*转化表!$F$30+10*转化表!$F$31+10*转化表!$F$32+10*转化表!$F$33+10*转化表!$F$34+(B522-110)*转化表!$F$35))))))))))))</f>
        <v>48.823000000000008</v>
      </c>
      <c r="K522" s="48">
        <f>(F522-50)*人物成长表!$B522*10%+0.8+IF(AND(B522&lt;=10,B522&gt;0),(人物成长表!$B522-1)*转化表!$G$24,IF(AND(B522&lt;=20,B522&gt;10),9*转化表!$G$24+(B522-10)*转化表!$G$25,IF(AND(B522&lt;=30,B522&gt;20),9*转化表!$G$24+10*转化表!$G$25+(B522-20)*转化表!$G$26,IF(AND(B522&lt;=40,B522&gt;30),9*转化表!$G$24+10*转化表!$G$25+10*转化表!$G$26+(B522-30)*转化表!$G$27,IF(AND(B522&lt;=50,B522&gt;40),9*转化表!$G$24+10*转化表!$G$25+10*转化表!$G$26+10*转化表!$G$27+(B522-40)*转化表!$G$28,IF(AND(B522&lt;=60,B522&gt;50),9*转化表!$G$24+10*转化表!$G$25+10*转化表!$G$26+10*转化表!$G$27+10*转化表!$G$28+(B522-50)*转化表!$G$29,IF(AND(B522&lt;=70,B522&gt;60),9*转化表!$G$24+10*转化表!$G$25+10*转化表!$G$26+10*转化表!$G$27+10*转化表!$G$28+10*转化表!$G$29+(B522-60)*转化表!$G$30,IF(AND(B522&lt;=80,B522&gt;70),9*转化表!$G$24+10*转化表!$G$25+10*转化表!$G$26+10*转化表!$G$27+10*转化表!$G$28+10*转化表!$G$29+10*转化表!$G$30+(B522-70)*转化表!$G$31,IF(AND(B522&lt;=90,B522&gt;80),9*转化表!$G$24+10*转化表!$G$25+10*转化表!$G$26+10*转化表!$G$27+10*转化表!$G$28+10*转化表!$G$29+10*转化表!$G$30+10*转化表!$G$31+(B522-80)*转化表!$G$32,IF(AND(B522&lt;=100,B522&gt;90),9*转化表!$G$24+10*转化表!$G$25+10*转化表!$G$26+10*转化表!$G$27+10*转化表!$G$28+10*转化表!$G$29+10*转化表!$G$30+10*转化表!$G$31+10*转化表!$G$32+(B522-90)*转化表!$G$33,IF(AND(B522&lt;=110,B522&gt;100),9*转化表!$G$24+10*转化表!$G$25+10*转化表!$G$26+10*转化表!$G$27+10*转化表!$G$28+10*转化表!$G$29+10*转化表!$G$30+10*转化表!$G$31+10*转化表!$G$32+10*转化表!$G$33+(B522-100)*转化表!$G$34,IF(AND(B522&lt;=120,B522&gt;110),9*转化表!$G$24+10*转化表!$G$25+10*转化表!$G$26+10*转化表!$G$27+10*转化表!$G$28+10*转化表!$G$29+10*转化表!$G$30+10*转化表!$G$31+10*转化表!$G$32+10*转化表!$G$33+10*转化表!$G$34+(B522-110)*转化表!$G$35))))))))))))</f>
        <v>141.26999999999998</v>
      </c>
      <c r="L522" s="48">
        <f>(F522-50)*人物成长表!$B522*7%+0.8+IF(AND(B522&lt;=10,B522&gt;0),(人物成长表!$B522-1)*转化表!$H$24,IF(AND(B522&lt;=20,B522&gt;10),9*转化表!$H$24+(B522-10)*转化表!$H$25,IF(AND(B522&lt;=30,B522&gt;20),9*转化表!$H$24+10*转化表!$H$25+(B522-20)*转化表!$H$26,IF(AND(B522&lt;=40,B522&gt;30),9*转化表!$H$24+10*转化表!$H$25+10*转化表!$H$26+(B522-30)*转化表!$H$27,IF(AND(B522&lt;=50,B522&gt;40),9*转化表!$H$24+10*转化表!$H$25+10*转化表!$H$26+10*转化表!$H$27+(B522-40)*转化表!$H$28,IF(AND(B522&lt;=60,B522&gt;50),9*转化表!$H$24+10*转化表!$H$25+10*转化表!$H$26+10*转化表!$H$27+10*转化表!$H$28+(B522-50)*转化表!$H$29,IF(AND(B522&lt;=70,B522&gt;60),9*转化表!$H$24+10*转化表!$H$25+10*转化表!$H$26+10*转化表!$H$27+10*转化表!$H$28+10*转化表!$H$29+(B522-60)*转化表!$H$30,IF(AND(B522&lt;=80,B522&gt;70),9*转化表!$H$24+10*转化表!$H$25+10*转化表!$H$26+10*转化表!$H$27+10*转化表!$H$28+10*转化表!$H$29+10*转化表!$H$30+(B522-70)*转化表!$H$31,IF(AND(B522&lt;=90,B522&gt;80),9*转化表!$H$24+10*转化表!$H$25+10*转化表!$H$26+10*转化表!$H$27+10*转化表!$H$28+10*转化表!$H$29+10*转化表!$H$30+10*转化表!$H$31+(B522-80)*转化表!$H$32,IF(AND(B522&lt;=100,B522&gt;90),9*转化表!$H$24+10*转化表!$H$25+10*转化表!$H$26+10*转化表!$H$27+10*转化表!$H$28+10*转化表!$H$29+10*转化表!$H$30+10*转化表!$H$31+10*转化表!$H$32+(B522-90)*转化表!$H$33,IF(AND(B522&lt;=110,B522&gt;100),9*转化表!$H$24+10*转化表!$H$25+10*转化表!$H$26+10*转化表!$H$27+10*转化表!$H$28+10*转化表!$H$29+10*转化表!$H$30+10*转化表!$H$31+10*转化表!$H$32+10*转化表!$H$33+(B522-100)*转化表!$H$34,IF(AND(B522&lt;=120,B522&gt;110),9*转化表!$H$24+10*转化表!$H$25+10*转化表!$H$26+10*转化表!$H$27+10*转化表!$H$28+10*转化表!$H$29+10*转化表!$H$30+10*转化表!$H$31+10*转化表!$H$32+10*转化表!$H$33+10*转化表!$H$34+(B522-110)*转化表!$H$35))))))))))))</f>
        <v>49.570000000000007</v>
      </c>
      <c r="M522" s="30">
        <v>0.25</v>
      </c>
      <c r="N522" s="28">
        <v>0</v>
      </c>
      <c r="O522" s="28">
        <v>0</v>
      </c>
      <c r="P522" s="28">
        <v>0</v>
      </c>
      <c r="Q522" s="28">
        <v>0</v>
      </c>
      <c r="R522" s="28">
        <v>0</v>
      </c>
      <c r="S522" s="28">
        <v>0</v>
      </c>
    </row>
    <row r="523" spans="1:19">
      <c r="A523" s="27" t="s">
        <v>25</v>
      </c>
      <c r="B523" s="28">
        <v>42</v>
      </c>
      <c r="C523" s="29">
        <f>IF(A523="圣骑士",(40*(人物成长表!$B523-1)+150)*转化表!$H$2,IF(A523="战士",(40*(人物成长表!$B523-1)+150)*转化表!$H$3,IF(A523="盗贼",(40*(人物成长表!$B523-1)+150)*转化表!$H$4,IF(A523="弓手",(40*(人物成长表!$B523-1)+150)*转化表!$H$5,IF(A523="法师",(40*(人物成长表!$B523-1)+150)*转化表!$H$6)))))</f>
        <v>1253</v>
      </c>
      <c r="D523" s="27">
        <v>60</v>
      </c>
      <c r="E523" s="27">
        <v>60</v>
      </c>
      <c r="F523" s="28">
        <v>60</v>
      </c>
      <c r="G523" s="49">
        <f>IF(A523="圣骑士",人物成长表!$D523*人物成长表!$B523*10%*转化表!$B$2+转化表!$B$2*人物成长表!$B523*10%,IF(A523="战士",人物成长表!$D523*人物成长表!$B523*10%+16+(人物成长表!$B523-1)*(-3),IF(A523="盗贼",人物成长表!$D523*人物成长表!$B523*15%*转化表!$B$4,IF(A523="弓手",人物成长表!$D523*人物成长表!$B523*15%*转化表!$B$5,IF(A523="法师",人物成长表!$D523*人物成长表!$B523*15%*转化表!$B$6)))))</f>
        <v>0</v>
      </c>
      <c r="H523" s="49">
        <f>IF(A523="圣骑士",人物成长表!$D523*人物成长表!$B523*5%*转化表!$C$2,IF(A523="战士",人物成长表!$D523*人物成长表!$B523*5%*转化表!$C$3,IF(A523="盗贼",人物成长表!$D523*人物成长表!$B523*5%*转化表!$C$4,IF(A523="弓手",人物成长表!$D523*人物成长表!$B523*5%*转化表!$C$5,IF(A523="法师",人物成长表!$D523*人物成长表!$B523*5%*转化表!$C$6)))))</f>
        <v>88.199999999999989</v>
      </c>
      <c r="I523" s="49">
        <f>IF(A523="圣骑士",人物成长表!$E523*人物成长表!$B523*15%*转化表!$D$2,IF(A523="战士",人物成长表!$E523*人物成长表!$B523*15%*转化表!$D$3,IF(A523="盗贼",人物成长表!$E523*人物成长表!$B523*15%*转化表!$D$4,IF(A523="弓手",人物成长表!$E523*人物成长表!$B523*15%*转化表!$D$5,IF(A523="法师",人物成长表!$E523*人物成长表!$B523*15%*转化表!$D$6)))))</f>
        <v>453.59999999999997</v>
      </c>
      <c r="J523" s="48">
        <f>(E523-50)*人物成长表!$B523*7%+0.053+IF(AND(B523&lt;=10,B523&gt;0),(人物成长表!$B523-1)*转化表!$F$24,IF(AND(B523&lt;=20,B523&gt;10),9*转化表!$F$24+(B523-10)*转化表!$F$25,IF(AND(B523&lt;=30,B523&gt;20),9*转化表!$F$24+10*转化表!$F$25+(B523-20)*转化表!$F$26,IF(AND(B523&lt;=40,B523&gt;30),9*转化表!$F$24+10*转化表!$F$25+10*转化表!$F$26+(B523-30)*转化表!$F$27,IF(AND(B523&lt;=50,B523&gt;40),9*转化表!$F$24+10*转化表!$F$25+10*转化表!$F$26+10*转化表!$F$27+(B523-40)*转化表!$F$28,IF(AND(B523&lt;=60,B523&gt;50),9*转化表!$F$24+10*转化表!$F$25+10*转化表!$F$26+10*转化表!$F$27+10*转化表!$F$28+(B523-50)*转化表!$F$29,IF(AND(B523&lt;=70,B523&gt;60),9*转化表!$F$24+10*转化表!$F$25+10*转化表!$F$26+10*转化表!$F$27+10*转化表!$F$28+10*转化表!$F$29+(B523-60)*转化表!$F$30,IF(AND(B523&lt;=80,B523&gt;70),9*转化表!$F$24+10*转化表!$F$25+10*转化表!$F$26+10*转化表!$F$27+10*转化表!$F$28+10*转化表!$F$29+10*转化表!$F$30+(B523-70)*转化表!$F$31,IF(AND(B523&lt;=90,B523&gt;80),9*转化表!$F$24+10*转化表!$F$25+10*转化表!$F$26+10*转化表!$F$27+10*转化表!$F$28+10*转化表!$F$29+10*转化表!$F$30+10*转化表!$F$31+(B523-80)*转化表!$F$32,IF(AND(B523&lt;=100,B523&gt;90),9*转化表!$F$24+10*转化表!$F$25+10*转化表!$F$26+10*转化表!$F$27+10*转化表!$F$28+10*转化表!$F$29+10*转化表!$F$30+10*转化表!$F$31+10*转化表!$F$32+(B523-90)*转化表!$F$33,IF(AND(B523&lt;=110,B523&gt;100),9*转化表!$F$24+10*转化表!$F$25+10*转化表!$F$26+10*转化表!$F$27+10*转化表!$F$28+10*转化表!$F$29+10*转化表!$F$30+10*转化表!$F$31+10*转化表!$F$32+10*转化表!$F$33+(B523-100)*转化表!$F$34,IF(AND(B523&lt;=120,B523&gt;110),9*转化表!$F$24+10*转化表!$F$25+10*转化表!$F$26+10*转化表!$F$27+10*转化表!$F$28+10*转化表!$F$29+10*转化表!$F$30+10*转化表!$F$31+10*转化表!$F$32+10*转化表!$F$33+10*转化表!$F$34+(B523-110)*转化表!$F$35))))))))))))</f>
        <v>50.243000000000009</v>
      </c>
      <c r="K523" s="48">
        <f>(F523-50)*人物成长表!$B523*10%+0.8+IF(AND(B523&lt;=10,B523&gt;0),(人物成长表!$B523-1)*转化表!$G$24,IF(AND(B523&lt;=20,B523&gt;10),9*转化表!$G$24+(B523-10)*转化表!$G$25,IF(AND(B523&lt;=30,B523&gt;20),9*转化表!$G$24+10*转化表!$G$25+(B523-20)*转化表!$G$26,IF(AND(B523&lt;=40,B523&gt;30),9*转化表!$G$24+10*转化表!$G$25+10*转化表!$G$26+(B523-30)*转化表!$G$27,IF(AND(B523&lt;=50,B523&gt;40),9*转化表!$G$24+10*转化表!$G$25+10*转化表!$G$26+10*转化表!$G$27+(B523-40)*转化表!$G$28,IF(AND(B523&lt;=60,B523&gt;50),9*转化表!$G$24+10*转化表!$G$25+10*转化表!$G$26+10*转化表!$G$27+10*转化表!$G$28+(B523-50)*转化表!$G$29,IF(AND(B523&lt;=70,B523&gt;60),9*转化表!$G$24+10*转化表!$G$25+10*转化表!$G$26+10*转化表!$G$27+10*转化表!$G$28+10*转化表!$G$29+(B523-60)*转化表!$G$30,IF(AND(B523&lt;=80,B523&gt;70),9*转化表!$G$24+10*转化表!$G$25+10*转化表!$G$26+10*转化表!$G$27+10*转化表!$G$28+10*转化表!$G$29+10*转化表!$G$30+(B523-70)*转化表!$G$31,IF(AND(B523&lt;=90,B523&gt;80),9*转化表!$G$24+10*转化表!$G$25+10*转化表!$G$26+10*转化表!$G$27+10*转化表!$G$28+10*转化表!$G$29+10*转化表!$G$30+10*转化表!$G$31+(B523-80)*转化表!$G$32,IF(AND(B523&lt;=100,B523&gt;90),9*转化表!$G$24+10*转化表!$G$25+10*转化表!$G$26+10*转化表!$G$27+10*转化表!$G$28+10*转化表!$G$29+10*转化表!$G$30+10*转化表!$G$31+10*转化表!$G$32+(B523-90)*转化表!$G$33,IF(AND(B523&lt;=110,B523&gt;100),9*转化表!$G$24+10*转化表!$G$25+10*转化表!$G$26+10*转化表!$G$27+10*转化表!$G$28+10*转化表!$G$29+10*转化表!$G$30+10*转化表!$G$31+10*转化表!$G$32+10*转化表!$G$33+(B523-100)*转化表!$G$34,IF(AND(B523&lt;=120,B523&gt;110),9*转化表!$G$24+10*转化表!$G$25+10*转化表!$G$26+10*转化表!$G$27+10*转化表!$G$28+10*转化表!$G$29+10*转化表!$G$30+10*转化表!$G$31+10*转化表!$G$32+10*转化表!$G$33+10*转化表!$G$34+(B523-110)*转化表!$G$35))))))))))))</f>
        <v>147.07</v>
      </c>
      <c r="L523" s="48">
        <f>(F523-50)*人物成长表!$B523*7%+0.8+IF(AND(B523&lt;=10,B523&gt;0),(人物成长表!$B523-1)*转化表!$H$24,IF(AND(B523&lt;=20,B523&gt;10),9*转化表!$H$24+(B523-10)*转化表!$H$25,IF(AND(B523&lt;=30,B523&gt;20),9*转化表!$H$24+10*转化表!$H$25+(B523-20)*转化表!$H$26,IF(AND(B523&lt;=40,B523&gt;30),9*转化表!$H$24+10*转化表!$H$25+10*转化表!$H$26+(B523-30)*转化表!$H$27,IF(AND(B523&lt;=50,B523&gt;40),9*转化表!$H$24+10*转化表!$H$25+10*转化表!$H$26+10*转化表!$H$27+(B523-40)*转化表!$H$28,IF(AND(B523&lt;=60,B523&gt;50),9*转化表!$H$24+10*转化表!$H$25+10*转化表!$H$26+10*转化表!$H$27+10*转化表!$H$28+(B523-50)*转化表!$H$29,IF(AND(B523&lt;=70,B523&gt;60),9*转化表!$H$24+10*转化表!$H$25+10*转化表!$H$26+10*转化表!$H$27+10*转化表!$H$28+10*转化表!$H$29+(B523-60)*转化表!$H$30,IF(AND(B523&lt;=80,B523&gt;70),9*转化表!$H$24+10*转化表!$H$25+10*转化表!$H$26+10*转化表!$H$27+10*转化表!$H$28+10*转化表!$H$29+10*转化表!$H$30+(B523-70)*转化表!$H$31,IF(AND(B523&lt;=90,B523&gt;80),9*转化表!$H$24+10*转化表!$H$25+10*转化表!$H$26+10*转化表!$H$27+10*转化表!$H$28+10*转化表!$H$29+10*转化表!$H$30+10*转化表!$H$31+(B523-80)*转化表!$H$32,IF(AND(B523&lt;=100,B523&gt;90),9*转化表!$H$24+10*转化表!$H$25+10*转化表!$H$26+10*转化表!$H$27+10*转化表!$H$28+10*转化表!$H$29+10*转化表!$H$30+10*转化表!$H$31+10*转化表!$H$32+(B523-90)*转化表!$H$33,IF(AND(B523&lt;=110,B523&gt;100),9*转化表!$H$24+10*转化表!$H$25+10*转化表!$H$26+10*转化表!$H$27+10*转化表!$H$28+10*转化表!$H$29+10*转化表!$H$30+10*转化表!$H$31+10*转化表!$H$32+10*转化表!$H$33+(B523-100)*转化表!$H$34,IF(AND(B523&lt;=120,B523&gt;110),9*转化表!$H$24+10*转化表!$H$25+10*转化表!$H$26+10*转化表!$H$27+10*转化表!$H$28+10*转化表!$H$29+10*转化表!$H$30+10*转化表!$H$31+10*转化表!$H$32+10*转化表!$H$33+10*转化表!$H$34+(B523-110)*转化表!$H$35))))))))))))</f>
        <v>50.990000000000009</v>
      </c>
      <c r="M523" s="30">
        <v>0.25</v>
      </c>
      <c r="N523" s="28">
        <v>0</v>
      </c>
      <c r="O523" s="28">
        <v>0</v>
      </c>
      <c r="P523" s="28">
        <v>0</v>
      </c>
      <c r="Q523" s="28">
        <v>0</v>
      </c>
      <c r="R523" s="28">
        <v>0</v>
      </c>
      <c r="S523" s="28">
        <v>0</v>
      </c>
    </row>
    <row r="524" spans="1:19">
      <c r="A524" s="27" t="s">
        <v>25</v>
      </c>
      <c r="B524" s="28">
        <v>43</v>
      </c>
      <c r="C524" s="29">
        <f>IF(A524="圣骑士",(40*(人物成长表!$B524-1)+150)*转化表!$H$2,IF(A524="战士",(40*(人物成长表!$B524-1)+150)*转化表!$H$3,IF(A524="盗贼",(40*(人物成长表!$B524-1)+150)*转化表!$H$4,IF(A524="弓手",(40*(人物成长表!$B524-1)+150)*转化表!$H$5,IF(A524="法师",(40*(人物成长表!$B524-1)+150)*转化表!$H$6)))))</f>
        <v>1281</v>
      </c>
      <c r="D524" s="27">
        <v>60</v>
      </c>
      <c r="E524" s="27">
        <v>60</v>
      </c>
      <c r="F524" s="28">
        <v>60</v>
      </c>
      <c r="G524" s="49">
        <f>IF(A524="圣骑士",人物成长表!$D524*人物成长表!$B524*10%*转化表!$B$2+转化表!$B$2*人物成长表!$B524*10%,IF(A524="战士",人物成长表!$D524*人物成长表!$B524*10%+16+(人物成长表!$B524-1)*(-3),IF(A524="盗贼",人物成长表!$D524*人物成长表!$B524*15%*转化表!$B$4,IF(A524="弓手",人物成长表!$D524*人物成长表!$B524*15%*转化表!$B$5,IF(A524="法师",人物成长表!$D524*人物成长表!$B524*15%*转化表!$B$6)))))</f>
        <v>0</v>
      </c>
      <c r="H524" s="49">
        <f>IF(A524="圣骑士",人物成长表!$D524*人物成长表!$B524*5%*转化表!$C$2,IF(A524="战士",人物成长表!$D524*人物成长表!$B524*5%*转化表!$C$3,IF(A524="盗贼",人物成长表!$D524*人物成长表!$B524*5%*转化表!$C$4,IF(A524="弓手",人物成长表!$D524*人物成长表!$B524*5%*转化表!$C$5,IF(A524="法师",人物成长表!$D524*人物成长表!$B524*5%*转化表!$C$6)))))</f>
        <v>90.3</v>
      </c>
      <c r="I524" s="49">
        <f>IF(A524="圣骑士",人物成长表!$E524*人物成长表!$B524*15%*转化表!$D$2,IF(A524="战士",人物成长表!$E524*人物成长表!$B524*15%*转化表!$D$3,IF(A524="盗贼",人物成长表!$E524*人物成长表!$B524*15%*转化表!$D$4,IF(A524="弓手",人物成长表!$E524*人物成长表!$B524*15%*转化表!$D$5,IF(A524="法师",人物成长表!$E524*人物成长表!$B524*15%*转化表!$D$6)))))</f>
        <v>464.4</v>
      </c>
      <c r="J524" s="48">
        <f>(E524-50)*人物成长表!$B524*7%+0.053+IF(AND(B524&lt;=10,B524&gt;0),(人物成长表!$B524-1)*转化表!$F$24,IF(AND(B524&lt;=20,B524&gt;10),9*转化表!$F$24+(B524-10)*转化表!$F$25,IF(AND(B524&lt;=30,B524&gt;20),9*转化表!$F$24+10*转化表!$F$25+(B524-20)*转化表!$F$26,IF(AND(B524&lt;=40,B524&gt;30),9*转化表!$F$24+10*转化表!$F$25+10*转化表!$F$26+(B524-30)*转化表!$F$27,IF(AND(B524&lt;=50,B524&gt;40),9*转化表!$F$24+10*转化表!$F$25+10*转化表!$F$26+10*转化表!$F$27+(B524-40)*转化表!$F$28,IF(AND(B524&lt;=60,B524&gt;50),9*转化表!$F$24+10*转化表!$F$25+10*转化表!$F$26+10*转化表!$F$27+10*转化表!$F$28+(B524-50)*转化表!$F$29,IF(AND(B524&lt;=70,B524&gt;60),9*转化表!$F$24+10*转化表!$F$25+10*转化表!$F$26+10*转化表!$F$27+10*转化表!$F$28+10*转化表!$F$29+(B524-60)*转化表!$F$30,IF(AND(B524&lt;=80,B524&gt;70),9*转化表!$F$24+10*转化表!$F$25+10*转化表!$F$26+10*转化表!$F$27+10*转化表!$F$28+10*转化表!$F$29+10*转化表!$F$30+(B524-70)*转化表!$F$31,IF(AND(B524&lt;=90,B524&gt;80),9*转化表!$F$24+10*转化表!$F$25+10*转化表!$F$26+10*转化表!$F$27+10*转化表!$F$28+10*转化表!$F$29+10*转化表!$F$30+10*转化表!$F$31+(B524-80)*转化表!$F$32,IF(AND(B524&lt;=100,B524&gt;90),9*转化表!$F$24+10*转化表!$F$25+10*转化表!$F$26+10*转化表!$F$27+10*转化表!$F$28+10*转化表!$F$29+10*转化表!$F$30+10*转化表!$F$31+10*转化表!$F$32+(B524-90)*转化表!$F$33,IF(AND(B524&lt;=110,B524&gt;100),9*转化表!$F$24+10*转化表!$F$25+10*转化表!$F$26+10*转化表!$F$27+10*转化表!$F$28+10*转化表!$F$29+10*转化表!$F$30+10*转化表!$F$31+10*转化表!$F$32+10*转化表!$F$33+(B524-100)*转化表!$F$34,IF(AND(B524&lt;=120,B524&gt;110),9*转化表!$F$24+10*转化表!$F$25+10*转化表!$F$26+10*转化表!$F$27+10*转化表!$F$28+10*转化表!$F$29+10*转化表!$F$30+10*转化表!$F$31+10*转化表!$F$32+10*转化表!$F$33+10*转化表!$F$34+(B524-110)*转化表!$F$35))))))))))))</f>
        <v>51.663000000000004</v>
      </c>
      <c r="K524" s="48">
        <f>(F524-50)*人物成长表!$B524*10%+0.8+IF(AND(B524&lt;=10,B524&gt;0),(人物成长表!$B524-1)*转化表!$G$24,IF(AND(B524&lt;=20,B524&gt;10),9*转化表!$G$24+(B524-10)*转化表!$G$25,IF(AND(B524&lt;=30,B524&gt;20),9*转化表!$G$24+10*转化表!$G$25+(B524-20)*转化表!$G$26,IF(AND(B524&lt;=40,B524&gt;30),9*转化表!$G$24+10*转化表!$G$25+10*转化表!$G$26+(B524-30)*转化表!$G$27,IF(AND(B524&lt;=50,B524&gt;40),9*转化表!$G$24+10*转化表!$G$25+10*转化表!$G$26+10*转化表!$G$27+(B524-40)*转化表!$G$28,IF(AND(B524&lt;=60,B524&gt;50),9*转化表!$G$24+10*转化表!$G$25+10*转化表!$G$26+10*转化表!$G$27+10*转化表!$G$28+(B524-50)*转化表!$G$29,IF(AND(B524&lt;=70,B524&gt;60),9*转化表!$G$24+10*转化表!$G$25+10*转化表!$G$26+10*转化表!$G$27+10*转化表!$G$28+10*转化表!$G$29+(B524-60)*转化表!$G$30,IF(AND(B524&lt;=80,B524&gt;70),9*转化表!$G$24+10*转化表!$G$25+10*转化表!$G$26+10*转化表!$G$27+10*转化表!$G$28+10*转化表!$G$29+10*转化表!$G$30+(B524-70)*转化表!$G$31,IF(AND(B524&lt;=90,B524&gt;80),9*转化表!$G$24+10*转化表!$G$25+10*转化表!$G$26+10*转化表!$G$27+10*转化表!$G$28+10*转化表!$G$29+10*转化表!$G$30+10*转化表!$G$31+(B524-80)*转化表!$G$32,IF(AND(B524&lt;=100,B524&gt;90),9*转化表!$G$24+10*转化表!$G$25+10*转化表!$G$26+10*转化表!$G$27+10*转化表!$G$28+10*转化表!$G$29+10*转化表!$G$30+10*转化表!$G$31+10*转化表!$G$32+(B524-90)*转化表!$G$33,IF(AND(B524&lt;=110,B524&gt;100),9*转化表!$G$24+10*转化表!$G$25+10*转化表!$G$26+10*转化表!$G$27+10*转化表!$G$28+10*转化表!$G$29+10*转化表!$G$30+10*转化表!$G$31+10*转化表!$G$32+10*转化表!$G$33+(B524-100)*转化表!$G$34,IF(AND(B524&lt;=120,B524&gt;110),9*转化表!$G$24+10*转化表!$G$25+10*转化表!$G$26+10*转化表!$G$27+10*转化表!$G$28+10*转化表!$G$29+10*转化表!$G$30+10*转化表!$G$31+10*转化表!$G$32+10*转化表!$G$33+10*转化表!$G$34+(B524-110)*转化表!$G$35))))))))))))</f>
        <v>152.87</v>
      </c>
      <c r="L524" s="48">
        <f>(F524-50)*人物成长表!$B524*7%+0.8+IF(AND(B524&lt;=10,B524&gt;0),(人物成长表!$B524-1)*转化表!$H$24,IF(AND(B524&lt;=20,B524&gt;10),9*转化表!$H$24+(B524-10)*转化表!$H$25,IF(AND(B524&lt;=30,B524&gt;20),9*转化表!$H$24+10*转化表!$H$25+(B524-20)*转化表!$H$26,IF(AND(B524&lt;=40,B524&gt;30),9*转化表!$H$24+10*转化表!$H$25+10*转化表!$H$26+(B524-30)*转化表!$H$27,IF(AND(B524&lt;=50,B524&gt;40),9*转化表!$H$24+10*转化表!$H$25+10*转化表!$H$26+10*转化表!$H$27+(B524-40)*转化表!$H$28,IF(AND(B524&lt;=60,B524&gt;50),9*转化表!$H$24+10*转化表!$H$25+10*转化表!$H$26+10*转化表!$H$27+10*转化表!$H$28+(B524-50)*转化表!$H$29,IF(AND(B524&lt;=70,B524&gt;60),9*转化表!$H$24+10*转化表!$H$25+10*转化表!$H$26+10*转化表!$H$27+10*转化表!$H$28+10*转化表!$H$29+(B524-60)*转化表!$H$30,IF(AND(B524&lt;=80,B524&gt;70),9*转化表!$H$24+10*转化表!$H$25+10*转化表!$H$26+10*转化表!$H$27+10*转化表!$H$28+10*转化表!$H$29+10*转化表!$H$30+(B524-70)*转化表!$H$31,IF(AND(B524&lt;=90,B524&gt;80),9*转化表!$H$24+10*转化表!$H$25+10*转化表!$H$26+10*转化表!$H$27+10*转化表!$H$28+10*转化表!$H$29+10*转化表!$H$30+10*转化表!$H$31+(B524-80)*转化表!$H$32,IF(AND(B524&lt;=100,B524&gt;90),9*转化表!$H$24+10*转化表!$H$25+10*转化表!$H$26+10*转化表!$H$27+10*转化表!$H$28+10*转化表!$H$29+10*转化表!$H$30+10*转化表!$H$31+10*转化表!$H$32+(B524-90)*转化表!$H$33,IF(AND(B524&lt;=110,B524&gt;100),9*转化表!$H$24+10*转化表!$H$25+10*转化表!$H$26+10*转化表!$H$27+10*转化表!$H$28+10*转化表!$H$29+10*转化表!$H$30+10*转化表!$H$31+10*转化表!$H$32+10*转化表!$H$33+(B524-100)*转化表!$H$34,IF(AND(B524&lt;=120,B524&gt;110),9*转化表!$H$24+10*转化表!$H$25+10*转化表!$H$26+10*转化表!$H$27+10*转化表!$H$28+10*转化表!$H$29+10*转化表!$H$30+10*转化表!$H$31+10*转化表!$H$32+10*转化表!$H$33+10*转化表!$H$34+(B524-110)*转化表!$H$35))))))))))))</f>
        <v>52.410000000000004</v>
      </c>
      <c r="M524" s="30">
        <v>0.25</v>
      </c>
      <c r="N524" s="28">
        <v>0</v>
      </c>
      <c r="O524" s="28">
        <v>0</v>
      </c>
      <c r="P524" s="28">
        <v>0</v>
      </c>
      <c r="Q524" s="28">
        <v>0</v>
      </c>
      <c r="R524" s="28">
        <v>0</v>
      </c>
      <c r="S524" s="28">
        <v>0</v>
      </c>
    </row>
    <row r="525" spans="1:19">
      <c r="A525" s="27" t="s">
        <v>25</v>
      </c>
      <c r="B525" s="28">
        <v>44</v>
      </c>
      <c r="C525" s="29">
        <f>IF(A525="圣骑士",(40*(人物成长表!$B525-1)+150)*转化表!$H$2,IF(A525="战士",(40*(人物成长表!$B525-1)+150)*转化表!$H$3,IF(A525="盗贼",(40*(人物成长表!$B525-1)+150)*转化表!$H$4,IF(A525="弓手",(40*(人物成长表!$B525-1)+150)*转化表!$H$5,IF(A525="法师",(40*(人物成长表!$B525-1)+150)*转化表!$H$6)))))</f>
        <v>1309</v>
      </c>
      <c r="D525" s="27">
        <v>60</v>
      </c>
      <c r="E525" s="27">
        <v>60</v>
      </c>
      <c r="F525" s="28">
        <v>60</v>
      </c>
      <c r="G525" s="49">
        <f>IF(A525="圣骑士",人物成长表!$D525*人物成长表!$B525*10%*转化表!$B$2+转化表!$B$2*人物成长表!$B525*10%,IF(A525="战士",人物成长表!$D525*人物成长表!$B525*10%+16+(人物成长表!$B525-1)*(-3),IF(A525="盗贼",人物成长表!$D525*人物成长表!$B525*15%*转化表!$B$4,IF(A525="弓手",人物成长表!$D525*人物成长表!$B525*15%*转化表!$B$5,IF(A525="法师",人物成长表!$D525*人物成长表!$B525*15%*转化表!$B$6)))))</f>
        <v>0</v>
      </c>
      <c r="H525" s="49">
        <f>IF(A525="圣骑士",人物成长表!$D525*人物成长表!$B525*5%*转化表!$C$2,IF(A525="战士",人物成长表!$D525*人物成长表!$B525*5%*转化表!$C$3,IF(A525="盗贼",人物成长表!$D525*人物成长表!$B525*5%*转化表!$C$4,IF(A525="弓手",人物成长表!$D525*人物成长表!$B525*5%*转化表!$C$5,IF(A525="法师",人物成长表!$D525*人物成长表!$B525*5%*转化表!$C$6)))))</f>
        <v>92.399999999999991</v>
      </c>
      <c r="I525" s="49">
        <f>IF(A525="圣骑士",人物成长表!$E525*人物成长表!$B525*15%*转化表!$D$2,IF(A525="战士",人物成长表!$E525*人物成长表!$B525*15%*转化表!$D$3,IF(A525="盗贼",人物成长表!$E525*人物成长表!$B525*15%*转化表!$D$4,IF(A525="弓手",人物成长表!$E525*人物成长表!$B525*15%*转化表!$D$5,IF(A525="法师",人物成长表!$E525*人物成长表!$B525*15%*转化表!$D$6)))))</f>
        <v>475.2</v>
      </c>
      <c r="J525" s="48">
        <f>(E525-50)*人物成长表!$B525*7%+0.053+IF(AND(B525&lt;=10,B525&gt;0),(人物成长表!$B525-1)*转化表!$F$24,IF(AND(B525&lt;=20,B525&gt;10),9*转化表!$F$24+(B525-10)*转化表!$F$25,IF(AND(B525&lt;=30,B525&gt;20),9*转化表!$F$24+10*转化表!$F$25+(B525-20)*转化表!$F$26,IF(AND(B525&lt;=40,B525&gt;30),9*转化表!$F$24+10*转化表!$F$25+10*转化表!$F$26+(B525-30)*转化表!$F$27,IF(AND(B525&lt;=50,B525&gt;40),9*转化表!$F$24+10*转化表!$F$25+10*转化表!$F$26+10*转化表!$F$27+(B525-40)*转化表!$F$28,IF(AND(B525&lt;=60,B525&gt;50),9*转化表!$F$24+10*转化表!$F$25+10*转化表!$F$26+10*转化表!$F$27+10*转化表!$F$28+(B525-50)*转化表!$F$29,IF(AND(B525&lt;=70,B525&gt;60),9*转化表!$F$24+10*转化表!$F$25+10*转化表!$F$26+10*转化表!$F$27+10*转化表!$F$28+10*转化表!$F$29+(B525-60)*转化表!$F$30,IF(AND(B525&lt;=80,B525&gt;70),9*转化表!$F$24+10*转化表!$F$25+10*转化表!$F$26+10*转化表!$F$27+10*转化表!$F$28+10*转化表!$F$29+10*转化表!$F$30+(B525-70)*转化表!$F$31,IF(AND(B525&lt;=90,B525&gt;80),9*转化表!$F$24+10*转化表!$F$25+10*转化表!$F$26+10*转化表!$F$27+10*转化表!$F$28+10*转化表!$F$29+10*转化表!$F$30+10*转化表!$F$31+(B525-80)*转化表!$F$32,IF(AND(B525&lt;=100,B525&gt;90),9*转化表!$F$24+10*转化表!$F$25+10*转化表!$F$26+10*转化表!$F$27+10*转化表!$F$28+10*转化表!$F$29+10*转化表!$F$30+10*转化表!$F$31+10*转化表!$F$32+(B525-90)*转化表!$F$33,IF(AND(B525&lt;=110,B525&gt;100),9*转化表!$F$24+10*转化表!$F$25+10*转化表!$F$26+10*转化表!$F$27+10*转化表!$F$28+10*转化表!$F$29+10*转化表!$F$30+10*转化表!$F$31+10*转化表!$F$32+10*转化表!$F$33+(B525-100)*转化表!$F$34,IF(AND(B525&lt;=120,B525&gt;110),9*转化表!$F$24+10*转化表!$F$25+10*转化表!$F$26+10*转化表!$F$27+10*转化表!$F$28+10*转化表!$F$29+10*转化表!$F$30+10*转化表!$F$31+10*转化表!$F$32+10*转化表!$F$33+10*转化表!$F$34+(B525-110)*转化表!$F$35))))))))))))</f>
        <v>53.083000000000006</v>
      </c>
      <c r="K525" s="48">
        <f>(F525-50)*人物成长表!$B525*10%+0.8+IF(AND(B525&lt;=10,B525&gt;0),(人物成长表!$B525-1)*转化表!$G$24,IF(AND(B525&lt;=20,B525&gt;10),9*转化表!$G$24+(B525-10)*转化表!$G$25,IF(AND(B525&lt;=30,B525&gt;20),9*转化表!$G$24+10*转化表!$G$25+(B525-20)*转化表!$G$26,IF(AND(B525&lt;=40,B525&gt;30),9*转化表!$G$24+10*转化表!$G$25+10*转化表!$G$26+(B525-30)*转化表!$G$27,IF(AND(B525&lt;=50,B525&gt;40),9*转化表!$G$24+10*转化表!$G$25+10*转化表!$G$26+10*转化表!$G$27+(B525-40)*转化表!$G$28,IF(AND(B525&lt;=60,B525&gt;50),9*转化表!$G$24+10*转化表!$G$25+10*转化表!$G$26+10*转化表!$G$27+10*转化表!$G$28+(B525-50)*转化表!$G$29,IF(AND(B525&lt;=70,B525&gt;60),9*转化表!$G$24+10*转化表!$G$25+10*转化表!$G$26+10*转化表!$G$27+10*转化表!$G$28+10*转化表!$G$29+(B525-60)*转化表!$G$30,IF(AND(B525&lt;=80,B525&gt;70),9*转化表!$G$24+10*转化表!$G$25+10*转化表!$G$26+10*转化表!$G$27+10*转化表!$G$28+10*转化表!$G$29+10*转化表!$G$30+(B525-70)*转化表!$G$31,IF(AND(B525&lt;=90,B525&gt;80),9*转化表!$G$24+10*转化表!$G$25+10*转化表!$G$26+10*转化表!$G$27+10*转化表!$G$28+10*转化表!$G$29+10*转化表!$G$30+10*转化表!$G$31+(B525-80)*转化表!$G$32,IF(AND(B525&lt;=100,B525&gt;90),9*转化表!$G$24+10*转化表!$G$25+10*转化表!$G$26+10*转化表!$G$27+10*转化表!$G$28+10*转化表!$G$29+10*转化表!$G$30+10*转化表!$G$31+10*转化表!$G$32+(B525-90)*转化表!$G$33,IF(AND(B525&lt;=110,B525&gt;100),9*转化表!$G$24+10*转化表!$G$25+10*转化表!$G$26+10*转化表!$G$27+10*转化表!$G$28+10*转化表!$G$29+10*转化表!$G$30+10*转化表!$G$31+10*转化表!$G$32+10*转化表!$G$33+(B525-100)*转化表!$G$34,IF(AND(B525&lt;=120,B525&gt;110),9*转化表!$G$24+10*转化表!$G$25+10*转化表!$G$26+10*转化表!$G$27+10*转化表!$G$28+10*转化表!$G$29+10*转化表!$G$30+10*转化表!$G$31+10*转化表!$G$32+10*转化表!$G$33+10*转化表!$G$34+(B525-110)*转化表!$G$35))))))))))))</f>
        <v>158.67000000000002</v>
      </c>
      <c r="L525" s="48">
        <f>(F525-50)*人物成长表!$B525*7%+0.8+IF(AND(B525&lt;=10,B525&gt;0),(人物成长表!$B525-1)*转化表!$H$24,IF(AND(B525&lt;=20,B525&gt;10),9*转化表!$H$24+(B525-10)*转化表!$H$25,IF(AND(B525&lt;=30,B525&gt;20),9*转化表!$H$24+10*转化表!$H$25+(B525-20)*转化表!$H$26,IF(AND(B525&lt;=40,B525&gt;30),9*转化表!$H$24+10*转化表!$H$25+10*转化表!$H$26+(B525-30)*转化表!$H$27,IF(AND(B525&lt;=50,B525&gt;40),9*转化表!$H$24+10*转化表!$H$25+10*转化表!$H$26+10*转化表!$H$27+(B525-40)*转化表!$H$28,IF(AND(B525&lt;=60,B525&gt;50),9*转化表!$H$24+10*转化表!$H$25+10*转化表!$H$26+10*转化表!$H$27+10*转化表!$H$28+(B525-50)*转化表!$H$29,IF(AND(B525&lt;=70,B525&gt;60),9*转化表!$H$24+10*转化表!$H$25+10*转化表!$H$26+10*转化表!$H$27+10*转化表!$H$28+10*转化表!$H$29+(B525-60)*转化表!$H$30,IF(AND(B525&lt;=80,B525&gt;70),9*转化表!$H$24+10*转化表!$H$25+10*转化表!$H$26+10*转化表!$H$27+10*转化表!$H$28+10*转化表!$H$29+10*转化表!$H$30+(B525-70)*转化表!$H$31,IF(AND(B525&lt;=90,B525&gt;80),9*转化表!$H$24+10*转化表!$H$25+10*转化表!$H$26+10*转化表!$H$27+10*转化表!$H$28+10*转化表!$H$29+10*转化表!$H$30+10*转化表!$H$31+(B525-80)*转化表!$H$32,IF(AND(B525&lt;=100,B525&gt;90),9*转化表!$H$24+10*转化表!$H$25+10*转化表!$H$26+10*转化表!$H$27+10*转化表!$H$28+10*转化表!$H$29+10*转化表!$H$30+10*转化表!$H$31+10*转化表!$H$32+(B525-90)*转化表!$H$33,IF(AND(B525&lt;=110,B525&gt;100),9*转化表!$H$24+10*转化表!$H$25+10*转化表!$H$26+10*转化表!$H$27+10*转化表!$H$28+10*转化表!$H$29+10*转化表!$H$30+10*转化表!$H$31+10*转化表!$H$32+10*转化表!$H$33+(B525-100)*转化表!$H$34,IF(AND(B525&lt;=120,B525&gt;110),9*转化表!$H$24+10*转化表!$H$25+10*转化表!$H$26+10*转化表!$H$27+10*转化表!$H$28+10*转化表!$H$29+10*转化表!$H$30+10*转化表!$H$31+10*转化表!$H$32+10*转化表!$H$33+10*转化表!$H$34+(B525-110)*转化表!$H$35))))))))))))</f>
        <v>53.830000000000005</v>
      </c>
      <c r="M525" s="30">
        <v>0.25</v>
      </c>
      <c r="N525" s="28">
        <v>0</v>
      </c>
      <c r="O525" s="28">
        <v>0</v>
      </c>
      <c r="P525" s="28">
        <v>0</v>
      </c>
      <c r="Q525" s="28">
        <v>0</v>
      </c>
      <c r="R525" s="28">
        <v>0</v>
      </c>
      <c r="S525" s="28">
        <v>0</v>
      </c>
    </row>
    <row r="526" spans="1:19">
      <c r="A526" s="27" t="s">
        <v>25</v>
      </c>
      <c r="B526" s="28">
        <v>45</v>
      </c>
      <c r="C526" s="29">
        <f>IF(A526="圣骑士",(40*(人物成长表!$B526-1)+150)*转化表!$H$2,IF(A526="战士",(40*(人物成长表!$B526-1)+150)*转化表!$H$3,IF(A526="盗贼",(40*(人物成长表!$B526-1)+150)*转化表!$H$4,IF(A526="弓手",(40*(人物成长表!$B526-1)+150)*转化表!$H$5,IF(A526="法师",(40*(人物成长表!$B526-1)+150)*转化表!$H$6)))))</f>
        <v>1337</v>
      </c>
      <c r="D526" s="27">
        <v>60</v>
      </c>
      <c r="E526" s="27">
        <v>60</v>
      </c>
      <c r="F526" s="28">
        <v>60</v>
      </c>
      <c r="G526" s="49">
        <f>IF(A526="圣骑士",人物成长表!$D526*人物成长表!$B526*10%*转化表!$B$2+转化表!$B$2*人物成长表!$B526*10%,IF(A526="战士",人物成长表!$D526*人物成长表!$B526*10%+16+(人物成长表!$B526-1)*(-3),IF(A526="盗贼",人物成长表!$D526*人物成长表!$B526*15%*转化表!$B$4,IF(A526="弓手",人物成长表!$D526*人物成长表!$B526*15%*转化表!$B$5,IF(A526="法师",人物成长表!$D526*人物成长表!$B526*15%*转化表!$B$6)))))</f>
        <v>0</v>
      </c>
      <c r="H526" s="49">
        <f>IF(A526="圣骑士",人物成长表!$D526*人物成长表!$B526*5%*转化表!$C$2,IF(A526="战士",人物成长表!$D526*人物成长表!$B526*5%*转化表!$C$3,IF(A526="盗贼",人物成长表!$D526*人物成长表!$B526*5%*转化表!$C$4,IF(A526="弓手",人物成长表!$D526*人物成长表!$B526*5%*转化表!$C$5,IF(A526="法师",人物成长表!$D526*人物成长表!$B526*5%*转化表!$C$6)))))</f>
        <v>94.5</v>
      </c>
      <c r="I526" s="49">
        <f>IF(A526="圣骑士",人物成长表!$E526*人物成长表!$B526*15%*转化表!$D$2,IF(A526="战士",人物成长表!$E526*人物成长表!$B526*15%*转化表!$D$3,IF(A526="盗贼",人物成长表!$E526*人物成长表!$B526*15%*转化表!$D$4,IF(A526="弓手",人物成长表!$E526*人物成长表!$B526*15%*转化表!$D$5,IF(A526="法师",人物成长表!$E526*人物成长表!$B526*15%*转化表!$D$6)))))</f>
        <v>486</v>
      </c>
      <c r="J526" s="48">
        <f>(E526-50)*人物成长表!$B526*7%+0.053+IF(AND(B526&lt;=10,B526&gt;0),(人物成长表!$B526-1)*转化表!$F$24,IF(AND(B526&lt;=20,B526&gt;10),9*转化表!$F$24+(B526-10)*转化表!$F$25,IF(AND(B526&lt;=30,B526&gt;20),9*转化表!$F$24+10*转化表!$F$25+(B526-20)*转化表!$F$26,IF(AND(B526&lt;=40,B526&gt;30),9*转化表!$F$24+10*转化表!$F$25+10*转化表!$F$26+(B526-30)*转化表!$F$27,IF(AND(B526&lt;=50,B526&gt;40),9*转化表!$F$24+10*转化表!$F$25+10*转化表!$F$26+10*转化表!$F$27+(B526-40)*转化表!$F$28,IF(AND(B526&lt;=60,B526&gt;50),9*转化表!$F$24+10*转化表!$F$25+10*转化表!$F$26+10*转化表!$F$27+10*转化表!$F$28+(B526-50)*转化表!$F$29,IF(AND(B526&lt;=70,B526&gt;60),9*转化表!$F$24+10*转化表!$F$25+10*转化表!$F$26+10*转化表!$F$27+10*转化表!$F$28+10*转化表!$F$29+(B526-60)*转化表!$F$30,IF(AND(B526&lt;=80,B526&gt;70),9*转化表!$F$24+10*转化表!$F$25+10*转化表!$F$26+10*转化表!$F$27+10*转化表!$F$28+10*转化表!$F$29+10*转化表!$F$30+(B526-70)*转化表!$F$31,IF(AND(B526&lt;=90,B526&gt;80),9*转化表!$F$24+10*转化表!$F$25+10*转化表!$F$26+10*转化表!$F$27+10*转化表!$F$28+10*转化表!$F$29+10*转化表!$F$30+10*转化表!$F$31+(B526-80)*转化表!$F$32,IF(AND(B526&lt;=100,B526&gt;90),9*转化表!$F$24+10*转化表!$F$25+10*转化表!$F$26+10*转化表!$F$27+10*转化表!$F$28+10*转化表!$F$29+10*转化表!$F$30+10*转化表!$F$31+10*转化表!$F$32+(B526-90)*转化表!$F$33,IF(AND(B526&lt;=110,B526&gt;100),9*转化表!$F$24+10*转化表!$F$25+10*转化表!$F$26+10*转化表!$F$27+10*转化表!$F$28+10*转化表!$F$29+10*转化表!$F$30+10*转化表!$F$31+10*转化表!$F$32+10*转化表!$F$33+(B526-100)*转化表!$F$34,IF(AND(B526&lt;=120,B526&gt;110),9*转化表!$F$24+10*转化表!$F$25+10*转化表!$F$26+10*转化表!$F$27+10*转化表!$F$28+10*转化表!$F$29+10*转化表!$F$30+10*转化表!$F$31+10*转化表!$F$32+10*转化表!$F$33+10*转化表!$F$34+(B526-110)*转化表!$F$35))))))))))))</f>
        <v>54.503000000000007</v>
      </c>
      <c r="K526" s="48">
        <f>(F526-50)*人物成长表!$B526*10%+0.8+IF(AND(B526&lt;=10,B526&gt;0),(人物成长表!$B526-1)*转化表!$G$24,IF(AND(B526&lt;=20,B526&gt;10),9*转化表!$G$24+(B526-10)*转化表!$G$25,IF(AND(B526&lt;=30,B526&gt;20),9*转化表!$G$24+10*转化表!$G$25+(B526-20)*转化表!$G$26,IF(AND(B526&lt;=40,B526&gt;30),9*转化表!$G$24+10*转化表!$G$25+10*转化表!$G$26+(B526-30)*转化表!$G$27,IF(AND(B526&lt;=50,B526&gt;40),9*转化表!$G$24+10*转化表!$G$25+10*转化表!$G$26+10*转化表!$G$27+(B526-40)*转化表!$G$28,IF(AND(B526&lt;=60,B526&gt;50),9*转化表!$G$24+10*转化表!$G$25+10*转化表!$G$26+10*转化表!$G$27+10*转化表!$G$28+(B526-50)*转化表!$G$29,IF(AND(B526&lt;=70,B526&gt;60),9*转化表!$G$24+10*转化表!$G$25+10*转化表!$G$26+10*转化表!$G$27+10*转化表!$G$28+10*转化表!$G$29+(B526-60)*转化表!$G$30,IF(AND(B526&lt;=80,B526&gt;70),9*转化表!$G$24+10*转化表!$G$25+10*转化表!$G$26+10*转化表!$G$27+10*转化表!$G$28+10*转化表!$G$29+10*转化表!$G$30+(B526-70)*转化表!$G$31,IF(AND(B526&lt;=90,B526&gt;80),9*转化表!$G$24+10*转化表!$G$25+10*转化表!$G$26+10*转化表!$G$27+10*转化表!$G$28+10*转化表!$G$29+10*转化表!$G$30+10*转化表!$G$31+(B526-80)*转化表!$G$32,IF(AND(B526&lt;=100,B526&gt;90),9*转化表!$G$24+10*转化表!$G$25+10*转化表!$G$26+10*转化表!$G$27+10*转化表!$G$28+10*转化表!$G$29+10*转化表!$G$30+10*转化表!$G$31+10*转化表!$G$32+(B526-90)*转化表!$G$33,IF(AND(B526&lt;=110,B526&gt;100),9*转化表!$G$24+10*转化表!$G$25+10*转化表!$G$26+10*转化表!$G$27+10*转化表!$G$28+10*转化表!$G$29+10*转化表!$G$30+10*转化表!$G$31+10*转化表!$G$32+10*转化表!$G$33+(B526-100)*转化表!$G$34,IF(AND(B526&lt;=120,B526&gt;110),9*转化表!$G$24+10*转化表!$G$25+10*转化表!$G$26+10*转化表!$G$27+10*转化表!$G$28+10*转化表!$G$29+10*转化表!$G$30+10*转化表!$G$31+10*转化表!$G$32+10*转化表!$G$33+10*转化表!$G$34+(B526-110)*转化表!$G$35))))))))))))</f>
        <v>164.47</v>
      </c>
      <c r="L526" s="48">
        <f>(F526-50)*人物成长表!$B526*7%+0.8+IF(AND(B526&lt;=10,B526&gt;0),(人物成长表!$B526-1)*转化表!$H$24,IF(AND(B526&lt;=20,B526&gt;10),9*转化表!$H$24+(B526-10)*转化表!$H$25,IF(AND(B526&lt;=30,B526&gt;20),9*转化表!$H$24+10*转化表!$H$25+(B526-20)*转化表!$H$26,IF(AND(B526&lt;=40,B526&gt;30),9*转化表!$H$24+10*转化表!$H$25+10*转化表!$H$26+(B526-30)*转化表!$H$27,IF(AND(B526&lt;=50,B526&gt;40),9*转化表!$H$24+10*转化表!$H$25+10*转化表!$H$26+10*转化表!$H$27+(B526-40)*转化表!$H$28,IF(AND(B526&lt;=60,B526&gt;50),9*转化表!$H$24+10*转化表!$H$25+10*转化表!$H$26+10*转化表!$H$27+10*转化表!$H$28+(B526-50)*转化表!$H$29,IF(AND(B526&lt;=70,B526&gt;60),9*转化表!$H$24+10*转化表!$H$25+10*转化表!$H$26+10*转化表!$H$27+10*转化表!$H$28+10*转化表!$H$29+(B526-60)*转化表!$H$30,IF(AND(B526&lt;=80,B526&gt;70),9*转化表!$H$24+10*转化表!$H$25+10*转化表!$H$26+10*转化表!$H$27+10*转化表!$H$28+10*转化表!$H$29+10*转化表!$H$30+(B526-70)*转化表!$H$31,IF(AND(B526&lt;=90,B526&gt;80),9*转化表!$H$24+10*转化表!$H$25+10*转化表!$H$26+10*转化表!$H$27+10*转化表!$H$28+10*转化表!$H$29+10*转化表!$H$30+10*转化表!$H$31+(B526-80)*转化表!$H$32,IF(AND(B526&lt;=100,B526&gt;90),9*转化表!$H$24+10*转化表!$H$25+10*转化表!$H$26+10*转化表!$H$27+10*转化表!$H$28+10*转化表!$H$29+10*转化表!$H$30+10*转化表!$H$31+10*转化表!$H$32+(B526-90)*转化表!$H$33,IF(AND(B526&lt;=110,B526&gt;100),9*转化表!$H$24+10*转化表!$H$25+10*转化表!$H$26+10*转化表!$H$27+10*转化表!$H$28+10*转化表!$H$29+10*转化表!$H$30+10*转化表!$H$31+10*转化表!$H$32+10*转化表!$H$33+(B526-100)*转化表!$H$34,IF(AND(B526&lt;=120,B526&gt;110),9*转化表!$H$24+10*转化表!$H$25+10*转化表!$H$26+10*转化表!$H$27+10*转化表!$H$28+10*转化表!$H$29+10*转化表!$H$30+10*转化表!$H$31+10*转化表!$H$32+10*转化表!$H$33+10*转化表!$H$34+(B526-110)*转化表!$H$35))))))))))))</f>
        <v>55.250000000000007</v>
      </c>
      <c r="M526" s="30">
        <v>0.25</v>
      </c>
      <c r="N526" s="28">
        <v>0</v>
      </c>
      <c r="O526" s="28">
        <v>0</v>
      </c>
      <c r="P526" s="28">
        <v>0</v>
      </c>
      <c r="Q526" s="28">
        <v>0</v>
      </c>
      <c r="R526" s="28">
        <v>0</v>
      </c>
      <c r="S526" s="28">
        <v>0</v>
      </c>
    </row>
    <row r="527" spans="1:19">
      <c r="A527" s="27" t="s">
        <v>25</v>
      </c>
      <c r="B527" s="28">
        <v>46</v>
      </c>
      <c r="C527" s="29">
        <f>IF(A527="圣骑士",(40*(人物成长表!$B527-1)+150)*转化表!$H$2,IF(A527="战士",(40*(人物成长表!$B527-1)+150)*转化表!$H$3,IF(A527="盗贼",(40*(人物成长表!$B527-1)+150)*转化表!$H$4,IF(A527="弓手",(40*(人物成长表!$B527-1)+150)*转化表!$H$5,IF(A527="法师",(40*(人物成长表!$B527-1)+150)*转化表!$H$6)))))</f>
        <v>1365</v>
      </c>
      <c r="D527" s="27">
        <v>60</v>
      </c>
      <c r="E527" s="27">
        <v>60</v>
      </c>
      <c r="F527" s="28">
        <v>60</v>
      </c>
      <c r="G527" s="49">
        <f>IF(A527="圣骑士",人物成长表!$D527*人物成长表!$B527*10%*转化表!$B$2+转化表!$B$2*人物成长表!$B527*10%,IF(A527="战士",人物成长表!$D527*人物成长表!$B527*10%+16+(人物成长表!$B527-1)*(-3),IF(A527="盗贼",人物成长表!$D527*人物成长表!$B527*15%*转化表!$B$4,IF(A527="弓手",人物成长表!$D527*人物成长表!$B527*15%*转化表!$B$5,IF(A527="法师",人物成长表!$D527*人物成长表!$B527*15%*转化表!$B$6)))))</f>
        <v>0</v>
      </c>
      <c r="H527" s="49">
        <f>IF(A527="圣骑士",人物成长表!$D527*人物成长表!$B527*5%*转化表!$C$2,IF(A527="战士",人物成长表!$D527*人物成长表!$B527*5%*转化表!$C$3,IF(A527="盗贼",人物成长表!$D527*人物成长表!$B527*5%*转化表!$C$4,IF(A527="弓手",人物成长表!$D527*人物成长表!$B527*5%*转化表!$C$5,IF(A527="法师",人物成长表!$D527*人物成长表!$B527*5%*转化表!$C$6)))))</f>
        <v>96.6</v>
      </c>
      <c r="I527" s="49">
        <f>IF(A527="圣骑士",人物成长表!$E527*人物成长表!$B527*15%*转化表!$D$2,IF(A527="战士",人物成长表!$E527*人物成长表!$B527*15%*转化表!$D$3,IF(A527="盗贼",人物成长表!$E527*人物成长表!$B527*15%*转化表!$D$4,IF(A527="弓手",人物成长表!$E527*人物成长表!$B527*15%*转化表!$D$5,IF(A527="法师",人物成长表!$E527*人物成长表!$B527*15%*转化表!$D$6)))))</f>
        <v>496.79999999999995</v>
      </c>
      <c r="J527" s="48">
        <f>(E527-50)*人物成长表!$B527*7%+0.053+IF(AND(B527&lt;=10,B527&gt;0),(人物成长表!$B527-1)*转化表!$F$24,IF(AND(B527&lt;=20,B527&gt;10),9*转化表!$F$24+(B527-10)*转化表!$F$25,IF(AND(B527&lt;=30,B527&gt;20),9*转化表!$F$24+10*转化表!$F$25+(B527-20)*转化表!$F$26,IF(AND(B527&lt;=40,B527&gt;30),9*转化表!$F$24+10*转化表!$F$25+10*转化表!$F$26+(B527-30)*转化表!$F$27,IF(AND(B527&lt;=50,B527&gt;40),9*转化表!$F$24+10*转化表!$F$25+10*转化表!$F$26+10*转化表!$F$27+(B527-40)*转化表!$F$28,IF(AND(B527&lt;=60,B527&gt;50),9*转化表!$F$24+10*转化表!$F$25+10*转化表!$F$26+10*转化表!$F$27+10*转化表!$F$28+(B527-50)*转化表!$F$29,IF(AND(B527&lt;=70,B527&gt;60),9*转化表!$F$24+10*转化表!$F$25+10*转化表!$F$26+10*转化表!$F$27+10*转化表!$F$28+10*转化表!$F$29+(B527-60)*转化表!$F$30,IF(AND(B527&lt;=80,B527&gt;70),9*转化表!$F$24+10*转化表!$F$25+10*转化表!$F$26+10*转化表!$F$27+10*转化表!$F$28+10*转化表!$F$29+10*转化表!$F$30+(B527-70)*转化表!$F$31,IF(AND(B527&lt;=90,B527&gt;80),9*转化表!$F$24+10*转化表!$F$25+10*转化表!$F$26+10*转化表!$F$27+10*转化表!$F$28+10*转化表!$F$29+10*转化表!$F$30+10*转化表!$F$31+(B527-80)*转化表!$F$32,IF(AND(B527&lt;=100,B527&gt;90),9*转化表!$F$24+10*转化表!$F$25+10*转化表!$F$26+10*转化表!$F$27+10*转化表!$F$28+10*转化表!$F$29+10*转化表!$F$30+10*转化表!$F$31+10*转化表!$F$32+(B527-90)*转化表!$F$33,IF(AND(B527&lt;=110,B527&gt;100),9*转化表!$F$24+10*转化表!$F$25+10*转化表!$F$26+10*转化表!$F$27+10*转化表!$F$28+10*转化表!$F$29+10*转化表!$F$30+10*转化表!$F$31+10*转化表!$F$32+10*转化表!$F$33+(B527-100)*转化表!$F$34,IF(AND(B527&lt;=120,B527&gt;110),9*转化表!$F$24+10*转化表!$F$25+10*转化表!$F$26+10*转化表!$F$27+10*转化表!$F$28+10*转化表!$F$29+10*转化表!$F$30+10*转化表!$F$31+10*转化表!$F$32+10*转化表!$F$33+10*转化表!$F$34+(B527-110)*转化表!$F$35))))))))))))</f>
        <v>55.923000000000002</v>
      </c>
      <c r="K527" s="48">
        <f>(F527-50)*人物成长表!$B527*10%+0.8+IF(AND(B527&lt;=10,B527&gt;0),(人物成长表!$B527-1)*转化表!$G$24,IF(AND(B527&lt;=20,B527&gt;10),9*转化表!$G$24+(B527-10)*转化表!$G$25,IF(AND(B527&lt;=30,B527&gt;20),9*转化表!$G$24+10*转化表!$G$25+(B527-20)*转化表!$G$26,IF(AND(B527&lt;=40,B527&gt;30),9*转化表!$G$24+10*转化表!$G$25+10*转化表!$G$26+(B527-30)*转化表!$G$27,IF(AND(B527&lt;=50,B527&gt;40),9*转化表!$G$24+10*转化表!$G$25+10*转化表!$G$26+10*转化表!$G$27+(B527-40)*转化表!$G$28,IF(AND(B527&lt;=60,B527&gt;50),9*转化表!$G$24+10*转化表!$G$25+10*转化表!$G$26+10*转化表!$G$27+10*转化表!$G$28+(B527-50)*转化表!$G$29,IF(AND(B527&lt;=70,B527&gt;60),9*转化表!$G$24+10*转化表!$G$25+10*转化表!$G$26+10*转化表!$G$27+10*转化表!$G$28+10*转化表!$G$29+(B527-60)*转化表!$G$30,IF(AND(B527&lt;=80,B527&gt;70),9*转化表!$G$24+10*转化表!$G$25+10*转化表!$G$26+10*转化表!$G$27+10*转化表!$G$28+10*转化表!$G$29+10*转化表!$G$30+(B527-70)*转化表!$G$31,IF(AND(B527&lt;=90,B527&gt;80),9*转化表!$G$24+10*转化表!$G$25+10*转化表!$G$26+10*转化表!$G$27+10*转化表!$G$28+10*转化表!$G$29+10*转化表!$G$30+10*转化表!$G$31+(B527-80)*转化表!$G$32,IF(AND(B527&lt;=100,B527&gt;90),9*转化表!$G$24+10*转化表!$G$25+10*转化表!$G$26+10*转化表!$G$27+10*转化表!$G$28+10*转化表!$G$29+10*转化表!$G$30+10*转化表!$G$31+10*转化表!$G$32+(B527-90)*转化表!$G$33,IF(AND(B527&lt;=110,B527&gt;100),9*转化表!$G$24+10*转化表!$G$25+10*转化表!$G$26+10*转化表!$G$27+10*转化表!$G$28+10*转化表!$G$29+10*转化表!$G$30+10*转化表!$G$31+10*转化表!$G$32+10*转化表!$G$33+(B527-100)*转化表!$G$34,IF(AND(B527&lt;=120,B527&gt;110),9*转化表!$G$24+10*转化表!$G$25+10*转化表!$G$26+10*转化表!$G$27+10*转化表!$G$28+10*转化表!$G$29+10*转化表!$G$30+10*转化表!$G$31+10*转化表!$G$32+10*转化表!$G$33+10*转化表!$G$34+(B527-110)*转化表!$G$35))))))))))))</f>
        <v>170.26999999999998</v>
      </c>
      <c r="L527" s="48">
        <f>(F527-50)*人物成长表!$B527*7%+0.8+IF(AND(B527&lt;=10,B527&gt;0),(人物成长表!$B527-1)*转化表!$H$24,IF(AND(B527&lt;=20,B527&gt;10),9*转化表!$H$24+(B527-10)*转化表!$H$25,IF(AND(B527&lt;=30,B527&gt;20),9*转化表!$H$24+10*转化表!$H$25+(B527-20)*转化表!$H$26,IF(AND(B527&lt;=40,B527&gt;30),9*转化表!$H$24+10*转化表!$H$25+10*转化表!$H$26+(B527-30)*转化表!$H$27,IF(AND(B527&lt;=50,B527&gt;40),9*转化表!$H$24+10*转化表!$H$25+10*转化表!$H$26+10*转化表!$H$27+(B527-40)*转化表!$H$28,IF(AND(B527&lt;=60,B527&gt;50),9*转化表!$H$24+10*转化表!$H$25+10*转化表!$H$26+10*转化表!$H$27+10*转化表!$H$28+(B527-50)*转化表!$H$29,IF(AND(B527&lt;=70,B527&gt;60),9*转化表!$H$24+10*转化表!$H$25+10*转化表!$H$26+10*转化表!$H$27+10*转化表!$H$28+10*转化表!$H$29+(B527-60)*转化表!$H$30,IF(AND(B527&lt;=80,B527&gt;70),9*转化表!$H$24+10*转化表!$H$25+10*转化表!$H$26+10*转化表!$H$27+10*转化表!$H$28+10*转化表!$H$29+10*转化表!$H$30+(B527-70)*转化表!$H$31,IF(AND(B527&lt;=90,B527&gt;80),9*转化表!$H$24+10*转化表!$H$25+10*转化表!$H$26+10*转化表!$H$27+10*转化表!$H$28+10*转化表!$H$29+10*转化表!$H$30+10*转化表!$H$31+(B527-80)*转化表!$H$32,IF(AND(B527&lt;=100,B527&gt;90),9*转化表!$H$24+10*转化表!$H$25+10*转化表!$H$26+10*转化表!$H$27+10*转化表!$H$28+10*转化表!$H$29+10*转化表!$H$30+10*转化表!$H$31+10*转化表!$H$32+(B527-90)*转化表!$H$33,IF(AND(B527&lt;=110,B527&gt;100),9*转化表!$H$24+10*转化表!$H$25+10*转化表!$H$26+10*转化表!$H$27+10*转化表!$H$28+10*转化表!$H$29+10*转化表!$H$30+10*转化表!$H$31+10*转化表!$H$32+10*转化表!$H$33+(B527-100)*转化表!$H$34,IF(AND(B527&lt;=120,B527&gt;110),9*转化表!$H$24+10*转化表!$H$25+10*转化表!$H$26+10*转化表!$H$27+10*转化表!$H$28+10*转化表!$H$29+10*转化表!$H$30+10*转化表!$H$31+10*转化表!$H$32+10*转化表!$H$33+10*转化表!$H$34+(B527-110)*转化表!$H$35))))))))))))</f>
        <v>56.67</v>
      </c>
      <c r="M527" s="30">
        <v>0.25</v>
      </c>
      <c r="N527" s="28">
        <v>0</v>
      </c>
      <c r="O527" s="28">
        <v>0</v>
      </c>
      <c r="P527" s="28">
        <v>0</v>
      </c>
      <c r="Q527" s="28">
        <v>0</v>
      </c>
      <c r="R527" s="28">
        <v>0</v>
      </c>
      <c r="S527" s="28">
        <v>0</v>
      </c>
    </row>
    <row r="528" spans="1:19">
      <c r="A528" s="27" t="s">
        <v>25</v>
      </c>
      <c r="B528" s="28">
        <v>47</v>
      </c>
      <c r="C528" s="29">
        <f>IF(A528="圣骑士",(40*(人物成长表!$B528-1)+150)*转化表!$H$2,IF(A528="战士",(40*(人物成长表!$B528-1)+150)*转化表!$H$3,IF(A528="盗贼",(40*(人物成长表!$B528-1)+150)*转化表!$H$4,IF(A528="弓手",(40*(人物成长表!$B528-1)+150)*转化表!$H$5,IF(A528="法师",(40*(人物成长表!$B528-1)+150)*转化表!$H$6)))))</f>
        <v>1393</v>
      </c>
      <c r="D528" s="27">
        <v>60</v>
      </c>
      <c r="E528" s="27">
        <v>60</v>
      </c>
      <c r="F528" s="28">
        <v>60</v>
      </c>
      <c r="G528" s="49">
        <f>IF(A528="圣骑士",人物成长表!$D528*人物成长表!$B528*10%*转化表!$B$2+转化表!$B$2*人物成长表!$B528*10%,IF(A528="战士",人物成长表!$D528*人物成长表!$B528*10%+16+(人物成长表!$B528-1)*(-3),IF(A528="盗贼",人物成长表!$D528*人物成长表!$B528*15%*转化表!$B$4,IF(A528="弓手",人物成长表!$D528*人物成长表!$B528*15%*转化表!$B$5,IF(A528="法师",人物成长表!$D528*人物成长表!$B528*15%*转化表!$B$6)))))</f>
        <v>0</v>
      </c>
      <c r="H528" s="49">
        <f>IF(A528="圣骑士",人物成长表!$D528*人物成长表!$B528*5%*转化表!$C$2,IF(A528="战士",人物成长表!$D528*人物成长表!$B528*5%*转化表!$C$3,IF(A528="盗贼",人物成长表!$D528*人物成长表!$B528*5%*转化表!$C$4,IF(A528="弓手",人物成长表!$D528*人物成长表!$B528*5%*转化表!$C$5,IF(A528="法师",人物成长表!$D528*人物成长表!$B528*5%*转化表!$C$6)))))</f>
        <v>98.699999999999989</v>
      </c>
      <c r="I528" s="49">
        <f>IF(A528="圣骑士",人物成长表!$E528*人物成长表!$B528*15%*转化表!$D$2,IF(A528="战士",人物成长表!$E528*人物成长表!$B528*15%*转化表!$D$3,IF(A528="盗贼",人物成长表!$E528*人物成长表!$B528*15%*转化表!$D$4,IF(A528="弓手",人物成长表!$E528*人物成长表!$B528*15%*转化表!$D$5,IF(A528="法师",人物成长表!$E528*人物成长表!$B528*15%*转化表!$D$6)))))</f>
        <v>507.59999999999997</v>
      </c>
      <c r="J528" s="48">
        <f>(E528-50)*人物成长表!$B528*7%+0.053+IF(AND(B528&lt;=10,B528&gt;0),(人物成长表!$B528-1)*转化表!$F$24,IF(AND(B528&lt;=20,B528&gt;10),9*转化表!$F$24+(B528-10)*转化表!$F$25,IF(AND(B528&lt;=30,B528&gt;20),9*转化表!$F$24+10*转化表!$F$25+(B528-20)*转化表!$F$26,IF(AND(B528&lt;=40,B528&gt;30),9*转化表!$F$24+10*转化表!$F$25+10*转化表!$F$26+(B528-30)*转化表!$F$27,IF(AND(B528&lt;=50,B528&gt;40),9*转化表!$F$24+10*转化表!$F$25+10*转化表!$F$26+10*转化表!$F$27+(B528-40)*转化表!$F$28,IF(AND(B528&lt;=60,B528&gt;50),9*转化表!$F$24+10*转化表!$F$25+10*转化表!$F$26+10*转化表!$F$27+10*转化表!$F$28+(B528-50)*转化表!$F$29,IF(AND(B528&lt;=70,B528&gt;60),9*转化表!$F$24+10*转化表!$F$25+10*转化表!$F$26+10*转化表!$F$27+10*转化表!$F$28+10*转化表!$F$29+(B528-60)*转化表!$F$30,IF(AND(B528&lt;=80,B528&gt;70),9*转化表!$F$24+10*转化表!$F$25+10*转化表!$F$26+10*转化表!$F$27+10*转化表!$F$28+10*转化表!$F$29+10*转化表!$F$30+(B528-70)*转化表!$F$31,IF(AND(B528&lt;=90,B528&gt;80),9*转化表!$F$24+10*转化表!$F$25+10*转化表!$F$26+10*转化表!$F$27+10*转化表!$F$28+10*转化表!$F$29+10*转化表!$F$30+10*转化表!$F$31+(B528-80)*转化表!$F$32,IF(AND(B528&lt;=100,B528&gt;90),9*转化表!$F$24+10*转化表!$F$25+10*转化表!$F$26+10*转化表!$F$27+10*转化表!$F$28+10*转化表!$F$29+10*转化表!$F$30+10*转化表!$F$31+10*转化表!$F$32+(B528-90)*转化表!$F$33,IF(AND(B528&lt;=110,B528&gt;100),9*转化表!$F$24+10*转化表!$F$25+10*转化表!$F$26+10*转化表!$F$27+10*转化表!$F$28+10*转化表!$F$29+10*转化表!$F$30+10*转化表!$F$31+10*转化表!$F$32+10*转化表!$F$33+(B528-100)*转化表!$F$34,IF(AND(B528&lt;=120,B528&gt;110),9*转化表!$F$24+10*转化表!$F$25+10*转化表!$F$26+10*转化表!$F$27+10*转化表!$F$28+10*转化表!$F$29+10*转化表!$F$30+10*转化表!$F$31+10*转化表!$F$32+10*转化表!$F$33+10*转化表!$F$34+(B528-110)*转化表!$F$35))))))))))))</f>
        <v>57.343000000000004</v>
      </c>
      <c r="K528" s="48">
        <f>(F528-50)*人物成长表!$B528*10%+0.8+IF(AND(B528&lt;=10,B528&gt;0),(人物成长表!$B528-1)*转化表!$G$24,IF(AND(B528&lt;=20,B528&gt;10),9*转化表!$G$24+(B528-10)*转化表!$G$25,IF(AND(B528&lt;=30,B528&gt;20),9*转化表!$G$24+10*转化表!$G$25+(B528-20)*转化表!$G$26,IF(AND(B528&lt;=40,B528&gt;30),9*转化表!$G$24+10*转化表!$G$25+10*转化表!$G$26+(B528-30)*转化表!$G$27,IF(AND(B528&lt;=50,B528&gt;40),9*转化表!$G$24+10*转化表!$G$25+10*转化表!$G$26+10*转化表!$G$27+(B528-40)*转化表!$G$28,IF(AND(B528&lt;=60,B528&gt;50),9*转化表!$G$24+10*转化表!$G$25+10*转化表!$G$26+10*转化表!$G$27+10*转化表!$G$28+(B528-50)*转化表!$G$29,IF(AND(B528&lt;=70,B528&gt;60),9*转化表!$G$24+10*转化表!$G$25+10*转化表!$G$26+10*转化表!$G$27+10*转化表!$G$28+10*转化表!$G$29+(B528-60)*转化表!$G$30,IF(AND(B528&lt;=80,B528&gt;70),9*转化表!$G$24+10*转化表!$G$25+10*转化表!$G$26+10*转化表!$G$27+10*转化表!$G$28+10*转化表!$G$29+10*转化表!$G$30+(B528-70)*转化表!$G$31,IF(AND(B528&lt;=90,B528&gt;80),9*转化表!$G$24+10*转化表!$G$25+10*转化表!$G$26+10*转化表!$G$27+10*转化表!$G$28+10*转化表!$G$29+10*转化表!$G$30+10*转化表!$G$31+(B528-80)*转化表!$G$32,IF(AND(B528&lt;=100,B528&gt;90),9*转化表!$G$24+10*转化表!$G$25+10*转化表!$G$26+10*转化表!$G$27+10*转化表!$G$28+10*转化表!$G$29+10*转化表!$G$30+10*转化表!$G$31+10*转化表!$G$32+(B528-90)*转化表!$G$33,IF(AND(B528&lt;=110,B528&gt;100),9*转化表!$G$24+10*转化表!$G$25+10*转化表!$G$26+10*转化表!$G$27+10*转化表!$G$28+10*转化表!$G$29+10*转化表!$G$30+10*转化表!$G$31+10*转化表!$G$32+10*转化表!$G$33+(B528-100)*转化表!$G$34,IF(AND(B528&lt;=120,B528&gt;110),9*转化表!$G$24+10*转化表!$G$25+10*转化表!$G$26+10*转化表!$G$27+10*转化表!$G$28+10*转化表!$G$29+10*转化表!$G$30+10*转化表!$G$31+10*转化表!$G$32+10*转化表!$G$33+10*转化表!$G$34+(B528-110)*转化表!$G$35))))))))))))</f>
        <v>176.07</v>
      </c>
      <c r="L528" s="48">
        <f>(F528-50)*人物成长表!$B528*7%+0.8+IF(AND(B528&lt;=10,B528&gt;0),(人物成长表!$B528-1)*转化表!$H$24,IF(AND(B528&lt;=20,B528&gt;10),9*转化表!$H$24+(B528-10)*转化表!$H$25,IF(AND(B528&lt;=30,B528&gt;20),9*转化表!$H$24+10*转化表!$H$25+(B528-20)*转化表!$H$26,IF(AND(B528&lt;=40,B528&gt;30),9*转化表!$H$24+10*转化表!$H$25+10*转化表!$H$26+(B528-30)*转化表!$H$27,IF(AND(B528&lt;=50,B528&gt;40),9*转化表!$H$24+10*转化表!$H$25+10*转化表!$H$26+10*转化表!$H$27+(B528-40)*转化表!$H$28,IF(AND(B528&lt;=60,B528&gt;50),9*转化表!$H$24+10*转化表!$H$25+10*转化表!$H$26+10*转化表!$H$27+10*转化表!$H$28+(B528-50)*转化表!$H$29,IF(AND(B528&lt;=70,B528&gt;60),9*转化表!$H$24+10*转化表!$H$25+10*转化表!$H$26+10*转化表!$H$27+10*转化表!$H$28+10*转化表!$H$29+(B528-60)*转化表!$H$30,IF(AND(B528&lt;=80,B528&gt;70),9*转化表!$H$24+10*转化表!$H$25+10*转化表!$H$26+10*转化表!$H$27+10*转化表!$H$28+10*转化表!$H$29+10*转化表!$H$30+(B528-70)*转化表!$H$31,IF(AND(B528&lt;=90,B528&gt;80),9*转化表!$H$24+10*转化表!$H$25+10*转化表!$H$26+10*转化表!$H$27+10*转化表!$H$28+10*转化表!$H$29+10*转化表!$H$30+10*转化表!$H$31+(B528-80)*转化表!$H$32,IF(AND(B528&lt;=100,B528&gt;90),9*转化表!$H$24+10*转化表!$H$25+10*转化表!$H$26+10*转化表!$H$27+10*转化表!$H$28+10*转化表!$H$29+10*转化表!$H$30+10*转化表!$H$31+10*转化表!$H$32+(B528-90)*转化表!$H$33,IF(AND(B528&lt;=110,B528&gt;100),9*转化表!$H$24+10*转化表!$H$25+10*转化表!$H$26+10*转化表!$H$27+10*转化表!$H$28+10*转化表!$H$29+10*转化表!$H$30+10*转化表!$H$31+10*转化表!$H$32+10*转化表!$H$33+(B528-100)*转化表!$H$34,IF(AND(B528&lt;=120,B528&gt;110),9*转化表!$H$24+10*转化表!$H$25+10*转化表!$H$26+10*转化表!$H$27+10*转化表!$H$28+10*转化表!$H$29+10*转化表!$H$30+10*转化表!$H$31+10*转化表!$H$32+10*转化表!$H$33+10*转化表!$H$34+(B528-110)*转化表!$H$35))))))))))))</f>
        <v>58.09</v>
      </c>
      <c r="M528" s="30">
        <v>0.25</v>
      </c>
      <c r="N528" s="28">
        <v>0</v>
      </c>
      <c r="O528" s="28">
        <v>0</v>
      </c>
      <c r="P528" s="28">
        <v>0</v>
      </c>
      <c r="Q528" s="28">
        <v>0</v>
      </c>
      <c r="R528" s="28">
        <v>0</v>
      </c>
      <c r="S528" s="28">
        <v>0</v>
      </c>
    </row>
    <row r="529" spans="1:19">
      <c r="A529" s="27" t="s">
        <v>25</v>
      </c>
      <c r="B529" s="28">
        <v>48</v>
      </c>
      <c r="C529" s="29">
        <f>IF(A529="圣骑士",(40*(人物成长表!$B529-1)+150)*转化表!$H$2,IF(A529="战士",(40*(人物成长表!$B529-1)+150)*转化表!$H$3,IF(A529="盗贼",(40*(人物成长表!$B529-1)+150)*转化表!$H$4,IF(A529="弓手",(40*(人物成长表!$B529-1)+150)*转化表!$H$5,IF(A529="法师",(40*(人物成长表!$B529-1)+150)*转化表!$H$6)))))</f>
        <v>1421</v>
      </c>
      <c r="D529" s="27">
        <v>60</v>
      </c>
      <c r="E529" s="27">
        <v>60</v>
      </c>
      <c r="F529" s="28">
        <v>60</v>
      </c>
      <c r="G529" s="49">
        <f>IF(A529="圣骑士",人物成长表!$D529*人物成长表!$B529*10%*转化表!$B$2+转化表!$B$2*人物成长表!$B529*10%,IF(A529="战士",人物成长表!$D529*人物成长表!$B529*10%+16+(人物成长表!$B529-1)*(-3),IF(A529="盗贼",人物成长表!$D529*人物成长表!$B529*15%*转化表!$B$4,IF(A529="弓手",人物成长表!$D529*人物成长表!$B529*15%*转化表!$B$5,IF(A529="法师",人物成长表!$D529*人物成长表!$B529*15%*转化表!$B$6)))))</f>
        <v>0</v>
      </c>
      <c r="H529" s="49">
        <f>IF(A529="圣骑士",人物成长表!$D529*人物成长表!$B529*5%*转化表!$C$2,IF(A529="战士",人物成长表!$D529*人物成长表!$B529*5%*转化表!$C$3,IF(A529="盗贼",人物成长表!$D529*人物成长表!$B529*5%*转化表!$C$4,IF(A529="弓手",人物成长表!$D529*人物成长表!$B529*5%*转化表!$C$5,IF(A529="法师",人物成长表!$D529*人物成长表!$B529*5%*转化表!$C$6)))))</f>
        <v>100.8</v>
      </c>
      <c r="I529" s="49">
        <f>IF(A529="圣骑士",人物成长表!$E529*人物成长表!$B529*15%*转化表!$D$2,IF(A529="战士",人物成长表!$E529*人物成长表!$B529*15%*转化表!$D$3,IF(A529="盗贼",人物成长表!$E529*人物成长表!$B529*15%*转化表!$D$4,IF(A529="弓手",人物成长表!$E529*人物成长表!$B529*15%*转化表!$D$5,IF(A529="法师",人物成长表!$E529*人物成长表!$B529*15%*转化表!$D$6)))))</f>
        <v>518.4</v>
      </c>
      <c r="J529" s="48">
        <f>(E529-50)*人物成长表!$B529*7%+0.053+IF(AND(B529&lt;=10,B529&gt;0),(人物成长表!$B529-1)*转化表!$F$24,IF(AND(B529&lt;=20,B529&gt;10),9*转化表!$F$24+(B529-10)*转化表!$F$25,IF(AND(B529&lt;=30,B529&gt;20),9*转化表!$F$24+10*转化表!$F$25+(B529-20)*转化表!$F$26,IF(AND(B529&lt;=40,B529&gt;30),9*转化表!$F$24+10*转化表!$F$25+10*转化表!$F$26+(B529-30)*转化表!$F$27,IF(AND(B529&lt;=50,B529&gt;40),9*转化表!$F$24+10*转化表!$F$25+10*转化表!$F$26+10*转化表!$F$27+(B529-40)*转化表!$F$28,IF(AND(B529&lt;=60,B529&gt;50),9*转化表!$F$24+10*转化表!$F$25+10*转化表!$F$26+10*转化表!$F$27+10*转化表!$F$28+(B529-50)*转化表!$F$29,IF(AND(B529&lt;=70,B529&gt;60),9*转化表!$F$24+10*转化表!$F$25+10*转化表!$F$26+10*转化表!$F$27+10*转化表!$F$28+10*转化表!$F$29+(B529-60)*转化表!$F$30,IF(AND(B529&lt;=80,B529&gt;70),9*转化表!$F$24+10*转化表!$F$25+10*转化表!$F$26+10*转化表!$F$27+10*转化表!$F$28+10*转化表!$F$29+10*转化表!$F$30+(B529-70)*转化表!$F$31,IF(AND(B529&lt;=90,B529&gt;80),9*转化表!$F$24+10*转化表!$F$25+10*转化表!$F$26+10*转化表!$F$27+10*转化表!$F$28+10*转化表!$F$29+10*转化表!$F$30+10*转化表!$F$31+(B529-80)*转化表!$F$32,IF(AND(B529&lt;=100,B529&gt;90),9*转化表!$F$24+10*转化表!$F$25+10*转化表!$F$26+10*转化表!$F$27+10*转化表!$F$28+10*转化表!$F$29+10*转化表!$F$30+10*转化表!$F$31+10*转化表!$F$32+(B529-90)*转化表!$F$33,IF(AND(B529&lt;=110,B529&gt;100),9*转化表!$F$24+10*转化表!$F$25+10*转化表!$F$26+10*转化表!$F$27+10*转化表!$F$28+10*转化表!$F$29+10*转化表!$F$30+10*转化表!$F$31+10*转化表!$F$32+10*转化表!$F$33+(B529-100)*转化表!$F$34,IF(AND(B529&lt;=120,B529&gt;110),9*转化表!$F$24+10*转化表!$F$25+10*转化表!$F$26+10*转化表!$F$27+10*转化表!$F$28+10*转化表!$F$29+10*转化表!$F$30+10*转化表!$F$31+10*转化表!$F$32+10*转化表!$F$33+10*转化表!$F$34+(B529-110)*转化表!$F$35))))))))))))</f>
        <v>58.762999999999998</v>
      </c>
      <c r="K529" s="48">
        <f>(F529-50)*人物成长表!$B529*10%+0.8+IF(AND(B529&lt;=10,B529&gt;0),(人物成长表!$B529-1)*转化表!$G$24,IF(AND(B529&lt;=20,B529&gt;10),9*转化表!$G$24+(B529-10)*转化表!$G$25,IF(AND(B529&lt;=30,B529&gt;20),9*转化表!$G$24+10*转化表!$G$25+(B529-20)*转化表!$G$26,IF(AND(B529&lt;=40,B529&gt;30),9*转化表!$G$24+10*转化表!$G$25+10*转化表!$G$26+(B529-30)*转化表!$G$27,IF(AND(B529&lt;=50,B529&gt;40),9*转化表!$G$24+10*转化表!$G$25+10*转化表!$G$26+10*转化表!$G$27+(B529-40)*转化表!$G$28,IF(AND(B529&lt;=60,B529&gt;50),9*转化表!$G$24+10*转化表!$G$25+10*转化表!$G$26+10*转化表!$G$27+10*转化表!$G$28+(B529-50)*转化表!$G$29,IF(AND(B529&lt;=70,B529&gt;60),9*转化表!$G$24+10*转化表!$G$25+10*转化表!$G$26+10*转化表!$G$27+10*转化表!$G$28+10*转化表!$G$29+(B529-60)*转化表!$G$30,IF(AND(B529&lt;=80,B529&gt;70),9*转化表!$G$24+10*转化表!$G$25+10*转化表!$G$26+10*转化表!$G$27+10*转化表!$G$28+10*转化表!$G$29+10*转化表!$G$30+(B529-70)*转化表!$G$31,IF(AND(B529&lt;=90,B529&gt;80),9*转化表!$G$24+10*转化表!$G$25+10*转化表!$G$26+10*转化表!$G$27+10*转化表!$G$28+10*转化表!$G$29+10*转化表!$G$30+10*转化表!$G$31+(B529-80)*转化表!$G$32,IF(AND(B529&lt;=100,B529&gt;90),9*转化表!$G$24+10*转化表!$G$25+10*转化表!$G$26+10*转化表!$G$27+10*转化表!$G$28+10*转化表!$G$29+10*转化表!$G$30+10*转化表!$G$31+10*转化表!$G$32+(B529-90)*转化表!$G$33,IF(AND(B529&lt;=110,B529&gt;100),9*转化表!$G$24+10*转化表!$G$25+10*转化表!$G$26+10*转化表!$G$27+10*转化表!$G$28+10*转化表!$G$29+10*转化表!$G$30+10*转化表!$G$31+10*转化表!$G$32+10*转化表!$G$33+(B529-100)*转化表!$G$34,IF(AND(B529&lt;=120,B529&gt;110),9*转化表!$G$24+10*转化表!$G$25+10*转化表!$G$26+10*转化表!$G$27+10*转化表!$G$28+10*转化表!$G$29+10*转化表!$G$30+10*转化表!$G$31+10*转化表!$G$32+10*转化表!$G$33+10*转化表!$G$34+(B529-110)*转化表!$G$35))))))))))))</f>
        <v>181.87</v>
      </c>
      <c r="L529" s="48">
        <f>(F529-50)*人物成长表!$B529*7%+0.8+IF(AND(B529&lt;=10,B529&gt;0),(人物成长表!$B529-1)*转化表!$H$24,IF(AND(B529&lt;=20,B529&gt;10),9*转化表!$H$24+(B529-10)*转化表!$H$25,IF(AND(B529&lt;=30,B529&gt;20),9*转化表!$H$24+10*转化表!$H$25+(B529-20)*转化表!$H$26,IF(AND(B529&lt;=40,B529&gt;30),9*转化表!$H$24+10*转化表!$H$25+10*转化表!$H$26+(B529-30)*转化表!$H$27,IF(AND(B529&lt;=50,B529&gt;40),9*转化表!$H$24+10*转化表!$H$25+10*转化表!$H$26+10*转化表!$H$27+(B529-40)*转化表!$H$28,IF(AND(B529&lt;=60,B529&gt;50),9*转化表!$H$24+10*转化表!$H$25+10*转化表!$H$26+10*转化表!$H$27+10*转化表!$H$28+(B529-50)*转化表!$H$29,IF(AND(B529&lt;=70,B529&gt;60),9*转化表!$H$24+10*转化表!$H$25+10*转化表!$H$26+10*转化表!$H$27+10*转化表!$H$28+10*转化表!$H$29+(B529-60)*转化表!$H$30,IF(AND(B529&lt;=80,B529&gt;70),9*转化表!$H$24+10*转化表!$H$25+10*转化表!$H$26+10*转化表!$H$27+10*转化表!$H$28+10*转化表!$H$29+10*转化表!$H$30+(B529-70)*转化表!$H$31,IF(AND(B529&lt;=90,B529&gt;80),9*转化表!$H$24+10*转化表!$H$25+10*转化表!$H$26+10*转化表!$H$27+10*转化表!$H$28+10*转化表!$H$29+10*转化表!$H$30+10*转化表!$H$31+(B529-80)*转化表!$H$32,IF(AND(B529&lt;=100,B529&gt;90),9*转化表!$H$24+10*转化表!$H$25+10*转化表!$H$26+10*转化表!$H$27+10*转化表!$H$28+10*转化表!$H$29+10*转化表!$H$30+10*转化表!$H$31+10*转化表!$H$32+(B529-90)*转化表!$H$33,IF(AND(B529&lt;=110,B529&gt;100),9*转化表!$H$24+10*转化表!$H$25+10*转化表!$H$26+10*转化表!$H$27+10*转化表!$H$28+10*转化表!$H$29+10*转化表!$H$30+10*转化表!$H$31+10*转化表!$H$32+10*转化表!$H$33+(B529-100)*转化表!$H$34,IF(AND(B529&lt;=120,B529&gt;110),9*转化表!$H$24+10*转化表!$H$25+10*转化表!$H$26+10*转化表!$H$27+10*转化表!$H$28+10*转化表!$H$29+10*转化表!$H$30+10*转化表!$H$31+10*转化表!$H$32+10*转化表!$H$33+10*转化表!$H$34+(B529-110)*转化表!$H$35))))))))))))</f>
        <v>59.51</v>
      </c>
      <c r="M529" s="30">
        <v>0.25</v>
      </c>
      <c r="N529" s="28">
        <v>0</v>
      </c>
      <c r="O529" s="28">
        <v>0</v>
      </c>
      <c r="P529" s="28">
        <v>0</v>
      </c>
      <c r="Q529" s="28">
        <v>0</v>
      </c>
      <c r="R529" s="28">
        <v>0</v>
      </c>
      <c r="S529" s="28">
        <v>0</v>
      </c>
    </row>
    <row r="530" spans="1:19">
      <c r="A530" s="27" t="s">
        <v>25</v>
      </c>
      <c r="B530" s="28">
        <v>49</v>
      </c>
      <c r="C530" s="29">
        <f>IF(A530="圣骑士",(40*(人物成长表!$B530-1)+150)*转化表!$H$2,IF(A530="战士",(40*(人物成长表!$B530-1)+150)*转化表!$H$3,IF(A530="盗贼",(40*(人物成长表!$B530-1)+150)*转化表!$H$4,IF(A530="弓手",(40*(人物成长表!$B530-1)+150)*转化表!$H$5,IF(A530="法师",(40*(人物成长表!$B530-1)+150)*转化表!$H$6)))))</f>
        <v>1449</v>
      </c>
      <c r="D530" s="27">
        <v>60</v>
      </c>
      <c r="E530" s="27">
        <v>60</v>
      </c>
      <c r="F530" s="28">
        <v>60</v>
      </c>
      <c r="G530" s="49">
        <f>IF(A530="圣骑士",人物成长表!$D530*人物成长表!$B530*10%*转化表!$B$2+转化表!$B$2*人物成长表!$B530*10%,IF(A530="战士",人物成长表!$D530*人物成长表!$B530*10%+16+(人物成长表!$B530-1)*(-3),IF(A530="盗贼",人物成长表!$D530*人物成长表!$B530*15%*转化表!$B$4,IF(A530="弓手",人物成长表!$D530*人物成长表!$B530*15%*转化表!$B$5,IF(A530="法师",人物成长表!$D530*人物成长表!$B530*15%*转化表!$B$6)))))</f>
        <v>0</v>
      </c>
      <c r="H530" s="49">
        <f>IF(A530="圣骑士",人物成长表!$D530*人物成长表!$B530*5%*转化表!$C$2,IF(A530="战士",人物成长表!$D530*人物成长表!$B530*5%*转化表!$C$3,IF(A530="盗贼",人物成长表!$D530*人物成长表!$B530*5%*转化表!$C$4,IF(A530="弓手",人物成长表!$D530*人物成长表!$B530*5%*转化表!$C$5,IF(A530="法师",人物成长表!$D530*人物成长表!$B530*5%*转化表!$C$6)))))</f>
        <v>102.89999999999999</v>
      </c>
      <c r="I530" s="49">
        <f>IF(A530="圣骑士",人物成长表!$E530*人物成长表!$B530*15%*转化表!$D$2,IF(A530="战士",人物成长表!$E530*人物成长表!$B530*15%*转化表!$D$3,IF(A530="盗贼",人物成长表!$E530*人物成长表!$B530*15%*转化表!$D$4,IF(A530="弓手",人物成长表!$E530*人物成长表!$B530*15%*转化表!$D$5,IF(A530="法师",人物成长表!$E530*人物成长表!$B530*15%*转化表!$D$6)))))</f>
        <v>529.19999999999993</v>
      </c>
      <c r="J530" s="48">
        <f>(E530-50)*人物成长表!$B530*7%+0.053+IF(AND(B530&lt;=10,B530&gt;0),(人物成长表!$B530-1)*转化表!$F$24,IF(AND(B530&lt;=20,B530&gt;10),9*转化表!$F$24+(B530-10)*转化表!$F$25,IF(AND(B530&lt;=30,B530&gt;20),9*转化表!$F$24+10*转化表!$F$25+(B530-20)*转化表!$F$26,IF(AND(B530&lt;=40,B530&gt;30),9*转化表!$F$24+10*转化表!$F$25+10*转化表!$F$26+(B530-30)*转化表!$F$27,IF(AND(B530&lt;=50,B530&gt;40),9*转化表!$F$24+10*转化表!$F$25+10*转化表!$F$26+10*转化表!$F$27+(B530-40)*转化表!$F$28,IF(AND(B530&lt;=60,B530&gt;50),9*转化表!$F$24+10*转化表!$F$25+10*转化表!$F$26+10*转化表!$F$27+10*转化表!$F$28+(B530-50)*转化表!$F$29,IF(AND(B530&lt;=70,B530&gt;60),9*转化表!$F$24+10*转化表!$F$25+10*转化表!$F$26+10*转化表!$F$27+10*转化表!$F$28+10*转化表!$F$29+(B530-60)*转化表!$F$30,IF(AND(B530&lt;=80,B530&gt;70),9*转化表!$F$24+10*转化表!$F$25+10*转化表!$F$26+10*转化表!$F$27+10*转化表!$F$28+10*转化表!$F$29+10*转化表!$F$30+(B530-70)*转化表!$F$31,IF(AND(B530&lt;=90,B530&gt;80),9*转化表!$F$24+10*转化表!$F$25+10*转化表!$F$26+10*转化表!$F$27+10*转化表!$F$28+10*转化表!$F$29+10*转化表!$F$30+10*转化表!$F$31+(B530-80)*转化表!$F$32,IF(AND(B530&lt;=100,B530&gt;90),9*转化表!$F$24+10*转化表!$F$25+10*转化表!$F$26+10*转化表!$F$27+10*转化表!$F$28+10*转化表!$F$29+10*转化表!$F$30+10*转化表!$F$31+10*转化表!$F$32+(B530-90)*转化表!$F$33,IF(AND(B530&lt;=110,B530&gt;100),9*转化表!$F$24+10*转化表!$F$25+10*转化表!$F$26+10*转化表!$F$27+10*转化表!$F$28+10*转化表!$F$29+10*转化表!$F$30+10*转化表!$F$31+10*转化表!$F$32+10*转化表!$F$33+(B530-100)*转化表!$F$34,IF(AND(B530&lt;=120,B530&gt;110),9*转化表!$F$24+10*转化表!$F$25+10*转化表!$F$26+10*转化表!$F$27+10*转化表!$F$28+10*转化表!$F$29+10*转化表!$F$30+10*转化表!$F$31+10*转化表!$F$32+10*转化表!$F$33+10*转化表!$F$34+(B530-110)*转化表!$F$35))))))))))))</f>
        <v>60.183000000000007</v>
      </c>
      <c r="K530" s="48">
        <f>(F530-50)*人物成长表!$B530*10%+0.8+IF(AND(B530&lt;=10,B530&gt;0),(人物成长表!$B530-1)*转化表!$G$24,IF(AND(B530&lt;=20,B530&gt;10),9*转化表!$G$24+(B530-10)*转化表!$G$25,IF(AND(B530&lt;=30,B530&gt;20),9*转化表!$G$24+10*转化表!$G$25+(B530-20)*转化表!$G$26,IF(AND(B530&lt;=40,B530&gt;30),9*转化表!$G$24+10*转化表!$G$25+10*转化表!$G$26+(B530-30)*转化表!$G$27,IF(AND(B530&lt;=50,B530&gt;40),9*转化表!$G$24+10*转化表!$G$25+10*转化表!$G$26+10*转化表!$G$27+(B530-40)*转化表!$G$28,IF(AND(B530&lt;=60,B530&gt;50),9*转化表!$G$24+10*转化表!$G$25+10*转化表!$G$26+10*转化表!$G$27+10*转化表!$G$28+(B530-50)*转化表!$G$29,IF(AND(B530&lt;=70,B530&gt;60),9*转化表!$G$24+10*转化表!$G$25+10*转化表!$G$26+10*转化表!$G$27+10*转化表!$G$28+10*转化表!$G$29+(B530-60)*转化表!$G$30,IF(AND(B530&lt;=80,B530&gt;70),9*转化表!$G$24+10*转化表!$G$25+10*转化表!$G$26+10*转化表!$G$27+10*转化表!$G$28+10*转化表!$G$29+10*转化表!$G$30+(B530-70)*转化表!$G$31,IF(AND(B530&lt;=90,B530&gt;80),9*转化表!$G$24+10*转化表!$G$25+10*转化表!$G$26+10*转化表!$G$27+10*转化表!$G$28+10*转化表!$G$29+10*转化表!$G$30+10*转化表!$G$31+(B530-80)*转化表!$G$32,IF(AND(B530&lt;=100,B530&gt;90),9*转化表!$G$24+10*转化表!$G$25+10*转化表!$G$26+10*转化表!$G$27+10*转化表!$G$28+10*转化表!$G$29+10*转化表!$G$30+10*转化表!$G$31+10*转化表!$G$32+(B530-90)*转化表!$G$33,IF(AND(B530&lt;=110,B530&gt;100),9*转化表!$G$24+10*转化表!$G$25+10*转化表!$G$26+10*转化表!$G$27+10*转化表!$G$28+10*转化表!$G$29+10*转化表!$G$30+10*转化表!$G$31+10*转化表!$G$32+10*转化表!$G$33+(B530-100)*转化表!$G$34,IF(AND(B530&lt;=120,B530&gt;110),9*转化表!$G$24+10*转化表!$G$25+10*转化表!$G$26+10*转化表!$G$27+10*转化表!$G$28+10*转化表!$G$29+10*转化表!$G$30+10*转化表!$G$31+10*转化表!$G$32+10*转化表!$G$33+10*转化表!$G$34+(B530-110)*转化表!$G$35))))))))))))</f>
        <v>187.67000000000002</v>
      </c>
      <c r="L530" s="48">
        <f>(F530-50)*人物成长表!$B530*7%+0.8+IF(AND(B530&lt;=10,B530&gt;0),(人物成长表!$B530-1)*转化表!$H$24,IF(AND(B530&lt;=20,B530&gt;10),9*转化表!$H$24+(B530-10)*转化表!$H$25,IF(AND(B530&lt;=30,B530&gt;20),9*转化表!$H$24+10*转化表!$H$25+(B530-20)*转化表!$H$26,IF(AND(B530&lt;=40,B530&gt;30),9*转化表!$H$24+10*转化表!$H$25+10*转化表!$H$26+(B530-30)*转化表!$H$27,IF(AND(B530&lt;=50,B530&gt;40),9*转化表!$H$24+10*转化表!$H$25+10*转化表!$H$26+10*转化表!$H$27+(B530-40)*转化表!$H$28,IF(AND(B530&lt;=60,B530&gt;50),9*转化表!$H$24+10*转化表!$H$25+10*转化表!$H$26+10*转化表!$H$27+10*转化表!$H$28+(B530-50)*转化表!$H$29,IF(AND(B530&lt;=70,B530&gt;60),9*转化表!$H$24+10*转化表!$H$25+10*转化表!$H$26+10*转化表!$H$27+10*转化表!$H$28+10*转化表!$H$29+(B530-60)*转化表!$H$30,IF(AND(B530&lt;=80,B530&gt;70),9*转化表!$H$24+10*转化表!$H$25+10*转化表!$H$26+10*转化表!$H$27+10*转化表!$H$28+10*转化表!$H$29+10*转化表!$H$30+(B530-70)*转化表!$H$31,IF(AND(B530&lt;=90,B530&gt;80),9*转化表!$H$24+10*转化表!$H$25+10*转化表!$H$26+10*转化表!$H$27+10*转化表!$H$28+10*转化表!$H$29+10*转化表!$H$30+10*转化表!$H$31+(B530-80)*转化表!$H$32,IF(AND(B530&lt;=100,B530&gt;90),9*转化表!$H$24+10*转化表!$H$25+10*转化表!$H$26+10*转化表!$H$27+10*转化表!$H$28+10*转化表!$H$29+10*转化表!$H$30+10*转化表!$H$31+10*转化表!$H$32+(B530-90)*转化表!$H$33,IF(AND(B530&lt;=110,B530&gt;100),9*转化表!$H$24+10*转化表!$H$25+10*转化表!$H$26+10*转化表!$H$27+10*转化表!$H$28+10*转化表!$H$29+10*转化表!$H$30+10*转化表!$H$31+10*转化表!$H$32+10*转化表!$H$33+(B530-100)*转化表!$H$34,IF(AND(B530&lt;=120,B530&gt;110),9*转化表!$H$24+10*转化表!$H$25+10*转化表!$H$26+10*转化表!$H$27+10*转化表!$H$28+10*转化表!$H$29+10*转化表!$H$30+10*转化表!$H$31+10*转化表!$H$32+10*转化表!$H$33+10*转化表!$H$34+(B530-110)*转化表!$H$35))))))))))))</f>
        <v>60.930000000000007</v>
      </c>
      <c r="M530" s="30">
        <v>0.25</v>
      </c>
      <c r="N530" s="28">
        <v>0</v>
      </c>
      <c r="O530" s="28">
        <v>0</v>
      </c>
      <c r="P530" s="28">
        <v>0</v>
      </c>
      <c r="Q530" s="28">
        <v>0</v>
      </c>
      <c r="R530" s="28">
        <v>0</v>
      </c>
      <c r="S530" s="28">
        <v>0</v>
      </c>
    </row>
    <row r="531" spans="1:19">
      <c r="A531" s="27" t="s">
        <v>25</v>
      </c>
      <c r="B531" s="28">
        <v>50</v>
      </c>
      <c r="C531" s="29">
        <f>IF(A531="圣骑士",(40*(人物成长表!$B531-1)+150)*转化表!$H$2,IF(A531="战士",(40*(人物成长表!$B531-1)+150)*转化表!$H$3,IF(A531="盗贼",(40*(人物成长表!$B531-1)+150)*转化表!$H$4,IF(A531="弓手",(40*(人物成长表!$B531-1)+150)*转化表!$H$5,IF(A531="法师",(40*(人物成长表!$B531-1)+150)*转化表!$H$6)))))</f>
        <v>1477</v>
      </c>
      <c r="D531" s="27">
        <v>60</v>
      </c>
      <c r="E531" s="27">
        <v>60</v>
      </c>
      <c r="F531" s="28">
        <v>60</v>
      </c>
      <c r="G531" s="49">
        <f>IF(A531="圣骑士",人物成长表!$D531*人物成长表!$B531*10%*转化表!$B$2+转化表!$B$2*人物成长表!$B531*10%,IF(A531="战士",人物成长表!$D531*人物成长表!$B531*10%+16+(人物成长表!$B531-1)*(-3),IF(A531="盗贼",人物成长表!$D531*人物成长表!$B531*15%*转化表!$B$4,IF(A531="弓手",人物成长表!$D531*人物成长表!$B531*15%*转化表!$B$5,IF(A531="法师",人物成长表!$D531*人物成长表!$B531*15%*转化表!$B$6)))))</f>
        <v>0</v>
      </c>
      <c r="H531" s="49">
        <f>IF(A531="圣骑士",人物成长表!$D531*人物成长表!$B531*5%*转化表!$C$2,IF(A531="战士",人物成长表!$D531*人物成长表!$B531*5%*转化表!$C$3,IF(A531="盗贼",人物成长表!$D531*人物成长表!$B531*5%*转化表!$C$4,IF(A531="弓手",人物成长表!$D531*人物成长表!$B531*5%*转化表!$C$5,IF(A531="法师",人物成长表!$D531*人物成长表!$B531*5%*转化表!$C$6)))))</f>
        <v>105</v>
      </c>
      <c r="I531" s="49">
        <f>IF(A531="圣骑士",人物成长表!$E531*人物成长表!$B531*15%*转化表!$D$2,IF(A531="战士",人物成长表!$E531*人物成长表!$B531*15%*转化表!$D$3,IF(A531="盗贼",人物成长表!$E531*人物成长表!$B531*15%*转化表!$D$4,IF(A531="弓手",人物成长表!$E531*人物成长表!$B531*15%*转化表!$D$5,IF(A531="法师",人物成长表!$E531*人物成长表!$B531*15%*转化表!$D$6)))))</f>
        <v>540</v>
      </c>
      <c r="J531" s="48">
        <f>(E531-50)*人物成长表!$B531*7%+0.053+IF(AND(B531&lt;=10,B531&gt;0),(人物成长表!$B531-1)*转化表!$F$24,IF(AND(B531&lt;=20,B531&gt;10),9*转化表!$F$24+(B531-10)*转化表!$F$25,IF(AND(B531&lt;=30,B531&gt;20),9*转化表!$F$24+10*转化表!$F$25+(B531-20)*转化表!$F$26,IF(AND(B531&lt;=40,B531&gt;30),9*转化表!$F$24+10*转化表!$F$25+10*转化表!$F$26+(B531-30)*转化表!$F$27,IF(AND(B531&lt;=50,B531&gt;40),9*转化表!$F$24+10*转化表!$F$25+10*转化表!$F$26+10*转化表!$F$27+(B531-40)*转化表!$F$28,IF(AND(B531&lt;=60,B531&gt;50),9*转化表!$F$24+10*转化表!$F$25+10*转化表!$F$26+10*转化表!$F$27+10*转化表!$F$28+(B531-50)*转化表!$F$29,IF(AND(B531&lt;=70,B531&gt;60),9*转化表!$F$24+10*转化表!$F$25+10*转化表!$F$26+10*转化表!$F$27+10*转化表!$F$28+10*转化表!$F$29+(B531-60)*转化表!$F$30,IF(AND(B531&lt;=80,B531&gt;70),9*转化表!$F$24+10*转化表!$F$25+10*转化表!$F$26+10*转化表!$F$27+10*转化表!$F$28+10*转化表!$F$29+10*转化表!$F$30+(B531-70)*转化表!$F$31,IF(AND(B531&lt;=90,B531&gt;80),9*转化表!$F$24+10*转化表!$F$25+10*转化表!$F$26+10*转化表!$F$27+10*转化表!$F$28+10*转化表!$F$29+10*转化表!$F$30+10*转化表!$F$31+(B531-80)*转化表!$F$32,IF(AND(B531&lt;=100,B531&gt;90),9*转化表!$F$24+10*转化表!$F$25+10*转化表!$F$26+10*转化表!$F$27+10*转化表!$F$28+10*转化表!$F$29+10*转化表!$F$30+10*转化表!$F$31+10*转化表!$F$32+(B531-90)*转化表!$F$33,IF(AND(B531&lt;=110,B531&gt;100),9*转化表!$F$24+10*转化表!$F$25+10*转化表!$F$26+10*转化表!$F$27+10*转化表!$F$28+10*转化表!$F$29+10*转化表!$F$30+10*转化表!$F$31+10*转化表!$F$32+10*转化表!$F$33+(B531-100)*转化表!$F$34,IF(AND(B531&lt;=120,B531&gt;110),9*转化表!$F$24+10*转化表!$F$25+10*转化表!$F$26+10*转化表!$F$27+10*转化表!$F$28+10*转化表!$F$29+10*转化表!$F$30+10*转化表!$F$31+10*转化表!$F$32+10*转化表!$F$33+10*转化表!$F$34+(B531-110)*转化表!$F$35))))))))))))</f>
        <v>61.602999999999994</v>
      </c>
      <c r="K531" s="48">
        <f>(F531-50)*人物成长表!$B531*10%+0.8+IF(AND(B531&lt;=10,B531&gt;0),(人物成长表!$B531-1)*转化表!$G$24,IF(AND(B531&lt;=20,B531&gt;10),9*转化表!$G$24+(B531-10)*转化表!$G$25,IF(AND(B531&lt;=30,B531&gt;20),9*转化表!$G$24+10*转化表!$G$25+(B531-20)*转化表!$G$26,IF(AND(B531&lt;=40,B531&gt;30),9*转化表!$G$24+10*转化表!$G$25+10*转化表!$G$26+(B531-30)*转化表!$G$27,IF(AND(B531&lt;=50,B531&gt;40),9*转化表!$G$24+10*转化表!$G$25+10*转化表!$G$26+10*转化表!$G$27+(B531-40)*转化表!$G$28,IF(AND(B531&lt;=60,B531&gt;50),9*转化表!$G$24+10*转化表!$G$25+10*转化表!$G$26+10*转化表!$G$27+10*转化表!$G$28+(B531-50)*转化表!$G$29,IF(AND(B531&lt;=70,B531&gt;60),9*转化表!$G$24+10*转化表!$G$25+10*转化表!$G$26+10*转化表!$G$27+10*转化表!$G$28+10*转化表!$G$29+(B531-60)*转化表!$G$30,IF(AND(B531&lt;=80,B531&gt;70),9*转化表!$G$24+10*转化表!$G$25+10*转化表!$G$26+10*转化表!$G$27+10*转化表!$G$28+10*转化表!$G$29+10*转化表!$G$30+(B531-70)*转化表!$G$31,IF(AND(B531&lt;=90,B531&gt;80),9*转化表!$G$24+10*转化表!$G$25+10*转化表!$G$26+10*转化表!$G$27+10*转化表!$G$28+10*转化表!$G$29+10*转化表!$G$30+10*转化表!$G$31+(B531-80)*转化表!$G$32,IF(AND(B531&lt;=100,B531&gt;90),9*转化表!$G$24+10*转化表!$G$25+10*转化表!$G$26+10*转化表!$G$27+10*转化表!$G$28+10*转化表!$G$29+10*转化表!$G$30+10*转化表!$G$31+10*转化表!$G$32+(B531-90)*转化表!$G$33,IF(AND(B531&lt;=110,B531&gt;100),9*转化表!$G$24+10*转化表!$G$25+10*转化表!$G$26+10*转化表!$G$27+10*转化表!$G$28+10*转化表!$G$29+10*转化表!$G$30+10*转化表!$G$31+10*转化表!$G$32+10*转化表!$G$33+(B531-100)*转化表!$G$34,IF(AND(B531&lt;=120,B531&gt;110),9*转化表!$G$24+10*转化表!$G$25+10*转化表!$G$26+10*转化表!$G$27+10*转化表!$G$28+10*转化表!$G$29+10*转化表!$G$30+10*转化表!$G$31+10*转化表!$G$32+10*转化表!$G$33+10*转化表!$G$34+(B531-110)*转化表!$G$35))))))))))))</f>
        <v>193.47000000000003</v>
      </c>
      <c r="L531" s="48">
        <f>(F531-50)*人物成长表!$B531*7%+0.8+IF(AND(B531&lt;=10,B531&gt;0),(人物成长表!$B531-1)*转化表!$H$24,IF(AND(B531&lt;=20,B531&gt;10),9*转化表!$H$24+(B531-10)*转化表!$H$25,IF(AND(B531&lt;=30,B531&gt;20),9*转化表!$H$24+10*转化表!$H$25+(B531-20)*转化表!$H$26,IF(AND(B531&lt;=40,B531&gt;30),9*转化表!$H$24+10*转化表!$H$25+10*转化表!$H$26+(B531-30)*转化表!$H$27,IF(AND(B531&lt;=50,B531&gt;40),9*转化表!$H$24+10*转化表!$H$25+10*转化表!$H$26+10*转化表!$H$27+(B531-40)*转化表!$H$28,IF(AND(B531&lt;=60,B531&gt;50),9*转化表!$H$24+10*转化表!$H$25+10*转化表!$H$26+10*转化表!$H$27+10*转化表!$H$28+(B531-50)*转化表!$H$29,IF(AND(B531&lt;=70,B531&gt;60),9*转化表!$H$24+10*转化表!$H$25+10*转化表!$H$26+10*转化表!$H$27+10*转化表!$H$28+10*转化表!$H$29+(B531-60)*转化表!$H$30,IF(AND(B531&lt;=80,B531&gt;70),9*转化表!$H$24+10*转化表!$H$25+10*转化表!$H$26+10*转化表!$H$27+10*转化表!$H$28+10*转化表!$H$29+10*转化表!$H$30+(B531-70)*转化表!$H$31,IF(AND(B531&lt;=90,B531&gt;80),9*转化表!$H$24+10*转化表!$H$25+10*转化表!$H$26+10*转化表!$H$27+10*转化表!$H$28+10*转化表!$H$29+10*转化表!$H$30+10*转化表!$H$31+(B531-80)*转化表!$H$32,IF(AND(B531&lt;=100,B531&gt;90),9*转化表!$H$24+10*转化表!$H$25+10*转化表!$H$26+10*转化表!$H$27+10*转化表!$H$28+10*转化表!$H$29+10*转化表!$H$30+10*转化表!$H$31+10*转化表!$H$32+(B531-90)*转化表!$H$33,IF(AND(B531&lt;=110,B531&gt;100),9*转化表!$H$24+10*转化表!$H$25+10*转化表!$H$26+10*转化表!$H$27+10*转化表!$H$28+10*转化表!$H$29+10*转化表!$H$30+10*转化表!$H$31+10*转化表!$H$32+10*转化表!$H$33+(B531-100)*转化表!$H$34,IF(AND(B531&lt;=120,B531&gt;110),9*转化表!$H$24+10*转化表!$H$25+10*转化表!$H$26+10*转化表!$H$27+10*转化表!$H$28+10*转化表!$H$29+10*转化表!$H$30+10*转化表!$H$31+10*转化表!$H$32+10*转化表!$H$33+10*转化表!$H$34+(B531-110)*转化表!$H$35))))))))))))</f>
        <v>62.349999999999994</v>
      </c>
      <c r="M531" s="30">
        <v>0.25</v>
      </c>
      <c r="N531" s="28">
        <v>0</v>
      </c>
      <c r="O531" s="28">
        <v>0</v>
      </c>
      <c r="P531" s="28">
        <v>0</v>
      </c>
      <c r="Q531" s="28">
        <v>0</v>
      </c>
      <c r="R531" s="28">
        <v>0</v>
      </c>
      <c r="S531" s="28">
        <v>0</v>
      </c>
    </row>
    <row r="532" spans="1:19">
      <c r="A532" s="27" t="s">
        <v>25</v>
      </c>
      <c r="B532" s="28">
        <v>51</v>
      </c>
      <c r="C532" s="29">
        <f>IF(A532="圣骑士",(40*(人物成长表!$B532-1)+150)*转化表!$H$2,IF(A532="战士",(40*(人物成长表!$B532-1)+150)*转化表!$H$3,IF(A532="盗贼",(40*(人物成长表!$B532-1)+150)*转化表!$H$4,IF(A532="弓手",(40*(人物成长表!$B532-1)+150)*转化表!$H$5,IF(A532="法师",(40*(人物成长表!$B532-1)+150)*转化表!$H$6)))))</f>
        <v>1505</v>
      </c>
      <c r="D532" s="27">
        <v>60</v>
      </c>
      <c r="E532" s="27">
        <v>60</v>
      </c>
      <c r="F532" s="28">
        <v>60</v>
      </c>
      <c r="G532" s="49">
        <f>IF(A532="圣骑士",人物成长表!$D532*人物成长表!$B532*10%*转化表!$B$2+转化表!$B$2*人物成长表!$B532*10%,IF(A532="战士",人物成长表!$D532*人物成长表!$B532*10%+16+(人物成长表!$B532-1)*(-3),IF(A532="盗贼",人物成长表!$D532*人物成长表!$B532*15%*转化表!$B$4,IF(A532="弓手",人物成长表!$D532*人物成长表!$B532*15%*转化表!$B$5,IF(A532="法师",人物成长表!$D532*人物成长表!$B532*15%*转化表!$B$6)))))</f>
        <v>0</v>
      </c>
      <c r="H532" s="49">
        <f>IF(A532="圣骑士",人物成长表!$D532*人物成长表!$B532*5%*转化表!$C$2,IF(A532="战士",人物成长表!$D532*人物成长表!$B532*5%*转化表!$C$3,IF(A532="盗贼",人物成长表!$D532*人物成长表!$B532*5%*转化表!$C$4,IF(A532="弓手",人物成长表!$D532*人物成长表!$B532*5%*转化表!$C$5,IF(A532="法师",人物成长表!$D532*人物成长表!$B532*5%*转化表!$C$6)))))</f>
        <v>107.1</v>
      </c>
      <c r="I532" s="49">
        <f>IF(A532="圣骑士",人物成长表!$E532*人物成长表!$B532*15%*转化表!$D$2,IF(A532="战士",人物成长表!$E532*人物成长表!$B532*15%*转化表!$D$3,IF(A532="盗贼",人物成长表!$E532*人物成长表!$B532*15%*转化表!$D$4,IF(A532="弓手",人物成长表!$E532*人物成长表!$B532*15%*转化表!$D$5,IF(A532="法师",人物成长表!$E532*人物成长表!$B532*15%*转化表!$D$6)))))</f>
        <v>550.79999999999995</v>
      </c>
      <c r="J532" s="48">
        <f>(E532-50)*人物成长表!$B532*7%+0.053+IF(AND(B532&lt;=10,B532&gt;0),(人物成长表!$B532-1)*转化表!$F$24,IF(AND(B532&lt;=20,B532&gt;10),9*转化表!$F$24+(B532-10)*转化表!$F$25,IF(AND(B532&lt;=30,B532&gt;20),9*转化表!$F$24+10*转化表!$F$25+(B532-20)*转化表!$F$26,IF(AND(B532&lt;=40,B532&gt;30),9*转化表!$F$24+10*转化表!$F$25+10*转化表!$F$26+(B532-30)*转化表!$F$27,IF(AND(B532&lt;=50,B532&gt;40),9*转化表!$F$24+10*转化表!$F$25+10*转化表!$F$26+10*转化表!$F$27+(B532-40)*转化表!$F$28,IF(AND(B532&lt;=60,B532&gt;50),9*转化表!$F$24+10*转化表!$F$25+10*转化表!$F$26+10*转化表!$F$27+10*转化表!$F$28+(B532-50)*转化表!$F$29,IF(AND(B532&lt;=70,B532&gt;60),9*转化表!$F$24+10*转化表!$F$25+10*转化表!$F$26+10*转化表!$F$27+10*转化表!$F$28+10*转化表!$F$29+(B532-60)*转化表!$F$30,IF(AND(B532&lt;=80,B532&gt;70),9*转化表!$F$24+10*转化表!$F$25+10*转化表!$F$26+10*转化表!$F$27+10*转化表!$F$28+10*转化表!$F$29+10*转化表!$F$30+(B532-70)*转化表!$F$31,IF(AND(B532&lt;=90,B532&gt;80),9*转化表!$F$24+10*转化表!$F$25+10*转化表!$F$26+10*转化表!$F$27+10*转化表!$F$28+10*转化表!$F$29+10*转化表!$F$30+10*转化表!$F$31+(B532-80)*转化表!$F$32,IF(AND(B532&lt;=100,B532&gt;90),9*转化表!$F$24+10*转化表!$F$25+10*转化表!$F$26+10*转化表!$F$27+10*转化表!$F$28+10*转化表!$F$29+10*转化表!$F$30+10*转化表!$F$31+10*转化表!$F$32+(B532-90)*转化表!$F$33,IF(AND(B532&lt;=110,B532&gt;100),9*转化表!$F$24+10*转化表!$F$25+10*转化表!$F$26+10*转化表!$F$27+10*转化表!$F$28+10*转化表!$F$29+10*转化表!$F$30+10*转化表!$F$31+10*转化表!$F$32+10*转化表!$F$33+(B532-100)*转化表!$F$34,IF(AND(B532&lt;=120,B532&gt;110),9*转化表!$F$24+10*转化表!$F$25+10*转化表!$F$26+10*转化表!$F$27+10*转化表!$F$28+10*转化表!$F$29+10*转化表!$F$30+10*转化表!$F$31+10*转化表!$F$32+10*转化表!$F$33+10*转化表!$F$34+(B532-110)*转化表!$F$35))))))))))))</f>
        <v>63.113</v>
      </c>
      <c r="K532" s="48">
        <f>(F532-50)*人物成长表!$B532*10%+0.8+IF(AND(B532&lt;=10,B532&gt;0),(人物成长表!$B532-1)*转化表!$G$24,IF(AND(B532&lt;=20,B532&gt;10),9*转化表!$G$24+(B532-10)*转化表!$G$25,IF(AND(B532&lt;=30,B532&gt;20),9*转化表!$G$24+10*转化表!$G$25+(B532-20)*转化表!$G$26,IF(AND(B532&lt;=40,B532&gt;30),9*转化表!$G$24+10*转化表!$G$25+10*转化表!$G$26+(B532-30)*转化表!$G$27,IF(AND(B532&lt;=50,B532&gt;40),9*转化表!$G$24+10*转化表!$G$25+10*转化表!$G$26+10*转化表!$G$27+(B532-40)*转化表!$G$28,IF(AND(B532&lt;=60,B532&gt;50),9*转化表!$G$24+10*转化表!$G$25+10*转化表!$G$26+10*转化表!$G$27+10*转化表!$G$28+(B532-50)*转化表!$G$29,IF(AND(B532&lt;=70,B532&gt;60),9*转化表!$G$24+10*转化表!$G$25+10*转化表!$G$26+10*转化表!$G$27+10*转化表!$G$28+10*转化表!$G$29+(B532-60)*转化表!$G$30,IF(AND(B532&lt;=80,B532&gt;70),9*转化表!$G$24+10*转化表!$G$25+10*转化表!$G$26+10*转化表!$G$27+10*转化表!$G$28+10*转化表!$G$29+10*转化表!$G$30+(B532-70)*转化表!$G$31,IF(AND(B532&lt;=90,B532&gt;80),9*转化表!$G$24+10*转化表!$G$25+10*转化表!$G$26+10*转化表!$G$27+10*转化表!$G$28+10*转化表!$G$29+10*转化表!$G$30+10*转化表!$G$31+(B532-80)*转化表!$G$32,IF(AND(B532&lt;=100,B532&gt;90),9*转化表!$G$24+10*转化表!$G$25+10*转化表!$G$26+10*转化表!$G$27+10*转化表!$G$28+10*转化表!$G$29+10*转化表!$G$30+10*转化表!$G$31+10*转化表!$G$32+(B532-90)*转化表!$G$33,IF(AND(B532&lt;=110,B532&gt;100),9*转化表!$G$24+10*转化表!$G$25+10*转化表!$G$26+10*转化表!$G$27+10*转化表!$G$28+10*转化表!$G$29+10*转化表!$G$30+10*转化表!$G$31+10*转化表!$G$32+10*转化表!$G$33+(B532-100)*转化表!$G$34,IF(AND(B532&lt;=120,B532&gt;110),9*转化表!$G$24+10*转化表!$G$25+10*转化表!$G$26+10*转化表!$G$27+10*转化表!$G$28+10*转化表!$G$29+10*转化表!$G$30+10*转化表!$G$31+10*转化表!$G$32+10*转化表!$G$33+10*转化表!$G$34+(B532-110)*转化表!$G$35))))))))))))</f>
        <v>200.17000000000002</v>
      </c>
      <c r="L532" s="48">
        <f>(F532-50)*人物成长表!$B532*7%+0.8+IF(AND(B532&lt;=10,B532&gt;0),(人物成长表!$B532-1)*转化表!$H$24,IF(AND(B532&lt;=20,B532&gt;10),9*转化表!$H$24+(B532-10)*转化表!$H$25,IF(AND(B532&lt;=30,B532&gt;20),9*转化表!$H$24+10*转化表!$H$25+(B532-20)*转化表!$H$26,IF(AND(B532&lt;=40,B532&gt;30),9*转化表!$H$24+10*转化表!$H$25+10*转化表!$H$26+(B532-30)*转化表!$H$27,IF(AND(B532&lt;=50,B532&gt;40),9*转化表!$H$24+10*转化表!$H$25+10*转化表!$H$26+10*转化表!$H$27+(B532-40)*转化表!$H$28,IF(AND(B532&lt;=60,B532&gt;50),9*转化表!$H$24+10*转化表!$H$25+10*转化表!$H$26+10*转化表!$H$27+10*转化表!$H$28+(B532-50)*转化表!$H$29,IF(AND(B532&lt;=70,B532&gt;60),9*转化表!$H$24+10*转化表!$H$25+10*转化表!$H$26+10*转化表!$H$27+10*转化表!$H$28+10*转化表!$H$29+(B532-60)*转化表!$H$30,IF(AND(B532&lt;=80,B532&gt;70),9*转化表!$H$24+10*转化表!$H$25+10*转化表!$H$26+10*转化表!$H$27+10*转化表!$H$28+10*转化表!$H$29+10*转化表!$H$30+(B532-70)*转化表!$H$31,IF(AND(B532&lt;=90,B532&gt;80),9*转化表!$H$24+10*转化表!$H$25+10*转化表!$H$26+10*转化表!$H$27+10*转化表!$H$28+10*转化表!$H$29+10*转化表!$H$30+10*转化表!$H$31+(B532-80)*转化表!$H$32,IF(AND(B532&lt;=100,B532&gt;90),9*转化表!$H$24+10*转化表!$H$25+10*转化表!$H$26+10*转化表!$H$27+10*转化表!$H$28+10*转化表!$H$29+10*转化表!$H$30+10*转化表!$H$31+10*转化表!$H$32+(B532-90)*转化表!$H$33,IF(AND(B532&lt;=110,B532&gt;100),9*转化表!$H$24+10*转化表!$H$25+10*转化表!$H$26+10*转化表!$H$27+10*转化表!$H$28+10*转化表!$H$29+10*转化表!$H$30+10*转化表!$H$31+10*转化表!$H$32+10*转化表!$H$33+(B532-100)*转化表!$H$34,IF(AND(B532&lt;=120,B532&gt;110),9*转化表!$H$24+10*转化表!$H$25+10*转化表!$H$26+10*转化表!$H$27+10*转化表!$H$28+10*转化表!$H$29+10*转化表!$H$30+10*转化表!$H$31+10*转化表!$H$32+10*转化表!$H$33+10*转化表!$H$34+(B532-110)*转化表!$H$35))))))))))))</f>
        <v>63.86</v>
      </c>
      <c r="M532" s="30">
        <v>0.25</v>
      </c>
      <c r="N532" s="28">
        <v>0</v>
      </c>
      <c r="O532" s="28">
        <v>0</v>
      </c>
      <c r="P532" s="28">
        <v>0</v>
      </c>
      <c r="Q532" s="28">
        <v>0</v>
      </c>
      <c r="R532" s="28">
        <v>0</v>
      </c>
      <c r="S532" s="28">
        <v>0</v>
      </c>
    </row>
    <row r="533" spans="1:19">
      <c r="A533" s="27" t="s">
        <v>25</v>
      </c>
      <c r="B533" s="28">
        <v>52</v>
      </c>
      <c r="C533" s="29">
        <f>IF(A533="圣骑士",(40*(人物成长表!$B533-1)+150)*转化表!$H$2,IF(A533="战士",(40*(人物成长表!$B533-1)+150)*转化表!$H$3,IF(A533="盗贼",(40*(人物成长表!$B533-1)+150)*转化表!$H$4,IF(A533="弓手",(40*(人物成长表!$B533-1)+150)*转化表!$H$5,IF(A533="法师",(40*(人物成长表!$B533-1)+150)*转化表!$H$6)))))</f>
        <v>1533</v>
      </c>
      <c r="D533" s="27">
        <v>60</v>
      </c>
      <c r="E533" s="27">
        <v>60</v>
      </c>
      <c r="F533" s="28">
        <v>60</v>
      </c>
      <c r="G533" s="49">
        <f>IF(A533="圣骑士",人物成长表!$D533*人物成长表!$B533*10%*转化表!$B$2+转化表!$B$2*人物成长表!$B533*10%,IF(A533="战士",人物成长表!$D533*人物成长表!$B533*10%+16+(人物成长表!$B533-1)*(-3),IF(A533="盗贼",人物成长表!$D533*人物成长表!$B533*15%*转化表!$B$4,IF(A533="弓手",人物成长表!$D533*人物成长表!$B533*15%*转化表!$B$5,IF(A533="法师",人物成长表!$D533*人物成长表!$B533*15%*转化表!$B$6)))))</f>
        <v>0</v>
      </c>
      <c r="H533" s="49">
        <f>IF(A533="圣骑士",人物成长表!$D533*人物成长表!$B533*5%*转化表!$C$2,IF(A533="战士",人物成长表!$D533*人物成长表!$B533*5%*转化表!$C$3,IF(A533="盗贼",人物成长表!$D533*人物成长表!$B533*5%*转化表!$C$4,IF(A533="弓手",人物成长表!$D533*人物成长表!$B533*5%*转化表!$C$5,IF(A533="法师",人物成长表!$D533*人物成长表!$B533*5%*转化表!$C$6)))))</f>
        <v>109.19999999999999</v>
      </c>
      <c r="I533" s="49">
        <f>IF(A533="圣骑士",人物成长表!$E533*人物成长表!$B533*15%*转化表!$D$2,IF(A533="战士",人物成长表!$E533*人物成长表!$B533*15%*转化表!$D$3,IF(A533="盗贼",人物成长表!$E533*人物成长表!$B533*15%*转化表!$D$4,IF(A533="弓手",人物成长表!$E533*人物成长表!$B533*15%*转化表!$D$5,IF(A533="法师",人物成长表!$E533*人物成长表!$B533*15%*转化表!$D$6)))))</f>
        <v>561.6</v>
      </c>
      <c r="J533" s="48">
        <f>(E533-50)*人物成长表!$B533*7%+0.053+IF(AND(B533&lt;=10,B533&gt;0),(人物成长表!$B533-1)*转化表!$F$24,IF(AND(B533&lt;=20,B533&gt;10),9*转化表!$F$24+(B533-10)*转化表!$F$25,IF(AND(B533&lt;=30,B533&gt;20),9*转化表!$F$24+10*转化表!$F$25+(B533-20)*转化表!$F$26,IF(AND(B533&lt;=40,B533&gt;30),9*转化表!$F$24+10*转化表!$F$25+10*转化表!$F$26+(B533-30)*转化表!$F$27,IF(AND(B533&lt;=50,B533&gt;40),9*转化表!$F$24+10*转化表!$F$25+10*转化表!$F$26+10*转化表!$F$27+(B533-40)*转化表!$F$28,IF(AND(B533&lt;=60,B533&gt;50),9*转化表!$F$24+10*转化表!$F$25+10*转化表!$F$26+10*转化表!$F$27+10*转化表!$F$28+(B533-50)*转化表!$F$29,IF(AND(B533&lt;=70,B533&gt;60),9*转化表!$F$24+10*转化表!$F$25+10*转化表!$F$26+10*转化表!$F$27+10*转化表!$F$28+10*转化表!$F$29+(B533-60)*转化表!$F$30,IF(AND(B533&lt;=80,B533&gt;70),9*转化表!$F$24+10*转化表!$F$25+10*转化表!$F$26+10*转化表!$F$27+10*转化表!$F$28+10*转化表!$F$29+10*转化表!$F$30+(B533-70)*转化表!$F$31,IF(AND(B533&lt;=90,B533&gt;80),9*转化表!$F$24+10*转化表!$F$25+10*转化表!$F$26+10*转化表!$F$27+10*转化表!$F$28+10*转化表!$F$29+10*转化表!$F$30+10*转化表!$F$31+(B533-80)*转化表!$F$32,IF(AND(B533&lt;=100,B533&gt;90),9*转化表!$F$24+10*转化表!$F$25+10*转化表!$F$26+10*转化表!$F$27+10*转化表!$F$28+10*转化表!$F$29+10*转化表!$F$30+10*转化表!$F$31+10*转化表!$F$32+(B533-90)*转化表!$F$33,IF(AND(B533&lt;=110,B533&gt;100),9*转化表!$F$24+10*转化表!$F$25+10*转化表!$F$26+10*转化表!$F$27+10*转化表!$F$28+10*转化表!$F$29+10*转化表!$F$30+10*转化表!$F$31+10*转化表!$F$32+10*转化表!$F$33+(B533-100)*转化表!$F$34,IF(AND(B533&lt;=120,B533&gt;110),9*转化表!$F$24+10*转化表!$F$25+10*转化表!$F$26+10*转化表!$F$27+10*转化表!$F$28+10*转化表!$F$29+10*转化表!$F$30+10*转化表!$F$31+10*转化表!$F$32+10*转化表!$F$33+10*转化表!$F$34+(B533-110)*转化表!$F$35))))))))))))</f>
        <v>64.623000000000005</v>
      </c>
      <c r="K533" s="48">
        <f>(F533-50)*人物成长表!$B533*10%+0.8+IF(AND(B533&lt;=10,B533&gt;0),(人物成长表!$B533-1)*转化表!$G$24,IF(AND(B533&lt;=20,B533&gt;10),9*转化表!$G$24+(B533-10)*转化表!$G$25,IF(AND(B533&lt;=30,B533&gt;20),9*转化表!$G$24+10*转化表!$G$25+(B533-20)*转化表!$G$26,IF(AND(B533&lt;=40,B533&gt;30),9*转化表!$G$24+10*转化表!$G$25+10*转化表!$G$26+(B533-30)*转化表!$G$27,IF(AND(B533&lt;=50,B533&gt;40),9*转化表!$G$24+10*转化表!$G$25+10*转化表!$G$26+10*转化表!$G$27+(B533-40)*转化表!$G$28,IF(AND(B533&lt;=60,B533&gt;50),9*转化表!$G$24+10*转化表!$G$25+10*转化表!$G$26+10*转化表!$G$27+10*转化表!$G$28+(B533-50)*转化表!$G$29,IF(AND(B533&lt;=70,B533&gt;60),9*转化表!$G$24+10*转化表!$G$25+10*转化表!$G$26+10*转化表!$G$27+10*转化表!$G$28+10*转化表!$G$29+(B533-60)*转化表!$G$30,IF(AND(B533&lt;=80,B533&gt;70),9*转化表!$G$24+10*转化表!$G$25+10*转化表!$G$26+10*转化表!$G$27+10*转化表!$G$28+10*转化表!$G$29+10*转化表!$G$30+(B533-70)*转化表!$G$31,IF(AND(B533&lt;=90,B533&gt;80),9*转化表!$G$24+10*转化表!$G$25+10*转化表!$G$26+10*转化表!$G$27+10*转化表!$G$28+10*转化表!$G$29+10*转化表!$G$30+10*转化表!$G$31+(B533-80)*转化表!$G$32,IF(AND(B533&lt;=100,B533&gt;90),9*转化表!$G$24+10*转化表!$G$25+10*转化表!$G$26+10*转化表!$G$27+10*转化表!$G$28+10*转化表!$G$29+10*转化表!$G$30+10*转化表!$G$31+10*转化表!$G$32+(B533-90)*转化表!$G$33,IF(AND(B533&lt;=110,B533&gt;100),9*转化表!$G$24+10*转化表!$G$25+10*转化表!$G$26+10*转化表!$G$27+10*转化表!$G$28+10*转化表!$G$29+10*转化表!$G$30+10*转化表!$G$31+10*转化表!$G$32+10*转化表!$G$33+(B533-100)*转化表!$G$34,IF(AND(B533&lt;=120,B533&gt;110),9*转化表!$G$24+10*转化表!$G$25+10*转化表!$G$26+10*转化表!$G$27+10*转化表!$G$28+10*转化表!$G$29+10*转化表!$G$30+10*转化表!$G$31+10*转化表!$G$32+10*转化表!$G$33+10*转化表!$G$34+(B533-110)*转化表!$G$35))))))))))))</f>
        <v>206.87</v>
      </c>
      <c r="L533" s="48">
        <f>(F533-50)*人物成长表!$B533*7%+0.8+IF(AND(B533&lt;=10,B533&gt;0),(人物成长表!$B533-1)*转化表!$H$24,IF(AND(B533&lt;=20,B533&gt;10),9*转化表!$H$24+(B533-10)*转化表!$H$25,IF(AND(B533&lt;=30,B533&gt;20),9*转化表!$H$24+10*转化表!$H$25+(B533-20)*转化表!$H$26,IF(AND(B533&lt;=40,B533&gt;30),9*转化表!$H$24+10*转化表!$H$25+10*转化表!$H$26+(B533-30)*转化表!$H$27,IF(AND(B533&lt;=50,B533&gt;40),9*转化表!$H$24+10*转化表!$H$25+10*转化表!$H$26+10*转化表!$H$27+(B533-40)*转化表!$H$28,IF(AND(B533&lt;=60,B533&gt;50),9*转化表!$H$24+10*转化表!$H$25+10*转化表!$H$26+10*转化表!$H$27+10*转化表!$H$28+(B533-50)*转化表!$H$29,IF(AND(B533&lt;=70,B533&gt;60),9*转化表!$H$24+10*转化表!$H$25+10*转化表!$H$26+10*转化表!$H$27+10*转化表!$H$28+10*转化表!$H$29+(B533-60)*转化表!$H$30,IF(AND(B533&lt;=80,B533&gt;70),9*转化表!$H$24+10*转化表!$H$25+10*转化表!$H$26+10*转化表!$H$27+10*转化表!$H$28+10*转化表!$H$29+10*转化表!$H$30+(B533-70)*转化表!$H$31,IF(AND(B533&lt;=90,B533&gt;80),9*转化表!$H$24+10*转化表!$H$25+10*转化表!$H$26+10*转化表!$H$27+10*转化表!$H$28+10*转化表!$H$29+10*转化表!$H$30+10*转化表!$H$31+(B533-80)*转化表!$H$32,IF(AND(B533&lt;=100,B533&gt;90),9*转化表!$H$24+10*转化表!$H$25+10*转化表!$H$26+10*转化表!$H$27+10*转化表!$H$28+10*转化表!$H$29+10*转化表!$H$30+10*转化表!$H$31+10*转化表!$H$32+(B533-90)*转化表!$H$33,IF(AND(B533&lt;=110,B533&gt;100),9*转化表!$H$24+10*转化表!$H$25+10*转化表!$H$26+10*转化表!$H$27+10*转化表!$H$28+10*转化表!$H$29+10*转化表!$H$30+10*转化表!$H$31+10*转化表!$H$32+10*转化表!$H$33+(B533-100)*转化表!$H$34,IF(AND(B533&lt;=120,B533&gt;110),9*转化表!$H$24+10*转化表!$H$25+10*转化表!$H$26+10*转化表!$H$27+10*转化表!$H$28+10*转化表!$H$29+10*转化表!$H$30+10*转化表!$H$31+10*转化表!$H$32+10*转化表!$H$33+10*转化表!$H$34+(B533-110)*转化表!$H$35))))))))))))</f>
        <v>65.37</v>
      </c>
      <c r="M533" s="30">
        <v>0.25</v>
      </c>
      <c r="N533" s="28">
        <v>0</v>
      </c>
      <c r="O533" s="28">
        <v>0</v>
      </c>
      <c r="P533" s="28">
        <v>0</v>
      </c>
      <c r="Q533" s="28">
        <v>0</v>
      </c>
      <c r="R533" s="28">
        <v>0</v>
      </c>
      <c r="S533" s="28">
        <v>0</v>
      </c>
    </row>
    <row r="534" spans="1:19">
      <c r="A534" s="27" t="s">
        <v>25</v>
      </c>
      <c r="B534" s="28">
        <v>53</v>
      </c>
      <c r="C534" s="29">
        <f>IF(A534="圣骑士",(40*(人物成长表!$B534-1)+150)*转化表!$H$2,IF(A534="战士",(40*(人物成长表!$B534-1)+150)*转化表!$H$3,IF(A534="盗贼",(40*(人物成长表!$B534-1)+150)*转化表!$H$4,IF(A534="弓手",(40*(人物成长表!$B534-1)+150)*转化表!$H$5,IF(A534="法师",(40*(人物成长表!$B534-1)+150)*转化表!$H$6)))))</f>
        <v>1561</v>
      </c>
      <c r="D534" s="27">
        <v>60</v>
      </c>
      <c r="E534" s="27">
        <v>60</v>
      </c>
      <c r="F534" s="28">
        <v>60</v>
      </c>
      <c r="G534" s="49">
        <f>IF(A534="圣骑士",人物成长表!$D534*人物成长表!$B534*10%*转化表!$B$2+转化表!$B$2*人物成长表!$B534*10%,IF(A534="战士",人物成长表!$D534*人物成长表!$B534*10%+16+(人物成长表!$B534-1)*(-3),IF(A534="盗贼",人物成长表!$D534*人物成长表!$B534*15%*转化表!$B$4,IF(A534="弓手",人物成长表!$D534*人物成长表!$B534*15%*转化表!$B$5,IF(A534="法师",人物成长表!$D534*人物成长表!$B534*15%*转化表!$B$6)))))</f>
        <v>0</v>
      </c>
      <c r="H534" s="49">
        <f>IF(A534="圣骑士",人物成长表!$D534*人物成长表!$B534*5%*转化表!$C$2,IF(A534="战士",人物成长表!$D534*人物成长表!$B534*5%*转化表!$C$3,IF(A534="盗贼",人物成长表!$D534*人物成长表!$B534*5%*转化表!$C$4,IF(A534="弓手",人物成长表!$D534*人物成长表!$B534*5%*转化表!$C$5,IF(A534="法师",人物成长表!$D534*人物成长表!$B534*5%*转化表!$C$6)))))</f>
        <v>111.3</v>
      </c>
      <c r="I534" s="49">
        <f>IF(A534="圣骑士",人物成长表!$E534*人物成长表!$B534*15%*转化表!$D$2,IF(A534="战士",人物成长表!$E534*人物成长表!$B534*15%*转化表!$D$3,IF(A534="盗贼",人物成长表!$E534*人物成长表!$B534*15%*转化表!$D$4,IF(A534="弓手",人物成长表!$E534*人物成长表!$B534*15%*转化表!$D$5,IF(A534="法师",人物成长表!$E534*人物成长表!$B534*15%*转化表!$D$6)))))</f>
        <v>572.4</v>
      </c>
      <c r="J534" s="48">
        <f>(E534-50)*人物成长表!$B534*7%+0.053+IF(AND(B534&lt;=10,B534&gt;0),(人物成长表!$B534-1)*转化表!$F$24,IF(AND(B534&lt;=20,B534&gt;10),9*转化表!$F$24+(B534-10)*转化表!$F$25,IF(AND(B534&lt;=30,B534&gt;20),9*转化表!$F$24+10*转化表!$F$25+(B534-20)*转化表!$F$26,IF(AND(B534&lt;=40,B534&gt;30),9*转化表!$F$24+10*转化表!$F$25+10*转化表!$F$26+(B534-30)*转化表!$F$27,IF(AND(B534&lt;=50,B534&gt;40),9*转化表!$F$24+10*转化表!$F$25+10*转化表!$F$26+10*转化表!$F$27+(B534-40)*转化表!$F$28,IF(AND(B534&lt;=60,B534&gt;50),9*转化表!$F$24+10*转化表!$F$25+10*转化表!$F$26+10*转化表!$F$27+10*转化表!$F$28+(B534-50)*转化表!$F$29,IF(AND(B534&lt;=70,B534&gt;60),9*转化表!$F$24+10*转化表!$F$25+10*转化表!$F$26+10*转化表!$F$27+10*转化表!$F$28+10*转化表!$F$29+(B534-60)*转化表!$F$30,IF(AND(B534&lt;=80,B534&gt;70),9*转化表!$F$24+10*转化表!$F$25+10*转化表!$F$26+10*转化表!$F$27+10*转化表!$F$28+10*转化表!$F$29+10*转化表!$F$30+(B534-70)*转化表!$F$31,IF(AND(B534&lt;=90,B534&gt;80),9*转化表!$F$24+10*转化表!$F$25+10*转化表!$F$26+10*转化表!$F$27+10*转化表!$F$28+10*转化表!$F$29+10*转化表!$F$30+10*转化表!$F$31+(B534-80)*转化表!$F$32,IF(AND(B534&lt;=100,B534&gt;90),9*转化表!$F$24+10*转化表!$F$25+10*转化表!$F$26+10*转化表!$F$27+10*转化表!$F$28+10*转化表!$F$29+10*转化表!$F$30+10*转化表!$F$31+10*转化表!$F$32+(B534-90)*转化表!$F$33,IF(AND(B534&lt;=110,B534&gt;100),9*转化表!$F$24+10*转化表!$F$25+10*转化表!$F$26+10*转化表!$F$27+10*转化表!$F$28+10*转化表!$F$29+10*转化表!$F$30+10*转化表!$F$31+10*转化表!$F$32+10*转化表!$F$33+(B534-100)*转化表!$F$34,IF(AND(B534&lt;=120,B534&gt;110),9*转化表!$F$24+10*转化表!$F$25+10*转化表!$F$26+10*转化表!$F$27+10*转化表!$F$28+10*转化表!$F$29+10*转化表!$F$30+10*转化表!$F$31+10*转化表!$F$32+10*转化表!$F$33+10*转化表!$F$34+(B534-110)*转化表!$F$35))))))))))))</f>
        <v>66.132999999999996</v>
      </c>
      <c r="K534" s="48">
        <f>(F534-50)*人物成长表!$B534*10%+0.8+IF(AND(B534&lt;=10,B534&gt;0),(人物成长表!$B534-1)*转化表!$G$24,IF(AND(B534&lt;=20,B534&gt;10),9*转化表!$G$24+(B534-10)*转化表!$G$25,IF(AND(B534&lt;=30,B534&gt;20),9*转化表!$G$24+10*转化表!$G$25+(B534-20)*转化表!$G$26,IF(AND(B534&lt;=40,B534&gt;30),9*转化表!$G$24+10*转化表!$G$25+10*转化表!$G$26+(B534-30)*转化表!$G$27,IF(AND(B534&lt;=50,B534&gt;40),9*转化表!$G$24+10*转化表!$G$25+10*转化表!$G$26+10*转化表!$G$27+(B534-40)*转化表!$G$28,IF(AND(B534&lt;=60,B534&gt;50),9*转化表!$G$24+10*转化表!$G$25+10*转化表!$G$26+10*转化表!$G$27+10*转化表!$G$28+(B534-50)*转化表!$G$29,IF(AND(B534&lt;=70,B534&gt;60),9*转化表!$G$24+10*转化表!$G$25+10*转化表!$G$26+10*转化表!$G$27+10*转化表!$G$28+10*转化表!$G$29+(B534-60)*转化表!$G$30,IF(AND(B534&lt;=80,B534&gt;70),9*转化表!$G$24+10*转化表!$G$25+10*转化表!$G$26+10*转化表!$G$27+10*转化表!$G$28+10*转化表!$G$29+10*转化表!$G$30+(B534-70)*转化表!$G$31,IF(AND(B534&lt;=90,B534&gt;80),9*转化表!$G$24+10*转化表!$G$25+10*转化表!$G$26+10*转化表!$G$27+10*转化表!$G$28+10*转化表!$G$29+10*转化表!$G$30+10*转化表!$G$31+(B534-80)*转化表!$G$32,IF(AND(B534&lt;=100,B534&gt;90),9*转化表!$G$24+10*转化表!$G$25+10*转化表!$G$26+10*转化表!$G$27+10*转化表!$G$28+10*转化表!$G$29+10*转化表!$G$30+10*转化表!$G$31+10*转化表!$G$32+(B534-90)*转化表!$G$33,IF(AND(B534&lt;=110,B534&gt;100),9*转化表!$G$24+10*转化表!$G$25+10*转化表!$G$26+10*转化表!$G$27+10*转化表!$G$28+10*转化表!$G$29+10*转化表!$G$30+10*转化表!$G$31+10*转化表!$G$32+10*转化表!$G$33+(B534-100)*转化表!$G$34,IF(AND(B534&lt;=120,B534&gt;110),9*转化表!$G$24+10*转化表!$G$25+10*转化表!$G$26+10*转化表!$G$27+10*转化表!$G$28+10*转化表!$G$29+10*转化表!$G$30+10*转化表!$G$31+10*转化表!$G$32+10*转化表!$G$33+10*转化表!$G$34+(B534-110)*转化表!$G$35))))))))))))</f>
        <v>213.57</v>
      </c>
      <c r="L534" s="48">
        <f>(F534-50)*人物成长表!$B534*7%+0.8+IF(AND(B534&lt;=10,B534&gt;0),(人物成长表!$B534-1)*转化表!$H$24,IF(AND(B534&lt;=20,B534&gt;10),9*转化表!$H$24+(B534-10)*转化表!$H$25,IF(AND(B534&lt;=30,B534&gt;20),9*转化表!$H$24+10*转化表!$H$25+(B534-20)*转化表!$H$26,IF(AND(B534&lt;=40,B534&gt;30),9*转化表!$H$24+10*转化表!$H$25+10*转化表!$H$26+(B534-30)*转化表!$H$27,IF(AND(B534&lt;=50,B534&gt;40),9*转化表!$H$24+10*转化表!$H$25+10*转化表!$H$26+10*转化表!$H$27+(B534-40)*转化表!$H$28,IF(AND(B534&lt;=60,B534&gt;50),9*转化表!$H$24+10*转化表!$H$25+10*转化表!$H$26+10*转化表!$H$27+10*转化表!$H$28+(B534-50)*转化表!$H$29,IF(AND(B534&lt;=70,B534&gt;60),9*转化表!$H$24+10*转化表!$H$25+10*转化表!$H$26+10*转化表!$H$27+10*转化表!$H$28+10*转化表!$H$29+(B534-60)*转化表!$H$30,IF(AND(B534&lt;=80,B534&gt;70),9*转化表!$H$24+10*转化表!$H$25+10*转化表!$H$26+10*转化表!$H$27+10*转化表!$H$28+10*转化表!$H$29+10*转化表!$H$30+(B534-70)*转化表!$H$31,IF(AND(B534&lt;=90,B534&gt;80),9*转化表!$H$24+10*转化表!$H$25+10*转化表!$H$26+10*转化表!$H$27+10*转化表!$H$28+10*转化表!$H$29+10*转化表!$H$30+10*转化表!$H$31+(B534-80)*转化表!$H$32,IF(AND(B534&lt;=100,B534&gt;90),9*转化表!$H$24+10*转化表!$H$25+10*转化表!$H$26+10*转化表!$H$27+10*转化表!$H$28+10*转化表!$H$29+10*转化表!$H$30+10*转化表!$H$31+10*转化表!$H$32+(B534-90)*转化表!$H$33,IF(AND(B534&lt;=110,B534&gt;100),9*转化表!$H$24+10*转化表!$H$25+10*转化表!$H$26+10*转化表!$H$27+10*转化表!$H$28+10*转化表!$H$29+10*转化表!$H$30+10*转化表!$H$31+10*转化表!$H$32+10*转化表!$H$33+(B534-100)*转化表!$H$34,IF(AND(B534&lt;=120,B534&gt;110),9*转化表!$H$24+10*转化表!$H$25+10*转化表!$H$26+10*转化表!$H$27+10*转化表!$H$28+10*转化表!$H$29+10*转化表!$H$30+10*转化表!$H$31+10*转化表!$H$32+10*转化表!$H$33+10*转化表!$H$34+(B534-110)*转化表!$H$35))))))))))))</f>
        <v>66.88</v>
      </c>
      <c r="M534" s="30">
        <v>0.25</v>
      </c>
      <c r="N534" s="28">
        <v>0</v>
      </c>
      <c r="O534" s="28">
        <v>0</v>
      </c>
      <c r="P534" s="28">
        <v>0</v>
      </c>
      <c r="Q534" s="28">
        <v>0</v>
      </c>
      <c r="R534" s="28">
        <v>0</v>
      </c>
      <c r="S534" s="28">
        <v>0</v>
      </c>
    </row>
    <row r="535" spans="1:19">
      <c r="A535" s="27" t="s">
        <v>25</v>
      </c>
      <c r="B535" s="28">
        <v>54</v>
      </c>
      <c r="C535" s="29">
        <f>IF(A535="圣骑士",(40*(人物成长表!$B535-1)+150)*转化表!$H$2,IF(A535="战士",(40*(人物成长表!$B535-1)+150)*转化表!$H$3,IF(A535="盗贼",(40*(人物成长表!$B535-1)+150)*转化表!$H$4,IF(A535="弓手",(40*(人物成长表!$B535-1)+150)*转化表!$H$5,IF(A535="法师",(40*(人物成长表!$B535-1)+150)*转化表!$H$6)))))</f>
        <v>1589</v>
      </c>
      <c r="D535" s="27">
        <v>60</v>
      </c>
      <c r="E535" s="27">
        <v>60</v>
      </c>
      <c r="F535" s="28">
        <v>60</v>
      </c>
      <c r="G535" s="49">
        <f>IF(A535="圣骑士",人物成长表!$D535*人物成长表!$B535*10%*转化表!$B$2+转化表!$B$2*人物成长表!$B535*10%,IF(A535="战士",人物成长表!$D535*人物成长表!$B535*10%+16+(人物成长表!$B535-1)*(-3),IF(A535="盗贼",人物成长表!$D535*人物成长表!$B535*15%*转化表!$B$4,IF(A535="弓手",人物成长表!$D535*人物成长表!$B535*15%*转化表!$B$5,IF(A535="法师",人物成长表!$D535*人物成长表!$B535*15%*转化表!$B$6)))))</f>
        <v>0</v>
      </c>
      <c r="H535" s="49">
        <f>IF(A535="圣骑士",人物成长表!$D535*人物成长表!$B535*5%*转化表!$C$2,IF(A535="战士",人物成长表!$D535*人物成长表!$B535*5%*转化表!$C$3,IF(A535="盗贼",人物成长表!$D535*人物成长表!$B535*5%*转化表!$C$4,IF(A535="弓手",人物成长表!$D535*人物成长表!$B535*5%*转化表!$C$5,IF(A535="法师",人物成长表!$D535*人物成长表!$B535*5%*转化表!$C$6)))))</f>
        <v>113.39999999999999</v>
      </c>
      <c r="I535" s="49">
        <f>IF(A535="圣骑士",人物成长表!$E535*人物成长表!$B535*15%*转化表!$D$2,IF(A535="战士",人物成长表!$E535*人物成长表!$B535*15%*转化表!$D$3,IF(A535="盗贼",人物成长表!$E535*人物成长表!$B535*15%*转化表!$D$4,IF(A535="弓手",人物成长表!$E535*人物成长表!$B535*15%*转化表!$D$5,IF(A535="法师",人物成长表!$E535*人物成长表!$B535*15%*转化表!$D$6)))))</f>
        <v>583.19999999999993</v>
      </c>
      <c r="J535" s="48">
        <f>(E535-50)*人物成长表!$B535*7%+0.053+IF(AND(B535&lt;=10,B535&gt;0),(人物成长表!$B535-1)*转化表!$F$24,IF(AND(B535&lt;=20,B535&gt;10),9*转化表!$F$24+(B535-10)*转化表!$F$25,IF(AND(B535&lt;=30,B535&gt;20),9*转化表!$F$24+10*转化表!$F$25+(B535-20)*转化表!$F$26,IF(AND(B535&lt;=40,B535&gt;30),9*转化表!$F$24+10*转化表!$F$25+10*转化表!$F$26+(B535-30)*转化表!$F$27,IF(AND(B535&lt;=50,B535&gt;40),9*转化表!$F$24+10*转化表!$F$25+10*转化表!$F$26+10*转化表!$F$27+(B535-40)*转化表!$F$28,IF(AND(B535&lt;=60,B535&gt;50),9*转化表!$F$24+10*转化表!$F$25+10*转化表!$F$26+10*转化表!$F$27+10*转化表!$F$28+(B535-50)*转化表!$F$29,IF(AND(B535&lt;=70,B535&gt;60),9*转化表!$F$24+10*转化表!$F$25+10*转化表!$F$26+10*转化表!$F$27+10*转化表!$F$28+10*转化表!$F$29+(B535-60)*转化表!$F$30,IF(AND(B535&lt;=80,B535&gt;70),9*转化表!$F$24+10*转化表!$F$25+10*转化表!$F$26+10*转化表!$F$27+10*转化表!$F$28+10*转化表!$F$29+10*转化表!$F$30+(B535-70)*转化表!$F$31,IF(AND(B535&lt;=90,B535&gt;80),9*转化表!$F$24+10*转化表!$F$25+10*转化表!$F$26+10*转化表!$F$27+10*转化表!$F$28+10*转化表!$F$29+10*转化表!$F$30+10*转化表!$F$31+(B535-80)*转化表!$F$32,IF(AND(B535&lt;=100,B535&gt;90),9*转化表!$F$24+10*转化表!$F$25+10*转化表!$F$26+10*转化表!$F$27+10*转化表!$F$28+10*转化表!$F$29+10*转化表!$F$30+10*转化表!$F$31+10*转化表!$F$32+(B535-90)*转化表!$F$33,IF(AND(B535&lt;=110,B535&gt;100),9*转化表!$F$24+10*转化表!$F$25+10*转化表!$F$26+10*转化表!$F$27+10*转化表!$F$28+10*转化表!$F$29+10*转化表!$F$30+10*转化表!$F$31+10*转化表!$F$32+10*转化表!$F$33+(B535-100)*转化表!$F$34,IF(AND(B535&lt;=120,B535&gt;110),9*转化表!$F$24+10*转化表!$F$25+10*转化表!$F$26+10*转化表!$F$27+10*转化表!$F$28+10*转化表!$F$29+10*转化表!$F$30+10*转化表!$F$31+10*转化表!$F$32+10*转化表!$F$33+10*转化表!$F$34+(B535-110)*转化表!$F$35))))))))))))</f>
        <v>67.643000000000001</v>
      </c>
      <c r="K535" s="48">
        <f>(F535-50)*人物成长表!$B535*10%+0.8+IF(AND(B535&lt;=10,B535&gt;0),(人物成长表!$B535-1)*转化表!$G$24,IF(AND(B535&lt;=20,B535&gt;10),9*转化表!$G$24+(B535-10)*转化表!$G$25,IF(AND(B535&lt;=30,B535&gt;20),9*转化表!$G$24+10*转化表!$G$25+(B535-20)*转化表!$G$26,IF(AND(B535&lt;=40,B535&gt;30),9*转化表!$G$24+10*转化表!$G$25+10*转化表!$G$26+(B535-30)*转化表!$G$27,IF(AND(B535&lt;=50,B535&gt;40),9*转化表!$G$24+10*转化表!$G$25+10*转化表!$G$26+10*转化表!$G$27+(B535-40)*转化表!$G$28,IF(AND(B535&lt;=60,B535&gt;50),9*转化表!$G$24+10*转化表!$G$25+10*转化表!$G$26+10*转化表!$G$27+10*转化表!$G$28+(B535-50)*转化表!$G$29,IF(AND(B535&lt;=70,B535&gt;60),9*转化表!$G$24+10*转化表!$G$25+10*转化表!$G$26+10*转化表!$G$27+10*转化表!$G$28+10*转化表!$G$29+(B535-60)*转化表!$G$30,IF(AND(B535&lt;=80,B535&gt;70),9*转化表!$G$24+10*转化表!$G$25+10*转化表!$G$26+10*转化表!$G$27+10*转化表!$G$28+10*转化表!$G$29+10*转化表!$G$30+(B535-70)*转化表!$G$31,IF(AND(B535&lt;=90,B535&gt;80),9*转化表!$G$24+10*转化表!$G$25+10*转化表!$G$26+10*转化表!$G$27+10*转化表!$G$28+10*转化表!$G$29+10*转化表!$G$30+10*转化表!$G$31+(B535-80)*转化表!$G$32,IF(AND(B535&lt;=100,B535&gt;90),9*转化表!$G$24+10*转化表!$G$25+10*转化表!$G$26+10*转化表!$G$27+10*转化表!$G$28+10*转化表!$G$29+10*转化表!$G$30+10*转化表!$G$31+10*转化表!$G$32+(B535-90)*转化表!$G$33,IF(AND(B535&lt;=110,B535&gt;100),9*转化表!$G$24+10*转化表!$G$25+10*转化表!$G$26+10*转化表!$G$27+10*转化表!$G$28+10*转化表!$G$29+10*转化表!$G$30+10*转化表!$G$31+10*转化表!$G$32+10*转化表!$G$33+(B535-100)*转化表!$G$34,IF(AND(B535&lt;=120,B535&gt;110),9*转化表!$G$24+10*转化表!$G$25+10*转化表!$G$26+10*转化表!$G$27+10*转化表!$G$28+10*转化表!$G$29+10*转化表!$G$30+10*转化表!$G$31+10*转化表!$G$32+10*转化表!$G$33+10*转化表!$G$34+(B535-110)*转化表!$G$35))))))))))))</f>
        <v>220.27000000000004</v>
      </c>
      <c r="L535" s="48">
        <f>(F535-50)*人物成长表!$B535*7%+0.8+IF(AND(B535&lt;=10,B535&gt;0),(人物成长表!$B535-1)*转化表!$H$24,IF(AND(B535&lt;=20,B535&gt;10),9*转化表!$H$24+(B535-10)*转化表!$H$25,IF(AND(B535&lt;=30,B535&gt;20),9*转化表!$H$24+10*转化表!$H$25+(B535-20)*转化表!$H$26,IF(AND(B535&lt;=40,B535&gt;30),9*转化表!$H$24+10*转化表!$H$25+10*转化表!$H$26+(B535-30)*转化表!$H$27,IF(AND(B535&lt;=50,B535&gt;40),9*转化表!$H$24+10*转化表!$H$25+10*转化表!$H$26+10*转化表!$H$27+(B535-40)*转化表!$H$28,IF(AND(B535&lt;=60,B535&gt;50),9*转化表!$H$24+10*转化表!$H$25+10*转化表!$H$26+10*转化表!$H$27+10*转化表!$H$28+(B535-50)*转化表!$H$29,IF(AND(B535&lt;=70,B535&gt;60),9*转化表!$H$24+10*转化表!$H$25+10*转化表!$H$26+10*转化表!$H$27+10*转化表!$H$28+10*转化表!$H$29+(B535-60)*转化表!$H$30,IF(AND(B535&lt;=80,B535&gt;70),9*转化表!$H$24+10*转化表!$H$25+10*转化表!$H$26+10*转化表!$H$27+10*转化表!$H$28+10*转化表!$H$29+10*转化表!$H$30+(B535-70)*转化表!$H$31,IF(AND(B535&lt;=90,B535&gt;80),9*转化表!$H$24+10*转化表!$H$25+10*转化表!$H$26+10*转化表!$H$27+10*转化表!$H$28+10*转化表!$H$29+10*转化表!$H$30+10*转化表!$H$31+(B535-80)*转化表!$H$32,IF(AND(B535&lt;=100,B535&gt;90),9*转化表!$H$24+10*转化表!$H$25+10*转化表!$H$26+10*转化表!$H$27+10*转化表!$H$28+10*转化表!$H$29+10*转化表!$H$30+10*转化表!$H$31+10*转化表!$H$32+(B535-90)*转化表!$H$33,IF(AND(B535&lt;=110,B535&gt;100),9*转化表!$H$24+10*转化表!$H$25+10*转化表!$H$26+10*转化表!$H$27+10*转化表!$H$28+10*转化表!$H$29+10*转化表!$H$30+10*转化表!$H$31+10*转化表!$H$32+10*转化表!$H$33+(B535-100)*转化表!$H$34,IF(AND(B535&lt;=120,B535&gt;110),9*转化表!$H$24+10*转化表!$H$25+10*转化表!$H$26+10*转化表!$H$27+10*转化表!$H$28+10*转化表!$H$29+10*转化表!$H$30+10*转化表!$H$31+10*转化表!$H$32+10*转化表!$H$33+10*转化表!$H$34+(B535-110)*转化表!$H$35))))))))))))</f>
        <v>68.39</v>
      </c>
      <c r="M535" s="30">
        <v>0.25</v>
      </c>
      <c r="N535" s="28">
        <v>0</v>
      </c>
      <c r="O535" s="28">
        <v>0</v>
      </c>
      <c r="P535" s="28">
        <v>0</v>
      </c>
      <c r="Q535" s="28">
        <v>0</v>
      </c>
      <c r="R535" s="28">
        <v>0</v>
      </c>
      <c r="S535" s="28">
        <v>0</v>
      </c>
    </row>
    <row r="536" spans="1:19">
      <c r="A536" s="27" t="s">
        <v>25</v>
      </c>
      <c r="B536" s="28">
        <v>55</v>
      </c>
      <c r="C536" s="29">
        <f>IF(A536="圣骑士",(40*(人物成长表!$B536-1)+150)*转化表!$H$2,IF(A536="战士",(40*(人物成长表!$B536-1)+150)*转化表!$H$3,IF(A536="盗贼",(40*(人物成长表!$B536-1)+150)*转化表!$H$4,IF(A536="弓手",(40*(人物成长表!$B536-1)+150)*转化表!$H$5,IF(A536="法师",(40*(人物成长表!$B536-1)+150)*转化表!$H$6)))))</f>
        <v>1617</v>
      </c>
      <c r="D536" s="27">
        <v>60</v>
      </c>
      <c r="E536" s="27">
        <v>60</v>
      </c>
      <c r="F536" s="28">
        <v>60</v>
      </c>
      <c r="G536" s="49">
        <f>IF(A536="圣骑士",人物成长表!$D536*人物成长表!$B536*10%*转化表!$B$2+转化表!$B$2*人物成长表!$B536*10%,IF(A536="战士",人物成长表!$D536*人物成长表!$B536*10%+16+(人物成长表!$B536-1)*(-3),IF(A536="盗贼",人物成长表!$D536*人物成长表!$B536*15%*转化表!$B$4,IF(A536="弓手",人物成长表!$D536*人物成长表!$B536*15%*转化表!$B$5,IF(A536="法师",人物成长表!$D536*人物成长表!$B536*15%*转化表!$B$6)))))</f>
        <v>0</v>
      </c>
      <c r="H536" s="49">
        <f>IF(A536="圣骑士",人物成长表!$D536*人物成长表!$B536*5%*转化表!$C$2,IF(A536="战士",人物成长表!$D536*人物成长表!$B536*5%*转化表!$C$3,IF(A536="盗贼",人物成长表!$D536*人物成长表!$B536*5%*转化表!$C$4,IF(A536="弓手",人物成长表!$D536*人物成长表!$B536*5%*转化表!$C$5,IF(A536="法师",人物成长表!$D536*人物成长表!$B536*5%*转化表!$C$6)))))</f>
        <v>115.49999999999999</v>
      </c>
      <c r="I536" s="49">
        <f>IF(A536="圣骑士",人物成长表!$E536*人物成长表!$B536*15%*转化表!$D$2,IF(A536="战士",人物成长表!$E536*人物成长表!$B536*15%*转化表!$D$3,IF(A536="盗贼",人物成长表!$E536*人物成长表!$B536*15%*转化表!$D$4,IF(A536="弓手",人物成长表!$E536*人物成长表!$B536*15%*转化表!$D$5,IF(A536="法师",人物成长表!$E536*人物成长表!$B536*15%*转化表!$D$6)))))</f>
        <v>594</v>
      </c>
      <c r="J536" s="48">
        <f>(E536-50)*人物成长表!$B536*7%+0.053+IF(AND(B536&lt;=10,B536&gt;0),(人物成长表!$B536-1)*转化表!$F$24,IF(AND(B536&lt;=20,B536&gt;10),9*转化表!$F$24+(B536-10)*转化表!$F$25,IF(AND(B536&lt;=30,B536&gt;20),9*转化表!$F$24+10*转化表!$F$25+(B536-20)*转化表!$F$26,IF(AND(B536&lt;=40,B536&gt;30),9*转化表!$F$24+10*转化表!$F$25+10*转化表!$F$26+(B536-30)*转化表!$F$27,IF(AND(B536&lt;=50,B536&gt;40),9*转化表!$F$24+10*转化表!$F$25+10*转化表!$F$26+10*转化表!$F$27+(B536-40)*转化表!$F$28,IF(AND(B536&lt;=60,B536&gt;50),9*转化表!$F$24+10*转化表!$F$25+10*转化表!$F$26+10*转化表!$F$27+10*转化表!$F$28+(B536-50)*转化表!$F$29,IF(AND(B536&lt;=70,B536&gt;60),9*转化表!$F$24+10*转化表!$F$25+10*转化表!$F$26+10*转化表!$F$27+10*转化表!$F$28+10*转化表!$F$29+(B536-60)*转化表!$F$30,IF(AND(B536&lt;=80,B536&gt;70),9*转化表!$F$24+10*转化表!$F$25+10*转化表!$F$26+10*转化表!$F$27+10*转化表!$F$28+10*转化表!$F$29+10*转化表!$F$30+(B536-70)*转化表!$F$31,IF(AND(B536&lt;=90,B536&gt;80),9*转化表!$F$24+10*转化表!$F$25+10*转化表!$F$26+10*转化表!$F$27+10*转化表!$F$28+10*转化表!$F$29+10*转化表!$F$30+10*转化表!$F$31+(B536-80)*转化表!$F$32,IF(AND(B536&lt;=100,B536&gt;90),9*转化表!$F$24+10*转化表!$F$25+10*转化表!$F$26+10*转化表!$F$27+10*转化表!$F$28+10*转化表!$F$29+10*转化表!$F$30+10*转化表!$F$31+10*转化表!$F$32+(B536-90)*转化表!$F$33,IF(AND(B536&lt;=110,B536&gt;100),9*转化表!$F$24+10*转化表!$F$25+10*转化表!$F$26+10*转化表!$F$27+10*转化表!$F$28+10*转化表!$F$29+10*转化表!$F$30+10*转化表!$F$31+10*转化表!$F$32+10*转化表!$F$33+(B536-100)*转化表!$F$34,IF(AND(B536&lt;=120,B536&gt;110),9*转化表!$F$24+10*转化表!$F$25+10*转化表!$F$26+10*转化表!$F$27+10*转化表!$F$28+10*转化表!$F$29+10*转化表!$F$30+10*转化表!$F$31+10*转化表!$F$32+10*转化表!$F$33+10*转化表!$F$34+(B536-110)*转化表!$F$35))))))))))))</f>
        <v>69.153000000000006</v>
      </c>
      <c r="K536" s="48">
        <f>(F536-50)*人物成长表!$B536*10%+0.8+IF(AND(B536&lt;=10,B536&gt;0),(人物成长表!$B536-1)*转化表!$G$24,IF(AND(B536&lt;=20,B536&gt;10),9*转化表!$G$24+(B536-10)*转化表!$G$25,IF(AND(B536&lt;=30,B536&gt;20),9*转化表!$G$24+10*转化表!$G$25+(B536-20)*转化表!$G$26,IF(AND(B536&lt;=40,B536&gt;30),9*转化表!$G$24+10*转化表!$G$25+10*转化表!$G$26+(B536-30)*转化表!$G$27,IF(AND(B536&lt;=50,B536&gt;40),9*转化表!$G$24+10*转化表!$G$25+10*转化表!$G$26+10*转化表!$G$27+(B536-40)*转化表!$G$28,IF(AND(B536&lt;=60,B536&gt;50),9*转化表!$G$24+10*转化表!$G$25+10*转化表!$G$26+10*转化表!$G$27+10*转化表!$G$28+(B536-50)*转化表!$G$29,IF(AND(B536&lt;=70,B536&gt;60),9*转化表!$G$24+10*转化表!$G$25+10*转化表!$G$26+10*转化表!$G$27+10*转化表!$G$28+10*转化表!$G$29+(B536-60)*转化表!$G$30,IF(AND(B536&lt;=80,B536&gt;70),9*转化表!$G$24+10*转化表!$G$25+10*转化表!$G$26+10*转化表!$G$27+10*转化表!$G$28+10*转化表!$G$29+10*转化表!$G$30+(B536-70)*转化表!$G$31,IF(AND(B536&lt;=90,B536&gt;80),9*转化表!$G$24+10*转化表!$G$25+10*转化表!$G$26+10*转化表!$G$27+10*转化表!$G$28+10*转化表!$G$29+10*转化表!$G$30+10*转化表!$G$31+(B536-80)*转化表!$G$32,IF(AND(B536&lt;=100,B536&gt;90),9*转化表!$G$24+10*转化表!$G$25+10*转化表!$G$26+10*转化表!$G$27+10*转化表!$G$28+10*转化表!$G$29+10*转化表!$G$30+10*转化表!$G$31+10*转化表!$G$32+(B536-90)*转化表!$G$33,IF(AND(B536&lt;=110,B536&gt;100),9*转化表!$G$24+10*转化表!$G$25+10*转化表!$G$26+10*转化表!$G$27+10*转化表!$G$28+10*转化表!$G$29+10*转化表!$G$30+10*转化表!$G$31+10*转化表!$G$32+10*转化表!$G$33+(B536-100)*转化表!$G$34,IF(AND(B536&lt;=120,B536&gt;110),9*转化表!$G$24+10*转化表!$G$25+10*转化表!$G$26+10*转化表!$G$27+10*转化表!$G$28+10*转化表!$G$29+10*转化表!$G$30+10*转化表!$G$31+10*转化表!$G$32+10*转化表!$G$33+10*转化表!$G$34+(B536-110)*转化表!$G$35))))))))))))</f>
        <v>226.97000000000003</v>
      </c>
      <c r="L536" s="48">
        <f>(F536-50)*人物成长表!$B536*7%+0.8+IF(AND(B536&lt;=10,B536&gt;0),(人物成长表!$B536-1)*转化表!$H$24,IF(AND(B536&lt;=20,B536&gt;10),9*转化表!$H$24+(B536-10)*转化表!$H$25,IF(AND(B536&lt;=30,B536&gt;20),9*转化表!$H$24+10*转化表!$H$25+(B536-20)*转化表!$H$26,IF(AND(B536&lt;=40,B536&gt;30),9*转化表!$H$24+10*转化表!$H$25+10*转化表!$H$26+(B536-30)*转化表!$H$27,IF(AND(B536&lt;=50,B536&gt;40),9*转化表!$H$24+10*转化表!$H$25+10*转化表!$H$26+10*转化表!$H$27+(B536-40)*转化表!$H$28,IF(AND(B536&lt;=60,B536&gt;50),9*转化表!$H$24+10*转化表!$H$25+10*转化表!$H$26+10*转化表!$H$27+10*转化表!$H$28+(B536-50)*转化表!$H$29,IF(AND(B536&lt;=70,B536&gt;60),9*转化表!$H$24+10*转化表!$H$25+10*转化表!$H$26+10*转化表!$H$27+10*转化表!$H$28+10*转化表!$H$29+(B536-60)*转化表!$H$30,IF(AND(B536&lt;=80,B536&gt;70),9*转化表!$H$24+10*转化表!$H$25+10*转化表!$H$26+10*转化表!$H$27+10*转化表!$H$28+10*转化表!$H$29+10*转化表!$H$30+(B536-70)*转化表!$H$31,IF(AND(B536&lt;=90,B536&gt;80),9*转化表!$H$24+10*转化表!$H$25+10*转化表!$H$26+10*转化表!$H$27+10*转化表!$H$28+10*转化表!$H$29+10*转化表!$H$30+10*转化表!$H$31+(B536-80)*转化表!$H$32,IF(AND(B536&lt;=100,B536&gt;90),9*转化表!$H$24+10*转化表!$H$25+10*转化表!$H$26+10*转化表!$H$27+10*转化表!$H$28+10*转化表!$H$29+10*转化表!$H$30+10*转化表!$H$31+10*转化表!$H$32+(B536-90)*转化表!$H$33,IF(AND(B536&lt;=110,B536&gt;100),9*转化表!$H$24+10*转化表!$H$25+10*转化表!$H$26+10*转化表!$H$27+10*转化表!$H$28+10*转化表!$H$29+10*转化表!$H$30+10*转化表!$H$31+10*转化表!$H$32+10*转化表!$H$33+(B536-100)*转化表!$H$34,IF(AND(B536&lt;=120,B536&gt;110),9*转化表!$H$24+10*转化表!$H$25+10*转化表!$H$26+10*转化表!$H$27+10*转化表!$H$28+10*转化表!$H$29+10*转化表!$H$30+10*转化表!$H$31+10*转化表!$H$32+10*转化表!$H$33+10*转化表!$H$34+(B536-110)*转化表!$H$35))))))))))))</f>
        <v>69.900000000000006</v>
      </c>
      <c r="M536" s="30">
        <v>0.25</v>
      </c>
      <c r="N536" s="28">
        <v>0</v>
      </c>
      <c r="O536" s="28">
        <v>0</v>
      </c>
      <c r="P536" s="28">
        <v>0</v>
      </c>
      <c r="Q536" s="28">
        <v>0</v>
      </c>
      <c r="R536" s="28">
        <v>0</v>
      </c>
      <c r="S536" s="28">
        <v>0</v>
      </c>
    </row>
    <row r="537" spans="1:19">
      <c r="A537" s="27" t="s">
        <v>25</v>
      </c>
      <c r="B537" s="28">
        <v>56</v>
      </c>
      <c r="C537" s="29">
        <f>IF(A537="圣骑士",(40*(人物成长表!$B537-1)+150)*转化表!$H$2,IF(A537="战士",(40*(人物成长表!$B537-1)+150)*转化表!$H$3,IF(A537="盗贼",(40*(人物成长表!$B537-1)+150)*转化表!$H$4,IF(A537="弓手",(40*(人物成长表!$B537-1)+150)*转化表!$H$5,IF(A537="法师",(40*(人物成长表!$B537-1)+150)*转化表!$H$6)))))</f>
        <v>1645</v>
      </c>
      <c r="D537" s="27">
        <v>60</v>
      </c>
      <c r="E537" s="27">
        <v>60</v>
      </c>
      <c r="F537" s="28">
        <v>60</v>
      </c>
      <c r="G537" s="49">
        <f>IF(A537="圣骑士",人物成长表!$D537*人物成长表!$B537*10%*转化表!$B$2+转化表!$B$2*人物成长表!$B537*10%,IF(A537="战士",人物成长表!$D537*人物成长表!$B537*10%+16+(人物成长表!$B537-1)*(-3),IF(A537="盗贼",人物成长表!$D537*人物成长表!$B537*15%*转化表!$B$4,IF(A537="弓手",人物成长表!$D537*人物成长表!$B537*15%*转化表!$B$5,IF(A537="法师",人物成长表!$D537*人物成长表!$B537*15%*转化表!$B$6)))))</f>
        <v>0</v>
      </c>
      <c r="H537" s="49">
        <f>IF(A537="圣骑士",人物成长表!$D537*人物成长表!$B537*5%*转化表!$C$2,IF(A537="战士",人物成长表!$D537*人物成长表!$B537*5%*转化表!$C$3,IF(A537="盗贼",人物成长表!$D537*人物成长表!$B537*5%*转化表!$C$4,IF(A537="弓手",人物成长表!$D537*人物成长表!$B537*5%*转化表!$C$5,IF(A537="法师",人物成长表!$D537*人物成长表!$B537*5%*转化表!$C$6)))))</f>
        <v>117.6</v>
      </c>
      <c r="I537" s="49">
        <f>IF(A537="圣骑士",人物成长表!$E537*人物成长表!$B537*15%*转化表!$D$2,IF(A537="战士",人物成长表!$E537*人物成长表!$B537*15%*转化表!$D$3,IF(A537="盗贼",人物成长表!$E537*人物成长表!$B537*15%*转化表!$D$4,IF(A537="弓手",人物成长表!$E537*人物成长表!$B537*15%*转化表!$D$5,IF(A537="法师",人物成长表!$E537*人物成长表!$B537*15%*转化表!$D$6)))))</f>
        <v>604.79999999999995</v>
      </c>
      <c r="J537" s="48">
        <f>(E537-50)*人物成长表!$B537*7%+0.053+IF(AND(B537&lt;=10,B537&gt;0),(人物成长表!$B537-1)*转化表!$F$24,IF(AND(B537&lt;=20,B537&gt;10),9*转化表!$F$24+(B537-10)*转化表!$F$25,IF(AND(B537&lt;=30,B537&gt;20),9*转化表!$F$24+10*转化表!$F$25+(B537-20)*转化表!$F$26,IF(AND(B537&lt;=40,B537&gt;30),9*转化表!$F$24+10*转化表!$F$25+10*转化表!$F$26+(B537-30)*转化表!$F$27,IF(AND(B537&lt;=50,B537&gt;40),9*转化表!$F$24+10*转化表!$F$25+10*转化表!$F$26+10*转化表!$F$27+(B537-40)*转化表!$F$28,IF(AND(B537&lt;=60,B537&gt;50),9*转化表!$F$24+10*转化表!$F$25+10*转化表!$F$26+10*转化表!$F$27+10*转化表!$F$28+(B537-50)*转化表!$F$29,IF(AND(B537&lt;=70,B537&gt;60),9*转化表!$F$24+10*转化表!$F$25+10*转化表!$F$26+10*转化表!$F$27+10*转化表!$F$28+10*转化表!$F$29+(B537-60)*转化表!$F$30,IF(AND(B537&lt;=80,B537&gt;70),9*转化表!$F$24+10*转化表!$F$25+10*转化表!$F$26+10*转化表!$F$27+10*转化表!$F$28+10*转化表!$F$29+10*转化表!$F$30+(B537-70)*转化表!$F$31,IF(AND(B537&lt;=90,B537&gt;80),9*转化表!$F$24+10*转化表!$F$25+10*转化表!$F$26+10*转化表!$F$27+10*转化表!$F$28+10*转化表!$F$29+10*转化表!$F$30+10*转化表!$F$31+(B537-80)*转化表!$F$32,IF(AND(B537&lt;=100,B537&gt;90),9*转化表!$F$24+10*转化表!$F$25+10*转化表!$F$26+10*转化表!$F$27+10*转化表!$F$28+10*转化表!$F$29+10*转化表!$F$30+10*转化表!$F$31+10*转化表!$F$32+(B537-90)*转化表!$F$33,IF(AND(B537&lt;=110,B537&gt;100),9*转化表!$F$24+10*转化表!$F$25+10*转化表!$F$26+10*转化表!$F$27+10*转化表!$F$28+10*转化表!$F$29+10*转化表!$F$30+10*转化表!$F$31+10*转化表!$F$32+10*转化表!$F$33+(B537-100)*转化表!$F$34,IF(AND(B537&lt;=120,B537&gt;110),9*转化表!$F$24+10*转化表!$F$25+10*转化表!$F$26+10*转化表!$F$27+10*转化表!$F$28+10*转化表!$F$29+10*转化表!$F$30+10*转化表!$F$31+10*转化表!$F$32+10*转化表!$F$33+10*转化表!$F$34+(B537-110)*转化表!$F$35))))))))))))</f>
        <v>70.662999999999997</v>
      </c>
      <c r="K537" s="48">
        <f>(F537-50)*人物成长表!$B537*10%+0.8+IF(AND(B537&lt;=10,B537&gt;0),(人物成长表!$B537-1)*转化表!$G$24,IF(AND(B537&lt;=20,B537&gt;10),9*转化表!$G$24+(B537-10)*转化表!$G$25,IF(AND(B537&lt;=30,B537&gt;20),9*转化表!$G$24+10*转化表!$G$25+(B537-20)*转化表!$G$26,IF(AND(B537&lt;=40,B537&gt;30),9*转化表!$G$24+10*转化表!$G$25+10*转化表!$G$26+(B537-30)*转化表!$G$27,IF(AND(B537&lt;=50,B537&gt;40),9*转化表!$G$24+10*转化表!$G$25+10*转化表!$G$26+10*转化表!$G$27+(B537-40)*转化表!$G$28,IF(AND(B537&lt;=60,B537&gt;50),9*转化表!$G$24+10*转化表!$G$25+10*转化表!$G$26+10*转化表!$G$27+10*转化表!$G$28+(B537-50)*转化表!$G$29,IF(AND(B537&lt;=70,B537&gt;60),9*转化表!$G$24+10*转化表!$G$25+10*转化表!$G$26+10*转化表!$G$27+10*转化表!$G$28+10*转化表!$G$29+(B537-60)*转化表!$G$30,IF(AND(B537&lt;=80,B537&gt;70),9*转化表!$G$24+10*转化表!$G$25+10*转化表!$G$26+10*转化表!$G$27+10*转化表!$G$28+10*转化表!$G$29+10*转化表!$G$30+(B537-70)*转化表!$G$31,IF(AND(B537&lt;=90,B537&gt;80),9*转化表!$G$24+10*转化表!$G$25+10*转化表!$G$26+10*转化表!$G$27+10*转化表!$G$28+10*转化表!$G$29+10*转化表!$G$30+10*转化表!$G$31+(B537-80)*转化表!$G$32,IF(AND(B537&lt;=100,B537&gt;90),9*转化表!$G$24+10*转化表!$G$25+10*转化表!$G$26+10*转化表!$G$27+10*转化表!$G$28+10*转化表!$G$29+10*转化表!$G$30+10*转化表!$G$31+10*转化表!$G$32+(B537-90)*转化表!$G$33,IF(AND(B537&lt;=110,B537&gt;100),9*转化表!$G$24+10*转化表!$G$25+10*转化表!$G$26+10*转化表!$G$27+10*转化表!$G$28+10*转化表!$G$29+10*转化表!$G$30+10*转化表!$G$31+10*转化表!$G$32+10*转化表!$G$33+(B537-100)*转化表!$G$34,IF(AND(B537&lt;=120,B537&gt;110),9*转化表!$G$24+10*转化表!$G$25+10*转化表!$G$26+10*转化表!$G$27+10*转化表!$G$28+10*转化表!$G$29+10*转化表!$G$30+10*转化表!$G$31+10*转化表!$G$32+10*转化表!$G$33+10*转化表!$G$34+(B537-110)*转化表!$G$35))))))))))))</f>
        <v>233.67000000000002</v>
      </c>
      <c r="L537" s="48">
        <f>(F537-50)*人物成长表!$B537*7%+0.8+IF(AND(B537&lt;=10,B537&gt;0),(人物成长表!$B537-1)*转化表!$H$24,IF(AND(B537&lt;=20,B537&gt;10),9*转化表!$H$24+(B537-10)*转化表!$H$25,IF(AND(B537&lt;=30,B537&gt;20),9*转化表!$H$24+10*转化表!$H$25+(B537-20)*转化表!$H$26,IF(AND(B537&lt;=40,B537&gt;30),9*转化表!$H$24+10*转化表!$H$25+10*转化表!$H$26+(B537-30)*转化表!$H$27,IF(AND(B537&lt;=50,B537&gt;40),9*转化表!$H$24+10*转化表!$H$25+10*转化表!$H$26+10*转化表!$H$27+(B537-40)*转化表!$H$28,IF(AND(B537&lt;=60,B537&gt;50),9*转化表!$H$24+10*转化表!$H$25+10*转化表!$H$26+10*转化表!$H$27+10*转化表!$H$28+(B537-50)*转化表!$H$29,IF(AND(B537&lt;=70,B537&gt;60),9*转化表!$H$24+10*转化表!$H$25+10*转化表!$H$26+10*转化表!$H$27+10*转化表!$H$28+10*转化表!$H$29+(B537-60)*转化表!$H$30,IF(AND(B537&lt;=80,B537&gt;70),9*转化表!$H$24+10*转化表!$H$25+10*转化表!$H$26+10*转化表!$H$27+10*转化表!$H$28+10*转化表!$H$29+10*转化表!$H$30+(B537-70)*转化表!$H$31,IF(AND(B537&lt;=90,B537&gt;80),9*转化表!$H$24+10*转化表!$H$25+10*转化表!$H$26+10*转化表!$H$27+10*转化表!$H$28+10*转化表!$H$29+10*转化表!$H$30+10*转化表!$H$31+(B537-80)*转化表!$H$32,IF(AND(B537&lt;=100,B537&gt;90),9*转化表!$H$24+10*转化表!$H$25+10*转化表!$H$26+10*转化表!$H$27+10*转化表!$H$28+10*转化表!$H$29+10*转化表!$H$30+10*转化表!$H$31+10*转化表!$H$32+(B537-90)*转化表!$H$33,IF(AND(B537&lt;=110,B537&gt;100),9*转化表!$H$24+10*转化表!$H$25+10*转化表!$H$26+10*转化表!$H$27+10*转化表!$H$28+10*转化表!$H$29+10*转化表!$H$30+10*转化表!$H$31+10*转化表!$H$32+10*转化表!$H$33+(B537-100)*转化表!$H$34,IF(AND(B537&lt;=120,B537&gt;110),9*转化表!$H$24+10*转化表!$H$25+10*转化表!$H$26+10*转化表!$H$27+10*转化表!$H$28+10*转化表!$H$29+10*转化表!$H$30+10*转化表!$H$31+10*转化表!$H$32+10*转化表!$H$33+10*转化表!$H$34+(B537-110)*转化表!$H$35))))))))))))</f>
        <v>71.41</v>
      </c>
      <c r="M537" s="30">
        <v>0.25</v>
      </c>
      <c r="N537" s="28">
        <v>0</v>
      </c>
      <c r="O537" s="28">
        <v>0</v>
      </c>
      <c r="P537" s="28">
        <v>0</v>
      </c>
      <c r="Q537" s="28">
        <v>0</v>
      </c>
      <c r="R537" s="28">
        <v>0</v>
      </c>
      <c r="S537" s="28">
        <v>0</v>
      </c>
    </row>
    <row r="538" spans="1:19">
      <c r="A538" s="27" t="s">
        <v>25</v>
      </c>
      <c r="B538" s="28">
        <v>57</v>
      </c>
      <c r="C538" s="29">
        <f>IF(A538="圣骑士",(40*(人物成长表!$B538-1)+150)*转化表!$H$2,IF(A538="战士",(40*(人物成长表!$B538-1)+150)*转化表!$H$3,IF(A538="盗贼",(40*(人物成长表!$B538-1)+150)*转化表!$H$4,IF(A538="弓手",(40*(人物成长表!$B538-1)+150)*转化表!$H$5,IF(A538="法师",(40*(人物成长表!$B538-1)+150)*转化表!$H$6)))))</f>
        <v>1673</v>
      </c>
      <c r="D538" s="27">
        <v>60</v>
      </c>
      <c r="E538" s="27">
        <v>60</v>
      </c>
      <c r="F538" s="28">
        <v>60</v>
      </c>
      <c r="G538" s="49">
        <f>IF(A538="圣骑士",人物成长表!$D538*人物成长表!$B538*10%*转化表!$B$2+转化表!$B$2*人物成长表!$B538*10%,IF(A538="战士",人物成长表!$D538*人物成长表!$B538*10%+16+(人物成长表!$B538-1)*(-3),IF(A538="盗贼",人物成长表!$D538*人物成长表!$B538*15%*转化表!$B$4,IF(A538="弓手",人物成长表!$D538*人物成长表!$B538*15%*转化表!$B$5,IF(A538="法师",人物成长表!$D538*人物成长表!$B538*15%*转化表!$B$6)))))</f>
        <v>0</v>
      </c>
      <c r="H538" s="49">
        <f>IF(A538="圣骑士",人物成长表!$D538*人物成长表!$B538*5%*转化表!$C$2,IF(A538="战士",人物成长表!$D538*人物成长表!$B538*5%*转化表!$C$3,IF(A538="盗贼",人物成长表!$D538*人物成长表!$B538*5%*转化表!$C$4,IF(A538="弓手",人物成长表!$D538*人物成长表!$B538*5%*转化表!$C$5,IF(A538="法师",人物成长表!$D538*人物成长表!$B538*5%*转化表!$C$6)))))</f>
        <v>119.69999999999999</v>
      </c>
      <c r="I538" s="49">
        <f>IF(A538="圣骑士",人物成长表!$E538*人物成长表!$B538*15%*转化表!$D$2,IF(A538="战士",人物成长表!$E538*人物成长表!$B538*15%*转化表!$D$3,IF(A538="盗贼",人物成长表!$E538*人物成长表!$B538*15%*转化表!$D$4,IF(A538="弓手",人物成长表!$E538*人物成长表!$B538*15%*转化表!$D$5,IF(A538="法师",人物成长表!$E538*人物成长表!$B538*15%*转化表!$D$6)))))</f>
        <v>615.6</v>
      </c>
      <c r="J538" s="48">
        <f>(E538-50)*人物成长表!$B538*7%+0.053+IF(AND(B538&lt;=10,B538&gt;0),(人物成长表!$B538-1)*转化表!$F$24,IF(AND(B538&lt;=20,B538&gt;10),9*转化表!$F$24+(B538-10)*转化表!$F$25,IF(AND(B538&lt;=30,B538&gt;20),9*转化表!$F$24+10*转化表!$F$25+(B538-20)*转化表!$F$26,IF(AND(B538&lt;=40,B538&gt;30),9*转化表!$F$24+10*转化表!$F$25+10*转化表!$F$26+(B538-30)*转化表!$F$27,IF(AND(B538&lt;=50,B538&gt;40),9*转化表!$F$24+10*转化表!$F$25+10*转化表!$F$26+10*转化表!$F$27+(B538-40)*转化表!$F$28,IF(AND(B538&lt;=60,B538&gt;50),9*转化表!$F$24+10*转化表!$F$25+10*转化表!$F$26+10*转化表!$F$27+10*转化表!$F$28+(B538-50)*转化表!$F$29,IF(AND(B538&lt;=70,B538&gt;60),9*转化表!$F$24+10*转化表!$F$25+10*转化表!$F$26+10*转化表!$F$27+10*转化表!$F$28+10*转化表!$F$29+(B538-60)*转化表!$F$30,IF(AND(B538&lt;=80,B538&gt;70),9*转化表!$F$24+10*转化表!$F$25+10*转化表!$F$26+10*转化表!$F$27+10*转化表!$F$28+10*转化表!$F$29+10*转化表!$F$30+(B538-70)*转化表!$F$31,IF(AND(B538&lt;=90,B538&gt;80),9*转化表!$F$24+10*转化表!$F$25+10*转化表!$F$26+10*转化表!$F$27+10*转化表!$F$28+10*转化表!$F$29+10*转化表!$F$30+10*转化表!$F$31+(B538-80)*转化表!$F$32,IF(AND(B538&lt;=100,B538&gt;90),9*转化表!$F$24+10*转化表!$F$25+10*转化表!$F$26+10*转化表!$F$27+10*转化表!$F$28+10*转化表!$F$29+10*转化表!$F$30+10*转化表!$F$31+10*转化表!$F$32+(B538-90)*转化表!$F$33,IF(AND(B538&lt;=110,B538&gt;100),9*转化表!$F$24+10*转化表!$F$25+10*转化表!$F$26+10*转化表!$F$27+10*转化表!$F$28+10*转化表!$F$29+10*转化表!$F$30+10*转化表!$F$31+10*转化表!$F$32+10*转化表!$F$33+(B538-100)*转化表!$F$34,IF(AND(B538&lt;=120,B538&gt;110),9*转化表!$F$24+10*转化表!$F$25+10*转化表!$F$26+10*转化表!$F$27+10*转化表!$F$28+10*转化表!$F$29+10*转化表!$F$30+10*转化表!$F$31+10*转化表!$F$32+10*转化表!$F$33+10*转化表!$F$34+(B538-110)*转化表!$F$35))))))))))))</f>
        <v>72.173000000000002</v>
      </c>
      <c r="K538" s="48">
        <f>(F538-50)*人物成长表!$B538*10%+0.8+IF(AND(B538&lt;=10,B538&gt;0),(人物成长表!$B538-1)*转化表!$G$24,IF(AND(B538&lt;=20,B538&gt;10),9*转化表!$G$24+(B538-10)*转化表!$G$25,IF(AND(B538&lt;=30,B538&gt;20),9*转化表!$G$24+10*转化表!$G$25+(B538-20)*转化表!$G$26,IF(AND(B538&lt;=40,B538&gt;30),9*转化表!$G$24+10*转化表!$G$25+10*转化表!$G$26+(B538-30)*转化表!$G$27,IF(AND(B538&lt;=50,B538&gt;40),9*转化表!$G$24+10*转化表!$G$25+10*转化表!$G$26+10*转化表!$G$27+(B538-40)*转化表!$G$28,IF(AND(B538&lt;=60,B538&gt;50),9*转化表!$G$24+10*转化表!$G$25+10*转化表!$G$26+10*转化表!$G$27+10*转化表!$G$28+(B538-50)*转化表!$G$29,IF(AND(B538&lt;=70,B538&gt;60),9*转化表!$G$24+10*转化表!$G$25+10*转化表!$G$26+10*转化表!$G$27+10*转化表!$G$28+10*转化表!$G$29+(B538-60)*转化表!$G$30,IF(AND(B538&lt;=80,B538&gt;70),9*转化表!$G$24+10*转化表!$G$25+10*转化表!$G$26+10*转化表!$G$27+10*转化表!$G$28+10*转化表!$G$29+10*转化表!$G$30+(B538-70)*转化表!$G$31,IF(AND(B538&lt;=90,B538&gt;80),9*转化表!$G$24+10*转化表!$G$25+10*转化表!$G$26+10*转化表!$G$27+10*转化表!$G$28+10*转化表!$G$29+10*转化表!$G$30+10*转化表!$G$31+(B538-80)*转化表!$G$32,IF(AND(B538&lt;=100,B538&gt;90),9*转化表!$G$24+10*转化表!$G$25+10*转化表!$G$26+10*转化表!$G$27+10*转化表!$G$28+10*转化表!$G$29+10*转化表!$G$30+10*转化表!$G$31+10*转化表!$G$32+(B538-90)*转化表!$G$33,IF(AND(B538&lt;=110,B538&gt;100),9*转化表!$G$24+10*转化表!$G$25+10*转化表!$G$26+10*转化表!$G$27+10*转化表!$G$28+10*转化表!$G$29+10*转化表!$G$30+10*转化表!$G$31+10*转化表!$G$32+10*转化表!$G$33+(B538-100)*转化表!$G$34,IF(AND(B538&lt;=120,B538&gt;110),9*转化表!$G$24+10*转化表!$G$25+10*转化表!$G$26+10*转化表!$G$27+10*转化表!$G$28+10*转化表!$G$29+10*转化表!$G$30+10*转化表!$G$31+10*转化表!$G$32+10*转化表!$G$33+10*转化表!$G$34+(B538-110)*转化表!$G$35))))))))))))</f>
        <v>240.37</v>
      </c>
      <c r="L538" s="48">
        <f>(F538-50)*人物成长表!$B538*7%+0.8+IF(AND(B538&lt;=10,B538&gt;0),(人物成长表!$B538-1)*转化表!$H$24,IF(AND(B538&lt;=20,B538&gt;10),9*转化表!$H$24+(B538-10)*转化表!$H$25,IF(AND(B538&lt;=30,B538&gt;20),9*转化表!$H$24+10*转化表!$H$25+(B538-20)*转化表!$H$26,IF(AND(B538&lt;=40,B538&gt;30),9*转化表!$H$24+10*转化表!$H$25+10*转化表!$H$26+(B538-30)*转化表!$H$27,IF(AND(B538&lt;=50,B538&gt;40),9*转化表!$H$24+10*转化表!$H$25+10*转化表!$H$26+10*转化表!$H$27+(B538-40)*转化表!$H$28,IF(AND(B538&lt;=60,B538&gt;50),9*转化表!$H$24+10*转化表!$H$25+10*转化表!$H$26+10*转化表!$H$27+10*转化表!$H$28+(B538-50)*转化表!$H$29,IF(AND(B538&lt;=70,B538&gt;60),9*转化表!$H$24+10*转化表!$H$25+10*转化表!$H$26+10*转化表!$H$27+10*转化表!$H$28+10*转化表!$H$29+(B538-60)*转化表!$H$30,IF(AND(B538&lt;=80,B538&gt;70),9*转化表!$H$24+10*转化表!$H$25+10*转化表!$H$26+10*转化表!$H$27+10*转化表!$H$28+10*转化表!$H$29+10*转化表!$H$30+(B538-70)*转化表!$H$31,IF(AND(B538&lt;=90,B538&gt;80),9*转化表!$H$24+10*转化表!$H$25+10*转化表!$H$26+10*转化表!$H$27+10*转化表!$H$28+10*转化表!$H$29+10*转化表!$H$30+10*转化表!$H$31+(B538-80)*转化表!$H$32,IF(AND(B538&lt;=100,B538&gt;90),9*转化表!$H$24+10*转化表!$H$25+10*转化表!$H$26+10*转化表!$H$27+10*转化表!$H$28+10*转化表!$H$29+10*转化表!$H$30+10*转化表!$H$31+10*转化表!$H$32+(B538-90)*转化表!$H$33,IF(AND(B538&lt;=110,B538&gt;100),9*转化表!$H$24+10*转化表!$H$25+10*转化表!$H$26+10*转化表!$H$27+10*转化表!$H$28+10*转化表!$H$29+10*转化表!$H$30+10*转化表!$H$31+10*转化表!$H$32+10*转化表!$H$33+(B538-100)*转化表!$H$34,IF(AND(B538&lt;=120,B538&gt;110),9*转化表!$H$24+10*转化表!$H$25+10*转化表!$H$26+10*转化表!$H$27+10*转化表!$H$28+10*转化表!$H$29+10*转化表!$H$30+10*转化表!$H$31+10*转化表!$H$32+10*转化表!$H$33+10*转化表!$H$34+(B538-110)*转化表!$H$35))))))))))))</f>
        <v>72.92</v>
      </c>
      <c r="M538" s="30">
        <v>0.25</v>
      </c>
      <c r="N538" s="28">
        <v>0</v>
      </c>
      <c r="O538" s="28">
        <v>0</v>
      </c>
      <c r="P538" s="28">
        <v>0</v>
      </c>
      <c r="Q538" s="28">
        <v>0</v>
      </c>
      <c r="R538" s="28">
        <v>0</v>
      </c>
      <c r="S538" s="28">
        <v>0</v>
      </c>
    </row>
    <row r="539" spans="1:19">
      <c r="A539" s="27" t="s">
        <v>25</v>
      </c>
      <c r="B539" s="28">
        <v>58</v>
      </c>
      <c r="C539" s="29">
        <f>IF(A539="圣骑士",(40*(人物成长表!$B539-1)+150)*转化表!$H$2,IF(A539="战士",(40*(人物成长表!$B539-1)+150)*转化表!$H$3,IF(A539="盗贼",(40*(人物成长表!$B539-1)+150)*转化表!$H$4,IF(A539="弓手",(40*(人物成长表!$B539-1)+150)*转化表!$H$5,IF(A539="法师",(40*(人物成长表!$B539-1)+150)*转化表!$H$6)))))</f>
        <v>1701</v>
      </c>
      <c r="D539" s="27">
        <v>60</v>
      </c>
      <c r="E539" s="27">
        <v>60</v>
      </c>
      <c r="F539" s="28">
        <v>60</v>
      </c>
      <c r="G539" s="49">
        <f>IF(A539="圣骑士",人物成长表!$D539*人物成长表!$B539*10%*转化表!$B$2+转化表!$B$2*人物成长表!$B539*10%,IF(A539="战士",人物成长表!$D539*人物成长表!$B539*10%+16+(人物成长表!$B539-1)*(-3),IF(A539="盗贼",人物成长表!$D539*人物成长表!$B539*15%*转化表!$B$4,IF(A539="弓手",人物成长表!$D539*人物成长表!$B539*15%*转化表!$B$5,IF(A539="法师",人物成长表!$D539*人物成长表!$B539*15%*转化表!$B$6)))))</f>
        <v>0</v>
      </c>
      <c r="H539" s="49">
        <f>IF(A539="圣骑士",人物成长表!$D539*人物成长表!$B539*5%*转化表!$C$2,IF(A539="战士",人物成长表!$D539*人物成长表!$B539*5%*转化表!$C$3,IF(A539="盗贼",人物成长表!$D539*人物成长表!$B539*5%*转化表!$C$4,IF(A539="弓手",人物成长表!$D539*人物成长表!$B539*5%*转化表!$C$5,IF(A539="法师",人物成长表!$D539*人物成长表!$B539*5%*转化表!$C$6)))))</f>
        <v>121.8</v>
      </c>
      <c r="I539" s="49">
        <f>IF(A539="圣骑士",人物成长表!$E539*人物成长表!$B539*15%*转化表!$D$2,IF(A539="战士",人物成长表!$E539*人物成长表!$B539*15%*转化表!$D$3,IF(A539="盗贼",人物成长表!$E539*人物成长表!$B539*15%*转化表!$D$4,IF(A539="弓手",人物成长表!$E539*人物成长表!$B539*15%*转化表!$D$5,IF(A539="法师",人物成长表!$E539*人物成长表!$B539*15%*转化表!$D$6)))))</f>
        <v>626.4</v>
      </c>
      <c r="J539" s="48">
        <f>(E539-50)*人物成长表!$B539*7%+0.053+IF(AND(B539&lt;=10,B539&gt;0),(人物成长表!$B539-1)*转化表!$F$24,IF(AND(B539&lt;=20,B539&gt;10),9*转化表!$F$24+(B539-10)*转化表!$F$25,IF(AND(B539&lt;=30,B539&gt;20),9*转化表!$F$24+10*转化表!$F$25+(B539-20)*转化表!$F$26,IF(AND(B539&lt;=40,B539&gt;30),9*转化表!$F$24+10*转化表!$F$25+10*转化表!$F$26+(B539-30)*转化表!$F$27,IF(AND(B539&lt;=50,B539&gt;40),9*转化表!$F$24+10*转化表!$F$25+10*转化表!$F$26+10*转化表!$F$27+(B539-40)*转化表!$F$28,IF(AND(B539&lt;=60,B539&gt;50),9*转化表!$F$24+10*转化表!$F$25+10*转化表!$F$26+10*转化表!$F$27+10*转化表!$F$28+(B539-50)*转化表!$F$29,IF(AND(B539&lt;=70,B539&gt;60),9*转化表!$F$24+10*转化表!$F$25+10*转化表!$F$26+10*转化表!$F$27+10*转化表!$F$28+10*转化表!$F$29+(B539-60)*转化表!$F$30,IF(AND(B539&lt;=80,B539&gt;70),9*转化表!$F$24+10*转化表!$F$25+10*转化表!$F$26+10*转化表!$F$27+10*转化表!$F$28+10*转化表!$F$29+10*转化表!$F$30+(B539-70)*转化表!$F$31,IF(AND(B539&lt;=90,B539&gt;80),9*转化表!$F$24+10*转化表!$F$25+10*转化表!$F$26+10*转化表!$F$27+10*转化表!$F$28+10*转化表!$F$29+10*转化表!$F$30+10*转化表!$F$31+(B539-80)*转化表!$F$32,IF(AND(B539&lt;=100,B539&gt;90),9*转化表!$F$24+10*转化表!$F$25+10*转化表!$F$26+10*转化表!$F$27+10*转化表!$F$28+10*转化表!$F$29+10*转化表!$F$30+10*转化表!$F$31+10*转化表!$F$32+(B539-90)*转化表!$F$33,IF(AND(B539&lt;=110,B539&gt;100),9*转化表!$F$24+10*转化表!$F$25+10*转化表!$F$26+10*转化表!$F$27+10*转化表!$F$28+10*转化表!$F$29+10*转化表!$F$30+10*转化表!$F$31+10*转化表!$F$32+10*转化表!$F$33+(B539-100)*转化表!$F$34,IF(AND(B539&lt;=120,B539&gt;110),9*转化表!$F$24+10*转化表!$F$25+10*转化表!$F$26+10*转化表!$F$27+10*转化表!$F$28+10*转化表!$F$29+10*转化表!$F$30+10*转化表!$F$31+10*转化表!$F$32+10*转化表!$F$33+10*转化表!$F$34+(B539-110)*转化表!$F$35))))))))))))</f>
        <v>73.682999999999993</v>
      </c>
      <c r="K539" s="48">
        <f>(F539-50)*人物成长表!$B539*10%+0.8+IF(AND(B539&lt;=10,B539&gt;0),(人物成长表!$B539-1)*转化表!$G$24,IF(AND(B539&lt;=20,B539&gt;10),9*转化表!$G$24+(B539-10)*转化表!$G$25,IF(AND(B539&lt;=30,B539&gt;20),9*转化表!$G$24+10*转化表!$G$25+(B539-20)*转化表!$G$26,IF(AND(B539&lt;=40,B539&gt;30),9*转化表!$G$24+10*转化表!$G$25+10*转化表!$G$26+(B539-30)*转化表!$G$27,IF(AND(B539&lt;=50,B539&gt;40),9*转化表!$G$24+10*转化表!$G$25+10*转化表!$G$26+10*转化表!$G$27+(B539-40)*转化表!$G$28,IF(AND(B539&lt;=60,B539&gt;50),9*转化表!$G$24+10*转化表!$G$25+10*转化表!$G$26+10*转化表!$G$27+10*转化表!$G$28+(B539-50)*转化表!$G$29,IF(AND(B539&lt;=70,B539&gt;60),9*转化表!$G$24+10*转化表!$G$25+10*转化表!$G$26+10*转化表!$G$27+10*转化表!$G$28+10*转化表!$G$29+(B539-60)*转化表!$G$30,IF(AND(B539&lt;=80,B539&gt;70),9*转化表!$G$24+10*转化表!$G$25+10*转化表!$G$26+10*转化表!$G$27+10*转化表!$G$28+10*转化表!$G$29+10*转化表!$G$30+(B539-70)*转化表!$G$31,IF(AND(B539&lt;=90,B539&gt;80),9*转化表!$G$24+10*转化表!$G$25+10*转化表!$G$26+10*转化表!$G$27+10*转化表!$G$28+10*转化表!$G$29+10*转化表!$G$30+10*转化表!$G$31+(B539-80)*转化表!$G$32,IF(AND(B539&lt;=100,B539&gt;90),9*转化表!$G$24+10*转化表!$G$25+10*转化表!$G$26+10*转化表!$G$27+10*转化表!$G$28+10*转化表!$G$29+10*转化表!$G$30+10*转化表!$G$31+10*转化表!$G$32+(B539-90)*转化表!$G$33,IF(AND(B539&lt;=110,B539&gt;100),9*转化表!$G$24+10*转化表!$G$25+10*转化表!$G$26+10*转化表!$G$27+10*转化表!$G$28+10*转化表!$G$29+10*转化表!$G$30+10*转化表!$G$31+10*转化表!$G$32+10*转化表!$G$33+(B539-100)*转化表!$G$34,IF(AND(B539&lt;=120,B539&gt;110),9*转化表!$G$24+10*转化表!$G$25+10*转化表!$G$26+10*转化表!$G$27+10*转化表!$G$28+10*转化表!$G$29+10*转化表!$G$30+10*转化表!$G$31+10*转化表!$G$32+10*转化表!$G$33+10*转化表!$G$34+(B539-110)*转化表!$G$35))))))))))))</f>
        <v>247.07</v>
      </c>
      <c r="L539" s="48">
        <f>(F539-50)*人物成长表!$B539*7%+0.8+IF(AND(B539&lt;=10,B539&gt;0),(人物成长表!$B539-1)*转化表!$H$24,IF(AND(B539&lt;=20,B539&gt;10),9*转化表!$H$24+(B539-10)*转化表!$H$25,IF(AND(B539&lt;=30,B539&gt;20),9*转化表!$H$24+10*转化表!$H$25+(B539-20)*转化表!$H$26,IF(AND(B539&lt;=40,B539&gt;30),9*转化表!$H$24+10*转化表!$H$25+10*转化表!$H$26+(B539-30)*转化表!$H$27,IF(AND(B539&lt;=50,B539&gt;40),9*转化表!$H$24+10*转化表!$H$25+10*转化表!$H$26+10*转化表!$H$27+(B539-40)*转化表!$H$28,IF(AND(B539&lt;=60,B539&gt;50),9*转化表!$H$24+10*转化表!$H$25+10*转化表!$H$26+10*转化表!$H$27+10*转化表!$H$28+(B539-50)*转化表!$H$29,IF(AND(B539&lt;=70,B539&gt;60),9*转化表!$H$24+10*转化表!$H$25+10*转化表!$H$26+10*转化表!$H$27+10*转化表!$H$28+10*转化表!$H$29+(B539-60)*转化表!$H$30,IF(AND(B539&lt;=80,B539&gt;70),9*转化表!$H$24+10*转化表!$H$25+10*转化表!$H$26+10*转化表!$H$27+10*转化表!$H$28+10*转化表!$H$29+10*转化表!$H$30+(B539-70)*转化表!$H$31,IF(AND(B539&lt;=90,B539&gt;80),9*转化表!$H$24+10*转化表!$H$25+10*转化表!$H$26+10*转化表!$H$27+10*转化表!$H$28+10*转化表!$H$29+10*转化表!$H$30+10*转化表!$H$31+(B539-80)*转化表!$H$32,IF(AND(B539&lt;=100,B539&gt;90),9*转化表!$H$24+10*转化表!$H$25+10*转化表!$H$26+10*转化表!$H$27+10*转化表!$H$28+10*转化表!$H$29+10*转化表!$H$30+10*转化表!$H$31+10*转化表!$H$32+(B539-90)*转化表!$H$33,IF(AND(B539&lt;=110,B539&gt;100),9*转化表!$H$24+10*转化表!$H$25+10*转化表!$H$26+10*转化表!$H$27+10*转化表!$H$28+10*转化表!$H$29+10*转化表!$H$30+10*转化表!$H$31+10*转化表!$H$32+10*转化表!$H$33+(B539-100)*转化表!$H$34,IF(AND(B539&lt;=120,B539&gt;110),9*转化表!$H$24+10*转化表!$H$25+10*转化表!$H$26+10*转化表!$H$27+10*转化表!$H$28+10*转化表!$H$29+10*转化表!$H$30+10*转化表!$H$31+10*转化表!$H$32+10*转化表!$H$33+10*转化表!$H$34+(B539-110)*转化表!$H$35))))))))))))</f>
        <v>74.430000000000007</v>
      </c>
      <c r="M539" s="30">
        <v>0.25</v>
      </c>
      <c r="N539" s="28">
        <v>0</v>
      </c>
      <c r="O539" s="28">
        <v>0</v>
      </c>
      <c r="P539" s="28">
        <v>0</v>
      </c>
      <c r="Q539" s="28">
        <v>0</v>
      </c>
      <c r="R539" s="28">
        <v>0</v>
      </c>
      <c r="S539" s="28">
        <v>0</v>
      </c>
    </row>
    <row r="540" spans="1:19">
      <c r="A540" s="27" t="s">
        <v>25</v>
      </c>
      <c r="B540" s="28">
        <v>59</v>
      </c>
      <c r="C540" s="29">
        <f>IF(A540="圣骑士",(40*(人物成长表!$B540-1)+150)*转化表!$H$2,IF(A540="战士",(40*(人物成长表!$B540-1)+150)*转化表!$H$3,IF(A540="盗贼",(40*(人物成长表!$B540-1)+150)*转化表!$H$4,IF(A540="弓手",(40*(人物成长表!$B540-1)+150)*转化表!$H$5,IF(A540="法师",(40*(人物成长表!$B540-1)+150)*转化表!$H$6)))))</f>
        <v>1729</v>
      </c>
      <c r="D540" s="27">
        <v>60</v>
      </c>
      <c r="E540" s="27">
        <v>60</v>
      </c>
      <c r="F540" s="28">
        <v>60</v>
      </c>
      <c r="G540" s="49">
        <f>IF(A540="圣骑士",人物成长表!$D540*人物成长表!$B540*10%*转化表!$B$2+转化表!$B$2*人物成长表!$B540*10%,IF(A540="战士",人物成长表!$D540*人物成长表!$B540*10%+16+(人物成长表!$B540-1)*(-3),IF(A540="盗贼",人物成长表!$D540*人物成长表!$B540*15%*转化表!$B$4,IF(A540="弓手",人物成长表!$D540*人物成长表!$B540*15%*转化表!$B$5,IF(A540="法师",人物成长表!$D540*人物成长表!$B540*15%*转化表!$B$6)))))</f>
        <v>0</v>
      </c>
      <c r="H540" s="49">
        <f>IF(A540="圣骑士",人物成长表!$D540*人物成长表!$B540*5%*转化表!$C$2,IF(A540="战士",人物成长表!$D540*人物成长表!$B540*5%*转化表!$C$3,IF(A540="盗贼",人物成长表!$D540*人物成长表!$B540*5%*转化表!$C$4,IF(A540="弓手",人物成长表!$D540*人物成长表!$B540*5%*转化表!$C$5,IF(A540="法师",人物成长表!$D540*人物成长表!$B540*5%*转化表!$C$6)))))</f>
        <v>123.89999999999999</v>
      </c>
      <c r="I540" s="49">
        <f>IF(A540="圣骑士",人物成长表!$E540*人物成长表!$B540*15%*转化表!$D$2,IF(A540="战士",人物成长表!$E540*人物成长表!$B540*15%*转化表!$D$3,IF(A540="盗贼",人物成长表!$E540*人物成长表!$B540*15%*转化表!$D$4,IF(A540="弓手",人物成长表!$E540*人物成长表!$B540*15%*转化表!$D$5,IF(A540="法师",人物成长表!$E540*人物成长表!$B540*15%*转化表!$D$6)))))</f>
        <v>637.19999999999993</v>
      </c>
      <c r="J540" s="48">
        <f>(E540-50)*人物成长表!$B540*7%+0.053+IF(AND(B540&lt;=10,B540&gt;0),(人物成长表!$B540-1)*转化表!$F$24,IF(AND(B540&lt;=20,B540&gt;10),9*转化表!$F$24+(B540-10)*转化表!$F$25,IF(AND(B540&lt;=30,B540&gt;20),9*转化表!$F$24+10*转化表!$F$25+(B540-20)*转化表!$F$26,IF(AND(B540&lt;=40,B540&gt;30),9*转化表!$F$24+10*转化表!$F$25+10*转化表!$F$26+(B540-30)*转化表!$F$27,IF(AND(B540&lt;=50,B540&gt;40),9*转化表!$F$24+10*转化表!$F$25+10*转化表!$F$26+10*转化表!$F$27+(B540-40)*转化表!$F$28,IF(AND(B540&lt;=60,B540&gt;50),9*转化表!$F$24+10*转化表!$F$25+10*转化表!$F$26+10*转化表!$F$27+10*转化表!$F$28+(B540-50)*转化表!$F$29,IF(AND(B540&lt;=70,B540&gt;60),9*转化表!$F$24+10*转化表!$F$25+10*转化表!$F$26+10*转化表!$F$27+10*转化表!$F$28+10*转化表!$F$29+(B540-60)*转化表!$F$30,IF(AND(B540&lt;=80,B540&gt;70),9*转化表!$F$24+10*转化表!$F$25+10*转化表!$F$26+10*转化表!$F$27+10*转化表!$F$28+10*转化表!$F$29+10*转化表!$F$30+(B540-70)*转化表!$F$31,IF(AND(B540&lt;=90,B540&gt;80),9*转化表!$F$24+10*转化表!$F$25+10*转化表!$F$26+10*转化表!$F$27+10*转化表!$F$28+10*转化表!$F$29+10*转化表!$F$30+10*转化表!$F$31+(B540-80)*转化表!$F$32,IF(AND(B540&lt;=100,B540&gt;90),9*转化表!$F$24+10*转化表!$F$25+10*转化表!$F$26+10*转化表!$F$27+10*转化表!$F$28+10*转化表!$F$29+10*转化表!$F$30+10*转化表!$F$31+10*转化表!$F$32+(B540-90)*转化表!$F$33,IF(AND(B540&lt;=110,B540&gt;100),9*转化表!$F$24+10*转化表!$F$25+10*转化表!$F$26+10*转化表!$F$27+10*转化表!$F$28+10*转化表!$F$29+10*转化表!$F$30+10*转化表!$F$31+10*转化表!$F$32+10*转化表!$F$33+(B540-100)*转化表!$F$34,IF(AND(B540&lt;=120,B540&gt;110),9*转化表!$F$24+10*转化表!$F$25+10*转化表!$F$26+10*转化表!$F$27+10*转化表!$F$28+10*转化表!$F$29+10*转化表!$F$30+10*转化表!$F$31+10*转化表!$F$32+10*转化表!$F$33+10*转化表!$F$34+(B540-110)*转化表!$F$35))))))))))))</f>
        <v>75.193000000000012</v>
      </c>
      <c r="K540" s="48">
        <f>(F540-50)*人物成长表!$B540*10%+0.8+IF(AND(B540&lt;=10,B540&gt;0),(人物成长表!$B540-1)*转化表!$G$24,IF(AND(B540&lt;=20,B540&gt;10),9*转化表!$G$24+(B540-10)*转化表!$G$25,IF(AND(B540&lt;=30,B540&gt;20),9*转化表!$G$24+10*转化表!$G$25+(B540-20)*转化表!$G$26,IF(AND(B540&lt;=40,B540&gt;30),9*转化表!$G$24+10*转化表!$G$25+10*转化表!$G$26+(B540-30)*转化表!$G$27,IF(AND(B540&lt;=50,B540&gt;40),9*转化表!$G$24+10*转化表!$G$25+10*转化表!$G$26+10*转化表!$G$27+(B540-40)*转化表!$G$28,IF(AND(B540&lt;=60,B540&gt;50),9*转化表!$G$24+10*转化表!$G$25+10*转化表!$G$26+10*转化表!$G$27+10*转化表!$G$28+(B540-50)*转化表!$G$29,IF(AND(B540&lt;=70,B540&gt;60),9*转化表!$G$24+10*转化表!$G$25+10*转化表!$G$26+10*转化表!$G$27+10*转化表!$G$28+10*转化表!$G$29+(B540-60)*转化表!$G$30,IF(AND(B540&lt;=80,B540&gt;70),9*转化表!$G$24+10*转化表!$G$25+10*转化表!$G$26+10*转化表!$G$27+10*转化表!$G$28+10*转化表!$G$29+10*转化表!$G$30+(B540-70)*转化表!$G$31,IF(AND(B540&lt;=90,B540&gt;80),9*转化表!$G$24+10*转化表!$G$25+10*转化表!$G$26+10*转化表!$G$27+10*转化表!$G$28+10*转化表!$G$29+10*转化表!$G$30+10*转化表!$G$31+(B540-80)*转化表!$G$32,IF(AND(B540&lt;=100,B540&gt;90),9*转化表!$G$24+10*转化表!$G$25+10*转化表!$G$26+10*转化表!$G$27+10*转化表!$G$28+10*转化表!$G$29+10*转化表!$G$30+10*转化表!$G$31+10*转化表!$G$32+(B540-90)*转化表!$G$33,IF(AND(B540&lt;=110,B540&gt;100),9*转化表!$G$24+10*转化表!$G$25+10*转化表!$G$26+10*转化表!$G$27+10*转化表!$G$28+10*转化表!$G$29+10*转化表!$G$30+10*转化表!$G$31+10*转化表!$G$32+10*转化表!$G$33+(B540-100)*转化表!$G$34,IF(AND(B540&lt;=120,B540&gt;110),9*转化表!$G$24+10*转化表!$G$25+10*转化表!$G$26+10*转化表!$G$27+10*转化表!$G$28+10*转化表!$G$29+10*转化表!$G$30+10*转化表!$G$31+10*转化表!$G$32+10*转化表!$G$33+10*转化表!$G$34+(B540-110)*转化表!$G$35))))))))))))</f>
        <v>253.77000000000004</v>
      </c>
      <c r="L540" s="48">
        <f>(F540-50)*人物成长表!$B540*7%+0.8+IF(AND(B540&lt;=10,B540&gt;0),(人物成长表!$B540-1)*转化表!$H$24,IF(AND(B540&lt;=20,B540&gt;10),9*转化表!$H$24+(B540-10)*转化表!$H$25,IF(AND(B540&lt;=30,B540&gt;20),9*转化表!$H$24+10*转化表!$H$25+(B540-20)*转化表!$H$26,IF(AND(B540&lt;=40,B540&gt;30),9*转化表!$H$24+10*转化表!$H$25+10*转化表!$H$26+(B540-30)*转化表!$H$27,IF(AND(B540&lt;=50,B540&gt;40),9*转化表!$H$24+10*转化表!$H$25+10*转化表!$H$26+10*转化表!$H$27+(B540-40)*转化表!$H$28,IF(AND(B540&lt;=60,B540&gt;50),9*转化表!$H$24+10*转化表!$H$25+10*转化表!$H$26+10*转化表!$H$27+10*转化表!$H$28+(B540-50)*转化表!$H$29,IF(AND(B540&lt;=70,B540&gt;60),9*转化表!$H$24+10*转化表!$H$25+10*转化表!$H$26+10*转化表!$H$27+10*转化表!$H$28+10*转化表!$H$29+(B540-60)*转化表!$H$30,IF(AND(B540&lt;=80,B540&gt;70),9*转化表!$H$24+10*转化表!$H$25+10*转化表!$H$26+10*转化表!$H$27+10*转化表!$H$28+10*转化表!$H$29+10*转化表!$H$30+(B540-70)*转化表!$H$31,IF(AND(B540&lt;=90,B540&gt;80),9*转化表!$H$24+10*转化表!$H$25+10*转化表!$H$26+10*转化表!$H$27+10*转化表!$H$28+10*转化表!$H$29+10*转化表!$H$30+10*转化表!$H$31+(B540-80)*转化表!$H$32,IF(AND(B540&lt;=100,B540&gt;90),9*转化表!$H$24+10*转化表!$H$25+10*转化表!$H$26+10*转化表!$H$27+10*转化表!$H$28+10*转化表!$H$29+10*转化表!$H$30+10*转化表!$H$31+10*转化表!$H$32+(B540-90)*转化表!$H$33,IF(AND(B540&lt;=110,B540&gt;100),9*转化表!$H$24+10*转化表!$H$25+10*转化表!$H$26+10*转化表!$H$27+10*转化表!$H$28+10*转化表!$H$29+10*转化表!$H$30+10*转化表!$H$31+10*转化表!$H$32+10*转化表!$H$33+(B540-100)*转化表!$H$34,IF(AND(B540&lt;=120,B540&gt;110),9*转化表!$H$24+10*转化表!$H$25+10*转化表!$H$26+10*转化表!$H$27+10*转化表!$H$28+10*转化表!$H$29+10*转化表!$H$30+10*转化表!$H$31+10*转化表!$H$32+10*转化表!$H$33+10*转化表!$H$34+(B540-110)*转化表!$H$35))))))))))))</f>
        <v>75.94</v>
      </c>
      <c r="M540" s="30">
        <v>0.25</v>
      </c>
      <c r="N540" s="28">
        <v>0</v>
      </c>
      <c r="O540" s="28">
        <v>0</v>
      </c>
      <c r="P540" s="28">
        <v>0</v>
      </c>
      <c r="Q540" s="28">
        <v>0</v>
      </c>
      <c r="R540" s="28">
        <v>0</v>
      </c>
      <c r="S540" s="28">
        <v>0</v>
      </c>
    </row>
    <row r="541" spans="1:19">
      <c r="A541" s="27" t="s">
        <v>25</v>
      </c>
      <c r="B541" s="28">
        <v>60</v>
      </c>
      <c r="C541" s="29">
        <f>IF(A541="圣骑士",(40*(人物成长表!$B541-1)+150)*转化表!$H$2,IF(A541="战士",(40*(人物成长表!$B541-1)+150)*转化表!$H$3,IF(A541="盗贼",(40*(人物成长表!$B541-1)+150)*转化表!$H$4,IF(A541="弓手",(40*(人物成长表!$B541-1)+150)*转化表!$H$5,IF(A541="法师",(40*(人物成长表!$B541-1)+150)*转化表!$H$6)))))</f>
        <v>1757</v>
      </c>
      <c r="D541" s="27">
        <v>60</v>
      </c>
      <c r="E541" s="27">
        <v>60</v>
      </c>
      <c r="F541" s="28">
        <v>60</v>
      </c>
      <c r="G541" s="49">
        <f>IF(A541="圣骑士",人物成长表!$D541*人物成长表!$B541*10%*转化表!$B$2+转化表!$B$2*人物成长表!$B541*10%,IF(A541="战士",人物成长表!$D541*人物成长表!$B541*10%+16+(人物成长表!$B541-1)*(-3),IF(A541="盗贼",人物成长表!$D541*人物成长表!$B541*15%*转化表!$B$4,IF(A541="弓手",人物成长表!$D541*人物成长表!$B541*15%*转化表!$B$5,IF(A541="法师",人物成长表!$D541*人物成长表!$B541*15%*转化表!$B$6)))))</f>
        <v>0</v>
      </c>
      <c r="H541" s="49">
        <f>IF(A541="圣骑士",人物成长表!$D541*人物成长表!$B541*5%*转化表!$C$2,IF(A541="战士",人物成长表!$D541*人物成长表!$B541*5%*转化表!$C$3,IF(A541="盗贼",人物成长表!$D541*人物成长表!$B541*5%*转化表!$C$4,IF(A541="弓手",人物成长表!$D541*人物成长表!$B541*5%*转化表!$C$5,IF(A541="法师",人物成长表!$D541*人物成长表!$B541*5%*转化表!$C$6)))))</f>
        <v>125.99999999999999</v>
      </c>
      <c r="I541" s="49">
        <f>IF(A541="圣骑士",人物成长表!$E541*人物成长表!$B541*15%*转化表!$D$2,IF(A541="战士",人物成长表!$E541*人物成长表!$B541*15%*转化表!$D$3,IF(A541="盗贼",人物成长表!$E541*人物成长表!$B541*15%*转化表!$D$4,IF(A541="弓手",人物成长表!$E541*人物成长表!$B541*15%*转化表!$D$5,IF(A541="法师",人物成长表!$E541*人物成长表!$B541*15%*转化表!$D$6)))))</f>
        <v>648</v>
      </c>
      <c r="J541" s="48">
        <f>(E541-50)*人物成长表!$B541*7%+0.053+IF(AND(B541&lt;=10,B541&gt;0),(人物成长表!$B541-1)*转化表!$F$24,IF(AND(B541&lt;=20,B541&gt;10),9*转化表!$F$24+(B541-10)*转化表!$F$25,IF(AND(B541&lt;=30,B541&gt;20),9*转化表!$F$24+10*转化表!$F$25+(B541-20)*转化表!$F$26,IF(AND(B541&lt;=40,B541&gt;30),9*转化表!$F$24+10*转化表!$F$25+10*转化表!$F$26+(B541-30)*转化表!$F$27,IF(AND(B541&lt;=50,B541&gt;40),9*转化表!$F$24+10*转化表!$F$25+10*转化表!$F$26+10*转化表!$F$27+(B541-40)*转化表!$F$28,IF(AND(B541&lt;=60,B541&gt;50),9*转化表!$F$24+10*转化表!$F$25+10*转化表!$F$26+10*转化表!$F$27+10*转化表!$F$28+(B541-50)*转化表!$F$29,IF(AND(B541&lt;=70,B541&gt;60),9*转化表!$F$24+10*转化表!$F$25+10*转化表!$F$26+10*转化表!$F$27+10*转化表!$F$28+10*转化表!$F$29+(B541-60)*转化表!$F$30,IF(AND(B541&lt;=80,B541&gt;70),9*转化表!$F$24+10*转化表!$F$25+10*转化表!$F$26+10*转化表!$F$27+10*转化表!$F$28+10*转化表!$F$29+10*转化表!$F$30+(B541-70)*转化表!$F$31,IF(AND(B541&lt;=90,B541&gt;80),9*转化表!$F$24+10*转化表!$F$25+10*转化表!$F$26+10*转化表!$F$27+10*转化表!$F$28+10*转化表!$F$29+10*转化表!$F$30+10*转化表!$F$31+(B541-80)*转化表!$F$32,IF(AND(B541&lt;=100,B541&gt;90),9*转化表!$F$24+10*转化表!$F$25+10*转化表!$F$26+10*转化表!$F$27+10*转化表!$F$28+10*转化表!$F$29+10*转化表!$F$30+10*转化表!$F$31+10*转化表!$F$32+(B541-90)*转化表!$F$33,IF(AND(B541&lt;=110,B541&gt;100),9*转化表!$F$24+10*转化表!$F$25+10*转化表!$F$26+10*转化表!$F$27+10*转化表!$F$28+10*转化表!$F$29+10*转化表!$F$30+10*转化表!$F$31+10*转化表!$F$32+10*转化表!$F$33+(B541-100)*转化表!$F$34,IF(AND(B541&lt;=120,B541&gt;110),9*转化表!$F$24+10*转化表!$F$25+10*转化表!$F$26+10*转化表!$F$27+10*转化表!$F$28+10*转化表!$F$29+10*转化表!$F$30+10*转化表!$F$31+10*转化表!$F$32+10*转化表!$F$33+10*转化表!$F$34+(B541-110)*转化表!$F$35))))))))))))</f>
        <v>76.703000000000003</v>
      </c>
      <c r="K541" s="48">
        <f>(F541-50)*人物成长表!$B541*10%+0.8+IF(AND(B541&lt;=10,B541&gt;0),(人物成长表!$B541-1)*转化表!$G$24,IF(AND(B541&lt;=20,B541&gt;10),9*转化表!$G$24+(B541-10)*转化表!$G$25,IF(AND(B541&lt;=30,B541&gt;20),9*转化表!$G$24+10*转化表!$G$25+(B541-20)*转化表!$G$26,IF(AND(B541&lt;=40,B541&gt;30),9*转化表!$G$24+10*转化表!$G$25+10*转化表!$G$26+(B541-30)*转化表!$G$27,IF(AND(B541&lt;=50,B541&gt;40),9*转化表!$G$24+10*转化表!$G$25+10*转化表!$G$26+10*转化表!$G$27+(B541-40)*转化表!$G$28,IF(AND(B541&lt;=60,B541&gt;50),9*转化表!$G$24+10*转化表!$G$25+10*转化表!$G$26+10*转化表!$G$27+10*转化表!$G$28+(B541-50)*转化表!$G$29,IF(AND(B541&lt;=70,B541&gt;60),9*转化表!$G$24+10*转化表!$G$25+10*转化表!$G$26+10*转化表!$G$27+10*转化表!$G$28+10*转化表!$G$29+(B541-60)*转化表!$G$30,IF(AND(B541&lt;=80,B541&gt;70),9*转化表!$G$24+10*转化表!$G$25+10*转化表!$G$26+10*转化表!$G$27+10*转化表!$G$28+10*转化表!$G$29+10*转化表!$G$30+(B541-70)*转化表!$G$31,IF(AND(B541&lt;=90,B541&gt;80),9*转化表!$G$24+10*转化表!$G$25+10*转化表!$G$26+10*转化表!$G$27+10*转化表!$G$28+10*转化表!$G$29+10*转化表!$G$30+10*转化表!$G$31+(B541-80)*转化表!$G$32,IF(AND(B541&lt;=100,B541&gt;90),9*转化表!$G$24+10*转化表!$G$25+10*转化表!$G$26+10*转化表!$G$27+10*转化表!$G$28+10*转化表!$G$29+10*转化表!$G$30+10*转化表!$G$31+10*转化表!$G$32+(B541-90)*转化表!$G$33,IF(AND(B541&lt;=110,B541&gt;100),9*转化表!$G$24+10*转化表!$G$25+10*转化表!$G$26+10*转化表!$G$27+10*转化表!$G$28+10*转化表!$G$29+10*转化表!$G$30+10*转化表!$G$31+10*转化表!$G$32+10*转化表!$G$33+(B541-100)*转化表!$G$34,IF(AND(B541&lt;=120,B541&gt;110),9*转化表!$G$24+10*转化表!$G$25+10*转化表!$G$26+10*转化表!$G$27+10*转化表!$G$28+10*转化表!$G$29+10*转化表!$G$30+10*转化表!$G$31+10*转化表!$G$32+10*转化表!$G$33+10*转化表!$G$34+(B541-110)*转化表!$G$35))))))))))))</f>
        <v>260.47000000000003</v>
      </c>
      <c r="L541" s="48">
        <f>(F541-50)*人物成长表!$B541*7%+0.8+IF(AND(B541&lt;=10,B541&gt;0),(人物成长表!$B541-1)*转化表!$H$24,IF(AND(B541&lt;=20,B541&gt;10),9*转化表!$H$24+(B541-10)*转化表!$H$25,IF(AND(B541&lt;=30,B541&gt;20),9*转化表!$H$24+10*转化表!$H$25+(B541-20)*转化表!$H$26,IF(AND(B541&lt;=40,B541&gt;30),9*转化表!$H$24+10*转化表!$H$25+10*转化表!$H$26+(B541-30)*转化表!$H$27,IF(AND(B541&lt;=50,B541&gt;40),9*转化表!$H$24+10*转化表!$H$25+10*转化表!$H$26+10*转化表!$H$27+(B541-40)*转化表!$H$28,IF(AND(B541&lt;=60,B541&gt;50),9*转化表!$H$24+10*转化表!$H$25+10*转化表!$H$26+10*转化表!$H$27+10*转化表!$H$28+(B541-50)*转化表!$H$29,IF(AND(B541&lt;=70,B541&gt;60),9*转化表!$H$24+10*转化表!$H$25+10*转化表!$H$26+10*转化表!$H$27+10*转化表!$H$28+10*转化表!$H$29+(B541-60)*转化表!$H$30,IF(AND(B541&lt;=80,B541&gt;70),9*转化表!$H$24+10*转化表!$H$25+10*转化表!$H$26+10*转化表!$H$27+10*转化表!$H$28+10*转化表!$H$29+10*转化表!$H$30+(B541-70)*转化表!$H$31,IF(AND(B541&lt;=90,B541&gt;80),9*转化表!$H$24+10*转化表!$H$25+10*转化表!$H$26+10*转化表!$H$27+10*转化表!$H$28+10*转化表!$H$29+10*转化表!$H$30+10*转化表!$H$31+(B541-80)*转化表!$H$32,IF(AND(B541&lt;=100,B541&gt;90),9*转化表!$H$24+10*转化表!$H$25+10*转化表!$H$26+10*转化表!$H$27+10*转化表!$H$28+10*转化表!$H$29+10*转化表!$H$30+10*转化表!$H$31+10*转化表!$H$32+(B541-90)*转化表!$H$33,IF(AND(B541&lt;=110,B541&gt;100),9*转化表!$H$24+10*转化表!$H$25+10*转化表!$H$26+10*转化表!$H$27+10*转化表!$H$28+10*转化表!$H$29+10*转化表!$H$30+10*转化表!$H$31+10*转化表!$H$32+10*转化表!$H$33+(B541-100)*转化表!$H$34,IF(AND(B541&lt;=120,B541&gt;110),9*转化表!$H$24+10*转化表!$H$25+10*转化表!$H$26+10*转化表!$H$27+10*转化表!$H$28+10*转化表!$H$29+10*转化表!$H$30+10*转化表!$H$31+10*转化表!$H$32+10*转化表!$H$33+10*转化表!$H$34+(B541-110)*转化表!$H$35))))))))))))</f>
        <v>77.450000000000017</v>
      </c>
      <c r="M541" s="30">
        <v>0.25</v>
      </c>
      <c r="N541" s="28">
        <v>0</v>
      </c>
      <c r="O541" s="28">
        <v>0</v>
      </c>
      <c r="P541" s="28">
        <v>0</v>
      </c>
      <c r="Q541" s="28">
        <v>0</v>
      </c>
      <c r="R541" s="28">
        <v>0</v>
      </c>
      <c r="S541" s="28">
        <v>0</v>
      </c>
    </row>
    <row r="542" spans="1:19">
      <c r="A542" s="27" t="s">
        <v>25</v>
      </c>
      <c r="B542" s="28">
        <v>61</v>
      </c>
      <c r="C542" s="29">
        <f>IF(A542="圣骑士",(40*(人物成长表!$B542-1)+150)*转化表!$H$2,IF(A542="战士",(40*(人物成长表!$B542-1)+150)*转化表!$H$3,IF(A542="盗贼",(40*(人物成长表!$B542-1)+150)*转化表!$H$4,IF(A542="弓手",(40*(人物成长表!$B542-1)+150)*转化表!$H$5,IF(A542="法师",(40*(人物成长表!$B542-1)+150)*转化表!$H$6)))))</f>
        <v>1785</v>
      </c>
      <c r="D542" s="27">
        <v>60</v>
      </c>
      <c r="E542" s="27">
        <v>60</v>
      </c>
      <c r="F542" s="28">
        <v>60</v>
      </c>
      <c r="G542" s="49">
        <f>IF(A542="圣骑士",人物成长表!$D542*人物成长表!$B542*10%*转化表!$B$2+转化表!$B$2*人物成长表!$B542*10%,IF(A542="战士",人物成长表!$D542*人物成长表!$B542*10%+16+(人物成长表!$B542-1)*(-3),IF(A542="盗贼",人物成长表!$D542*人物成长表!$B542*15%*转化表!$B$4,IF(A542="弓手",人物成长表!$D542*人物成长表!$B542*15%*转化表!$B$5,IF(A542="法师",人物成长表!$D542*人物成长表!$B542*15%*转化表!$B$6)))))</f>
        <v>0</v>
      </c>
      <c r="H542" s="49">
        <f>IF(A542="圣骑士",人物成长表!$D542*人物成长表!$B542*5%*转化表!$C$2,IF(A542="战士",人物成长表!$D542*人物成长表!$B542*5%*转化表!$C$3,IF(A542="盗贼",人物成长表!$D542*人物成长表!$B542*5%*转化表!$C$4,IF(A542="弓手",人物成长表!$D542*人物成长表!$B542*5%*转化表!$C$5,IF(A542="法师",人物成长表!$D542*人物成长表!$B542*5%*转化表!$C$6)))))</f>
        <v>128.1</v>
      </c>
      <c r="I542" s="49">
        <f>IF(A542="圣骑士",人物成长表!$E542*人物成长表!$B542*15%*转化表!$D$2,IF(A542="战士",人物成长表!$E542*人物成长表!$B542*15%*转化表!$D$3,IF(A542="盗贼",人物成长表!$E542*人物成长表!$B542*15%*转化表!$D$4,IF(A542="弓手",人物成长表!$E542*人物成长表!$B542*15%*转化表!$D$5,IF(A542="法师",人物成长表!$E542*人物成长表!$B542*15%*转化表!$D$6)))))</f>
        <v>658.8</v>
      </c>
      <c r="J542" s="48">
        <f>(E542-50)*人物成长表!$B542*7%+0.053+IF(AND(B542&lt;=10,B542&gt;0),(人物成长表!$B542-1)*转化表!$F$24,IF(AND(B542&lt;=20,B542&gt;10),9*转化表!$F$24+(B542-10)*转化表!$F$25,IF(AND(B542&lt;=30,B542&gt;20),9*转化表!$F$24+10*转化表!$F$25+(B542-20)*转化表!$F$26,IF(AND(B542&lt;=40,B542&gt;30),9*转化表!$F$24+10*转化表!$F$25+10*转化表!$F$26+(B542-30)*转化表!$F$27,IF(AND(B542&lt;=50,B542&gt;40),9*转化表!$F$24+10*转化表!$F$25+10*转化表!$F$26+10*转化表!$F$27+(B542-40)*转化表!$F$28,IF(AND(B542&lt;=60,B542&gt;50),9*转化表!$F$24+10*转化表!$F$25+10*转化表!$F$26+10*转化表!$F$27+10*转化表!$F$28+(B542-50)*转化表!$F$29,IF(AND(B542&lt;=70,B542&gt;60),9*转化表!$F$24+10*转化表!$F$25+10*转化表!$F$26+10*转化表!$F$27+10*转化表!$F$28+10*转化表!$F$29+(B542-60)*转化表!$F$30,IF(AND(B542&lt;=80,B542&gt;70),9*转化表!$F$24+10*转化表!$F$25+10*转化表!$F$26+10*转化表!$F$27+10*转化表!$F$28+10*转化表!$F$29+10*转化表!$F$30+(B542-70)*转化表!$F$31,IF(AND(B542&lt;=90,B542&gt;80),9*转化表!$F$24+10*转化表!$F$25+10*转化表!$F$26+10*转化表!$F$27+10*转化表!$F$28+10*转化表!$F$29+10*转化表!$F$30+10*转化表!$F$31+(B542-80)*转化表!$F$32,IF(AND(B542&lt;=100,B542&gt;90),9*转化表!$F$24+10*转化表!$F$25+10*转化表!$F$26+10*转化表!$F$27+10*转化表!$F$28+10*转化表!$F$29+10*转化表!$F$30+10*转化表!$F$31+10*转化表!$F$32+(B542-90)*转化表!$F$33,IF(AND(B542&lt;=110,B542&gt;100),9*转化表!$F$24+10*转化表!$F$25+10*转化表!$F$26+10*转化表!$F$27+10*转化表!$F$28+10*转化表!$F$29+10*转化表!$F$30+10*转化表!$F$31+10*转化表!$F$32+10*转化表!$F$33+(B542-100)*转化表!$F$34,IF(AND(B542&lt;=120,B542&gt;110),9*转化表!$F$24+10*转化表!$F$25+10*转化表!$F$26+10*转化表!$F$27+10*转化表!$F$28+10*转化表!$F$29+10*转化表!$F$30+10*转化表!$F$31+10*转化表!$F$32+10*转化表!$F$33+10*转化表!$F$34+(B542-110)*转化表!$F$35))))))))))))</f>
        <v>78.302999999999997</v>
      </c>
      <c r="K542" s="48">
        <f>(F542-50)*人物成长表!$B542*10%+0.8+IF(AND(B542&lt;=10,B542&gt;0),(人物成长表!$B542-1)*转化表!$G$24,IF(AND(B542&lt;=20,B542&gt;10),9*转化表!$G$24+(B542-10)*转化表!$G$25,IF(AND(B542&lt;=30,B542&gt;20),9*转化表!$G$24+10*转化表!$G$25+(B542-20)*转化表!$G$26,IF(AND(B542&lt;=40,B542&gt;30),9*转化表!$G$24+10*转化表!$G$25+10*转化表!$G$26+(B542-30)*转化表!$G$27,IF(AND(B542&lt;=50,B542&gt;40),9*转化表!$G$24+10*转化表!$G$25+10*转化表!$G$26+10*转化表!$G$27+(B542-40)*转化表!$G$28,IF(AND(B542&lt;=60,B542&gt;50),9*转化表!$G$24+10*转化表!$G$25+10*转化表!$G$26+10*转化表!$G$27+10*转化表!$G$28+(B542-50)*转化表!$G$29,IF(AND(B542&lt;=70,B542&gt;60),9*转化表!$G$24+10*转化表!$G$25+10*转化表!$G$26+10*转化表!$G$27+10*转化表!$G$28+10*转化表!$G$29+(B542-60)*转化表!$G$30,IF(AND(B542&lt;=80,B542&gt;70),9*转化表!$G$24+10*转化表!$G$25+10*转化表!$G$26+10*转化表!$G$27+10*转化表!$G$28+10*转化表!$G$29+10*转化表!$G$30+(B542-70)*转化表!$G$31,IF(AND(B542&lt;=90,B542&gt;80),9*转化表!$G$24+10*转化表!$G$25+10*转化表!$G$26+10*转化表!$G$27+10*转化表!$G$28+10*转化表!$G$29+10*转化表!$G$30+10*转化表!$G$31+(B542-80)*转化表!$G$32,IF(AND(B542&lt;=100,B542&gt;90),9*转化表!$G$24+10*转化表!$G$25+10*转化表!$G$26+10*转化表!$G$27+10*转化表!$G$28+10*转化表!$G$29+10*转化表!$G$30+10*转化表!$G$31+10*转化表!$G$32+(B542-90)*转化表!$G$33,IF(AND(B542&lt;=110,B542&gt;100),9*转化表!$G$24+10*转化表!$G$25+10*转化表!$G$26+10*转化表!$G$27+10*转化表!$G$28+10*转化表!$G$29+10*转化表!$G$30+10*转化表!$G$31+10*转化表!$G$32+10*转化表!$G$33+(B542-100)*转化表!$G$34,IF(AND(B542&lt;=120,B542&gt;110),9*转化表!$G$24+10*转化表!$G$25+10*转化表!$G$26+10*转化表!$G$27+10*转化表!$G$28+10*转化表!$G$29+10*转化表!$G$30+10*转化表!$G$31+10*转化表!$G$32+10*转化表!$G$33+10*转化表!$G$34+(B542-110)*转化表!$G$35))))))))))))</f>
        <v>268.37</v>
      </c>
      <c r="L542" s="48">
        <f>(F542-50)*人物成长表!$B542*7%+0.8+IF(AND(B542&lt;=10,B542&gt;0),(人物成长表!$B542-1)*转化表!$H$24,IF(AND(B542&lt;=20,B542&gt;10),9*转化表!$H$24+(B542-10)*转化表!$H$25,IF(AND(B542&lt;=30,B542&gt;20),9*转化表!$H$24+10*转化表!$H$25+(B542-20)*转化表!$H$26,IF(AND(B542&lt;=40,B542&gt;30),9*转化表!$H$24+10*转化表!$H$25+10*转化表!$H$26+(B542-30)*转化表!$H$27,IF(AND(B542&lt;=50,B542&gt;40),9*转化表!$H$24+10*转化表!$H$25+10*转化表!$H$26+10*转化表!$H$27+(B542-40)*转化表!$H$28,IF(AND(B542&lt;=60,B542&gt;50),9*转化表!$H$24+10*转化表!$H$25+10*转化表!$H$26+10*转化表!$H$27+10*转化表!$H$28+(B542-50)*转化表!$H$29,IF(AND(B542&lt;=70,B542&gt;60),9*转化表!$H$24+10*转化表!$H$25+10*转化表!$H$26+10*转化表!$H$27+10*转化表!$H$28+10*转化表!$H$29+(B542-60)*转化表!$H$30,IF(AND(B542&lt;=80,B542&gt;70),9*转化表!$H$24+10*转化表!$H$25+10*转化表!$H$26+10*转化表!$H$27+10*转化表!$H$28+10*转化表!$H$29+10*转化表!$H$30+(B542-70)*转化表!$H$31,IF(AND(B542&lt;=90,B542&gt;80),9*转化表!$H$24+10*转化表!$H$25+10*转化表!$H$26+10*转化表!$H$27+10*转化表!$H$28+10*转化表!$H$29+10*转化表!$H$30+10*转化表!$H$31+(B542-80)*转化表!$H$32,IF(AND(B542&lt;=100,B542&gt;90),9*转化表!$H$24+10*转化表!$H$25+10*转化表!$H$26+10*转化表!$H$27+10*转化表!$H$28+10*转化表!$H$29+10*转化表!$H$30+10*转化表!$H$31+10*转化表!$H$32+(B542-90)*转化表!$H$33,IF(AND(B542&lt;=110,B542&gt;100),9*转化表!$H$24+10*转化表!$H$25+10*转化表!$H$26+10*转化表!$H$27+10*转化表!$H$28+10*转化表!$H$29+10*转化表!$H$30+10*转化表!$H$31+10*转化表!$H$32+10*转化表!$H$33+(B542-100)*转化表!$H$34,IF(AND(B542&lt;=120,B542&gt;110),9*转化表!$H$24+10*转化表!$H$25+10*转化表!$H$26+10*转化表!$H$27+10*转化表!$H$28+10*转化表!$H$29+10*转化表!$H$30+10*转化表!$H$31+10*转化表!$H$32+10*转化表!$H$33+10*转化表!$H$34+(B542-110)*转化表!$H$35))))))))))))</f>
        <v>79.050000000000011</v>
      </c>
      <c r="M542" s="30">
        <v>0.25</v>
      </c>
      <c r="N542" s="28">
        <v>0</v>
      </c>
      <c r="O542" s="28">
        <v>0</v>
      </c>
      <c r="P542" s="28">
        <v>0</v>
      </c>
      <c r="Q542" s="28">
        <v>0</v>
      </c>
      <c r="R542" s="28">
        <v>0</v>
      </c>
      <c r="S542" s="28">
        <v>0</v>
      </c>
    </row>
    <row r="543" spans="1:19">
      <c r="A543" s="27" t="s">
        <v>25</v>
      </c>
      <c r="B543" s="28">
        <v>62</v>
      </c>
      <c r="C543" s="29">
        <f>IF(A543="圣骑士",(40*(人物成长表!$B543-1)+150)*转化表!$H$2,IF(A543="战士",(40*(人物成长表!$B543-1)+150)*转化表!$H$3,IF(A543="盗贼",(40*(人物成长表!$B543-1)+150)*转化表!$H$4,IF(A543="弓手",(40*(人物成长表!$B543-1)+150)*转化表!$H$5,IF(A543="法师",(40*(人物成长表!$B543-1)+150)*转化表!$H$6)))))</f>
        <v>1812.9999999999998</v>
      </c>
      <c r="D543" s="27">
        <v>60</v>
      </c>
      <c r="E543" s="27">
        <v>60</v>
      </c>
      <c r="F543" s="28">
        <v>60</v>
      </c>
      <c r="G543" s="49">
        <f>IF(A543="圣骑士",人物成长表!$D543*人物成长表!$B543*10%*转化表!$B$2+转化表!$B$2*人物成长表!$B543*10%,IF(A543="战士",人物成长表!$D543*人物成长表!$B543*10%+16+(人物成长表!$B543-1)*(-3),IF(A543="盗贼",人物成长表!$D543*人物成长表!$B543*15%*转化表!$B$4,IF(A543="弓手",人物成长表!$D543*人物成长表!$B543*15%*转化表!$B$5,IF(A543="法师",人物成长表!$D543*人物成长表!$B543*15%*转化表!$B$6)))))</f>
        <v>0</v>
      </c>
      <c r="H543" s="49">
        <f>IF(A543="圣骑士",人物成长表!$D543*人物成长表!$B543*5%*转化表!$C$2,IF(A543="战士",人物成长表!$D543*人物成长表!$B543*5%*转化表!$C$3,IF(A543="盗贼",人物成长表!$D543*人物成长表!$B543*5%*转化表!$C$4,IF(A543="弓手",人物成长表!$D543*人物成长表!$B543*5%*转化表!$C$5,IF(A543="法师",人物成长表!$D543*人物成长表!$B543*5%*转化表!$C$6)))))</f>
        <v>130.19999999999999</v>
      </c>
      <c r="I543" s="49">
        <f>IF(A543="圣骑士",人物成长表!$E543*人物成长表!$B543*15%*转化表!$D$2,IF(A543="战士",人物成长表!$E543*人物成长表!$B543*15%*转化表!$D$3,IF(A543="盗贼",人物成长表!$E543*人物成长表!$B543*15%*转化表!$D$4,IF(A543="弓手",人物成长表!$E543*人物成长表!$B543*15%*转化表!$D$5,IF(A543="法师",人物成长表!$E543*人物成长表!$B543*15%*转化表!$D$6)))))</f>
        <v>669.6</v>
      </c>
      <c r="J543" s="48">
        <f>(E543-50)*人物成长表!$B543*7%+0.053+IF(AND(B543&lt;=10,B543&gt;0),(人物成长表!$B543-1)*转化表!$F$24,IF(AND(B543&lt;=20,B543&gt;10),9*转化表!$F$24+(B543-10)*转化表!$F$25,IF(AND(B543&lt;=30,B543&gt;20),9*转化表!$F$24+10*转化表!$F$25+(B543-20)*转化表!$F$26,IF(AND(B543&lt;=40,B543&gt;30),9*转化表!$F$24+10*转化表!$F$25+10*转化表!$F$26+(B543-30)*转化表!$F$27,IF(AND(B543&lt;=50,B543&gt;40),9*转化表!$F$24+10*转化表!$F$25+10*转化表!$F$26+10*转化表!$F$27+(B543-40)*转化表!$F$28,IF(AND(B543&lt;=60,B543&gt;50),9*转化表!$F$24+10*转化表!$F$25+10*转化表!$F$26+10*转化表!$F$27+10*转化表!$F$28+(B543-50)*转化表!$F$29,IF(AND(B543&lt;=70,B543&gt;60),9*转化表!$F$24+10*转化表!$F$25+10*转化表!$F$26+10*转化表!$F$27+10*转化表!$F$28+10*转化表!$F$29+(B543-60)*转化表!$F$30,IF(AND(B543&lt;=80,B543&gt;70),9*转化表!$F$24+10*转化表!$F$25+10*转化表!$F$26+10*转化表!$F$27+10*转化表!$F$28+10*转化表!$F$29+10*转化表!$F$30+(B543-70)*转化表!$F$31,IF(AND(B543&lt;=90,B543&gt;80),9*转化表!$F$24+10*转化表!$F$25+10*转化表!$F$26+10*转化表!$F$27+10*转化表!$F$28+10*转化表!$F$29+10*转化表!$F$30+10*转化表!$F$31+(B543-80)*转化表!$F$32,IF(AND(B543&lt;=100,B543&gt;90),9*转化表!$F$24+10*转化表!$F$25+10*转化表!$F$26+10*转化表!$F$27+10*转化表!$F$28+10*转化表!$F$29+10*转化表!$F$30+10*转化表!$F$31+10*转化表!$F$32+(B543-90)*转化表!$F$33,IF(AND(B543&lt;=110,B543&gt;100),9*转化表!$F$24+10*转化表!$F$25+10*转化表!$F$26+10*转化表!$F$27+10*转化表!$F$28+10*转化表!$F$29+10*转化表!$F$30+10*转化表!$F$31+10*转化表!$F$32+10*转化表!$F$33+(B543-100)*转化表!$F$34,IF(AND(B543&lt;=120,B543&gt;110),9*转化表!$F$24+10*转化表!$F$25+10*转化表!$F$26+10*转化表!$F$27+10*转化表!$F$28+10*转化表!$F$29+10*转化表!$F$30+10*转化表!$F$31+10*转化表!$F$32+10*转化表!$F$33+10*转化表!$F$34+(B543-110)*转化表!$F$35))))))))))))</f>
        <v>79.903000000000006</v>
      </c>
      <c r="K543" s="48">
        <f>(F543-50)*人物成长表!$B543*10%+0.8+IF(AND(B543&lt;=10,B543&gt;0),(人物成长表!$B543-1)*转化表!$G$24,IF(AND(B543&lt;=20,B543&gt;10),9*转化表!$G$24+(B543-10)*转化表!$G$25,IF(AND(B543&lt;=30,B543&gt;20),9*转化表!$G$24+10*转化表!$G$25+(B543-20)*转化表!$G$26,IF(AND(B543&lt;=40,B543&gt;30),9*转化表!$G$24+10*转化表!$G$25+10*转化表!$G$26+(B543-30)*转化表!$G$27,IF(AND(B543&lt;=50,B543&gt;40),9*转化表!$G$24+10*转化表!$G$25+10*转化表!$G$26+10*转化表!$G$27+(B543-40)*转化表!$G$28,IF(AND(B543&lt;=60,B543&gt;50),9*转化表!$G$24+10*转化表!$G$25+10*转化表!$G$26+10*转化表!$G$27+10*转化表!$G$28+(B543-50)*转化表!$G$29,IF(AND(B543&lt;=70,B543&gt;60),9*转化表!$G$24+10*转化表!$G$25+10*转化表!$G$26+10*转化表!$G$27+10*转化表!$G$28+10*转化表!$G$29+(B543-60)*转化表!$G$30,IF(AND(B543&lt;=80,B543&gt;70),9*转化表!$G$24+10*转化表!$G$25+10*转化表!$G$26+10*转化表!$G$27+10*转化表!$G$28+10*转化表!$G$29+10*转化表!$G$30+(B543-70)*转化表!$G$31,IF(AND(B543&lt;=90,B543&gt;80),9*转化表!$G$24+10*转化表!$G$25+10*转化表!$G$26+10*转化表!$G$27+10*转化表!$G$28+10*转化表!$G$29+10*转化表!$G$30+10*转化表!$G$31+(B543-80)*转化表!$G$32,IF(AND(B543&lt;=100,B543&gt;90),9*转化表!$G$24+10*转化表!$G$25+10*转化表!$G$26+10*转化表!$G$27+10*转化表!$G$28+10*转化表!$G$29+10*转化表!$G$30+10*转化表!$G$31+10*转化表!$G$32+(B543-90)*转化表!$G$33,IF(AND(B543&lt;=110,B543&gt;100),9*转化表!$G$24+10*转化表!$G$25+10*转化表!$G$26+10*转化表!$G$27+10*转化表!$G$28+10*转化表!$G$29+10*转化表!$G$30+10*转化表!$G$31+10*转化表!$G$32+10*转化表!$G$33+(B543-100)*转化表!$G$34,IF(AND(B543&lt;=120,B543&gt;110),9*转化表!$G$24+10*转化表!$G$25+10*转化表!$G$26+10*转化表!$G$27+10*转化表!$G$28+10*转化表!$G$29+10*转化表!$G$30+10*转化表!$G$31+10*转化表!$G$32+10*转化表!$G$33+10*转化表!$G$34+(B543-110)*转化表!$G$35))))))))))))</f>
        <v>276.27000000000004</v>
      </c>
      <c r="L543" s="48">
        <f>(F543-50)*人物成长表!$B543*7%+0.8+IF(AND(B543&lt;=10,B543&gt;0),(人物成长表!$B543-1)*转化表!$H$24,IF(AND(B543&lt;=20,B543&gt;10),9*转化表!$H$24+(B543-10)*转化表!$H$25,IF(AND(B543&lt;=30,B543&gt;20),9*转化表!$H$24+10*转化表!$H$25+(B543-20)*转化表!$H$26,IF(AND(B543&lt;=40,B543&gt;30),9*转化表!$H$24+10*转化表!$H$25+10*转化表!$H$26+(B543-30)*转化表!$H$27,IF(AND(B543&lt;=50,B543&gt;40),9*转化表!$H$24+10*转化表!$H$25+10*转化表!$H$26+10*转化表!$H$27+(B543-40)*转化表!$H$28,IF(AND(B543&lt;=60,B543&gt;50),9*转化表!$H$24+10*转化表!$H$25+10*转化表!$H$26+10*转化表!$H$27+10*转化表!$H$28+(B543-50)*转化表!$H$29,IF(AND(B543&lt;=70,B543&gt;60),9*转化表!$H$24+10*转化表!$H$25+10*转化表!$H$26+10*转化表!$H$27+10*转化表!$H$28+10*转化表!$H$29+(B543-60)*转化表!$H$30,IF(AND(B543&lt;=80,B543&gt;70),9*转化表!$H$24+10*转化表!$H$25+10*转化表!$H$26+10*转化表!$H$27+10*转化表!$H$28+10*转化表!$H$29+10*转化表!$H$30+(B543-70)*转化表!$H$31,IF(AND(B543&lt;=90,B543&gt;80),9*转化表!$H$24+10*转化表!$H$25+10*转化表!$H$26+10*转化表!$H$27+10*转化表!$H$28+10*转化表!$H$29+10*转化表!$H$30+10*转化表!$H$31+(B543-80)*转化表!$H$32,IF(AND(B543&lt;=100,B543&gt;90),9*转化表!$H$24+10*转化表!$H$25+10*转化表!$H$26+10*转化表!$H$27+10*转化表!$H$28+10*转化表!$H$29+10*转化表!$H$30+10*转化表!$H$31+10*转化表!$H$32+(B543-90)*转化表!$H$33,IF(AND(B543&lt;=110,B543&gt;100),9*转化表!$H$24+10*转化表!$H$25+10*转化表!$H$26+10*转化表!$H$27+10*转化表!$H$28+10*转化表!$H$29+10*转化表!$H$30+10*转化表!$H$31+10*转化表!$H$32+10*转化表!$H$33+(B543-100)*转化表!$H$34,IF(AND(B543&lt;=120,B543&gt;110),9*转化表!$H$24+10*转化表!$H$25+10*转化表!$H$26+10*转化表!$H$27+10*转化表!$H$28+10*转化表!$H$29+10*转化表!$H$30+10*转化表!$H$31+10*转化表!$H$32+10*转化表!$H$33+10*转化表!$H$34+(B543-110)*转化表!$H$35))))))))))))</f>
        <v>80.650000000000006</v>
      </c>
      <c r="M543" s="30">
        <v>0.25</v>
      </c>
      <c r="N543" s="28">
        <v>0</v>
      </c>
      <c r="O543" s="28">
        <v>0</v>
      </c>
      <c r="P543" s="28">
        <v>0</v>
      </c>
      <c r="Q543" s="28">
        <v>0</v>
      </c>
      <c r="R543" s="28">
        <v>0</v>
      </c>
      <c r="S543" s="28">
        <v>0</v>
      </c>
    </row>
    <row r="544" spans="1:19">
      <c r="A544" s="27" t="s">
        <v>25</v>
      </c>
      <c r="B544" s="28">
        <v>63</v>
      </c>
      <c r="C544" s="29">
        <f>IF(A544="圣骑士",(40*(人物成长表!$B544-1)+150)*转化表!$H$2,IF(A544="战士",(40*(人物成长表!$B544-1)+150)*转化表!$H$3,IF(A544="盗贼",(40*(人物成长表!$B544-1)+150)*转化表!$H$4,IF(A544="弓手",(40*(人物成长表!$B544-1)+150)*转化表!$H$5,IF(A544="法师",(40*(人物成长表!$B544-1)+150)*转化表!$H$6)))))</f>
        <v>1840.9999999999998</v>
      </c>
      <c r="D544" s="27">
        <v>60</v>
      </c>
      <c r="E544" s="27">
        <v>60</v>
      </c>
      <c r="F544" s="28">
        <v>60</v>
      </c>
      <c r="G544" s="49">
        <f>IF(A544="圣骑士",人物成长表!$D544*人物成长表!$B544*10%*转化表!$B$2+转化表!$B$2*人物成长表!$B544*10%,IF(A544="战士",人物成长表!$D544*人物成长表!$B544*10%+16+(人物成长表!$B544-1)*(-3),IF(A544="盗贼",人物成长表!$D544*人物成长表!$B544*15%*转化表!$B$4,IF(A544="弓手",人物成长表!$D544*人物成长表!$B544*15%*转化表!$B$5,IF(A544="法师",人物成长表!$D544*人物成长表!$B544*15%*转化表!$B$6)))))</f>
        <v>0</v>
      </c>
      <c r="H544" s="49">
        <f>IF(A544="圣骑士",人物成长表!$D544*人物成长表!$B544*5%*转化表!$C$2,IF(A544="战士",人物成长表!$D544*人物成长表!$B544*5%*转化表!$C$3,IF(A544="盗贼",人物成长表!$D544*人物成长表!$B544*5%*转化表!$C$4,IF(A544="弓手",人物成长表!$D544*人物成长表!$B544*5%*转化表!$C$5,IF(A544="法师",人物成长表!$D544*人物成长表!$B544*5%*转化表!$C$6)))))</f>
        <v>132.29999999999998</v>
      </c>
      <c r="I544" s="49">
        <f>IF(A544="圣骑士",人物成长表!$E544*人物成长表!$B544*15%*转化表!$D$2,IF(A544="战士",人物成长表!$E544*人物成长表!$B544*15%*转化表!$D$3,IF(A544="盗贼",人物成长表!$E544*人物成长表!$B544*15%*转化表!$D$4,IF(A544="弓手",人物成长表!$E544*人物成长表!$B544*15%*转化表!$D$5,IF(A544="法师",人物成长表!$E544*人物成长表!$B544*15%*转化表!$D$6)))))</f>
        <v>680.4</v>
      </c>
      <c r="J544" s="48">
        <f>(E544-50)*人物成长表!$B544*7%+0.053+IF(AND(B544&lt;=10,B544&gt;0),(人物成长表!$B544-1)*转化表!$F$24,IF(AND(B544&lt;=20,B544&gt;10),9*转化表!$F$24+(B544-10)*转化表!$F$25,IF(AND(B544&lt;=30,B544&gt;20),9*转化表!$F$24+10*转化表!$F$25+(B544-20)*转化表!$F$26,IF(AND(B544&lt;=40,B544&gt;30),9*转化表!$F$24+10*转化表!$F$25+10*转化表!$F$26+(B544-30)*转化表!$F$27,IF(AND(B544&lt;=50,B544&gt;40),9*转化表!$F$24+10*转化表!$F$25+10*转化表!$F$26+10*转化表!$F$27+(B544-40)*转化表!$F$28,IF(AND(B544&lt;=60,B544&gt;50),9*转化表!$F$24+10*转化表!$F$25+10*转化表!$F$26+10*转化表!$F$27+10*转化表!$F$28+(B544-50)*转化表!$F$29,IF(AND(B544&lt;=70,B544&gt;60),9*转化表!$F$24+10*转化表!$F$25+10*转化表!$F$26+10*转化表!$F$27+10*转化表!$F$28+10*转化表!$F$29+(B544-60)*转化表!$F$30,IF(AND(B544&lt;=80,B544&gt;70),9*转化表!$F$24+10*转化表!$F$25+10*转化表!$F$26+10*转化表!$F$27+10*转化表!$F$28+10*转化表!$F$29+10*转化表!$F$30+(B544-70)*转化表!$F$31,IF(AND(B544&lt;=90,B544&gt;80),9*转化表!$F$24+10*转化表!$F$25+10*转化表!$F$26+10*转化表!$F$27+10*转化表!$F$28+10*转化表!$F$29+10*转化表!$F$30+10*转化表!$F$31+(B544-80)*转化表!$F$32,IF(AND(B544&lt;=100,B544&gt;90),9*转化表!$F$24+10*转化表!$F$25+10*转化表!$F$26+10*转化表!$F$27+10*转化表!$F$28+10*转化表!$F$29+10*转化表!$F$30+10*转化表!$F$31+10*转化表!$F$32+(B544-90)*转化表!$F$33,IF(AND(B544&lt;=110,B544&gt;100),9*转化表!$F$24+10*转化表!$F$25+10*转化表!$F$26+10*转化表!$F$27+10*转化表!$F$28+10*转化表!$F$29+10*转化表!$F$30+10*转化表!$F$31+10*转化表!$F$32+10*转化表!$F$33+(B544-100)*转化表!$F$34,IF(AND(B544&lt;=120,B544&gt;110),9*转化表!$F$24+10*转化表!$F$25+10*转化表!$F$26+10*转化表!$F$27+10*转化表!$F$28+10*转化表!$F$29+10*转化表!$F$30+10*转化表!$F$31+10*转化表!$F$32+10*转化表!$F$33+10*转化表!$F$34+(B544-110)*转化表!$F$35))))))))))))</f>
        <v>81.503000000000014</v>
      </c>
      <c r="K544" s="48">
        <f>(F544-50)*人物成长表!$B544*10%+0.8+IF(AND(B544&lt;=10,B544&gt;0),(人物成长表!$B544-1)*转化表!$G$24,IF(AND(B544&lt;=20,B544&gt;10),9*转化表!$G$24+(B544-10)*转化表!$G$25,IF(AND(B544&lt;=30,B544&gt;20),9*转化表!$G$24+10*转化表!$G$25+(B544-20)*转化表!$G$26,IF(AND(B544&lt;=40,B544&gt;30),9*转化表!$G$24+10*转化表!$G$25+10*转化表!$G$26+(B544-30)*转化表!$G$27,IF(AND(B544&lt;=50,B544&gt;40),9*转化表!$G$24+10*转化表!$G$25+10*转化表!$G$26+10*转化表!$G$27+(B544-40)*转化表!$G$28,IF(AND(B544&lt;=60,B544&gt;50),9*转化表!$G$24+10*转化表!$G$25+10*转化表!$G$26+10*转化表!$G$27+10*转化表!$G$28+(B544-50)*转化表!$G$29,IF(AND(B544&lt;=70,B544&gt;60),9*转化表!$G$24+10*转化表!$G$25+10*转化表!$G$26+10*转化表!$G$27+10*转化表!$G$28+10*转化表!$G$29+(B544-60)*转化表!$G$30,IF(AND(B544&lt;=80,B544&gt;70),9*转化表!$G$24+10*转化表!$G$25+10*转化表!$G$26+10*转化表!$G$27+10*转化表!$G$28+10*转化表!$G$29+10*转化表!$G$30+(B544-70)*转化表!$G$31,IF(AND(B544&lt;=90,B544&gt;80),9*转化表!$G$24+10*转化表!$G$25+10*转化表!$G$26+10*转化表!$G$27+10*转化表!$G$28+10*转化表!$G$29+10*转化表!$G$30+10*转化表!$G$31+(B544-80)*转化表!$G$32,IF(AND(B544&lt;=100,B544&gt;90),9*转化表!$G$24+10*转化表!$G$25+10*转化表!$G$26+10*转化表!$G$27+10*转化表!$G$28+10*转化表!$G$29+10*转化表!$G$30+10*转化表!$G$31+10*转化表!$G$32+(B544-90)*转化表!$G$33,IF(AND(B544&lt;=110,B544&gt;100),9*转化表!$G$24+10*转化表!$G$25+10*转化表!$G$26+10*转化表!$G$27+10*转化表!$G$28+10*转化表!$G$29+10*转化表!$G$30+10*转化表!$G$31+10*转化表!$G$32+10*转化表!$G$33+(B544-100)*转化表!$G$34,IF(AND(B544&lt;=120,B544&gt;110),9*转化表!$G$24+10*转化表!$G$25+10*转化表!$G$26+10*转化表!$G$27+10*转化表!$G$28+10*转化表!$G$29+10*转化表!$G$30+10*转化表!$G$31+10*转化表!$G$32+10*转化表!$G$33+10*转化表!$G$34+(B544-110)*转化表!$G$35))))))))))))</f>
        <v>284.17</v>
      </c>
      <c r="L544" s="48">
        <f>(F544-50)*人物成长表!$B544*7%+0.8+IF(AND(B544&lt;=10,B544&gt;0),(人物成长表!$B544-1)*转化表!$H$24,IF(AND(B544&lt;=20,B544&gt;10),9*转化表!$H$24+(B544-10)*转化表!$H$25,IF(AND(B544&lt;=30,B544&gt;20),9*转化表!$H$24+10*转化表!$H$25+(B544-20)*转化表!$H$26,IF(AND(B544&lt;=40,B544&gt;30),9*转化表!$H$24+10*转化表!$H$25+10*转化表!$H$26+(B544-30)*转化表!$H$27,IF(AND(B544&lt;=50,B544&gt;40),9*转化表!$H$24+10*转化表!$H$25+10*转化表!$H$26+10*转化表!$H$27+(B544-40)*转化表!$H$28,IF(AND(B544&lt;=60,B544&gt;50),9*转化表!$H$24+10*转化表!$H$25+10*转化表!$H$26+10*转化表!$H$27+10*转化表!$H$28+(B544-50)*转化表!$H$29,IF(AND(B544&lt;=70,B544&gt;60),9*转化表!$H$24+10*转化表!$H$25+10*转化表!$H$26+10*转化表!$H$27+10*转化表!$H$28+10*转化表!$H$29+(B544-60)*转化表!$H$30,IF(AND(B544&lt;=80,B544&gt;70),9*转化表!$H$24+10*转化表!$H$25+10*转化表!$H$26+10*转化表!$H$27+10*转化表!$H$28+10*转化表!$H$29+10*转化表!$H$30+(B544-70)*转化表!$H$31,IF(AND(B544&lt;=90,B544&gt;80),9*转化表!$H$24+10*转化表!$H$25+10*转化表!$H$26+10*转化表!$H$27+10*转化表!$H$28+10*转化表!$H$29+10*转化表!$H$30+10*转化表!$H$31+(B544-80)*转化表!$H$32,IF(AND(B544&lt;=100,B544&gt;90),9*转化表!$H$24+10*转化表!$H$25+10*转化表!$H$26+10*转化表!$H$27+10*转化表!$H$28+10*转化表!$H$29+10*转化表!$H$30+10*转化表!$H$31+10*转化表!$H$32+(B544-90)*转化表!$H$33,IF(AND(B544&lt;=110,B544&gt;100),9*转化表!$H$24+10*转化表!$H$25+10*转化表!$H$26+10*转化表!$H$27+10*转化表!$H$28+10*转化表!$H$29+10*转化表!$H$30+10*转化表!$H$31+10*转化表!$H$32+10*转化表!$H$33+(B544-100)*转化表!$H$34,IF(AND(B544&lt;=120,B544&gt;110),9*转化表!$H$24+10*转化表!$H$25+10*转化表!$H$26+10*转化表!$H$27+10*转化表!$H$28+10*转化表!$H$29+10*转化表!$H$30+10*转化表!$H$31+10*转化表!$H$32+10*转化表!$H$33+10*转化表!$H$34+(B544-110)*转化表!$H$35))))))))))))</f>
        <v>82.25</v>
      </c>
      <c r="M544" s="30">
        <v>0.25</v>
      </c>
      <c r="N544" s="28">
        <v>0</v>
      </c>
      <c r="O544" s="28">
        <v>0</v>
      </c>
      <c r="P544" s="28">
        <v>0</v>
      </c>
      <c r="Q544" s="28">
        <v>0</v>
      </c>
      <c r="R544" s="28">
        <v>0</v>
      </c>
      <c r="S544" s="28">
        <v>0</v>
      </c>
    </row>
    <row r="545" spans="1:19">
      <c r="A545" s="27" t="s">
        <v>25</v>
      </c>
      <c r="B545" s="28">
        <v>64</v>
      </c>
      <c r="C545" s="29">
        <f>IF(A545="圣骑士",(40*(人物成长表!$B545-1)+150)*转化表!$H$2,IF(A545="战士",(40*(人物成长表!$B545-1)+150)*转化表!$H$3,IF(A545="盗贼",(40*(人物成长表!$B545-1)+150)*转化表!$H$4,IF(A545="弓手",(40*(人物成长表!$B545-1)+150)*转化表!$H$5,IF(A545="法师",(40*(人物成长表!$B545-1)+150)*转化表!$H$6)))))</f>
        <v>1868.9999999999998</v>
      </c>
      <c r="D545" s="27">
        <v>60</v>
      </c>
      <c r="E545" s="27">
        <v>60</v>
      </c>
      <c r="F545" s="28">
        <v>60</v>
      </c>
      <c r="G545" s="49">
        <f>IF(A545="圣骑士",人物成长表!$D545*人物成长表!$B545*10%*转化表!$B$2+转化表!$B$2*人物成长表!$B545*10%,IF(A545="战士",人物成长表!$D545*人物成长表!$B545*10%+16+(人物成长表!$B545-1)*(-3),IF(A545="盗贼",人物成长表!$D545*人物成长表!$B545*15%*转化表!$B$4,IF(A545="弓手",人物成长表!$D545*人物成长表!$B545*15%*转化表!$B$5,IF(A545="法师",人物成长表!$D545*人物成长表!$B545*15%*转化表!$B$6)))))</f>
        <v>0</v>
      </c>
      <c r="H545" s="49">
        <f>IF(A545="圣骑士",人物成长表!$D545*人物成长表!$B545*5%*转化表!$C$2,IF(A545="战士",人物成长表!$D545*人物成长表!$B545*5%*转化表!$C$3,IF(A545="盗贼",人物成长表!$D545*人物成长表!$B545*5%*转化表!$C$4,IF(A545="弓手",人物成长表!$D545*人物成长表!$B545*5%*转化表!$C$5,IF(A545="法师",人物成长表!$D545*人物成长表!$B545*5%*转化表!$C$6)))))</f>
        <v>134.39999999999998</v>
      </c>
      <c r="I545" s="49">
        <f>IF(A545="圣骑士",人物成长表!$E545*人物成长表!$B545*15%*转化表!$D$2,IF(A545="战士",人物成长表!$E545*人物成长表!$B545*15%*转化表!$D$3,IF(A545="盗贼",人物成长表!$E545*人物成长表!$B545*15%*转化表!$D$4,IF(A545="弓手",人物成长表!$E545*人物成长表!$B545*15%*转化表!$D$5,IF(A545="法师",人物成长表!$E545*人物成长表!$B545*15%*转化表!$D$6)))))</f>
        <v>691.19999999999993</v>
      </c>
      <c r="J545" s="48">
        <f>(E545-50)*人物成长表!$B545*7%+0.053+IF(AND(B545&lt;=10,B545&gt;0),(人物成长表!$B545-1)*转化表!$F$24,IF(AND(B545&lt;=20,B545&gt;10),9*转化表!$F$24+(B545-10)*转化表!$F$25,IF(AND(B545&lt;=30,B545&gt;20),9*转化表!$F$24+10*转化表!$F$25+(B545-20)*转化表!$F$26,IF(AND(B545&lt;=40,B545&gt;30),9*转化表!$F$24+10*转化表!$F$25+10*转化表!$F$26+(B545-30)*转化表!$F$27,IF(AND(B545&lt;=50,B545&gt;40),9*转化表!$F$24+10*转化表!$F$25+10*转化表!$F$26+10*转化表!$F$27+(B545-40)*转化表!$F$28,IF(AND(B545&lt;=60,B545&gt;50),9*转化表!$F$24+10*转化表!$F$25+10*转化表!$F$26+10*转化表!$F$27+10*转化表!$F$28+(B545-50)*转化表!$F$29,IF(AND(B545&lt;=70,B545&gt;60),9*转化表!$F$24+10*转化表!$F$25+10*转化表!$F$26+10*转化表!$F$27+10*转化表!$F$28+10*转化表!$F$29+(B545-60)*转化表!$F$30,IF(AND(B545&lt;=80,B545&gt;70),9*转化表!$F$24+10*转化表!$F$25+10*转化表!$F$26+10*转化表!$F$27+10*转化表!$F$28+10*转化表!$F$29+10*转化表!$F$30+(B545-70)*转化表!$F$31,IF(AND(B545&lt;=90,B545&gt;80),9*转化表!$F$24+10*转化表!$F$25+10*转化表!$F$26+10*转化表!$F$27+10*转化表!$F$28+10*转化表!$F$29+10*转化表!$F$30+10*转化表!$F$31+(B545-80)*转化表!$F$32,IF(AND(B545&lt;=100,B545&gt;90),9*转化表!$F$24+10*转化表!$F$25+10*转化表!$F$26+10*转化表!$F$27+10*转化表!$F$28+10*转化表!$F$29+10*转化表!$F$30+10*转化表!$F$31+10*转化表!$F$32+(B545-90)*转化表!$F$33,IF(AND(B545&lt;=110,B545&gt;100),9*转化表!$F$24+10*转化表!$F$25+10*转化表!$F$26+10*转化表!$F$27+10*转化表!$F$28+10*转化表!$F$29+10*转化表!$F$30+10*转化表!$F$31+10*转化表!$F$32+10*转化表!$F$33+(B545-100)*转化表!$F$34,IF(AND(B545&lt;=120,B545&gt;110),9*转化表!$F$24+10*转化表!$F$25+10*转化表!$F$26+10*转化表!$F$27+10*转化表!$F$28+10*转化表!$F$29+10*转化表!$F$30+10*转化表!$F$31+10*转化表!$F$32+10*转化表!$F$33+10*转化表!$F$34+(B545-110)*转化表!$F$35))))))))))))</f>
        <v>83.103000000000009</v>
      </c>
      <c r="K545" s="48">
        <f>(F545-50)*人物成长表!$B545*10%+0.8+IF(AND(B545&lt;=10,B545&gt;0),(人物成长表!$B545-1)*转化表!$G$24,IF(AND(B545&lt;=20,B545&gt;10),9*转化表!$G$24+(B545-10)*转化表!$G$25,IF(AND(B545&lt;=30,B545&gt;20),9*转化表!$G$24+10*转化表!$G$25+(B545-20)*转化表!$G$26,IF(AND(B545&lt;=40,B545&gt;30),9*转化表!$G$24+10*转化表!$G$25+10*转化表!$G$26+(B545-30)*转化表!$G$27,IF(AND(B545&lt;=50,B545&gt;40),9*转化表!$G$24+10*转化表!$G$25+10*转化表!$G$26+10*转化表!$G$27+(B545-40)*转化表!$G$28,IF(AND(B545&lt;=60,B545&gt;50),9*转化表!$G$24+10*转化表!$G$25+10*转化表!$G$26+10*转化表!$G$27+10*转化表!$G$28+(B545-50)*转化表!$G$29,IF(AND(B545&lt;=70,B545&gt;60),9*转化表!$G$24+10*转化表!$G$25+10*转化表!$G$26+10*转化表!$G$27+10*转化表!$G$28+10*转化表!$G$29+(B545-60)*转化表!$G$30,IF(AND(B545&lt;=80,B545&gt;70),9*转化表!$G$24+10*转化表!$G$25+10*转化表!$G$26+10*转化表!$G$27+10*转化表!$G$28+10*转化表!$G$29+10*转化表!$G$30+(B545-70)*转化表!$G$31,IF(AND(B545&lt;=90,B545&gt;80),9*转化表!$G$24+10*转化表!$G$25+10*转化表!$G$26+10*转化表!$G$27+10*转化表!$G$28+10*转化表!$G$29+10*转化表!$G$30+10*转化表!$G$31+(B545-80)*转化表!$G$32,IF(AND(B545&lt;=100,B545&gt;90),9*转化表!$G$24+10*转化表!$G$25+10*转化表!$G$26+10*转化表!$G$27+10*转化表!$G$28+10*转化表!$G$29+10*转化表!$G$30+10*转化表!$G$31+10*转化表!$G$32+(B545-90)*转化表!$G$33,IF(AND(B545&lt;=110,B545&gt;100),9*转化表!$G$24+10*转化表!$G$25+10*转化表!$G$26+10*转化表!$G$27+10*转化表!$G$28+10*转化表!$G$29+10*转化表!$G$30+10*转化表!$G$31+10*转化表!$G$32+10*转化表!$G$33+(B545-100)*转化表!$G$34,IF(AND(B545&lt;=120,B545&gt;110),9*转化表!$G$24+10*转化表!$G$25+10*转化表!$G$26+10*转化表!$G$27+10*转化表!$G$28+10*转化表!$G$29+10*转化表!$G$30+10*转化表!$G$31+10*转化表!$G$32+10*转化表!$G$33+10*转化表!$G$34+(B545-110)*转化表!$G$35))))))))))))</f>
        <v>292.07</v>
      </c>
      <c r="L545" s="48">
        <f>(F545-50)*人物成长表!$B545*7%+0.8+IF(AND(B545&lt;=10,B545&gt;0),(人物成长表!$B545-1)*转化表!$H$24,IF(AND(B545&lt;=20,B545&gt;10),9*转化表!$H$24+(B545-10)*转化表!$H$25,IF(AND(B545&lt;=30,B545&gt;20),9*转化表!$H$24+10*转化表!$H$25+(B545-20)*转化表!$H$26,IF(AND(B545&lt;=40,B545&gt;30),9*转化表!$H$24+10*转化表!$H$25+10*转化表!$H$26+(B545-30)*转化表!$H$27,IF(AND(B545&lt;=50,B545&gt;40),9*转化表!$H$24+10*转化表!$H$25+10*转化表!$H$26+10*转化表!$H$27+(B545-40)*转化表!$H$28,IF(AND(B545&lt;=60,B545&gt;50),9*转化表!$H$24+10*转化表!$H$25+10*转化表!$H$26+10*转化表!$H$27+10*转化表!$H$28+(B545-50)*转化表!$H$29,IF(AND(B545&lt;=70,B545&gt;60),9*转化表!$H$24+10*转化表!$H$25+10*转化表!$H$26+10*转化表!$H$27+10*转化表!$H$28+10*转化表!$H$29+(B545-60)*转化表!$H$30,IF(AND(B545&lt;=80,B545&gt;70),9*转化表!$H$24+10*转化表!$H$25+10*转化表!$H$26+10*转化表!$H$27+10*转化表!$H$28+10*转化表!$H$29+10*转化表!$H$30+(B545-70)*转化表!$H$31,IF(AND(B545&lt;=90,B545&gt;80),9*转化表!$H$24+10*转化表!$H$25+10*转化表!$H$26+10*转化表!$H$27+10*转化表!$H$28+10*转化表!$H$29+10*转化表!$H$30+10*转化表!$H$31+(B545-80)*转化表!$H$32,IF(AND(B545&lt;=100,B545&gt;90),9*转化表!$H$24+10*转化表!$H$25+10*转化表!$H$26+10*转化表!$H$27+10*转化表!$H$28+10*转化表!$H$29+10*转化表!$H$30+10*转化表!$H$31+10*转化表!$H$32+(B545-90)*转化表!$H$33,IF(AND(B545&lt;=110,B545&gt;100),9*转化表!$H$24+10*转化表!$H$25+10*转化表!$H$26+10*转化表!$H$27+10*转化表!$H$28+10*转化表!$H$29+10*转化表!$H$30+10*转化表!$H$31+10*转化表!$H$32+10*转化表!$H$33+(B545-100)*转化表!$H$34,IF(AND(B545&lt;=120,B545&gt;110),9*转化表!$H$24+10*转化表!$H$25+10*转化表!$H$26+10*转化表!$H$27+10*转化表!$H$28+10*转化表!$H$29+10*转化表!$H$30+10*转化表!$H$31+10*转化表!$H$32+10*转化表!$H$33+10*转化表!$H$34+(B545-110)*转化表!$H$35))))))))))))</f>
        <v>83.850000000000009</v>
      </c>
      <c r="M545" s="30">
        <v>0.25</v>
      </c>
      <c r="N545" s="28">
        <v>0</v>
      </c>
      <c r="O545" s="28">
        <v>0</v>
      </c>
      <c r="P545" s="28">
        <v>0</v>
      </c>
      <c r="Q545" s="28">
        <v>0</v>
      </c>
      <c r="R545" s="28">
        <v>0</v>
      </c>
      <c r="S545" s="28">
        <v>0</v>
      </c>
    </row>
    <row r="546" spans="1:19">
      <c r="A546" s="27" t="s">
        <v>25</v>
      </c>
      <c r="B546" s="28">
        <v>65</v>
      </c>
      <c r="C546" s="29">
        <f>IF(A546="圣骑士",(40*(人物成长表!$B546-1)+150)*转化表!$H$2,IF(A546="战士",(40*(人物成长表!$B546-1)+150)*转化表!$H$3,IF(A546="盗贼",(40*(人物成长表!$B546-1)+150)*转化表!$H$4,IF(A546="弓手",(40*(人物成长表!$B546-1)+150)*转化表!$H$5,IF(A546="法师",(40*(人物成长表!$B546-1)+150)*转化表!$H$6)))))</f>
        <v>1896.9999999999998</v>
      </c>
      <c r="D546" s="27">
        <v>60</v>
      </c>
      <c r="E546" s="27">
        <v>60</v>
      </c>
      <c r="F546" s="28">
        <v>60</v>
      </c>
      <c r="G546" s="49">
        <f>IF(A546="圣骑士",人物成长表!$D546*人物成长表!$B546*10%*转化表!$B$2+转化表!$B$2*人物成长表!$B546*10%,IF(A546="战士",人物成长表!$D546*人物成长表!$B546*10%+16+(人物成长表!$B546-1)*(-3),IF(A546="盗贼",人物成长表!$D546*人物成长表!$B546*15%*转化表!$B$4,IF(A546="弓手",人物成长表!$D546*人物成长表!$B546*15%*转化表!$B$5,IF(A546="法师",人物成长表!$D546*人物成长表!$B546*15%*转化表!$B$6)))))</f>
        <v>0</v>
      </c>
      <c r="H546" s="49">
        <f>IF(A546="圣骑士",人物成长表!$D546*人物成长表!$B546*5%*转化表!$C$2,IF(A546="战士",人物成长表!$D546*人物成长表!$B546*5%*转化表!$C$3,IF(A546="盗贼",人物成长表!$D546*人物成长表!$B546*5%*转化表!$C$4,IF(A546="弓手",人物成长表!$D546*人物成长表!$B546*5%*转化表!$C$5,IF(A546="法师",人物成长表!$D546*人物成长表!$B546*5%*转化表!$C$6)))))</f>
        <v>136.5</v>
      </c>
      <c r="I546" s="49">
        <f>IF(A546="圣骑士",人物成长表!$E546*人物成长表!$B546*15%*转化表!$D$2,IF(A546="战士",人物成长表!$E546*人物成长表!$B546*15%*转化表!$D$3,IF(A546="盗贼",人物成长表!$E546*人物成长表!$B546*15%*转化表!$D$4,IF(A546="弓手",人物成长表!$E546*人物成长表!$B546*15%*转化表!$D$5,IF(A546="法师",人物成长表!$E546*人物成长表!$B546*15%*转化表!$D$6)))))</f>
        <v>702</v>
      </c>
      <c r="J546" s="48">
        <f>(E546-50)*人物成长表!$B546*7%+0.053+IF(AND(B546&lt;=10,B546&gt;0),(人物成长表!$B546-1)*转化表!$F$24,IF(AND(B546&lt;=20,B546&gt;10),9*转化表!$F$24+(B546-10)*转化表!$F$25,IF(AND(B546&lt;=30,B546&gt;20),9*转化表!$F$24+10*转化表!$F$25+(B546-20)*转化表!$F$26,IF(AND(B546&lt;=40,B546&gt;30),9*转化表!$F$24+10*转化表!$F$25+10*转化表!$F$26+(B546-30)*转化表!$F$27,IF(AND(B546&lt;=50,B546&gt;40),9*转化表!$F$24+10*转化表!$F$25+10*转化表!$F$26+10*转化表!$F$27+(B546-40)*转化表!$F$28,IF(AND(B546&lt;=60,B546&gt;50),9*转化表!$F$24+10*转化表!$F$25+10*转化表!$F$26+10*转化表!$F$27+10*转化表!$F$28+(B546-50)*转化表!$F$29,IF(AND(B546&lt;=70,B546&gt;60),9*转化表!$F$24+10*转化表!$F$25+10*转化表!$F$26+10*转化表!$F$27+10*转化表!$F$28+10*转化表!$F$29+(B546-60)*转化表!$F$30,IF(AND(B546&lt;=80,B546&gt;70),9*转化表!$F$24+10*转化表!$F$25+10*转化表!$F$26+10*转化表!$F$27+10*转化表!$F$28+10*转化表!$F$29+10*转化表!$F$30+(B546-70)*转化表!$F$31,IF(AND(B546&lt;=90,B546&gt;80),9*转化表!$F$24+10*转化表!$F$25+10*转化表!$F$26+10*转化表!$F$27+10*转化表!$F$28+10*转化表!$F$29+10*转化表!$F$30+10*转化表!$F$31+(B546-80)*转化表!$F$32,IF(AND(B546&lt;=100,B546&gt;90),9*转化表!$F$24+10*转化表!$F$25+10*转化表!$F$26+10*转化表!$F$27+10*转化表!$F$28+10*转化表!$F$29+10*转化表!$F$30+10*转化表!$F$31+10*转化表!$F$32+(B546-90)*转化表!$F$33,IF(AND(B546&lt;=110,B546&gt;100),9*转化表!$F$24+10*转化表!$F$25+10*转化表!$F$26+10*转化表!$F$27+10*转化表!$F$28+10*转化表!$F$29+10*转化表!$F$30+10*转化表!$F$31+10*转化表!$F$32+10*转化表!$F$33+(B546-100)*转化表!$F$34,IF(AND(B546&lt;=120,B546&gt;110),9*转化表!$F$24+10*转化表!$F$25+10*转化表!$F$26+10*转化表!$F$27+10*转化表!$F$28+10*转化表!$F$29+10*转化表!$F$30+10*转化表!$F$31+10*转化表!$F$32+10*转化表!$F$33+10*转化表!$F$34+(B546-110)*转化表!$F$35))))))))))))</f>
        <v>84.703000000000003</v>
      </c>
      <c r="K546" s="48">
        <f>(F546-50)*人物成长表!$B546*10%+0.8+IF(AND(B546&lt;=10,B546&gt;0),(人物成长表!$B546-1)*转化表!$G$24,IF(AND(B546&lt;=20,B546&gt;10),9*转化表!$G$24+(B546-10)*转化表!$G$25,IF(AND(B546&lt;=30,B546&gt;20),9*转化表!$G$24+10*转化表!$G$25+(B546-20)*转化表!$G$26,IF(AND(B546&lt;=40,B546&gt;30),9*转化表!$G$24+10*转化表!$G$25+10*转化表!$G$26+(B546-30)*转化表!$G$27,IF(AND(B546&lt;=50,B546&gt;40),9*转化表!$G$24+10*转化表!$G$25+10*转化表!$G$26+10*转化表!$G$27+(B546-40)*转化表!$G$28,IF(AND(B546&lt;=60,B546&gt;50),9*转化表!$G$24+10*转化表!$G$25+10*转化表!$G$26+10*转化表!$G$27+10*转化表!$G$28+(B546-50)*转化表!$G$29,IF(AND(B546&lt;=70,B546&gt;60),9*转化表!$G$24+10*转化表!$G$25+10*转化表!$G$26+10*转化表!$G$27+10*转化表!$G$28+10*转化表!$G$29+(B546-60)*转化表!$G$30,IF(AND(B546&lt;=80,B546&gt;70),9*转化表!$G$24+10*转化表!$G$25+10*转化表!$G$26+10*转化表!$G$27+10*转化表!$G$28+10*转化表!$G$29+10*转化表!$G$30+(B546-70)*转化表!$G$31,IF(AND(B546&lt;=90,B546&gt;80),9*转化表!$G$24+10*转化表!$G$25+10*转化表!$G$26+10*转化表!$G$27+10*转化表!$G$28+10*转化表!$G$29+10*转化表!$G$30+10*转化表!$G$31+(B546-80)*转化表!$G$32,IF(AND(B546&lt;=100,B546&gt;90),9*转化表!$G$24+10*转化表!$G$25+10*转化表!$G$26+10*转化表!$G$27+10*转化表!$G$28+10*转化表!$G$29+10*转化表!$G$30+10*转化表!$G$31+10*转化表!$G$32+(B546-90)*转化表!$G$33,IF(AND(B546&lt;=110,B546&gt;100),9*转化表!$G$24+10*转化表!$G$25+10*转化表!$G$26+10*转化表!$G$27+10*转化表!$G$28+10*转化表!$G$29+10*转化表!$G$30+10*转化表!$G$31+10*转化表!$G$32+10*转化表!$G$33+(B546-100)*转化表!$G$34,IF(AND(B546&lt;=120,B546&gt;110),9*转化表!$G$24+10*转化表!$G$25+10*转化表!$G$26+10*转化表!$G$27+10*转化表!$G$28+10*转化表!$G$29+10*转化表!$G$30+10*转化表!$G$31+10*转化表!$G$32+10*转化表!$G$33+10*转化表!$G$34+(B546-110)*转化表!$G$35))))))))))))</f>
        <v>299.97000000000003</v>
      </c>
      <c r="L546" s="48">
        <f>(F546-50)*人物成长表!$B546*7%+0.8+IF(AND(B546&lt;=10,B546&gt;0),(人物成长表!$B546-1)*转化表!$H$24,IF(AND(B546&lt;=20,B546&gt;10),9*转化表!$H$24+(B546-10)*转化表!$H$25,IF(AND(B546&lt;=30,B546&gt;20),9*转化表!$H$24+10*转化表!$H$25+(B546-20)*转化表!$H$26,IF(AND(B546&lt;=40,B546&gt;30),9*转化表!$H$24+10*转化表!$H$25+10*转化表!$H$26+(B546-30)*转化表!$H$27,IF(AND(B546&lt;=50,B546&gt;40),9*转化表!$H$24+10*转化表!$H$25+10*转化表!$H$26+10*转化表!$H$27+(B546-40)*转化表!$H$28,IF(AND(B546&lt;=60,B546&gt;50),9*转化表!$H$24+10*转化表!$H$25+10*转化表!$H$26+10*转化表!$H$27+10*转化表!$H$28+(B546-50)*转化表!$H$29,IF(AND(B546&lt;=70,B546&gt;60),9*转化表!$H$24+10*转化表!$H$25+10*转化表!$H$26+10*转化表!$H$27+10*转化表!$H$28+10*转化表!$H$29+(B546-60)*转化表!$H$30,IF(AND(B546&lt;=80,B546&gt;70),9*转化表!$H$24+10*转化表!$H$25+10*转化表!$H$26+10*转化表!$H$27+10*转化表!$H$28+10*转化表!$H$29+10*转化表!$H$30+(B546-70)*转化表!$H$31,IF(AND(B546&lt;=90,B546&gt;80),9*转化表!$H$24+10*转化表!$H$25+10*转化表!$H$26+10*转化表!$H$27+10*转化表!$H$28+10*转化表!$H$29+10*转化表!$H$30+10*转化表!$H$31+(B546-80)*转化表!$H$32,IF(AND(B546&lt;=100,B546&gt;90),9*转化表!$H$24+10*转化表!$H$25+10*转化表!$H$26+10*转化表!$H$27+10*转化表!$H$28+10*转化表!$H$29+10*转化表!$H$30+10*转化表!$H$31+10*转化表!$H$32+(B546-90)*转化表!$H$33,IF(AND(B546&lt;=110,B546&gt;100),9*转化表!$H$24+10*转化表!$H$25+10*转化表!$H$26+10*转化表!$H$27+10*转化表!$H$28+10*转化表!$H$29+10*转化表!$H$30+10*转化表!$H$31+10*转化表!$H$32+10*转化表!$H$33+(B546-100)*转化表!$H$34,IF(AND(B546&lt;=120,B546&gt;110),9*转化表!$H$24+10*转化表!$H$25+10*转化表!$H$26+10*转化表!$H$27+10*转化表!$H$28+10*转化表!$H$29+10*转化表!$H$30+10*转化表!$H$31+10*转化表!$H$32+10*转化表!$H$33+10*转化表!$H$34+(B546-110)*转化表!$H$35))))))))))))</f>
        <v>85.450000000000017</v>
      </c>
      <c r="M546" s="30">
        <v>0.25</v>
      </c>
      <c r="N546" s="28">
        <v>0</v>
      </c>
      <c r="O546" s="28">
        <v>0</v>
      </c>
      <c r="P546" s="28">
        <v>0</v>
      </c>
      <c r="Q546" s="28">
        <v>0</v>
      </c>
      <c r="R546" s="28">
        <v>0</v>
      </c>
      <c r="S546" s="28">
        <v>0</v>
      </c>
    </row>
    <row r="547" spans="1:19">
      <c r="A547" s="27" t="s">
        <v>25</v>
      </c>
      <c r="B547" s="28">
        <v>66</v>
      </c>
      <c r="C547" s="29">
        <f>IF(A547="圣骑士",(40*(人物成长表!$B547-1)+150)*转化表!$H$2,IF(A547="战士",(40*(人物成长表!$B547-1)+150)*转化表!$H$3,IF(A547="盗贼",(40*(人物成长表!$B547-1)+150)*转化表!$H$4,IF(A547="弓手",(40*(人物成长表!$B547-1)+150)*转化表!$H$5,IF(A547="法师",(40*(人物成长表!$B547-1)+150)*转化表!$H$6)))))</f>
        <v>1924.9999999999998</v>
      </c>
      <c r="D547" s="27">
        <v>60</v>
      </c>
      <c r="E547" s="27">
        <v>60</v>
      </c>
      <c r="F547" s="28">
        <v>60</v>
      </c>
      <c r="G547" s="49">
        <f>IF(A547="圣骑士",人物成长表!$D547*人物成长表!$B547*10%*转化表!$B$2+转化表!$B$2*人物成长表!$B547*10%,IF(A547="战士",人物成长表!$D547*人物成长表!$B547*10%+16+(人物成长表!$B547-1)*(-3),IF(A547="盗贼",人物成长表!$D547*人物成长表!$B547*15%*转化表!$B$4,IF(A547="弓手",人物成长表!$D547*人物成长表!$B547*15%*转化表!$B$5,IF(A547="法师",人物成长表!$D547*人物成长表!$B547*15%*转化表!$B$6)))))</f>
        <v>0</v>
      </c>
      <c r="H547" s="49">
        <f>IF(A547="圣骑士",人物成长表!$D547*人物成长表!$B547*5%*转化表!$C$2,IF(A547="战士",人物成长表!$D547*人物成长表!$B547*5%*转化表!$C$3,IF(A547="盗贼",人物成长表!$D547*人物成长表!$B547*5%*转化表!$C$4,IF(A547="弓手",人物成长表!$D547*人物成长表!$B547*5%*转化表!$C$5,IF(A547="法师",人物成长表!$D547*人物成长表!$B547*5%*转化表!$C$6)))))</f>
        <v>138.6</v>
      </c>
      <c r="I547" s="49">
        <f>IF(A547="圣骑士",人物成长表!$E547*人物成长表!$B547*15%*转化表!$D$2,IF(A547="战士",人物成长表!$E547*人物成长表!$B547*15%*转化表!$D$3,IF(A547="盗贼",人物成长表!$E547*人物成长表!$B547*15%*转化表!$D$4,IF(A547="弓手",人物成长表!$E547*人物成长表!$B547*15%*转化表!$D$5,IF(A547="法师",人物成长表!$E547*人物成长表!$B547*15%*转化表!$D$6)))))</f>
        <v>712.8</v>
      </c>
      <c r="J547" s="48">
        <f>(E547-50)*人物成长表!$B547*7%+0.053+IF(AND(B547&lt;=10,B547&gt;0),(人物成长表!$B547-1)*转化表!$F$24,IF(AND(B547&lt;=20,B547&gt;10),9*转化表!$F$24+(B547-10)*转化表!$F$25,IF(AND(B547&lt;=30,B547&gt;20),9*转化表!$F$24+10*转化表!$F$25+(B547-20)*转化表!$F$26,IF(AND(B547&lt;=40,B547&gt;30),9*转化表!$F$24+10*转化表!$F$25+10*转化表!$F$26+(B547-30)*转化表!$F$27,IF(AND(B547&lt;=50,B547&gt;40),9*转化表!$F$24+10*转化表!$F$25+10*转化表!$F$26+10*转化表!$F$27+(B547-40)*转化表!$F$28,IF(AND(B547&lt;=60,B547&gt;50),9*转化表!$F$24+10*转化表!$F$25+10*转化表!$F$26+10*转化表!$F$27+10*转化表!$F$28+(B547-50)*转化表!$F$29,IF(AND(B547&lt;=70,B547&gt;60),9*转化表!$F$24+10*转化表!$F$25+10*转化表!$F$26+10*转化表!$F$27+10*转化表!$F$28+10*转化表!$F$29+(B547-60)*转化表!$F$30,IF(AND(B547&lt;=80,B547&gt;70),9*转化表!$F$24+10*转化表!$F$25+10*转化表!$F$26+10*转化表!$F$27+10*转化表!$F$28+10*转化表!$F$29+10*转化表!$F$30+(B547-70)*转化表!$F$31,IF(AND(B547&lt;=90,B547&gt;80),9*转化表!$F$24+10*转化表!$F$25+10*转化表!$F$26+10*转化表!$F$27+10*转化表!$F$28+10*转化表!$F$29+10*转化表!$F$30+10*转化表!$F$31+(B547-80)*转化表!$F$32,IF(AND(B547&lt;=100,B547&gt;90),9*转化表!$F$24+10*转化表!$F$25+10*转化表!$F$26+10*转化表!$F$27+10*转化表!$F$28+10*转化表!$F$29+10*转化表!$F$30+10*转化表!$F$31+10*转化表!$F$32+(B547-90)*转化表!$F$33,IF(AND(B547&lt;=110,B547&gt;100),9*转化表!$F$24+10*转化表!$F$25+10*转化表!$F$26+10*转化表!$F$27+10*转化表!$F$28+10*转化表!$F$29+10*转化表!$F$30+10*转化表!$F$31+10*转化表!$F$32+10*转化表!$F$33+(B547-100)*转化表!$F$34,IF(AND(B547&lt;=120,B547&gt;110),9*转化表!$F$24+10*转化表!$F$25+10*转化表!$F$26+10*转化表!$F$27+10*转化表!$F$28+10*转化表!$F$29+10*转化表!$F$30+10*转化表!$F$31+10*转化表!$F$32+10*转化表!$F$33+10*转化表!$F$34+(B547-110)*转化表!$F$35))))))))))))</f>
        <v>86.302999999999997</v>
      </c>
      <c r="K547" s="48">
        <f>(F547-50)*人物成长表!$B547*10%+0.8+IF(AND(B547&lt;=10,B547&gt;0),(人物成长表!$B547-1)*转化表!$G$24,IF(AND(B547&lt;=20,B547&gt;10),9*转化表!$G$24+(B547-10)*转化表!$G$25,IF(AND(B547&lt;=30,B547&gt;20),9*转化表!$G$24+10*转化表!$G$25+(B547-20)*转化表!$G$26,IF(AND(B547&lt;=40,B547&gt;30),9*转化表!$G$24+10*转化表!$G$25+10*转化表!$G$26+(B547-30)*转化表!$G$27,IF(AND(B547&lt;=50,B547&gt;40),9*转化表!$G$24+10*转化表!$G$25+10*转化表!$G$26+10*转化表!$G$27+(B547-40)*转化表!$G$28,IF(AND(B547&lt;=60,B547&gt;50),9*转化表!$G$24+10*转化表!$G$25+10*转化表!$G$26+10*转化表!$G$27+10*转化表!$G$28+(B547-50)*转化表!$G$29,IF(AND(B547&lt;=70,B547&gt;60),9*转化表!$G$24+10*转化表!$G$25+10*转化表!$G$26+10*转化表!$G$27+10*转化表!$G$28+10*转化表!$G$29+(B547-60)*转化表!$G$30,IF(AND(B547&lt;=80,B547&gt;70),9*转化表!$G$24+10*转化表!$G$25+10*转化表!$G$26+10*转化表!$G$27+10*转化表!$G$28+10*转化表!$G$29+10*转化表!$G$30+(B547-70)*转化表!$G$31,IF(AND(B547&lt;=90,B547&gt;80),9*转化表!$G$24+10*转化表!$G$25+10*转化表!$G$26+10*转化表!$G$27+10*转化表!$G$28+10*转化表!$G$29+10*转化表!$G$30+10*转化表!$G$31+(B547-80)*转化表!$G$32,IF(AND(B547&lt;=100,B547&gt;90),9*转化表!$G$24+10*转化表!$G$25+10*转化表!$G$26+10*转化表!$G$27+10*转化表!$G$28+10*转化表!$G$29+10*转化表!$G$30+10*转化表!$G$31+10*转化表!$G$32+(B547-90)*转化表!$G$33,IF(AND(B547&lt;=110,B547&gt;100),9*转化表!$G$24+10*转化表!$G$25+10*转化表!$G$26+10*转化表!$G$27+10*转化表!$G$28+10*转化表!$G$29+10*转化表!$G$30+10*转化表!$G$31+10*转化表!$G$32+10*转化表!$G$33+(B547-100)*转化表!$G$34,IF(AND(B547&lt;=120,B547&gt;110),9*转化表!$G$24+10*转化表!$G$25+10*转化表!$G$26+10*转化表!$G$27+10*转化表!$G$28+10*转化表!$G$29+10*转化表!$G$30+10*转化表!$G$31+10*转化表!$G$32+10*转化表!$G$33+10*转化表!$G$34+(B547-110)*转化表!$G$35))))))))))))</f>
        <v>307.87</v>
      </c>
      <c r="L547" s="48">
        <f>(F547-50)*人物成长表!$B547*7%+0.8+IF(AND(B547&lt;=10,B547&gt;0),(人物成长表!$B547-1)*转化表!$H$24,IF(AND(B547&lt;=20,B547&gt;10),9*转化表!$H$24+(B547-10)*转化表!$H$25,IF(AND(B547&lt;=30,B547&gt;20),9*转化表!$H$24+10*转化表!$H$25+(B547-20)*转化表!$H$26,IF(AND(B547&lt;=40,B547&gt;30),9*转化表!$H$24+10*转化表!$H$25+10*转化表!$H$26+(B547-30)*转化表!$H$27,IF(AND(B547&lt;=50,B547&gt;40),9*转化表!$H$24+10*转化表!$H$25+10*转化表!$H$26+10*转化表!$H$27+(B547-40)*转化表!$H$28,IF(AND(B547&lt;=60,B547&gt;50),9*转化表!$H$24+10*转化表!$H$25+10*转化表!$H$26+10*转化表!$H$27+10*转化表!$H$28+(B547-50)*转化表!$H$29,IF(AND(B547&lt;=70,B547&gt;60),9*转化表!$H$24+10*转化表!$H$25+10*转化表!$H$26+10*转化表!$H$27+10*转化表!$H$28+10*转化表!$H$29+(B547-60)*转化表!$H$30,IF(AND(B547&lt;=80,B547&gt;70),9*转化表!$H$24+10*转化表!$H$25+10*转化表!$H$26+10*转化表!$H$27+10*转化表!$H$28+10*转化表!$H$29+10*转化表!$H$30+(B547-70)*转化表!$H$31,IF(AND(B547&lt;=90,B547&gt;80),9*转化表!$H$24+10*转化表!$H$25+10*转化表!$H$26+10*转化表!$H$27+10*转化表!$H$28+10*转化表!$H$29+10*转化表!$H$30+10*转化表!$H$31+(B547-80)*转化表!$H$32,IF(AND(B547&lt;=100,B547&gt;90),9*转化表!$H$24+10*转化表!$H$25+10*转化表!$H$26+10*转化表!$H$27+10*转化表!$H$28+10*转化表!$H$29+10*转化表!$H$30+10*转化表!$H$31+10*转化表!$H$32+(B547-90)*转化表!$H$33,IF(AND(B547&lt;=110,B547&gt;100),9*转化表!$H$24+10*转化表!$H$25+10*转化表!$H$26+10*转化表!$H$27+10*转化表!$H$28+10*转化表!$H$29+10*转化表!$H$30+10*转化表!$H$31+10*转化表!$H$32+10*转化表!$H$33+(B547-100)*转化表!$H$34,IF(AND(B547&lt;=120,B547&gt;110),9*转化表!$H$24+10*转化表!$H$25+10*转化表!$H$26+10*转化表!$H$27+10*转化表!$H$28+10*转化表!$H$29+10*转化表!$H$30+10*转化表!$H$31+10*转化表!$H$32+10*转化表!$H$33+10*转化表!$H$34+(B547-110)*转化表!$H$35))))))))))))</f>
        <v>87.050000000000011</v>
      </c>
      <c r="M547" s="30">
        <v>0.25</v>
      </c>
      <c r="N547" s="28">
        <v>0</v>
      </c>
      <c r="O547" s="28">
        <v>0</v>
      </c>
      <c r="P547" s="28">
        <v>0</v>
      </c>
      <c r="Q547" s="28">
        <v>0</v>
      </c>
      <c r="R547" s="28">
        <v>0</v>
      </c>
      <c r="S547" s="28">
        <v>0</v>
      </c>
    </row>
    <row r="548" spans="1:19">
      <c r="A548" s="27" t="s">
        <v>25</v>
      </c>
      <c r="B548" s="28">
        <v>67</v>
      </c>
      <c r="C548" s="29">
        <f>IF(A548="圣骑士",(40*(人物成长表!$B548-1)+150)*转化表!$H$2,IF(A548="战士",(40*(人物成长表!$B548-1)+150)*转化表!$H$3,IF(A548="盗贼",(40*(人物成长表!$B548-1)+150)*转化表!$H$4,IF(A548="弓手",(40*(人物成长表!$B548-1)+150)*转化表!$H$5,IF(A548="法师",(40*(人物成长表!$B548-1)+150)*转化表!$H$6)))))</f>
        <v>1952.9999999999998</v>
      </c>
      <c r="D548" s="27">
        <v>60</v>
      </c>
      <c r="E548" s="27">
        <v>60</v>
      </c>
      <c r="F548" s="28">
        <v>60</v>
      </c>
      <c r="G548" s="49">
        <f>IF(A548="圣骑士",人物成长表!$D548*人物成长表!$B548*10%*转化表!$B$2+转化表!$B$2*人物成长表!$B548*10%,IF(A548="战士",人物成长表!$D548*人物成长表!$B548*10%+16+(人物成长表!$B548-1)*(-3),IF(A548="盗贼",人物成长表!$D548*人物成长表!$B548*15%*转化表!$B$4,IF(A548="弓手",人物成长表!$D548*人物成长表!$B548*15%*转化表!$B$5,IF(A548="法师",人物成长表!$D548*人物成长表!$B548*15%*转化表!$B$6)))))</f>
        <v>0</v>
      </c>
      <c r="H548" s="49">
        <f>IF(A548="圣骑士",人物成长表!$D548*人物成长表!$B548*5%*转化表!$C$2,IF(A548="战士",人物成长表!$D548*人物成长表!$B548*5%*转化表!$C$3,IF(A548="盗贼",人物成长表!$D548*人物成长表!$B548*5%*转化表!$C$4,IF(A548="弓手",人物成长表!$D548*人物成长表!$B548*5%*转化表!$C$5,IF(A548="法师",人物成长表!$D548*人物成长表!$B548*5%*转化表!$C$6)))))</f>
        <v>140.69999999999999</v>
      </c>
      <c r="I548" s="49">
        <f>IF(A548="圣骑士",人物成长表!$E548*人物成长表!$B548*15%*转化表!$D$2,IF(A548="战士",人物成长表!$E548*人物成长表!$B548*15%*转化表!$D$3,IF(A548="盗贼",人物成长表!$E548*人物成长表!$B548*15%*转化表!$D$4,IF(A548="弓手",人物成长表!$E548*人物成长表!$B548*15%*转化表!$D$5,IF(A548="法师",人物成长表!$E548*人物成长表!$B548*15%*转化表!$D$6)))))</f>
        <v>723.6</v>
      </c>
      <c r="J548" s="48">
        <f>(E548-50)*人物成长表!$B548*7%+0.053+IF(AND(B548&lt;=10,B548&gt;0),(人物成长表!$B548-1)*转化表!$F$24,IF(AND(B548&lt;=20,B548&gt;10),9*转化表!$F$24+(B548-10)*转化表!$F$25,IF(AND(B548&lt;=30,B548&gt;20),9*转化表!$F$24+10*转化表!$F$25+(B548-20)*转化表!$F$26,IF(AND(B548&lt;=40,B548&gt;30),9*转化表!$F$24+10*转化表!$F$25+10*转化表!$F$26+(B548-30)*转化表!$F$27,IF(AND(B548&lt;=50,B548&gt;40),9*转化表!$F$24+10*转化表!$F$25+10*转化表!$F$26+10*转化表!$F$27+(B548-40)*转化表!$F$28,IF(AND(B548&lt;=60,B548&gt;50),9*转化表!$F$24+10*转化表!$F$25+10*转化表!$F$26+10*转化表!$F$27+10*转化表!$F$28+(B548-50)*转化表!$F$29,IF(AND(B548&lt;=70,B548&gt;60),9*转化表!$F$24+10*转化表!$F$25+10*转化表!$F$26+10*转化表!$F$27+10*转化表!$F$28+10*转化表!$F$29+(B548-60)*转化表!$F$30,IF(AND(B548&lt;=80,B548&gt;70),9*转化表!$F$24+10*转化表!$F$25+10*转化表!$F$26+10*转化表!$F$27+10*转化表!$F$28+10*转化表!$F$29+10*转化表!$F$30+(B548-70)*转化表!$F$31,IF(AND(B548&lt;=90,B548&gt;80),9*转化表!$F$24+10*转化表!$F$25+10*转化表!$F$26+10*转化表!$F$27+10*转化表!$F$28+10*转化表!$F$29+10*转化表!$F$30+10*转化表!$F$31+(B548-80)*转化表!$F$32,IF(AND(B548&lt;=100,B548&gt;90),9*转化表!$F$24+10*转化表!$F$25+10*转化表!$F$26+10*转化表!$F$27+10*转化表!$F$28+10*转化表!$F$29+10*转化表!$F$30+10*转化表!$F$31+10*转化表!$F$32+(B548-90)*转化表!$F$33,IF(AND(B548&lt;=110,B548&gt;100),9*转化表!$F$24+10*转化表!$F$25+10*转化表!$F$26+10*转化表!$F$27+10*转化表!$F$28+10*转化表!$F$29+10*转化表!$F$30+10*转化表!$F$31+10*转化表!$F$32+10*转化表!$F$33+(B548-100)*转化表!$F$34,IF(AND(B548&lt;=120,B548&gt;110),9*转化表!$F$24+10*转化表!$F$25+10*转化表!$F$26+10*转化表!$F$27+10*转化表!$F$28+10*转化表!$F$29+10*转化表!$F$30+10*转化表!$F$31+10*转化表!$F$32+10*转化表!$F$33+10*转化表!$F$34+(B548-110)*转化表!$F$35))))))))))))</f>
        <v>87.903000000000006</v>
      </c>
      <c r="K548" s="48">
        <f>(F548-50)*人物成长表!$B548*10%+0.8+IF(AND(B548&lt;=10,B548&gt;0),(人物成长表!$B548-1)*转化表!$G$24,IF(AND(B548&lt;=20,B548&gt;10),9*转化表!$G$24+(B548-10)*转化表!$G$25,IF(AND(B548&lt;=30,B548&gt;20),9*转化表!$G$24+10*转化表!$G$25+(B548-20)*转化表!$G$26,IF(AND(B548&lt;=40,B548&gt;30),9*转化表!$G$24+10*转化表!$G$25+10*转化表!$G$26+(B548-30)*转化表!$G$27,IF(AND(B548&lt;=50,B548&gt;40),9*转化表!$G$24+10*转化表!$G$25+10*转化表!$G$26+10*转化表!$G$27+(B548-40)*转化表!$G$28,IF(AND(B548&lt;=60,B548&gt;50),9*转化表!$G$24+10*转化表!$G$25+10*转化表!$G$26+10*转化表!$G$27+10*转化表!$G$28+(B548-50)*转化表!$G$29,IF(AND(B548&lt;=70,B548&gt;60),9*转化表!$G$24+10*转化表!$G$25+10*转化表!$G$26+10*转化表!$G$27+10*转化表!$G$28+10*转化表!$G$29+(B548-60)*转化表!$G$30,IF(AND(B548&lt;=80,B548&gt;70),9*转化表!$G$24+10*转化表!$G$25+10*转化表!$G$26+10*转化表!$G$27+10*转化表!$G$28+10*转化表!$G$29+10*转化表!$G$30+(B548-70)*转化表!$G$31,IF(AND(B548&lt;=90,B548&gt;80),9*转化表!$G$24+10*转化表!$G$25+10*转化表!$G$26+10*转化表!$G$27+10*转化表!$G$28+10*转化表!$G$29+10*转化表!$G$30+10*转化表!$G$31+(B548-80)*转化表!$G$32,IF(AND(B548&lt;=100,B548&gt;90),9*转化表!$G$24+10*转化表!$G$25+10*转化表!$G$26+10*转化表!$G$27+10*转化表!$G$28+10*转化表!$G$29+10*转化表!$G$30+10*转化表!$G$31+10*转化表!$G$32+(B548-90)*转化表!$G$33,IF(AND(B548&lt;=110,B548&gt;100),9*转化表!$G$24+10*转化表!$G$25+10*转化表!$G$26+10*转化表!$G$27+10*转化表!$G$28+10*转化表!$G$29+10*转化表!$G$30+10*转化表!$G$31+10*转化表!$G$32+10*转化表!$G$33+(B548-100)*转化表!$G$34,IF(AND(B548&lt;=120,B548&gt;110),9*转化表!$G$24+10*转化表!$G$25+10*转化表!$G$26+10*转化表!$G$27+10*转化表!$G$28+10*转化表!$G$29+10*转化表!$G$30+10*转化表!$G$31+10*转化表!$G$32+10*转化表!$G$33+10*转化表!$G$34+(B548-110)*转化表!$G$35))))))))))))</f>
        <v>315.77000000000004</v>
      </c>
      <c r="L548" s="48">
        <f>(F548-50)*人物成长表!$B548*7%+0.8+IF(AND(B548&lt;=10,B548&gt;0),(人物成长表!$B548-1)*转化表!$H$24,IF(AND(B548&lt;=20,B548&gt;10),9*转化表!$H$24+(B548-10)*转化表!$H$25,IF(AND(B548&lt;=30,B548&gt;20),9*转化表!$H$24+10*转化表!$H$25+(B548-20)*转化表!$H$26,IF(AND(B548&lt;=40,B548&gt;30),9*转化表!$H$24+10*转化表!$H$25+10*转化表!$H$26+(B548-30)*转化表!$H$27,IF(AND(B548&lt;=50,B548&gt;40),9*转化表!$H$24+10*转化表!$H$25+10*转化表!$H$26+10*转化表!$H$27+(B548-40)*转化表!$H$28,IF(AND(B548&lt;=60,B548&gt;50),9*转化表!$H$24+10*转化表!$H$25+10*转化表!$H$26+10*转化表!$H$27+10*转化表!$H$28+(B548-50)*转化表!$H$29,IF(AND(B548&lt;=70,B548&gt;60),9*转化表!$H$24+10*转化表!$H$25+10*转化表!$H$26+10*转化表!$H$27+10*转化表!$H$28+10*转化表!$H$29+(B548-60)*转化表!$H$30,IF(AND(B548&lt;=80,B548&gt;70),9*转化表!$H$24+10*转化表!$H$25+10*转化表!$H$26+10*转化表!$H$27+10*转化表!$H$28+10*转化表!$H$29+10*转化表!$H$30+(B548-70)*转化表!$H$31,IF(AND(B548&lt;=90,B548&gt;80),9*转化表!$H$24+10*转化表!$H$25+10*转化表!$H$26+10*转化表!$H$27+10*转化表!$H$28+10*转化表!$H$29+10*转化表!$H$30+10*转化表!$H$31+(B548-80)*转化表!$H$32,IF(AND(B548&lt;=100,B548&gt;90),9*转化表!$H$24+10*转化表!$H$25+10*转化表!$H$26+10*转化表!$H$27+10*转化表!$H$28+10*转化表!$H$29+10*转化表!$H$30+10*转化表!$H$31+10*转化表!$H$32+(B548-90)*转化表!$H$33,IF(AND(B548&lt;=110,B548&gt;100),9*转化表!$H$24+10*转化表!$H$25+10*转化表!$H$26+10*转化表!$H$27+10*转化表!$H$28+10*转化表!$H$29+10*转化表!$H$30+10*转化表!$H$31+10*转化表!$H$32+10*转化表!$H$33+(B548-100)*转化表!$H$34,IF(AND(B548&lt;=120,B548&gt;110),9*转化表!$H$24+10*转化表!$H$25+10*转化表!$H$26+10*转化表!$H$27+10*转化表!$H$28+10*转化表!$H$29+10*转化表!$H$30+10*转化表!$H$31+10*转化表!$H$32+10*转化表!$H$33+10*转化表!$H$34+(B548-110)*转化表!$H$35))))))))))))</f>
        <v>88.65</v>
      </c>
      <c r="M548" s="30">
        <v>0.25</v>
      </c>
      <c r="N548" s="28">
        <v>0</v>
      </c>
      <c r="O548" s="28">
        <v>0</v>
      </c>
      <c r="P548" s="28">
        <v>0</v>
      </c>
      <c r="Q548" s="28">
        <v>0</v>
      </c>
      <c r="R548" s="28">
        <v>0</v>
      </c>
      <c r="S548" s="28">
        <v>0</v>
      </c>
    </row>
    <row r="549" spans="1:19">
      <c r="A549" s="27" t="s">
        <v>25</v>
      </c>
      <c r="B549" s="28">
        <v>68</v>
      </c>
      <c r="C549" s="29">
        <f>IF(A549="圣骑士",(40*(人物成长表!$B549-1)+150)*转化表!$H$2,IF(A549="战士",(40*(人物成长表!$B549-1)+150)*转化表!$H$3,IF(A549="盗贼",(40*(人物成长表!$B549-1)+150)*转化表!$H$4,IF(A549="弓手",(40*(人物成长表!$B549-1)+150)*转化表!$H$5,IF(A549="法师",(40*(人物成长表!$B549-1)+150)*转化表!$H$6)))))</f>
        <v>1980.9999999999998</v>
      </c>
      <c r="D549" s="27">
        <v>60</v>
      </c>
      <c r="E549" s="27">
        <v>60</v>
      </c>
      <c r="F549" s="28">
        <v>60</v>
      </c>
      <c r="G549" s="49">
        <f>IF(A549="圣骑士",人物成长表!$D549*人物成长表!$B549*10%*转化表!$B$2+转化表!$B$2*人物成长表!$B549*10%,IF(A549="战士",人物成长表!$D549*人物成长表!$B549*10%+16+(人物成长表!$B549-1)*(-3),IF(A549="盗贼",人物成长表!$D549*人物成长表!$B549*15%*转化表!$B$4,IF(A549="弓手",人物成长表!$D549*人物成长表!$B549*15%*转化表!$B$5,IF(A549="法师",人物成长表!$D549*人物成长表!$B549*15%*转化表!$B$6)))))</f>
        <v>0</v>
      </c>
      <c r="H549" s="49">
        <f>IF(A549="圣骑士",人物成长表!$D549*人物成长表!$B549*5%*转化表!$C$2,IF(A549="战士",人物成长表!$D549*人物成长表!$B549*5%*转化表!$C$3,IF(A549="盗贼",人物成长表!$D549*人物成长表!$B549*5%*转化表!$C$4,IF(A549="弓手",人物成长表!$D549*人物成长表!$B549*5%*转化表!$C$5,IF(A549="法师",人物成长表!$D549*人物成长表!$B549*5%*转化表!$C$6)))))</f>
        <v>142.79999999999998</v>
      </c>
      <c r="I549" s="49">
        <f>IF(A549="圣骑士",人物成长表!$E549*人物成长表!$B549*15%*转化表!$D$2,IF(A549="战士",人物成长表!$E549*人物成长表!$B549*15%*转化表!$D$3,IF(A549="盗贼",人物成长表!$E549*人物成长表!$B549*15%*转化表!$D$4,IF(A549="弓手",人物成长表!$E549*人物成长表!$B549*15%*转化表!$D$5,IF(A549="法师",人物成长表!$E549*人物成长表!$B549*15%*转化表!$D$6)))))</f>
        <v>734.4</v>
      </c>
      <c r="J549" s="48">
        <f>(E549-50)*人物成长表!$B549*7%+0.053+IF(AND(B549&lt;=10,B549&gt;0),(人物成长表!$B549-1)*转化表!$F$24,IF(AND(B549&lt;=20,B549&gt;10),9*转化表!$F$24+(B549-10)*转化表!$F$25,IF(AND(B549&lt;=30,B549&gt;20),9*转化表!$F$24+10*转化表!$F$25+(B549-20)*转化表!$F$26,IF(AND(B549&lt;=40,B549&gt;30),9*转化表!$F$24+10*转化表!$F$25+10*转化表!$F$26+(B549-30)*转化表!$F$27,IF(AND(B549&lt;=50,B549&gt;40),9*转化表!$F$24+10*转化表!$F$25+10*转化表!$F$26+10*转化表!$F$27+(B549-40)*转化表!$F$28,IF(AND(B549&lt;=60,B549&gt;50),9*转化表!$F$24+10*转化表!$F$25+10*转化表!$F$26+10*转化表!$F$27+10*转化表!$F$28+(B549-50)*转化表!$F$29,IF(AND(B549&lt;=70,B549&gt;60),9*转化表!$F$24+10*转化表!$F$25+10*转化表!$F$26+10*转化表!$F$27+10*转化表!$F$28+10*转化表!$F$29+(B549-60)*转化表!$F$30,IF(AND(B549&lt;=80,B549&gt;70),9*转化表!$F$24+10*转化表!$F$25+10*转化表!$F$26+10*转化表!$F$27+10*转化表!$F$28+10*转化表!$F$29+10*转化表!$F$30+(B549-70)*转化表!$F$31,IF(AND(B549&lt;=90,B549&gt;80),9*转化表!$F$24+10*转化表!$F$25+10*转化表!$F$26+10*转化表!$F$27+10*转化表!$F$28+10*转化表!$F$29+10*转化表!$F$30+10*转化表!$F$31+(B549-80)*转化表!$F$32,IF(AND(B549&lt;=100,B549&gt;90),9*转化表!$F$24+10*转化表!$F$25+10*转化表!$F$26+10*转化表!$F$27+10*转化表!$F$28+10*转化表!$F$29+10*转化表!$F$30+10*转化表!$F$31+10*转化表!$F$32+(B549-90)*转化表!$F$33,IF(AND(B549&lt;=110,B549&gt;100),9*转化表!$F$24+10*转化表!$F$25+10*转化表!$F$26+10*转化表!$F$27+10*转化表!$F$28+10*转化表!$F$29+10*转化表!$F$30+10*转化表!$F$31+10*转化表!$F$32+10*转化表!$F$33+(B549-100)*转化表!$F$34,IF(AND(B549&lt;=120,B549&gt;110),9*转化表!$F$24+10*转化表!$F$25+10*转化表!$F$26+10*转化表!$F$27+10*转化表!$F$28+10*转化表!$F$29+10*转化表!$F$30+10*转化表!$F$31+10*转化表!$F$32+10*转化表!$F$33+10*转化表!$F$34+(B549-110)*转化表!$F$35))))))))))))</f>
        <v>89.503000000000014</v>
      </c>
      <c r="K549" s="48">
        <f>(F549-50)*人物成长表!$B549*10%+0.8+IF(AND(B549&lt;=10,B549&gt;0),(人物成长表!$B549-1)*转化表!$G$24,IF(AND(B549&lt;=20,B549&gt;10),9*转化表!$G$24+(B549-10)*转化表!$G$25,IF(AND(B549&lt;=30,B549&gt;20),9*转化表!$G$24+10*转化表!$G$25+(B549-20)*转化表!$G$26,IF(AND(B549&lt;=40,B549&gt;30),9*转化表!$G$24+10*转化表!$G$25+10*转化表!$G$26+(B549-30)*转化表!$G$27,IF(AND(B549&lt;=50,B549&gt;40),9*转化表!$G$24+10*转化表!$G$25+10*转化表!$G$26+10*转化表!$G$27+(B549-40)*转化表!$G$28,IF(AND(B549&lt;=60,B549&gt;50),9*转化表!$G$24+10*转化表!$G$25+10*转化表!$G$26+10*转化表!$G$27+10*转化表!$G$28+(B549-50)*转化表!$G$29,IF(AND(B549&lt;=70,B549&gt;60),9*转化表!$G$24+10*转化表!$G$25+10*转化表!$G$26+10*转化表!$G$27+10*转化表!$G$28+10*转化表!$G$29+(B549-60)*转化表!$G$30,IF(AND(B549&lt;=80,B549&gt;70),9*转化表!$G$24+10*转化表!$G$25+10*转化表!$G$26+10*转化表!$G$27+10*转化表!$G$28+10*转化表!$G$29+10*转化表!$G$30+(B549-70)*转化表!$G$31,IF(AND(B549&lt;=90,B549&gt;80),9*转化表!$G$24+10*转化表!$G$25+10*转化表!$G$26+10*转化表!$G$27+10*转化表!$G$28+10*转化表!$G$29+10*转化表!$G$30+10*转化表!$G$31+(B549-80)*转化表!$G$32,IF(AND(B549&lt;=100,B549&gt;90),9*转化表!$G$24+10*转化表!$G$25+10*转化表!$G$26+10*转化表!$G$27+10*转化表!$G$28+10*转化表!$G$29+10*转化表!$G$30+10*转化表!$G$31+10*转化表!$G$32+(B549-90)*转化表!$G$33,IF(AND(B549&lt;=110,B549&gt;100),9*转化表!$G$24+10*转化表!$G$25+10*转化表!$G$26+10*转化表!$G$27+10*转化表!$G$28+10*转化表!$G$29+10*转化表!$G$30+10*转化表!$G$31+10*转化表!$G$32+10*转化表!$G$33+(B549-100)*转化表!$G$34,IF(AND(B549&lt;=120,B549&gt;110),9*转化表!$G$24+10*转化表!$G$25+10*转化表!$G$26+10*转化表!$G$27+10*转化表!$G$28+10*转化表!$G$29+10*转化表!$G$30+10*转化表!$G$31+10*转化表!$G$32+10*转化表!$G$33+10*转化表!$G$34+(B549-110)*转化表!$G$35))))))))))))</f>
        <v>323.67</v>
      </c>
      <c r="L549" s="48">
        <f>(F549-50)*人物成长表!$B549*7%+0.8+IF(AND(B549&lt;=10,B549&gt;0),(人物成长表!$B549-1)*转化表!$H$24,IF(AND(B549&lt;=20,B549&gt;10),9*转化表!$H$24+(B549-10)*转化表!$H$25,IF(AND(B549&lt;=30,B549&gt;20),9*转化表!$H$24+10*转化表!$H$25+(B549-20)*转化表!$H$26,IF(AND(B549&lt;=40,B549&gt;30),9*转化表!$H$24+10*转化表!$H$25+10*转化表!$H$26+(B549-30)*转化表!$H$27,IF(AND(B549&lt;=50,B549&gt;40),9*转化表!$H$24+10*转化表!$H$25+10*转化表!$H$26+10*转化表!$H$27+(B549-40)*转化表!$H$28,IF(AND(B549&lt;=60,B549&gt;50),9*转化表!$H$24+10*转化表!$H$25+10*转化表!$H$26+10*转化表!$H$27+10*转化表!$H$28+(B549-50)*转化表!$H$29,IF(AND(B549&lt;=70,B549&gt;60),9*转化表!$H$24+10*转化表!$H$25+10*转化表!$H$26+10*转化表!$H$27+10*转化表!$H$28+10*转化表!$H$29+(B549-60)*转化表!$H$30,IF(AND(B549&lt;=80,B549&gt;70),9*转化表!$H$24+10*转化表!$H$25+10*转化表!$H$26+10*转化表!$H$27+10*转化表!$H$28+10*转化表!$H$29+10*转化表!$H$30+(B549-70)*转化表!$H$31,IF(AND(B549&lt;=90,B549&gt;80),9*转化表!$H$24+10*转化表!$H$25+10*转化表!$H$26+10*转化表!$H$27+10*转化表!$H$28+10*转化表!$H$29+10*转化表!$H$30+10*转化表!$H$31+(B549-80)*转化表!$H$32,IF(AND(B549&lt;=100,B549&gt;90),9*转化表!$H$24+10*转化表!$H$25+10*转化表!$H$26+10*转化表!$H$27+10*转化表!$H$28+10*转化表!$H$29+10*转化表!$H$30+10*转化表!$H$31+10*转化表!$H$32+(B549-90)*转化表!$H$33,IF(AND(B549&lt;=110,B549&gt;100),9*转化表!$H$24+10*转化表!$H$25+10*转化表!$H$26+10*转化表!$H$27+10*转化表!$H$28+10*转化表!$H$29+10*转化表!$H$30+10*转化表!$H$31+10*转化表!$H$32+10*转化表!$H$33+(B549-100)*转化表!$H$34,IF(AND(B549&lt;=120,B549&gt;110),9*转化表!$H$24+10*转化表!$H$25+10*转化表!$H$26+10*转化表!$H$27+10*转化表!$H$28+10*转化表!$H$29+10*转化表!$H$30+10*转化表!$H$31+10*转化表!$H$32+10*转化表!$H$33+10*转化表!$H$34+(B549-110)*转化表!$H$35))))))))))))</f>
        <v>90.25</v>
      </c>
      <c r="M549" s="30">
        <v>0.25</v>
      </c>
      <c r="N549" s="28">
        <v>0</v>
      </c>
      <c r="O549" s="28">
        <v>0</v>
      </c>
      <c r="P549" s="28">
        <v>0</v>
      </c>
      <c r="Q549" s="28">
        <v>0</v>
      </c>
      <c r="R549" s="28">
        <v>0</v>
      </c>
      <c r="S549" s="28">
        <v>0</v>
      </c>
    </row>
    <row r="550" spans="1:19">
      <c r="A550" s="27" t="s">
        <v>25</v>
      </c>
      <c r="B550" s="28">
        <v>69</v>
      </c>
      <c r="C550" s="29">
        <f>IF(A550="圣骑士",(40*(人物成长表!$B550-1)+150)*转化表!$H$2,IF(A550="战士",(40*(人物成长表!$B550-1)+150)*转化表!$H$3,IF(A550="盗贼",(40*(人物成长表!$B550-1)+150)*转化表!$H$4,IF(A550="弓手",(40*(人物成长表!$B550-1)+150)*转化表!$H$5,IF(A550="法师",(40*(人物成长表!$B550-1)+150)*转化表!$H$6)))))</f>
        <v>2008.9999999999998</v>
      </c>
      <c r="D550" s="27">
        <v>60</v>
      </c>
      <c r="E550" s="27">
        <v>60</v>
      </c>
      <c r="F550" s="28">
        <v>60</v>
      </c>
      <c r="G550" s="49">
        <f>IF(A550="圣骑士",人物成长表!$D550*人物成长表!$B550*10%*转化表!$B$2+转化表!$B$2*人物成长表!$B550*10%,IF(A550="战士",人物成长表!$D550*人物成长表!$B550*10%+16+(人物成长表!$B550-1)*(-3),IF(A550="盗贼",人物成长表!$D550*人物成长表!$B550*15%*转化表!$B$4,IF(A550="弓手",人物成长表!$D550*人物成长表!$B550*15%*转化表!$B$5,IF(A550="法师",人物成长表!$D550*人物成长表!$B550*15%*转化表!$B$6)))))</f>
        <v>0</v>
      </c>
      <c r="H550" s="49">
        <f>IF(A550="圣骑士",人物成长表!$D550*人物成长表!$B550*5%*转化表!$C$2,IF(A550="战士",人物成长表!$D550*人物成长表!$B550*5%*转化表!$C$3,IF(A550="盗贼",人物成长表!$D550*人物成长表!$B550*5%*转化表!$C$4,IF(A550="弓手",人物成长表!$D550*人物成长表!$B550*5%*转化表!$C$5,IF(A550="法师",人物成长表!$D550*人物成长表!$B550*5%*转化表!$C$6)))))</f>
        <v>144.89999999999998</v>
      </c>
      <c r="I550" s="49">
        <f>IF(A550="圣骑士",人物成长表!$E550*人物成长表!$B550*15%*转化表!$D$2,IF(A550="战士",人物成长表!$E550*人物成长表!$B550*15%*转化表!$D$3,IF(A550="盗贼",人物成长表!$E550*人物成长表!$B550*15%*转化表!$D$4,IF(A550="弓手",人物成长表!$E550*人物成长表!$B550*15%*转化表!$D$5,IF(A550="法师",人物成长表!$E550*人物成长表!$B550*15%*转化表!$D$6)))))</f>
        <v>745.19999999999993</v>
      </c>
      <c r="J550" s="48">
        <f>(E550-50)*人物成长表!$B550*7%+0.053+IF(AND(B550&lt;=10,B550&gt;0),(人物成长表!$B550-1)*转化表!$F$24,IF(AND(B550&lt;=20,B550&gt;10),9*转化表!$F$24+(B550-10)*转化表!$F$25,IF(AND(B550&lt;=30,B550&gt;20),9*转化表!$F$24+10*转化表!$F$25+(B550-20)*转化表!$F$26,IF(AND(B550&lt;=40,B550&gt;30),9*转化表!$F$24+10*转化表!$F$25+10*转化表!$F$26+(B550-30)*转化表!$F$27,IF(AND(B550&lt;=50,B550&gt;40),9*转化表!$F$24+10*转化表!$F$25+10*转化表!$F$26+10*转化表!$F$27+(B550-40)*转化表!$F$28,IF(AND(B550&lt;=60,B550&gt;50),9*转化表!$F$24+10*转化表!$F$25+10*转化表!$F$26+10*转化表!$F$27+10*转化表!$F$28+(B550-50)*转化表!$F$29,IF(AND(B550&lt;=70,B550&gt;60),9*转化表!$F$24+10*转化表!$F$25+10*转化表!$F$26+10*转化表!$F$27+10*转化表!$F$28+10*转化表!$F$29+(B550-60)*转化表!$F$30,IF(AND(B550&lt;=80,B550&gt;70),9*转化表!$F$24+10*转化表!$F$25+10*转化表!$F$26+10*转化表!$F$27+10*转化表!$F$28+10*转化表!$F$29+10*转化表!$F$30+(B550-70)*转化表!$F$31,IF(AND(B550&lt;=90,B550&gt;80),9*转化表!$F$24+10*转化表!$F$25+10*转化表!$F$26+10*转化表!$F$27+10*转化表!$F$28+10*转化表!$F$29+10*转化表!$F$30+10*转化表!$F$31+(B550-80)*转化表!$F$32,IF(AND(B550&lt;=100,B550&gt;90),9*转化表!$F$24+10*转化表!$F$25+10*转化表!$F$26+10*转化表!$F$27+10*转化表!$F$28+10*转化表!$F$29+10*转化表!$F$30+10*转化表!$F$31+10*转化表!$F$32+(B550-90)*转化表!$F$33,IF(AND(B550&lt;=110,B550&gt;100),9*转化表!$F$24+10*转化表!$F$25+10*转化表!$F$26+10*转化表!$F$27+10*转化表!$F$28+10*转化表!$F$29+10*转化表!$F$30+10*转化表!$F$31+10*转化表!$F$32+10*转化表!$F$33+(B550-100)*转化表!$F$34,IF(AND(B550&lt;=120,B550&gt;110),9*转化表!$F$24+10*转化表!$F$25+10*转化表!$F$26+10*转化表!$F$27+10*转化表!$F$28+10*转化表!$F$29+10*转化表!$F$30+10*转化表!$F$31+10*转化表!$F$32+10*转化表!$F$33+10*转化表!$F$34+(B550-110)*转化表!$F$35))))))))))))</f>
        <v>91.103000000000009</v>
      </c>
      <c r="K550" s="48">
        <f>(F550-50)*人物成长表!$B550*10%+0.8+IF(AND(B550&lt;=10,B550&gt;0),(人物成长表!$B550-1)*转化表!$G$24,IF(AND(B550&lt;=20,B550&gt;10),9*转化表!$G$24+(B550-10)*转化表!$G$25,IF(AND(B550&lt;=30,B550&gt;20),9*转化表!$G$24+10*转化表!$G$25+(B550-20)*转化表!$G$26,IF(AND(B550&lt;=40,B550&gt;30),9*转化表!$G$24+10*转化表!$G$25+10*转化表!$G$26+(B550-30)*转化表!$G$27,IF(AND(B550&lt;=50,B550&gt;40),9*转化表!$G$24+10*转化表!$G$25+10*转化表!$G$26+10*转化表!$G$27+(B550-40)*转化表!$G$28,IF(AND(B550&lt;=60,B550&gt;50),9*转化表!$G$24+10*转化表!$G$25+10*转化表!$G$26+10*转化表!$G$27+10*转化表!$G$28+(B550-50)*转化表!$G$29,IF(AND(B550&lt;=70,B550&gt;60),9*转化表!$G$24+10*转化表!$G$25+10*转化表!$G$26+10*转化表!$G$27+10*转化表!$G$28+10*转化表!$G$29+(B550-60)*转化表!$G$30,IF(AND(B550&lt;=80,B550&gt;70),9*转化表!$G$24+10*转化表!$G$25+10*转化表!$G$26+10*转化表!$G$27+10*转化表!$G$28+10*转化表!$G$29+10*转化表!$G$30+(B550-70)*转化表!$G$31,IF(AND(B550&lt;=90,B550&gt;80),9*转化表!$G$24+10*转化表!$G$25+10*转化表!$G$26+10*转化表!$G$27+10*转化表!$G$28+10*转化表!$G$29+10*转化表!$G$30+10*转化表!$G$31+(B550-80)*转化表!$G$32,IF(AND(B550&lt;=100,B550&gt;90),9*转化表!$G$24+10*转化表!$G$25+10*转化表!$G$26+10*转化表!$G$27+10*转化表!$G$28+10*转化表!$G$29+10*转化表!$G$30+10*转化表!$G$31+10*转化表!$G$32+(B550-90)*转化表!$G$33,IF(AND(B550&lt;=110,B550&gt;100),9*转化表!$G$24+10*转化表!$G$25+10*转化表!$G$26+10*转化表!$G$27+10*转化表!$G$28+10*转化表!$G$29+10*转化表!$G$30+10*转化表!$G$31+10*转化表!$G$32+10*转化表!$G$33+(B550-100)*转化表!$G$34,IF(AND(B550&lt;=120,B550&gt;110),9*转化表!$G$24+10*转化表!$G$25+10*转化表!$G$26+10*转化表!$G$27+10*转化表!$G$28+10*转化表!$G$29+10*转化表!$G$30+10*转化表!$G$31+10*转化表!$G$32+10*转化表!$G$33+10*转化表!$G$34+(B550-110)*转化表!$G$35))))))))))))</f>
        <v>331.57000000000005</v>
      </c>
      <c r="L550" s="48">
        <f>(F550-50)*人物成长表!$B550*7%+0.8+IF(AND(B550&lt;=10,B550&gt;0),(人物成长表!$B550-1)*转化表!$H$24,IF(AND(B550&lt;=20,B550&gt;10),9*转化表!$H$24+(B550-10)*转化表!$H$25,IF(AND(B550&lt;=30,B550&gt;20),9*转化表!$H$24+10*转化表!$H$25+(B550-20)*转化表!$H$26,IF(AND(B550&lt;=40,B550&gt;30),9*转化表!$H$24+10*转化表!$H$25+10*转化表!$H$26+(B550-30)*转化表!$H$27,IF(AND(B550&lt;=50,B550&gt;40),9*转化表!$H$24+10*转化表!$H$25+10*转化表!$H$26+10*转化表!$H$27+(B550-40)*转化表!$H$28,IF(AND(B550&lt;=60,B550&gt;50),9*转化表!$H$24+10*转化表!$H$25+10*转化表!$H$26+10*转化表!$H$27+10*转化表!$H$28+(B550-50)*转化表!$H$29,IF(AND(B550&lt;=70,B550&gt;60),9*转化表!$H$24+10*转化表!$H$25+10*转化表!$H$26+10*转化表!$H$27+10*转化表!$H$28+10*转化表!$H$29+(B550-60)*转化表!$H$30,IF(AND(B550&lt;=80,B550&gt;70),9*转化表!$H$24+10*转化表!$H$25+10*转化表!$H$26+10*转化表!$H$27+10*转化表!$H$28+10*转化表!$H$29+10*转化表!$H$30+(B550-70)*转化表!$H$31,IF(AND(B550&lt;=90,B550&gt;80),9*转化表!$H$24+10*转化表!$H$25+10*转化表!$H$26+10*转化表!$H$27+10*转化表!$H$28+10*转化表!$H$29+10*转化表!$H$30+10*转化表!$H$31+(B550-80)*转化表!$H$32,IF(AND(B550&lt;=100,B550&gt;90),9*转化表!$H$24+10*转化表!$H$25+10*转化表!$H$26+10*转化表!$H$27+10*转化表!$H$28+10*转化表!$H$29+10*转化表!$H$30+10*转化表!$H$31+10*转化表!$H$32+(B550-90)*转化表!$H$33,IF(AND(B550&lt;=110,B550&gt;100),9*转化表!$H$24+10*转化表!$H$25+10*转化表!$H$26+10*转化表!$H$27+10*转化表!$H$28+10*转化表!$H$29+10*转化表!$H$30+10*转化表!$H$31+10*转化表!$H$32+10*转化表!$H$33+(B550-100)*转化表!$H$34,IF(AND(B550&lt;=120,B550&gt;110),9*转化表!$H$24+10*转化表!$H$25+10*转化表!$H$26+10*转化表!$H$27+10*转化表!$H$28+10*转化表!$H$29+10*转化表!$H$30+10*转化表!$H$31+10*转化表!$H$32+10*转化表!$H$33+10*转化表!$H$34+(B550-110)*转化表!$H$35))))))))))))</f>
        <v>91.850000000000009</v>
      </c>
      <c r="M550" s="30">
        <v>0.25</v>
      </c>
      <c r="N550" s="28">
        <v>0</v>
      </c>
      <c r="O550" s="28">
        <v>0</v>
      </c>
      <c r="P550" s="28">
        <v>0</v>
      </c>
      <c r="Q550" s="28">
        <v>0</v>
      </c>
      <c r="R550" s="28">
        <v>0</v>
      </c>
      <c r="S550" s="28">
        <v>0</v>
      </c>
    </row>
    <row r="551" spans="1:19">
      <c r="A551" s="27" t="s">
        <v>25</v>
      </c>
      <c r="B551" s="28">
        <v>70</v>
      </c>
      <c r="C551" s="29">
        <f>IF(A551="圣骑士",(40*(人物成长表!$B551-1)+150)*转化表!$H$2,IF(A551="战士",(40*(人物成长表!$B551-1)+150)*转化表!$H$3,IF(A551="盗贼",(40*(人物成长表!$B551-1)+150)*转化表!$H$4,IF(A551="弓手",(40*(人物成长表!$B551-1)+150)*转化表!$H$5,IF(A551="法师",(40*(人物成长表!$B551-1)+150)*转化表!$H$6)))))</f>
        <v>2036.9999999999998</v>
      </c>
      <c r="D551" s="27">
        <v>60</v>
      </c>
      <c r="E551" s="27">
        <v>60</v>
      </c>
      <c r="F551" s="28">
        <v>60</v>
      </c>
      <c r="G551" s="49">
        <f>IF(A551="圣骑士",人物成长表!$D551*人物成长表!$B551*10%*转化表!$B$2+转化表!$B$2*人物成长表!$B551*10%,IF(A551="战士",人物成长表!$D551*人物成长表!$B551*10%+16+(人物成长表!$B551-1)*(-3),IF(A551="盗贼",人物成长表!$D551*人物成长表!$B551*15%*转化表!$B$4,IF(A551="弓手",人物成长表!$D551*人物成长表!$B551*15%*转化表!$B$5,IF(A551="法师",人物成长表!$D551*人物成长表!$B551*15%*转化表!$B$6)))))</f>
        <v>0</v>
      </c>
      <c r="H551" s="49">
        <f>IF(A551="圣骑士",人物成长表!$D551*人物成长表!$B551*5%*转化表!$C$2,IF(A551="战士",人物成长表!$D551*人物成长表!$B551*5%*转化表!$C$3,IF(A551="盗贼",人物成长表!$D551*人物成长表!$B551*5%*转化表!$C$4,IF(A551="弓手",人物成长表!$D551*人物成长表!$B551*5%*转化表!$C$5,IF(A551="法师",人物成长表!$D551*人物成长表!$B551*5%*转化表!$C$6)))))</f>
        <v>147</v>
      </c>
      <c r="I551" s="49">
        <f>IF(A551="圣骑士",人物成长表!$E551*人物成长表!$B551*15%*转化表!$D$2,IF(A551="战士",人物成长表!$E551*人物成长表!$B551*15%*转化表!$D$3,IF(A551="盗贼",人物成长表!$E551*人物成长表!$B551*15%*转化表!$D$4,IF(A551="弓手",人物成长表!$E551*人物成长表!$B551*15%*转化表!$D$5,IF(A551="法师",人物成长表!$E551*人物成长表!$B551*15%*转化表!$D$6)))))</f>
        <v>756</v>
      </c>
      <c r="J551" s="48">
        <f>(E551-50)*人物成长表!$B551*7%+0.053+IF(AND(B551&lt;=10,B551&gt;0),(人物成长表!$B551-1)*转化表!$F$24,IF(AND(B551&lt;=20,B551&gt;10),9*转化表!$F$24+(B551-10)*转化表!$F$25,IF(AND(B551&lt;=30,B551&gt;20),9*转化表!$F$24+10*转化表!$F$25+(B551-20)*转化表!$F$26,IF(AND(B551&lt;=40,B551&gt;30),9*转化表!$F$24+10*转化表!$F$25+10*转化表!$F$26+(B551-30)*转化表!$F$27,IF(AND(B551&lt;=50,B551&gt;40),9*转化表!$F$24+10*转化表!$F$25+10*转化表!$F$26+10*转化表!$F$27+(B551-40)*转化表!$F$28,IF(AND(B551&lt;=60,B551&gt;50),9*转化表!$F$24+10*转化表!$F$25+10*转化表!$F$26+10*转化表!$F$27+10*转化表!$F$28+(B551-50)*转化表!$F$29,IF(AND(B551&lt;=70,B551&gt;60),9*转化表!$F$24+10*转化表!$F$25+10*转化表!$F$26+10*转化表!$F$27+10*转化表!$F$28+10*转化表!$F$29+(B551-60)*转化表!$F$30,IF(AND(B551&lt;=80,B551&gt;70),9*转化表!$F$24+10*转化表!$F$25+10*转化表!$F$26+10*转化表!$F$27+10*转化表!$F$28+10*转化表!$F$29+10*转化表!$F$30+(B551-70)*转化表!$F$31,IF(AND(B551&lt;=90,B551&gt;80),9*转化表!$F$24+10*转化表!$F$25+10*转化表!$F$26+10*转化表!$F$27+10*转化表!$F$28+10*转化表!$F$29+10*转化表!$F$30+10*转化表!$F$31+(B551-80)*转化表!$F$32,IF(AND(B551&lt;=100,B551&gt;90),9*转化表!$F$24+10*转化表!$F$25+10*转化表!$F$26+10*转化表!$F$27+10*转化表!$F$28+10*转化表!$F$29+10*转化表!$F$30+10*转化表!$F$31+10*转化表!$F$32+(B551-90)*转化表!$F$33,IF(AND(B551&lt;=110,B551&gt;100),9*转化表!$F$24+10*转化表!$F$25+10*转化表!$F$26+10*转化表!$F$27+10*转化表!$F$28+10*转化表!$F$29+10*转化表!$F$30+10*转化表!$F$31+10*转化表!$F$32+10*转化表!$F$33+(B551-100)*转化表!$F$34,IF(AND(B551&lt;=120,B551&gt;110),9*转化表!$F$24+10*转化表!$F$25+10*转化表!$F$26+10*转化表!$F$27+10*转化表!$F$28+10*转化表!$F$29+10*转化表!$F$30+10*转化表!$F$31+10*转化表!$F$32+10*转化表!$F$33+10*转化表!$F$34+(B551-110)*转化表!$F$35))))))))))))</f>
        <v>92.703000000000003</v>
      </c>
      <c r="K551" s="48">
        <f>(F551-50)*人物成长表!$B551*10%+0.8+IF(AND(B551&lt;=10,B551&gt;0),(人物成长表!$B551-1)*转化表!$G$24,IF(AND(B551&lt;=20,B551&gt;10),9*转化表!$G$24+(B551-10)*转化表!$G$25,IF(AND(B551&lt;=30,B551&gt;20),9*转化表!$G$24+10*转化表!$G$25+(B551-20)*转化表!$G$26,IF(AND(B551&lt;=40,B551&gt;30),9*转化表!$G$24+10*转化表!$G$25+10*转化表!$G$26+(B551-30)*转化表!$G$27,IF(AND(B551&lt;=50,B551&gt;40),9*转化表!$G$24+10*转化表!$G$25+10*转化表!$G$26+10*转化表!$G$27+(B551-40)*转化表!$G$28,IF(AND(B551&lt;=60,B551&gt;50),9*转化表!$G$24+10*转化表!$G$25+10*转化表!$G$26+10*转化表!$G$27+10*转化表!$G$28+(B551-50)*转化表!$G$29,IF(AND(B551&lt;=70,B551&gt;60),9*转化表!$G$24+10*转化表!$G$25+10*转化表!$G$26+10*转化表!$G$27+10*转化表!$G$28+10*转化表!$G$29+(B551-60)*转化表!$G$30,IF(AND(B551&lt;=80,B551&gt;70),9*转化表!$G$24+10*转化表!$G$25+10*转化表!$G$26+10*转化表!$G$27+10*转化表!$G$28+10*转化表!$G$29+10*转化表!$G$30+(B551-70)*转化表!$G$31,IF(AND(B551&lt;=90,B551&gt;80),9*转化表!$G$24+10*转化表!$G$25+10*转化表!$G$26+10*转化表!$G$27+10*转化表!$G$28+10*转化表!$G$29+10*转化表!$G$30+10*转化表!$G$31+(B551-80)*转化表!$G$32,IF(AND(B551&lt;=100,B551&gt;90),9*转化表!$G$24+10*转化表!$G$25+10*转化表!$G$26+10*转化表!$G$27+10*转化表!$G$28+10*转化表!$G$29+10*转化表!$G$30+10*转化表!$G$31+10*转化表!$G$32+(B551-90)*转化表!$G$33,IF(AND(B551&lt;=110,B551&gt;100),9*转化表!$G$24+10*转化表!$G$25+10*转化表!$G$26+10*转化表!$G$27+10*转化表!$G$28+10*转化表!$G$29+10*转化表!$G$30+10*转化表!$G$31+10*转化表!$G$32+10*转化表!$G$33+(B551-100)*转化表!$G$34,IF(AND(B551&lt;=120,B551&gt;110),9*转化表!$G$24+10*转化表!$G$25+10*转化表!$G$26+10*转化表!$G$27+10*转化表!$G$28+10*转化表!$G$29+10*转化表!$G$30+10*转化表!$G$31+10*转化表!$G$32+10*转化表!$G$33+10*转化表!$G$34+(B551-110)*转化表!$G$35))))))))))))</f>
        <v>339.47</v>
      </c>
      <c r="L551" s="48">
        <f>(F551-50)*人物成长表!$B551*7%+0.8+IF(AND(B551&lt;=10,B551&gt;0),(人物成长表!$B551-1)*转化表!$H$24,IF(AND(B551&lt;=20,B551&gt;10),9*转化表!$H$24+(B551-10)*转化表!$H$25,IF(AND(B551&lt;=30,B551&gt;20),9*转化表!$H$24+10*转化表!$H$25+(B551-20)*转化表!$H$26,IF(AND(B551&lt;=40,B551&gt;30),9*转化表!$H$24+10*转化表!$H$25+10*转化表!$H$26+(B551-30)*转化表!$H$27,IF(AND(B551&lt;=50,B551&gt;40),9*转化表!$H$24+10*转化表!$H$25+10*转化表!$H$26+10*转化表!$H$27+(B551-40)*转化表!$H$28,IF(AND(B551&lt;=60,B551&gt;50),9*转化表!$H$24+10*转化表!$H$25+10*转化表!$H$26+10*转化表!$H$27+10*转化表!$H$28+(B551-50)*转化表!$H$29,IF(AND(B551&lt;=70,B551&gt;60),9*转化表!$H$24+10*转化表!$H$25+10*转化表!$H$26+10*转化表!$H$27+10*转化表!$H$28+10*转化表!$H$29+(B551-60)*转化表!$H$30,IF(AND(B551&lt;=80,B551&gt;70),9*转化表!$H$24+10*转化表!$H$25+10*转化表!$H$26+10*转化表!$H$27+10*转化表!$H$28+10*转化表!$H$29+10*转化表!$H$30+(B551-70)*转化表!$H$31,IF(AND(B551&lt;=90,B551&gt;80),9*转化表!$H$24+10*转化表!$H$25+10*转化表!$H$26+10*转化表!$H$27+10*转化表!$H$28+10*转化表!$H$29+10*转化表!$H$30+10*转化表!$H$31+(B551-80)*转化表!$H$32,IF(AND(B551&lt;=100,B551&gt;90),9*转化表!$H$24+10*转化表!$H$25+10*转化表!$H$26+10*转化表!$H$27+10*转化表!$H$28+10*转化表!$H$29+10*转化表!$H$30+10*转化表!$H$31+10*转化表!$H$32+(B551-90)*转化表!$H$33,IF(AND(B551&lt;=110,B551&gt;100),9*转化表!$H$24+10*转化表!$H$25+10*转化表!$H$26+10*转化表!$H$27+10*转化表!$H$28+10*转化表!$H$29+10*转化表!$H$30+10*转化表!$H$31+10*转化表!$H$32+10*转化表!$H$33+(B551-100)*转化表!$H$34,IF(AND(B551&lt;=120,B551&gt;110),9*转化表!$H$24+10*转化表!$H$25+10*转化表!$H$26+10*转化表!$H$27+10*转化表!$H$28+10*转化表!$H$29+10*转化表!$H$30+10*转化表!$H$31+10*转化表!$H$32+10*转化表!$H$33+10*转化表!$H$34+(B551-110)*转化表!$H$35))))))))))))</f>
        <v>93.450000000000017</v>
      </c>
      <c r="M551" s="30">
        <v>0.25</v>
      </c>
      <c r="N551" s="28">
        <v>0</v>
      </c>
      <c r="O551" s="28">
        <v>0</v>
      </c>
      <c r="P551" s="28">
        <v>0</v>
      </c>
      <c r="Q551" s="28">
        <v>0</v>
      </c>
      <c r="R551" s="28">
        <v>0</v>
      </c>
      <c r="S551" s="28">
        <v>0</v>
      </c>
    </row>
    <row r="552" spans="1:19">
      <c r="A552" s="27" t="s">
        <v>25</v>
      </c>
      <c r="B552" s="28">
        <v>71</v>
      </c>
      <c r="C552" s="29">
        <f>IF(A552="圣骑士",(40*(人物成长表!$B552-1)+150)*转化表!$H$2,IF(A552="战士",(40*(人物成长表!$B552-1)+150)*转化表!$H$3,IF(A552="盗贼",(40*(人物成长表!$B552-1)+150)*转化表!$H$4,IF(A552="弓手",(40*(人物成长表!$B552-1)+150)*转化表!$H$5,IF(A552="法师",(40*(人物成长表!$B552-1)+150)*转化表!$H$6)))))</f>
        <v>2065</v>
      </c>
      <c r="D552" s="27">
        <v>60</v>
      </c>
      <c r="E552" s="27">
        <v>60</v>
      </c>
      <c r="F552" s="28">
        <v>60</v>
      </c>
      <c r="G552" s="49">
        <f>IF(A552="圣骑士",人物成长表!$D552*人物成长表!$B552*10%*转化表!$B$2+转化表!$B$2*人物成长表!$B552*10%,IF(A552="战士",人物成长表!$D552*人物成长表!$B552*10%+16+(人物成长表!$B552-1)*(-3),IF(A552="盗贼",人物成长表!$D552*人物成长表!$B552*15%*转化表!$B$4,IF(A552="弓手",人物成长表!$D552*人物成长表!$B552*15%*转化表!$B$5,IF(A552="法师",人物成长表!$D552*人物成长表!$B552*15%*转化表!$B$6)))))</f>
        <v>0</v>
      </c>
      <c r="H552" s="49">
        <f>IF(A552="圣骑士",人物成长表!$D552*人物成长表!$B552*5%*转化表!$C$2,IF(A552="战士",人物成长表!$D552*人物成长表!$B552*5%*转化表!$C$3,IF(A552="盗贼",人物成长表!$D552*人物成长表!$B552*5%*转化表!$C$4,IF(A552="弓手",人物成长表!$D552*人物成长表!$B552*5%*转化表!$C$5,IF(A552="法师",人物成长表!$D552*人物成长表!$B552*5%*转化表!$C$6)))))</f>
        <v>149.1</v>
      </c>
      <c r="I552" s="49">
        <f>IF(A552="圣骑士",人物成长表!$E552*人物成长表!$B552*15%*转化表!$D$2,IF(A552="战士",人物成长表!$E552*人物成长表!$B552*15%*转化表!$D$3,IF(A552="盗贼",人物成长表!$E552*人物成长表!$B552*15%*转化表!$D$4,IF(A552="弓手",人物成长表!$E552*人物成长表!$B552*15%*转化表!$D$5,IF(A552="法师",人物成长表!$E552*人物成长表!$B552*15%*转化表!$D$6)))))</f>
        <v>766.8</v>
      </c>
      <c r="J552" s="48">
        <f>(E552-50)*人物成长表!$B552*7%+0.053+IF(AND(B552&lt;=10,B552&gt;0),(人物成长表!$B552-1)*转化表!$F$24,IF(AND(B552&lt;=20,B552&gt;10),9*转化表!$F$24+(B552-10)*转化表!$F$25,IF(AND(B552&lt;=30,B552&gt;20),9*转化表!$F$24+10*转化表!$F$25+(B552-20)*转化表!$F$26,IF(AND(B552&lt;=40,B552&gt;30),9*转化表!$F$24+10*转化表!$F$25+10*转化表!$F$26+(B552-30)*转化表!$F$27,IF(AND(B552&lt;=50,B552&gt;40),9*转化表!$F$24+10*转化表!$F$25+10*转化表!$F$26+10*转化表!$F$27+(B552-40)*转化表!$F$28,IF(AND(B552&lt;=60,B552&gt;50),9*转化表!$F$24+10*转化表!$F$25+10*转化表!$F$26+10*转化表!$F$27+10*转化表!$F$28+(B552-50)*转化表!$F$29,IF(AND(B552&lt;=70,B552&gt;60),9*转化表!$F$24+10*转化表!$F$25+10*转化表!$F$26+10*转化表!$F$27+10*转化表!$F$28+10*转化表!$F$29+(B552-60)*转化表!$F$30,IF(AND(B552&lt;=80,B552&gt;70),9*转化表!$F$24+10*转化表!$F$25+10*转化表!$F$26+10*转化表!$F$27+10*转化表!$F$28+10*转化表!$F$29+10*转化表!$F$30+(B552-70)*转化表!$F$31,IF(AND(B552&lt;=90,B552&gt;80),9*转化表!$F$24+10*转化表!$F$25+10*转化表!$F$26+10*转化表!$F$27+10*转化表!$F$28+10*转化表!$F$29+10*转化表!$F$30+10*转化表!$F$31+(B552-80)*转化表!$F$32,IF(AND(B552&lt;=100,B552&gt;90),9*转化表!$F$24+10*转化表!$F$25+10*转化表!$F$26+10*转化表!$F$27+10*转化表!$F$28+10*转化表!$F$29+10*转化表!$F$30+10*转化表!$F$31+10*转化表!$F$32+(B552-90)*转化表!$F$33,IF(AND(B552&lt;=110,B552&gt;100),9*转化表!$F$24+10*转化表!$F$25+10*转化表!$F$26+10*转化表!$F$27+10*转化表!$F$28+10*转化表!$F$29+10*转化表!$F$30+10*转化表!$F$31+10*转化表!$F$32+10*转化表!$F$33+(B552-100)*转化表!$F$34,IF(AND(B552&lt;=120,B552&gt;110),9*转化表!$F$24+10*转化表!$F$25+10*转化表!$F$26+10*转化表!$F$27+10*转化表!$F$28+10*转化表!$F$29+10*转化表!$F$30+10*转化表!$F$31+10*转化表!$F$32+10*转化表!$F$33+10*转化表!$F$34+(B552-110)*转化表!$F$35))))))))))))</f>
        <v>94.403000000000006</v>
      </c>
      <c r="K552" s="48">
        <f>(F552-50)*人物成长表!$B552*10%+0.8+IF(AND(B552&lt;=10,B552&gt;0),(人物成长表!$B552-1)*转化表!$G$24,IF(AND(B552&lt;=20,B552&gt;10),9*转化表!$G$24+(B552-10)*转化表!$G$25,IF(AND(B552&lt;=30,B552&gt;20),9*转化表!$G$24+10*转化表!$G$25+(B552-20)*转化表!$G$26,IF(AND(B552&lt;=40,B552&gt;30),9*转化表!$G$24+10*转化表!$G$25+10*转化表!$G$26+(B552-30)*转化表!$G$27,IF(AND(B552&lt;=50,B552&gt;40),9*转化表!$G$24+10*转化表!$G$25+10*转化表!$G$26+10*转化表!$G$27+(B552-40)*转化表!$G$28,IF(AND(B552&lt;=60,B552&gt;50),9*转化表!$G$24+10*转化表!$G$25+10*转化表!$G$26+10*转化表!$G$27+10*转化表!$G$28+(B552-50)*转化表!$G$29,IF(AND(B552&lt;=70,B552&gt;60),9*转化表!$G$24+10*转化表!$G$25+10*转化表!$G$26+10*转化表!$G$27+10*转化表!$G$28+10*转化表!$G$29+(B552-60)*转化表!$G$30,IF(AND(B552&lt;=80,B552&gt;70),9*转化表!$G$24+10*转化表!$G$25+10*转化表!$G$26+10*转化表!$G$27+10*转化表!$G$28+10*转化表!$G$29+10*转化表!$G$30+(B552-70)*转化表!$G$31,IF(AND(B552&lt;=90,B552&gt;80),9*转化表!$G$24+10*转化表!$G$25+10*转化表!$G$26+10*转化表!$G$27+10*转化表!$G$28+10*转化表!$G$29+10*转化表!$G$30+10*转化表!$G$31+(B552-80)*转化表!$G$32,IF(AND(B552&lt;=100,B552&gt;90),9*转化表!$G$24+10*转化表!$G$25+10*转化表!$G$26+10*转化表!$G$27+10*转化表!$G$28+10*转化表!$G$29+10*转化表!$G$30+10*转化表!$G$31+10*转化表!$G$32+(B552-90)*转化表!$G$33,IF(AND(B552&lt;=110,B552&gt;100),9*转化表!$G$24+10*转化表!$G$25+10*转化表!$G$26+10*转化表!$G$27+10*转化表!$G$28+10*转化表!$G$29+10*转化表!$G$30+10*转化表!$G$31+10*转化表!$G$32+10*转化表!$G$33+(B552-100)*转化表!$G$34,IF(AND(B552&lt;=120,B552&gt;110),9*转化表!$G$24+10*转化表!$G$25+10*转化表!$G$26+10*转化表!$G$27+10*转化表!$G$28+10*转化表!$G$29+10*转化表!$G$30+10*转化表!$G$31+10*转化表!$G$32+10*转化表!$G$33+10*转化表!$G$34+(B552-110)*转化表!$G$35))))))))))))</f>
        <v>348.57000000000005</v>
      </c>
      <c r="L552" s="48">
        <f>(F552-50)*人物成长表!$B552*7%+0.8+IF(AND(B552&lt;=10,B552&gt;0),(人物成长表!$B552-1)*转化表!$H$24,IF(AND(B552&lt;=20,B552&gt;10),9*转化表!$H$24+(B552-10)*转化表!$H$25,IF(AND(B552&lt;=30,B552&gt;20),9*转化表!$H$24+10*转化表!$H$25+(B552-20)*转化表!$H$26,IF(AND(B552&lt;=40,B552&gt;30),9*转化表!$H$24+10*转化表!$H$25+10*转化表!$H$26+(B552-30)*转化表!$H$27,IF(AND(B552&lt;=50,B552&gt;40),9*转化表!$H$24+10*转化表!$H$25+10*转化表!$H$26+10*转化表!$H$27+(B552-40)*转化表!$H$28,IF(AND(B552&lt;=60,B552&gt;50),9*转化表!$H$24+10*转化表!$H$25+10*转化表!$H$26+10*转化表!$H$27+10*转化表!$H$28+(B552-50)*转化表!$H$29,IF(AND(B552&lt;=70,B552&gt;60),9*转化表!$H$24+10*转化表!$H$25+10*转化表!$H$26+10*转化表!$H$27+10*转化表!$H$28+10*转化表!$H$29+(B552-60)*转化表!$H$30,IF(AND(B552&lt;=80,B552&gt;70),9*转化表!$H$24+10*转化表!$H$25+10*转化表!$H$26+10*转化表!$H$27+10*转化表!$H$28+10*转化表!$H$29+10*转化表!$H$30+(B552-70)*转化表!$H$31,IF(AND(B552&lt;=90,B552&gt;80),9*转化表!$H$24+10*转化表!$H$25+10*转化表!$H$26+10*转化表!$H$27+10*转化表!$H$28+10*转化表!$H$29+10*转化表!$H$30+10*转化表!$H$31+(B552-80)*转化表!$H$32,IF(AND(B552&lt;=100,B552&gt;90),9*转化表!$H$24+10*转化表!$H$25+10*转化表!$H$26+10*转化表!$H$27+10*转化表!$H$28+10*转化表!$H$29+10*转化表!$H$30+10*转化表!$H$31+10*转化表!$H$32+(B552-90)*转化表!$H$33,IF(AND(B552&lt;=110,B552&gt;100),9*转化表!$H$24+10*转化表!$H$25+10*转化表!$H$26+10*转化表!$H$27+10*转化表!$H$28+10*转化表!$H$29+10*转化表!$H$30+10*转化表!$H$31+10*转化表!$H$32+10*转化表!$H$33+(B552-100)*转化表!$H$34,IF(AND(B552&lt;=120,B552&gt;110),9*转化表!$H$24+10*转化表!$H$25+10*转化表!$H$26+10*转化表!$H$27+10*转化表!$H$28+10*转化表!$H$29+10*转化表!$H$30+10*转化表!$H$31+10*转化表!$H$32+10*转化表!$H$33+10*转化表!$H$34+(B552-110)*转化表!$H$35))))))))))))</f>
        <v>95.15</v>
      </c>
      <c r="M552" s="30">
        <v>0.25</v>
      </c>
      <c r="N552" s="28">
        <v>0</v>
      </c>
      <c r="O552" s="28">
        <v>0</v>
      </c>
      <c r="P552" s="28">
        <v>0</v>
      </c>
      <c r="Q552" s="28">
        <v>0</v>
      </c>
      <c r="R552" s="28">
        <v>0</v>
      </c>
      <c r="S552" s="28">
        <v>0</v>
      </c>
    </row>
    <row r="553" spans="1:19">
      <c r="A553" s="27" t="s">
        <v>25</v>
      </c>
      <c r="B553" s="28">
        <v>72</v>
      </c>
      <c r="C553" s="29">
        <f>IF(A553="圣骑士",(40*(人物成长表!$B553-1)+150)*转化表!$H$2,IF(A553="战士",(40*(人物成长表!$B553-1)+150)*转化表!$H$3,IF(A553="盗贼",(40*(人物成长表!$B553-1)+150)*转化表!$H$4,IF(A553="弓手",(40*(人物成长表!$B553-1)+150)*转化表!$H$5,IF(A553="法师",(40*(人物成长表!$B553-1)+150)*转化表!$H$6)))))</f>
        <v>2093</v>
      </c>
      <c r="D553" s="27">
        <v>60</v>
      </c>
      <c r="E553" s="27">
        <v>60</v>
      </c>
      <c r="F553" s="28">
        <v>60</v>
      </c>
      <c r="G553" s="49">
        <f>IF(A553="圣骑士",人物成长表!$D553*人物成长表!$B553*10%*转化表!$B$2+转化表!$B$2*人物成长表!$B553*10%,IF(A553="战士",人物成长表!$D553*人物成长表!$B553*10%+16+(人物成长表!$B553-1)*(-3),IF(A553="盗贼",人物成长表!$D553*人物成长表!$B553*15%*转化表!$B$4,IF(A553="弓手",人物成长表!$D553*人物成长表!$B553*15%*转化表!$B$5,IF(A553="法师",人物成长表!$D553*人物成长表!$B553*15%*转化表!$B$6)))))</f>
        <v>0</v>
      </c>
      <c r="H553" s="49">
        <f>IF(A553="圣骑士",人物成长表!$D553*人物成长表!$B553*5%*转化表!$C$2,IF(A553="战士",人物成长表!$D553*人物成长表!$B553*5%*转化表!$C$3,IF(A553="盗贼",人物成长表!$D553*人物成长表!$B553*5%*转化表!$C$4,IF(A553="弓手",人物成长表!$D553*人物成长表!$B553*5%*转化表!$C$5,IF(A553="法师",人物成长表!$D553*人物成长表!$B553*5%*转化表!$C$6)))))</f>
        <v>151.19999999999999</v>
      </c>
      <c r="I553" s="49">
        <f>IF(A553="圣骑士",人物成长表!$E553*人物成长表!$B553*15%*转化表!$D$2,IF(A553="战士",人物成长表!$E553*人物成长表!$B553*15%*转化表!$D$3,IF(A553="盗贼",人物成长表!$E553*人物成长表!$B553*15%*转化表!$D$4,IF(A553="弓手",人物成长表!$E553*人物成长表!$B553*15%*转化表!$D$5,IF(A553="法师",人物成长表!$E553*人物成长表!$B553*15%*转化表!$D$6)))))</f>
        <v>777.6</v>
      </c>
      <c r="J553" s="48">
        <f>(E553-50)*人物成长表!$B553*7%+0.053+IF(AND(B553&lt;=10,B553&gt;0),(人物成长表!$B553-1)*转化表!$F$24,IF(AND(B553&lt;=20,B553&gt;10),9*转化表!$F$24+(B553-10)*转化表!$F$25,IF(AND(B553&lt;=30,B553&gt;20),9*转化表!$F$24+10*转化表!$F$25+(B553-20)*转化表!$F$26,IF(AND(B553&lt;=40,B553&gt;30),9*转化表!$F$24+10*转化表!$F$25+10*转化表!$F$26+(B553-30)*转化表!$F$27,IF(AND(B553&lt;=50,B553&gt;40),9*转化表!$F$24+10*转化表!$F$25+10*转化表!$F$26+10*转化表!$F$27+(B553-40)*转化表!$F$28,IF(AND(B553&lt;=60,B553&gt;50),9*转化表!$F$24+10*转化表!$F$25+10*转化表!$F$26+10*转化表!$F$27+10*转化表!$F$28+(B553-50)*转化表!$F$29,IF(AND(B553&lt;=70,B553&gt;60),9*转化表!$F$24+10*转化表!$F$25+10*转化表!$F$26+10*转化表!$F$27+10*转化表!$F$28+10*转化表!$F$29+(B553-60)*转化表!$F$30,IF(AND(B553&lt;=80,B553&gt;70),9*转化表!$F$24+10*转化表!$F$25+10*转化表!$F$26+10*转化表!$F$27+10*转化表!$F$28+10*转化表!$F$29+10*转化表!$F$30+(B553-70)*转化表!$F$31,IF(AND(B553&lt;=90,B553&gt;80),9*转化表!$F$24+10*转化表!$F$25+10*转化表!$F$26+10*转化表!$F$27+10*转化表!$F$28+10*转化表!$F$29+10*转化表!$F$30+10*转化表!$F$31+(B553-80)*转化表!$F$32,IF(AND(B553&lt;=100,B553&gt;90),9*转化表!$F$24+10*转化表!$F$25+10*转化表!$F$26+10*转化表!$F$27+10*转化表!$F$28+10*转化表!$F$29+10*转化表!$F$30+10*转化表!$F$31+10*转化表!$F$32+(B553-90)*转化表!$F$33,IF(AND(B553&lt;=110,B553&gt;100),9*转化表!$F$24+10*转化表!$F$25+10*转化表!$F$26+10*转化表!$F$27+10*转化表!$F$28+10*转化表!$F$29+10*转化表!$F$30+10*转化表!$F$31+10*转化表!$F$32+10*转化表!$F$33+(B553-100)*转化表!$F$34,IF(AND(B553&lt;=120,B553&gt;110),9*转化表!$F$24+10*转化表!$F$25+10*转化表!$F$26+10*转化表!$F$27+10*转化表!$F$28+10*转化表!$F$29+10*转化表!$F$30+10*转化表!$F$31+10*转化表!$F$32+10*转化表!$F$33+10*转化表!$F$34+(B553-110)*转化表!$F$35))))))))))))</f>
        <v>96.103000000000009</v>
      </c>
      <c r="K553" s="48">
        <f>(F553-50)*人物成长表!$B553*10%+0.8+IF(AND(B553&lt;=10,B553&gt;0),(人物成长表!$B553-1)*转化表!$G$24,IF(AND(B553&lt;=20,B553&gt;10),9*转化表!$G$24+(B553-10)*转化表!$G$25,IF(AND(B553&lt;=30,B553&gt;20),9*转化表!$G$24+10*转化表!$G$25+(B553-20)*转化表!$G$26,IF(AND(B553&lt;=40,B553&gt;30),9*转化表!$G$24+10*转化表!$G$25+10*转化表!$G$26+(B553-30)*转化表!$G$27,IF(AND(B553&lt;=50,B553&gt;40),9*转化表!$G$24+10*转化表!$G$25+10*转化表!$G$26+10*转化表!$G$27+(B553-40)*转化表!$G$28,IF(AND(B553&lt;=60,B553&gt;50),9*转化表!$G$24+10*转化表!$G$25+10*转化表!$G$26+10*转化表!$G$27+10*转化表!$G$28+(B553-50)*转化表!$G$29,IF(AND(B553&lt;=70,B553&gt;60),9*转化表!$G$24+10*转化表!$G$25+10*转化表!$G$26+10*转化表!$G$27+10*转化表!$G$28+10*转化表!$G$29+(B553-60)*转化表!$G$30,IF(AND(B553&lt;=80,B553&gt;70),9*转化表!$G$24+10*转化表!$G$25+10*转化表!$G$26+10*转化表!$G$27+10*转化表!$G$28+10*转化表!$G$29+10*转化表!$G$30+(B553-70)*转化表!$G$31,IF(AND(B553&lt;=90,B553&gt;80),9*转化表!$G$24+10*转化表!$G$25+10*转化表!$G$26+10*转化表!$G$27+10*转化表!$G$28+10*转化表!$G$29+10*转化表!$G$30+10*转化表!$G$31+(B553-80)*转化表!$G$32,IF(AND(B553&lt;=100,B553&gt;90),9*转化表!$G$24+10*转化表!$G$25+10*转化表!$G$26+10*转化表!$G$27+10*转化表!$G$28+10*转化表!$G$29+10*转化表!$G$30+10*转化表!$G$31+10*转化表!$G$32+(B553-90)*转化表!$G$33,IF(AND(B553&lt;=110,B553&gt;100),9*转化表!$G$24+10*转化表!$G$25+10*转化表!$G$26+10*转化表!$G$27+10*转化表!$G$28+10*转化表!$G$29+10*转化表!$G$30+10*转化表!$G$31+10*转化表!$G$32+10*转化表!$G$33+(B553-100)*转化表!$G$34,IF(AND(B553&lt;=120,B553&gt;110),9*转化表!$G$24+10*转化表!$G$25+10*转化表!$G$26+10*转化表!$G$27+10*转化表!$G$28+10*转化表!$G$29+10*转化表!$G$30+10*转化表!$G$31+10*转化表!$G$32+10*转化表!$G$33+10*转化表!$G$34+(B553-110)*转化表!$G$35))))))))))))</f>
        <v>357.67</v>
      </c>
      <c r="L553" s="48">
        <f>(F553-50)*人物成长表!$B553*7%+0.8+IF(AND(B553&lt;=10,B553&gt;0),(人物成长表!$B553-1)*转化表!$H$24,IF(AND(B553&lt;=20,B553&gt;10),9*转化表!$H$24+(B553-10)*转化表!$H$25,IF(AND(B553&lt;=30,B553&gt;20),9*转化表!$H$24+10*转化表!$H$25+(B553-20)*转化表!$H$26,IF(AND(B553&lt;=40,B553&gt;30),9*转化表!$H$24+10*转化表!$H$25+10*转化表!$H$26+(B553-30)*转化表!$H$27,IF(AND(B553&lt;=50,B553&gt;40),9*转化表!$H$24+10*转化表!$H$25+10*转化表!$H$26+10*转化表!$H$27+(B553-40)*转化表!$H$28,IF(AND(B553&lt;=60,B553&gt;50),9*转化表!$H$24+10*转化表!$H$25+10*转化表!$H$26+10*转化表!$H$27+10*转化表!$H$28+(B553-50)*转化表!$H$29,IF(AND(B553&lt;=70,B553&gt;60),9*转化表!$H$24+10*转化表!$H$25+10*转化表!$H$26+10*转化表!$H$27+10*转化表!$H$28+10*转化表!$H$29+(B553-60)*转化表!$H$30,IF(AND(B553&lt;=80,B553&gt;70),9*转化表!$H$24+10*转化表!$H$25+10*转化表!$H$26+10*转化表!$H$27+10*转化表!$H$28+10*转化表!$H$29+10*转化表!$H$30+(B553-70)*转化表!$H$31,IF(AND(B553&lt;=90,B553&gt;80),9*转化表!$H$24+10*转化表!$H$25+10*转化表!$H$26+10*转化表!$H$27+10*转化表!$H$28+10*转化表!$H$29+10*转化表!$H$30+10*转化表!$H$31+(B553-80)*转化表!$H$32,IF(AND(B553&lt;=100,B553&gt;90),9*转化表!$H$24+10*转化表!$H$25+10*转化表!$H$26+10*转化表!$H$27+10*转化表!$H$28+10*转化表!$H$29+10*转化表!$H$30+10*转化表!$H$31+10*转化表!$H$32+(B553-90)*转化表!$H$33,IF(AND(B553&lt;=110,B553&gt;100),9*转化表!$H$24+10*转化表!$H$25+10*转化表!$H$26+10*转化表!$H$27+10*转化表!$H$28+10*转化表!$H$29+10*转化表!$H$30+10*转化表!$H$31+10*转化表!$H$32+10*转化表!$H$33+(B553-100)*转化表!$H$34,IF(AND(B553&lt;=120,B553&gt;110),9*转化表!$H$24+10*转化表!$H$25+10*转化表!$H$26+10*转化表!$H$27+10*转化表!$H$28+10*转化表!$H$29+10*转化表!$H$30+10*转化表!$H$31+10*转化表!$H$32+10*转化表!$H$33+10*转化表!$H$34+(B553-110)*转化表!$H$35))))))))))))</f>
        <v>96.850000000000009</v>
      </c>
      <c r="M553" s="30">
        <v>0.25</v>
      </c>
      <c r="N553" s="28">
        <v>0</v>
      </c>
      <c r="O553" s="28">
        <v>0</v>
      </c>
      <c r="P553" s="28">
        <v>0</v>
      </c>
      <c r="Q553" s="28">
        <v>0</v>
      </c>
      <c r="R553" s="28">
        <v>0</v>
      </c>
      <c r="S553" s="28">
        <v>0</v>
      </c>
    </row>
    <row r="554" spans="1:19">
      <c r="A554" s="27" t="s">
        <v>25</v>
      </c>
      <c r="B554" s="28">
        <v>73</v>
      </c>
      <c r="C554" s="29">
        <f>IF(A554="圣骑士",(40*(人物成长表!$B554-1)+150)*转化表!$H$2,IF(A554="战士",(40*(人物成长表!$B554-1)+150)*转化表!$H$3,IF(A554="盗贼",(40*(人物成长表!$B554-1)+150)*转化表!$H$4,IF(A554="弓手",(40*(人物成长表!$B554-1)+150)*转化表!$H$5,IF(A554="法师",(40*(人物成长表!$B554-1)+150)*转化表!$H$6)))))</f>
        <v>2121</v>
      </c>
      <c r="D554" s="27">
        <v>60</v>
      </c>
      <c r="E554" s="27">
        <v>60</v>
      </c>
      <c r="F554" s="28">
        <v>60</v>
      </c>
      <c r="G554" s="49">
        <f>IF(A554="圣骑士",人物成长表!$D554*人物成长表!$B554*10%*转化表!$B$2+转化表!$B$2*人物成长表!$B554*10%,IF(A554="战士",人物成长表!$D554*人物成长表!$B554*10%+16+(人物成长表!$B554-1)*(-3),IF(A554="盗贼",人物成长表!$D554*人物成长表!$B554*15%*转化表!$B$4,IF(A554="弓手",人物成长表!$D554*人物成长表!$B554*15%*转化表!$B$5,IF(A554="法师",人物成长表!$D554*人物成长表!$B554*15%*转化表!$B$6)))))</f>
        <v>0</v>
      </c>
      <c r="H554" s="49">
        <f>IF(A554="圣骑士",人物成长表!$D554*人物成长表!$B554*5%*转化表!$C$2,IF(A554="战士",人物成长表!$D554*人物成长表!$B554*5%*转化表!$C$3,IF(A554="盗贼",人物成长表!$D554*人物成长表!$B554*5%*转化表!$C$4,IF(A554="弓手",人物成长表!$D554*人物成长表!$B554*5%*转化表!$C$5,IF(A554="法师",人物成长表!$D554*人物成长表!$B554*5%*转化表!$C$6)))))</f>
        <v>153.29999999999998</v>
      </c>
      <c r="I554" s="49">
        <f>IF(A554="圣骑士",人物成长表!$E554*人物成长表!$B554*15%*转化表!$D$2,IF(A554="战士",人物成长表!$E554*人物成长表!$B554*15%*转化表!$D$3,IF(A554="盗贼",人物成长表!$E554*人物成长表!$B554*15%*转化表!$D$4,IF(A554="弓手",人物成长表!$E554*人物成长表!$B554*15%*转化表!$D$5,IF(A554="法师",人物成长表!$E554*人物成长表!$B554*15%*转化表!$D$6)))))</f>
        <v>788.4</v>
      </c>
      <c r="J554" s="48">
        <f>(E554-50)*人物成长表!$B554*7%+0.053+IF(AND(B554&lt;=10,B554&gt;0),(人物成长表!$B554-1)*转化表!$F$24,IF(AND(B554&lt;=20,B554&gt;10),9*转化表!$F$24+(B554-10)*转化表!$F$25,IF(AND(B554&lt;=30,B554&gt;20),9*转化表!$F$24+10*转化表!$F$25+(B554-20)*转化表!$F$26,IF(AND(B554&lt;=40,B554&gt;30),9*转化表!$F$24+10*转化表!$F$25+10*转化表!$F$26+(B554-30)*转化表!$F$27,IF(AND(B554&lt;=50,B554&gt;40),9*转化表!$F$24+10*转化表!$F$25+10*转化表!$F$26+10*转化表!$F$27+(B554-40)*转化表!$F$28,IF(AND(B554&lt;=60,B554&gt;50),9*转化表!$F$24+10*转化表!$F$25+10*转化表!$F$26+10*转化表!$F$27+10*转化表!$F$28+(B554-50)*转化表!$F$29,IF(AND(B554&lt;=70,B554&gt;60),9*转化表!$F$24+10*转化表!$F$25+10*转化表!$F$26+10*转化表!$F$27+10*转化表!$F$28+10*转化表!$F$29+(B554-60)*转化表!$F$30,IF(AND(B554&lt;=80,B554&gt;70),9*转化表!$F$24+10*转化表!$F$25+10*转化表!$F$26+10*转化表!$F$27+10*转化表!$F$28+10*转化表!$F$29+10*转化表!$F$30+(B554-70)*转化表!$F$31,IF(AND(B554&lt;=90,B554&gt;80),9*转化表!$F$24+10*转化表!$F$25+10*转化表!$F$26+10*转化表!$F$27+10*转化表!$F$28+10*转化表!$F$29+10*转化表!$F$30+10*转化表!$F$31+(B554-80)*转化表!$F$32,IF(AND(B554&lt;=100,B554&gt;90),9*转化表!$F$24+10*转化表!$F$25+10*转化表!$F$26+10*转化表!$F$27+10*转化表!$F$28+10*转化表!$F$29+10*转化表!$F$30+10*转化表!$F$31+10*转化表!$F$32+(B554-90)*转化表!$F$33,IF(AND(B554&lt;=110,B554&gt;100),9*转化表!$F$24+10*转化表!$F$25+10*转化表!$F$26+10*转化表!$F$27+10*转化表!$F$28+10*转化表!$F$29+10*转化表!$F$30+10*转化表!$F$31+10*转化表!$F$32+10*转化表!$F$33+(B554-100)*转化表!$F$34,IF(AND(B554&lt;=120,B554&gt;110),9*转化表!$F$24+10*转化表!$F$25+10*转化表!$F$26+10*转化表!$F$27+10*转化表!$F$28+10*转化表!$F$29+10*转化表!$F$30+10*转化表!$F$31+10*转化表!$F$32+10*转化表!$F$33+10*转化表!$F$34+(B554-110)*转化表!$F$35))))))))))))</f>
        <v>97.802999999999997</v>
      </c>
      <c r="K554" s="48">
        <f>(F554-50)*人物成长表!$B554*10%+0.8+IF(AND(B554&lt;=10,B554&gt;0),(人物成长表!$B554-1)*转化表!$G$24,IF(AND(B554&lt;=20,B554&gt;10),9*转化表!$G$24+(B554-10)*转化表!$G$25,IF(AND(B554&lt;=30,B554&gt;20),9*转化表!$G$24+10*转化表!$G$25+(B554-20)*转化表!$G$26,IF(AND(B554&lt;=40,B554&gt;30),9*转化表!$G$24+10*转化表!$G$25+10*转化表!$G$26+(B554-30)*转化表!$G$27,IF(AND(B554&lt;=50,B554&gt;40),9*转化表!$G$24+10*转化表!$G$25+10*转化表!$G$26+10*转化表!$G$27+(B554-40)*转化表!$G$28,IF(AND(B554&lt;=60,B554&gt;50),9*转化表!$G$24+10*转化表!$G$25+10*转化表!$G$26+10*转化表!$G$27+10*转化表!$G$28+(B554-50)*转化表!$G$29,IF(AND(B554&lt;=70,B554&gt;60),9*转化表!$G$24+10*转化表!$G$25+10*转化表!$G$26+10*转化表!$G$27+10*转化表!$G$28+10*转化表!$G$29+(B554-60)*转化表!$G$30,IF(AND(B554&lt;=80,B554&gt;70),9*转化表!$G$24+10*转化表!$G$25+10*转化表!$G$26+10*转化表!$G$27+10*转化表!$G$28+10*转化表!$G$29+10*转化表!$G$30+(B554-70)*转化表!$G$31,IF(AND(B554&lt;=90,B554&gt;80),9*转化表!$G$24+10*转化表!$G$25+10*转化表!$G$26+10*转化表!$G$27+10*转化表!$G$28+10*转化表!$G$29+10*转化表!$G$30+10*转化表!$G$31+(B554-80)*转化表!$G$32,IF(AND(B554&lt;=100,B554&gt;90),9*转化表!$G$24+10*转化表!$G$25+10*转化表!$G$26+10*转化表!$G$27+10*转化表!$G$28+10*转化表!$G$29+10*转化表!$G$30+10*转化表!$G$31+10*转化表!$G$32+(B554-90)*转化表!$G$33,IF(AND(B554&lt;=110,B554&gt;100),9*转化表!$G$24+10*转化表!$G$25+10*转化表!$G$26+10*转化表!$G$27+10*转化表!$G$28+10*转化表!$G$29+10*转化表!$G$30+10*转化表!$G$31+10*转化表!$G$32+10*转化表!$G$33+(B554-100)*转化表!$G$34,IF(AND(B554&lt;=120,B554&gt;110),9*转化表!$G$24+10*转化表!$G$25+10*转化表!$G$26+10*转化表!$G$27+10*转化表!$G$28+10*转化表!$G$29+10*转化表!$G$30+10*转化表!$G$31+10*转化表!$G$32+10*转化表!$G$33+10*转化表!$G$34+(B554-110)*转化表!$G$35))))))))))))</f>
        <v>366.77000000000004</v>
      </c>
      <c r="L554" s="48">
        <f>(F554-50)*人物成长表!$B554*7%+0.8+IF(AND(B554&lt;=10,B554&gt;0),(人物成长表!$B554-1)*转化表!$H$24,IF(AND(B554&lt;=20,B554&gt;10),9*转化表!$H$24+(B554-10)*转化表!$H$25,IF(AND(B554&lt;=30,B554&gt;20),9*转化表!$H$24+10*转化表!$H$25+(B554-20)*转化表!$H$26,IF(AND(B554&lt;=40,B554&gt;30),9*转化表!$H$24+10*转化表!$H$25+10*转化表!$H$26+(B554-30)*转化表!$H$27,IF(AND(B554&lt;=50,B554&gt;40),9*转化表!$H$24+10*转化表!$H$25+10*转化表!$H$26+10*转化表!$H$27+(B554-40)*转化表!$H$28,IF(AND(B554&lt;=60,B554&gt;50),9*转化表!$H$24+10*转化表!$H$25+10*转化表!$H$26+10*转化表!$H$27+10*转化表!$H$28+(B554-50)*转化表!$H$29,IF(AND(B554&lt;=70,B554&gt;60),9*转化表!$H$24+10*转化表!$H$25+10*转化表!$H$26+10*转化表!$H$27+10*转化表!$H$28+10*转化表!$H$29+(B554-60)*转化表!$H$30,IF(AND(B554&lt;=80,B554&gt;70),9*转化表!$H$24+10*转化表!$H$25+10*转化表!$H$26+10*转化表!$H$27+10*转化表!$H$28+10*转化表!$H$29+10*转化表!$H$30+(B554-70)*转化表!$H$31,IF(AND(B554&lt;=90,B554&gt;80),9*转化表!$H$24+10*转化表!$H$25+10*转化表!$H$26+10*转化表!$H$27+10*转化表!$H$28+10*转化表!$H$29+10*转化表!$H$30+10*转化表!$H$31+(B554-80)*转化表!$H$32,IF(AND(B554&lt;=100,B554&gt;90),9*转化表!$H$24+10*转化表!$H$25+10*转化表!$H$26+10*转化表!$H$27+10*转化表!$H$28+10*转化表!$H$29+10*转化表!$H$30+10*转化表!$H$31+10*转化表!$H$32+(B554-90)*转化表!$H$33,IF(AND(B554&lt;=110,B554&gt;100),9*转化表!$H$24+10*转化表!$H$25+10*转化表!$H$26+10*转化表!$H$27+10*转化表!$H$28+10*转化表!$H$29+10*转化表!$H$30+10*转化表!$H$31+10*转化表!$H$32+10*转化表!$H$33+(B554-100)*转化表!$H$34,IF(AND(B554&lt;=120,B554&gt;110),9*转化表!$H$24+10*转化表!$H$25+10*转化表!$H$26+10*转化表!$H$27+10*转化表!$H$28+10*转化表!$H$29+10*转化表!$H$30+10*转化表!$H$31+10*转化表!$H$32+10*转化表!$H$33+10*转化表!$H$34+(B554-110)*转化表!$H$35))))))))))))</f>
        <v>98.550000000000011</v>
      </c>
      <c r="M554" s="30">
        <v>0.25</v>
      </c>
      <c r="N554" s="28">
        <v>0</v>
      </c>
      <c r="O554" s="28">
        <v>0</v>
      </c>
      <c r="P554" s="28">
        <v>0</v>
      </c>
      <c r="Q554" s="28">
        <v>0</v>
      </c>
      <c r="R554" s="28">
        <v>0</v>
      </c>
      <c r="S554" s="28">
        <v>0</v>
      </c>
    </row>
    <row r="555" spans="1:19">
      <c r="A555" s="27" t="s">
        <v>25</v>
      </c>
      <c r="B555" s="28">
        <v>74</v>
      </c>
      <c r="C555" s="29">
        <f>IF(A555="圣骑士",(40*(人物成长表!$B555-1)+150)*转化表!$H$2,IF(A555="战士",(40*(人物成长表!$B555-1)+150)*转化表!$H$3,IF(A555="盗贼",(40*(人物成长表!$B555-1)+150)*转化表!$H$4,IF(A555="弓手",(40*(人物成长表!$B555-1)+150)*转化表!$H$5,IF(A555="法师",(40*(人物成长表!$B555-1)+150)*转化表!$H$6)))))</f>
        <v>2149</v>
      </c>
      <c r="D555" s="27">
        <v>60</v>
      </c>
      <c r="E555" s="27">
        <v>60</v>
      </c>
      <c r="F555" s="28">
        <v>60</v>
      </c>
      <c r="G555" s="49">
        <f>IF(A555="圣骑士",人物成长表!$D555*人物成长表!$B555*10%*转化表!$B$2+转化表!$B$2*人物成长表!$B555*10%,IF(A555="战士",人物成长表!$D555*人物成长表!$B555*10%+16+(人物成长表!$B555-1)*(-3),IF(A555="盗贼",人物成长表!$D555*人物成长表!$B555*15%*转化表!$B$4,IF(A555="弓手",人物成长表!$D555*人物成长表!$B555*15%*转化表!$B$5,IF(A555="法师",人物成长表!$D555*人物成长表!$B555*15%*转化表!$B$6)))))</f>
        <v>0</v>
      </c>
      <c r="H555" s="49">
        <f>IF(A555="圣骑士",人物成长表!$D555*人物成长表!$B555*5%*转化表!$C$2,IF(A555="战士",人物成长表!$D555*人物成长表!$B555*5%*转化表!$C$3,IF(A555="盗贼",人物成长表!$D555*人物成长表!$B555*5%*转化表!$C$4,IF(A555="弓手",人物成长表!$D555*人物成长表!$B555*5%*转化表!$C$5,IF(A555="法师",人物成长表!$D555*人物成长表!$B555*5%*转化表!$C$6)))))</f>
        <v>155.39999999999998</v>
      </c>
      <c r="I555" s="49">
        <f>IF(A555="圣骑士",人物成长表!$E555*人物成长表!$B555*15%*转化表!$D$2,IF(A555="战士",人物成长表!$E555*人物成长表!$B555*15%*转化表!$D$3,IF(A555="盗贼",人物成长表!$E555*人物成长表!$B555*15%*转化表!$D$4,IF(A555="弓手",人物成长表!$E555*人物成长表!$B555*15%*转化表!$D$5,IF(A555="法师",人物成长表!$E555*人物成长表!$B555*15%*转化表!$D$6)))))</f>
        <v>799.19999999999993</v>
      </c>
      <c r="J555" s="48">
        <f>(E555-50)*人物成长表!$B555*7%+0.053+IF(AND(B555&lt;=10,B555&gt;0),(人物成长表!$B555-1)*转化表!$F$24,IF(AND(B555&lt;=20,B555&gt;10),9*转化表!$F$24+(B555-10)*转化表!$F$25,IF(AND(B555&lt;=30,B555&gt;20),9*转化表!$F$24+10*转化表!$F$25+(B555-20)*转化表!$F$26,IF(AND(B555&lt;=40,B555&gt;30),9*转化表!$F$24+10*转化表!$F$25+10*转化表!$F$26+(B555-30)*转化表!$F$27,IF(AND(B555&lt;=50,B555&gt;40),9*转化表!$F$24+10*转化表!$F$25+10*转化表!$F$26+10*转化表!$F$27+(B555-40)*转化表!$F$28,IF(AND(B555&lt;=60,B555&gt;50),9*转化表!$F$24+10*转化表!$F$25+10*转化表!$F$26+10*转化表!$F$27+10*转化表!$F$28+(B555-50)*转化表!$F$29,IF(AND(B555&lt;=70,B555&gt;60),9*转化表!$F$24+10*转化表!$F$25+10*转化表!$F$26+10*转化表!$F$27+10*转化表!$F$28+10*转化表!$F$29+(B555-60)*转化表!$F$30,IF(AND(B555&lt;=80,B555&gt;70),9*转化表!$F$24+10*转化表!$F$25+10*转化表!$F$26+10*转化表!$F$27+10*转化表!$F$28+10*转化表!$F$29+10*转化表!$F$30+(B555-70)*转化表!$F$31,IF(AND(B555&lt;=90,B555&gt;80),9*转化表!$F$24+10*转化表!$F$25+10*转化表!$F$26+10*转化表!$F$27+10*转化表!$F$28+10*转化表!$F$29+10*转化表!$F$30+10*转化表!$F$31+(B555-80)*转化表!$F$32,IF(AND(B555&lt;=100,B555&gt;90),9*转化表!$F$24+10*转化表!$F$25+10*转化表!$F$26+10*转化表!$F$27+10*转化表!$F$28+10*转化表!$F$29+10*转化表!$F$30+10*转化表!$F$31+10*转化表!$F$32+(B555-90)*转化表!$F$33,IF(AND(B555&lt;=110,B555&gt;100),9*转化表!$F$24+10*转化表!$F$25+10*转化表!$F$26+10*转化表!$F$27+10*转化表!$F$28+10*转化表!$F$29+10*转化表!$F$30+10*转化表!$F$31+10*转化表!$F$32+10*转化表!$F$33+(B555-100)*转化表!$F$34,IF(AND(B555&lt;=120,B555&gt;110),9*转化表!$F$24+10*转化表!$F$25+10*转化表!$F$26+10*转化表!$F$27+10*转化表!$F$28+10*转化表!$F$29+10*转化表!$F$30+10*转化表!$F$31+10*转化表!$F$32+10*转化表!$F$33+10*转化表!$F$34+(B555-110)*转化表!$F$35))))))))))))</f>
        <v>99.503000000000014</v>
      </c>
      <c r="K555" s="48">
        <f>(F555-50)*人物成长表!$B555*10%+0.8+IF(AND(B555&lt;=10,B555&gt;0),(人物成长表!$B555-1)*转化表!$G$24,IF(AND(B555&lt;=20,B555&gt;10),9*转化表!$G$24+(B555-10)*转化表!$G$25,IF(AND(B555&lt;=30,B555&gt;20),9*转化表!$G$24+10*转化表!$G$25+(B555-20)*转化表!$G$26,IF(AND(B555&lt;=40,B555&gt;30),9*转化表!$G$24+10*转化表!$G$25+10*转化表!$G$26+(B555-30)*转化表!$G$27,IF(AND(B555&lt;=50,B555&gt;40),9*转化表!$G$24+10*转化表!$G$25+10*转化表!$G$26+10*转化表!$G$27+(B555-40)*转化表!$G$28,IF(AND(B555&lt;=60,B555&gt;50),9*转化表!$G$24+10*转化表!$G$25+10*转化表!$G$26+10*转化表!$G$27+10*转化表!$G$28+(B555-50)*转化表!$G$29,IF(AND(B555&lt;=70,B555&gt;60),9*转化表!$G$24+10*转化表!$G$25+10*转化表!$G$26+10*转化表!$G$27+10*转化表!$G$28+10*转化表!$G$29+(B555-60)*转化表!$G$30,IF(AND(B555&lt;=80,B555&gt;70),9*转化表!$G$24+10*转化表!$G$25+10*转化表!$G$26+10*转化表!$G$27+10*转化表!$G$28+10*转化表!$G$29+10*转化表!$G$30+(B555-70)*转化表!$G$31,IF(AND(B555&lt;=90,B555&gt;80),9*转化表!$G$24+10*转化表!$G$25+10*转化表!$G$26+10*转化表!$G$27+10*转化表!$G$28+10*转化表!$G$29+10*转化表!$G$30+10*转化表!$G$31+(B555-80)*转化表!$G$32,IF(AND(B555&lt;=100,B555&gt;90),9*转化表!$G$24+10*转化表!$G$25+10*转化表!$G$26+10*转化表!$G$27+10*转化表!$G$28+10*转化表!$G$29+10*转化表!$G$30+10*转化表!$G$31+10*转化表!$G$32+(B555-90)*转化表!$G$33,IF(AND(B555&lt;=110,B555&gt;100),9*转化表!$G$24+10*转化表!$G$25+10*转化表!$G$26+10*转化表!$G$27+10*转化表!$G$28+10*转化表!$G$29+10*转化表!$G$30+10*转化表!$G$31+10*转化表!$G$32+10*转化表!$G$33+(B555-100)*转化表!$G$34,IF(AND(B555&lt;=120,B555&gt;110),9*转化表!$G$24+10*转化表!$G$25+10*转化表!$G$26+10*转化表!$G$27+10*转化表!$G$28+10*转化表!$G$29+10*转化表!$G$30+10*转化表!$G$31+10*转化表!$G$32+10*转化表!$G$33+10*转化表!$G$34+(B555-110)*转化表!$G$35))))))))))))</f>
        <v>375.87</v>
      </c>
      <c r="L555" s="48">
        <f>(F555-50)*人物成长表!$B555*7%+0.8+IF(AND(B555&lt;=10,B555&gt;0),(人物成长表!$B555-1)*转化表!$H$24,IF(AND(B555&lt;=20,B555&gt;10),9*转化表!$H$24+(B555-10)*转化表!$H$25,IF(AND(B555&lt;=30,B555&gt;20),9*转化表!$H$24+10*转化表!$H$25+(B555-20)*转化表!$H$26,IF(AND(B555&lt;=40,B555&gt;30),9*转化表!$H$24+10*转化表!$H$25+10*转化表!$H$26+(B555-30)*转化表!$H$27,IF(AND(B555&lt;=50,B555&gt;40),9*转化表!$H$24+10*转化表!$H$25+10*转化表!$H$26+10*转化表!$H$27+(B555-40)*转化表!$H$28,IF(AND(B555&lt;=60,B555&gt;50),9*转化表!$H$24+10*转化表!$H$25+10*转化表!$H$26+10*转化表!$H$27+10*转化表!$H$28+(B555-50)*转化表!$H$29,IF(AND(B555&lt;=70,B555&gt;60),9*转化表!$H$24+10*转化表!$H$25+10*转化表!$H$26+10*转化表!$H$27+10*转化表!$H$28+10*转化表!$H$29+(B555-60)*转化表!$H$30,IF(AND(B555&lt;=80,B555&gt;70),9*转化表!$H$24+10*转化表!$H$25+10*转化表!$H$26+10*转化表!$H$27+10*转化表!$H$28+10*转化表!$H$29+10*转化表!$H$30+(B555-70)*转化表!$H$31,IF(AND(B555&lt;=90,B555&gt;80),9*转化表!$H$24+10*转化表!$H$25+10*转化表!$H$26+10*转化表!$H$27+10*转化表!$H$28+10*转化表!$H$29+10*转化表!$H$30+10*转化表!$H$31+(B555-80)*转化表!$H$32,IF(AND(B555&lt;=100,B555&gt;90),9*转化表!$H$24+10*转化表!$H$25+10*转化表!$H$26+10*转化表!$H$27+10*转化表!$H$28+10*转化表!$H$29+10*转化表!$H$30+10*转化表!$H$31+10*转化表!$H$32+(B555-90)*转化表!$H$33,IF(AND(B555&lt;=110,B555&gt;100),9*转化表!$H$24+10*转化表!$H$25+10*转化表!$H$26+10*转化表!$H$27+10*转化表!$H$28+10*转化表!$H$29+10*转化表!$H$30+10*转化表!$H$31+10*转化表!$H$32+10*转化表!$H$33+(B555-100)*转化表!$H$34,IF(AND(B555&lt;=120,B555&gt;110),9*转化表!$H$24+10*转化表!$H$25+10*转化表!$H$26+10*转化表!$H$27+10*转化表!$H$28+10*转化表!$H$29+10*转化表!$H$30+10*转化表!$H$31+10*转化表!$H$32+10*转化表!$H$33+10*转化表!$H$34+(B555-110)*转化表!$H$35))))))))))))</f>
        <v>100.25</v>
      </c>
      <c r="M555" s="30">
        <v>0.25</v>
      </c>
      <c r="N555" s="28">
        <v>0</v>
      </c>
      <c r="O555" s="28">
        <v>0</v>
      </c>
      <c r="P555" s="28">
        <v>0</v>
      </c>
      <c r="Q555" s="28">
        <v>0</v>
      </c>
      <c r="R555" s="28">
        <v>0</v>
      </c>
      <c r="S555" s="28">
        <v>0</v>
      </c>
    </row>
    <row r="556" spans="1:19">
      <c r="A556" s="27" t="s">
        <v>25</v>
      </c>
      <c r="B556" s="28">
        <v>75</v>
      </c>
      <c r="C556" s="29">
        <f>IF(A556="圣骑士",(40*(人物成长表!$B556-1)+150)*转化表!$H$2,IF(A556="战士",(40*(人物成长表!$B556-1)+150)*转化表!$H$3,IF(A556="盗贼",(40*(人物成长表!$B556-1)+150)*转化表!$H$4,IF(A556="弓手",(40*(人物成长表!$B556-1)+150)*转化表!$H$5,IF(A556="法师",(40*(人物成长表!$B556-1)+150)*转化表!$H$6)))))</f>
        <v>2177</v>
      </c>
      <c r="D556" s="27">
        <v>60</v>
      </c>
      <c r="E556" s="27">
        <v>60</v>
      </c>
      <c r="F556" s="28">
        <v>60</v>
      </c>
      <c r="G556" s="49">
        <f>IF(A556="圣骑士",人物成长表!$D556*人物成长表!$B556*10%*转化表!$B$2+转化表!$B$2*人物成长表!$B556*10%,IF(A556="战士",人物成长表!$D556*人物成长表!$B556*10%+16+(人物成长表!$B556-1)*(-3),IF(A556="盗贼",人物成长表!$D556*人物成长表!$B556*15%*转化表!$B$4,IF(A556="弓手",人物成长表!$D556*人物成长表!$B556*15%*转化表!$B$5,IF(A556="法师",人物成长表!$D556*人物成长表!$B556*15%*转化表!$B$6)))))</f>
        <v>0</v>
      </c>
      <c r="H556" s="49">
        <f>IF(A556="圣骑士",人物成长表!$D556*人物成长表!$B556*5%*转化表!$C$2,IF(A556="战士",人物成长表!$D556*人物成长表!$B556*5%*转化表!$C$3,IF(A556="盗贼",人物成长表!$D556*人物成长表!$B556*5%*转化表!$C$4,IF(A556="弓手",人物成长表!$D556*人物成长表!$B556*5%*转化表!$C$5,IF(A556="法师",人物成长表!$D556*人物成长表!$B556*5%*转化表!$C$6)))))</f>
        <v>157.5</v>
      </c>
      <c r="I556" s="49">
        <f>IF(A556="圣骑士",人物成长表!$E556*人物成长表!$B556*15%*转化表!$D$2,IF(A556="战士",人物成长表!$E556*人物成长表!$B556*15%*转化表!$D$3,IF(A556="盗贼",人物成长表!$E556*人物成长表!$B556*15%*转化表!$D$4,IF(A556="弓手",人物成长表!$E556*人物成长表!$B556*15%*转化表!$D$5,IF(A556="法师",人物成长表!$E556*人物成长表!$B556*15%*转化表!$D$6)))))</f>
        <v>810</v>
      </c>
      <c r="J556" s="48">
        <f>(E556-50)*人物成长表!$B556*7%+0.053+IF(AND(B556&lt;=10,B556&gt;0),(人物成长表!$B556-1)*转化表!$F$24,IF(AND(B556&lt;=20,B556&gt;10),9*转化表!$F$24+(B556-10)*转化表!$F$25,IF(AND(B556&lt;=30,B556&gt;20),9*转化表!$F$24+10*转化表!$F$25+(B556-20)*转化表!$F$26,IF(AND(B556&lt;=40,B556&gt;30),9*转化表!$F$24+10*转化表!$F$25+10*转化表!$F$26+(B556-30)*转化表!$F$27,IF(AND(B556&lt;=50,B556&gt;40),9*转化表!$F$24+10*转化表!$F$25+10*转化表!$F$26+10*转化表!$F$27+(B556-40)*转化表!$F$28,IF(AND(B556&lt;=60,B556&gt;50),9*转化表!$F$24+10*转化表!$F$25+10*转化表!$F$26+10*转化表!$F$27+10*转化表!$F$28+(B556-50)*转化表!$F$29,IF(AND(B556&lt;=70,B556&gt;60),9*转化表!$F$24+10*转化表!$F$25+10*转化表!$F$26+10*转化表!$F$27+10*转化表!$F$28+10*转化表!$F$29+(B556-60)*转化表!$F$30,IF(AND(B556&lt;=80,B556&gt;70),9*转化表!$F$24+10*转化表!$F$25+10*转化表!$F$26+10*转化表!$F$27+10*转化表!$F$28+10*转化表!$F$29+10*转化表!$F$30+(B556-70)*转化表!$F$31,IF(AND(B556&lt;=90,B556&gt;80),9*转化表!$F$24+10*转化表!$F$25+10*转化表!$F$26+10*转化表!$F$27+10*转化表!$F$28+10*转化表!$F$29+10*转化表!$F$30+10*转化表!$F$31+(B556-80)*转化表!$F$32,IF(AND(B556&lt;=100,B556&gt;90),9*转化表!$F$24+10*转化表!$F$25+10*转化表!$F$26+10*转化表!$F$27+10*转化表!$F$28+10*转化表!$F$29+10*转化表!$F$30+10*转化表!$F$31+10*转化表!$F$32+(B556-90)*转化表!$F$33,IF(AND(B556&lt;=110,B556&gt;100),9*转化表!$F$24+10*转化表!$F$25+10*转化表!$F$26+10*转化表!$F$27+10*转化表!$F$28+10*转化表!$F$29+10*转化表!$F$30+10*转化表!$F$31+10*转化表!$F$32+10*转化表!$F$33+(B556-100)*转化表!$F$34,IF(AND(B556&lt;=120,B556&gt;110),9*转化表!$F$24+10*转化表!$F$25+10*转化表!$F$26+10*转化表!$F$27+10*转化表!$F$28+10*转化表!$F$29+10*转化表!$F$30+10*转化表!$F$31+10*转化表!$F$32+10*转化表!$F$33+10*转化表!$F$34+(B556-110)*转化表!$F$35))))))))))))</f>
        <v>101.203</v>
      </c>
      <c r="K556" s="48">
        <f>(F556-50)*人物成长表!$B556*10%+0.8+IF(AND(B556&lt;=10,B556&gt;0),(人物成长表!$B556-1)*转化表!$G$24,IF(AND(B556&lt;=20,B556&gt;10),9*转化表!$G$24+(B556-10)*转化表!$G$25,IF(AND(B556&lt;=30,B556&gt;20),9*转化表!$G$24+10*转化表!$G$25+(B556-20)*转化表!$G$26,IF(AND(B556&lt;=40,B556&gt;30),9*转化表!$G$24+10*转化表!$G$25+10*转化表!$G$26+(B556-30)*转化表!$G$27,IF(AND(B556&lt;=50,B556&gt;40),9*转化表!$G$24+10*转化表!$G$25+10*转化表!$G$26+10*转化表!$G$27+(B556-40)*转化表!$G$28,IF(AND(B556&lt;=60,B556&gt;50),9*转化表!$G$24+10*转化表!$G$25+10*转化表!$G$26+10*转化表!$G$27+10*转化表!$G$28+(B556-50)*转化表!$G$29,IF(AND(B556&lt;=70,B556&gt;60),9*转化表!$G$24+10*转化表!$G$25+10*转化表!$G$26+10*转化表!$G$27+10*转化表!$G$28+10*转化表!$G$29+(B556-60)*转化表!$G$30,IF(AND(B556&lt;=80,B556&gt;70),9*转化表!$G$24+10*转化表!$G$25+10*转化表!$G$26+10*转化表!$G$27+10*转化表!$G$28+10*转化表!$G$29+10*转化表!$G$30+(B556-70)*转化表!$G$31,IF(AND(B556&lt;=90,B556&gt;80),9*转化表!$G$24+10*转化表!$G$25+10*转化表!$G$26+10*转化表!$G$27+10*转化表!$G$28+10*转化表!$G$29+10*转化表!$G$30+10*转化表!$G$31+(B556-80)*转化表!$G$32,IF(AND(B556&lt;=100,B556&gt;90),9*转化表!$G$24+10*转化表!$G$25+10*转化表!$G$26+10*转化表!$G$27+10*转化表!$G$28+10*转化表!$G$29+10*转化表!$G$30+10*转化表!$G$31+10*转化表!$G$32+(B556-90)*转化表!$G$33,IF(AND(B556&lt;=110,B556&gt;100),9*转化表!$G$24+10*转化表!$G$25+10*转化表!$G$26+10*转化表!$G$27+10*转化表!$G$28+10*转化表!$G$29+10*转化表!$G$30+10*转化表!$G$31+10*转化表!$G$32+10*转化表!$G$33+(B556-100)*转化表!$G$34,IF(AND(B556&lt;=120,B556&gt;110),9*转化表!$G$24+10*转化表!$G$25+10*转化表!$G$26+10*转化表!$G$27+10*转化表!$G$28+10*转化表!$G$29+10*转化表!$G$30+10*转化表!$G$31+10*转化表!$G$32+10*转化表!$G$33+10*转化表!$G$34+(B556-110)*转化表!$G$35))))))))))))</f>
        <v>384.97</v>
      </c>
      <c r="L556" s="48">
        <f>(F556-50)*人物成长表!$B556*7%+0.8+IF(AND(B556&lt;=10,B556&gt;0),(人物成长表!$B556-1)*转化表!$H$24,IF(AND(B556&lt;=20,B556&gt;10),9*转化表!$H$24+(B556-10)*转化表!$H$25,IF(AND(B556&lt;=30,B556&gt;20),9*转化表!$H$24+10*转化表!$H$25+(B556-20)*转化表!$H$26,IF(AND(B556&lt;=40,B556&gt;30),9*转化表!$H$24+10*转化表!$H$25+10*转化表!$H$26+(B556-30)*转化表!$H$27,IF(AND(B556&lt;=50,B556&gt;40),9*转化表!$H$24+10*转化表!$H$25+10*转化表!$H$26+10*转化表!$H$27+(B556-40)*转化表!$H$28,IF(AND(B556&lt;=60,B556&gt;50),9*转化表!$H$24+10*转化表!$H$25+10*转化表!$H$26+10*转化表!$H$27+10*转化表!$H$28+(B556-50)*转化表!$H$29,IF(AND(B556&lt;=70,B556&gt;60),9*转化表!$H$24+10*转化表!$H$25+10*转化表!$H$26+10*转化表!$H$27+10*转化表!$H$28+10*转化表!$H$29+(B556-60)*转化表!$H$30,IF(AND(B556&lt;=80,B556&gt;70),9*转化表!$H$24+10*转化表!$H$25+10*转化表!$H$26+10*转化表!$H$27+10*转化表!$H$28+10*转化表!$H$29+10*转化表!$H$30+(B556-70)*转化表!$H$31,IF(AND(B556&lt;=90,B556&gt;80),9*转化表!$H$24+10*转化表!$H$25+10*转化表!$H$26+10*转化表!$H$27+10*转化表!$H$28+10*转化表!$H$29+10*转化表!$H$30+10*转化表!$H$31+(B556-80)*转化表!$H$32,IF(AND(B556&lt;=100,B556&gt;90),9*转化表!$H$24+10*转化表!$H$25+10*转化表!$H$26+10*转化表!$H$27+10*转化表!$H$28+10*转化表!$H$29+10*转化表!$H$30+10*转化表!$H$31+10*转化表!$H$32+(B556-90)*转化表!$H$33,IF(AND(B556&lt;=110,B556&gt;100),9*转化表!$H$24+10*转化表!$H$25+10*转化表!$H$26+10*转化表!$H$27+10*转化表!$H$28+10*转化表!$H$29+10*转化表!$H$30+10*转化表!$H$31+10*转化表!$H$32+10*转化表!$H$33+(B556-100)*转化表!$H$34,IF(AND(B556&lt;=120,B556&gt;110),9*转化表!$H$24+10*转化表!$H$25+10*转化表!$H$26+10*转化表!$H$27+10*转化表!$H$28+10*转化表!$H$29+10*转化表!$H$30+10*转化表!$H$31+10*转化表!$H$32+10*转化表!$H$33+10*转化表!$H$34+(B556-110)*转化表!$H$35))))))))))))</f>
        <v>101.95000000000002</v>
      </c>
      <c r="M556" s="30">
        <v>0.25</v>
      </c>
      <c r="N556" s="28">
        <v>0</v>
      </c>
      <c r="O556" s="28">
        <v>0</v>
      </c>
      <c r="P556" s="28">
        <v>0</v>
      </c>
      <c r="Q556" s="28">
        <v>0</v>
      </c>
      <c r="R556" s="28">
        <v>0</v>
      </c>
      <c r="S556" s="28">
        <v>0</v>
      </c>
    </row>
    <row r="557" spans="1:19">
      <c r="A557" s="27" t="s">
        <v>25</v>
      </c>
      <c r="B557" s="28">
        <v>76</v>
      </c>
      <c r="C557" s="29">
        <f>IF(A557="圣骑士",(40*(人物成长表!$B557-1)+150)*转化表!$H$2,IF(A557="战士",(40*(人物成长表!$B557-1)+150)*转化表!$H$3,IF(A557="盗贼",(40*(人物成长表!$B557-1)+150)*转化表!$H$4,IF(A557="弓手",(40*(人物成长表!$B557-1)+150)*转化表!$H$5,IF(A557="法师",(40*(人物成长表!$B557-1)+150)*转化表!$H$6)))))</f>
        <v>2205</v>
      </c>
      <c r="D557" s="27">
        <v>60</v>
      </c>
      <c r="E557" s="27">
        <v>60</v>
      </c>
      <c r="F557" s="28">
        <v>60</v>
      </c>
      <c r="G557" s="49">
        <f>IF(A557="圣骑士",人物成长表!$D557*人物成长表!$B557*10%*转化表!$B$2+转化表!$B$2*人物成长表!$B557*10%,IF(A557="战士",人物成长表!$D557*人物成长表!$B557*10%+16+(人物成长表!$B557-1)*(-3),IF(A557="盗贼",人物成长表!$D557*人物成长表!$B557*15%*转化表!$B$4,IF(A557="弓手",人物成长表!$D557*人物成长表!$B557*15%*转化表!$B$5,IF(A557="法师",人物成长表!$D557*人物成长表!$B557*15%*转化表!$B$6)))))</f>
        <v>0</v>
      </c>
      <c r="H557" s="49">
        <f>IF(A557="圣骑士",人物成长表!$D557*人物成长表!$B557*5%*转化表!$C$2,IF(A557="战士",人物成长表!$D557*人物成长表!$B557*5%*转化表!$C$3,IF(A557="盗贼",人物成长表!$D557*人物成长表!$B557*5%*转化表!$C$4,IF(A557="弓手",人物成长表!$D557*人物成长表!$B557*5%*转化表!$C$5,IF(A557="法师",人物成长表!$D557*人物成长表!$B557*5%*转化表!$C$6)))))</f>
        <v>159.6</v>
      </c>
      <c r="I557" s="49">
        <f>IF(A557="圣骑士",人物成长表!$E557*人物成长表!$B557*15%*转化表!$D$2,IF(A557="战士",人物成长表!$E557*人物成长表!$B557*15%*转化表!$D$3,IF(A557="盗贼",人物成长表!$E557*人物成长表!$B557*15%*转化表!$D$4,IF(A557="弓手",人物成长表!$E557*人物成长表!$B557*15%*转化表!$D$5,IF(A557="法师",人物成长表!$E557*人物成长表!$B557*15%*转化表!$D$6)))))</f>
        <v>820.8</v>
      </c>
      <c r="J557" s="48">
        <f>(E557-50)*人物成长表!$B557*7%+0.053+IF(AND(B557&lt;=10,B557&gt;0),(人物成长表!$B557-1)*转化表!$F$24,IF(AND(B557&lt;=20,B557&gt;10),9*转化表!$F$24+(B557-10)*转化表!$F$25,IF(AND(B557&lt;=30,B557&gt;20),9*转化表!$F$24+10*转化表!$F$25+(B557-20)*转化表!$F$26,IF(AND(B557&lt;=40,B557&gt;30),9*转化表!$F$24+10*转化表!$F$25+10*转化表!$F$26+(B557-30)*转化表!$F$27,IF(AND(B557&lt;=50,B557&gt;40),9*转化表!$F$24+10*转化表!$F$25+10*转化表!$F$26+10*转化表!$F$27+(B557-40)*转化表!$F$28,IF(AND(B557&lt;=60,B557&gt;50),9*转化表!$F$24+10*转化表!$F$25+10*转化表!$F$26+10*转化表!$F$27+10*转化表!$F$28+(B557-50)*转化表!$F$29,IF(AND(B557&lt;=70,B557&gt;60),9*转化表!$F$24+10*转化表!$F$25+10*转化表!$F$26+10*转化表!$F$27+10*转化表!$F$28+10*转化表!$F$29+(B557-60)*转化表!$F$30,IF(AND(B557&lt;=80,B557&gt;70),9*转化表!$F$24+10*转化表!$F$25+10*转化表!$F$26+10*转化表!$F$27+10*转化表!$F$28+10*转化表!$F$29+10*转化表!$F$30+(B557-70)*转化表!$F$31,IF(AND(B557&lt;=90,B557&gt;80),9*转化表!$F$24+10*转化表!$F$25+10*转化表!$F$26+10*转化表!$F$27+10*转化表!$F$28+10*转化表!$F$29+10*转化表!$F$30+10*转化表!$F$31+(B557-80)*转化表!$F$32,IF(AND(B557&lt;=100,B557&gt;90),9*转化表!$F$24+10*转化表!$F$25+10*转化表!$F$26+10*转化表!$F$27+10*转化表!$F$28+10*转化表!$F$29+10*转化表!$F$30+10*转化表!$F$31+10*转化表!$F$32+(B557-90)*转化表!$F$33,IF(AND(B557&lt;=110,B557&gt;100),9*转化表!$F$24+10*转化表!$F$25+10*转化表!$F$26+10*转化表!$F$27+10*转化表!$F$28+10*转化表!$F$29+10*转化表!$F$30+10*转化表!$F$31+10*转化表!$F$32+10*转化表!$F$33+(B557-100)*转化表!$F$34,IF(AND(B557&lt;=120,B557&gt;110),9*转化表!$F$24+10*转化表!$F$25+10*转化表!$F$26+10*转化表!$F$27+10*转化表!$F$28+10*转化表!$F$29+10*转化表!$F$30+10*转化表!$F$31+10*转化表!$F$32+10*转化表!$F$33+10*转化表!$F$34+(B557-110)*转化表!$F$35))))))))))))</f>
        <v>102.90300000000001</v>
      </c>
      <c r="K557" s="48">
        <f>(F557-50)*人物成长表!$B557*10%+0.8+IF(AND(B557&lt;=10,B557&gt;0),(人物成长表!$B557-1)*转化表!$G$24,IF(AND(B557&lt;=20,B557&gt;10),9*转化表!$G$24+(B557-10)*转化表!$G$25,IF(AND(B557&lt;=30,B557&gt;20),9*转化表!$G$24+10*转化表!$G$25+(B557-20)*转化表!$G$26,IF(AND(B557&lt;=40,B557&gt;30),9*转化表!$G$24+10*转化表!$G$25+10*转化表!$G$26+(B557-30)*转化表!$G$27,IF(AND(B557&lt;=50,B557&gt;40),9*转化表!$G$24+10*转化表!$G$25+10*转化表!$G$26+10*转化表!$G$27+(B557-40)*转化表!$G$28,IF(AND(B557&lt;=60,B557&gt;50),9*转化表!$G$24+10*转化表!$G$25+10*转化表!$G$26+10*转化表!$G$27+10*转化表!$G$28+(B557-50)*转化表!$G$29,IF(AND(B557&lt;=70,B557&gt;60),9*转化表!$G$24+10*转化表!$G$25+10*转化表!$G$26+10*转化表!$G$27+10*转化表!$G$28+10*转化表!$G$29+(B557-60)*转化表!$G$30,IF(AND(B557&lt;=80,B557&gt;70),9*转化表!$G$24+10*转化表!$G$25+10*转化表!$G$26+10*转化表!$G$27+10*转化表!$G$28+10*转化表!$G$29+10*转化表!$G$30+(B557-70)*转化表!$G$31,IF(AND(B557&lt;=90,B557&gt;80),9*转化表!$G$24+10*转化表!$G$25+10*转化表!$G$26+10*转化表!$G$27+10*转化表!$G$28+10*转化表!$G$29+10*转化表!$G$30+10*转化表!$G$31+(B557-80)*转化表!$G$32,IF(AND(B557&lt;=100,B557&gt;90),9*转化表!$G$24+10*转化表!$G$25+10*转化表!$G$26+10*转化表!$G$27+10*转化表!$G$28+10*转化表!$G$29+10*转化表!$G$30+10*转化表!$G$31+10*转化表!$G$32+(B557-90)*转化表!$G$33,IF(AND(B557&lt;=110,B557&gt;100),9*转化表!$G$24+10*转化表!$G$25+10*转化表!$G$26+10*转化表!$G$27+10*转化表!$G$28+10*转化表!$G$29+10*转化表!$G$30+10*转化表!$G$31+10*转化表!$G$32+10*转化表!$G$33+(B557-100)*转化表!$G$34,IF(AND(B557&lt;=120,B557&gt;110),9*转化表!$G$24+10*转化表!$G$25+10*转化表!$G$26+10*转化表!$G$27+10*转化表!$G$28+10*转化表!$G$29+10*转化表!$G$30+10*转化表!$G$31+10*转化表!$G$32+10*转化表!$G$33+10*转化表!$G$34+(B557-110)*转化表!$G$35))))))))))))</f>
        <v>394.07</v>
      </c>
      <c r="L557" s="48">
        <f>(F557-50)*人物成长表!$B557*7%+0.8+IF(AND(B557&lt;=10,B557&gt;0),(人物成长表!$B557-1)*转化表!$H$24,IF(AND(B557&lt;=20,B557&gt;10),9*转化表!$H$24+(B557-10)*转化表!$H$25,IF(AND(B557&lt;=30,B557&gt;20),9*转化表!$H$24+10*转化表!$H$25+(B557-20)*转化表!$H$26,IF(AND(B557&lt;=40,B557&gt;30),9*转化表!$H$24+10*转化表!$H$25+10*转化表!$H$26+(B557-30)*转化表!$H$27,IF(AND(B557&lt;=50,B557&gt;40),9*转化表!$H$24+10*转化表!$H$25+10*转化表!$H$26+10*转化表!$H$27+(B557-40)*转化表!$H$28,IF(AND(B557&lt;=60,B557&gt;50),9*转化表!$H$24+10*转化表!$H$25+10*转化表!$H$26+10*转化表!$H$27+10*转化表!$H$28+(B557-50)*转化表!$H$29,IF(AND(B557&lt;=70,B557&gt;60),9*转化表!$H$24+10*转化表!$H$25+10*转化表!$H$26+10*转化表!$H$27+10*转化表!$H$28+10*转化表!$H$29+(B557-60)*转化表!$H$30,IF(AND(B557&lt;=80,B557&gt;70),9*转化表!$H$24+10*转化表!$H$25+10*转化表!$H$26+10*转化表!$H$27+10*转化表!$H$28+10*转化表!$H$29+10*转化表!$H$30+(B557-70)*转化表!$H$31,IF(AND(B557&lt;=90,B557&gt;80),9*转化表!$H$24+10*转化表!$H$25+10*转化表!$H$26+10*转化表!$H$27+10*转化表!$H$28+10*转化表!$H$29+10*转化表!$H$30+10*转化表!$H$31+(B557-80)*转化表!$H$32,IF(AND(B557&lt;=100,B557&gt;90),9*转化表!$H$24+10*转化表!$H$25+10*转化表!$H$26+10*转化表!$H$27+10*转化表!$H$28+10*转化表!$H$29+10*转化表!$H$30+10*转化表!$H$31+10*转化表!$H$32+(B557-90)*转化表!$H$33,IF(AND(B557&lt;=110,B557&gt;100),9*转化表!$H$24+10*转化表!$H$25+10*转化表!$H$26+10*转化表!$H$27+10*转化表!$H$28+10*转化表!$H$29+10*转化表!$H$30+10*转化表!$H$31+10*转化表!$H$32+10*转化表!$H$33+(B557-100)*转化表!$H$34,IF(AND(B557&lt;=120,B557&gt;110),9*转化表!$H$24+10*转化表!$H$25+10*转化表!$H$26+10*转化表!$H$27+10*转化表!$H$28+10*转化表!$H$29+10*转化表!$H$30+10*转化表!$H$31+10*转化表!$H$32+10*转化表!$H$33+10*转化表!$H$34+(B557-110)*转化表!$H$35))))))))))))</f>
        <v>103.65</v>
      </c>
      <c r="M557" s="30">
        <v>0.25</v>
      </c>
      <c r="N557" s="28">
        <v>0</v>
      </c>
      <c r="O557" s="28">
        <v>0</v>
      </c>
      <c r="P557" s="28">
        <v>0</v>
      </c>
      <c r="Q557" s="28">
        <v>0</v>
      </c>
      <c r="R557" s="28">
        <v>0</v>
      </c>
      <c r="S557" s="28">
        <v>0</v>
      </c>
    </row>
    <row r="558" spans="1:19">
      <c r="A558" s="27" t="s">
        <v>25</v>
      </c>
      <c r="B558" s="28">
        <v>77</v>
      </c>
      <c r="C558" s="29">
        <f>IF(A558="圣骑士",(40*(人物成长表!$B558-1)+150)*转化表!$H$2,IF(A558="战士",(40*(人物成长表!$B558-1)+150)*转化表!$H$3,IF(A558="盗贼",(40*(人物成长表!$B558-1)+150)*转化表!$H$4,IF(A558="弓手",(40*(人物成长表!$B558-1)+150)*转化表!$H$5,IF(A558="法师",(40*(人物成长表!$B558-1)+150)*转化表!$H$6)))))</f>
        <v>2233</v>
      </c>
      <c r="D558" s="27">
        <v>60</v>
      </c>
      <c r="E558" s="27">
        <v>60</v>
      </c>
      <c r="F558" s="28">
        <v>60</v>
      </c>
      <c r="G558" s="49">
        <f>IF(A558="圣骑士",人物成长表!$D558*人物成长表!$B558*10%*转化表!$B$2+转化表!$B$2*人物成长表!$B558*10%,IF(A558="战士",人物成长表!$D558*人物成长表!$B558*10%+16+(人物成长表!$B558-1)*(-3),IF(A558="盗贼",人物成长表!$D558*人物成长表!$B558*15%*转化表!$B$4,IF(A558="弓手",人物成长表!$D558*人物成长表!$B558*15%*转化表!$B$5,IF(A558="法师",人物成长表!$D558*人物成长表!$B558*15%*转化表!$B$6)))))</f>
        <v>0</v>
      </c>
      <c r="H558" s="49">
        <f>IF(A558="圣骑士",人物成长表!$D558*人物成长表!$B558*5%*转化表!$C$2,IF(A558="战士",人物成长表!$D558*人物成长表!$B558*5%*转化表!$C$3,IF(A558="盗贼",人物成长表!$D558*人物成长表!$B558*5%*转化表!$C$4,IF(A558="弓手",人物成长表!$D558*人物成长表!$B558*5%*转化表!$C$5,IF(A558="法师",人物成长表!$D558*人物成长表!$B558*5%*转化表!$C$6)))))</f>
        <v>161.69999999999999</v>
      </c>
      <c r="I558" s="49">
        <f>IF(A558="圣骑士",人物成长表!$E558*人物成长表!$B558*15%*转化表!$D$2,IF(A558="战士",人物成长表!$E558*人物成长表!$B558*15%*转化表!$D$3,IF(A558="盗贼",人物成长表!$E558*人物成长表!$B558*15%*转化表!$D$4,IF(A558="弓手",人物成长表!$E558*人物成长表!$B558*15%*转化表!$D$5,IF(A558="法师",人物成长表!$E558*人物成长表!$B558*15%*转化表!$D$6)))))</f>
        <v>831.6</v>
      </c>
      <c r="J558" s="48">
        <f>(E558-50)*人物成长表!$B558*7%+0.053+IF(AND(B558&lt;=10,B558&gt;0),(人物成长表!$B558-1)*转化表!$F$24,IF(AND(B558&lt;=20,B558&gt;10),9*转化表!$F$24+(B558-10)*转化表!$F$25,IF(AND(B558&lt;=30,B558&gt;20),9*转化表!$F$24+10*转化表!$F$25+(B558-20)*转化表!$F$26,IF(AND(B558&lt;=40,B558&gt;30),9*转化表!$F$24+10*转化表!$F$25+10*转化表!$F$26+(B558-30)*转化表!$F$27,IF(AND(B558&lt;=50,B558&gt;40),9*转化表!$F$24+10*转化表!$F$25+10*转化表!$F$26+10*转化表!$F$27+(B558-40)*转化表!$F$28,IF(AND(B558&lt;=60,B558&gt;50),9*转化表!$F$24+10*转化表!$F$25+10*转化表!$F$26+10*转化表!$F$27+10*转化表!$F$28+(B558-50)*转化表!$F$29,IF(AND(B558&lt;=70,B558&gt;60),9*转化表!$F$24+10*转化表!$F$25+10*转化表!$F$26+10*转化表!$F$27+10*转化表!$F$28+10*转化表!$F$29+(B558-60)*转化表!$F$30,IF(AND(B558&lt;=80,B558&gt;70),9*转化表!$F$24+10*转化表!$F$25+10*转化表!$F$26+10*转化表!$F$27+10*转化表!$F$28+10*转化表!$F$29+10*转化表!$F$30+(B558-70)*转化表!$F$31,IF(AND(B558&lt;=90,B558&gt;80),9*转化表!$F$24+10*转化表!$F$25+10*转化表!$F$26+10*转化表!$F$27+10*转化表!$F$28+10*转化表!$F$29+10*转化表!$F$30+10*转化表!$F$31+(B558-80)*转化表!$F$32,IF(AND(B558&lt;=100,B558&gt;90),9*转化表!$F$24+10*转化表!$F$25+10*转化表!$F$26+10*转化表!$F$27+10*转化表!$F$28+10*转化表!$F$29+10*转化表!$F$30+10*转化表!$F$31+10*转化表!$F$32+(B558-90)*转化表!$F$33,IF(AND(B558&lt;=110,B558&gt;100),9*转化表!$F$24+10*转化表!$F$25+10*转化表!$F$26+10*转化表!$F$27+10*转化表!$F$28+10*转化表!$F$29+10*转化表!$F$30+10*转化表!$F$31+10*转化表!$F$32+10*转化表!$F$33+(B558-100)*转化表!$F$34,IF(AND(B558&lt;=120,B558&gt;110),9*转化表!$F$24+10*转化表!$F$25+10*转化表!$F$26+10*转化表!$F$27+10*转化表!$F$28+10*转化表!$F$29+10*转化表!$F$30+10*转化表!$F$31+10*转化表!$F$32+10*转化表!$F$33+10*转化表!$F$34+(B558-110)*转化表!$F$35))))))))))))</f>
        <v>104.60300000000001</v>
      </c>
      <c r="K558" s="48">
        <f>(F558-50)*人物成长表!$B558*10%+0.8+IF(AND(B558&lt;=10,B558&gt;0),(人物成长表!$B558-1)*转化表!$G$24,IF(AND(B558&lt;=20,B558&gt;10),9*转化表!$G$24+(B558-10)*转化表!$G$25,IF(AND(B558&lt;=30,B558&gt;20),9*转化表!$G$24+10*转化表!$G$25+(B558-20)*转化表!$G$26,IF(AND(B558&lt;=40,B558&gt;30),9*转化表!$G$24+10*转化表!$G$25+10*转化表!$G$26+(B558-30)*转化表!$G$27,IF(AND(B558&lt;=50,B558&gt;40),9*转化表!$G$24+10*转化表!$G$25+10*转化表!$G$26+10*转化表!$G$27+(B558-40)*转化表!$G$28,IF(AND(B558&lt;=60,B558&gt;50),9*转化表!$G$24+10*转化表!$G$25+10*转化表!$G$26+10*转化表!$G$27+10*转化表!$G$28+(B558-50)*转化表!$G$29,IF(AND(B558&lt;=70,B558&gt;60),9*转化表!$G$24+10*转化表!$G$25+10*转化表!$G$26+10*转化表!$G$27+10*转化表!$G$28+10*转化表!$G$29+(B558-60)*转化表!$G$30,IF(AND(B558&lt;=80,B558&gt;70),9*转化表!$G$24+10*转化表!$G$25+10*转化表!$G$26+10*转化表!$G$27+10*转化表!$G$28+10*转化表!$G$29+10*转化表!$G$30+(B558-70)*转化表!$G$31,IF(AND(B558&lt;=90,B558&gt;80),9*转化表!$G$24+10*转化表!$G$25+10*转化表!$G$26+10*转化表!$G$27+10*转化表!$G$28+10*转化表!$G$29+10*转化表!$G$30+10*转化表!$G$31+(B558-80)*转化表!$G$32,IF(AND(B558&lt;=100,B558&gt;90),9*转化表!$G$24+10*转化表!$G$25+10*转化表!$G$26+10*转化表!$G$27+10*转化表!$G$28+10*转化表!$G$29+10*转化表!$G$30+10*转化表!$G$31+10*转化表!$G$32+(B558-90)*转化表!$G$33,IF(AND(B558&lt;=110,B558&gt;100),9*转化表!$G$24+10*转化表!$G$25+10*转化表!$G$26+10*转化表!$G$27+10*转化表!$G$28+10*转化表!$G$29+10*转化表!$G$30+10*转化表!$G$31+10*转化表!$G$32+10*转化表!$G$33+(B558-100)*转化表!$G$34,IF(AND(B558&lt;=120,B558&gt;110),9*转化表!$G$24+10*转化表!$G$25+10*转化表!$G$26+10*转化表!$G$27+10*转化表!$G$28+10*转化表!$G$29+10*转化表!$G$30+10*转化表!$G$31+10*转化表!$G$32+10*转化表!$G$33+10*转化表!$G$34+(B558-110)*转化表!$G$35))))))))))))</f>
        <v>403.17</v>
      </c>
      <c r="L558" s="48">
        <f>(F558-50)*人物成长表!$B558*7%+0.8+IF(AND(B558&lt;=10,B558&gt;0),(人物成长表!$B558-1)*转化表!$H$24,IF(AND(B558&lt;=20,B558&gt;10),9*转化表!$H$24+(B558-10)*转化表!$H$25,IF(AND(B558&lt;=30,B558&gt;20),9*转化表!$H$24+10*转化表!$H$25+(B558-20)*转化表!$H$26,IF(AND(B558&lt;=40,B558&gt;30),9*转化表!$H$24+10*转化表!$H$25+10*转化表!$H$26+(B558-30)*转化表!$H$27,IF(AND(B558&lt;=50,B558&gt;40),9*转化表!$H$24+10*转化表!$H$25+10*转化表!$H$26+10*转化表!$H$27+(B558-40)*转化表!$H$28,IF(AND(B558&lt;=60,B558&gt;50),9*转化表!$H$24+10*转化表!$H$25+10*转化表!$H$26+10*转化表!$H$27+10*转化表!$H$28+(B558-50)*转化表!$H$29,IF(AND(B558&lt;=70,B558&gt;60),9*转化表!$H$24+10*转化表!$H$25+10*转化表!$H$26+10*转化表!$H$27+10*转化表!$H$28+10*转化表!$H$29+(B558-60)*转化表!$H$30,IF(AND(B558&lt;=80,B558&gt;70),9*转化表!$H$24+10*转化表!$H$25+10*转化表!$H$26+10*转化表!$H$27+10*转化表!$H$28+10*转化表!$H$29+10*转化表!$H$30+(B558-70)*转化表!$H$31,IF(AND(B558&lt;=90,B558&gt;80),9*转化表!$H$24+10*转化表!$H$25+10*转化表!$H$26+10*转化表!$H$27+10*转化表!$H$28+10*转化表!$H$29+10*转化表!$H$30+10*转化表!$H$31+(B558-80)*转化表!$H$32,IF(AND(B558&lt;=100,B558&gt;90),9*转化表!$H$24+10*转化表!$H$25+10*转化表!$H$26+10*转化表!$H$27+10*转化表!$H$28+10*转化表!$H$29+10*转化表!$H$30+10*转化表!$H$31+10*转化表!$H$32+(B558-90)*转化表!$H$33,IF(AND(B558&lt;=110,B558&gt;100),9*转化表!$H$24+10*转化表!$H$25+10*转化表!$H$26+10*转化表!$H$27+10*转化表!$H$28+10*转化表!$H$29+10*转化表!$H$30+10*转化表!$H$31+10*转化表!$H$32+10*转化表!$H$33+(B558-100)*转化表!$H$34,IF(AND(B558&lt;=120,B558&gt;110),9*转化表!$H$24+10*转化表!$H$25+10*转化表!$H$26+10*转化表!$H$27+10*转化表!$H$28+10*转化表!$H$29+10*转化表!$H$30+10*转化表!$H$31+10*转化表!$H$32+10*转化表!$H$33+10*转化表!$H$34+(B558-110)*转化表!$H$35))))))))))))</f>
        <v>105.35000000000001</v>
      </c>
      <c r="M558" s="30">
        <v>0.25</v>
      </c>
      <c r="N558" s="28">
        <v>0</v>
      </c>
      <c r="O558" s="28">
        <v>0</v>
      </c>
      <c r="P558" s="28">
        <v>0</v>
      </c>
      <c r="Q558" s="28">
        <v>0</v>
      </c>
      <c r="R558" s="28">
        <v>0</v>
      </c>
      <c r="S558" s="28">
        <v>0</v>
      </c>
    </row>
    <row r="559" spans="1:19">
      <c r="A559" s="27" t="s">
        <v>25</v>
      </c>
      <c r="B559" s="28">
        <v>78</v>
      </c>
      <c r="C559" s="29">
        <f>IF(A559="圣骑士",(40*(人物成长表!$B559-1)+150)*转化表!$H$2,IF(A559="战士",(40*(人物成长表!$B559-1)+150)*转化表!$H$3,IF(A559="盗贼",(40*(人物成长表!$B559-1)+150)*转化表!$H$4,IF(A559="弓手",(40*(人物成长表!$B559-1)+150)*转化表!$H$5,IF(A559="法师",(40*(人物成长表!$B559-1)+150)*转化表!$H$6)))))</f>
        <v>2261</v>
      </c>
      <c r="D559" s="27">
        <v>60</v>
      </c>
      <c r="E559" s="27">
        <v>60</v>
      </c>
      <c r="F559" s="28">
        <v>60</v>
      </c>
      <c r="G559" s="49">
        <f>IF(A559="圣骑士",人物成长表!$D559*人物成长表!$B559*10%*转化表!$B$2+转化表!$B$2*人物成长表!$B559*10%,IF(A559="战士",人物成长表!$D559*人物成长表!$B559*10%+16+(人物成长表!$B559-1)*(-3),IF(A559="盗贼",人物成长表!$D559*人物成长表!$B559*15%*转化表!$B$4,IF(A559="弓手",人物成长表!$D559*人物成长表!$B559*15%*转化表!$B$5,IF(A559="法师",人物成长表!$D559*人物成长表!$B559*15%*转化表!$B$6)))))</f>
        <v>0</v>
      </c>
      <c r="H559" s="49">
        <f>IF(A559="圣骑士",人物成长表!$D559*人物成长表!$B559*5%*转化表!$C$2,IF(A559="战士",人物成长表!$D559*人物成长表!$B559*5%*转化表!$C$3,IF(A559="盗贼",人物成长表!$D559*人物成长表!$B559*5%*转化表!$C$4,IF(A559="弓手",人物成长表!$D559*人物成长表!$B559*5%*转化表!$C$5,IF(A559="法师",人物成长表!$D559*人物成长表!$B559*5%*转化表!$C$6)))))</f>
        <v>163.79999999999998</v>
      </c>
      <c r="I559" s="49">
        <f>IF(A559="圣骑士",人物成长表!$E559*人物成长表!$B559*15%*转化表!$D$2,IF(A559="战士",人物成长表!$E559*人物成长表!$B559*15%*转化表!$D$3,IF(A559="盗贼",人物成长表!$E559*人物成长表!$B559*15%*转化表!$D$4,IF(A559="弓手",人物成长表!$E559*人物成长表!$B559*15%*转化表!$D$5,IF(A559="法师",人物成长表!$E559*人物成长表!$B559*15%*转化表!$D$6)))))</f>
        <v>842.4</v>
      </c>
      <c r="J559" s="48">
        <f>(E559-50)*人物成长表!$B559*7%+0.053+IF(AND(B559&lt;=10,B559&gt;0),(人物成长表!$B559-1)*转化表!$F$24,IF(AND(B559&lt;=20,B559&gt;10),9*转化表!$F$24+(B559-10)*转化表!$F$25,IF(AND(B559&lt;=30,B559&gt;20),9*转化表!$F$24+10*转化表!$F$25+(B559-20)*转化表!$F$26,IF(AND(B559&lt;=40,B559&gt;30),9*转化表!$F$24+10*转化表!$F$25+10*转化表!$F$26+(B559-30)*转化表!$F$27,IF(AND(B559&lt;=50,B559&gt;40),9*转化表!$F$24+10*转化表!$F$25+10*转化表!$F$26+10*转化表!$F$27+(B559-40)*转化表!$F$28,IF(AND(B559&lt;=60,B559&gt;50),9*转化表!$F$24+10*转化表!$F$25+10*转化表!$F$26+10*转化表!$F$27+10*转化表!$F$28+(B559-50)*转化表!$F$29,IF(AND(B559&lt;=70,B559&gt;60),9*转化表!$F$24+10*转化表!$F$25+10*转化表!$F$26+10*转化表!$F$27+10*转化表!$F$28+10*转化表!$F$29+(B559-60)*转化表!$F$30,IF(AND(B559&lt;=80,B559&gt;70),9*转化表!$F$24+10*转化表!$F$25+10*转化表!$F$26+10*转化表!$F$27+10*转化表!$F$28+10*转化表!$F$29+10*转化表!$F$30+(B559-70)*转化表!$F$31,IF(AND(B559&lt;=90,B559&gt;80),9*转化表!$F$24+10*转化表!$F$25+10*转化表!$F$26+10*转化表!$F$27+10*转化表!$F$28+10*转化表!$F$29+10*转化表!$F$30+10*转化表!$F$31+(B559-80)*转化表!$F$32,IF(AND(B559&lt;=100,B559&gt;90),9*转化表!$F$24+10*转化表!$F$25+10*转化表!$F$26+10*转化表!$F$27+10*转化表!$F$28+10*转化表!$F$29+10*转化表!$F$30+10*转化表!$F$31+10*转化表!$F$32+(B559-90)*转化表!$F$33,IF(AND(B559&lt;=110,B559&gt;100),9*转化表!$F$24+10*转化表!$F$25+10*转化表!$F$26+10*转化表!$F$27+10*转化表!$F$28+10*转化表!$F$29+10*转化表!$F$30+10*转化表!$F$31+10*转化表!$F$32+10*转化表!$F$33+(B559-100)*转化表!$F$34,IF(AND(B559&lt;=120,B559&gt;110),9*转化表!$F$24+10*转化表!$F$25+10*转化表!$F$26+10*转化表!$F$27+10*转化表!$F$28+10*转化表!$F$29+10*转化表!$F$30+10*转化表!$F$31+10*转化表!$F$32+10*转化表!$F$33+10*转化表!$F$34+(B559-110)*转化表!$F$35))))))))))))</f>
        <v>106.30300000000001</v>
      </c>
      <c r="K559" s="48">
        <f>(F559-50)*人物成长表!$B559*10%+0.8+IF(AND(B559&lt;=10,B559&gt;0),(人物成长表!$B559-1)*转化表!$G$24,IF(AND(B559&lt;=20,B559&gt;10),9*转化表!$G$24+(B559-10)*转化表!$G$25,IF(AND(B559&lt;=30,B559&gt;20),9*转化表!$G$24+10*转化表!$G$25+(B559-20)*转化表!$G$26,IF(AND(B559&lt;=40,B559&gt;30),9*转化表!$G$24+10*转化表!$G$25+10*转化表!$G$26+(B559-30)*转化表!$G$27,IF(AND(B559&lt;=50,B559&gt;40),9*转化表!$G$24+10*转化表!$G$25+10*转化表!$G$26+10*转化表!$G$27+(B559-40)*转化表!$G$28,IF(AND(B559&lt;=60,B559&gt;50),9*转化表!$G$24+10*转化表!$G$25+10*转化表!$G$26+10*转化表!$G$27+10*转化表!$G$28+(B559-50)*转化表!$G$29,IF(AND(B559&lt;=70,B559&gt;60),9*转化表!$G$24+10*转化表!$G$25+10*转化表!$G$26+10*转化表!$G$27+10*转化表!$G$28+10*转化表!$G$29+(B559-60)*转化表!$G$30,IF(AND(B559&lt;=80,B559&gt;70),9*转化表!$G$24+10*转化表!$G$25+10*转化表!$G$26+10*转化表!$G$27+10*转化表!$G$28+10*转化表!$G$29+10*转化表!$G$30+(B559-70)*转化表!$G$31,IF(AND(B559&lt;=90,B559&gt;80),9*转化表!$G$24+10*转化表!$G$25+10*转化表!$G$26+10*转化表!$G$27+10*转化表!$G$28+10*转化表!$G$29+10*转化表!$G$30+10*转化表!$G$31+(B559-80)*转化表!$G$32,IF(AND(B559&lt;=100,B559&gt;90),9*转化表!$G$24+10*转化表!$G$25+10*转化表!$G$26+10*转化表!$G$27+10*转化表!$G$28+10*转化表!$G$29+10*转化表!$G$30+10*转化表!$G$31+10*转化表!$G$32+(B559-90)*转化表!$G$33,IF(AND(B559&lt;=110,B559&gt;100),9*转化表!$G$24+10*转化表!$G$25+10*转化表!$G$26+10*转化表!$G$27+10*转化表!$G$28+10*转化表!$G$29+10*转化表!$G$30+10*转化表!$G$31+10*转化表!$G$32+10*转化表!$G$33+(B559-100)*转化表!$G$34,IF(AND(B559&lt;=120,B559&gt;110),9*转化表!$G$24+10*转化表!$G$25+10*转化表!$G$26+10*转化表!$G$27+10*转化表!$G$28+10*转化表!$G$29+10*转化表!$G$30+10*转化表!$G$31+10*转化表!$G$32+10*转化表!$G$33+10*转化表!$G$34+(B559-110)*转化表!$G$35))))))))))))</f>
        <v>412.27000000000004</v>
      </c>
      <c r="L559" s="48">
        <f>(F559-50)*人物成长表!$B559*7%+0.8+IF(AND(B559&lt;=10,B559&gt;0),(人物成长表!$B559-1)*转化表!$H$24,IF(AND(B559&lt;=20,B559&gt;10),9*转化表!$H$24+(B559-10)*转化表!$H$25,IF(AND(B559&lt;=30,B559&gt;20),9*转化表!$H$24+10*转化表!$H$25+(B559-20)*转化表!$H$26,IF(AND(B559&lt;=40,B559&gt;30),9*转化表!$H$24+10*转化表!$H$25+10*转化表!$H$26+(B559-30)*转化表!$H$27,IF(AND(B559&lt;=50,B559&gt;40),9*转化表!$H$24+10*转化表!$H$25+10*转化表!$H$26+10*转化表!$H$27+(B559-40)*转化表!$H$28,IF(AND(B559&lt;=60,B559&gt;50),9*转化表!$H$24+10*转化表!$H$25+10*转化表!$H$26+10*转化表!$H$27+10*转化表!$H$28+(B559-50)*转化表!$H$29,IF(AND(B559&lt;=70,B559&gt;60),9*转化表!$H$24+10*转化表!$H$25+10*转化表!$H$26+10*转化表!$H$27+10*转化表!$H$28+10*转化表!$H$29+(B559-60)*转化表!$H$30,IF(AND(B559&lt;=80,B559&gt;70),9*转化表!$H$24+10*转化表!$H$25+10*转化表!$H$26+10*转化表!$H$27+10*转化表!$H$28+10*转化表!$H$29+10*转化表!$H$30+(B559-70)*转化表!$H$31,IF(AND(B559&lt;=90,B559&gt;80),9*转化表!$H$24+10*转化表!$H$25+10*转化表!$H$26+10*转化表!$H$27+10*转化表!$H$28+10*转化表!$H$29+10*转化表!$H$30+10*转化表!$H$31+(B559-80)*转化表!$H$32,IF(AND(B559&lt;=100,B559&gt;90),9*转化表!$H$24+10*转化表!$H$25+10*转化表!$H$26+10*转化表!$H$27+10*转化表!$H$28+10*转化表!$H$29+10*转化表!$H$30+10*转化表!$H$31+10*转化表!$H$32+(B559-90)*转化表!$H$33,IF(AND(B559&lt;=110,B559&gt;100),9*转化表!$H$24+10*转化表!$H$25+10*转化表!$H$26+10*转化表!$H$27+10*转化表!$H$28+10*转化表!$H$29+10*转化表!$H$30+10*转化表!$H$31+10*转化表!$H$32+10*转化表!$H$33+(B559-100)*转化表!$H$34,IF(AND(B559&lt;=120,B559&gt;110),9*转化表!$H$24+10*转化表!$H$25+10*转化表!$H$26+10*转化表!$H$27+10*转化表!$H$28+10*转化表!$H$29+10*转化表!$H$30+10*转化表!$H$31+10*转化表!$H$32+10*转化表!$H$33+10*转化表!$H$34+(B559-110)*转化表!$H$35))))))))))))</f>
        <v>107.05000000000001</v>
      </c>
      <c r="M559" s="30">
        <v>0.25</v>
      </c>
      <c r="N559" s="28">
        <v>0</v>
      </c>
      <c r="O559" s="28">
        <v>0</v>
      </c>
      <c r="P559" s="28">
        <v>0</v>
      </c>
      <c r="Q559" s="28">
        <v>0</v>
      </c>
      <c r="R559" s="28">
        <v>0</v>
      </c>
      <c r="S559" s="28">
        <v>0</v>
      </c>
    </row>
    <row r="560" spans="1:19">
      <c r="A560" s="27" t="s">
        <v>25</v>
      </c>
      <c r="B560" s="28">
        <v>79</v>
      </c>
      <c r="C560" s="29">
        <f>IF(A560="圣骑士",(40*(人物成长表!$B560-1)+150)*转化表!$H$2,IF(A560="战士",(40*(人物成长表!$B560-1)+150)*转化表!$H$3,IF(A560="盗贼",(40*(人物成长表!$B560-1)+150)*转化表!$H$4,IF(A560="弓手",(40*(人物成长表!$B560-1)+150)*转化表!$H$5,IF(A560="法师",(40*(人物成长表!$B560-1)+150)*转化表!$H$6)))))</f>
        <v>2289</v>
      </c>
      <c r="D560" s="27">
        <v>60</v>
      </c>
      <c r="E560" s="27">
        <v>60</v>
      </c>
      <c r="F560" s="28">
        <v>60</v>
      </c>
      <c r="G560" s="49">
        <f>IF(A560="圣骑士",人物成长表!$D560*人物成长表!$B560*10%*转化表!$B$2+转化表!$B$2*人物成长表!$B560*10%,IF(A560="战士",人物成长表!$D560*人物成长表!$B560*10%+16+(人物成长表!$B560-1)*(-3),IF(A560="盗贼",人物成长表!$D560*人物成长表!$B560*15%*转化表!$B$4,IF(A560="弓手",人物成长表!$D560*人物成长表!$B560*15%*转化表!$B$5,IF(A560="法师",人物成长表!$D560*人物成长表!$B560*15%*转化表!$B$6)))))</f>
        <v>0</v>
      </c>
      <c r="H560" s="49">
        <f>IF(A560="圣骑士",人物成长表!$D560*人物成长表!$B560*5%*转化表!$C$2,IF(A560="战士",人物成长表!$D560*人物成长表!$B560*5%*转化表!$C$3,IF(A560="盗贼",人物成长表!$D560*人物成长表!$B560*5%*转化表!$C$4,IF(A560="弓手",人物成长表!$D560*人物成长表!$B560*5%*转化表!$C$5,IF(A560="法师",人物成长表!$D560*人物成长表!$B560*5%*转化表!$C$6)))))</f>
        <v>165.89999999999998</v>
      </c>
      <c r="I560" s="49">
        <f>IF(A560="圣骑士",人物成长表!$E560*人物成长表!$B560*15%*转化表!$D$2,IF(A560="战士",人物成长表!$E560*人物成长表!$B560*15%*转化表!$D$3,IF(A560="盗贼",人物成长表!$E560*人物成长表!$B560*15%*转化表!$D$4,IF(A560="弓手",人物成长表!$E560*人物成长表!$B560*15%*转化表!$D$5,IF(A560="法师",人物成长表!$E560*人物成长表!$B560*15%*转化表!$D$6)))))</f>
        <v>853.19999999999993</v>
      </c>
      <c r="J560" s="48">
        <f>(E560-50)*人物成长表!$B560*7%+0.053+IF(AND(B560&lt;=10,B560&gt;0),(人物成长表!$B560-1)*转化表!$F$24,IF(AND(B560&lt;=20,B560&gt;10),9*转化表!$F$24+(B560-10)*转化表!$F$25,IF(AND(B560&lt;=30,B560&gt;20),9*转化表!$F$24+10*转化表!$F$25+(B560-20)*转化表!$F$26,IF(AND(B560&lt;=40,B560&gt;30),9*转化表!$F$24+10*转化表!$F$25+10*转化表!$F$26+(B560-30)*转化表!$F$27,IF(AND(B560&lt;=50,B560&gt;40),9*转化表!$F$24+10*转化表!$F$25+10*转化表!$F$26+10*转化表!$F$27+(B560-40)*转化表!$F$28,IF(AND(B560&lt;=60,B560&gt;50),9*转化表!$F$24+10*转化表!$F$25+10*转化表!$F$26+10*转化表!$F$27+10*转化表!$F$28+(B560-50)*转化表!$F$29,IF(AND(B560&lt;=70,B560&gt;60),9*转化表!$F$24+10*转化表!$F$25+10*转化表!$F$26+10*转化表!$F$27+10*转化表!$F$28+10*转化表!$F$29+(B560-60)*转化表!$F$30,IF(AND(B560&lt;=80,B560&gt;70),9*转化表!$F$24+10*转化表!$F$25+10*转化表!$F$26+10*转化表!$F$27+10*转化表!$F$28+10*转化表!$F$29+10*转化表!$F$30+(B560-70)*转化表!$F$31,IF(AND(B560&lt;=90,B560&gt;80),9*转化表!$F$24+10*转化表!$F$25+10*转化表!$F$26+10*转化表!$F$27+10*转化表!$F$28+10*转化表!$F$29+10*转化表!$F$30+10*转化表!$F$31+(B560-80)*转化表!$F$32,IF(AND(B560&lt;=100,B560&gt;90),9*转化表!$F$24+10*转化表!$F$25+10*转化表!$F$26+10*转化表!$F$27+10*转化表!$F$28+10*转化表!$F$29+10*转化表!$F$30+10*转化表!$F$31+10*转化表!$F$32+(B560-90)*转化表!$F$33,IF(AND(B560&lt;=110,B560&gt;100),9*转化表!$F$24+10*转化表!$F$25+10*转化表!$F$26+10*转化表!$F$27+10*转化表!$F$28+10*转化表!$F$29+10*转化表!$F$30+10*转化表!$F$31+10*转化表!$F$32+10*转化表!$F$33+(B560-100)*转化表!$F$34,IF(AND(B560&lt;=120,B560&gt;110),9*转化表!$F$24+10*转化表!$F$25+10*转化表!$F$26+10*转化表!$F$27+10*转化表!$F$28+10*转化表!$F$29+10*转化表!$F$30+10*转化表!$F$31+10*转化表!$F$32+10*转化表!$F$33+10*转化表!$F$34+(B560-110)*转化表!$F$35))))))))))))</f>
        <v>108.00300000000001</v>
      </c>
      <c r="K560" s="48">
        <f>(F560-50)*人物成长表!$B560*10%+0.8+IF(AND(B560&lt;=10,B560&gt;0),(人物成长表!$B560-1)*转化表!$G$24,IF(AND(B560&lt;=20,B560&gt;10),9*转化表!$G$24+(B560-10)*转化表!$G$25,IF(AND(B560&lt;=30,B560&gt;20),9*转化表!$G$24+10*转化表!$G$25+(B560-20)*转化表!$G$26,IF(AND(B560&lt;=40,B560&gt;30),9*转化表!$G$24+10*转化表!$G$25+10*转化表!$G$26+(B560-30)*转化表!$G$27,IF(AND(B560&lt;=50,B560&gt;40),9*转化表!$G$24+10*转化表!$G$25+10*转化表!$G$26+10*转化表!$G$27+(B560-40)*转化表!$G$28,IF(AND(B560&lt;=60,B560&gt;50),9*转化表!$G$24+10*转化表!$G$25+10*转化表!$G$26+10*转化表!$G$27+10*转化表!$G$28+(B560-50)*转化表!$G$29,IF(AND(B560&lt;=70,B560&gt;60),9*转化表!$G$24+10*转化表!$G$25+10*转化表!$G$26+10*转化表!$G$27+10*转化表!$G$28+10*转化表!$G$29+(B560-60)*转化表!$G$30,IF(AND(B560&lt;=80,B560&gt;70),9*转化表!$G$24+10*转化表!$G$25+10*转化表!$G$26+10*转化表!$G$27+10*转化表!$G$28+10*转化表!$G$29+10*转化表!$G$30+(B560-70)*转化表!$G$31,IF(AND(B560&lt;=90,B560&gt;80),9*转化表!$G$24+10*转化表!$G$25+10*转化表!$G$26+10*转化表!$G$27+10*转化表!$G$28+10*转化表!$G$29+10*转化表!$G$30+10*转化表!$G$31+(B560-80)*转化表!$G$32,IF(AND(B560&lt;=100,B560&gt;90),9*转化表!$G$24+10*转化表!$G$25+10*转化表!$G$26+10*转化表!$G$27+10*转化表!$G$28+10*转化表!$G$29+10*转化表!$G$30+10*转化表!$G$31+10*转化表!$G$32+(B560-90)*转化表!$G$33,IF(AND(B560&lt;=110,B560&gt;100),9*转化表!$G$24+10*转化表!$G$25+10*转化表!$G$26+10*转化表!$G$27+10*转化表!$G$28+10*转化表!$G$29+10*转化表!$G$30+10*转化表!$G$31+10*转化表!$G$32+10*转化表!$G$33+(B560-100)*转化表!$G$34,IF(AND(B560&lt;=120,B560&gt;110),9*转化表!$G$24+10*转化表!$G$25+10*转化表!$G$26+10*转化表!$G$27+10*转化表!$G$28+10*转化表!$G$29+10*转化表!$G$30+10*转化表!$G$31+10*转化表!$G$32+10*转化表!$G$33+10*转化表!$G$34+(B560-110)*转化表!$G$35))))))))))))</f>
        <v>421.37</v>
      </c>
      <c r="L560" s="48">
        <f>(F560-50)*人物成长表!$B560*7%+0.8+IF(AND(B560&lt;=10,B560&gt;0),(人物成长表!$B560-1)*转化表!$H$24,IF(AND(B560&lt;=20,B560&gt;10),9*转化表!$H$24+(B560-10)*转化表!$H$25,IF(AND(B560&lt;=30,B560&gt;20),9*转化表!$H$24+10*转化表!$H$25+(B560-20)*转化表!$H$26,IF(AND(B560&lt;=40,B560&gt;30),9*转化表!$H$24+10*转化表!$H$25+10*转化表!$H$26+(B560-30)*转化表!$H$27,IF(AND(B560&lt;=50,B560&gt;40),9*转化表!$H$24+10*转化表!$H$25+10*转化表!$H$26+10*转化表!$H$27+(B560-40)*转化表!$H$28,IF(AND(B560&lt;=60,B560&gt;50),9*转化表!$H$24+10*转化表!$H$25+10*转化表!$H$26+10*转化表!$H$27+10*转化表!$H$28+(B560-50)*转化表!$H$29,IF(AND(B560&lt;=70,B560&gt;60),9*转化表!$H$24+10*转化表!$H$25+10*转化表!$H$26+10*转化表!$H$27+10*转化表!$H$28+10*转化表!$H$29+(B560-60)*转化表!$H$30,IF(AND(B560&lt;=80,B560&gt;70),9*转化表!$H$24+10*转化表!$H$25+10*转化表!$H$26+10*转化表!$H$27+10*转化表!$H$28+10*转化表!$H$29+10*转化表!$H$30+(B560-70)*转化表!$H$31,IF(AND(B560&lt;=90,B560&gt;80),9*转化表!$H$24+10*转化表!$H$25+10*转化表!$H$26+10*转化表!$H$27+10*转化表!$H$28+10*转化表!$H$29+10*转化表!$H$30+10*转化表!$H$31+(B560-80)*转化表!$H$32,IF(AND(B560&lt;=100,B560&gt;90),9*转化表!$H$24+10*转化表!$H$25+10*转化表!$H$26+10*转化表!$H$27+10*转化表!$H$28+10*转化表!$H$29+10*转化表!$H$30+10*转化表!$H$31+10*转化表!$H$32+(B560-90)*转化表!$H$33,IF(AND(B560&lt;=110,B560&gt;100),9*转化表!$H$24+10*转化表!$H$25+10*转化表!$H$26+10*转化表!$H$27+10*转化表!$H$28+10*转化表!$H$29+10*转化表!$H$30+10*转化表!$H$31+10*转化表!$H$32+10*转化表!$H$33+(B560-100)*转化表!$H$34,IF(AND(B560&lt;=120,B560&gt;110),9*转化表!$H$24+10*转化表!$H$25+10*转化表!$H$26+10*转化表!$H$27+10*转化表!$H$28+10*转化表!$H$29+10*转化表!$H$30+10*转化表!$H$31+10*转化表!$H$32+10*转化表!$H$33+10*转化表!$H$34+(B560-110)*转化表!$H$35))))))))))))</f>
        <v>108.75</v>
      </c>
      <c r="M560" s="30">
        <v>0.25</v>
      </c>
      <c r="N560" s="28">
        <v>0</v>
      </c>
      <c r="O560" s="28">
        <v>0</v>
      </c>
      <c r="P560" s="28">
        <v>0</v>
      </c>
      <c r="Q560" s="28">
        <v>0</v>
      </c>
      <c r="R560" s="28">
        <v>0</v>
      </c>
      <c r="S560" s="28">
        <v>0</v>
      </c>
    </row>
    <row r="561" spans="1:19">
      <c r="A561" s="27" t="s">
        <v>25</v>
      </c>
      <c r="B561" s="28">
        <v>80</v>
      </c>
      <c r="C561" s="29">
        <f>IF(A561="圣骑士",(40*(人物成长表!$B561-1)+150)*转化表!$H$2,IF(A561="战士",(40*(人物成长表!$B561-1)+150)*转化表!$H$3,IF(A561="盗贼",(40*(人物成长表!$B561-1)+150)*转化表!$H$4,IF(A561="弓手",(40*(人物成长表!$B561-1)+150)*转化表!$H$5,IF(A561="法师",(40*(人物成长表!$B561-1)+150)*转化表!$H$6)))))</f>
        <v>2317</v>
      </c>
      <c r="D561" s="27">
        <v>60</v>
      </c>
      <c r="E561" s="27">
        <v>60</v>
      </c>
      <c r="F561" s="28">
        <v>60</v>
      </c>
      <c r="G561" s="49">
        <f>IF(A561="圣骑士",人物成长表!$D561*人物成长表!$B561*10%*转化表!$B$2+转化表!$B$2*人物成长表!$B561*10%,IF(A561="战士",人物成长表!$D561*人物成长表!$B561*10%+16+(人物成长表!$B561-1)*(-3),IF(A561="盗贼",人物成长表!$D561*人物成长表!$B561*15%*转化表!$B$4,IF(A561="弓手",人物成长表!$D561*人物成长表!$B561*15%*转化表!$B$5,IF(A561="法师",人物成长表!$D561*人物成长表!$B561*15%*转化表!$B$6)))))</f>
        <v>0</v>
      </c>
      <c r="H561" s="49">
        <f>IF(A561="圣骑士",人物成长表!$D561*人物成长表!$B561*5%*转化表!$C$2,IF(A561="战士",人物成长表!$D561*人物成长表!$B561*5%*转化表!$C$3,IF(A561="盗贼",人物成长表!$D561*人物成长表!$B561*5%*转化表!$C$4,IF(A561="弓手",人物成长表!$D561*人物成长表!$B561*5%*转化表!$C$5,IF(A561="法师",人物成长表!$D561*人物成长表!$B561*5%*转化表!$C$6)))))</f>
        <v>168</v>
      </c>
      <c r="I561" s="49">
        <f>IF(A561="圣骑士",人物成长表!$E561*人物成长表!$B561*15%*转化表!$D$2,IF(A561="战士",人物成长表!$E561*人物成长表!$B561*15%*转化表!$D$3,IF(A561="盗贼",人物成长表!$E561*人物成长表!$B561*15%*转化表!$D$4,IF(A561="弓手",人物成长表!$E561*人物成长表!$B561*15%*转化表!$D$5,IF(A561="法师",人物成长表!$E561*人物成长表!$B561*15%*转化表!$D$6)))))</f>
        <v>864</v>
      </c>
      <c r="J561" s="48">
        <f>(E561-50)*人物成长表!$B561*7%+0.053+IF(AND(B561&lt;=10,B561&gt;0),(人物成长表!$B561-1)*转化表!$F$24,IF(AND(B561&lt;=20,B561&gt;10),9*转化表!$F$24+(B561-10)*转化表!$F$25,IF(AND(B561&lt;=30,B561&gt;20),9*转化表!$F$24+10*转化表!$F$25+(B561-20)*转化表!$F$26,IF(AND(B561&lt;=40,B561&gt;30),9*转化表!$F$24+10*转化表!$F$25+10*转化表!$F$26+(B561-30)*转化表!$F$27,IF(AND(B561&lt;=50,B561&gt;40),9*转化表!$F$24+10*转化表!$F$25+10*转化表!$F$26+10*转化表!$F$27+(B561-40)*转化表!$F$28,IF(AND(B561&lt;=60,B561&gt;50),9*转化表!$F$24+10*转化表!$F$25+10*转化表!$F$26+10*转化表!$F$27+10*转化表!$F$28+(B561-50)*转化表!$F$29,IF(AND(B561&lt;=70,B561&gt;60),9*转化表!$F$24+10*转化表!$F$25+10*转化表!$F$26+10*转化表!$F$27+10*转化表!$F$28+10*转化表!$F$29+(B561-60)*转化表!$F$30,IF(AND(B561&lt;=80,B561&gt;70),9*转化表!$F$24+10*转化表!$F$25+10*转化表!$F$26+10*转化表!$F$27+10*转化表!$F$28+10*转化表!$F$29+10*转化表!$F$30+(B561-70)*转化表!$F$31,IF(AND(B561&lt;=90,B561&gt;80),9*转化表!$F$24+10*转化表!$F$25+10*转化表!$F$26+10*转化表!$F$27+10*转化表!$F$28+10*转化表!$F$29+10*转化表!$F$30+10*转化表!$F$31+(B561-80)*转化表!$F$32,IF(AND(B561&lt;=100,B561&gt;90),9*转化表!$F$24+10*转化表!$F$25+10*转化表!$F$26+10*转化表!$F$27+10*转化表!$F$28+10*转化表!$F$29+10*转化表!$F$30+10*转化表!$F$31+10*转化表!$F$32+(B561-90)*转化表!$F$33,IF(AND(B561&lt;=110,B561&gt;100),9*转化表!$F$24+10*转化表!$F$25+10*转化表!$F$26+10*转化表!$F$27+10*转化表!$F$28+10*转化表!$F$29+10*转化表!$F$30+10*转化表!$F$31+10*转化表!$F$32+10*转化表!$F$33+(B561-100)*转化表!$F$34,IF(AND(B561&lt;=120,B561&gt;110),9*转化表!$F$24+10*转化表!$F$25+10*转化表!$F$26+10*转化表!$F$27+10*转化表!$F$28+10*转化表!$F$29+10*转化表!$F$30+10*转化表!$F$31+10*转化表!$F$32+10*转化表!$F$33+10*转化表!$F$34+(B561-110)*转化表!$F$35))))))))))))</f>
        <v>109.703</v>
      </c>
      <c r="K561" s="48">
        <f>(F561-50)*人物成长表!$B561*10%+0.8+IF(AND(B561&lt;=10,B561&gt;0),(人物成长表!$B561-1)*转化表!$G$24,IF(AND(B561&lt;=20,B561&gt;10),9*转化表!$G$24+(B561-10)*转化表!$G$25,IF(AND(B561&lt;=30,B561&gt;20),9*转化表!$G$24+10*转化表!$G$25+(B561-20)*转化表!$G$26,IF(AND(B561&lt;=40,B561&gt;30),9*转化表!$G$24+10*转化表!$G$25+10*转化表!$G$26+(B561-30)*转化表!$G$27,IF(AND(B561&lt;=50,B561&gt;40),9*转化表!$G$24+10*转化表!$G$25+10*转化表!$G$26+10*转化表!$G$27+(B561-40)*转化表!$G$28,IF(AND(B561&lt;=60,B561&gt;50),9*转化表!$G$24+10*转化表!$G$25+10*转化表!$G$26+10*转化表!$G$27+10*转化表!$G$28+(B561-50)*转化表!$G$29,IF(AND(B561&lt;=70,B561&gt;60),9*转化表!$G$24+10*转化表!$G$25+10*转化表!$G$26+10*转化表!$G$27+10*转化表!$G$28+10*转化表!$G$29+(B561-60)*转化表!$G$30,IF(AND(B561&lt;=80,B561&gt;70),9*转化表!$G$24+10*转化表!$G$25+10*转化表!$G$26+10*转化表!$G$27+10*转化表!$G$28+10*转化表!$G$29+10*转化表!$G$30+(B561-70)*转化表!$G$31,IF(AND(B561&lt;=90,B561&gt;80),9*转化表!$G$24+10*转化表!$G$25+10*转化表!$G$26+10*转化表!$G$27+10*转化表!$G$28+10*转化表!$G$29+10*转化表!$G$30+10*转化表!$G$31+(B561-80)*转化表!$G$32,IF(AND(B561&lt;=100,B561&gt;90),9*转化表!$G$24+10*转化表!$G$25+10*转化表!$G$26+10*转化表!$G$27+10*转化表!$G$28+10*转化表!$G$29+10*转化表!$G$30+10*转化表!$G$31+10*转化表!$G$32+(B561-90)*转化表!$G$33,IF(AND(B561&lt;=110,B561&gt;100),9*转化表!$G$24+10*转化表!$G$25+10*转化表!$G$26+10*转化表!$G$27+10*转化表!$G$28+10*转化表!$G$29+10*转化表!$G$30+10*转化表!$G$31+10*转化表!$G$32+10*转化表!$G$33+(B561-100)*转化表!$G$34,IF(AND(B561&lt;=120,B561&gt;110),9*转化表!$G$24+10*转化表!$G$25+10*转化表!$G$26+10*转化表!$G$27+10*转化表!$G$28+10*转化表!$G$29+10*转化表!$G$30+10*转化表!$G$31+10*转化表!$G$32+10*转化表!$G$33+10*转化表!$G$34+(B561-110)*转化表!$G$35))))))))))))</f>
        <v>430.47</v>
      </c>
      <c r="L561" s="48">
        <f>(F561-50)*人物成长表!$B561*7%+0.8+IF(AND(B561&lt;=10,B561&gt;0),(人物成长表!$B561-1)*转化表!$H$24,IF(AND(B561&lt;=20,B561&gt;10),9*转化表!$H$24+(B561-10)*转化表!$H$25,IF(AND(B561&lt;=30,B561&gt;20),9*转化表!$H$24+10*转化表!$H$25+(B561-20)*转化表!$H$26,IF(AND(B561&lt;=40,B561&gt;30),9*转化表!$H$24+10*转化表!$H$25+10*转化表!$H$26+(B561-30)*转化表!$H$27,IF(AND(B561&lt;=50,B561&gt;40),9*转化表!$H$24+10*转化表!$H$25+10*转化表!$H$26+10*转化表!$H$27+(B561-40)*转化表!$H$28,IF(AND(B561&lt;=60,B561&gt;50),9*转化表!$H$24+10*转化表!$H$25+10*转化表!$H$26+10*转化表!$H$27+10*转化表!$H$28+(B561-50)*转化表!$H$29,IF(AND(B561&lt;=70,B561&gt;60),9*转化表!$H$24+10*转化表!$H$25+10*转化表!$H$26+10*转化表!$H$27+10*转化表!$H$28+10*转化表!$H$29+(B561-60)*转化表!$H$30,IF(AND(B561&lt;=80,B561&gt;70),9*转化表!$H$24+10*转化表!$H$25+10*转化表!$H$26+10*转化表!$H$27+10*转化表!$H$28+10*转化表!$H$29+10*转化表!$H$30+(B561-70)*转化表!$H$31,IF(AND(B561&lt;=90,B561&gt;80),9*转化表!$H$24+10*转化表!$H$25+10*转化表!$H$26+10*转化表!$H$27+10*转化表!$H$28+10*转化表!$H$29+10*转化表!$H$30+10*转化表!$H$31+(B561-80)*转化表!$H$32,IF(AND(B561&lt;=100,B561&gt;90),9*转化表!$H$24+10*转化表!$H$25+10*转化表!$H$26+10*转化表!$H$27+10*转化表!$H$28+10*转化表!$H$29+10*转化表!$H$30+10*转化表!$H$31+10*转化表!$H$32+(B561-90)*转化表!$H$33,IF(AND(B561&lt;=110,B561&gt;100),9*转化表!$H$24+10*转化表!$H$25+10*转化表!$H$26+10*转化表!$H$27+10*转化表!$H$28+10*转化表!$H$29+10*转化表!$H$30+10*转化表!$H$31+10*转化表!$H$32+10*转化表!$H$33+(B561-100)*转化表!$H$34,IF(AND(B561&lt;=120,B561&gt;110),9*转化表!$H$24+10*转化表!$H$25+10*转化表!$H$26+10*转化表!$H$27+10*转化表!$H$28+10*转化表!$H$29+10*转化表!$H$30+10*转化表!$H$31+10*转化表!$H$32+10*转化表!$H$33+10*转化表!$H$34+(B561-110)*转化表!$H$35))))))))))))</f>
        <v>110.45000000000002</v>
      </c>
      <c r="M561" s="30">
        <v>0.25</v>
      </c>
      <c r="N561" s="28">
        <v>0</v>
      </c>
      <c r="O561" s="28">
        <v>0</v>
      </c>
      <c r="P561" s="28">
        <v>0</v>
      </c>
      <c r="Q561" s="28">
        <v>0</v>
      </c>
      <c r="R561" s="28">
        <v>0</v>
      </c>
      <c r="S561" s="28">
        <v>0</v>
      </c>
    </row>
    <row r="562" spans="1:19">
      <c r="A562" s="27" t="s">
        <v>25</v>
      </c>
      <c r="B562" s="28">
        <v>81</v>
      </c>
      <c r="C562" s="29">
        <f>IF(A562="圣骑士",(40*(人物成长表!$B562-1)+150)*转化表!$H$2,IF(A562="战士",(40*(人物成长表!$B562-1)+150)*转化表!$H$3,IF(A562="盗贼",(40*(人物成长表!$B562-1)+150)*转化表!$H$4,IF(A562="弓手",(40*(人物成长表!$B562-1)+150)*转化表!$H$5,IF(A562="法师",(40*(人物成长表!$B562-1)+150)*转化表!$H$6)))))</f>
        <v>2345</v>
      </c>
      <c r="D562" s="27">
        <v>60</v>
      </c>
      <c r="E562" s="27">
        <v>60</v>
      </c>
      <c r="F562" s="28">
        <v>60</v>
      </c>
      <c r="G562" s="49">
        <f>IF(A562="圣骑士",人物成长表!$D562*人物成长表!$B562*10%*转化表!$B$2+转化表!$B$2*人物成长表!$B562*10%,IF(A562="战士",人物成长表!$D562*人物成长表!$B562*10%+16+(人物成长表!$B562-1)*(-3),IF(A562="盗贼",人物成长表!$D562*人物成长表!$B562*15%*转化表!$B$4,IF(A562="弓手",人物成长表!$D562*人物成长表!$B562*15%*转化表!$B$5,IF(A562="法师",人物成长表!$D562*人物成长表!$B562*15%*转化表!$B$6)))))</f>
        <v>0</v>
      </c>
      <c r="H562" s="49">
        <f>IF(A562="圣骑士",人物成长表!$D562*人物成长表!$B562*5%*转化表!$C$2,IF(A562="战士",人物成长表!$D562*人物成长表!$B562*5%*转化表!$C$3,IF(A562="盗贼",人物成长表!$D562*人物成长表!$B562*5%*转化表!$C$4,IF(A562="弓手",人物成长表!$D562*人物成长表!$B562*5%*转化表!$C$5,IF(A562="法师",人物成长表!$D562*人物成长表!$B562*5%*转化表!$C$6)))))</f>
        <v>170.1</v>
      </c>
      <c r="I562" s="49">
        <f>IF(A562="圣骑士",人物成长表!$E562*人物成长表!$B562*15%*转化表!$D$2,IF(A562="战士",人物成长表!$E562*人物成长表!$B562*15%*转化表!$D$3,IF(A562="盗贼",人物成长表!$E562*人物成长表!$B562*15%*转化表!$D$4,IF(A562="弓手",人物成长表!$E562*人物成长表!$B562*15%*转化表!$D$5,IF(A562="法师",人物成长表!$E562*人物成长表!$B562*15%*转化表!$D$6)))))</f>
        <v>874.8</v>
      </c>
      <c r="J562" s="48">
        <f>(E562-50)*人物成长表!$B562*7%+0.053+IF(AND(B562&lt;=10,B562&gt;0),(人物成长表!$B562-1)*转化表!$F$24,IF(AND(B562&lt;=20,B562&gt;10),9*转化表!$F$24+(B562-10)*转化表!$F$25,IF(AND(B562&lt;=30,B562&gt;20),9*转化表!$F$24+10*转化表!$F$25+(B562-20)*转化表!$F$26,IF(AND(B562&lt;=40,B562&gt;30),9*转化表!$F$24+10*转化表!$F$25+10*转化表!$F$26+(B562-30)*转化表!$F$27,IF(AND(B562&lt;=50,B562&gt;40),9*转化表!$F$24+10*转化表!$F$25+10*转化表!$F$26+10*转化表!$F$27+(B562-40)*转化表!$F$28,IF(AND(B562&lt;=60,B562&gt;50),9*转化表!$F$24+10*转化表!$F$25+10*转化表!$F$26+10*转化表!$F$27+10*转化表!$F$28+(B562-50)*转化表!$F$29,IF(AND(B562&lt;=70,B562&gt;60),9*转化表!$F$24+10*转化表!$F$25+10*转化表!$F$26+10*转化表!$F$27+10*转化表!$F$28+10*转化表!$F$29+(B562-60)*转化表!$F$30,IF(AND(B562&lt;=80,B562&gt;70),9*转化表!$F$24+10*转化表!$F$25+10*转化表!$F$26+10*转化表!$F$27+10*转化表!$F$28+10*转化表!$F$29+10*转化表!$F$30+(B562-70)*转化表!$F$31,IF(AND(B562&lt;=90,B562&gt;80),9*转化表!$F$24+10*转化表!$F$25+10*转化表!$F$26+10*转化表!$F$27+10*转化表!$F$28+10*转化表!$F$29+10*转化表!$F$30+10*转化表!$F$31+(B562-80)*转化表!$F$32,IF(AND(B562&lt;=100,B562&gt;90),9*转化表!$F$24+10*转化表!$F$25+10*转化表!$F$26+10*转化表!$F$27+10*转化表!$F$28+10*转化表!$F$29+10*转化表!$F$30+10*转化表!$F$31+10*转化表!$F$32+(B562-90)*转化表!$F$33,IF(AND(B562&lt;=110,B562&gt;100),9*转化表!$F$24+10*转化表!$F$25+10*转化表!$F$26+10*转化表!$F$27+10*转化表!$F$28+10*转化表!$F$29+10*转化表!$F$30+10*转化表!$F$31+10*转化表!$F$32+10*转化表!$F$33+(B562-100)*转化表!$F$34,IF(AND(B562&lt;=120,B562&gt;110),9*转化表!$F$24+10*转化表!$F$25+10*转化表!$F$26+10*转化表!$F$27+10*转化表!$F$28+10*转化表!$F$29+10*转化表!$F$30+10*转化表!$F$31+10*转化表!$F$32+10*转化表!$F$33+10*转化表!$F$34+(B562-110)*转化表!$F$35))))))))))))</f>
        <v>111.553</v>
      </c>
      <c r="K562" s="48">
        <f>(F562-50)*人物成长表!$B562*10%+0.8+IF(AND(B562&lt;=10,B562&gt;0),(人物成长表!$B562-1)*转化表!$G$24,IF(AND(B562&lt;=20,B562&gt;10),9*转化表!$G$24+(B562-10)*转化表!$G$25,IF(AND(B562&lt;=30,B562&gt;20),9*转化表!$G$24+10*转化表!$G$25+(B562-20)*转化表!$G$26,IF(AND(B562&lt;=40,B562&gt;30),9*转化表!$G$24+10*转化表!$G$25+10*转化表!$G$26+(B562-30)*转化表!$G$27,IF(AND(B562&lt;=50,B562&gt;40),9*转化表!$G$24+10*转化表!$G$25+10*转化表!$G$26+10*转化表!$G$27+(B562-40)*转化表!$G$28,IF(AND(B562&lt;=60,B562&gt;50),9*转化表!$G$24+10*转化表!$G$25+10*转化表!$G$26+10*转化表!$G$27+10*转化表!$G$28+(B562-50)*转化表!$G$29,IF(AND(B562&lt;=70,B562&gt;60),9*转化表!$G$24+10*转化表!$G$25+10*转化表!$G$26+10*转化表!$G$27+10*转化表!$G$28+10*转化表!$G$29+(B562-60)*转化表!$G$30,IF(AND(B562&lt;=80,B562&gt;70),9*转化表!$G$24+10*转化表!$G$25+10*转化表!$G$26+10*转化表!$G$27+10*转化表!$G$28+10*转化表!$G$29+10*转化表!$G$30+(B562-70)*转化表!$G$31,IF(AND(B562&lt;=90,B562&gt;80),9*转化表!$G$24+10*转化表!$G$25+10*转化表!$G$26+10*转化表!$G$27+10*转化表!$G$28+10*转化表!$G$29+10*转化表!$G$30+10*转化表!$G$31+(B562-80)*转化表!$G$32,IF(AND(B562&lt;=100,B562&gt;90),9*转化表!$G$24+10*转化表!$G$25+10*转化表!$G$26+10*转化表!$G$27+10*转化表!$G$28+10*转化表!$G$29+10*转化表!$G$30+10*转化表!$G$31+10*转化表!$G$32+(B562-90)*转化表!$G$33,IF(AND(B562&lt;=110,B562&gt;100),9*转化表!$G$24+10*转化表!$G$25+10*转化表!$G$26+10*转化表!$G$27+10*转化表!$G$28+10*转化表!$G$29+10*转化表!$G$30+10*转化表!$G$31+10*转化表!$G$32+10*转化表!$G$33+(B562-100)*转化表!$G$34,IF(AND(B562&lt;=120,B562&gt;110),9*转化表!$G$24+10*转化表!$G$25+10*转化表!$G$26+10*转化表!$G$27+10*转化表!$G$28+10*转化表!$G$29+10*转化表!$G$30+10*转化表!$G$31+10*转化表!$G$32+10*转化表!$G$33+10*转化表!$G$34+(B562-110)*转化表!$G$35))))))))))))</f>
        <v>440.77000000000004</v>
      </c>
      <c r="L562" s="48">
        <f>(F562-50)*人物成长表!$B562*7%+0.8+IF(AND(B562&lt;=10,B562&gt;0),(人物成长表!$B562-1)*转化表!$H$24,IF(AND(B562&lt;=20,B562&gt;10),9*转化表!$H$24+(B562-10)*转化表!$H$25,IF(AND(B562&lt;=30,B562&gt;20),9*转化表!$H$24+10*转化表!$H$25+(B562-20)*转化表!$H$26,IF(AND(B562&lt;=40,B562&gt;30),9*转化表!$H$24+10*转化表!$H$25+10*转化表!$H$26+(B562-30)*转化表!$H$27,IF(AND(B562&lt;=50,B562&gt;40),9*转化表!$H$24+10*转化表!$H$25+10*转化表!$H$26+10*转化表!$H$27+(B562-40)*转化表!$H$28,IF(AND(B562&lt;=60,B562&gt;50),9*转化表!$H$24+10*转化表!$H$25+10*转化表!$H$26+10*转化表!$H$27+10*转化表!$H$28+(B562-50)*转化表!$H$29,IF(AND(B562&lt;=70,B562&gt;60),9*转化表!$H$24+10*转化表!$H$25+10*转化表!$H$26+10*转化表!$H$27+10*转化表!$H$28+10*转化表!$H$29+(B562-60)*转化表!$H$30,IF(AND(B562&lt;=80,B562&gt;70),9*转化表!$H$24+10*转化表!$H$25+10*转化表!$H$26+10*转化表!$H$27+10*转化表!$H$28+10*转化表!$H$29+10*转化表!$H$30+(B562-70)*转化表!$H$31,IF(AND(B562&lt;=90,B562&gt;80),9*转化表!$H$24+10*转化表!$H$25+10*转化表!$H$26+10*转化表!$H$27+10*转化表!$H$28+10*转化表!$H$29+10*转化表!$H$30+10*转化表!$H$31+(B562-80)*转化表!$H$32,IF(AND(B562&lt;=100,B562&gt;90),9*转化表!$H$24+10*转化表!$H$25+10*转化表!$H$26+10*转化表!$H$27+10*转化表!$H$28+10*转化表!$H$29+10*转化表!$H$30+10*转化表!$H$31+10*转化表!$H$32+(B562-90)*转化表!$H$33,IF(AND(B562&lt;=110,B562&gt;100),9*转化表!$H$24+10*转化表!$H$25+10*转化表!$H$26+10*转化表!$H$27+10*转化表!$H$28+10*转化表!$H$29+10*转化表!$H$30+10*转化表!$H$31+10*转化表!$H$32+10*转化表!$H$33+(B562-100)*转化表!$H$34,IF(AND(B562&lt;=120,B562&gt;110),9*转化表!$H$24+10*转化表!$H$25+10*转化表!$H$26+10*转化表!$H$27+10*转化表!$H$28+10*转化表!$H$29+10*转化表!$H$30+10*转化表!$H$31+10*转化表!$H$32+10*转化表!$H$33+10*转化表!$H$34+(B562-110)*转化表!$H$35))))))))))))</f>
        <v>112.30000000000001</v>
      </c>
      <c r="M562" s="30">
        <v>0.25</v>
      </c>
      <c r="N562" s="28">
        <v>0</v>
      </c>
      <c r="O562" s="28">
        <v>0</v>
      </c>
      <c r="P562" s="28">
        <v>0</v>
      </c>
      <c r="Q562" s="28">
        <v>0</v>
      </c>
      <c r="R562" s="28">
        <v>0</v>
      </c>
      <c r="S562" s="28">
        <v>0</v>
      </c>
    </row>
    <row r="563" spans="1:19">
      <c r="A563" s="27" t="s">
        <v>25</v>
      </c>
      <c r="B563" s="28">
        <v>82</v>
      </c>
      <c r="C563" s="29">
        <f>IF(A563="圣骑士",(40*(人物成长表!$B563-1)+150)*转化表!$H$2,IF(A563="战士",(40*(人物成长表!$B563-1)+150)*转化表!$H$3,IF(A563="盗贼",(40*(人物成长表!$B563-1)+150)*转化表!$H$4,IF(A563="弓手",(40*(人物成长表!$B563-1)+150)*转化表!$H$5,IF(A563="法师",(40*(人物成长表!$B563-1)+150)*转化表!$H$6)))))</f>
        <v>2373</v>
      </c>
      <c r="D563" s="27">
        <v>60</v>
      </c>
      <c r="E563" s="27">
        <v>60</v>
      </c>
      <c r="F563" s="28">
        <v>60</v>
      </c>
      <c r="G563" s="49">
        <f>IF(A563="圣骑士",人物成长表!$D563*人物成长表!$B563*10%*转化表!$B$2+转化表!$B$2*人物成长表!$B563*10%,IF(A563="战士",人物成长表!$D563*人物成长表!$B563*10%+16+(人物成长表!$B563-1)*(-3),IF(A563="盗贼",人物成长表!$D563*人物成长表!$B563*15%*转化表!$B$4,IF(A563="弓手",人物成长表!$D563*人物成长表!$B563*15%*转化表!$B$5,IF(A563="法师",人物成长表!$D563*人物成长表!$B563*15%*转化表!$B$6)))))</f>
        <v>0</v>
      </c>
      <c r="H563" s="49">
        <f>IF(A563="圣骑士",人物成长表!$D563*人物成长表!$B563*5%*转化表!$C$2,IF(A563="战士",人物成长表!$D563*人物成长表!$B563*5%*转化表!$C$3,IF(A563="盗贼",人物成长表!$D563*人物成长表!$B563*5%*转化表!$C$4,IF(A563="弓手",人物成长表!$D563*人物成长表!$B563*5%*转化表!$C$5,IF(A563="法师",人物成长表!$D563*人物成长表!$B563*5%*转化表!$C$6)))))</f>
        <v>172.2</v>
      </c>
      <c r="I563" s="49">
        <f>IF(A563="圣骑士",人物成长表!$E563*人物成长表!$B563*15%*转化表!$D$2,IF(A563="战士",人物成长表!$E563*人物成长表!$B563*15%*转化表!$D$3,IF(A563="盗贼",人物成长表!$E563*人物成长表!$B563*15%*转化表!$D$4,IF(A563="弓手",人物成长表!$E563*人物成长表!$B563*15%*转化表!$D$5,IF(A563="法师",人物成长表!$E563*人物成长表!$B563*15%*转化表!$D$6)))))</f>
        <v>885.6</v>
      </c>
      <c r="J563" s="48">
        <f>(E563-50)*人物成长表!$B563*7%+0.053+IF(AND(B563&lt;=10,B563&gt;0),(人物成长表!$B563-1)*转化表!$F$24,IF(AND(B563&lt;=20,B563&gt;10),9*转化表!$F$24+(B563-10)*转化表!$F$25,IF(AND(B563&lt;=30,B563&gt;20),9*转化表!$F$24+10*转化表!$F$25+(B563-20)*转化表!$F$26,IF(AND(B563&lt;=40,B563&gt;30),9*转化表!$F$24+10*转化表!$F$25+10*转化表!$F$26+(B563-30)*转化表!$F$27,IF(AND(B563&lt;=50,B563&gt;40),9*转化表!$F$24+10*转化表!$F$25+10*转化表!$F$26+10*转化表!$F$27+(B563-40)*转化表!$F$28,IF(AND(B563&lt;=60,B563&gt;50),9*转化表!$F$24+10*转化表!$F$25+10*转化表!$F$26+10*转化表!$F$27+10*转化表!$F$28+(B563-50)*转化表!$F$29,IF(AND(B563&lt;=70,B563&gt;60),9*转化表!$F$24+10*转化表!$F$25+10*转化表!$F$26+10*转化表!$F$27+10*转化表!$F$28+10*转化表!$F$29+(B563-60)*转化表!$F$30,IF(AND(B563&lt;=80,B563&gt;70),9*转化表!$F$24+10*转化表!$F$25+10*转化表!$F$26+10*转化表!$F$27+10*转化表!$F$28+10*转化表!$F$29+10*转化表!$F$30+(B563-70)*转化表!$F$31,IF(AND(B563&lt;=90,B563&gt;80),9*转化表!$F$24+10*转化表!$F$25+10*转化表!$F$26+10*转化表!$F$27+10*转化表!$F$28+10*转化表!$F$29+10*转化表!$F$30+10*转化表!$F$31+(B563-80)*转化表!$F$32,IF(AND(B563&lt;=100,B563&gt;90),9*转化表!$F$24+10*转化表!$F$25+10*转化表!$F$26+10*转化表!$F$27+10*转化表!$F$28+10*转化表!$F$29+10*转化表!$F$30+10*转化表!$F$31+10*转化表!$F$32+(B563-90)*转化表!$F$33,IF(AND(B563&lt;=110,B563&gt;100),9*转化表!$F$24+10*转化表!$F$25+10*转化表!$F$26+10*转化表!$F$27+10*转化表!$F$28+10*转化表!$F$29+10*转化表!$F$30+10*转化表!$F$31+10*转化表!$F$32+10*转化表!$F$33+(B563-100)*转化表!$F$34,IF(AND(B563&lt;=120,B563&gt;110),9*转化表!$F$24+10*转化表!$F$25+10*转化表!$F$26+10*转化表!$F$27+10*转化表!$F$28+10*转化表!$F$29+10*转化表!$F$30+10*转化表!$F$31+10*转化表!$F$32+10*转化表!$F$33+10*转化表!$F$34+(B563-110)*转化表!$F$35))))))))))))</f>
        <v>113.40300000000001</v>
      </c>
      <c r="K563" s="48">
        <f>(F563-50)*人物成长表!$B563*10%+0.8+IF(AND(B563&lt;=10,B563&gt;0),(人物成长表!$B563-1)*转化表!$G$24,IF(AND(B563&lt;=20,B563&gt;10),9*转化表!$G$24+(B563-10)*转化表!$G$25,IF(AND(B563&lt;=30,B563&gt;20),9*转化表!$G$24+10*转化表!$G$25+(B563-20)*转化表!$G$26,IF(AND(B563&lt;=40,B563&gt;30),9*转化表!$G$24+10*转化表!$G$25+10*转化表!$G$26+(B563-30)*转化表!$G$27,IF(AND(B563&lt;=50,B563&gt;40),9*转化表!$G$24+10*转化表!$G$25+10*转化表!$G$26+10*转化表!$G$27+(B563-40)*转化表!$G$28,IF(AND(B563&lt;=60,B563&gt;50),9*转化表!$G$24+10*转化表!$G$25+10*转化表!$G$26+10*转化表!$G$27+10*转化表!$G$28+(B563-50)*转化表!$G$29,IF(AND(B563&lt;=70,B563&gt;60),9*转化表!$G$24+10*转化表!$G$25+10*转化表!$G$26+10*转化表!$G$27+10*转化表!$G$28+10*转化表!$G$29+(B563-60)*转化表!$G$30,IF(AND(B563&lt;=80,B563&gt;70),9*转化表!$G$24+10*转化表!$G$25+10*转化表!$G$26+10*转化表!$G$27+10*转化表!$G$28+10*转化表!$G$29+10*转化表!$G$30+(B563-70)*转化表!$G$31,IF(AND(B563&lt;=90,B563&gt;80),9*转化表!$G$24+10*转化表!$G$25+10*转化表!$G$26+10*转化表!$G$27+10*转化表!$G$28+10*转化表!$G$29+10*转化表!$G$30+10*转化表!$G$31+(B563-80)*转化表!$G$32,IF(AND(B563&lt;=100,B563&gt;90),9*转化表!$G$24+10*转化表!$G$25+10*转化表!$G$26+10*转化表!$G$27+10*转化表!$G$28+10*转化表!$G$29+10*转化表!$G$30+10*转化表!$G$31+10*转化表!$G$32+(B563-90)*转化表!$G$33,IF(AND(B563&lt;=110,B563&gt;100),9*转化表!$G$24+10*转化表!$G$25+10*转化表!$G$26+10*转化表!$G$27+10*转化表!$G$28+10*转化表!$G$29+10*转化表!$G$30+10*转化表!$G$31+10*转化表!$G$32+10*转化表!$G$33+(B563-100)*转化表!$G$34,IF(AND(B563&lt;=120,B563&gt;110),9*转化表!$G$24+10*转化表!$G$25+10*转化表!$G$26+10*转化表!$G$27+10*转化表!$G$28+10*转化表!$G$29+10*转化表!$G$30+10*转化表!$G$31+10*转化表!$G$32+10*转化表!$G$33+10*转化表!$G$34+(B563-110)*转化表!$G$35))))))))))))</f>
        <v>451.07000000000005</v>
      </c>
      <c r="L563" s="48">
        <f>(F563-50)*人物成长表!$B563*7%+0.8+IF(AND(B563&lt;=10,B563&gt;0),(人物成长表!$B563-1)*转化表!$H$24,IF(AND(B563&lt;=20,B563&gt;10),9*转化表!$H$24+(B563-10)*转化表!$H$25,IF(AND(B563&lt;=30,B563&gt;20),9*转化表!$H$24+10*转化表!$H$25+(B563-20)*转化表!$H$26,IF(AND(B563&lt;=40,B563&gt;30),9*转化表!$H$24+10*转化表!$H$25+10*转化表!$H$26+(B563-30)*转化表!$H$27,IF(AND(B563&lt;=50,B563&gt;40),9*转化表!$H$24+10*转化表!$H$25+10*转化表!$H$26+10*转化表!$H$27+(B563-40)*转化表!$H$28,IF(AND(B563&lt;=60,B563&gt;50),9*转化表!$H$24+10*转化表!$H$25+10*转化表!$H$26+10*转化表!$H$27+10*转化表!$H$28+(B563-50)*转化表!$H$29,IF(AND(B563&lt;=70,B563&gt;60),9*转化表!$H$24+10*转化表!$H$25+10*转化表!$H$26+10*转化表!$H$27+10*转化表!$H$28+10*转化表!$H$29+(B563-60)*转化表!$H$30,IF(AND(B563&lt;=80,B563&gt;70),9*转化表!$H$24+10*转化表!$H$25+10*转化表!$H$26+10*转化表!$H$27+10*转化表!$H$28+10*转化表!$H$29+10*转化表!$H$30+(B563-70)*转化表!$H$31,IF(AND(B563&lt;=90,B563&gt;80),9*转化表!$H$24+10*转化表!$H$25+10*转化表!$H$26+10*转化表!$H$27+10*转化表!$H$28+10*转化表!$H$29+10*转化表!$H$30+10*转化表!$H$31+(B563-80)*转化表!$H$32,IF(AND(B563&lt;=100,B563&gt;90),9*转化表!$H$24+10*转化表!$H$25+10*转化表!$H$26+10*转化表!$H$27+10*转化表!$H$28+10*转化表!$H$29+10*转化表!$H$30+10*转化表!$H$31+10*转化表!$H$32+(B563-90)*转化表!$H$33,IF(AND(B563&lt;=110,B563&gt;100),9*转化表!$H$24+10*转化表!$H$25+10*转化表!$H$26+10*转化表!$H$27+10*转化表!$H$28+10*转化表!$H$29+10*转化表!$H$30+10*转化表!$H$31+10*转化表!$H$32+10*转化表!$H$33+(B563-100)*转化表!$H$34,IF(AND(B563&lt;=120,B563&gt;110),9*转化表!$H$24+10*转化表!$H$25+10*转化表!$H$26+10*转化表!$H$27+10*转化表!$H$28+10*转化表!$H$29+10*转化表!$H$30+10*转化表!$H$31+10*转化表!$H$32+10*转化表!$H$33+10*转化表!$H$34+(B563-110)*转化表!$H$35))))))))))))</f>
        <v>114.15</v>
      </c>
      <c r="M563" s="30">
        <v>0.25</v>
      </c>
      <c r="N563" s="28">
        <v>0</v>
      </c>
      <c r="O563" s="28">
        <v>0</v>
      </c>
      <c r="P563" s="28">
        <v>0</v>
      </c>
      <c r="Q563" s="28">
        <v>0</v>
      </c>
      <c r="R563" s="28">
        <v>0</v>
      </c>
      <c r="S563" s="28">
        <v>0</v>
      </c>
    </row>
    <row r="564" spans="1:19">
      <c r="A564" s="27" t="s">
        <v>25</v>
      </c>
      <c r="B564" s="28">
        <v>83</v>
      </c>
      <c r="C564" s="29">
        <f>IF(A564="圣骑士",(40*(人物成长表!$B564-1)+150)*转化表!$H$2,IF(A564="战士",(40*(人物成长表!$B564-1)+150)*转化表!$H$3,IF(A564="盗贼",(40*(人物成长表!$B564-1)+150)*转化表!$H$4,IF(A564="弓手",(40*(人物成长表!$B564-1)+150)*转化表!$H$5,IF(A564="法师",(40*(人物成长表!$B564-1)+150)*转化表!$H$6)))))</f>
        <v>2401</v>
      </c>
      <c r="D564" s="27">
        <v>60</v>
      </c>
      <c r="E564" s="27">
        <v>60</v>
      </c>
      <c r="F564" s="28">
        <v>60</v>
      </c>
      <c r="G564" s="49">
        <f>IF(A564="圣骑士",人物成长表!$D564*人物成长表!$B564*10%*转化表!$B$2+转化表!$B$2*人物成长表!$B564*10%,IF(A564="战士",人物成长表!$D564*人物成长表!$B564*10%+16+(人物成长表!$B564-1)*(-3),IF(A564="盗贼",人物成长表!$D564*人物成长表!$B564*15%*转化表!$B$4,IF(A564="弓手",人物成长表!$D564*人物成长表!$B564*15%*转化表!$B$5,IF(A564="法师",人物成长表!$D564*人物成长表!$B564*15%*转化表!$B$6)))))</f>
        <v>0</v>
      </c>
      <c r="H564" s="49">
        <f>IF(A564="圣骑士",人物成长表!$D564*人物成长表!$B564*5%*转化表!$C$2,IF(A564="战士",人物成长表!$D564*人物成长表!$B564*5%*转化表!$C$3,IF(A564="盗贼",人物成长表!$D564*人物成长表!$B564*5%*转化表!$C$4,IF(A564="弓手",人物成长表!$D564*人物成长表!$B564*5%*转化表!$C$5,IF(A564="法师",人物成长表!$D564*人物成长表!$B564*5%*转化表!$C$6)))))</f>
        <v>174.29999999999998</v>
      </c>
      <c r="I564" s="49">
        <f>IF(A564="圣骑士",人物成长表!$E564*人物成长表!$B564*15%*转化表!$D$2,IF(A564="战士",人物成长表!$E564*人物成长表!$B564*15%*转化表!$D$3,IF(A564="盗贼",人物成长表!$E564*人物成长表!$B564*15%*转化表!$D$4,IF(A564="弓手",人物成长表!$E564*人物成长表!$B564*15%*转化表!$D$5,IF(A564="法师",人物成长表!$E564*人物成长表!$B564*15%*转化表!$D$6)))))</f>
        <v>896.4</v>
      </c>
      <c r="J564" s="48">
        <f>(E564-50)*人物成长表!$B564*7%+0.053+IF(AND(B564&lt;=10,B564&gt;0),(人物成长表!$B564-1)*转化表!$F$24,IF(AND(B564&lt;=20,B564&gt;10),9*转化表!$F$24+(B564-10)*转化表!$F$25,IF(AND(B564&lt;=30,B564&gt;20),9*转化表!$F$24+10*转化表!$F$25+(B564-20)*转化表!$F$26,IF(AND(B564&lt;=40,B564&gt;30),9*转化表!$F$24+10*转化表!$F$25+10*转化表!$F$26+(B564-30)*转化表!$F$27,IF(AND(B564&lt;=50,B564&gt;40),9*转化表!$F$24+10*转化表!$F$25+10*转化表!$F$26+10*转化表!$F$27+(B564-40)*转化表!$F$28,IF(AND(B564&lt;=60,B564&gt;50),9*转化表!$F$24+10*转化表!$F$25+10*转化表!$F$26+10*转化表!$F$27+10*转化表!$F$28+(B564-50)*转化表!$F$29,IF(AND(B564&lt;=70,B564&gt;60),9*转化表!$F$24+10*转化表!$F$25+10*转化表!$F$26+10*转化表!$F$27+10*转化表!$F$28+10*转化表!$F$29+(B564-60)*转化表!$F$30,IF(AND(B564&lt;=80,B564&gt;70),9*转化表!$F$24+10*转化表!$F$25+10*转化表!$F$26+10*转化表!$F$27+10*转化表!$F$28+10*转化表!$F$29+10*转化表!$F$30+(B564-70)*转化表!$F$31,IF(AND(B564&lt;=90,B564&gt;80),9*转化表!$F$24+10*转化表!$F$25+10*转化表!$F$26+10*转化表!$F$27+10*转化表!$F$28+10*转化表!$F$29+10*转化表!$F$30+10*转化表!$F$31+(B564-80)*转化表!$F$32,IF(AND(B564&lt;=100,B564&gt;90),9*转化表!$F$24+10*转化表!$F$25+10*转化表!$F$26+10*转化表!$F$27+10*转化表!$F$28+10*转化表!$F$29+10*转化表!$F$30+10*转化表!$F$31+10*转化表!$F$32+(B564-90)*转化表!$F$33,IF(AND(B564&lt;=110,B564&gt;100),9*转化表!$F$24+10*转化表!$F$25+10*转化表!$F$26+10*转化表!$F$27+10*转化表!$F$28+10*转化表!$F$29+10*转化表!$F$30+10*转化表!$F$31+10*转化表!$F$32+10*转化表!$F$33+(B564-100)*转化表!$F$34,IF(AND(B564&lt;=120,B564&gt;110),9*转化表!$F$24+10*转化表!$F$25+10*转化表!$F$26+10*转化表!$F$27+10*转化表!$F$28+10*转化表!$F$29+10*转化表!$F$30+10*转化表!$F$31+10*转化表!$F$32+10*转化表!$F$33+10*转化表!$F$34+(B564-110)*转化表!$F$35))))))))))))</f>
        <v>115.25300000000001</v>
      </c>
      <c r="K564" s="48">
        <f>(F564-50)*人物成长表!$B564*10%+0.8+IF(AND(B564&lt;=10,B564&gt;0),(人物成长表!$B564-1)*转化表!$G$24,IF(AND(B564&lt;=20,B564&gt;10),9*转化表!$G$24+(B564-10)*转化表!$G$25,IF(AND(B564&lt;=30,B564&gt;20),9*转化表!$G$24+10*转化表!$G$25+(B564-20)*转化表!$G$26,IF(AND(B564&lt;=40,B564&gt;30),9*转化表!$G$24+10*转化表!$G$25+10*转化表!$G$26+(B564-30)*转化表!$G$27,IF(AND(B564&lt;=50,B564&gt;40),9*转化表!$G$24+10*转化表!$G$25+10*转化表!$G$26+10*转化表!$G$27+(B564-40)*转化表!$G$28,IF(AND(B564&lt;=60,B564&gt;50),9*转化表!$G$24+10*转化表!$G$25+10*转化表!$G$26+10*转化表!$G$27+10*转化表!$G$28+(B564-50)*转化表!$G$29,IF(AND(B564&lt;=70,B564&gt;60),9*转化表!$G$24+10*转化表!$G$25+10*转化表!$G$26+10*转化表!$G$27+10*转化表!$G$28+10*转化表!$G$29+(B564-60)*转化表!$G$30,IF(AND(B564&lt;=80,B564&gt;70),9*转化表!$G$24+10*转化表!$G$25+10*转化表!$G$26+10*转化表!$G$27+10*转化表!$G$28+10*转化表!$G$29+10*转化表!$G$30+(B564-70)*转化表!$G$31,IF(AND(B564&lt;=90,B564&gt;80),9*转化表!$G$24+10*转化表!$G$25+10*转化表!$G$26+10*转化表!$G$27+10*转化表!$G$28+10*转化表!$G$29+10*转化表!$G$30+10*转化表!$G$31+(B564-80)*转化表!$G$32,IF(AND(B564&lt;=100,B564&gt;90),9*转化表!$G$24+10*转化表!$G$25+10*转化表!$G$26+10*转化表!$G$27+10*转化表!$G$28+10*转化表!$G$29+10*转化表!$G$30+10*转化表!$G$31+10*转化表!$G$32+(B564-90)*转化表!$G$33,IF(AND(B564&lt;=110,B564&gt;100),9*转化表!$G$24+10*转化表!$G$25+10*转化表!$G$26+10*转化表!$G$27+10*转化表!$G$28+10*转化表!$G$29+10*转化表!$G$30+10*转化表!$G$31+10*转化表!$G$32+10*转化表!$G$33+(B564-100)*转化表!$G$34,IF(AND(B564&lt;=120,B564&gt;110),9*转化表!$G$24+10*转化表!$G$25+10*转化表!$G$26+10*转化表!$G$27+10*转化表!$G$28+10*转化表!$G$29+10*转化表!$G$30+10*转化表!$G$31+10*转化表!$G$32+10*转化表!$G$33+10*转化表!$G$34+(B564-110)*转化表!$G$35))))))))))))</f>
        <v>461.37</v>
      </c>
      <c r="L564" s="48">
        <f>(F564-50)*人物成长表!$B564*7%+0.8+IF(AND(B564&lt;=10,B564&gt;0),(人物成长表!$B564-1)*转化表!$H$24,IF(AND(B564&lt;=20,B564&gt;10),9*转化表!$H$24+(B564-10)*转化表!$H$25,IF(AND(B564&lt;=30,B564&gt;20),9*转化表!$H$24+10*转化表!$H$25+(B564-20)*转化表!$H$26,IF(AND(B564&lt;=40,B564&gt;30),9*转化表!$H$24+10*转化表!$H$25+10*转化表!$H$26+(B564-30)*转化表!$H$27,IF(AND(B564&lt;=50,B564&gt;40),9*转化表!$H$24+10*转化表!$H$25+10*转化表!$H$26+10*转化表!$H$27+(B564-40)*转化表!$H$28,IF(AND(B564&lt;=60,B564&gt;50),9*转化表!$H$24+10*转化表!$H$25+10*转化表!$H$26+10*转化表!$H$27+10*转化表!$H$28+(B564-50)*转化表!$H$29,IF(AND(B564&lt;=70,B564&gt;60),9*转化表!$H$24+10*转化表!$H$25+10*转化表!$H$26+10*转化表!$H$27+10*转化表!$H$28+10*转化表!$H$29+(B564-60)*转化表!$H$30,IF(AND(B564&lt;=80,B564&gt;70),9*转化表!$H$24+10*转化表!$H$25+10*转化表!$H$26+10*转化表!$H$27+10*转化表!$H$28+10*转化表!$H$29+10*转化表!$H$30+(B564-70)*转化表!$H$31,IF(AND(B564&lt;=90,B564&gt;80),9*转化表!$H$24+10*转化表!$H$25+10*转化表!$H$26+10*转化表!$H$27+10*转化表!$H$28+10*转化表!$H$29+10*转化表!$H$30+10*转化表!$H$31+(B564-80)*转化表!$H$32,IF(AND(B564&lt;=100,B564&gt;90),9*转化表!$H$24+10*转化表!$H$25+10*转化表!$H$26+10*转化表!$H$27+10*转化表!$H$28+10*转化表!$H$29+10*转化表!$H$30+10*转化表!$H$31+10*转化表!$H$32+(B564-90)*转化表!$H$33,IF(AND(B564&lt;=110,B564&gt;100),9*转化表!$H$24+10*转化表!$H$25+10*转化表!$H$26+10*转化表!$H$27+10*转化表!$H$28+10*转化表!$H$29+10*转化表!$H$30+10*转化表!$H$31+10*转化表!$H$32+10*转化表!$H$33+(B564-100)*转化表!$H$34,IF(AND(B564&lt;=120,B564&gt;110),9*转化表!$H$24+10*转化表!$H$25+10*转化表!$H$26+10*转化表!$H$27+10*转化表!$H$28+10*转化表!$H$29+10*转化表!$H$30+10*转化表!$H$31+10*转化表!$H$32+10*转化表!$H$33+10*转化表!$H$34+(B564-110)*转化表!$H$35))))))))))))</f>
        <v>116.00000000000001</v>
      </c>
      <c r="M564" s="30">
        <v>0.25</v>
      </c>
      <c r="N564" s="28">
        <v>0</v>
      </c>
      <c r="O564" s="28">
        <v>0</v>
      </c>
      <c r="P564" s="28">
        <v>0</v>
      </c>
      <c r="Q564" s="28">
        <v>0</v>
      </c>
      <c r="R564" s="28">
        <v>0</v>
      </c>
      <c r="S564" s="28">
        <v>0</v>
      </c>
    </row>
    <row r="565" spans="1:19">
      <c r="A565" s="27" t="s">
        <v>25</v>
      </c>
      <c r="B565" s="28">
        <v>84</v>
      </c>
      <c r="C565" s="29">
        <f>IF(A565="圣骑士",(40*(人物成长表!$B565-1)+150)*转化表!$H$2,IF(A565="战士",(40*(人物成长表!$B565-1)+150)*转化表!$H$3,IF(A565="盗贼",(40*(人物成长表!$B565-1)+150)*转化表!$H$4,IF(A565="弓手",(40*(人物成长表!$B565-1)+150)*转化表!$H$5,IF(A565="法师",(40*(人物成长表!$B565-1)+150)*转化表!$H$6)))))</f>
        <v>2429</v>
      </c>
      <c r="D565" s="27">
        <v>60</v>
      </c>
      <c r="E565" s="27">
        <v>60</v>
      </c>
      <c r="F565" s="28">
        <v>60</v>
      </c>
      <c r="G565" s="49">
        <f>IF(A565="圣骑士",人物成长表!$D565*人物成长表!$B565*10%*转化表!$B$2+转化表!$B$2*人物成长表!$B565*10%,IF(A565="战士",人物成长表!$D565*人物成长表!$B565*10%+16+(人物成长表!$B565-1)*(-3),IF(A565="盗贼",人物成长表!$D565*人物成长表!$B565*15%*转化表!$B$4,IF(A565="弓手",人物成长表!$D565*人物成长表!$B565*15%*转化表!$B$5,IF(A565="法师",人物成长表!$D565*人物成长表!$B565*15%*转化表!$B$6)))))</f>
        <v>0</v>
      </c>
      <c r="H565" s="49">
        <f>IF(A565="圣骑士",人物成长表!$D565*人物成长表!$B565*5%*转化表!$C$2,IF(A565="战士",人物成长表!$D565*人物成长表!$B565*5%*转化表!$C$3,IF(A565="盗贼",人物成长表!$D565*人物成长表!$B565*5%*转化表!$C$4,IF(A565="弓手",人物成长表!$D565*人物成长表!$B565*5%*转化表!$C$5,IF(A565="法师",人物成长表!$D565*人物成长表!$B565*5%*转化表!$C$6)))))</f>
        <v>176.39999999999998</v>
      </c>
      <c r="I565" s="49">
        <f>IF(A565="圣骑士",人物成长表!$E565*人物成长表!$B565*15%*转化表!$D$2,IF(A565="战士",人物成长表!$E565*人物成长表!$B565*15%*转化表!$D$3,IF(A565="盗贼",人物成长表!$E565*人物成长表!$B565*15%*转化表!$D$4,IF(A565="弓手",人物成长表!$E565*人物成长表!$B565*15%*转化表!$D$5,IF(A565="法师",人物成长表!$E565*人物成长表!$B565*15%*转化表!$D$6)))))</f>
        <v>907.19999999999993</v>
      </c>
      <c r="J565" s="48">
        <f>(E565-50)*人物成长表!$B565*7%+0.053+IF(AND(B565&lt;=10,B565&gt;0),(人物成长表!$B565-1)*转化表!$F$24,IF(AND(B565&lt;=20,B565&gt;10),9*转化表!$F$24+(B565-10)*转化表!$F$25,IF(AND(B565&lt;=30,B565&gt;20),9*转化表!$F$24+10*转化表!$F$25+(B565-20)*转化表!$F$26,IF(AND(B565&lt;=40,B565&gt;30),9*转化表!$F$24+10*转化表!$F$25+10*转化表!$F$26+(B565-30)*转化表!$F$27,IF(AND(B565&lt;=50,B565&gt;40),9*转化表!$F$24+10*转化表!$F$25+10*转化表!$F$26+10*转化表!$F$27+(B565-40)*转化表!$F$28,IF(AND(B565&lt;=60,B565&gt;50),9*转化表!$F$24+10*转化表!$F$25+10*转化表!$F$26+10*转化表!$F$27+10*转化表!$F$28+(B565-50)*转化表!$F$29,IF(AND(B565&lt;=70,B565&gt;60),9*转化表!$F$24+10*转化表!$F$25+10*转化表!$F$26+10*转化表!$F$27+10*转化表!$F$28+10*转化表!$F$29+(B565-60)*转化表!$F$30,IF(AND(B565&lt;=80,B565&gt;70),9*转化表!$F$24+10*转化表!$F$25+10*转化表!$F$26+10*转化表!$F$27+10*转化表!$F$28+10*转化表!$F$29+10*转化表!$F$30+(B565-70)*转化表!$F$31,IF(AND(B565&lt;=90,B565&gt;80),9*转化表!$F$24+10*转化表!$F$25+10*转化表!$F$26+10*转化表!$F$27+10*转化表!$F$28+10*转化表!$F$29+10*转化表!$F$30+10*转化表!$F$31+(B565-80)*转化表!$F$32,IF(AND(B565&lt;=100,B565&gt;90),9*转化表!$F$24+10*转化表!$F$25+10*转化表!$F$26+10*转化表!$F$27+10*转化表!$F$28+10*转化表!$F$29+10*转化表!$F$30+10*转化表!$F$31+10*转化表!$F$32+(B565-90)*转化表!$F$33,IF(AND(B565&lt;=110,B565&gt;100),9*转化表!$F$24+10*转化表!$F$25+10*转化表!$F$26+10*转化表!$F$27+10*转化表!$F$28+10*转化表!$F$29+10*转化表!$F$30+10*转化表!$F$31+10*转化表!$F$32+10*转化表!$F$33+(B565-100)*转化表!$F$34,IF(AND(B565&lt;=120,B565&gt;110),9*转化表!$F$24+10*转化表!$F$25+10*转化表!$F$26+10*转化表!$F$27+10*转化表!$F$28+10*转化表!$F$29+10*转化表!$F$30+10*转化表!$F$31+10*转化表!$F$32+10*转化表!$F$33+10*转化表!$F$34+(B565-110)*转化表!$F$35))))))))))))</f>
        <v>117.10300000000001</v>
      </c>
      <c r="K565" s="48">
        <f>(F565-50)*人物成长表!$B565*10%+0.8+IF(AND(B565&lt;=10,B565&gt;0),(人物成长表!$B565-1)*转化表!$G$24,IF(AND(B565&lt;=20,B565&gt;10),9*转化表!$G$24+(B565-10)*转化表!$G$25,IF(AND(B565&lt;=30,B565&gt;20),9*转化表!$G$24+10*转化表!$G$25+(B565-20)*转化表!$G$26,IF(AND(B565&lt;=40,B565&gt;30),9*转化表!$G$24+10*转化表!$G$25+10*转化表!$G$26+(B565-30)*转化表!$G$27,IF(AND(B565&lt;=50,B565&gt;40),9*转化表!$G$24+10*转化表!$G$25+10*转化表!$G$26+10*转化表!$G$27+(B565-40)*转化表!$G$28,IF(AND(B565&lt;=60,B565&gt;50),9*转化表!$G$24+10*转化表!$G$25+10*转化表!$G$26+10*转化表!$G$27+10*转化表!$G$28+(B565-50)*转化表!$G$29,IF(AND(B565&lt;=70,B565&gt;60),9*转化表!$G$24+10*转化表!$G$25+10*转化表!$G$26+10*转化表!$G$27+10*转化表!$G$28+10*转化表!$G$29+(B565-60)*转化表!$G$30,IF(AND(B565&lt;=80,B565&gt;70),9*转化表!$G$24+10*转化表!$G$25+10*转化表!$G$26+10*转化表!$G$27+10*转化表!$G$28+10*转化表!$G$29+10*转化表!$G$30+(B565-70)*转化表!$G$31,IF(AND(B565&lt;=90,B565&gt;80),9*转化表!$G$24+10*转化表!$G$25+10*转化表!$G$26+10*转化表!$G$27+10*转化表!$G$28+10*转化表!$G$29+10*转化表!$G$30+10*转化表!$G$31+(B565-80)*转化表!$G$32,IF(AND(B565&lt;=100,B565&gt;90),9*转化表!$G$24+10*转化表!$G$25+10*转化表!$G$26+10*转化表!$G$27+10*转化表!$G$28+10*转化表!$G$29+10*转化表!$G$30+10*转化表!$G$31+10*转化表!$G$32+(B565-90)*转化表!$G$33,IF(AND(B565&lt;=110,B565&gt;100),9*转化表!$G$24+10*转化表!$G$25+10*转化表!$G$26+10*转化表!$G$27+10*转化表!$G$28+10*转化表!$G$29+10*转化表!$G$30+10*转化表!$G$31+10*转化表!$G$32+10*转化表!$G$33+(B565-100)*转化表!$G$34,IF(AND(B565&lt;=120,B565&gt;110),9*转化表!$G$24+10*转化表!$G$25+10*转化表!$G$26+10*转化表!$G$27+10*转化表!$G$28+10*转化表!$G$29+10*转化表!$G$30+10*转化表!$G$31+10*转化表!$G$32+10*转化表!$G$33+10*转化表!$G$34+(B565-110)*转化表!$G$35))))))))))))</f>
        <v>471.67</v>
      </c>
      <c r="L565" s="48">
        <f>(F565-50)*人物成长表!$B565*7%+0.8+IF(AND(B565&lt;=10,B565&gt;0),(人物成长表!$B565-1)*转化表!$H$24,IF(AND(B565&lt;=20,B565&gt;10),9*转化表!$H$24+(B565-10)*转化表!$H$25,IF(AND(B565&lt;=30,B565&gt;20),9*转化表!$H$24+10*转化表!$H$25+(B565-20)*转化表!$H$26,IF(AND(B565&lt;=40,B565&gt;30),9*转化表!$H$24+10*转化表!$H$25+10*转化表!$H$26+(B565-30)*转化表!$H$27,IF(AND(B565&lt;=50,B565&gt;40),9*转化表!$H$24+10*转化表!$H$25+10*转化表!$H$26+10*转化表!$H$27+(B565-40)*转化表!$H$28,IF(AND(B565&lt;=60,B565&gt;50),9*转化表!$H$24+10*转化表!$H$25+10*转化表!$H$26+10*转化表!$H$27+10*转化表!$H$28+(B565-50)*转化表!$H$29,IF(AND(B565&lt;=70,B565&gt;60),9*转化表!$H$24+10*转化表!$H$25+10*转化表!$H$26+10*转化表!$H$27+10*转化表!$H$28+10*转化表!$H$29+(B565-60)*转化表!$H$30,IF(AND(B565&lt;=80,B565&gt;70),9*转化表!$H$24+10*转化表!$H$25+10*转化表!$H$26+10*转化表!$H$27+10*转化表!$H$28+10*转化表!$H$29+10*转化表!$H$30+(B565-70)*转化表!$H$31,IF(AND(B565&lt;=90,B565&gt;80),9*转化表!$H$24+10*转化表!$H$25+10*转化表!$H$26+10*转化表!$H$27+10*转化表!$H$28+10*转化表!$H$29+10*转化表!$H$30+10*转化表!$H$31+(B565-80)*转化表!$H$32,IF(AND(B565&lt;=100,B565&gt;90),9*转化表!$H$24+10*转化表!$H$25+10*转化表!$H$26+10*转化表!$H$27+10*转化表!$H$28+10*转化表!$H$29+10*转化表!$H$30+10*转化表!$H$31+10*转化表!$H$32+(B565-90)*转化表!$H$33,IF(AND(B565&lt;=110,B565&gt;100),9*转化表!$H$24+10*转化表!$H$25+10*转化表!$H$26+10*转化表!$H$27+10*转化表!$H$28+10*转化表!$H$29+10*转化表!$H$30+10*转化表!$H$31+10*转化表!$H$32+10*转化表!$H$33+(B565-100)*转化表!$H$34,IF(AND(B565&lt;=120,B565&gt;110),9*转化表!$H$24+10*转化表!$H$25+10*转化表!$H$26+10*转化表!$H$27+10*转化表!$H$28+10*转化表!$H$29+10*转化表!$H$30+10*转化表!$H$31+10*转化表!$H$32+10*转化表!$H$33+10*转化表!$H$34+(B565-110)*转化表!$H$35))))))))))))</f>
        <v>117.85000000000001</v>
      </c>
      <c r="M565" s="30">
        <v>0.25</v>
      </c>
      <c r="N565" s="28">
        <v>0</v>
      </c>
      <c r="O565" s="28">
        <v>0</v>
      </c>
      <c r="P565" s="28">
        <v>0</v>
      </c>
      <c r="Q565" s="28">
        <v>0</v>
      </c>
      <c r="R565" s="28">
        <v>0</v>
      </c>
      <c r="S565" s="28">
        <v>0</v>
      </c>
    </row>
    <row r="566" spans="1:19">
      <c r="A566" s="27" t="s">
        <v>25</v>
      </c>
      <c r="B566" s="28">
        <v>85</v>
      </c>
      <c r="C566" s="29">
        <f>IF(A566="圣骑士",(40*(人物成长表!$B566-1)+150)*转化表!$H$2,IF(A566="战士",(40*(人物成长表!$B566-1)+150)*转化表!$H$3,IF(A566="盗贼",(40*(人物成长表!$B566-1)+150)*转化表!$H$4,IF(A566="弓手",(40*(人物成长表!$B566-1)+150)*转化表!$H$5,IF(A566="法师",(40*(人物成长表!$B566-1)+150)*转化表!$H$6)))))</f>
        <v>2457</v>
      </c>
      <c r="D566" s="27">
        <v>60</v>
      </c>
      <c r="E566" s="27">
        <v>60</v>
      </c>
      <c r="F566" s="28">
        <v>60</v>
      </c>
      <c r="G566" s="49">
        <f>IF(A566="圣骑士",人物成长表!$D566*人物成长表!$B566*10%*转化表!$B$2+转化表!$B$2*人物成长表!$B566*10%,IF(A566="战士",人物成长表!$D566*人物成长表!$B566*10%+16+(人物成长表!$B566-1)*(-3),IF(A566="盗贼",人物成长表!$D566*人物成长表!$B566*15%*转化表!$B$4,IF(A566="弓手",人物成长表!$D566*人物成长表!$B566*15%*转化表!$B$5,IF(A566="法师",人物成长表!$D566*人物成长表!$B566*15%*转化表!$B$6)))))</f>
        <v>0</v>
      </c>
      <c r="H566" s="49">
        <f>IF(A566="圣骑士",人物成长表!$D566*人物成长表!$B566*5%*转化表!$C$2,IF(A566="战士",人物成长表!$D566*人物成长表!$B566*5%*转化表!$C$3,IF(A566="盗贼",人物成长表!$D566*人物成长表!$B566*5%*转化表!$C$4,IF(A566="弓手",人物成长表!$D566*人物成长表!$B566*5%*转化表!$C$5,IF(A566="法师",人物成长表!$D566*人物成长表!$B566*5%*转化表!$C$6)))))</f>
        <v>178.5</v>
      </c>
      <c r="I566" s="49">
        <f>IF(A566="圣骑士",人物成长表!$E566*人物成长表!$B566*15%*转化表!$D$2,IF(A566="战士",人物成长表!$E566*人物成长表!$B566*15%*转化表!$D$3,IF(A566="盗贼",人物成长表!$E566*人物成长表!$B566*15%*转化表!$D$4,IF(A566="弓手",人物成长表!$E566*人物成长表!$B566*15%*转化表!$D$5,IF(A566="法师",人物成长表!$E566*人物成长表!$B566*15%*转化表!$D$6)))))</f>
        <v>918</v>
      </c>
      <c r="J566" s="48">
        <f>(E566-50)*人物成长表!$B566*7%+0.053+IF(AND(B566&lt;=10,B566&gt;0),(人物成长表!$B566-1)*转化表!$F$24,IF(AND(B566&lt;=20,B566&gt;10),9*转化表!$F$24+(B566-10)*转化表!$F$25,IF(AND(B566&lt;=30,B566&gt;20),9*转化表!$F$24+10*转化表!$F$25+(B566-20)*转化表!$F$26,IF(AND(B566&lt;=40,B566&gt;30),9*转化表!$F$24+10*转化表!$F$25+10*转化表!$F$26+(B566-30)*转化表!$F$27,IF(AND(B566&lt;=50,B566&gt;40),9*转化表!$F$24+10*转化表!$F$25+10*转化表!$F$26+10*转化表!$F$27+(B566-40)*转化表!$F$28,IF(AND(B566&lt;=60,B566&gt;50),9*转化表!$F$24+10*转化表!$F$25+10*转化表!$F$26+10*转化表!$F$27+10*转化表!$F$28+(B566-50)*转化表!$F$29,IF(AND(B566&lt;=70,B566&gt;60),9*转化表!$F$24+10*转化表!$F$25+10*转化表!$F$26+10*转化表!$F$27+10*转化表!$F$28+10*转化表!$F$29+(B566-60)*转化表!$F$30,IF(AND(B566&lt;=80,B566&gt;70),9*转化表!$F$24+10*转化表!$F$25+10*转化表!$F$26+10*转化表!$F$27+10*转化表!$F$28+10*转化表!$F$29+10*转化表!$F$30+(B566-70)*转化表!$F$31,IF(AND(B566&lt;=90,B566&gt;80),9*转化表!$F$24+10*转化表!$F$25+10*转化表!$F$26+10*转化表!$F$27+10*转化表!$F$28+10*转化表!$F$29+10*转化表!$F$30+10*转化表!$F$31+(B566-80)*转化表!$F$32,IF(AND(B566&lt;=100,B566&gt;90),9*转化表!$F$24+10*转化表!$F$25+10*转化表!$F$26+10*转化表!$F$27+10*转化表!$F$28+10*转化表!$F$29+10*转化表!$F$30+10*转化表!$F$31+10*转化表!$F$32+(B566-90)*转化表!$F$33,IF(AND(B566&lt;=110,B566&gt;100),9*转化表!$F$24+10*转化表!$F$25+10*转化表!$F$26+10*转化表!$F$27+10*转化表!$F$28+10*转化表!$F$29+10*转化表!$F$30+10*转化表!$F$31+10*转化表!$F$32+10*转化表!$F$33+(B566-100)*转化表!$F$34,IF(AND(B566&lt;=120,B566&gt;110),9*转化表!$F$24+10*转化表!$F$25+10*转化表!$F$26+10*转化表!$F$27+10*转化表!$F$28+10*转化表!$F$29+10*转化表!$F$30+10*转化表!$F$31+10*转化表!$F$32+10*转化表!$F$33+10*转化表!$F$34+(B566-110)*转化表!$F$35))))))))))))</f>
        <v>118.953</v>
      </c>
      <c r="K566" s="48">
        <f>(F566-50)*人物成长表!$B566*10%+0.8+IF(AND(B566&lt;=10,B566&gt;0),(人物成长表!$B566-1)*转化表!$G$24,IF(AND(B566&lt;=20,B566&gt;10),9*转化表!$G$24+(B566-10)*转化表!$G$25,IF(AND(B566&lt;=30,B566&gt;20),9*转化表!$G$24+10*转化表!$G$25+(B566-20)*转化表!$G$26,IF(AND(B566&lt;=40,B566&gt;30),9*转化表!$G$24+10*转化表!$G$25+10*转化表!$G$26+(B566-30)*转化表!$G$27,IF(AND(B566&lt;=50,B566&gt;40),9*转化表!$G$24+10*转化表!$G$25+10*转化表!$G$26+10*转化表!$G$27+(B566-40)*转化表!$G$28,IF(AND(B566&lt;=60,B566&gt;50),9*转化表!$G$24+10*转化表!$G$25+10*转化表!$G$26+10*转化表!$G$27+10*转化表!$G$28+(B566-50)*转化表!$G$29,IF(AND(B566&lt;=70,B566&gt;60),9*转化表!$G$24+10*转化表!$G$25+10*转化表!$G$26+10*转化表!$G$27+10*转化表!$G$28+10*转化表!$G$29+(B566-60)*转化表!$G$30,IF(AND(B566&lt;=80,B566&gt;70),9*转化表!$G$24+10*转化表!$G$25+10*转化表!$G$26+10*转化表!$G$27+10*转化表!$G$28+10*转化表!$G$29+10*转化表!$G$30+(B566-70)*转化表!$G$31,IF(AND(B566&lt;=90,B566&gt;80),9*转化表!$G$24+10*转化表!$G$25+10*转化表!$G$26+10*转化表!$G$27+10*转化表!$G$28+10*转化表!$G$29+10*转化表!$G$30+10*转化表!$G$31+(B566-80)*转化表!$G$32,IF(AND(B566&lt;=100,B566&gt;90),9*转化表!$G$24+10*转化表!$G$25+10*转化表!$G$26+10*转化表!$G$27+10*转化表!$G$28+10*转化表!$G$29+10*转化表!$G$30+10*转化表!$G$31+10*转化表!$G$32+(B566-90)*转化表!$G$33,IF(AND(B566&lt;=110,B566&gt;100),9*转化表!$G$24+10*转化表!$G$25+10*转化表!$G$26+10*转化表!$G$27+10*转化表!$G$28+10*转化表!$G$29+10*转化表!$G$30+10*转化表!$G$31+10*转化表!$G$32+10*转化表!$G$33+(B566-100)*转化表!$G$34,IF(AND(B566&lt;=120,B566&gt;110),9*转化表!$G$24+10*转化表!$G$25+10*转化表!$G$26+10*转化表!$G$27+10*转化表!$G$28+10*转化表!$G$29+10*转化表!$G$30+10*转化表!$G$31+10*转化表!$G$32+10*转化表!$G$33+10*转化表!$G$34+(B566-110)*转化表!$G$35))))))))))))</f>
        <v>481.97</v>
      </c>
      <c r="L566" s="48">
        <f>(F566-50)*人物成长表!$B566*7%+0.8+IF(AND(B566&lt;=10,B566&gt;0),(人物成长表!$B566-1)*转化表!$H$24,IF(AND(B566&lt;=20,B566&gt;10),9*转化表!$H$24+(B566-10)*转化表!$H$25,IF(AND(B566&lt;=30,B566&gt;20),9*转化表!$H$24+10*转化表!$H$25+(B566-20)*转化表!$H$26,IF(AND(B566&lt;=40,B566&gt;30),9*转化表!$H$24+10*转化表!$H$25+10*转化表!$H$26+(B566-30)*转化表!$H$27,IF(AND(B566&lt;=50,B566&gt;40),9*转化表!$H$24+10*转化表!$H$25+10*转化表!$H$26+10*转化表!$H$27+(B566-40)*转化表!$H$28,IF(AND(B566&lt;=60,B566&gt;50),9*转化表!$H$24+10*转化表!$H$25+10*转化表!$H$26+10*转化表!$H$27+10*转化表!$H$28+(B566-50)*转化表!$H$29,IF(AND(B566&lt;=70,B566&gt;60),9*转化表!$H$24+10*转化表!$H$25+10*转化表!$H$26+10*转化表!$H$27+10*转化表!$H$28+10*转化表!$H$29+(B566-60)*转化表!$H$30,IF(AND(B566&lt;=80,B566&gt;70),9*转化表!$H$24+10*转化表!$H$25+10*转化表!$H$26+10*转化表!$H$27+10*转化表!$H$28+10*转化表!$H$29+10*转化表!$H$30+(B566-70)*转化表!$H$31,IF(AND(B566&lt;=90,B566&gt;80),9*转化表!$H$24+10*转化表!$H$25+10*转化表!$H$26+10*转化表!$H$27+10*转化表!$H$28+10*转化表!$H$29+10*转化表!$H$30+10*转化表!$H$31+(B566-80)*转化表!$H$32,IF(AND(B566&lt;=100,B566&gt;90),9*转化表!$H$24+10*转化表!$H$25+10*转化表!$H$26+10*转化表!$H$27+10*转化表!$H$28+10*转化表!$H$29+10*转化表!$H$30+10*转化表!$H$31+10*转化表!$H$32+(B566-90)*转化表!$H$33,IF(AND(B566&lt;=110,B566&gt;100),9*转化表!$H$24+10*转化表!$H$25+10*转化表!$H$26+10*转化表!$H$27+10*转化表!$H$28+10*转化表!$H$29+10*转化表!$H$30+10*转化表!$H$31+10*转化表!$H$32+10*转化表!$H$33+(B566-100)*转化表!$H$34,IF(AND(B566&lt;=120,B566&gt;110),9*转化表!$H$24+10*转化表!$H$25+10*转化表!$H$26+10*转化表!$H$27+10*转化表!$H$28+10*转化表!$H$29+10*转化表!$H$30+10*转化表!$H$31+10*转化表!$H$32+10*转化表!$H$33+10*转化表!$H$34+(B566-110)*转化表!$H$35))))))))))))</f>
        <v>119.70000000000002</v>
      </c>
      <c r="M566" s="30">
        <v>0.25</v>
      </c>
      <c r="N566" s="28">
        <v>0</v>
      </c>
      <c r="O566" s="28">
        <v>0</v>
      </c>
      <c r="P566" s="28">
        <v>0</v>
      </c>
      <c r="Q566" s="28">
        <v>0</v>
      </c>
      <c r="R566" s="28">
        <v>0</v>
      </c>
      <c r="S566" s="28">
        <v>0</v>
      </c>
    </row>
    <row r="567" spans="1:19">
      <c r="A567" s="27" t="s">
        <v>25</v>
      </c>
      <c r="B567" s="28">
        <v>86</v>
      </c>
      <c r="C567" s="29">
        <f>IF(A567="圣骑士",(40*(人物成长表!$B567-1)+150)*转化表!$H$2,IF(A567="战士",(40*(人物成长表!$B567-1)+150)*转化表!$H$3,IF(A567="盗贼",(40*(人物成长表!$B567-1)+150)*转化表!$H$4,IF(A567="弓手",(40*(人物成长表!$B567-1)+150)*转化表!$H$5,IF(A567="法师",(40*(人物成长表!$B567-1)+150)*转化表!$H$6)))))</f>
        <v>2485</v>
      </c>
      <c r="D567" s="27">
        <v>60</v>
      </c>
      <c r="E567" s="27">
        <v>60</v>
      </c>
      <c r="F567" s="28">
        <v>60</v>
      </c>
      <c r="G567" s="49">
        <f>IF(A567="圣骑士",人物成长表!$D567*人物成长表!$B567*10%*转化表!$B$2+转化表!$B$2*人物成长表!$B567*10%,IF(A567="战士",人物成长表!$D567*人物成长表!$B567*10%+16+(人物成长表!$B567-1)*(-3),IF(A567="盗贼",人物成长表!$D567*人物成长表!$B567*15%*转化表!$B$4,IF(A567="弓手",人物成长表!$D567*人物成长表!$B567*15%*转化表!$B$5,IF(A567="法师",人物成长表!$D567*人物成长表!$B567*15%*转化表!$B$6)))))</f>
        <v>0</v>
      </c>
      <c r="H567" s="49">
        <f>IF(A567="圣骑士",人物成长表!$D567*人物成长表!$B567*5%*转化表!$C$2,IF(A567="战士",人物成长表!$D567*人物成长表!$B567*5%*转化表!$C$3,IF(A567="盗贼",人物成长表!$D567*人物成长表!$B567*5%*转化表!$C$4,IF(A567="弓手",人物成长表!$D567*人物成长表!$B567*5%*转化表!$C$5,IF(A567="法师",人物成长表!$D567*人物成长表!$B567*5%*转化表!$C$6)))))</f>
        <v>180.6</v>
      </c>
      <c r="I567" s="49">
        <f>IF(A567="圣骑士",人物成长表!$E567*人物成长表!$B567*15%*转化表!$D$2,IF(A567="战士",人物成长表!$E567*人物成长表!$B567*15%*转化表!$D$3,IF(A567="盗贼",人物成长表!$E567*人物成长表!$B567*15%*转化表!$D$4,IF(A567="弓手",人物成长表!$E567*人物成长表!$B567*15%*转化表!$D$5,IF(A567="法师",人物成长表!$E567*人物成长表!$B567*15%*转化表!$D$6)))))</f>
        <v>928.8</v>
      </c>
      <c r="J567" s="48">
        <f>(E567-50)*人物成长表!$B567*7%+0.053+IF(AND(B567&lt;=10,B567&gt;0),(人物成长表!$B567-1)*转化表!$F$24,IF(AND(B567&lt;=20,B567&gt;10),9*转化表!$F$24+(B567-10)*转化表!$F$25,IF(AND(B567&lt;=30,B567&gt;20),9*转化表!$F$24+10*转化表!$F$25+(B567-20)*转化表!$F$26,IF(AND(B567&lt;=40,B567&gt;30),9*转化表!$F$24+10*转化表!$F$25+10*转化表!$F$26+(B567-30)*转化表!$F$27,IF(AND(B567&lt;=50,B567&gt;40),9*转化表!$F$24+10*转化表!$F$25+10*转化表!$F$26+10*转化表!$F$27+(B567-40)*转化表!$F$28,IF(AND(B567&lt;=60,B567&gt;50),9*转化表!$F$24+10*转化表!$F$25+10*转化表!$F$26+10*转化表!$F$27+10*转化表!$F$28+(B567-50)*转化表!$F$29,IF(AND(B567&lt;=70,B567&gt;60),9*转化表!$F$24+10*转化表!$F$25+10*转化表!$F$26+10*转化表!$F$27+10*转化表!$F$28+10*转化表!$F$29+(B567-60)*转化表!$F$30,IF(AND(B567&lt;=80,B567&gt;70),9*转化表!$F$24+10*转化表!$F$25+10*转化表!$F$26+10*转化表!$F$27+10*转化表!$F$28+10*转化表!$F$29+10*转化表!$F$30+(B567-70)*转化表!$F$31,IF(AND(B567&lt;=90,B567&gt;80),9*转化表!$F$24+10*转化表!$F$25+10*转化表!$F$26+10*转化表!$F$27+10*转化表!$F$28+10*转化表!$F$29+10*转化表!$F$30+10*转化表!$F$31+(B567-80)*转化表!$F$32,IF(AND(B567&lt;=100,B567&gt;90),9*转化表!$F$24+10*转化表!$F$25+10*转化表!$F$26+10*转化表!$F$27+10*转化表!$F$28+10*转化表!$F$29+10*转化表!$F$30+10*转化表!$F$31+10*转化表!$F$32+(B567-90)*转化表!$F$33,IF(AND(B567&lt;=110,B567&gt;100),9*转化表!$F$24+10*转化表!$F$25+10*转化表!$F$26+10*转化表!$F$27+10*转化表!$F$28+10*转化表!$F$29+10*转化表!$F$30+10*转化表!$F$31+10*转化表!$F$32+10*转化表!$F$33+(B567-100)*转化表!$F$34,IF(AND(B567&lt;=120,B567&gt;110),9*转化表!$F$24+10*转化表!$F$25+10*转化表!$F$26+10*转化表!$F$27+10*转化表!$F$28+10*转化表!$F$29+10*转化表!$F$30+10*转化表!$F$31+10*转化表!$F$32+10*转化表!$F$33+10*转化表!$F$34+(B567-110)*转化表!$F$35))))))))))))</f>
        <v>120.803</v>
      </c>
      <c r="K567" s="48">
        <f>(F567-50)*人物成长表!$B567*10%+0.8+IF(AND(B567&lt;=10,B567&gt;0),(人物成长表!$B567-1)*转化表!$G$24,IF(AND(B567&lt;=20,B567&gt;10),9*转化表!$G$24+(B567-10)*转化表!$G$25,IF(AND(B567&lt;=30,B567&gt;20),9*转化表!$G$24+10*转化表!$G$25+(B567-20)*转化表!$G$26,IF(AND(B567&lt;=40,B567&gt;30),9*转化表!$G$24+10*转化表!$G$25+10*转化表!$G$26+(B567-30)*转化表!$G$27,IF(AND(B567&lt;=50,B567&gt;40),9*转化表!$G$24+10*转化表!$G$25+10*转化表!$G$26+10*转化表!$G$27+(B567-40)*转化表!$G$28,IF(AND(B567&lt;=60,B567&gt;50),9*转化表!$G$24+10*转化表!$G$25+10*转化表!$G$26+10*转化表!$G$27+10*转化表!$G$28+(B567-50)*转化表!$G$29,IF(AND(B567&lt;=70,B567&gt;60),9*转化表!$G$24+10*转化表!$G$25+10*转化表!$G$26+10*转化表!$G$27+10*转化表!$G$28+10*转化表!$G$29+(B567-60)*转化表!$G$30,IF(AND(B567&lt;=80,B567&gt;70),9*转化表!$G$24+10*转化表!$G$25+10*转化表!$G$26+10*转化表!$G$27+10*转化表!$G$28+10*转化表!$G$29+10*转化表!$G$30+(B567-70)*转化表!$G$31,IF(AND(B567&lt;=90,B567&gt;80),9*转化表!$G$24+10*转化表!$G$25+10*转化表!$G$26+10*转化表!$G$27+10*转化表!$G$28+10*转化表!$G$29+10*转化表!$G$30+10*转化表!$G$31+(B567-80)*转化表!$G$32,IF(AND(B567&lt;=100,B567&gt;90),9*转化表!$G$24+10*转化表!$G$25+10*转化表!$G$26+10*转化表!$G$27+10*转化表!$G$28+10*转化表!$G$29+10*转化表!$G$30+10*转化表!$G$31+10*转化表!$G$32+(B567-90)*转化表!$G$33,IF(AND(B567&lt;=110,B567&gt;100),9*转化表!$G$24+10*转化表!$G$25+10*转化表!$G$26+10*转化表!$G$27+10*转化表!$G$28+10*转化表!$G$29+10*转化表!$G$30+10*转化表!$G$31+10*转化表!$G$32+10*转化表!$G$33+(B567-100)*转化表!$G$34,IF(AND(B567&lt;=120,B567&gt;110),9*转化表!$G$24+10*转化表!$G$25+10*转化表!$G$26+10*转化表!$G$27+10*转化表!$G$28+10*转化表!$G$29+10*转化表!$G$30+10*转化表!$G$31+10*转化表!$G$32+10*转化表!$G$33+10*转化表!$G$34+(B567-110)*转化表!$G$35))))))))))))</f>
        <v>492.27000000000004</v>
      </c>
      <c r="L567" s="48">
        <f>(F567-50)*人物成长表!$B567*7%+0.8+IF(AND(B567&lt;=10,B567&gt;0),(人物成长表!$B567-1)*转化表!$H$24,IF(AND(B567&lt;=20,B567&gt;10),9*转化表!$H$24+(B567-10)*转化表!$H$25,IF(AND(B567&lt;=30,B567&gt;20),9*转化表!$H$24+10*转化表!$H$25+(B567-20)*转化表!$H$26,IF(AND(B567&lt;=40,B567&gt;30),9*转化表!$H$24+10*转化表!$H$25+10*转化表!$H$26+(B567-30)*转化表!$H$27,IF(AND(B567&lt;=50,B567&gt;40),9*转化表!$H$24+10*转化表!$H$25+10*转化表!$H$26+10*转化表!$H$27+(B567-40)*转化表!$H$28,IF(AND(B567&lt;=60,B567&gt;50),9*转化表!$H$24+10*转化表!$H$25+10*转化表!$H$26+10*转化表!$H$27+10*转化表!$H$28+(B567-50)*转化表!$H$29,IF(AND(B567&lt;=70,B567&gt;60),9*转化表!$H$24+10*转化表!$H$25+10*转化表!$H$26+10*转化表!$H$27+10*转化表!$H$28+10*转化表!$H$29+(B567-60)*转化表!$H$30,IF(AND(B567&lt;=80,B567&gt;70),9*转化表!$H$24+10*转化表!$H$25+10*转化表!$H$26+10*转化表!$H$27+10*转化表!$H$28+10*转化表!$H$29+10*转化表!$H$30+(B567-70)*转化表!$H$31,IF(AND(B567&lt;=90,B567&gt;80),9*转化表!$H$24+10*转化表!$H$25+10*转化表!$H$26+10*转化表!$H$27+10*转化表!$H$28+10*转化表!$H$29+10*转化表!$H$30+10*转化表!$H$31+(B567-80)*转化表!$H$32,IF(AND(B567&lt;=100,B567&gt;90),9*转化表!$H$24+10*转化表!$H$25+10*转化表!$H$26+10*转化表!$H$27+10*转化表!$H$28+10*转化表!$H$29+10*转化表!$H$30+10*转化表!$H$31+10*转化表!$H$32+(B567-90)*转化表!$H$33,IF(AND(B567&lt;=110,B567&gt;100),9*转化表!$H$24+10*转化表!$H$25+10*转化表!$H$26+10*转化表!$H$27+10*转化表!$H$28+10*转化表!$H$29+10*转化表!$H$30+10*转化表!$H$31+10*转化表!$H$32+10*转化表!$H$33+(B567-100)*转化表!$H$34,IF(AND(B567&lt;=120,B567&gt;110),9*转化表!$H$24+10*转化表!$H$25+10*转化表!$H$26+10*转化表!$H$27+10*转化表!$H$28+10*转化表!$H$29+10*转化表!$H$30+10*转化表!$H$31+10*转化表!$H$32+10*转化表!$H$33+10*转化表!$H$34+(B567-110)*转化表!$H$35))))))))))))</f>
        <v>121.55000000000001</v>
      </c>
      <c r="M567" s="30">
        <v>0.25</v>
      </c>
      <c r="N567" s="28">
        <v>0</v>
      </c>
      <c r="O567" s="28">
        <v>0</v>
      </c>
      <c r="P567" s="28">
        <v>0</v>
      </c>
      <c r="Q567" s="28">
        <v>0</v>
      </c>
      <c r="R567" s="28">
        <v>0</v>
      </c>
      <c r="S567" s="28">
        <v>0</v>
      </c>
    </row>
    <row r="568" spans="1:19">
      <c r="A568" s="27" t="s">
        <v>25</v>
      </c>
      <c r="B568" s="28">
        <v>87</v>
      </c>
      <c r="C568" s="29">
        <f>IF(A568="圣骑士",(40*(人物成长表!$B568-1)+150)*转化表!$H$2,IF(A568="战士",(40*(人物成长表!$B568-1)+150)*转化表!$H$3,IF(A568="盗贼",(40*(人物成长表!$B568-1)+150)*转化表!$H$4,IF(A568="弓手",(40*(人物成长表!$B568-1)+150)*转化表!$H$5,IF(A568="法师",(40*(人物成长表!$B568-1)+150)*转化表!$H$6)))))</f>
        <v>2513</v>
      </c>
      <c r="D568" s="27">
        <v>60</v>
      </c>
      <c r="E568" s="27">
        <v>60</v>
      </c>
      <c r="F568" s="28">
        <v>60</v>
      </c>
      <c r="G568" s="49">
        <f>IF(A568="圣骑士",人物成长表!$D568*人物成长表!$B568*10%*转化表!$B$2+转化表!$B$2*人物成长表!$B568*10%,IF(A568="战士",人物成长表!$D568*人物成长表!$B568*10%+16+(人物成长表!$B568-1)*(-3),IF(A568="盗贼",人物成长表!$D568*人物成长表!$B568*15%*转化表!$B$4,IF(A568="弓手",人物成长表!$D568*人物成长表!$B568*15%*转化表!$B$5,IF(A568="法师",人物成长表!$D568*人物成长表!$B568*15%*转化表!$B$6)))))</f>
        <v>0</v>
      </c>
      <c r="H568" s="49">
        <f>IF(A568="圣骑士",人物成长表!$D568*人物成长表!$B568*5%*转化表!$C$2,IF(A568="战士",人物成长表!$D568*人物成长表!$B568*5%*转化表!$C$3,IF(A568="盗贼",人物成长表!$D568*人物成长表!$B568*5%*转化表!$C$4,IF(A568="弓手",人物成长表!$D568*人物成长表!$B568*5%*转化表!$C$5,IF(A568="法师",人物成长表!$D568*人物成长表!$B568*5%*转化表!$C$6)))))</f>
        <v>182.7</v>
      </c>
      <c r="I568" s="49">
        <f>IF(A568="圣骑士",人物成长表!$E568*人物成长表!$B568*15%*转化表!$D$2,IF(A568="战士",人物成长表!$E568*人物成长表!$B568*15%*转化表!$D$3,IF(A568="盗贼",人物成长表!$E568*人物成长表!$B568*15%*转化表!$D$4,IF(A568="弓手",人物成长表!$E568*人物成长表!$B568*15%*转化表!$D$5,IF(A568="法师",人物成长表!$E568*人物成长表!$B568*15%*转化表!$D$6)))))</f>
        <v>939.59999999999991</v>
      </c>
      <c r="J568" s="48">
        <f>(E568-50)*人物成长表!$B568*7%+0.053+IF(AND(B568&lt;=10,B568&gt;0),(人物成长表!$B568-1)*转化表!$F$24,IF(AND(B568&lt;=20,B568&gt;10),9*转化表!$F$24+(B568-10)*转化表!$F$25,IF(AND(B568&lt;=30,B568&gt;20),9*转化表!$F$24+10*转化表!$F$25+(B568-20)*转化表!$F$26,IF(AND(B568&lt;=40,B568&gt;30),9*转化表!$F$24+10*转化表!$F$25+10*转化表!$F$26+(B568-30)*转化表!$F$27,IF(AND(B568&lt;=50,B568&gt;40),9*转化表!$F$24+10*转化表!$F$25+10*转化表!$F$26+10*转化表!$F$27+(B568-40)*转化表!$F$28,IF(AND(B568&lt;=60,B568&gt;50),9*转化表!$F$24+10*转化表!$F$25+10*转化表!$F$26+10*转化表!$F$27+10*转化表!$F$28+(B568-50)*转化表!$F$29,IF(AND(B568&lt;=70,B568&gt;60),9*转化表!$F$24+10*转化表!$F$25+10*转化表!$F$26+10*转化表!$F$27+10*转化表!$F$28+10*转化表!$F$29+(B568-60)*转化表!$F$30,IF(AND(B568&lt;=80,B568&gt;70),9*转化表!$F$24+10*转化表!$F$25+10*转化表!$F$26+10*转化表!$F$27+10*转化表!$F$28+10*转化表!$F$29+10*转化表!$F$30+(B568-70)*转化表!$F$31,IF(AND(B568&lt;=90,B568&gt;80),9*转化表!$F$24+10*转化表!$F$25+10*转化表!$F$26+10*转化表!$F$27+10*转化表!$F$28+10*转化表!$F$29+10*转化表!$F$30+10*转化表!$F$31+(B568-80)*转化表!$F$32,IF(AND(B568&lt;=100,B568&gt;90),9*转化表!$F$24+10*转化表!$F$25+10*转化表!$F$26+10*转化表!$F$27+10*转化表!$F$28+10*转化表!$F$29+10*转化表!$F$30+10*转化表!$F$31+10*转化表!$F$32+(B568-90)*转化表!$F$33,IF(AND(B568&lt;=110,B568&gt;100),9*转化表!$F$24+10*转化表!$F$25+10*转化表!$F$26+10*转化表!$F$27+10*转化表!$F$28+10*转化表!$F$29+10*转化表!$F$30+10*转化表!$F$31+10*转化表!$F$32+10*转化表!$F$33+(B568-100)*转化表!$F$34,IF(AND(B568&lt;=120,B568&gt;110),9*转化表!$F$24+10*转化表!$F$25+10*转化表!$F$26+10*转化表!$F$27+10*转化表!$F$28+10*转化表!$F$29+10*转化表!$F$30+10*转化表!$F$31+10*转化表!$F$32+10*转化表!$F$33+10*转化表!$F$34+(B568-110)*转化表!$F$35))))))))))))</f>
        <v>122.65300000000001</v>
      </c>
      <c r="K568" s="48">
        <f>(F568-50)*人物成长表!$B568*10%+0.8+IF(AND(B568&lt;=10,B568&gt;0),(人物成长表!$B568-1)*转化表!$G$24,IF(AND(B568&lt;=20,B568&gt;10),9*转化表!$G$24+(B568-10)*转化表!$G$25,IF(AND(B568&lt;=30,B568&gt;20),9*转化表!$G$24+10*转化表!$G$25+(B568-20)*转化表!$G$26,IF(AND(B568&lt;=40,B568&gt;30),9*转化表!$G$24+10*转化表!$G$25+10*转化表!$G$26+(B568-30)*转化表!$G$27,IF(AND(B568&lt;=50,B568&gt;40),9*转化表!$G$24+10*转化表!$G$25+10*转化表!$G$26+10*转化表!$G$27+(B568-40)*转化表!$G$28,IF(AND(B568&lt;=60,B568&gt;50),9*转化表!$G$24+10*转化表!$G$25+10*转化表!$G$26+10*转化表!$G$27+10*转化表!$G$28+(B568-50)*转化表!$G$29,IF(AND(B568&lt;=70,B568&gt;60),9*转化表!$G$24+10*转化表!$G$25+10*转化表!$G$26+10*转化表!$G$27+10*转化表!$G$28+10*转化表!$G$29+(B568-60)*转化表!$G$30,IF(AND(B568&lt;=80,B568&gt;70),9*转化表!$G$24+10*转化表!$G$25+10*转化表!$G$26+10*转化表!$G$27+10*转化表!$G$28+10*转化表!$G$29+10*转化表!$G$30+(B568-70)*转化表!$G$31,IF(AND(B568&lt;=90,B568&gt;80),9*转化表!$G$24+10*转化表!$G$25+10*转化表!$G$26+10*转化表!$G$27+10*转化表!$G$28+10*转化表!$G$29+10*转化表!$G$30+10*转化表!$G$31+(B568-80)*转化表!$G$32,IF(AND(B568&lt;=100,B568&gt;90),9*转化表!$G$24+10*转化表!$G$25+10*转化表!$G$26+10*转化表!$G$27+10*转化表!$G$28+10*转化表!$G$29+10*转化表!$G$30+10*转化表!$G$31+10*转化表!$G$32+(B568-90)*转化表!$G$33,IF(AND(B568&lt;=110,B568&gt;100),9*转化表!$G$24+10*转化表!$G$25+10*转化表!$G$26+10*转化表!$G$27+10*转化表!$G$28+10*转化表!$G$29+10*转化表!$G$30+10*转化表!$G$31+10*转化表!$G$32+10*转化表!$G$33+(B568-100)*转化表!$G$34,IF(AND(B568&lt;=120,B568&gt;110),9*转化表!$G$24+10*转化表!$G$25+10*转化表!$G$26+10*转化表!$G$27+10*转化表!$G$28+10*转化表!$G$29+10*转化表!$G$30+10*转化表!$G$31+10*转化表!$G$32+10*转化表!$G$33+10*转化表!$G$34+(B568-110)*转化表!$G$35))))))))))))</f>
        <v>502.57000000000005</v>
      </c>
      <c r="L568" s="48">
        <f>(F568-50)*人物成长表!$B568*7%+0.8+IF(AND(B568&lt;=10,B568&gt;0),(人物成长表!$B568-1)*转化表!$H$24,IF(AND(B568&lt;=20,B568&gt;10),9*转化表!$H$24+(B568-10)*转化表!$H$25,IF(AND(B568&lt;=30,B568&gt;20),9*转化表!$H$24+10*转化表!$H$25+(B568-20)*转化表!$H$26,IF(AND(B568&lt;=40,B568&gt;30),9*转化表!$H$24+10*转化表!$H$25+10*转化表!$H$26+(B568-30)*转化表!$H$27,IF(AND(B568&lt;=50,B568&gt;40),9*转化表!$H$24+10*转化表!$H$25+10*转化表!$H$26+10*转化表!$H$27+(B568-40)*转化表!$H$28,IF(AND(B568&lt;=60,B568&gt;50),9*转化表!$H$24+10*转化表!$H$25+10*转化表!$H$26+10*转化表!$H$27+10*转化表!$H$28+(B568-50)*转化表!$H$29,IF(AND(B568&lt;=70,B568&gt;60),9*转化表!$H$24+10*转化表!$H$25+10*转化表!$H$26+10*转化表!$H$27+10*转化表!$H$28+10*转化表!$H$29+(B568-60)*转化表!$H$30,IF(AND(B568&lt;=80,B568&gt;70),9*转化表!$H$24+10*转化表!$H$25+10*转化表!$H$26+10*转化表!$H$27+10*转化表!$H$28+10*转化表!$H$29+10*转化表!$H$30+(B568-70)*转化表!$H$31,IF(AND(B568&lt;=90,B568&gt;80),9*转化表!$H$24+10*转化表!$H$25+10*转化表!$H$26+10*转化表!$H$27+10*转化表!$H$28+10*转化表!$H$29+10*转化表!$H$30+10*转化表!$H$31+(B568-80)*转化表!$H$32,IF(AND(B568&lt;=100,B568&gt;90),9*转化表!$H$24+10*转化表!$H$25+10*转化表!$H$26+10*转化表!$H$27+10*转化表!$H$28+10*转化表!$H$29+10*转化表!$H$30+10*转化表!$H$31+10*转化表!$H$32+(B568-90)*转化表!$H$33,IF(AND(B568&lt;=110,B568&gt;100),9*转化表!$H$24+10*转化表!$H$25+10*转化表!$H$26+10*转化表!$H$27+10*转化表!$H$28+10*转化表!$H$29+10*转化表!$H$30+10*转化表!$H$31+10*转化表!$H$32+10*转化表!$H$33+(B568-100)*转化表!$H$34,IF(AND(B568&lt;=120,B568&gt;110),9*转化表!$H$24+10*转化表!$H$25+10*转化表!$H$26+10*转化表!$H$27+10*转化表!$H$28+10*转化表!$H$29+10*转化表!$H$30+10*转化表!$H$31+10*转化表!$H$32+10*转化表!$H$33+10*转化表!$H$34+(B568-110)*转化表!$H$35))))))))))))</f>
        <v>123.4</v>
      </c>
      <c r="M568" s="30">
        <v>0.25</v>
      </c>
      <c r="N568" s="28">
        <v>0</v>
      </c>
      <c r="O568" s="28">
        <v>0</v>
      </c>
      <c r="P568" s="28">
        <v>0</v>
      </c>
      <c r="Q568" s="28">
        <v>0</v>
      </c>
      <c r="R568" s="28">
        <v>0</v>
      </c>
      <c r="S568" s="28">
        <v>0</v>
      </c>
    </row>
    <row r="569" spans="1:19">
      <c r="A569" s="27" t="s">
        <v>25</v>
      </c>
      <c r="B569" s="28">
        <v>88</v>
      </c>
      <c r="C569" s="29">
        <f>IF(A569="圣骑士",(40*(人物成长表!$B569-1)+150)*转化表!$H$2,IF(A569="战士",(40*(人物成长表!$B569-1)+150)*转化表!$H$3,IF(A569="盗贼",(40*(人物成长表!$B569-1)+150)*转化表!$H$4,IF(A569="弓手",(40*(人物成长表!$B569-1)+150)*转化表!$H$5,IF(A569="法师",(40*(人物成长表!$B569-1)+150)*转化表!$H$6)))))</f>
        <v>2541</v>
      </c>
      <c r="D569" s="27">
        <v>60</v>
      </c>
      <c r="E569" s="27">
        <v>60</v>
      </c>
      <c r="F569" s="28">
        <v>60</v>
      </c>
      <c r="G569" s="49">
        <f>IF(A569="圣骑士",人物成长表!$D569*人物成长表!$B569*10%*转化表!$B$2+转化表!$B$2*人物成长表!$B569*10%,IF(A569="战士",人物成长表!$D569*人物成长表!$B569*10%+16+(人物成长表!$B569-1)*(-3),IF(A569="盗贼",人物成长表!$D569*人物成长表!$B569*15%*转化表!$B$4,IF(A569="弓手",人物成长表!$D569*人物成长表!$B569*15%*转化表!$B$5,IF(A569="法师",人物成长表!$D569*人物成长表!$B569*15%*转化表!$B$6)))))</f>
        <v>0</v>
      </c>
      <c r="H569" s="49">
        <f>IF(A569="圣骑士",人物成长表!$D569*人物成长表!$B569*5%*转化表!$C$2,IF(A569="战士",人物成长表!$D569*人物成长表!$B569*5%*转化表!$C$3,IF(A569="盗贼",人物成长表!$D569*人物成长表!$B569*5%*转化表!$C$4,IF(A569="弓手",人物成长表!$D569*人物成长表!$B569*5%*转化表!$C$5,IF(A569="法师",人物成长表!$D569*人物成长表!$B569*5%*转化表!$C$6)))))</f>
        <v>184.79999999999998</v>
      </c>
      <c r="I569" s="49">
        <f>IF(A569="圣骑士",人物成长表!$E569*人物成长表!$B569*15%*转化表!$D$2,IF(A569="战士",人物成长表!$E569*人物成长表!$B569*15%*转化表!$D$3,IF(A569="盗贼",人物成长表!$E569*人物成长表!$B569*15%*转化表!$D$4,IF(A569="弓手",人物成长表!$E569*人物成长表!$B569*15%*转化表!$D$5,IF(A569="法师",人物成长表!$E569*人物成长表!$B569*15%*转化表!$D$6)))))</f>
        <v>950.4</v>
      </c>
      <c r="J569" s="48">
        <f>(E569-50)*人物成长表!$B569*7%+0.053+IF(AND(B569&lt;=10,B569&gt;0),(人物成长表!$B569-1)*转化表!$F$24,IF(AND(B569&lt;=20,B569&gt;10),9*转化表!$F$24+(B569-10)*转化表!$F$25,IF(AND(B569&lt;=30,B569&gt;20),9*转化表!$F$24+10*转化表!$F$25+(B569-20)*转化表!$F$26,IF(AND(B569&lt;=40,B569&gt;30),9*转化表!$F$24+10*转化表!$F$25+10*转化表!$F$26+(B569-30)*转化表!$F$27,IF(AND(B569&lt;=50,B569&gt;40),9*转化表!$F$24+10*转化表!$F$25+10*转化表!$F$26+10*转化表!$F$27+(B569-40)*转化表!$F$28,IF(AND(B569&lt;=60,B569&gt;50),9*转化表!$F$24+10*转化表!$F$25+10*转化表!$F$26+10*转化表!$F$27+10*转化表!$F$28+(B569-50)*转化表!$F$29,IF(AND(B569&lt;=70,B569&gt;60),9*转化表!$F$24+10*转化表!$F$25+10*转化表!$F$26+10*转化表!$F$27+10*转化表!$F$28+10*转化表!$F$29+(B569-60)*转化表!$F$30,IF(AND(B569&lt;=80,B569&gt;70),9*转化表!$F$24+10*转化表!$F$25+10*转化表!$F$26+10*转化表!$F$27+10*转化表!$F$28+10*转化表!$F$29+10*转化表!$F$30+(B569-70)*转化表!$F$31,IF(AND(B569&lt;=90,B569&gt;80),9*转化表!$F$24+10*转化表!$F$25+10*转化表!$F$26+10*转化表!$F$27+10*转化表!$F$28+10*转化表!$F$29+10*转化表!$F$30+10*转化表!$F$31+(B569-80)*转化表!$F$32,IF(AND(B569&lt;=100,B569&gt;90),9*转化表!$F$24+10*转化表!$F$25+10*转化表!$F$26+10*转化表!$F$27+10*转化表!$F$28+10*转化表!$F$29+10*转化表!$F$30+10*转化表!$F$31+10*转化表!$F$32+(B569-90)*转化表!$F$33,IF(AND(B569&lt;=110,B569&gt;100),9*转化表!$F$24+10*转化表!$F$25+10*转化表!$F$26+10*转化表!$F$27+10*转化表!$F$28+10*转化表!$F$29+10*转化表!$F$30+10*转化表!$F$31+10*转化表!$F$32+10*转化表!$F$33+(B569-100)*转化表!$F$34,IF(AND(B569&lt;=120,B569&gt;110),9*转化表!$F$24+10*转化表!$F$25+10*转化表!$F$26+10*转化表!$F$27+10*转化表!$F$28+10*转化表!$F$29+10*转化表!$F$30+10*转化表!$F$31+10*转化表!$F$32+10*转化表!$F$33+10*转化表!$F$34+(B569-110)*转化表!$F$35))))))))))))</f>
        <v>124.50300000000001</v>
      </c>
      <c r="K569" s="48">
        <f>(F569-50)*人物成长表!$B569*10%+0.8+IF(AND(B569&lt;=10,B569&gt;0),(人物成长表!$B569-1)*转化表!$G$24,IF(AND(B569&lt;=20,B569&gt;10),9*转化表!$G$24+(B569-10)*转化表!$G$25,IF(AND(B569&lt;=30,B569&gt;20),9*转化表!$G$24+10*转化表!$G$25+(B569-20)*转化表!$G$26,IF(AND(B569&lt;=40,B569&gt;30),9*转化表!$G$24+10*转化表!$G$25+10*转化表!$G$26+(B569-30)*转化表!$G$27,IF(AND(B569&lt;=50,B569&gt;40),9*转化表!$G$24+10*转化表!$G$25+10*转化表!$G$26+10*转化表!$G$27+(B569-40)*转化表!$G$28,IF(AND(B569&lt;=60,B569&gt;50),9*转化表!$G$24+10*转化表!$G$25+10*转化表!$G$26+10*转化表!$G$27+10*转化表!$G$28+(B569-50)*转化表!$G$29,IF(AND(B569&lt;=70,B569&gt;60),9*转化表!$G$24+10*转化表!$G$25+10*转化表!$G$26+10*转化表!$G$27+10*转化表!$G$28+10*转化表!$G$29+(B569-60)*转化表!$G$30,IF(AND(B569&lt;=80,B569&gt;70),9*转化表!$G$24+10*转化表!$G$25+10*转化表!$G$26+10*转化表!$G$27+10*转化表!$G$28+10*转化表!$G$29+10*转化表!$G$30+(B569-70)*转化表!$G$31,IF(AND(B569&lt;=90,B569&gt;80),9*转化表!$G$24+10*转化表!$G$25+10*转化表!$G$26+10*转化表!$G$27+10*转化表!$G$28+10*转化表!$G$29+10*转化表!$G$30+10*转化表!$G$31+(B569-80)*转化表!$G$32,IF(AND(B569&lt;=100,B569&gt;90),9*转化表!$G$24+10*转化表!$G$25+10*转化表!$G$26+10*转化表!$G$27+10*转化表!$G$28+10*转化表!$G$29+10*转化表!$G$30+10*转化表!$G$31+10*转化表!$G$32+(B569-90)*转化表!$G$33,IF(AND(B569&lt;=110,B569&gt;100),9*转化表!$G$24+10*转化表!$G$25+10*转化表!$G$26+10*转化表!$G$27+10*转化表!$G$28+10*转化表!$G$29+10*转化表!$G$30+10*转化表!$G$31+10*转化表!$G$32+10*转化表!$G$33+(B569-100)*转化表!$G$34,IF(AND(B569&lt;=120,B569&gt;110),9*转化表!$G$24+10*转化表!$G$25+10*转化表!$G$26+10*转化表!$G$27+10*转化表!$G$28+10*转化表!$G$29+10*转化表!$G$30+10*转化表!$G$31+10*转化表!$G$32+10*转化表!$G$33+10*转化表!$G$34+(B569-110)*转化表!$G$35))))))))))))</f>
        <v>512.87</v>
      </c>
      <c r="L569" s="48">
        <f>(F569-50)*人物成长表!$B569*7%+0.8+IF(AND(B569&lt;=10,B569&gt;0),(人物成长表!$B569-1)*转化表!$H$24,IF(AND(B569&lt;=20,B569&gt;10),9*转化表!$H$24+(B569-10)*转化表!$H$25,IF(AND(B569&lt;=30,B569&gt;20),9*转化表!$H$24+10*转化表!$H$25+(B569-20)*转化表!$H$26,IF(AND(B569&lt;=40,B569&gt;30),9*转化表!$H$24+10*转化表!$H$25+10*转化表!$H$26+(B569-30)*转化表!$H$27,IF(AND(B569&lt;=50,B569&gt;40),9*转化表!$H$24+10*转化表!$H$25+10*转化表!$H$26+10*转化表!$H$27+(B569-40)*转化表!$H$28,IF(AND(B569&lt;=60,B569&gt;50),9*转化表!$H$24+10*转化表!$H$25+10*转化表!$H$26+10*转化表!$H$27+10*转化表!$H$28+(B569-50)*转化表!$H$29,IF(AND(B569&lt;=70,B569&gt;60),9*转化表!$H$24+10*转化表!$H$25+10*转化表!$H$26+10*转化表!$H$27+10*转化表!$H$28+10*转化表!$H$29+(B569-60)*转化表!$H$30,IF(AND(B569&lt;=80,B569&gt;70),9*转化表!$H$24+10*转化表!$H$25+10*转化表!$H$26+10*转化表!$H$27+10*转化表!$H$28+10*转化表!$H$29+10*转化表!$H$30+(B569-70)*转化表!$H$31,IF(AND(B569&lt;=90,B569&gt;80),9*转化表!$H$24+10*转化表!$H$25+10*转化表!$H$26+10*转化表!$H$27+10*转化表!$H$28+10*转化表!$H$29+10*转化表!$H$30+10*转化表!$H$31+(B569-80)*转化表!$H$32,IF(AND(B569&lt;=100,B569&gt;90),9*转化表!$H$24+10*转化表!$H$25+10*转化表!$H$26+10*转化表!$H$27+10*转化表!$H$28+10*转化表!$H$29+10*转化表!$H$30+10*转化表!$H$31+10*转化表!$H$32+(B569-90)*转化表!$H$33,IF(AND(B569&lt;=110,B569&gt;100),9*转化表!$H$24+10*转化表!$H$25+10*转化表!$H$26+10*转化表!$H$27+10*转化表!$H$28+10*转化表!$H$29+10*转化表!$H$30+10*转化表!$H$31+10*转化表!$H$32+10*转化表!$H$33+(B569-100)*转化表!$H$34,IF(AND(B569&lt;=120,B569&gt;110),9*转化表!$H$24+10*转化表!$H$25+10*转化表!$H$26+10*转化表!$H$27+10*转化表!$H$28+10*转化表!$H$29+10*转化表!$H$30+10*转化表!$H$31+10*转化表!$H$32+10*转化表!$H$33+10*转化表!$H$34+(B569-110)*转化表!$H$35))))))))))))</f>
        <v>125.25000000000001</v>
      </c>
      <c r="M569" s="30">
        <v>0.25</v>
      </c>
      <c r="N569" s="28">
        <v>0</v>
      </c>
      <c r="O569" s="28">
        <v>0</v>
      </c>
      <c r="P569" s="28">
        <v>0</v>
      </c>
      <c r="Q569" s="28">
        <v>0</v>
      </c>
      <c r="R569" s="28">
        <v>0</v>
      </c>
      <c r="S569" s="28">
        <v>0</v>
      </c>
    </row>
    <row r="570" spans="1:19">
      <c r="A570" s="27" t="s">
        <v>25</v>
      </c>
      <c r="B570" s="28">
        <v>89</v>
      </c>
      <c r="C570" s="29">
        <f>IF(A570="圣骑士",(40*(人物成长表!$B570-1)+150)*转化表!$H$2,IF(A570="战士",(40*(人物成长表!$B570-1)+150)*转化表!$H$3,IF(A570="盗贼",(40*(人物成长表!$B570-1)+150)*转化表!$H$4,IF(A570="弓手",(40*(人物成长表!$B570-1)+150)*转化表!$H$5,IF(A570="法师",(40*(人物成长表!$B570-1)+150)*转化表!$H$6)))))</f>
        <v>2569</v>
      </c>
      <c r="D570" s="27">
        <v>60</v>
      </c>
      <c r="E570" s="27">
        <v>60</v>
      </c>
      <c r="F570" s="28">
        <v>60</v>
      </c>
      <c r="G570" s="49">
        <f>IF(A570="圣骑士",人物成长表!$D570*人物成长表!$B570*10%*转化表!$B$2+转化表!$B$2*人物成长表!$B570*10%,IF(A570="战士",人物成长表!$D570*人物成长表!$B570*10%+16+(人物成长表!$B570-1)*(-3),IF(A570="盗贼",人物成长表!$D570*人物成长表!$B570*15%*转化表!$B$4,IF(A570="弓手",人物成长表!$D570*人物成长表!$B570*15%*转化表!$B$5,IF(A570="法师",人物成长表!$D570*人物成长表!$B570*15%*转化表!$B$6)))))</f>
        <v>0</v>
      </c>
      <c r="H570" s="49">
        <f>IF(A570="圣骑士",人物成长表!$D570*人物成长表!$B570*5%*转化表!$C$2,IF(A570="战士",人物成长表!$D570*人物成长表!$B570*5%*转化表!$C$3,IF(A570="盗贼",人物成长表!$D570*人物成长表!$B570*5%*转化表!$C$4,IF(A570="弓手",人物成长表!$D570*人物成长表!$B570*5%*转化表!$C$5,IF(A570="法师",人物成长表!$D570*人物成长表!$B570*5%*转化表!$C$6)))))</f>
        <v>186.89999999999998</v>
      </c>
      <c r="I570" s="49">
        <f>IF(A570="圣骑士",人物成长表!$E570*人物成长表!$B570*15%*转化表!$D$2,IF(A570="战士",人物成长表!$E570*人物成长表!$B570*15%*转化表!$D$3,IF(A570="盗贼",人物成长表!$E570*人物成长表!$B570*15%*转化表!$D$4,IF(A570="弓手",人物成长表!$E570*人物成长表!$B570*15%*转化表!$D$5,IF(A570="法师",人物成长表!$E570*人物成长表!$B570*15%*转化表!$D$6)))))</f>
        <v>961.19999999999993</v>
      </c>
      <c r="J570" s="48">
        <f>(E570-50)*人物成长表!$B570*7%+0.053+IF(AND(B570&lt;=10,B570&gt;0),(人物成长表!$B570-1)*转化表!$F$24,IF(AND(B570&lt;=20,B570&gt;10),9*转化表!$F$24+(B570-10)*转化表!$F$25,IF(AND(B570&lt;=30,B570&gt;20),9*转化表!$F$24+10*转化表!$F$25+(B570-20)*转化表!$F$26,IF(AND(B570&lt;=40,B570&gt;30),9*转化表!$F$24+10*转化表!$F$25+10*转化表!$F$26+(B570-30)*转化表!$F$27,IF(AND(B570&lt;=50,B570&gt;40),9*转化表!$F$24+10*转化表!$F$25+10*转化表!$F$26+10*转化表!$F$27+(B570-40)*转化表!$F$28,IF(AND(B570&lt;=60,B570&gt;50),9*转化表!$F$24+10*转化表!$F$25+10*转化表!$F$26+10*转化表!$F$27+10*转化表!$F$28+(B570-50)*转化表!$F$29,IF(AND(B570&lt;=70,B570&gt;60),9*转化表!$F$24+10*转化表!$F$25+10*转化表!$F$26+10*转化表!$F$27+10*转化表!$F$28+10*转化表!$F$29+(B570-60)*转化表!$F$30,IF(AND(B570&lt;=80,B570&gt;70),9*转化表!$F$24+10*转化表!$F$25+10*转化表!$F$26+10*转化表!$F$27+10*转化表!$F$28+10*转化表!$F$29+10*转化表!$F$30+(B570-70)*转化表!$F$31,IF(AND(B570&lt;=90,B570&gt;80),9*转化表!$F$24+10*转化表!$F$25+10*转化表!$F$26+10*转化表!$F$27+10*转化表!$F$28+10*转化表!$F$29+10*转化表!$F$30+10*转化表!$F$31+(B570-80)*转化表!$F$32,IF(AND(B570&lt;=100,B570&gt;90),9*转化表!$F$24+10*转化表!$F$25+10*转化表!$F$26+10*转化表!$F$27+10*转化表!$F$28+10*转化表!$F$29+10*转化表!$F$30+10*转化表!$F$31+10*转化表!$F$32+(B570-90)*转化表!$F$33,IF(AND(B570&lt;=110,B570&gt;100),9*转化表!$F$24+10*转化表!$F$25+10*转化表!$F$26+10*转化表!$F$27+10*转化表!$F$28+10*转化表!$F$29+10*转化表!$F$30+10*转化表!$F$31+10*转化表!$F$32+10*转化表!$F$33+(B570-100)*转化表!$F$34,IF(AND(B570&lt;=120,B570&gt;110),9*转化表!$F$24+10*转化表!$F$25+10*转化表!$F$26+10*转化表!$F$27+10*转化表!$F$28+10*转化表!$F$29+10*转化表!$F$30+10*转化表!$F$31+10*转化表!$F$32+10*转化表!$F$33+10*转化表!$F$34+(B570-110)*转化表!$F$35))))))))))))</f>
        <v>126.35300000000001</v>
      </c>
      <c r="K570" s="48">
        <f>(F570-50)*人物成长表!$B570*10%+0.8+IF(AND(B570&lt;=10,B570&gt;0),(人物成长表!$B570-1)*转化表!$G$24,IF(AND(B570&lt;=20,B570&gt;10),9*转化表!$G$24+(B570-10)*转化表!$G$25,IF(AND(B570&lt;=30,B570&gt;20),9*转化表!$G$24+10*转化表!$G$25+(B570-20)*转化表!$G$26,IF(AND(B570&lt;=40,B570&gt;30),9*转化表!$G$24+10*转化表!$G$25+10*转化表!$G$26+(B570-30)*转化表!$G$27,IF(AND(B570&lt;=50,B570&gt;40),9*转化表!$G$24+10*转化表!$G$25+10*转化表!$G$26+10*转化表!$G$27+(B570-40)*转化表!$G$28,IF(AND(B570&lt;=60,B570&gt;50),9*转化表!$G$24+10*转化表!$G$25+10*转化表!$G$26+10*转化表!$G$27+10*转化表!$G$28+(B570-50)*转化表!$G$29,IF(AND(B570&lt;=70,B570&gt;60),9*转化表!$G$24+10*转化表!$G$25+10*转化表!$G$26+10*转化表!$G$27+10*转化表!$G$28+10*转化表!$G$29+(B570-60)*转化表!$G$30,IF(AND(B570&lt;=80,B570&gt;70),9*转化表!$G$24+10*转化表!$G$25+10*转化表!$G$26+10*转化表!$G$27+10*转化表!$G$28+10*转化表!$G$29+10*转化表!$G$30+(B570-70)*转化表!$G$31,IF(AND(B570&lt;=90,B570&gt;80),9*转化表!$G$24+10*转化表!$G$25+10*转化表!$G$26+10*转化表!$G$27+10*转化表!$G$28+10*转化表!$G$29+10*转化表!$G$30+10*转化表!$G$31+(B570-80)*转化表!$G$32,IF(AND(B570&lt;=100,B570&gt;90),9*转化表!$G$24+10*转化表!$G$25+10*转化表!$G$26+10*转化表!$G$27+10*转化表!$G$28+10*转化表!$G$29+10*转化表!$G$30+10*转化表!$G$31+10*转化表!$G$32+(B570-90)*转化表!$G$33,IF(AND(B570&lt;=110,B570&gt;100),9*转化表!$G$24+10*转化表!$G$25+10*转化表!$G$26+10*转化表!$G$27+10*转化表!$G$28+10*转化表!$G$29+10*转化表!$G$30+10*转化表!$G$31+10*转化表!$G$32+10*转化表!$G$33+(B570-100)*转化表!$G$34,IF(AND(B570&lt;=120,B570&gt;110),9*转化表!$G$24+10*转化表!$G$25+10*转化表!$G$26+10*转化表!$G$27+10*转化表!$G$28+10*转化表!$G$29+10*转化表!$G$30+10*转化表!$G$31+10*转化表!$G$32+10*转化表!$G$33+10*转化表!$G$34+(B570-110)*转化表!$G$35))))))))))))</f>
        <v>523.16999999999996</v>
      </c>
      <c r="L570" s="48">
        <f>(F570-50)*人物成长表!$B570*7%+0.8+IF(AND(B570&lt;=10,B570&gt;0),(人物成长表!$B570-1)*转化表!$H$24,IF(AND(B570&lt;=20,B570&gt;10),9*转化表!$H$24+(B570-10)*转化表!$H$25,IF(AND(B570&lt;=30,B570&gt;20),9*转化表!$H$24+10*转化表!$H$25+(B570-20)*转化表!$H$26,IF(AND(B570&lt;=40,B570&gt;30),9*转化表!$H$24+10*转化表!$H$25+10*转化表!$H$26+(B570-30)*转化表!$H$27,IF(AND(B570&lt;=50,B570&gt;40),9*转化表!$H$24+10*转化表!$H$25+10*转化表!$H$26+10*转化表!$H$27+(B570-40)*转化表!$H$28,IF(AND(B570&lt;=60,B570&gt;50),9*转化表!$H$24+10*转化表!$H$25+10*转化表!$H$26+10*转化表!$H$27+10*转化表!$H$28+(B570-50)*转化表!$H$29,IF(AND(B570&lt;=70,B570&gt;60),9*转化表!$H$24+10*转化表!$H$25+10*转化表!$H$26+10*转化表!$H$27+10*转化表!$H$28+10*转化表!$H$29+(B570-60)*转化表!$H$30,IF(AND(B570&lt;=80,B570&gt;70),9*转化表!$H$24+10*转化表!$H$25+10*转化表!$H$26+10*转化表!$H$27+10*转化表!$H$28+10*转化表!$H$29+10*转化表!$H$30+(B570-70)*转化表!$H$31,IF(AND(B570&lt;=90,B570&gt;80),9*转化表!$H$24+10*转化表!$H$25+10*转化表!$H$26+10*转化表!$H$27+10*转化表!$H$28+10*转化表!$H$29+10*转化表!$H$30+10*转化表!$H$31+(B570-80)*转化表!$H$32,IF(AND(B570&lt;=100,B570&gt;90),9*转化表!$H$24+10*转化表!$H$25+10*转化表!$H$26+10*转化表!$H$27+10*转化表!$H$28+10*转化表!$H$29+10*转化表!$H$30+10*转化表!$H$31+10*转化表!$H$32+(B570-90)*转化表!$H$33,IF(AND(B570&lt;=110,B570&gt;100),9*转化表!$H$24+10*转化表!$H$25+10*转化表!$H$26+10*转化表!$H$27+10*转化表!$H$28+10*转化表!$H$29+10*转化表!$H$30+10*转化表!$H$31+10*转化表!$H$32+10*转化表!$H$33+(B570-100)*转化表!$H$34,IF(AND(B570&lt;=120,B570&gt;110),9*转化表!$H$24+10*转化表!$H$25+10*转化表!$H$26+10*转化表!$H$27+10*转化表!$H$28+10*转化表!$H$29+10*转化表!$H$30+10*转化表!$H$31+10*转化表!$H$32+10*转化表!$H$33+10*转化表!$H$34+(B570-110)*转化表!$H$35))))))))))))</f>
        <v>127.1</v>
      </c>
      <c r="M570" s="30">
        <v>0.25</v>
      </c>
      <c r="N570" s="28">
        <v>0</v>
      </c>
      <c r="O570" s="28">
        <v>0</v>
      </c>
      <c r="P570" s="28">
        <v>0</v>
      </c>
      <c r="Q570" s="28">
        <v>0</v>
      </c>
      <c r="R570" s="28">
        <v>0</v>
      </c>
      <c r="S570" s="28">
        <v>0</v>
      </c>
    </row>
    <row r="571" spans="1:19">
      <c r="A571" s="27" t="s">
        <v>25</v>
      </c>
      <c r="B571" s="28">
        <v>90</v>
      </c>
      <c r="C571" s="29">
        <f>IF(A571="圣骑士",(40*(人物成长表!$B571-1)+150)*转化表!$H$2,IF(A571="战士",(40*(人物成长表!$B571-1)+150)*转化表!$H$3,IF(A571="盗贼",(40*(人物成长表!$B571-1)+150)*转化表!$H$4,IF(A571="弓手",(40*(人物成长表!$B571-1)+150)*转化表!$H$5,IF(A571="法师",(40*(人物成长表!$B571-1)+150)*转化表!$H$6)))))</f>
        <v>2597</v>
      </c>
      <c r="D571" s="27">
        <v>60</v>
      </c>
      <c r="E571" s="27">
        <v>60</v>
      </c>
      <c r="F571" s="28">
        <v>60</v>
      </c>
      <c r="G571" s="49">
        <f>IF(A571="圣骑士",人物成长表!$D571*人物成长表!$B571*10%*转化表!$B$2+转化表!$B$2*人物成长表!$B571*10%,IF(A571="战士",人物成长表!$D571*人物成长表!$B571*10%+16+(人物成长表!$B571-1)*(-3),IF(A571="盗贼",人物成长表!$D571*人物成长表!$B571*15%*转化表!$B$4,IF(A571="弓手",人物成长表!$D571*人物成长表!$B571*15%*转化表!$B$5,IF(A571="法师",人物成长表!$D571*人物成长表!$B571*15%*转化表!$B$6)))))</f>
        <v>0</v>
      </c>
      <c r="H571" s="49">
        <f>IF(A571="圣骑士",人物成长表!$D571*人物成长表!$B571*5%*转化表!$C$2,IF(A571="战士",人物成长表!$D571*人物成长表!$B571*5%*转化表!$C$3,IF(A571="盗贼",人物成长表!$D571*人物成长表!$B571*5%*转化表!$C$4,IF(A571="弓手",人物成长表!$D571*人物成长表!$B571*5%*转化表!$C$5,IF(A571="法师",人物成长表!$D571*人物成长表!$B571*5%*转化表!$C$6)))))</f>
        <v>189</v>
      </c>
      <c r="I571" s="49">
        <f>IF(A571="圣骑士",人物成长表!$E571*人物成长表!$B571*15%*转化表!$D$2,IF(A571="战士",人物成长表!$E571*人物成长表!$B571*15%*转化表!$D$3,IF(A571="盗贼",人物成长表!$E571*人物成长表!$B571*15%*转化表!$D$4,IF(A571="弓手",人物成长表!$E571*人物成长表!$B571*15%*转化表!$D$5,IF(A571="法师",人物成长表!$E571*人物成长表!$B571*15%*转化表!$D$6)))))</f>
        <v>972</v>
      </c>
      <c r="J571" s="48">
        <f>(E571-50)*人物成长表!$B571*7%+0.053+IF(AND(B571&lt;=10,B571&gt;0),(人物成长表!$B571-1)*转化表!$F$24,IF(AND(B571&lt;=20,B571&gt;10),9*转化表!$F$24+(B571-10)*转化表!$F$25,IF(AND(B571&lt;=30,B571&gt;20),9*转化表!$F$24+10*转化表!$F$25+(B571-20)*转化表!$F$26,IF(AND(B571&lt;=40,B571&gt;30),9*转化表!$F$24+10*转化表!$F$25+10*转化表!$F$26+(B571-30)*转化表!$F$27,IF(AND(B571&lt;=50,B571&gt;40),9*转化表!$F$24+10*转化表!$F$25+10*转化表!$F$26+10*转化表!$F$27+(B571-40)*转化表!$F$28,IF(AND(B571&lt;=60,B571&gt;50),9*转化表!$F$24+10*转化表!$F$25+10*转化表!$F$26+10*转化表!$F$27+10*转化表!$F$28+(B571-50)*转化表!$F$29,IF(AND(B571&lt;=70,B571&gt;60),9*转化表!$F$24+10*转化表!$F$25+10*转化表!$F$26+10*转化表!$F$27+10*转化表!$F$28+10*转化表!$F$29+(B571-60)*转化表!$F$30,IF(AND(B571&lt;=80,B571&gt;70),9*转化表!$F$24+10*转化表!$F$25+10*转化表!$F$26+10*转化表!$F$27+10*转化表!$F$28+10*转化表!$F$29+10*转化表!$F$30+(B571-70)*转化表!$F$31,IF(AND(B571&lt;=90,B571&gt;80),9*转化表!$F$24+10*转化表!$F$25+10*转化表!$F$26+10*转化表!$F$27+10*转化表!$F$28+10*转化表!$F$29+10*转化表!$F$30+10*转化表!$F$31+(B571-80)*转化表!$F$32,IF(AND(B571&lt;=100,B571&gt;90),9*转化表!$F$24+10*转化表!$F$25+10*转化表!$F$26+10*转化表!$F$27+10*转化表!$F$28+10*转化表!$F$29+10*转化表!$F$30+10*转化表!$F$31+10*转化表!$F$32+(B571-90)*转化表!$F$33,IF(AND(B571&lt;=110,B571&gt;100),9*转化表!$F$24+10*转化表!$F$25+10*转化表!$F$26+10*转化表!$F$27+10*转化表!$F$28+10*转化表!$F$29+10*转化表!$F$30+10*转化表!$F$31+10*转化表!$F$32+10*转化表!$F$33+(B571-100)*转化表!$F$34,IF(AND(B571&lt;=120,B571&gt;110),9*转化表!$F$24+10*转化表!$F$25+10*转化表!$F$26+10*转化表!$F$27+10*转化表!$F$28+10*转化表!$F$29+10*转化表!$F$30+10*转化表!$F$31+10*转化表!$F$32+10*转化表!$F$33+10*转化表!$F$34+(B571-110)*转化表!$F$35))))))))))))</f>
        <v>128.203</v>
      </c>
      <c r="K571" s="48">
        <f>(F571-50)*人物成长表!$B571*10%+0.8+IF(AND(B571&lt;=10,B571&gt;0),(人物成长表!$B571-1)*转化表!$G$24,IF(AND(B571&lt;=20,B571&gt;10),9*转化表!$G$24+(B571-10)*转化表!$G$25,IF(AND(B571&lt;=30,B571&gt;20),9*转化表!$G$24+10*转化表!$G$25+(B571-20)*转化表!$G$26,IF(AND(B571&lt;=40,B571&gt;30),9*转化表!$G$24+10*转化表!$G$25+10*转化表!$G$26+(B571-30)*转化表!$G$27,IF(AND(B571&lt;=50,B571&gt;40),9*转化表!$G$24+10*转化表!$G$25+10*转化表!$G$26+10*转化表!$G$27+(B571-40)*转化表!$G$28,IF(AND(B571&lt;=60,B571&gt;50),9*转化表!$G$24+10*转化表!$G$25+10*转化表!$G$26+10*转化表!$G$27+10*转化表!$G$28+(B571-50)*转化表!$G$29,IF(AND(B571&lt;=70,B571&gt;60),9*转化表!$G$24+10*转化表!$G$25+10*转化表!$G$26+10*转化表!$G$27+10*转化表!$G$28+10*转化表!$G$29+(B571-60)*转化表!$G$30,IF(AND(B571&lt;=80,B571&gt;70),9*转化表!$G$24+10*转化表!$G$25+10*转化表!$G$26+10*转化表!$G$27+10*转化表!$G$28+10*转化表!$G$29+10*转化表!$G$30+(B571-70)*转化表!$G$31,IF(AND(B571&lt;=90,B571&gt;80),9*转化表!$G$24+10*转化表!$G$25+10*转化表!$G$26+10*转化表!$G$27+10*转化表!$G$28+10*转化表!$G$29+10*转化表!$G$30+10*转化表!$G$31+(B571-80)*转化表!$G$32,IF(AND(B571&lt;=100,B571&gt;90),9*转化表!$G$24+10*转化表!$G$25+10*转化表!$G$26+10*转化表!$G$27+10*转化表!$G$28+10*转化表!$G$29+10*转化表!$G$30+10*转化表!$G$31+10*转化表!$G$32+(B571-90)*转化表!$G$33,IF(AND(B571&lt;=110,B571&gt;100),9*转化表!$G$24+10*转化表!$G$25+10*转化表!$G$26+10*转化表!$G$27+10*转化表!$G$28+10*转化表!$G$29+10*转化表!$G$30+10*转化表!$G$31+10*转化表!$G$32+10*转化表!$G$33+(B571-100)*转化表!$G$34,IF(AND(B571&lt;=120,B571&gt;110),9*转化表!$G$24+10*转化表!$G$25+10*转化表!$G$26+10*转化表!$G$27+10*转化表!$G$28+10*转化表!$G$29+10*转化表!$G$30+10*转化表!$G$31+10*转化表!$G$32+10*转化表!$G$33+10*转化表!$G$34+(B571-110)*转化表!$G$35))))))))))))</f>
        <v>533.47</v>
      </c>
      <c r="L571" s="48">
        <f>(F571-50)*人物成长表!$B571*7%+0.8+IF(AND(B571&lt;=10,B571&gt;0),(人物成长表!$B571-1)*转化表!$H$24,IF(AND(B571&lt;=20,B571&gt;10),9*转化表!$H$24+(B571-10)*转化表!$H$25,IF(AND(B571&lt;=30,B571&gt;20),9*转化表!$H$24+10*转化表!$H$25+(B571-20)*转化表!$H$26,IF(AND(B571&lt;=40,B571&gt;30),9*转化表!$H$24+10*转化表!$H$25+10*转化表!$H$26+(B571-30)*转化表!$H$27,IF(AND(B571&lt;=50,B571&gt;40),9*转化表!$H$24+10*转化表!$H$25+10*转化表!$H$26+10*转化表!$H$27+(B571-40)*转化表!$H$28,IF(AND(B571&lt;=60,B571&gt;50),9*转化表!$H$24+10*转化表!$H$25+10*转化表!$H$26+10*转化表!$H$27+10*转化表!$H$28+(B571-50)*转化表!$H$29,IF(AND(B571&lt;=70,B571&gt;60),9*转化表!$H$24+10*转化表!$H$25+10*转化表!$H$26+10*转化表!$H$27+10*转化表!$H$28+10*转化表!$H$29+(B571-60)*转化表!$H$30,IF(AND(B571&lt;=80,B571&gt;70),9*转化表!$H$24+10*转化表!$H$25+10*转化表!$H$26+10*转化表!$H$27+10*转化表!$H$28+10*转化表!$H$29+10*转化表!$H$30+(B571-70)*转化表!$H$31,IF(AND(B571&lt;=90,B571&gt;80),9*转化表!$H$24+10*转化表!$H$25+10*转化表!$H$26+10*转化表!$H$27+10*转化表!$H$28+10*转化表!$H$29+10*转化表!$H$30+10*转化表!$H$31+(B571-80)*转化表!$H$32,IF(AND(B571&lt;=100,B571&gt;90),9*转化表!$H$24+10*转化表!$H$25+10*转化表!$H$26+10*转化表!$H$27+10*转化表!$H$28+10*转化表!$H$29+10*转化表!$H$30+10*转化表!$H$31+10*转化表!$H$32+(B571-90)*转化表!$H$33,IF(AND(B571&lt;=110,B571&gt;100),9*转化表!$H$24+10*转化表!$H$25+10*转化表!$H$26+10*转化表!$H$27+10*转化表!$H$28+10*转化表!$H$29+10*转化表!$H$30+10*转化表!$H$31+10*转化表!$H$32+10*转化表!$H$33+(B571-100)*转化表!$H$34,IF(AND(B571&lt;=120,B571&gt;110),9*转化表!$H$24+10*转化表!$H$25+10*转化表!$H$26+10*转化表!$H$27+10*转化表!$H$28+10*转化表!$H$29+10*转化表!$H$30+10*转化表!$H$31+10*转化表!$H$32+10*转化表!$H$33+10*转化表!$H$34+(B571-110)*转化表!$H$35))))))))))))</f>
        <v>128.95000000000002</v>
      </c>
      <c r="M571" s="30">
        <v>0.25</v>
      </c>
      <c r="N571" s="28">
        <v>0</v>
      </c>
      <c r="O571" s="28">
        <v>0</v>
      </c>
      <c r="P571" s="28">
        <v>0</v>
      </c>
      <c r="Q571" s="28">
        <v>0</v>
      </c>
      <c r="R571" s="28">
        <v>0</v>
      </c>
      <c r="S571" s="28">
        <v>0</v>
      </c>
    </row>
    <row r="572" spans="1:19">
      <c r="A572" s="27" t="s">
        <v>25</v>
      </c>
      <c r="B572" s="28">
        <v>91</v>
      </c>
      <c r="C572" s="29">
        <f>IF(A572="圣骑士",(40*(人物成长表!$B572-1)+150)*转化表!$H$2,IF(A572="战士",(40*(人物成长表!$B572-1)+150)*转化表!$H$3,IF(A572="盗贼",(40*(人物成长表!$B572-1)+150)*转化表!$H$4,IF(A572="弓手",(40*(人物成长表!$B572-1)+150)*转化表!$H$5,IF(A572="法师",(40*(人物成长表!$B572-1)+150)*转化表!$H$6)))))</f>
        <v>2625</v>
      </c>
      <c r="D572" s="27">
        <v>60</v>
      </c>
      <c r="E572" s="27">
        <v>60</v>
      </c>
      <c r="F572" s="28">
        <v>60</v>
      </c>
      <c r="G572" s="49">
        <f>IF(A572="圣骑士",人物成长表!$D572*人物成长表!$B572*10%*转化表!$B$2+转化表!$B$2*人物成长表!$B572*10%,IF(A572="战士",人物成长表!$D572*人物成长表!$B572*10%+16+(人物成长表!$B572-1)*(-3),IF(A572="盗贼",人物成长表!$D572*人物成长表!$B572*15%*转化表!$B$4,IF(A572="弓手",人物成长表!$D572*人物成长表!$B572*15%*转化表!$B$5,IF(A572="法师",人物成长表!$D572*人物成长表!$B572*15%*转化表!$B$6)))))</f>
        <v>0</v>
      </c>
      <c r="H572" s="49">
        <f>IF(A572="圣骑士",人物成长表!$D572*人物成长表!$B572*5%*转化表!$C$2,IF(A572="战士",人物成长表!$D572*人物成长表!$B572*5%*转化表!$C$3,IF(A572="盗贼",人物成长表!$D572*人物成长表!$B572*5%*转化表!$C$4,IF(A572="弓手",人物成长表!$D572*人物成长表!$B572*5%*转化表!$C$5,IF(A572="法师",人物成长表!$D572*人物成长表!$B572*5%*转化表!$C$6)))))</f>
        <v>191.1</v>
      </c>
      <c r="I572" s="49">
        <f>IF(A572="圣骑士",人物成长表!$E572*人物成长表!$B572*15%*转化表!$D$2,IF(A572="战士",人物成长表!$E572*人物成长表!$B572*15%*转化表!$D$3,IF(A572="盗贼",人物成长表!$E572*人物成长表!$B572*15%*转化表!$D$4,IF(A572="弓手",人物成长表!$E572*人物成长表!$B572*15%*转化表!$D$5,IF(A572="法师",人物成长表!$E572*人物成长表!$B572*15%*转化表!$D$6)))))</f>
        <v>982.8</v>
      </c>
      <c r="J572" s="48">
        <f>(E572-50)*人物成长表!$B572*7%+0.053+IF(AND(B572&lt;=10,B572&gt;0),(人物成长表!$B572-1)*转化表!$F$24,IF(AND(B572&lt;=20,B572&gt;10),9*转化表!$F$24+(B572-10)*转化表!$F$25,IF(AND(B572&lt;=30,B572&gt;20),9*转化表!$F$24+10*转化表!$F$25+(B572-20)*转化表!$F$26,IF(AND(B572&lt;=40,B572&gt;30),9*转化表!$F$24+10*转化表!$F$25+10*转化表!$F$26+(B572-30)*转化表!$F$27,IF(AND(B572&lt;=50,B572&gt;40),9*转化表!$F$24+10*转化表!$F$25+10*转化表!$F$26+10*转化表!$F$27+(B572-40)*转化表!$F$28,IF(AND(B572&lt;=60,B572&gt;50),9*转化表!$F$24+10*转化表!$F$25+10*转化表!$F$26+10*转化表!$F$27+10*转化表!$F$28+(B572-50)*转化表!$F$29,IF(AND(B572&lt;=70,B572&gt;60),9*转化表!$F$24+10*转化表!$F$25+10*转化表!$F$26+10*转化表!$F$27+10*转化表!$F$28+10*转化表!$F$29+(B572-60)*转化表!$F$30,IF(AND(B572&lt;=80,B572&gt;70),9*转化表!$F$24+10*转化表!$F$25+10*转化表!$F$26+10*转化表!$F$27+10*转化表!$F$28+10*转化表!$F$29+10*转化表!$F$30+(B572-70)*转化表!$F$31,IF(AND(B572&lt;=90,B572&gt;80),9*转化表!$F$24+10*转化表!$F$25+10*转化表!$F$26+10*转化表!$F$27+10*转化表!$F$28+10*转化表!$F$29+10*转化表!$F$30+10*转化表!$F$31+(B572-80)*转化表!$F$32,IF(AND(B572&lt;=100,B572&gt;90),9*转化表!$F$24+10*转化表!$F$25+10*转化表!$F$26+10*转化表!$F$27+10*转化表!$F$28+10*转化表!$F$29+10*转化表!$F$30+10*转化表!$F$31+10*转化表!$F$32+(B572-90)*转化表!$F$33,IF(AND(B572&lt;=110,B572&gt;100),9*转化表!$F$24+10*转化表!$F$25+10*转化表!$F$26+10*转化表!$F$27+10*转化表!$F$28+10*转化表!$F$29+10*转化表!$F$30+10*转化表!$F$31+10*转化表!$F$32+10*转化表!$F$33+(B572-100)*转化表!$F$34,IF(AND(B572&lt;=120,B572&gt;110),9*转化表!$F$24+10*转化表!$F$25+10*转化表!$F$26+10*转化表!$F$27+10*转化表!$F$28+10*转化表!$F$29+10*转化表!$F$30+10*转化表!$F$31+10*转化表!$F$32+10*转化表!$F$33+10*转化表!$F$34+(B572-110)*转化表!$F$35))))))))))))</f>
        <v>130.15300000000002</v>
      </c>
      <c r="K572" s="48">
        <f>(F572-50)*人物成长表!$B572*10%+0.8+IF(AND(B572&lt;=10,B572&gt;0),(人物成长表!$B572-1)*转化表!$G$24,IF(AND(B572&lt;=20,B572&gt;10),9*转化表!$G$24+(B572-10)*转化表!$G$25,IF(AND(B572&lt;=30,B572&gt;20),9*转化表!$G$24+10*转化表!$G$25+(B572-20)*转化表!$G$26,IF(AND(B572&lt;=40,B572&gt;30),9*转化表!$G$24+10*转化表!$G$25+10*转化表!$G$26+(B572-30)*转化表!$G$27,IF(AND(B572&lt;=50,B572&gt;40),9*转化表!$G$24+10*转化表!$G$25+10*转化表!$G$26+10*转化表!$G$27+(B572-40)*转化表!$G$28,IF(AND(B572&lt;=60,B572&gt;50),9*转化表!$G$24+10*转化表!$G$25+10*转化表!$G$26+10*转化表!$G$27+10*转化表!$G$28+(B572-50)*转化表!$G$29,IF(AND(B572&lt;=70,B572&gt;60),9*转化表!$G$24+10*转化表!$G$25+10*转化表!$G$26+10*转化表!$G$27+10*转化表!$G$28+10*转化表!$G$29+(B572-60)*转化表!$G$30,IF(AND(B572&lt;=80,B572&gt;70),9*转化表!$G$24+10*转化表!$G$25+10*转化表!$G$26+10*转化表!$G$27+10*转化表!$G$28+10*转化表!$G$29+10*转化表!$G$30+(B572-70)*转化表!$G$31,IF(AND(B572&lt;=90,B572&gt;80),9*转化表!$G$24+10*转化表!$G$25+10*转化表!$G$26+10*转化表!$G$27+10*转化表!$G$28+10*转化表!$G$29+10*转化表!$G$30+10*转化表!$G$31+(B572-80)*转化表!$G$32,IF(AND(B572&lt;=100,B572&gt;90),9*转化表!$G$24+10*转化表!$G$25+10*转化表!$G$26+10*转化表!$G$27+10*转化表!$G$28+10*转化表!$G$29+10*转化表!$G$30+10*转化表!$G$31+10*转化表!$G$32+(B572-90)*转化表!$G$33,IF(AND(B572&lt;=110,B572&gt;100),9*转化表!$G$24+10*转化表!$G$25+10*转化表!$G$26+10*转化表!$G$27+10*转化表!$G$28+10*转化表!$G$29+10*转化表!$G$30+10*转化表!$G$31+10*转化表!$G$32+10*转化表!$G$33+(B572-100)*转化表!$G$34,IF(AND(B572&lt;=120,B572&gt;110),9*转化表!$G$24+10*转化表!$G$25+10*转化表!$G$26+10*转化表!$G$27+10*转化表!$G$28+10*转化表!$G$29+10*转化表!$G$30+10*转化表!$G$31+10*转化表!$G$32+10*转化表!$G$33+10*转化表!$G$34+(B572-110)*转化表!$G$35))))))))))))</f>
        <v>545.07000000000005</v>
      </c>
      <c r="L572" s="48">
        <f>(F572-50)*人物成长表!$B572*7%+0.8+IF(AND(B572&lt;=10,B572&gt;0),(人物成长表!$B572-1)*转化表!$H$24,IF(AND(B572&lt;=20,B572&gt;10),9*转化表!$H$24+(B572-10)*转化表!$H$25,IF(AND(B572&lt;=30,B572&gt;20),9*转化表!$H$24+10*转化表!$H$25+(B572-20)*转化表!$H$26,IF(AND(B572&lt;=40,B572&gt;30),9*转化表!$H$24+10*转化表!$H$25+10*转化表!$H$26+(B572-30)*转化表!$H$27,IF(AND(B572&lt;=50,B572&gt;40),9*转化表!$H$24+10*转化表!$H$25+10*转化表!$H$26+10*转化表!$H$27+(B572-40)*转化表!$H$28,IF(AND(B572&lt;=60,B572&gt;50),9*转化表!$H$24+10*转化表!$H$25+10*转化表!$H$26+10*转化表!$H$27+10*转化表!$H$28+(B572-50)*转化表!$H$29,IF(AND(B572&lt;=70,B572&gt;60),9*转化表!$H$24+10*转化表!$H$25+10*转化表!$H$26+10*转化表!$H$27+10*转化表!$H$28+10*转化表!$H$29+(B572-60)*转化表!$H$30,IF(AND(B572&lt;=80,B572&gt;70),9*转化表!$H$24+10*转化表!$H$25+10*转化表!$H$26+10*转化表!$H$27+10*转化表!$H$28+10*转化表!$H$29+10*转化表!$H$30+(B572-70)*转化表!$H$31,IF(AND(B572&lt;=90,B572&gt;80),9*转化表!$H$24+10*转化表!$H$25+10*转化表!$H$26+10*转化表!$H$27+10*转化表!$H$28+10*转化表!$H$29+10*转化表!$H$30+10*转化表!$H$31+(B572-80)*转化表!$H$32,IF(AND(B572&lt;=100,B572&gt;90),9*转化表!$H$24+10*转化表!$H$25+10*转化表!$H$26+10*转化表!$H$27+10*转化表!$H$28+10*转化表!$H$29+10*转化表!$H$30+10*转化表!$H$31+10*转化表!$H$32+(B572-90)*转化表!$H$33,IF(AND(B572&lt;=110,B572&gt;100),9*转化表!$H$24+10*转化表!$H$25+10*转化表!$H$26+10*转化表!$H$27+10*转化表!$H$28+10*转化表!$H$29+10*转化表!$H$30+10*转化表!$H$31+10*转化表!$H$32+10*转化表!$H$33+(B572-100)*转化表!$H$34,IF(AND(B572&lt;=120,B572&gt;110),9*转化表!$H$24+10*转化表!$H$25+10*转化表!$H$26+10*转化表!$H$27+10*转化表!$H$28+10*转化表!$H$29+10*转化表!$H$30+10*转化表!$H$31+10*转化表!$H$32+10*转化表!$H$33+10*转化表!$H$34+(B572-110)*转化表!$H$35))))))))))))</f>
        <v>130.9</v>
      </c>
      <c r="M572" s="30">
        <v>0.25</v>
      </c>
      <c r="N572" s="28">
        <v>0</v>
      </c>
      <c r="O572" s="28">
        <v>0</v>
      </c>
      <c r="P572" s="28">
        <v>0</v>
      </c>
      <c r="Q572" s="28">
        <v>0</v>
      </c>
      <c r="R572" s="28">
        <v>0</v>
      </c>
      <c r="S572" s="28">
        <v>0</v>
      </c>
    </row>
    <row r="573" spans="1:19">
      <c r="A573" s="27" t="s">
        <v>25</v>
      </c>
      <c r="B573" s="28">
        <v>92</v>
      </c>
      <c r="C573" s="29">
        <f>IF(A573="圣骑士",(40*(人物成长表!$B573-1)+150)*转化表!$H$2,IF(A573="战士",(40*(人物成长表!$B573-1)+150)*转化表!$H$3,IF(A573="盗贼",(40*(人物成长表!$B573-1)+150)*转化表!$H$4,IF(A573="弓手",(40*(人物成长表!$B573-1)+150)*转化表!$H$5,IF(A573="法师",(40*(人物成长表!$B573-1)+150)*转化表!$H$6)))))</f>
        <v>2653</v>
      </c>
      <c r="D573" s="27">
        <v>60</v>
      </c>
      <c r="E573" s="27">
        <v>60</v>
      </c>
      <c r="F573" s="28">
        <v>60</v>
      </c>
      <c r="G573" s="49">
        <f>IF(A573="圣骑士",人物成长表!$D573*人物成长表!$B573*10%*转化表!$B$2+转化表!$B$2*人物成长表!$B573*10%,IF(A573="战士",人物成长表!$D573*人物成长表!$B573*10%+16+(人物成长表!$B573-1)*(-3),IF(A573="盗贼",人物成长表!$D573*人物成长表!$B573*15%*转化表!$B$4,IF(A573="弓手",人物成长表!$D573*人物成长表!$B573*15%*转化表!$B$5,IF(A573="法师",人物成长表!$D573*人物成长表!$B573*15%*转化表!$B$6)))))</f>
        <v>0</v>
      </c>
      <c r="H573" s="49">
        <f>IF(A573="圣骑士",人物成长表!$D573*人物成长表!$B573*5%*转化表!$C$2,IF(A573="战士",人物成长表!$D573*人物成长表!$B573*5%*转化表!$C$3,IF(A573="盗贼",人物成长表!$D573*人物成长表!$B573*5%*转化表!$C$4,IF(A573="弓手",人物成长表!$D573*人物成长表!$B573*5%*转化表!$C$5,IF(A573="法师",人物成长表!$D573*人物成长表!$B573*5%*转化表!$C$6)))))</f>
        <v>193.2</v>
      </c>
      <c r="I573" s="49">
        <f>IF(A573="圣骑士",人物成长表!$E573*人物成长表!$B573*15%*转化表!$D$2,IF(A573="战士",人物成长表!$E573*人物成长表!$B573*15%*转化表!$D$3,IF(A573="盗贼",人物成长表!$E573*人物成长表!$B573*15%*转化表!$D$4,IF(A573="弓手",人物成长表!$E573*人物成长表!$B573*15%*转化表!$D$5,IF(A573="法师",人物成长表!$E573*人物成长表!$B573*15%*转化表!$D$6)))))</f>
        <v>993.59999999999991</v>
      </c>
      <c r="J573" s="48">
        <f>(E573-50)*人物成长表!$B573*7%+0.053+IF(AND(B573&lt;=10,B573&gt;0),(人物成长表!$B573-1)*转化表!$F$24,IF(AND(B573&lt;=20,B573&gt;10),9*转化表!$F$24+(B573-10)*转化表!$F$25,IF(AND(B573&lt;=30,B573&gt;20),9*转化表!$F$24+10*转化表!$F$25+(B573-20)*转化表!$F$26,IF(AND(B573&lt;=40,B573&gt;30),9*转化表!$F$24+10*转化表!$F$25+10*转化表!$F$26+(B573-30)*转化表!$F$27,IF(AND(B573&lt;=50,B573&gt;40),9*转化表!$F$24+10*转化表!$F$25+10*转化表!$F$26+10*转化表!$F$27+(B573-40)*转化表!$F$28,IF(AND(B573&lt;=60,B573&gt;50),9*转化表!$F$24+10*转化表!$F$25+10*转化表!$F$26+10*转化表!$F$27+10*转化表!$F$28+(B573-50)*转化表!$F$29,IF(AND(B573&lt;=70,B573&gt;60),9*转化表!$F$24+10*转化表!$F$25+10*转化表!$F$26+10*转化表!$F$27+10*转化表!$F$28+10*转化表!$F$29+(B573-60)*转化表!$F$30,IF(AND(B573&lt;=80,B573&gt;70),9*转化表!$F$24+10*转化表!$F$25+10*转化表!$F$26+10*转化表!$F$27+10*转化表!$F$28+10*转化表!$F$29+10*转化表!$F$30+(B573-70)*转化表!$F$31,IF(AND(B573&lt;=90,B573&gt;80),9*转化表!$F$24+10*转化表!$F$25+10*转化表!$F$26+10*转化表!$F$27+10*转化表!$F$28+10*转化表!$F$29+10*转化表!$F$30+10*转化表!$F$31+(B573-80)*转化表!$F$32,IF(AND(B573&lt;=100,B573&gt;90),9*转化表!$F$24+10*转化表!$F$25+10*转化表!$F$26+10*转化表!$F$27+10*转化表!$F$28+10*转化表!$F$29+10*转化表!$F$30+10*转化表!$F$31+10*转化表!$F$32+(B573-90)*转化表!$F$33,IF(AND(B573&lt;=110,B573&gt;100),9*转化表!$F$24+10*转化表!$F$25+10*转化表!$F$26+10*转化表!$F$27+10*转化表!$F$28+10*转化表!$F$29+10*转化表!$F$30+10*转化表!$F$31+10*转化表!$F$32+10*转化表!$F$33+(B573-100)*转化表!$F$34,IF(AND(B573&lt;=120,B573&gt;110),9*转化表!$F$24+10*转化表!$F$25+10*转化表!$F$26+10*转化表!$F$27+10*转化表!$F$28+10*转化表!$F$29+10*转化表!$F$30+10*转化表!$F$31+10*转化表!$F$32+10*转化表!$F$33+10*转化表!$F$34+(B573-110)*转化表!$F$35))))))))))))</f>
        <v>132.10300000000001</v>
      </c>
      <c r="K573" s="48">
        <f>(F573-50)*人物成长表!$B573*10%+0.8+IF(AND(B573&lt;=10,B573&gt;0),(人物成长表!$B573-1)*转化表!$G$24,IF(AND(B573&lt;=20,B573&gt;10),9*转化表!$G$24+(B573-10)*转化表!$G$25,IF(AND(B573&lt;=30,B573&gt;20),9*转化表!$G$24+10*转化表!$G$25+(B573-20)*转化表!$G$26,IF(AND(B573&lt;=40,B573&gt;30),9*转化表!$G$24+10*转化表!$G$25+10*转化表!$G$26+(B573-30)*转化表!$G$27,IF(AND(B573&lt;=50,B573&gt;40),9*转化表!$G$24+10*转化表!$G$25+10*转化表!$G$26+10*转化表!$G$27+(B573-40)*转化表!$G$28,IF(AND(B573&lt;=60,B573&gt;50),9*转化表!$G$24+10*转化表!$G$25+10*转化表!$G$26+10*转化表!$G$27+10*转化表!$G$28+(B573-50)*转化表!$G$29,IF(AND(B573&lt;=70,B573&gt;60),9*转化表!$G$24+10*转化表!$G$25+10*转化表!$G$26+10*转化表!$G$27+10*转化表!$G$28+10*转化表!$G$29+(B573-60)*转化表!$G$30,IF(AND(B573&lt;=80,B573&gt;70),9*转化表!$G$24+10*转化表!$G$25+10*转化表!$G$26+10*转化表!$G$27+10*转化表!$G$28+10*转化表!$G$29+10*转化表!$G$30+(B573-70)*转化表!$G$31,IF(AND(B573&lt;=90,B573&gt;80),9*转化表!$G$24+10*转化表!$G$25+10*转化表!$G$26+10*转化表!$G$27+10*转化表!$G$28+10*转化表!$G$29+10*转化表!$G$30+10*转化表!$G$31+(B573-80)*转化表!$G$32,IF(AND(B573&lt;=100,B573&gt;90),9*转化表!$G$24+10*转化表!$G$25+10*转化表!$G$26+10*转化表!$G$27+10*转化表!$G$28+10*转化表!$G$29+10*转化表!$G$30+10*转化表!$G$31+10*转化表!$G$32+(B573-90)*转化表!$G$33,IF(AND(B573&lt;=110,B573&gt;100),9*转化表!$G$24+10*转化表!$G$25+10*转化表!$G$26+10*转化表!$G$27+10*转化表!$G$28+10*转化表!$G$29+10*转化表!$G$30+10*转化表!$G$31+10*转化表!$G$32+10*转化表!$G$33+(B573-100)*转化表!$G$34,IF(AND(B573&lt;=120,B573&gt;110),9*转化表!$G$24+10*转化表!$G$25+10*转化表!$G$26+10*转化表!$G$27+10*转化表!$G$28+10*转化表!$G$29+10*转化表!$G$30+10*转化表!$G$31+10*转化表!$G$32+10*转化表!$G$33+10*转化表!$G$34+(B573-110)*转化表!$G$35))))))))))))</f>
        <v>556.66999999999996</v>
      </c>
      <c r="L573" s="48">
        <f>(F573-50)*人物成长表!$B573*7%+0.8+IF(AND(B573&lt;=10,B573&gt;0),(人物成长表!$B573-1)*转化表!$H$24,IF(AND(B573&lt;=20,B573&gt;10),9*转化表!$H$24+(B573-10)*转化表!$H$25,IF(AND(B573&lt;=30,B573&gt;20),9*转化表!$H$24+10*转化表!$H$25+(B573-20)*转化表!$H$26,IF(AND(B573&lt;=40,B573&gt;30),9*转化表!$H$24+10*转化表!$H$25+10*转化表!$H$26+(B573-30)*转化表!$H$27,IF(AND(B573&lt;=50,B573&gt;40),9*转化表!$H$24+10*转化表!$H$25+10*转化表!$H$26+10*转化表!$H$27+(B573-40)*转化表!$H$28,IF(AND(B573&lt;=60,B573&gt;50),9*转化表!$H$24+10*转化表!$H$25+10*转化表!$H$26+10*转化表!$H$27+10*转化表!$H$28+(B573-50)*转化表!$H$29,IF(AND(B573&lt;=70,B573&gt;60),9*转化表!$H$24+10*转化表!$H$25+10*转化表!$H$26+10*转化表!$H$27+10*转化表!$H$28+10*转化表!$H$29+(B573-60)*转化表!$H$30,IF(AND(B573&lt;=80,B573&gt;70),9*转化表!$H$24+10*转化表!$H$25+10*转化表!$H$26+10*转化表!$H$27+10*转化表!$H$28+10*转化表!$H$29+10*转化表!$H$30+(B573-70)*转化表!$H$31,IF(AND(B573&lt;=90,B573&gt;80),9*转化表!$H$24+10*转化表!$H$25+10*转化表!$H$26+10*转化表!$H$27+10*转化表!$H$28+10*转化表!$H$29+10*转化表!$H$30+10*转化表!$H$31+(B573-80)*转化表!$H$32,IF(AND(B573&lt;=100,B573&gt;90),9*转化表!$H$24+10*转化表!$H$25+10*转化表!$H$26+10*转化表!$H$27+10*转化表!$H$28+10*转化表!$H$29+10*转化表!$H$30+10*转化表!$H$31+10*转化表!$H$32+(B573-90)*转化表!$H$33,IF(AND(B573&lt;=110,B573&gt;100),9*转化表!$H$24+10*转化表!$H$25+10*转化表!$H$26+10*转化表!$H$27+10*转化表!$H$28+10*转化表!$H$29+10*转化表!$H$30+10*转化表!$H$31+10*转化表!$H$32+10*转化表!$H$33+(B573-100)*转化表!$H$34,IF(AND(B573&lt;=120,B573&gt;110),9*转化表!$H$24+10*转化表!$H$25+10*转化表!$H$26+10*转化表!$H$27+10*转化表!$H$28+10*转化表!$H$29+10*转化表!$H$30+10*转化表!$H$31+10*转化表!$H$32+10*转化表!$H$33+10*转化表!$H$34+(B573-110)*转化表!$H$35))))))))))))</f>
        <v>132.85000000000002</v>
      </c>
      <c r="M573" s="30">
        <v>0.25</v>
      </c>
      <c r="N573" s="28">
        <v>0</v>
      </c>
      <c r="O573" s="28">
        <v>0</v>
      </c>
      <c r="P573" s="28">
        <v>0</v>
      </c>
      <c r="Q573" s="28">
        <v>0</v>
      </c>
      <c r="R573" s="28">
        <v>0</v>
      </c>
      <c r="S573" s="28">
        <v>0</v>
      </c>
    </row>
    <row r="574" spans="1:19">
      <c r="A574" s="27" t="s">
        <v>25</v>
      </c>
      <c r="B574" s="28">
        <v>93</v>
      </c>
      <c r="C574" s="29">
        <f>IF(A574="圣骑士",(40*(人物成长表!$B574-1)+150)*转化表!$H$2,IF(A574="战士",(40*(人物成长表!$B574-1)+150)*转化表!$H$3,IF(A574="盗贼",(40*(人物成长表!$B574-1)+150)*转化表!$H$4,IF(A574="弓手",(40*(人物成长表!$B574-1)+150)*转化表!$H$5,IF(A574="法师",(40*(人物成长表!$B574-1)+150)*转化表!$H$6)))))</f>
        <v>2681</v>
      </c>
      <c r="D574" s="27">
        <v>60</v>
      </c>
      <c r="E574" s="27">
        <v>60</v>
      </c>
      <c r="F574" s="28">
        <v>60</v>
      </c>
      <c r="G574" s="49">
        <f>IF(A574="圣骑士",人物成长表!$D574*人物成长表!$B574*10%*转化表!$B$2+转化表!$B$2*人物成长表!$B574*10%,IF(A574="战士",人物成长表!$D574*人物成长表!$B574*10%+16+(人物成长表!$B574-1)*(-3),IF(A574="盗贼",人物成长表!$D574*人物成长表!$B574*15%*转化表!$B$4,IF(A574="弓手",人物成长表!$D574*人物成长表!$B574*15%*转化表!$B$5,IF(A574="法师",人物成长表!$D574*人物成长表!$B574*15%*转化表!$B$6)))))</f>
        <v>0</v>
      </c>
      <c r="H574" s="49">
        <f>IF(A574="圣骑士",人物成长表!$D574*人物成长表!$B574*5%*转化表!$C$2,IF(A574="战士",人物成长表!$D574*人物成长表!$B574*5%*转化表!$C$3,IF(A574="盗贼",人物成长表!$D574*人物成长表!$B574*5%*转化表!$C$4,IF(A574="弓手",人物成长表!$D574*人物成长表!$B574*5%*转化表!$C$5,IF(A574="法师",人物成长表!$D574*人物成长表!$B574*5%*转化表!$C$6)))))</f>
        <v>195.29999999999998</v>
      </c>
      <c r="I574" s="49">
        <f>IF(A574="圣骑士",人物成长表!$E574*人物成长表!$B574*15%*转化表!$D$2,IF(A574="战士",人物成长表!$E574*人物成长表!$B574*15%*转化表!$D$3,IF(A574="盗贼",人物成长表!$E574*人物成长表!$B574*15%*转化表!$D$4,IF(A574="弓手",人物成长表!$E574*人物成长表!$B574*15%*转化表!$D$5,IF(A574="法师",人物成长表!$E574*人物成长表!$B574*15%*转化表!$D$6)))))</f>
        <v>1004.4</v>
      </c>
      <c r="J574" s="48">
        <f>(E574-50)*人物成长表!$B574*7%+0.053+IF(AND(B574&lt;=10,B574&gt;0),(人物成长表!$B574-1)*转化表!$F$24,IF(AND(B574&lt;=20,B574&gt;10),9*转化表!$F$24+(B574-10)*转化表!$F$25,IF(AND(B574&lt;=30,B574&gt;20),9*转化表!$F$24+10*转化表!$F$25+(B574-20)*转化表!$F$26,IF(AND(B574&lt;=40,B574&gt;30),9*转化表!$F$24+10*转化表!$F$25+10*转化表!$F$26+(B574-30)*转化表!$F$27,IF(AND(B574&lt;=50,B574&gt;40),9*转化表!$F$24+10*转化表!$F$25+10*转化表!$F$26+10*转化表!$F$27+(B574-40)*转化表!$F$28,IF(AND(B574&lt;=60,B574&gt;50),9*转化表!$F$24+10*转化表!$F$25+10*转化表!$F$26+10*转化表!$F$27+10*转化表!$F$28+(B574-50)*转化表!$F$29,IF(AND(B574&lt;=70,B574&gt;60),9*转化表!$F$24+10*转化表!$F$25+10*转化表!$F$26+10*转化表!$F$27+10*转化表!$F$28+10*转化表!$F$29+(B574-60)*转化表!$F$30,IF(AND(B574&lt;=80,B574&gt;70),9*转化表!$F$24+10*转化表!$F$25+10*转化表!$F$26+10*转化表!$F$27+10*转化表!$F$28+10*转化表!$F$29+10*转化表!$F$30+(B574-70)*转化表!$F$31,IF(AND(B574&lt;=90,B574&gt;80),9*转化表!$F$24+10*转化表!$F$25+10*转化表!$F$26+10*转化表!$F$27+10*转化表!$F$28+10*转化表!$F$29+10*转化表!$F$30+10*转化表!$F$31+(B574-80)*转化表!$F$32,IF(AND(B574&lt;=100,B574&gt;90),9*转化表!$F$24+10*转化表!$F$25+10*转化表!$F$26+10*转化表!$F$27+10*转化表!$F$28+10*转化表!$F$29+10*转化表!$F$30+10*转化表!$F$31+10*转化表!$F$32+(B574-90)*转化表!$F$33,IF(AND(B574&lt;=110,B574&gt;100),9*转化表!$F$24+10*转化表!$F$25+10*转化表!$F$26+10*转化表!$F$27+10*转化表!$F$28+10*转化表!$F$29+10*转化表!$F$30+10*转化表!$F$31+10*转化表!$F$32+10*转化表!$F$33+(B574-100)*转化表!$F$34,IF(AND(B574&lt;=120,B574&gt;110),9*转化表!$F$24+10*转化表!$F$25+10*转化表!$F$26+10*转化表!$F$27+10*转化表!$F$28+10*转化表!$F$29+10*转化表!$F$30+10*转化表!$F$31+10*转化表!$F$32+10*转化表!$F$33+10*转化表!$F$34+(B574-110)*转化表!$F$35))))))))))))</f>
        <v>134.053</v>
      </c>
      <c r="K574" s="48">
        <f>(F574-50)*人物成长表!$B574*10%+0.8+IF(AND(B574&lt;=10,B574&gt;0),(人物成长表!$B574-1)*转化表!$G$24,IF(AND(B574&lt;=20,B574&gt;10),9*转化表!$G$24+(B574-10)*转化表!$G$25,IF(AND(B574&lt;=30,B574&gt;20),9*转化表!$G$24+10*转化表!$G$25+(B574-20)*转化表!$G$26,IF(AND(B574&lt;=40,B574&gt;30),9*转化表!$G$24+10*转化表!$G$25+10*转化表!$G$26+(B574-30)*转化表!$G$27,IF(AND(B574&lt;=50,B574&gt;40),9*转化表!$G$24+10*转化表!$G$25+10*转化表!$G$26+10*转化表!$G$27+(B574-40)*转化表!$G$28,IF(AND(B574&lt;=60,B574&gt;50),9*转化表!$G$24+10*转化表!$G$25+10*转化表!$G$26+10*转化表!$G$27+10*转化表!$G$28+(B574-50)*转化表!$G$29,IF(AND(B574&lt;=70,B574&gt;60),9*转化表!$G$24+10*转化表!$G$25+10*转化表!$G$26+10*转化表!$G$27+10*转化表!$G$28+10*转化表!$G$29+(B574-60)*转化表!$G$30,IF(AND(B574&lt;=80,B574&gt;70),9*转化表!$G$24+10*转化表!$G$25+10*转化表!$G$26+10*转化表!$G$27+10*转化表!$G$28+10*转化表!$G$29+10*转化表!$G$30+(B574-70)*转化表!$G$31,IF(AND(B574&lt;=90,B574&gt;80),9*转化表!$G$24+10*转化表!$G$25+10*转化表!$G$26+10*转化表!$G$27+10*转化表!$G$28+10*转化表!$G$29+10*转化表!$G$30+10*转化表!$G$31+(B574-80)*转化表!$G$32,IF(AND(B574&lt;=100,B574&gt;90),9*转化表!$G$24+10*转化表!$G$25+10*转化表!$G$26+10*转化表!$G$27+10*转化表!$G$28+10*转化表!$G$29+10*转化表!$G$30+10*转化表!$G$31+10*转化表!$G$32+(B574-90)*转化表!$G$33,IF(AND(B574&lt;=110,B574&gt;100),9*转化表!$G$24+10*转化表!$G$25+10*转化表!$G$26+10*转化表!$G$27+10*转化表!$G$28+10*转化表!$G$29+10*转化表!$G$30+10*转化表!$G$31+10*转化表!$G$32+10*转化表!$G$33+(B574-100)*转化表!$G$34,IF(AND(B574&lt;=120,B574&gt;110),9*转化表!$G$24+10*转化表!$G$25+10*转化表!$G$26+10*转化表!$G$27+10*转化表!$G$28+10*转化表!$G$29+10*转化表!$G$30+10*转化表!$G$31+10*转化表!$G$32+10*转化表!$G$33+10*转化表!$G$34+(B574-110)*转化表!$G$35))))))))))))</f>
        <v>568.27</v>
      </c>
      <c r="L574" s="48">
        <f>(F574-50)*人物成长表!$B574*7%+0.8+IF(AND(B574&lt;=10,B574&gt;0),(人物成长表!$B574-1)*转化表!$H$24,IF(AND(B574&lt;=20,B574&gt;10),9*转化表!$H$24+(B574-10)*转化表!$H$25,IF(AND(B574&lt;=30,B574&gt;20),9*转化表!$H$24+10*转化表!$H$25+(B574-20)*转化表!$H$26,IF(AND(B574&lt;=40,B574&gt;30),9*转化表!$H$24+10*转化表!$H$25+10*转化表!$H$26+(B574-30)*转化表!$H$27,IF(AND(B574&lt;=50,B574&gt;40),9*转化表!$H$24+10*转化表!$H$25+10*转化表!$H$26+10*转化表!$H$27+(B574-40)*转化表!$H$28,IF(AND(B574&lt;=60,B574&gt;50),9*转化表!$H$24+10*转化表!$H$25+10*转化表!$H$26+10*转化表!$H$27+10*转化表!$H$28+(B574-50)*转化表!$H$29,IF(AND(B574&lt;=70,B574&gt;60),9*转化表!$H$24+10*转化表!$H$25+10*转化表!$H$26+10*转化表!$H$27+10*转化表!$H$28+10*转化表!$H$29+(B574-60)*转化表!$H$30,IF(AND(B574&lt;=80,B574&gt;70),9*转化表!$H$24+10*转化表!$H$25+10*转化表!$H$26+10*转化表!$H$27+10*转化表!$H$28+10*转化表!$H$29+10*转化表!$H$30+(B574-70)*转化表!$H$31,IF(AND(B574&lt;=90,B574&gt;80),9*转化表!$H$24+10*转化表!$H$25+10*转化表!$H$26+10*转化表!$H$27+10*转化表!$H$28+10*转化表!$H$29+10*转化表!$H$30+10*转化表!$H$31+(B574-80)*转化表!$H$32,IF(AND(B574&lt;=100,B574&gt;90),9*转化表!$H$24+10*转化表!$H$25+10*转化表!$H$26+10*转化表!$H$27+10*转化表!$H$28+10*转化表!$H$29+10*转化表!$H$30+10*转化表!$H$31+10*转化表!$H$32+(B574-90)*转化表!$H$33,IF(AND(B574&lt;=110,B574&gt;100),9*转化表!$H$24+10*转化表!$H$25+10*转化表!$H$26+10*转化表!$H$27+10*转化表!$H$28+10*转化表!$H$29+10*转化表!$H$30+10*转化表!$H$31+10*转化表!$H$32+10*转化表!$H$33+(B574-100)*转化表!$H$34,IF(AND(B574&lt;=120,B574&gt;110),9*转化表!$H$24+10*转化表!$H$25+10*转化表!$H$26+10*转化表!$H$27+10*转化表!$H$28+10*转化表!$H$29+10*转化表!$H$30+10*转化表!$H$31+10*转化表!$H$32+10*转化表!$H$33+10*转化表!$H$34+(B574-110)*转化表!$H$35))))))))))))</f>
        <v>134.80000000000001</v>
      </c>
      <c r="M574" s="30">
        <v>0.25</v>
      </c>
      <c r="N574" s="28">
        <v>0</v>
      </c>
      <c r="O574" s="28">
        <v>0</v>
      </c>
      <c r="P574" s="28">
        <v>0</v>
      </c>
      <c r="Q574" s="28">
        <v>0</v>
      </c>
      <c r="R574" s="28">
        <v>0</v>
      </c>
      <c r="S574" s="28">
        <v>0</v>
      </c>
    </row>
    <row r="575" spans="1:19">
      <c r="A575" s="27" t="s">
        <v>25</v>
      </c>
      <c r="B575" s="28">
        <v>94</v>
      </c>
      <c r="C575" s="29">
        <f>IF(A575="圣骑士",(40*(人物成长表!$B575-1)+150)*转化表!$H$2,IF(A575="战士",(40*(人物成长表!$B575-1)+150)*转化表!$H$3,IF(A575="盗贼",(40*(人物成长表!$B575-1)+150)*转化表!$H$4,IF(A575="弓手",(40*(人物成长表!$B575-1)+150)*转化表!$H$5,IF(A575="法师",(40*(人物成长表!$B575-1)+150)*转化表!$H$6)))))</f>
        <v>2709</v>
      </c>
      <c r="D575" s="27">
        <v>60</v>
      </c>
      <c r="E575" s="27">
        <v>60</v>
      </c>
      <c r="F575" s="28">
        <v>60</v>
      </c>
      <c r="G575" s="49">
        <f>IF(A575="圣骑士",人物成长表!$D575*人物成长表!$B575*10%*转化表!$B$2+转化表!$B$2*人物成长表!$B575*10%,IF(A575="战士",人物成长表!$D575*人物成长表!$B575*10%+16+(人物成长表!$B575-1)*(-3),IF(A575="盗贼",人物成长表!$D575*人物成长表!$B575*15%*转化表!$B$4,IF(A575="弓手",人物成长表!$D575*人物成长表!$B575*15%*转化表!$B$5,IF(A575="法师",人物成长表!$D575*人物成长表!$B575*15%*转化表!$B$6)))))</f>
        <v>0</v>
      </c>
      <c r="H575" s="49">
        <f>IF(A575="圣骑士",人物成长表!$D575*人物成长表!$B575*5%*转化表!$C$2,IF(A575="战士",人物成长表!$D575*人物成长表!$B575*5%*转化表!$C$3,IF(A575="盗贼",人物成长表!$D575*人物成长表!$B575*5%*转化表!$C$4,IF(A575="弓手",人物成长表!$D575*人物成长表!$B575*5%*转化表!$C$5,IF(A575="法师",人物成长表!$D575*人物成长表!$B575*5%*转化表!$C$6)))))</f>
        <v>197.39999999999998</v>
      </c>
      <c r="I575" s="49">
        <f>IF(A575="圣骑士",人物成长表!$E575*人物成长表!$B575*15%*转化表!$D$2,IF(A575="战士",人物成长表!$E575*人物成长表!$B575*15%*转化表!$D$3,IF(A575="盗贼",人物成长表!$E575*人物成长表!$B575*15%*转化表!$D$4,IF(A575="弓手",人物成长表!$E575*人物成长表!$B575*15%*转化表!$D$5,IF(A575="法师",人物成长表!$E575*人物成长表!$B575*15%*转化表!$D$6)))))</f>
        <v>1015.1999999999999</v>
      </c>
      <c r="J575" s="48">
        <f>(E575-50)*人物成长表!$B575*7%+0.053+IF(AND(B575&lt;=10,B575&gt;0),(人物成长表!$B575-1)*转化表!$F$24,IF(AND(B575&lt;=20,B575&gt;10),9*转化表!$F$24+(B575-10)*转化表!$F$25,IF(AND(B575&lt;=30,B575&gt;20),9*转化表!$F$24+10*转化表!$F$25+(B575-20)*转化表!$F$26,IF(AND(B575&lt;=40,B575&gt;30),9*转化表!$F$24+10*转化表!$F$25+10*转化表!$F$26+(B575-30)*转化表!$F$27,IF(AND(B575&lt;=50,B575&gt;40),9*转化表!$F$24+10*转化表!$F$25+10*转化表!$F$26+10*转化表!$F$27+(B575-40)*转化表!$F$28,IF(AND(B575&lt;=60,B575&gt;50),9*转化表!$F$24+10*转化表!$F$25+10*转化表!$F$26+10*转化表!$F$27+10*转化表!$F$28+(B575-50)*转化表!$F$29,IF(AND(B575&lt;=70,B575&gt;60),9*转化表!$F$24+10*转化表!$F$25+10*转化表!$F$26+10*转化表!$F$27+10*转化表!$F$28+10*转化表!$F$29+(B575-60)*转化表!$F$30,IF(AND(B575&lt;=80,B575&gt;70),9*转化表!$F$24+10*转化表!$F$25+10*转化表!$F$26+10*转化表!$F$27+10*转化表!$F$28+10*转化表!$F$29+10*转化表!$F$30+(B575-70)*转化表!$F$31,IF(AND(B575&lt;=90,B575&gt;80),9*转化表!$F$24+10*转化表!$F$25+10*转化表!$F$26+10*转化表!$F$27+10*转化表!$F$28+10*转化表!$F$29+10*转化表!$F$30+10*转化表!$F$31+(B575-80)*转化表!$F$32,IF(AND(B575&lt;=100,B575&gt;90),9*转化表!$F$24+10*转化表!$F$25+10*转化表!$F$26+10*转化表!$F$27+10*转化表!$F$28+10*转化表!$F$29+10*转化表!$F$30+10*转化表!$F$31+10*转化表!$F$32+(B575-90)*转化表!$F$33,IF(AND(B575&lt;=110,B575&gt;100),9*转化表!$F$24+10*转化表!$F$25+10*转化表!$F$26+10*转化表!$F$27+10*转化表!$F$28+10*转化表!$F$29+10*转化表!$F$30+10*转化表!$F$31+10*转化表!$F$32+10*转化表!$F$33+(B575-100)*转化表!$F$34,IF(AND(B575&lt;=120,B575&gt;110),9*转化表!$F$24+10*转化表!$F$25+10*转化表!$F$26+10*转化表!$F$27+10*转化表!$F$28+10*转化表!$F$29+10*转化表!$F$30+10*转化表!$F$31+10*转化表!$F$32+10*转化表!$F$33+10*转化表!$F$34+(B575-110)*转化表!$F$35))))))))))))</f>
        <v>136.00300000000001</v>
      </c>
      <c r="K575" s="48">
        <f>(F575-50)*人物成长表!$B575*10%+0.8+IF(AND(B575&lt;=10,B575&gt;0),(人物成长表!$B575-1)*转化表!$G$24,IF(AND(B575&lt;=20,B575&gt;10),9*转化表!$G$24+(B575-10)*转化表!$G$25,IF(AND(B575&lt;=30,B575&gt;20),9*转化表!$G$24+10*转化表!$G$25+(B575-20)*转化表!$G$26,IF(AND(B575&lt;=40,B575&gt;30),9*转化表!$G$24+10*转化表!$G$25+10*转化表!$G$26+(B575-30)*转化表!$G$27,IF(AND(B575&lt;=50,B575&gt;40),9*转化表!$G$24+10*转化表!$G$25+10*转化表!$G$26+10*转化表!$G$27+(B575-40)*转化表!$G$28,IF(AND(B575&lt;=60,B575&gt;50),9*转化表!$G$24+10*转化表!$G$25+10*转化表!$G$26+10*转化表!$G$27+10*转化表!$G$28+(B575-50)*转化表!$G$29,IF(AND(B575&lt;=70,B575&gt;60),9*转化表!$G$24+10*转化表!$G$25+10*转化表!$G$26+10*转化表!$G$27+10*转化表!$G$28+10*转化表!$G$29+(B575-60)*转化表!$G$30,IF(AND(B575&lt;=80,B575&gt;70),9*转化表!$G$24+10*转化表!$G$25+10*转化表!$G$26+10*转化表!$G$27+10*转化表!$G$28+10*转化表!$G$29+10*转化表!$G$30+(B575-70)*转化表!$G$31,IF(AND(B575&lt;=90,B575&gt;80),9*转化表!$G$24+10*转化表!$G$25+10*转化表!$G$26+10*转化表!$G$27+10*转化表!$G$28+10*转化表!$G$29+10*转化表!$G$30+10*转化表!$G$31+(B575-80)*转化表!$G$32,IF(AND(B575&lt;=100,B575&gt;90),9*转化表!$G$24+10*转化表!$G$25+10*转化表!$G$26+10*转化表!$G$27+10*转化表!$G$28+10*转化表!$G$29+10*转化表!$G$30+10*转化表!$G$31+10*转化表!$G$32+(B575-90)*转化表!$G$33,IF(AND(B575&lt;=110,B575&gt;100),9*转化表!$G$24+10*转化表!$G$25+10*转化表!$G$26+10*转化表!$G$27+10*转化表!$G$28+10*转化表!$G$29+10*转化表!$G$30+10*转化表!$G$31+10*转化表!$G$32+10*转化表!$G$33+(B575-100)*转化表!$G$34,IF(AND(B575&lt;=120,B575&gt;110),9*转化表!$G$24+10*转化表!$G$25+10*转化表!$G$26+10*转化表!$G$27+10*转化表!$G$28+10*转化表!$G$29+10*转化表!$G$30+10*转化表!$G$31+10*转化表!$G$32+10*转化表!$G$33+10*转化表!$G$34+(B575-110)*转化表!$G$35))))))))))))</f>
        <v>579.87</v>
      </c>
      <c r="L575" s="48">
        <f>(F575-50)*人物成长表!$B575*7%+0.8+IF(AND(B575&lt;=10,B575&gt;0),(人物成长表!$B575-1)*转化表!$H$24,IF(AND(B575&lt;=20,B575&gt;10),9*转化表!$H$24+(B575-10)*转化表!$H$25,IF(AND(B575&lt;=30,B575&gt;20),9*转化表!$H$24+10*转化表!$H$25+(B575-20)*转化表!$H$26,IF(AND(B575&lt;=40,B575&gt;30),9*转化表!$H$24+10*转化表!$H$25+10*转化表!$H$26+(B575-30)*转化表!$H$27,IF(AND(B575&lt;=50,B575&gt;40),9*转化表!$H$24+10*转化表!$H$25+10*转化表!$H$26+10*转化表!$H$27+(B575-40)*转化表!$H$28,IF(AND(B575&lt;=60,B575&gt;50),9*转化表!$H$24+10*转化表!$H$25+10*转化表!$H$26+10*转化表!$H$27+10*转化表!$H$28+(B575-50)*转化表!$H$29,IF(AND(B575&lt;=70,B575&gt;60),9*转化表!$H$24+10*转化表!$H$25+10*转化表!$H$26+10*转化表!$H$27+10*转化表!$H$28+10*转化表!$H$29+(B575-60)*转化表!$H$30,IF(AND(B575&lt;=80,B575&gt;70),9*转化表!$H$24+10*转化表!$H$25+10*转化表!$H$26+10*转化表!$H$27+10*转化表!$H$28+10*转化表!$H$29+10*转化表!$H$30+(B575-70)*转化表!$H$31,IF(AND(B575&lt;=90,B575&gt;80),9*转化表!$H$24+10*转化表!$H$25+10*转化表!$H$26+10*转化表!$H$27+10*转化表!$H$28+10*转化表!$H$29+10*转化表!$H$30+10*转化表!$H$31+(B575-80)*转化表!$H$32,IF(AND(B575&lt;=100,B575&gt;90),9*转化表!$H$24+10*转化表!$H$25+10*转化表!$H$26+10*转化表!$H$27+10*转化表!$H$28+10*转化表!$H$29+10*转化表!$H$30+10*转化表!$H$31+10*转化表!$H$32+(B575-90)*转化表!$H$33,IF(AND(B575&lt;=110,B575&gt;100),9*转化表!$H$24+10*转化表!$H$25+10*转化表!$H$26+10*转化表!$H$27+10*转化表!$H$28+10*转化表!$H$29+10*转化表!$H$30+10*转化表!$H$31+10*转化表!$H$32+10*转化表!$H$33+(B575-100)*转化表!$H$34,IF(AND(B575&lt;=120,B575&gt;110),9*转化表!$H$24+10*转化表!$H$25+10*转化表!$H$26+10*转化表!$H$27+10*转化表!$H$28+10*转化表!$H$29+10*转化表!$H$30+10*转化表!$H$31+10*转化表!$H$32+10*转化表!$H$33+10*转化表!$H$34+(B575-110)*转化表!$H$35))))))))))))</f>
        <v>136.75</v>
      </c>
      <c r="M575" s="30">
        <v>0.25</v>
      </c>
      <c r="N575" s="28">
        <v>0</v>
      </c>
      <c r="O575" s="28">
        <v>0</v>
      </c>
      <c r="P575" s="28">
        <v>0</v>
      </c>
      <c r="Q575" s="28">
        <v>0</v>
      </c>
      <c r="R575" s="28">
        <v>0</v>
      </c>
      <c r="S575" s="28">
        <v>0</v>
      </c>
    </row>
    <row r="576" spans="1:19">
      <c r="A576" s="27" t="s">
        <v>25</v>
      </c>
      <c r="B576" s="28">
        <v>95</v>
      </c>
      <c r="C576" s="29">
        <f>IF(A576="圣骑士",(40*(人物成长表!$B576-1)+150)*转化表!$H$2,IF(A576="战士",(40*(人物成长表!$B576-1)+150)*转化表!$H$3,IF(A576="盗贼",(40*(人物成长表!$B576-1)+150)*转化表!$H$4,IF(A576="弓手",(40*(人物成长表!$B576-1)+150)*转化表!$H$5,IF(A576="法师",(40*(人物成长表!$B576-1)+150)*转化表!$H$6)))))</f>
        <v>2737</v>
      </c>
      <c r="D576" s="27">
        <v>60</v>
      </c>
      <c r="E576" s="27">
        <v>60</v>
      </c>
      <c r="F576" s="28">
        <v>60</v>
      </c>
      <c r="G576" s="49">
        <f>IF(A576="圣骑士",人物成长表!$D576*人物成长表!$B576*10%*转化表!$B$2+转化表!$B$2*人物成长表!$B576*10%,IF(A576="战士",人物成长表!$D576*人物成长表!$B576*10%+16+(人物成长表!$B576-1)*(-3),IF(A576="盗贼",人物成长表!$D576*人物成长表!$B576*15%*转化表!$B$4,IF(A576="弓手",人物成长表!$D576*人物成长表!$B576*15%*转化表!$B$5,IF(A576="法师",人物成长表!$D576*人物成长表!$B576*15%*转化表!$B$6)))))</f>
        <v>0</v>
      </c>
      <c r="H576" s="49">
        <f>IF(A576="圣骑士",人物成长表!$D576*人物成长表!$B576*5%*转化表!$C$2,IF(A576="战士",人物成长表!$D576*人物成长表!$B576*5%*转化表!$C$3,IF(A576="盗贼",人物成长表!$D576*人物成长表!$B576*5%*转化表!$C$4,IF(A576="弓手",人物成长表!$D576*人物成长表!$B576*5%*转化表!$C$5,IF(A576="法师",人物成长表!$D576*人物成长表!$B576*5%*转化表!$C$6)))))</f>
        <v>199.5</v>
      </c>
      <c r="I576" s="49">
        <f>IF(A576="圣骑士",人物成长表!$E576*人物成长表!$B576*15%*转化表!$D$2,IF(A576="战士",人物成长表!$E576*人物成长表!$B576*15%*转化表!$D$3,IF(A576="盗贼",人物成长表!$E576*人物成长表!$B576*15%*转化表!$D$4,IF(A576="弓手",人物成长表!$E576*人物成长表!$B576*15%*转化表!$D$5,IF(A576="法师",人物成长表!$E576*人物成长表!$B576*15%*转化表!$D$6)))))</f>
        <v>1026</v>
      </c>
      <c r="J576" s="48">
        <f>(E576-50)*人物成长表!$B576*7%+0.053+IF(AND(B576&lt;=10,B576&gt;0),(人物成长表!$B576-1)*转化表!$F$24,IF(AND(B576&lt;=20,B576&gt;10),9*转化表!$F$24+(B576-10)*转化表!$F$25,IF(AND(B576&lt;=30,B576&gt;20),9*转化表!$F$24+10*转化表!$F$25+(B576-20)*转化表!$F$26,IF(AND(B576&lt;=40,B576&gt;30),9*转化表!$F$24+10*转化表!$F$25+10*转化表!$F$26+(B576-30)*转化表!$F$27,IF(AND(B576&lt;=50,B576&gt;40),9*转化表!$F$24+10*转化表!$F$25+10*转化表!$F$26+10*转化表!$F$27+(B576-40)*转化表!$F$28,IF(AND(B576&lt;=60,B576&gt;50),9*转化表!$F$24+10*转化表!$F$25+10*转化表!$F$26+10*转化表!$F$27+10*转化表!$F$28+(B576-50)*转化表!$F$29,IF(AND(B576&lt;=70,B576&gt;60),9*转化表!$F$24+10*转化表!$F$25+10*转化表!$F$26+10*转化表!$F$27+10*转化表!$F$28+10*转化表!$F$29+(B576-60)*转化表!$F$30,IF(AND(B576&lt;=80,B576&gt;70),9*转化表!$F$24+10*转化表!$F$25+10*转化表!$F$26+10*转化表!$F$27+10*转化表!$F$28+10*转化表!$F$29+10*转化表!$F$30+(B576-70)*转化表!$F$31,IF(AND(B576&lt;=90,B576&gt;80),9*转化表!$F$24+10*转化表!$F$25+10*转化表!$F$26+10*转化表!$F$27+10*转化表!$F$28+10*转化表!$F$29+10*转化表!$F$30+10*转化表!$F$31+(B576-80)*转化表!$F$32,IF(AND(B576&lt;=100,B576&gt;90),9*转化表!$F$24+10*转化表!$F$25+10*转化表!$F$26+10*转化表!$F$27+10*转化表!$F$28+10*转化表!$F$29+10*转化表!$F$30+10*转化表!$F$31+10*转化表!$F$32+(B576-90)*转化表!$F$33,IF(AND(B576&lt;=110,B576&gt;100),9*转化表!$F$24+10*转化表!$F$25+10*转化表!$F$26+10*转化表!$F$27+10*转化表!$F$28+10*转化表!$F$29+10*转化表!$F$30+10*转化表!$F$31+10*转化表!$F$32+10*转化表!$F$33+(B576-100)*转化表!$F$34,IF(AND(B576&lt;=120,B576&gt;110),9*转化表!$F$24+10*转化表!$F$25+10*转化表!$F$26+10*转化表!$F$27+10*转化表!$F$28+10*转化表!$F$29+10*转化表!$F$30+10*转化表!$F$31+10*转化表!$F$32+10*转化表!$F$33+10*转化表!$F$34+(B576-110)*转化表!$F$35))))))))))))</f>
        <v>137.953</v>
      </c>
      <c r="K576" s="48">
        <f>(F576-50)*人物成长表!$B576*10%+0.8+IF(AND(B576&lt;=10,B576&gt;0),(人物成长表!$B576-1)*转化表!$G$24,IF(AND(B576&lt;=20,B576&gt;10),9*转化表!$G$24+(B576-10)*转化表!$G$25,IF(AND(B576&lt;=30,B576&gt;20),9*转化表!$G$24+10*转化表!$G$25+(B576-20)*转化表!$G$26,IF(AND(B576&lt;=40,B576&gt;30),9*转化表!$G$24+10*转化表!$G$25+10*转化表!$G$26+(B576-30)*转化表!$G$27,IF(AND(B576&lt;=50,B576&gt;40),9*转化表!$G$24+10*转化表!$G$25+10*转化表!$G$26+10*转化表!$G$27+(B576-40)*转化表!$G$28,IF(AND(B576&lt;=60,B576&gt;50),9*转化表!$G$24+10*转化表!$G$25+10*转化表!$G$26+10*转化表!$G$27+10*转化表!$G$28+(B576-50)*转化表!$G$29,IF(AND(B576&lt;=70,B576&gt;60),9*转化表!$G$24+10*转化表!$G$25+10*转化表!$G$26+10*转化表!$G$27+10*转化表!$G$28+10*转化表!$G$29+(B576-60)*转化表!$G$30,IF(AND(B576&lt;=80,B576&gt;70),9*转化表!$G$24+10*转化表!$G$25+10*转化表!$G$26+10*转化表!$G$27+10*转化表!$G$28+10*转化表!$G$29+10*转化表!$G$30+(B576-70)*转化表!$G$31,IF(AND(B576&lt;=90,B576&gt;80),9*转化表!$G$24+10*转化表!$G$25+10*转化表!$G$26+10*转化表!$G$27+10*转化表!$G$28+10*转化表!$G$29+10*转化表!$G$30+10*转化表!$G$31+(B576-80)*转化表!$G$32,IF(AND(B576&lt;=100,B576&gt;90),9*转化表!$G$24+10*转化表!$G$25+10*转化表!$G$26+10*转化表!$G$27+10*转化表!$G$28+10*转化表!$G$29+10*转化表!$G$30+10*转化表!$G$31+10*转化表!$G$32+(B576-90)*转化表!$G$33,IF(AND(B576&lt;=110,B576&gt;100),9*转化表!$G$24+10*转化表!$G$25+10*转化表!$G$26+10*转化表!$G$27+10*转化表!$G$28+10*转化表!$G$29+10*转化表!$G$30+10*转化表!$G$31+10*转化表!$G$32+10*转化表!$G$33+(B576-100)*转化表!$G$34,IF(AND(B576&lt;=120,B576&gt;110),9*转化表!$G$24+10*转化表!$G$25+10*转化表!$G$26+10*转化表!$G$27+10*转化表!$G$28+10*转化表!$G$29+10*转化表!$G$30+10*转化表!$G$31+10*转化表!$G$32+10*转化表!$G$33+10*转化表!$G$34+(B576-110)*转化表!$G$35))))))))))))</f>
        <v>591.47</v>
      </c>
      <c r="L576" s="48">
        <f>(F576-50)*人物成长表!$B576*7%+0.8+IF(AND(B576&lt;=10,B576&gt;0),(人物成长表!$B576-1)*转化表!$H$24,IF(AND(B576&lt;=20,B576&gt;10),9*转化表!$H$24+(B576-10)*转化表!$H$25,IF(AND(B576&lt;=30,B576&gt;20),9*转化表!$H$24+10*转化表!$H$25+(B576-20)*转化表!$H$26,IF(AND(B576&lt;=40,B576&gt;30),9*转化表!$H$24+10*转化表!$H$25+10*转化表!$H$26+(B576-30)*转化表!$H$27,IF(AND(B576&lt;=50,B576&gt;40),9*转化表!$H$24+10*转化表!$H$25+10*转化表!$H$26+10*转化表!$H$27+(B576-40)*转化表!$H$28,IF(AND(B576&lt;=60,B576&gt;50),9*转化表!$H$24+10*转化表!$H$25+10*转化表!$H$26+10*转化表!$H$27+10*转化表!$H$28+(B576-50)*转化表!$H$29,IF(AND(B576&lt;=70,B576&gt;60),9*转化表!$H$24+10*转化表!$H$25+10*转化表!$H$26+10*转化表!$H$27+10*转化表!$H$28+10*转化表!$H$29+(B576-60)*转化表!$H$30,IF(AND(B576&lt;=80,B576&gt;70),9*转化表!$H$24+10*转化表!$H$25+10*转化表!$H$26+10*转化表!$H$27+10*转化表!$H$28+10*转化表!$H$29+10*转化表!$H$30+(B576-70)*转化表!$H$31,IF(AND(B576&lt;=90,B576&gt;80),9*转化表!$H$24+10*转化表!$H$25+10*转化表!$H$26+10*转化表!$H$27+10*转化表!$H$28+10*转化表!$H$29+10*转化表!$H$30+10*转化表!$H$31+(B576-80)*转化表!$H$32,IF(AND(B576&lt;=100,B576&gt;90),9*转化表!$H$24+10*转化表!$H$25+10*转化表!$H$26+10*转化表!$H$27+10*转化表!$H$28+10*转化表!$H$29+10*转化表!$H$30+10*转化表!$H$31+10*转化表!$H$32+(B576-90)*转化表!$H$33,IF(AND(B576&lt;=110,B576&gt;100),9*转化表!$H$24+10*转化表!$H$25+10*转化表!$H$26+10*转化表!$H$27+10*转化表!$H$28+10*转化表!$H$29+10*转化表!$H$30+10*转化表!$H$31+10*转化表!$H$32+10*转化表!$H$33+(B576-100)*转化表!$H$34,IF(AND(B576&lt;=120,B576&gt;110),9*转化表!$H$24+10*转化表!$H$25+10*转化表!$H$26+10*转化表!$H$27+10*转化表!$H$28+10*转化表!$H$29+10*转化表!$H$30+10*转化表!$H$31+10*转化表!$H$32+10*转化表!$H$33+10*转化表!$H$34+(B576-110)*转化表!$H$35))))))))))))</f>
        <v>138.69999999999999</v>
      </c>
      <c r="M576" s="30">
        <v>0.25</v>
      </c>
      <c r="N576" s="28">
        <v>0</v>
      </c>
      <c r="O576" s="28">
        <v>0</v>
      </c>
      <c r="P576" s="28">
        <v>0</v>
      </c>
      <c r="Q576" s="28">
        <v>0</v>
      </c>
      <c r="R576" s="28">
        <v>0</v>
      </c>
      <c r="S576" s="28">
        <v>0</v>
      </c>
    </row>
    <row r="577" spans="1:19">
      <c r="A577" s="27" t="s">
        <v>25</v>
      </c>
      <c r="B577" s="28">
        <v>96</v>
      </c>
      <c r="C577" s="29">
        <f>IF(A577="圣骑士",(40*(人物成长表!$B577-1)+150)*转化表!$H$2,IF(A577="战士",(40*(人物成长表!$B577-1)+150)*转化表!$H$3,IF(A577="盗贼",(40*(人物成长表!$B577-1)+150)*转化表!$H$4,IF(A577="弓手",(40*(人物成长表!$B577-1)+150)*转化表!$H$5,IF(A577="法师",(40*(人物成长表!$B577-1)+150)*转化表!$H$6)))))</f>
        <v>2765</v>
      </c>
      <c r="D577" s="27">
        <v>60</v>
      </c>
      <c r="E577" s="27">
        <v>60</v>
      </c>
      <c r="F577" s="28">
        <v>60</v>
      </c>
      <c r="G577" s="49">
        <f>IF(A577="圣骑士",人物成长表!$D577*人物成长表!$B577*10%*转化表!$B$2+转化表!$B$2*人物成长表!$B577*10%,IF(A577="战士",人物成长表!$D577*人物成长表!$B577*10%+16+(人物成长表!$B577-1)*(-3),IF(A577="盗贼",人物成长表!$D577*人物成长表!$B577*15%*转化表!$B$4,IF(A577="弓手",人物成长表!$D577*人物成长表!$B577*15%*转化表!$B$5,IF(A577="法师",人物成长表!$D577*人物成长表!$B577*15%*转化表!$B$6)))))</f>
        <v>0</v>
      </c>
      <c r="H577" s="49">
        <f>IF(A577="圣骑士",人物成长表!$D577*人物成长表!$B577*5%*转化表!$C$2,IF(A577="战士",人物成长表!$D577*人物成长表!$B577*5%*转化表!$C$3,IF(A577="盗贼",人物成长表!$D577*人物成长表!$B577*5%*转化表!$C$4,IF(A577="弓手",人物成长表!$D577*人物成长表!$B577*5%*转化表!$C$5,IF(A577="法师",人物成长表!$D577*人物成长表!$B577*5%*转化表!$C$6)))))</f>
        <v>201.6</v>
      </c>
      <c r="I577" s="49">
        <f>IF(A577="圣骑士",人物成长表!$E577*人物成长表!$B577*15%*转化表!$D$2,IF(A577="战士",人物成长表!$E577*人物成长表!$B577*15%*转化表!$D$3,IF(A577="盗贼",人物成长表!$E577*人物成长表!$B577*15%*转化表!$D$4,IF(A577="弓手",人物成长表!$E577*人物成长表!$B577*15%*转化表!$D$5,IF(A577="法师",人物成长表!$E577*人物成长表!$B577*15%*转化表!$D$6)))))</f>
        <v>1036.8</v>
      </c>
      <c r="J577" s="48">
        <f>(E577-50)*人物成长表!$B577*7%+0.053+IF(AND(B577&lt;=10,B577&gt;0),(人物成长表!$B577-1)*转化表!$F$24,IF(AND(B577&lt;=20,B577&gt;10),9*转化表!$F$24+(B577-10)*转化表!$F$25,IF(AND(B577&lt;=30,B577&gt;20),9*转化表!$F$24+10*转化表!$F$25+(B577-20)*转化表!$F$26,IF(AND(B577&lt;=40,B577&gt;30),9*转化表!$F$24+10*转化表!$F$25+10*转化表!$F$26+(B577-30)*转化表!$F$27,IF(AND(B577&lt;=50,B577&gt;40),9*转化表!$F$24+10*转化表!$F$25+10*转化表!$F$26+10*转化表!$F$27+(B577-40)*转化表!$F$28,IF(AND(B577&lt;=60,B577&gt;50),9*转化表!$F$24+10*转化表!$F$25+10*转化表!$F$26+10*转化表!$F$27+10*转化表!$F$28+(B577-50)*转化表!$F$29,IF(AND(B577&lt;=70,B577&gt;60),9*转化表!$F$24+10*转化表!$F$25+10*转化表!$F$26+10*转化表!$F$27+10*转化表!$F$28+10*转化表!$F$29+(B577-60)*转化表!$F$30,IF(AND(B577&lt;=80,B577&gt;70),9*转化表!$F$24+10*转化表!$F$25+10*转化表!$F$26+10*转化表!$F$27+10*转化表!$F$28+10*转化表!$F$29+10*转化表!$F$30+(B577-70)*转化表!$F$31,IF(AND(B577&lt;=90,B577&gt;80),9*转化表!$F$24+10*转化表!$F$25+10*转化表!$F$26+10*转化表!$F$27+10*转化表!$F$28+10*转化表!$F$29+10*转化表!$F$30+10*转化表!$F$31+(B577-80)*转化表!$F$32,IF(AND(B577&lt;=100,B577&gt;90),9*转化表!$F$24+10*转化表!$F$25+10*转化表!$F$26+10*转化表!$F$27+10*转化表!$F$28+10*转化表!$F$29+10*转化表!$F$30+10*转化表!$F$31+10*转化表!$F$32+(B577-90)*转化表!$F$33,IF(AND(B577&lt;=110,B577&gt;100),9*转化表!$F$24+10*转化表!$F$25+10*转化表!$F$26+10*转化表!$F$27+10*转化表!$F$28+10*转化表!$F$29+10*转化表!$F$30+10*转化表!$F$31+10*转化表!$F$32+10*转化表!$F$33+(B577-100)*转化表!$F$34,IF(AND(B577&lt;=120,B577&gt;110),9*转化表!$F$24+10*转化表!$F$25+10*转化表!$F$26+10*转化表!$F$27+10*转化表!$F$28+10*转化表!$F$29+10*转化表!$F$30+10*转化表!$F$31+10*转化表!$F$32+10*转化表!$F$33+10*转化表!$F$34+(B577-110)*转化表!$F$35))))))))))))</f>
        <v>139.90300000000002</v>
      </c>
      <c r="K577" s="48">
        <f>(F577-50)*人物成长表!$B577*10%+0.8+IF(AND(B577&lt;=10,B577&gt;0),(人物成长表!$B577-1)*转化表!$G$24,IF(AND(B577&lt;=20,B577&gt;10),9*转化表!$G$24+(B577-10)*转化表!$G$25,IF(AND(B577&lt;=30,B577&gt;20),9*转化表!$G$24+10*转化表!$G$25+(B577-20)*转化表!$G$26,IF(AND(B577&lt;=40,B577&gt;30),9*转化表!$G$24+10*转化表!$G$25+10*转化表!$G$26+(B577-30)*转化表!$G$27,IF(AND(B577&lt;=50,B577&gt;40),9*转化表!$G$24+10*转化表!$G$25+10*转化表!$G$26+10*转化表!$G$27+(B577-40)*转化表!$G$28,IF(AND(B577&lt;=60,B577&gt;50),9*转化表!$G$24+10*转化表!$G$25+10*转化表!$G$26+10*转化表!$G$27+10*转化表!$G$28+(B577-50)*转化表!$G$29,IF(AND(B577&lt;=70,B577&gt;60),9*转化表!$G$24+10*转化表!$G$25+10*转化表!$G$26+10*转化表!$G$27+10*转化表!$G$28+10*转化表!$G$29+(B577-60)*转化表!$G$30,IF(AND(B577&lt;=80,B577&gt;70),9*转化表!$G$24+10*转化表!$G$25+10*转化表!$G$26+10*转化表!$G$27+10*转化表!$G$28+10*转化表!$G$29+10*转化表!$G$30+(B577-70)*转化表!$G$31,IF(AND(B577&lt;=90,B577&gt;80),9*转化表!$G$24+10*转化表!$G$25+10*转化表!$G$26+10*转化表!$G$27+10*转化表!$G$28+10*转化表!$G$29+10*转化表!$G$30+10*转化表!$G$31+(B577-80)*转化表!$G$32,IF(AND(B577&lt;=100,B577&gt;90),9*转化表!$G$24+10*转化表!$G$25+10*转化表!$G$26+10*转化表!$G$27+10*转化表!$G$28+10*转化表!$G$29+10*转化表!$G$30+10*转化表!$G$31+10*转化表!$G$32+(B577-90)*转化表!$G$33,IF(AND(B577&lt;=110,B577&gt;100),9*转化表!$G$24+10*转化表!$G$25+10*转化表!$G$26+10*转化表!$G$27+10*转化表!$G$28+10*转化表!$G$29+10*转化表!$G$30+10*转化表!$G$31+10*转化表!$G$32+10*转化表!$G$33+(B577-100)*转化表!$G$34,IF(AND(B577&lt;=120,B577&gt;110),9*转化表!$G$24+10*转化表!$G$25+10*转化表!$G$26+10*转化表!$G$27+10*转化表!$G$28+10*转化表!$G$29+10*转化表!$G$30+10*转化表!$G$31+10*转化表!$G$32+10*转化表!$G$33+10*转化表!$G$34+(B577-110)*转化表!$G$35))))))))))))</f>
        <v>603.06999999999994</v>
      </c>
      <c r="L577" s="48">
        <f>(F577-50)*人物成长表!$B577*7%+0.8+IF(AND(B577&lt;=10,B577&gt;0),(人物成长表!$B577-1)*转化表!$H$24,IF(AND(B577&lt;=20,B577&gt;10),9*转化表!$H$24+(B577-10)*转化表!$H$25,IF(AND(B577&lt;=30,B577&gt;20),9*转化表!$H$24+10*转化表!$H$25+(B577-20)*转化表!$H$26,IF(AND(B577&lt;=40,B577&gt;30),9*转化表!$H$24+10*转化表!$H$25+10*转化表!$H$26+(B577-30)*转化表!$H$27,IF(AND(B577&lt;=50,B577&gt;40),9*转化表!$H$24+10*转化表!$H$25+10*转化表!$H$26+10*转化表!$H$27+(B577-40)*转化表!$H$28,IF(AND(B577&lt;=60,B577&gt;50),9*转化表!$H$24+10*转化表!$H$25+10*转化表!$H$26+10*转化表!$H$27+10*转化表!$H$28+(B577-50)*转化表!$H$29,IF(AND(B577&lt;=70,B577&gt;60),9*转化表!$H$24+10*转化表!$H$25+10*转化表!$H$26+10*转化表!$H$27+10*转化表!$H$28+10*转化表!$H$29+(B577-60)*转化表!$H$30,IF(AND(B577&lt;=80,B577&gt;70),9*转化表!$H$24+10*转化表!$H$25+10*转化表!$H$26+10*转化表!$H$27+10*转化表!$H$28+10*转化表!$H$29+10*转化表!$H$30+(B577-70)*转化表!$H$31,IF(AND(B577&lt;=90,B577&gt;80),9*转化表!$H$24+10*转化表!$H$25+10*转化表!$H$26+10*转化表!$H$27+10*转化表!$H$28+10*转化表!$H$29+10*转化表!$H$30+10*转化表!$H$31+(B577-80)*转化表!$H$32,IF(AND(B577&lt;=100,B577&gt;90),9*转化表!$H$24+10*转化表!$H$25+10*转化表!$H$26+10*转化表!$H$27+10*转化表!$H$28+10*转化表!$H$29+10*转化表!$H$30+10*转化表!$H$31+10*转化表!$H$32+(B577-90)*转化表!$H$33,IF(AND(B577&lt;=110,B577&gt;100),9*转化表!$H$24+10*转化表!$H$25+10*转化表!$H$26+10*转化表!$H$27+10*转化表!$H$28+10*转化表!$H$29+10*转化表!$H$30+10*转化表!$H$31+10*转化表!$H$32+10*转化表!$H$33+(B577-100)*转化表!$H$34,IF(AND(B577&lt;=120,B577&gt;110),9*转化表!$H$24+10*转化表!$H$25+10*转化表!$H$26+10*转化表!$H$27+10*转化表!$H$28+10*转化表!$H$29+10*转化表!$H$30+10*转化表!$H$31+10*转化表!$H$32+10*转化表!$H$33+10*转化表!$H$34+(B577-110)*转化表!$H$35))))))))))))</f>
        <v>140.65</v>
      </c>
      <c r="M577" s="30">
        <v>0.25</v>
      </c>
      <c r="N577" s="28">
        <v>0</v>
      </c>
      <c r="O577" s="28">
        <v>0</v>
      </c>
      <c r="P577" s="28">
        <v>0</v>
      </c>
      <c r="Q577" s="28">
        <v>0</v>
      </c>
      <c r="R577" s="28">
        <v>0</v>
      </c>
      <c r="S577" s="28">
        <v>0</v>
      </c>
    </row>
    <row r="578" spans="1:19">
      <c r="A578" s="27" t="s">
        <v>25</v>
      </c>
      <c r="B578" s="28">
        <v>97</v>
      </c>
      <c r="C578" s="29">
        <f>IF(A578="圣骑士",(40*(人物成长表!$B578-1)+150)*转化表!$H$2,IF(A578="战士",(40*(人物成长表!$B578-1)+150)*转化表!$H$3,IF(A578="盗贼",(40*(人物成长表!$B578-1)+150)*转化表!$H$4,IF(A578="弓手",(40*(人物成长表!$B578-1)+150)*转化表!$H$5,IF(A578="法师",(40*(人物成长表!$B578-1)+150)*转化表!$H$6)))))</f>
        <v>2793</v>
      </c>
      <c r="D578" s="27">
        <v>60</v>
      </c>
      <c r="E578" s="27">
        <v>60</v>
      </c>
      <c r="F578" s="28">
        <v>60</v>
      </c>
      <c r="G578" s="49">
        <f>IF(A578="圣骑士",人物成长表!$D578*人物成长表!$B578*10%*转化表!$B$2+转化表!$B$2*人物成长表!$B578*10%,IF(A578="战士",人物成长表!$D578*人物成长表!$B578*10%+16+(人物成长表!$B578-1)*(-3),IF(A578="盗贼",人物成长表!$D578*人物成长表!$B578*15%*转化表!$B$4,IF(A578="弓手",人物成长表!$D578*人物成长表!$B578*15%*转化表!$B$5,IF(A578="法师",人物成长表!$D578*人物成长表!$B578*15%*转化表!$B$6)))))</f>
        <v>0</v>
      </c>
      <c r="H578" s="49">
        <f>IF(A578="圣骑士",人物成长表!$D578*人物成长表!$B578*5%*转化表!$C$2,IF(A578="战士",人物成长表!$D578*人物成长表!$B578*5%*转化表!$C$3,IF(A578="盗贼",人物成长表!$D578*人物成长表!$B578*5%*转化表!$C$4,IF(A578="弓手",人物成长表!$D578*人物成长表!$B578*5%*转化表!$C$5,IF(A578="法师",人物成长表!$D578*人物成长表!$B578*5%*转化表!$C$6)))))</f>
        <v>203.7</v>
      </c>
      <c r="I578" s="49">
        <f>IF(A578="圣骑士",人物成长表!$E578*人物成长表!$B578*15%*转化表!$D$2,IF(A578="战士",人物成长表!$E578*人物成长表!$B578*15%*转化表!$D$3,IF(A578="盗贼",人物成长表!$E578*人物成长表!$B578*15%*转化表!$D$4,IF(A578="弓手",人物成长表!$E578*人物成长表!$B578*15%*转化表!$D$5,IF(A578="法师",人物成长表!$E578*人物成长表!$B578*15%*转化表!$D$6)))))</f>
        <v>1047.5999999999999</v>
      </c>
      <c r="J578" s="48">
        <f>(E578-50)*人物成长表!$B578*7%+0.053+IF(AND(B578&lt;=10,B578&gt;0),(人物成长表!$B578-1)*转化表!$F$24,IF(AND(B578&lt;=20,B578&gt;10),9*转化表!$F$24+(B578-10)*转化表!$F$25,IF(AND(B578&lt;=30,B578&gt;20),9*转化表!$F$24+10*转化表!$F$25+(B578-20)*转化表!$F$26,IF(AND(B578&lt;=40,B578&gt;30),9*转化表!$F$24+10*转化表!$F$25+10*转化表!$F$26+(B578-30)*转化表!$F$27,IF(AND(B578&lt;=50,B578&gt;40),9*转化表!$F$24+10*转化表!$F$25+10*转化表!$F$26+10*转化表!$F$27+(B578-40)*转化表!$F$28,IF(AND(B578&lt;=60,B578&gt;50),9*转化表!$F$24+10*转化表!$F$25+10*转化表!$F$26+10*转化表!$F$27+10*转化表!$F$28+(B578-50)*转化表!$F$29,IF(AND(B578&lt;=70,B578&gt;60),9*转化表!$F$24+10*转化表!$F$25+10*转化表!$F$26+10*转化表!$F$27+10*转化表!$F$28+10*转化表!$F$29+(B578-60)*转化表!$F$30,IF(AND(B578&lt;=80,B578&gt;70),9*转化表!$F$24+10*转化表!$F$25+10*转化表!$F$26+10*转化表!$F$27+10*转化表!$F$28+10*转化表!$F$29+10*转化表!$F$30+(B578-70)*转化表!$F$31,IF(AND(B578&lt;=90,B578&gt;80),9*转化表!$F$24+10*转化表!$F$25+10*转化表!$F$26+10*转化表!$F$27+10*转化表!$F$28+10*转化表!$F$29+10*转化表!$F$30+10*转化表!$F$31+(B578-80)*转化表!$F$32,IF(AND(B578&lt;=100,B578&gt;90),9*转化表!$F$24+10*转化表!$F$25+10*转化表!$F$26+10*转化表!$F$27+10*转化表!$F$28+10*转化表!$F$29+10*转化表!$F$30+10*转化表!$F$31+10*转化表!$F$32+(B578-90)*转化表!$F$33,IF(AND(B578&lt;=110,B578&gt;100),9*转化表!$F$24+10*转化表!$F$25+10*转化表!$F$26+10*转化表!$F$27+10*转化表!$F$28+10*转化表!$F$29+10*转化表!$F$30+10*转化表!$F$31+10*转化表!$F$32+10*转化表!$F$33+(B578-100)*转化表!$F$34,IF(AND(B578&lt;=120,B578&gt;110),9*转化表!$F$24+10*转化表!$F$25+10*转化表!$F$26+10*转化表!$F$27+10*转化表!$F$28+10*转化表!$F$29+10*转化表!$F$30+10*转化表!$F$31+10*转化表!$F$32+10*转化表!$F$33+10*转化表!$F$34+(B578-110)*转化表!$F$35))))))))))))</f>
        <v>141.85300000000001</v>
      </c>
      <c r="K578" s="48">
        <f>(F578-50)*人物成长表!$B578*10%+0.8+IF(AND(B578&lt;=10,B578&gt;0),(人物成长表!$B578-1)*转化表!$G$24,IF(AND(B578&lt;=20,B578&gt;10),9*转化表!$G$24+(B578-10)*转化表!$G$25,IF(AND(B578&lt;=30,B578&gt;20),9*转化表!$G$24+10*转化表!$G$25+(B578-20)*转化表!$G$26,IF(AND(B578&lt;=40,B578&gt;30),9*转化表!$G$24+10*转化表!$G$25+10*转化表!$G$26+(B578-30)*转化表!$G$27,IF(AND(B578&lt;=50,B578&gt;40),9*转化表!$G$24+10*转化表!$G$25+10*转化表!$G$26+10*转化表!$G$27+(B578-40)*转化表!$G$28,IF(AND(B578&lt;=60,B578&gt;50),9*转化表!$G$24+10*转化表!$G$25+10*转化表!$G$26+10*转化表!$G$27+10*转化表!$G$28+(B578-50)*转化表!$G$29,IF(AND(B578&lt;=70,B578&gt;60),9*转化表!$G$24+10*转化表!$G$25+10*转化表!$G$26+10*转化表!$G$27+10*转化表!$G$28+10*转化表!$G$29+(B578-60)*转化表!$G$30,IF(AND(B578&lt;=80,B578&gt;70),9*转化表!$G$24+10*转化表!$G$25+10*转化表!$G$26+10*转化表!$G$27+10*转化表!$G$28+10*转化表!$G$29+10*转化表!$G$30+(B578-70)*转化表!$G$31,IF(AND(B578&lt;=90,B578&gt;80),9*转化表!$G$24+10*转化表!$G$25+10*转化表!$G$26+10*转化表!$G$27+10*转化表!$G$28+10*转化表!$G$29+10*转化表!$G$30+10*转化表!$G$31+(B578-80)*转化表!$G$32,IF(AND(B578&lt;=100,B578&gt;90),9*转化表!$G$24+10*转化表!$G$25+10*转化表!$G$26+10*转化表!$G$27+10*转化表!$G$28+10*转化表!$G$29+10*转化表!$G$30+10*转化表!$G$31+10*转化表!$G$32+(B578-90)*转化表!$G$33,IF(AND(B578&lt;=110,B578&gt;100),9*转化表!$G$24+10*转化表!$G$25+10*转化表!$G$26+10*转化表!$G$27+10*转化表!$G$28+10*转化表!$G$29+10*转化表!$G$30+10*转化表!$G$31+10*转化表!$G$32+10*转化表!$G$33+(B578-100)*转化表!$G$34,IF(AND(B578&lt;=120,B578&gt;110),9*转化表!$G$24+10*转化表!$G$25+10*转化表!$G$26+10*转化表!$G$27+10*转化表!$G$28+10*转化表!$G$29+10*转化表!$G$30+10*转化表!$G$31+10*转化表!$G$32+10*转化表!$G$33+10*转化表!$G$34+(B578-110)*转化表!$G$35))))))))))))</f>
        <v>614.66999999999996</v>
      </c>
      <c r="L578" s="48">
        <f>(F578-50)*人物成长表!$B578*7%+0.8+IF(AND(B578&lt;=10,B578&gt;0),(人物成长表!$B578-1)*转化表!$H$24,IF(AND(B578&lt;=20,B578&gt;10),9*转化表!$H$24+(B578-10)*转化表!$H$25,IF(AND(B578&lt;=30,B578&gt;20),9*转化表!$H$24+10*转化表!$H$25+(B578-20)*转化表!$H$26,IF(AND(B578&lt;=40,B578&gt;30),9*转化表!$H$24+10*转化表!$H$25+10*转化表!$H$26+(B578-30)*转化表!$H$27,IF(AND(B578&lt;=50,B578&gt;40),9*转化表!$H$24+10*转化表!$H$25+10*转化表!$H$26+10*转化表!$H$27+(B578-40)*转化表!$H$28,IF(AND(B578&lt;=60,B578&gt;50),9*转化表!$H$24+10*转化表!$H$25+10*转化表!$H$26+10*转化表!$H$27+10*转化表!$H$28+(B578-50)*转化表!$H$29,IF(AND(B578&lt;=70,B578&gt;60),9*转化表!$H$24+10*转化表!$H$25+10*转化表!$H$26+10*转化表!$H$27+10*转化表!$H$28+10*转化表!$H$29+(B578-60)*转化表!$H$30,IF(AND(B578&lt;=80,B578&gt;70),9*转化表!$H$24+10*转化表!$H$25+10*转化表!$H$26+10*转化表!$H$27+10*转化表!$H$28+10*转化表!$H$29+10*转化表!$H$30+(B578-70)*转化表!$H$31,IF(AND(B578&lt;=90,B578&gt;80),9*转化表!$H$24+10*转化表!$H$25+10*转化表!$H$26+10*转化表!$H$27+10*转化表!$H$28+10*转化表!$H$29+10*转化表!$H$30+10*转化表!$H$31+(B578-80)*转化表!$H$32,IF(AND(B578&lt;=100,B578&gt;90),9*转化表!$H$24+10*转化表!$H$25+10*转化表!$H$26+10*转化表!$H$27+10*转化表!$H$28+10*转化表!$H$29+10*转化表!$H$30+10*转化表!$H$31+10*转化表!$H$32+(B578-90)*转化表!$H$33,IF(AND(B578&lt;=110,B578&gt;100),9*转化表!$H$24+10*转化表!$H$25+10*转化表!$H$26+10*转化表!$H$27+10*转化表!$H$28+10*转化表!$H$29+10*转化表!$H$30+10*转化表!$H$31+10*转化表!$H$32+10*转化表!$H$33+(B578-100)*转化表!$H$34,IF(AND(B578&lt;=120,B578&gt;110),9*转化表!$H$24+10*转化表!$H$25+10*转化表!$H$26+10*转化表!$H$27+10*转化表!$H$28+10*转化表!$H$29+10*转化表!$H$30+10*转化表!$H$31+10*转化表!$H$32+10*转化表!$H$33+10*转化表!$H$34+(B578-110)*转化表!$H$35))))))))))))</f>
        <v>142.60000000000002</v>
      </c>
      <c r="M578" s="30">
        <v>0.25</v>
      </c>
      <c r="N578" s="28">
        <v>0</v>
      </c>
      <c r="O578" s="28">
        <v>0</v>
      </c>
      <c r="P578" s="28">
        <v>0</v>
      </c>
      <c r="Q578" s="28">
        <v>0</v>
      </c>
      <c r="R578" s="28">
        <v>0</v>
      </c>
      <c r="S578" s="28">
        <v>0</v>
      </c>
    </row>
    <row r="579" spans="1:19">
      <c r="A579" s="27" t="s">
        <v>25</v>
      </c>
      <c r="B579" s="28">
        <v>98</v>
      </c>
      <c r="C579" s="29">
        <f>IF(A579="圣骑士",(40*(人物成长表!$B579-1)+150)*转化表!$H$2,IF(A579="战士",(40*(人物成长表!$B579-1)+150)*转化表!$H$3,IF(A579="盗贼",(40*(人物成长表!$B579-1)+150)*转化表!$H$4,IF(A579="弓手",(40*(人物成长表!$B579-1)+150)*转化表!$H$5,IF(A579="法师",(40*(人物成长表!$B579-1)+150)*转化表!$H$6)))))</f>
        <v>2821</v>
      </c>
      <c r="D579" s="27">
        <v>60</v>
      </c>
      <c r="E579" s="27">
        <v>60</v>
      </c>
      <c r="F579" s="28">
        <v>60</v>
      </c>
      <c r="G579" s="49">
        <f>IF(A579="圣骑士",人物成长表!$D579*人物成长表!$B579*10%*转化表!$B$2+转化表!$B$2*人物成长表!$B579*10%,IF(A579="战士",人物成长表!$D579*人物成长表!$B579*10%+16+(人物成长表!$B579-1)*(-3),IF(A579="盗贼",人物成长表!$D579*人物成长表!$B579*15%*转化表!$B$4,IF(A579="弓手",人物成长表!$D579*人物成长表!$B579*15%*转化表!$B$5,IF(A579="法师",人物成长表!$D579*人物成长表!$B579*15%*转化表!$B$6)))))</f>
        <v>0</v>
      </c>
      <c r="H579" s="49">
        <f>IF(A579="圣骑士",人物成长表!$D579*人物成长表!$B579*5%*转化表!$C$2,IF(A579="战士",人物成长表!$D579*人物成长表!$B579*5%*转化表!$C$3,IF(A579="盗贼",人物成长表!$D579*人物成长表!$B579*5%*转化表!$C$4,IF(A579="弓手",人物成长表!$D579*人物成长表!$B579*5%*转化表!$C$5,IF(A579="法师",人物成长表!$D579*人物成长表!$B579*5%*转化表!$C$6)))))</f>
        <v>205.79999999999998</v>
      </c>
      <c r="I579" s="49">
        <f>IF(A579="圣骑士",人物成长表!$E579*人物成长表!$B579*15%*转化表!$D$2,IF(A579="战士",人物成长表!$E579*人物成长表!$B579*15%*转化表!$D$3,IF(A579="盗贼",人物成长表!$E579*人物成长表!$B579*15%*转化表!$D$4,IF(A579="弓手",人物成长表!$E579*人物成长表!$B579*15%*转化表!$D$5,IF(A579="法师",人物成长表!$E579*人物成长表!$B579*15%*转化表!$D$6)))))</f>
        <v>1058.3999999999999</v>
      </c>
      <c r="J579" s="48">
        <f>(E579-50)*人物成长表!$B579*7%+0.053+IF(AND(B579&lt;=10,B579&gt;0),(人物成长表!$B579-1)*转化表!$F$24,IF(AND(B579&lt;=20,B579&gt;10),9*转化表!$F$24+(B579-10)*转化表!$F$25,IF(AND(B579&lt;=30,B579&gt;20),9*转化表!$F$24+10*转化表!$F$25+(B579-20)*转化表!$F$26,IF(AND(B579&lt;=40,B579&gt;30),9*转化表!$F$24+10*转化表!$F$25+10*转化表!$F$26+(B579-30)*转化表!$F$27,IF(AND(B579&lt;=50,B579&gt;40),9*转化表!$F$24+10*转化表!$F$25+10*转化表!$F$26+10*转化表!$F$27+(B579-40)*转化表!$F$28,IF(AND(B579&lt;=60,B579&gt;50),9*转化表!$F$24+10*转化表!$F$25+10*转化表!$F$26+10*转化表!$F$27+10*转化表!$F$28+(B579-50)*转化表!$F$29,IF(AND(B579&lt;=70,B579&gt;60),9*转化表!$F$24+10*转化表!$F$25+10*转化表!$F$26+10*转化表!$F$27+10*转化表!$F$28+10*转化表!$F$29+(B579-60)*转化表!$F$30,IF(AND(B579&lt;=80,B579&gt;70),9*转化表!$F$24+10*转化表!$F$25+10*转化表!$F$26+10*转化表!$F$27+10*转化表!$F$28+10*转化表!$F$29+10*转化表!$F$30+(B579-70)*转化表!$F$31,IF(AND(B579&lt;=90,B579&gt;80),9*转化表!$F$24+10*转化表!$F$25+10*转化表!$F$26+10*转化表!$F$27+10*转化表!$F$28+10*转化表!$F$29+10*转化表!$F$30+10*转化表!$F$31+(B579-80)*转化表!$F$32,IF(AND(B579&lt;=100,B579&gt;90),9*转化表!$F$24+10*转化表!$F$25+10*转化表!$F$26+10*转化表!$F$27+10*转化表!$F$28+10*转化表!$F$29+10*转化表!$F$30+10*转化表!$F$31+10*转化表!$F$32+(B579-90)*转化表!$F$33,IF(AND(B579&lt;=110,B579&gt;100),9*转化表!$F$24+10*转化表!$F$25+10*转化表!$F$26+10*转化表!$F$27+10*转化表!$F$28+10*转化表!$F$29+10*转化表!$F$30+10*转化表!$F$31+10*转化表!$F$32+10*转化表!$F$33+(B579-100)*转化表!$F$34,IF(AND(B579&lt;=120,B579&gt;110),9*转化表!$F$24+10*转化表!$F$25+10*转化表!$F$26+10*转化表!$F$27+10*转化表!$F$28+10*转化表!$F$29+10*转化表!$F$30+10*转化表!$F$31+10*转化表!$F$32+10*转化表!$F$33+10*转化表!$F$34+(B579-110)*转化表!$F$35))))))))))))</f>
        <v>143.803</v>
      </c>
      <c r="K579" s="48">
        <f>(F579-50)*人物成长表!$B579*10%+0.8+IF(AND(B579&lt;=10,B579&gt;0),(人物成长表!$B579-1)*转化表!$G$24,IF(AND(B579&lt;=20,B579&gt;10),9*转化表!$G$24+(B579-10)*转化表!$G$25,IF(AND(B579&lt;=30,B579&gt;20),9*转化表!$G$24+10*转化表!$G$25+(B579-20)*转化表!$G$26,IF(AND(B579&lt;=40,B579&gt;30),9*转化表!$G$24+10*转化表!$G$25+10*转化表!$G$26+(B579-30)*转化表!$G$27,IF(AND(B579&lt;=50,B579&gt;40),9*转化表!$G$24+10*转化表!$G$25+10*转化表!$G$26+10*转化表!$G$27+(B579-40)*转化表!$G$28,IF(AND(B579&lt;=60,B579&gt;50),9*转化表!$G$24+10*转化表!$G$25+10*转化表!$G$26+10*转化表!$G$27+10*转化表!$G$28+(B579-50)*转化表!$G$29,IF(AND(B579&lt;=70,B579&gt;60),9*转化表!$G$24+10*转化表!$G$25+10*转化表!$G$26+10*转化表!$G$27+10*转化表!$G$28+10*转化表!$G$29+(B579-60)*转化表!$G$30,IF(AND(B579&lt;=80,B579&gt;70),9*转化表!$G$24+10*转化表!$G$25+10*转化表!$G$26+10*转化表!$G$27+10*转化表!$G$28+10*转化表!$G$29+10*转化表!$G$30+(B579-70)*转化表!$G$31,IF(AND(B579&lt;=90,B579&gt;80),9*转化表!$G$24+10*转化表!$G$25+10*转化表!$G$26+10*转化表!$G$27+10*转化表!$G$28+10*转化表!$G$29+10*转化表!$G$30+10*转化表!$G$31+(B579-80)*转化表!$G$32,IF(AND(B579&lt;=100,B579&gt;90),9*转化表!$G$24+10*转化表!$G$25+10*转化表!$G$26+10*转化表!$G$27+10*转化表!$G$28+10*转化表!$G$29+10*转化表!$G$30+10*转化表!$G$31+10*转化表!$G$32+(B579-90)*转化表!$G$33,IF(AND(B579&lt;=110,B579&gt;100),9*转化表!$G$24+10*转化表!$G$25+10*转化表!$G$26+10*转化表!$G$27+10*转化表!$G$28+10*转化表!$G$29+10*转化表!$G$30+10*转化表!$G$31+10*转化表!$G$32+10*转化表!$G$33+(B579-100)*转化表!$G$34,IF(AND(B579&lt;=120,B579&gt;110),9*转化表!$G$24+10*转化表!$G$25+10*转化表!$G$26+10*转化表!$G$27+10*转化表!$G$28+10*转化表!$G$29+10*转化表!$G$30+10*转化表!$G$31+10*转化表!$G$32+10*转化表!$G$33+10*转化表!$G$34+(B579-110)*转化表!$G$35))))))))))))</f>
        <v>626.27</v>
      </c>
      <c r="L579" s="48">
        <f>(F579-50)*人物成长表!$B579*7%+0.8+IF(AND(B579&lt;=10,B579&gt;0),(人物成长表!$B579-1)*转化表!$H$24,IF(AND(B579&lt;=20,B579&gt;10),9*转化表!$H$24+(B579-10)*转化表!$H$25,IF(AND(B579&lt;=30,B579&gt;20),9*转化表!$H$24+10*转化表!$H$25+(B579-20)*转化表!$H$26,IF(AND(B579&lt;=40,B579&gt;30),9*转化表!$H$24+10*转化表!$H$25+10*转化表!$H$26+(B579-30)*转化表!$H$27,IF(AND(B579&lt;=50,B579&gt;40),9*转化表!$H$24+10*转化表!$H$25+10*转化表!$H$26+10*转化表!$H$27+(B579-40)*转化表!$H$28,IF(AND(B579&lt;=60,B579&gt;50),9*转化表!$H$24+10*转化表!$H$25+10*转化表!$H$26+10*转化表!$H$27+10*转化表!$H$28+(B579-50)*转化表!$H$29,IF(AND(B579&lt;=70,B579&gt;60),9*转化表!$H$24+10*转化表!$H$25+10*转化表!$H$26+10*转化表!$H$27+10*转化表!$H$28+10*转化表!$H$29+(B579-60)*转化表!$H$30,IF(AND(B579&lt;=80,B579&gt;70),9*转化表!$H$24+10*转化表!$H$25+10*转化表!$H$26+10*转化表!$H$27+10*转化表!$H$28+10*转化表!$H$29+10*转化表!$H$30+(B579-70)*转化表!$H$31,IF(AND(B579&lt;=90,B579&gt;80),9*转化表!$H$24+10*转化表!$H$25+10*转化表!$H$26+10*转化表!$H$27+10*转化表!$H$28+10*转化表!$H$29+10*转化表!$H$30+10*转化表!$H$31+(B579-80)*转化表!$H$32,IF(AND(B579&lt;=100,B579&gt;90),9*转化表!$H$24+10*转化表!$H$25+10*转化表!$H$26+10*转化表!$H$27+10*转化表!$H$28+10*转化表!$H$29+10*转化表!$H$30+10*转化表!$H$31+10*转化表!$H$32+(B579-90)*转化表!$H$33,IF(AND(B579&lt;=110,B579&gt;100),9*转化表!$H$24+10*转化表!$H$25+10*转化表!$H$26+10*转化表!$H$27+10*转化表!$H$28+10*转化表!$H$29+10*转化表!$H$30+10*转化表!$H$31+10*转化表!$H$32+10*转化表!$H$33+(B579-100)*转化表!$H$34,IF(AND(B579&lt;=120,B579&gt;110),9*转化表!$H$24+10*转化表!$H$25+10*转化表!$H$26+10*转化表!$H$27+10*转化表!$H$28+10*转化表!$H$29+10*转化表!$H$30+10*转化表!$H$31+10*转化表!$H$32+10*转化表!$H$33+10*转化表!$H$34+(B579-110)*转化表!$H$35))))))))))))</f>
        <v>144.55000000000001</v>
      </c>
      <c r="M579" s="30">
        <v>0.25</v>
      </c>
      <c r="N579" s="28">
        <v>0</v>
      </c>
      <c r="O579" s="28">
        <v>0</v>
      </c>
      <c r="P579" s="28">
        <v>0</v>
      </c>
      <c r="Q579" s="28">
        <v>0</v>
      </c>
      <c r="R579" s="28">
        <v>0</v>
      </c>
      <c r="S579" s="28">
        <v>0</v>
      </c>
    </row>
    <row r="580" spans="1:19">
      <c r="A580" s="27" t="s">
        <v>25</v>
      </c>
      <c r="B580" s="28">
        <v>99</v>
      </c>
      <c r="C580" s="29">
        <f>IF(A580="圣骑士",(40*(人物成长表!$B580-1)+150)*转化表!$H$2,IF(A580="战士",(40*(人物成长表!$B580-1)+150)*转化表!$H$3,IF(A580="盗贼",(40*(人物成长表!$B580-1)+150)*转化表!$H$4,IF(A580="弓手",(40*(人物成长表!$B580-1)+150)*转化表!$H$5,IF(A580="法师",(40*(人物成长表!$B580-1)+150)*转化表!$H$6)))))</f>
        <v>2849</v>
      </c>
      <c r="D580" s="27">
        <v>60</v>
      </c>
      <c r="E580" s="27">
        <v>60</v>
      </c>
      <c r="F580" s="28">
        <v>60</v>
      </c>
      <c r="G580" s="49">
        <f>IF(A580="圣骑士",人物成长表!$D580*人物成长表!$B580*10%*转化表!$B$2+转化表!$B$2*人物成长表!$B580*10%,IF(A580="战士",人物成长表!$D580*人物成长表!$B580*10%+16+(人物成长表!$B580-1)*(-3),IF(A580="盗贼",人物成长表!$D580*人物成长表!$B580*15%*转化表!$B$4,IF(A580="弓手",人物成长表!$D580*人物成长表!$B580*15%*转化表!$B$5,IF(A580="法师",人物成长表!$D580*人物成长表!$B580*15%*转化表!$B$6)))))</f>
        <v>0</v>
      </c>
      <c r="H580" s="49">
        <f>IF(A580="圣骑士",人物成长表!$D580*人物成长表!$B580*5%*转化表!$C$2,IF(A580="战士",人物成长表!$D580*人物成长表!$B580*5%*转化表!$C$3,IF(A580="盗贼",人物成长表!$D580*人物成长表!$B580*5%*转化表!$C$4,IF(A580="弓手",人物成长表!$D580*人物成长表!$B580*5%*转化表!$C$5,IF(A580="法师",人物成长表!$D580*人物成长表!$B580*5%*转化表!$C$6)))))</f>
        <v>207.89999999999998</v>
      </c>
      <c r="I580" s="49">
        <f>IF(A580="圣骑士",人物成长表!$E580*人物成长表!$B580*15%*转化表!$D$2,IF(A580="战士",人物成长表!$E580*人物成长表!$B580*15%*转化表!$D$3,IF(A580="盗贼",人物成长表!$E580*人物成长表!$B580*15%*转化表!$D$4,IF(A580="弓手",人物成长表!$E580*人物成长表!$B580*15%*转化表!$D$5,IF(A580="法师",人物成长表!$E580*人物成长表!$B580*15%*转化表!$D$6)))))</f>
        <v>1069.2</v>
      </c>
      <c r="J580" s="48">
        <f>(E580-50)*人物成长表!$B580*7%+0.053+IF(AND(B580&lt;=10,B580&gt;0),(人物成长表!$B580-1)*转化表!$F$24,IF(AND(B580&lt;=20,B580&gt;10),9*转化表!$F$24+(B580-10)*转化表!$F$25,IF(AND(B580&lt;=30,B580&gt;20),9*转化表!$F$24+10*转化表!$F$25+(B580-20)*转化表!$F$26,IF(AND(B580&lt;=40,B580&gt;30),9*转化表!$F$24+10*转化表!$F$25+10*转化表!$F$26+(B580-30)*转化表!$F$27,IF(AND(B580&lt;=50,B580&gt;40),9*转化表!$F$24+10*转化表!$F$25+10*转化表!$F$26+10*转化表!$F$27+(B580-40)*转化表!$F$28,IF(AND(B580&lt;=60,B580&gt;50),9*转化表!$F$24+10*转化表!$F$25+10*转化表!$F$26+10*转化表!$F$27+10*转化表!$F$28+(B580-50)*转化表!$F$29,IF(AND(B580&lt;=70,B580&gt;60),9*转化表!$F$24+10*转化表!$F$25+10*转化表!$F$26+10*转化表!$F$27+10*转化表!$F$28+10*转化表!$F$29+(B580-60)*转化表!$F$30,IF(AND(B580&lt;=80,B580&gt;70),9*转化表!$F$24+10*转化表!$F$25+10*转化表!$F$26+10*转化表!$F$27+10*转化表!$F$28+10*转化表!$F$29+10*转化表!$F$30+(B580-70)*转化表!$F$31,IF(AND(B580&lt;=90,B580&gt;80),9*转化表!$F$24+10*转化表!$F$25+10*转化表!$F$26+10*转化表!$F$27+10*转化表!$F$28+10*转化表!$F$29+10*转化表!$F$30+10*转化表!$F$31+(B580-80)*转化表!$F$32,IF(AND(B580&lt;=100,B580&gt;90),9*转化表!$F$24+10*转化表!$F$25+10*转化表!$F$26+10*转化表!$F$27+10*转化表!$F$28+10*转化表!$F$29+10*转化表!$F$30+10*转化表!$F$31+10*转化表!$F$32+(B580-90)*转化表!$F$33,IF(AND(B580&lt;=110,B580&gt;100),9*转化表!$F$24+10*转化表!$F$25+10*转化表!$F$26+10*转化表!$F$27+10*转化表!$F$28+10*转化表!$F$29+10*转化表!$F$30+10*转化表!$F$31+10*转化表!$F$32+10*转化表!$F$33+(B580-100)*转化表!$F$34,IF(AND(B580&lt;=120,B580&gt;110),9*转化表!$F$24+10*转化表!$F$25+10*转化表!$F$26+10*转化表!$F$27+10*转化表!$F$28+10*转化表!$F$29+10*转化表!$F$30+10*转化表!$F$31+10*转化表!$F$32+10*转化表!$F$33+10*转化表!$F$34+(B580-110)*转化表!$F$35))))))))))))</f>
        <v>145.75300000000001</v>
      </c>
      <c r="K580" s="48">
        <f>(F580-50)*人物成长表!$B580*10%+0.8+IF(AND(B580&lt;=10,B580&gt;0),(人物成长表!$B580-1)*转化表!$G$24,IF(AND(B580&lt;=20,B580&gt;10),9*转化表!$G$24+(B580-10)*转化表!$G$25,IF(AND(B580&lt;=30,B580&gt;20),9*转化表!$G$24+10*转化表!$G$25+(B580-20)*转化表!$G$26,IF(AND(B580&lt;=40,B580&gt;30),9*转化表!$G$24+10*转化表!$G$25+10*转化表!$G$26+(B580-30)*转化表!$G$27,IF(AND(B580&lt;=50,B580&gt;40),9*转化表!$G$24+10*转化表!$G$25+10*转化表!$G$26+10*转化表!$G$27+(B580-40)*转化表!$G$28,IF(AND(B580&lt;=60,B580&gt;50),9*转化表!$G$24+10*转化表!$G$25+10*转化表!$G$26+10*转化表!$G$27+10*转化表!$G$28+(B580-50)*转化表!$G$29,IF(AND(B580&lt;=70,B580&gt;60),9*转化表!$G$24+10*转化表!$G$25+10*转化表!$G$26+10*转化表!$G$27+10*转化表!$G$28+10*转化表!$G$29+(B580-60)*转化表!$G$30,IF(AND(B580&lt;=80,B580&gt;70),9*转化表!$G$24+10*转化表!$G$25+10*转化表!$G$26+10*转化表!$G$27+10*转化表!$G$28+10*转化表!$G$29+10*转化表!$G$30+(B580-70)*转化表!$G$31,IF(AND(B580&lt;=90,B580&gt;80),9*转化表!$G$24+10*转化表!$G$25+10*转化表!$G$26+10*转化表!$G$27+10*转化表!$G$28+10*转化表!$G$29+10*转化表!$G$30+10*转化表!$G$31+(B580-80)*转化表!$G$32,IF(AND(B580&lt;=100,B580&gt;90),9*转化表!$G$24+10*转化表!$G$25+10*转化表!$G$26+10*转化表!$G$27+10*转化表!$G$28+10*转化表!$G$29+10*转化表!$G$30+10*转化表!$G$31+10*转化表!$G$32+(B580-90)*转化表!$G$33,IF(AND(B580&lt;=110,B580&gt;100),9*转化表!$G$24+10*转化表!$G$25+10*转化表!$G$26+10*转化表!$G$27+10*转化表!$G$28+10*转化表!$G$29+10*转化表!$G$30+10*转化表!$G$31+10*转化表!$G$32+10*转化表!$G$33+(B580-100)*转化表!$G$34,IF(AND(B580&lt;=120,B580&gt;110),9*转化表!$G$24+10*转化表!$G$25+10*转化表!$G$26+10*转化表!$G$27+10*转化表!$G$28+10*转化表!$G$29+10*转化表!$G$30+10*转化表!$G$31+10*转化表!$G$32+10*转化表!$G$33+10*转化表!$G$34+(B580-110)*转化表!$G$35))))))))))))</f>
        <v>637.87</v>
      </c>
      <c r="L580" s="48">
        <f>(F580-50)*人物成长表!$B580*7%+0.8+IF(AND(B580&lt;=10,B580&gt;0),(人物成长表!$B580-1)*转化表!$H$24,IF(AND(B580&lt;=20,B580&gt;10),9*转化表!$H$24+(B580-10)*转化表!$H$25,IF(AND(B580&lt;=30,B580&gt;20),9*转化表!$H$24+10*转化表!$H$25+(B580-20)*转化表!$H$26,IF(AND(B580&lt;=40,B580&gt;30),9*转化表!$H$24+10*转化表!$H$25+10*转化表!$H$26+(B580-30)*转化表!$H$27,IF(AND(B580&lt;=50,B580&gt;40),9*转化表!$H$24+10*转化表!$H$25+10*转化表!$H$26+10*转化表!$H$27+(B580-40)*转化表!$H$28,IF(AND(B580&lt;=60,B580&gt;50),9*转化表!$H$24+10*转化表!$H$25+10*转化表!$H$26+10*转化表!$H$27+10*转化表!$H$28+(B580-50)*转化表!$H$29,IF(AND(B580&lt;=70,B580&gt;60),9*转化表!$H$24+10*转化表!$H$25+10*转化表!$H$26+10*转化表!$H$27+10*转化表!$H$28+10*转化表!$H$29+(B580-60)*转化表!$H$30,IF(AND(B580&lt;=80,B580&gt;70),9*转化表!$H$24+10*转化表!$H$25+10*转化表!$H$26+10*转化表!$H$27+10*转化表!$H$28+10*转化表!$H$29+10*转化表!$H$30+(B580-70)*转化表!$H$31,IF(AND(B580&lt;=90,B580&gt;80),9*转化表!$H$24+10*转化表!$H$25+10*转化表!$H$26+10*转化表!$H$27+10*转化表!$H$28+10*转化表!$H$29+10*转化表!$H$30+10*转化表!$H$31+(B580-80)*转化表!$H$32,IF(AND(B580&lt;=100,B580&gt;90),9*转化表!$H$24+10*转化表!$H$25+10*转化表!$H$26+10*转化表!$H$27+10*转化表!$H$28+10*转化表!$H$29+10*转化表!$H$30+10*转化表!$H$31+10*转化表!$H$32+(B580-90)*转化表!$H$33,IF(AND(B580&lt;=110,B580&gt;100),9*转化表!$H$24+10*转化表!$H$25+10*转化表!$H$26+10*转化表!$H$27+10*转化表!$H$28+10*转化表!$H$29+10*转化表!$H$30+10*转化表!$H$31+10*转化表!$H$32+10*转化表!$H$33+(B580-100)*转化表!$H$34,IF(AND(B580&lt;=120,B580&gt;110),9*转化表!$H$24+10*转化表!$H$25+10*转化表!$H$26+10*转化表!$H$27+10*转化表!$H$28+10*转化表!$H$29+10*转化表!$H$30+10*转化表!$H$31+10*转化表!$H$32+10*转化表!$H$33+10*转化表!$H$34+(B580-110)*转化表!$H$35))))))))))))</f>
        <v>146.5</v>
      </c>
      <c r="M580" s="30">
        <v>0.25</v>
      </c>
      <c r="N580" s="28">
        <v>0</v>
      </c>
      <c r="O580" s="28">
        <v>0</v>
      </c>
      <c r="P580" s="28">
        <v>0</v>
      </c>
      <c r="Q580" s="28">
        <v>0</v>
      </c>
      <c r="R580" s="28">
        <v>0</v>
      </c>
      <c r="S580" s="28">
        <v>0</v>
      </c>
    </row>
    <row r="581" spans="1:19">
      <c r="A581" s="27" t="s">
        <v>25</v>
      </c>
      <c r="B581" s="28">
        <v>100</v>
      </c>
      <c r="C581" s="29">
        <f>IF(A581="圣骑士",(40*(人物成长表!$B581-1)+150)*转化表!$H$2,IF(A581="战士",(40*(人物成长表!$B581-1)+150)*转化表!$H$3,IF(A581="盗贼",(40*(人物成长表!$B581-1)+150)*转化表!$H$4,IF(A581="弓手",(40*(人物成长表!$B581-1)+150)*转化表!$H$5,IF(A581="法师",(40*(人物成长表!$B581-1)+150)*转化表!$H$6)))))</f>
        <v>2877</v>
      </c>
      <c r="D581" s="27">
        <v>60</v>
      </c>
      <c r="E581" s="27">
        <v>60</v>
      </c>
      <c r="F581" s="28">
        <v>60</v>
      </c>
      <c r="G581" s="49">
        <f>IF(A581="圣骑士",人物成长表!$D581*人物成长表!$B581*10%*转化表!$B$2+转化表!$B$2*人物成长表!$B581*10%,IF(A581="战士",人物成长表!$D581*人物成长表!$B581*10%+16+(人物成长表!$B581-1)*(-3),IF(A581="盗贼",人物成长表!$D581*人物成长表!$B581*15%*转化表!$B$4,IF(A581="弓手",人物成长表!$D581*人物成长表!$B581*15%*转化表!$B$5,IF(A581="法师",人物成长表!$D581*人物成长表!$B581*15%*转化表!$B$6)))))</f>
        <v>0</v>
      </c>
      <c r="H581" s="49">
        <f>IF(A581="圣骑士",人物成长表!$D581*人物成长表!$B581*5%*转化表!$C$2,IF(A581="战士",人物成长表!$D581*人物成长表!$B581*5%*转化表!$C$3,IF(A581="盗贼",人物成长表!$D581*人物成长表!$B581*5%*转化表!$C$4,IF(A581="弓手",人物成长表!$D581*人物成长表!$B581*5%*转化表!$C$5,IF(A581="法师",人物成长表!$D581*人物成长表!$B581*5%*转化表!$C$6)))))</f>
        <v>210</v>
      </c>
      <c r="I581" s="49">
        <f>IF(A581="圣骑士",人物成长表!$E581*人物成长表!$B581*15%*转化表!$D$2,IF(A581="战士",人物成长表!$E581*人物成长表!$B581*15%*转化表!$D$3,IF(A581="盗贼",人物成长表!$E581*人物成长表!$B581*15%*转化表!$D$4,IF(A581="弓手",人物成长表!$E581*人物成长表!$B581*15%*转化表!$D$5,IF(A581="法师",人物成长表!$E581*人物成长表!$B581*15%*转化表!$D$6)))))</f>
        <v>1080</v>
      </c>
      <c r="J581" s="48">
        <f>(E581-50)*人物成长表!$B581*7%+0.053+IF(AND(B581&lt;=10,B581&gt;0),(人物成长表!$B581-1)*转化表!$F$24,IF(AND(B581&lt;=20,B581&gt;10),9*转化表!$F$24+(B581-10)*转化表!$F$25,IF(AND(B581&lt;=30,B581&gt;20),9*转化表!$F$24+10*转化表!$F$25+(B581-20)*转化表!$F$26,IF(AND(B581&lt;=40,B581&gt;30),9*转化表!$F$24+10*转化表!$F$25+10*转化表!$F$26+(B581-30)*转化表!$F$27,IF(AND(B581&lt;=50,B581&gt;40),9*转化表!$F$24+10*转化表!$F$25+10*转化表!$F$26+10*转化表!$F$27+(B581-40)*转化表!$F$28,IF(AND(B581&lt;=60,B581&gt;50),9*转化表!$F$24+10*转化表!$F$25+10*转化表!$F$26+10*转化表!$F$27+10*转化表!$F$28+(B581-50)*转化表!$F$29,IF(AND(B581&lt;=70,B581&gt;60),9*转化表!$F$24+10*转化表!$F$25+10*转化表!$F$26+10*转化表!$F$27+10*转化表!$F$28+10*转化表!$F$29+(B581-60)*转化表!$F$30,IF(AND(B581&lt;=80,B581&gt;70),9*转化表!$F$24+10*转化表!$F$25+10*转化表!$F$26+10*转化表!$F$27+10*转化表!$F$28+10*转化表!$F$29+10*转化表!$F$30+(B581-70)*转化表!$F$31,IF(AND(B581&lt;=90,B581&gt;80),9*转化表!$F$24+10*转化表!$F$25+10*转化表!$F$26+10*转化表!$F$27+10*转化表!$F$28+10*转化表!$F$29+10*转化表!$F$30+10*转化表!$F$31+(B581-80)*转化表!$F$32,IF(AND(B581&lt;=100,B581&gt;90),9*转化表!$F$24+10*转化表!$F$25+10*转化表!$F$26+10*转化表!$F$27+10*转化表!$F$28+10*转化表!$F$29+10*转化表!$F$30+10*转化表!$F$31+10*转化表!$F$32+(B581-90)*转化表!$F$33,IF(AND(B581&lt;=110,B581&gt;100),9*转化表!$F$24+10*转化表!$F$25+10*转化表!$F$26+10*转化表!$F$27+10*转化表!$F$28+10*转化表!$F$29+10*转化表!$F$30+10*转化表!$F$31+10*转化表!$F$32+10*转化表!$F$33+(B581-100)*转化表!$F$34,IF(AND(B581&lt;=120,B581&gt;110),9*转化表!$F$24+10*转化表!$F$25+10*转化表!$F$26+10*转化表!$F$27+10*转化表!$F$28+10*转化表!$F$29+10*转化表!$F$30+10*转化表!$F$31+10*转化表!$F$32+10*转化表!$F$33+10*转化表!$F$34+(B581-110)*转化表!$F$35))))))))))))</f>
        <v>147.703</v>
      </c>
      <c r="K581" s="48">
        <f>(F581-50)*人物成长表!$B581*10%+0.8+IF(AND(B581&lt;=10,B581&gt;0),(人物成长表!$B581-1)*转化表!$G$24,IF(AND(B581&lt;=20,B581&gt;10),9*转化表!$G$24+(B581-10)*转化表!$G$25,IF(AND(B581&lt;=30,B581&gt;20),9*转化表!$G$24+10*转化表!$G$25+(B581-20)*转化表!$G$26,IF(AND(B581&lt;=40,B581&gt;30),9*转化表!$G$24+10*转化表!$G$25+10*转化表!$G$26+(B581-30)*转化表!$G$27,IF(AND(B581&lt;=50,B581&gt;40),9*转化表!$G$24+10*转化表!$G$25+10*转化表!$G$26+10*转化表!$G$27+(B581-40)*转化表!$G$28,IF(AND(B581&lt;=60,B581&gt;50),9*转化表!$G$24+10*转化表!$G$25+10*转化表!$G$26+10*转化表!$G$27+10*转化表!$G$28+(B581-50)*转化表!$G$29,IF(AND(B581&lt;=70,B581&gt;60),9*转化表!$G$24+10*转化表!$G$25+10*转化表!$G$26+10*转化表!$G$27+10*转化表!$G$28+10*转化表!$G$29+(B581-60)*转化表!$G$30,IF(AND(B581&lt;=80,B581&gt;70),9*转化表!$G$24+10*转化表!$G$25+10*转化表!$G$26+10*转化表!$G$27+10*转化表!$G$28+10*转化表!$G$29+10*转化表!$G$30+(B581-70)*转化表!$G$31,IF(AND(B581&lt;=90,B581&gt;80),9*转化表!$G$24+10*转化表!$G$25+10*转化表!$G$26+10*转化表!$G$27+10*转化表!$G$28+10*转化表!$G$29+10*转化表!$G$30+10*转化表!$G$31+(B581-80)*转化表!$G$32,IF(AND(B581&lt;=100,B581&gt;90),9*转化表!$G$24+10*转化表!$G$25+10*转化表!$G$26+10*转化表!$G$27+10*转化表!$G$28+10*转化表!$G$29+10*转化表!$G$30+10*转化表!$G$31+10*转化表!$G$32+(B581-90)*转化表!$G$33,IF(AND(B581&lt;=110,B581&gt;100),9*转化表!$G$24+10*转化表!$G$25+10*转化表!$G$26+10*转化表!$G$27+10*转化表!$G$28+10*转化表!$G$29+10*转化表!$G$30+10*转化表!$G$31+10*转化表!$G$32+10*转化表!$G$33+(B581-100)*转化表!$G$34,IF(AND(B581&lt;=120,B581&gt;110),9*转化表!$G$24+10*转化表!$G$25+10*转化表!$G$26+10*转化表!$G$27+10*转化表!$G$28+10*转化表!$G$29+10*转化表!$G$30+10*转化表!$G$31+10*转化表!$G$32+10*转化表!$G$33+10*转化表!$G$34+(B581-110)*转化表!$G$35))))))))))))</f>
        <v>649.47</v>
      </c>
      <c r="L581" s="48">
        <f>(F581-50)*人物成长表!$B581*7%+0.8+IF(AND(B581&lt;=10,B581&gt;0),(人物成长表!$B581-1)*转化表!$H$24,IF(AND(B581&lt;=20,B581&gt;10),9*转化表!$H$24+(B581-10)*转化表!$H$25,IF(AND(B581&lt;=30,B581&gt;20),9*转化表!$H$24+10*转化表!$H$25+(B581-20)*转化表!$H$26,IF(AND(B581&lt;=40,B581&gt;30),9*转化表!$H$24+10*转化表!$H$25+10*转化表!$H$26+(B581-30)*转化表!$H$27,IF(AND(B581&lt;=50,B581&gt;40),9*转化表!$H$24+10*转化表!$H$25+10*转化表!$H$26+10*转化表!$H$27+(B581-40)*转化表!$H$28,IF(AND(B581&lt;=60,B581&gt;50),9*转化表!$H$24+10*转化表!$H$25+10*转化表!$H$26+10*转化表!$H$27+10*转化表!$H$28+(B581-50)*转化表!$H$29,IF(AND(B581&lt;=70,B581&gt;60),9*转化表!$H$24+10*转化表!$H$25+10*转化表!$H$26+10*转化表!$H$27+10*转化表!$H$28+10*转化表!$H$29+(B581-60)*转化表!$H$30,IF(AND(B581&lt;=80,B581&gt;70),9*转化表!$H$24+10*转化表!$H$25+10*转化表!$H$26+10*转化表!$H$27+10*转化表!$H$28+10*转化表!$H$29+10*转化表!$H$30+(B581-70)*转化表!$H$31,IF(AND(B581&lt;=90,B581&gt;80),9*转化表!$H$24+10*转化表!$H$25+10*转化表!$H$26+10*转化表!$H$27+10*转化表!$H$28+10*转化表!$H$29+10*转化表!$H$30+10*转化表!$H$31+(B581-80)*转化表!$H$32,IF(AND(B581&lt;=100,B581&gt;90),9*转化表!$H$24+10*转化表!$H$25+10*转化表!$H$26+10*转化表!$H$27+10*转化表!$H$28+10*转化表!$H$29+10*转化表!$H$30+10*转化表!$H$31+10*转化表!$H$32+(B581-90)*转化表!$H$33,IF(AND(B581&lt;=110,B581&gt;100),9*转化表!$H$24+10*转化表!$H$25+10*转化表!$H$26+10*转化表!$H$27+10*转化表!$H$28+10*转化表!$H$29+10*转化表!$H$30+10*转化表!$H$31+10*转化表!$H$32+10*转化表!$H$33+(B581-100)*转化表!$H$34,IF(AND(B581&lt;=120,B581&gt;110),9*转化表!$H$24+10*转化表!$H$25+10*转化表!$H$26+10*转化表!$H$27+10*转化表!$H$28+10*转化表!$H$29+10*转化表!$H$30+10*转化表!$H$31+10*转化表!$H$32+10*转化表!$H$33+10*转化表!$H$34+(B581-110)*转化表!$H$35))))))))))))</f>
        <v>148.44999999999999</v>
      </c>
      <c r="M581" s="30">
        <v>0.25</v>
      </c>
      <c r="N581" s="28">
        <v>0</v>
      </c>
      <c r="O581" s="28">
        <v>0</v>
      </c>
      <c r="P581" s="28">
        <v>0</v>
      </c>
      <c r="Q581" s="28">
        <v>0</v>
      </c>
      <c r="R581" s="28">
        <v>0</v>
      </c>
      <c r="S581" s="28">
        <v>0</v>
      </c>
    </row>
    <row r="582" spans="1:19">
      <c r="A582" s="27" t="s">
        <v>25</v>
      </c>
      <c r="B582" s="28">
        <v>101</v>
      </c>
      <c r="C582" s="29">
        <f>IF(A582="圣骑士",(40*(人物成长表!$B582-1)+150)*转化表!$H$2,IF(A582="战士",(40*(人物成长表!$B582-1)+150)*转化表!$H$3,IF(A582="盗贼",(40*(人物成长表!$B582-1)+150)*转化表!$H$4,IF(A582="弓手",(40*(人物成长表!$B582-1)+150)*转化表!$H$5,IF(A582="法师",(40*(人物成长表!$B582-1)+150)*转化表!$H$6)))))</f>
        <v>2905</v>
      </c>
      <c r="D582" s="27">
        <v>60</v>
      </c>
      <c r="E582" s="27">
        <v>60</v>
      </c>
      <c r="F582" s="28">
        <v>60</v>
      </c>
      <c r="G582" s="49">
        <f>IF(A582="圣骑士",人物成长表!$D582*人物成长表!$B582*10%*转化表!$B$2+转化表!$B$2*人物成长表!$B582*10%,IF(A582="战士",人物成长表!$D582*人物成长表!$B582*10%+16+(人物成长表!$B582-1)*(-3),IF(A582="盗贼",人物成长表!$D582*人物成长表!$B582*15%*转化表!$B$4,IF(A582="弓手",人物成长表!$D582*人物成长表!$B582*15%*转化表!$B$5,IF(A582="法师",人物成长表!$D582*人物成长表!$B582*15%*转化表!$B$6)))))</f>
        <v>0</v>
      </c>
      <c r="H582" s="49">
        <f>IF(A582="圣骑士",人物成长表!$D582*人物成长表!$B582*5%*转化表!$C$2,IF(A582="战士",人物成长表!$D582*人物成长表!$B582*5%*转化表!$C$3,IF(A582="盗贼",人物成长表!$D582*人物成长表!$B582*5%*转化表!$C$4,IF(A582="弓手",人物成长表!$D582*人物成长表!$B582*5%*转化表!$C$5,IF(A582="法师",人物成长表!$D582*人物成长表!$B582*5%*转化表!$C$6)))))</f>
        <v>212.1</v>
      </c>
      <c r="I582" s="49">
        <f>IF(A582="圣骑士",人物成长表!$E582*人物成长表!$B582*15%*转化表!$D$2,IF(A582="战士",人物成长表!$E582*人物成长表!$B582*15%*转化表!$D$3,IF(A582="盗贼",人物成长表!$E582*人物成长表!$B582*15%*转化表!$D$4,IF(A582="弓手",人物成长表!$E582*人物成长表!$B582*15%*转化表!$D$5,IF(A582="法师",人物成长表!$E582*人物成长表!$B582*15%*转化表!$D$6)))))</f>
        <v>1090.8</v>
      </c>
      <c r="J582" s="48">
        <f>(E582-50)*人物成长表!$B582*7%+0.053+IF(AND(B582&lt;=10,B582&gt;0),(人物成长表!$B582-1)*转化表!$F$24,IF(AND(B582&lt;=20,B582&gt;10),9*转化表!$F$24+(B582-10)*转化表!$F$25,IF(AND(B582&lt;=30,B582&gt;20),9*转化表!$F$24+10*转化表!$F$25+(B582-20)*转化表!$F$26,IF(AND(B582&lt;=40,B582&gt;30),9*转化表!$F$24+10*转化表!$F$25+10*转化表!$F$26+(B582-30)*转化表!$F$27,IF(AND(B582&lt;=50,B582&gt;40),9*转化表!$F$24+10*转化表!$F$25+10*转化表!$F$26+10*转化表!$F$27+(B582-40)*转化表!$F$28,IF(AND(B582&lt;=60,B582&gt;50),9*转化表!$F$24+10*转化表!$F$25+10*转化表!$F$26+10*转化表!$F$27+10*转化表!$F$28+(B582-50)*转化表!$F$29,IF(AND(B582&lt;=70,B582&gt;60),9*转化表!$F$24+10*转化表!$F$25+10*转化表!$F$26+10*转化表!$F$27+10*转化表!$F$28+10*转化表!$F$29+(B582-60)*转化表!$F$30,IF(AND(B582&lt;=80,B582&gt;70),9*转化表!$F$24+10*转化表!$F$25+10*转化表!$F$26+10*转化表!$F$27+10*转化表!$F$28+10*转化表!$F$29+10*转化表!$F$30+(B582-70)*转化表!$F$31,IF(AND(B582&lt;=90,B582&gt;80),9*转化表!$F$24+10*转化表!$F$25+10*转化表!$F$26+10*转化表!$F$27+10*转化表!$F$28+10*转化表!$F$29+10*转化表!$F$30+10*转化表!$F$31+(B582-80)*转化表!$F$32,IF(AND(B582&lt;=100,B582&gt;90),9*转化表!$F$24+10*转化表!$F$25+10*转化表!$F$26+10*转化表!$F$27+10*转化表!$F$28+10*转化表!$F$29+10*转化表!$F$30+10*转化表!$F$31+10*转化表!$F$32+(B582-90)*转化表!$F$33,IF(AND(B582&lt;=110,B582&gt;100),9*转化表!$F$24+10*转化表!$F$25+10*转化表!$F$26+10*转化表!$F$27+10*转化表!$F$28+10*转化表!$F$29+10*转化表!$F$30+10*转化表!$F$31+10*转化表!$F$32+10*转化表!$F$33+(B582-100)*转化表!$F$34,IF(AND(B582&lt;=120,B582&gt;110),9*转化表!$F$24+10*转化表!$F$25+10*转化表!$F$26+10*转化表!$F$27+10*转化表!$F$28+10*转化表!$F$29+10*转化表!$F$30+10*转化表!$F$31+10*转化表!$F$32+10*转化表!$F$33+10*转化表!$F$34+(B582-110)*转化表!$F$35))))))))))))</f>
        <v>149.75299999999999</v>
      </c>
      <c r="K582" s="48">
        <f>(F582-50)*人物成长表!$B582*10%+0.8+IF(AND(B582&lt;=10,B582&gt;0),(人物成长表!$B582-1)*转化表!$G$24,IF(AND(B582&lt;=20,B582&gt;10),9*转化表!$G$24+(B582-10)*转化表!$G$25,IF(AND(B582&lt;=30,B582&gt;20),9*转化表!$G$24+10*转化表!$G$25+(B582-20)*转化表!$G$26,IF(AND(B582&lt;=40,B582&gt;30),9*转化表!$G$24+10*转化表!$G$25+10*转化表!$G$26+(B582-30)*转化表!$G$27,IF(AND(B582&lt;=50,B582&gt;40),9*转化表!$G$24+10*转化表!$G$25+10*转化表!$G$26+10*转化表!$G$27+(B582-40)*转化表!$G$28,IF(AND(B582&lt;=60,B582&gt;50),9*转化表!$G$24+10*转化表!$G$25+10*转化表!$G$26+10*转化表!$G$27+10*转化表!$G$28+(B582-50)*转化表!$G$29,IF(AND(B582&lt;=70,B582&gt;60),9*转化表!$G$24+10*转化表!$G$25+10*转化表!$G$26+10*转化表!$G$27+10*转化表!$G$28+10*转化表!$G$29+(B582-60)*转化表!$G$30,IF(AND(B582&lt;=80,B582&gt;70),9*转化表!$G$24+10*转化表!$G$25+10*转化表!$G$26+10*转化表!$G$27+10*转化表!$G$28+10*转化表!$G$29+10*转化表!$G$30+(B582-70)*转化表!$G$31,IF(AND(B582&lt;=90,B582&gt;80),9*转化表!$G$24+10*转化表!$G$25+10*转化表!$G$26+10*转化表!$G$27+10*转化表!$G$28+10*转化表!$G$29+10*转化表!$G$30+10*转化表!$G$31+(B582-80)*转化表!$G$32,IF(AND(B582&lt;=100,B582&gt;90),9*转化表!$G$24+10*转化表!$G$25+10*转化表!$G$26+10*转化表!$G$27+10*转化表!$G$28+10*转化表!$G$29+10*转化表!$G$30+10*转化表!$G$31+10*转化表!$G$32+(B582-90)*转化表!$G$33,IF(AND(B582&lt;=110,B582&gt;100),9*转化表!$G$24+10*转化表!$G$25+10*转化表!$G$26+10*转化表!$G$27+10*转化表!$G$28+10*转化表!$G$29+10*转化表!$G$30+10*转化表!$G$31+10*转化表!$G$32+10*转化表!$G$33+(B582-100)*转化表!$G$34,IF(AND(B582&lt;=120,B582&gt;110),9*转化表!$G$24+10*转化表!$G$25+10*转化表!$G$26+10*转化表!$G$27+10*转化表!$G$28+10*转化表!$G$29+10*转化表!$G$30+10*转化表!$G$31+10*转化表!$G$32+10*转化表!$G$33+10*转化表!$G$34+(B582-110)*转化表!$G$35))))))))))))</f>
        <v>662.37</v>
      </c>
      <c r="L582" s="48">
        <f>(F582-50)*人物成长表!$B582*7%+0.8+IF(AND(B582&lt;=10,B582&gt;0),(人物成长表!$B582-1)*转化表!$H$24,IF(AND(B582&lt;=20,B582&gt;10),9*转化表!$H$24+(B582-10)*转化表!$H$25,IF(AND(B582&lt;=30,B582&gt;20),9*转化表!$H$24+10*转化表!$H$25+(B582-20)*转化表!$H$26,IF(AND(B582&lt;=40,B582&gt;30),9*转化表!$H$24+10*转化表!$H$25+10*转化表!$H$26+(B582-30)*转化表!$H$27,IF(AND(B582&lt;=50,B582&gt;40),9*转化表!$H$24+10*转化表!$H$25+10*转化表!$H$26+10*转化表!$H$27+(B582-40)*转化表!$H$28,IF(AND(B582&lt;=60,B582&gt;50),9*转化表!$H$24+10*转化表!$H$25+10*转化表!$H$26+10*转化表!$H$27+10*转化表!$H$28+(B582-50)*转化表!$H$29,IF(AND(B582&lt;=70,B582&gt;60),9*转化表!$H$24+10*转化表!$H$25+10*转化表!$H$26+10*转化表!$H$27+10*转化表!$H$28+10*转化表!$H$29+(B582-60)*转化表!$H$30,IF(AND(B582&lt;=80,B582&gt;70),9*转化表!$H$24+10*转化表!$H$25+10*转化表!$H$26+10*转化表!$H$27+10*转化表!$H$28+10*转化表!$H$29+10*转化表!$H$30+(B582-70)*转化表!$H$31,IF(AND(B582&lt;=90,B582&gt;80),9*转化表!$H$24+10*转化表!$H$25+10*转化表!$H$26+10*转化表!$H$27+10*转化表!$H$28+10*转化表!$H$29+10*转化表!$H$30+10*转化表!$H$31+(B582-80)*转化表!$H$32,IF(AND(B582&lt;=100,B582&gt;90),9*转化表!$H$24+10*转化表!$H$25+10*转化表!$H$26+10*转化表!$H$27+10*转化表!$H$28+10*转化表!$H$29+10*转化表!$H$30+10*转化表!$H$31+10*转化表!$H$32+(B582-90)*转化表!$H$33,IF(AND(B582&lt;=110,B582&gt;100),9*转化表!$H$24+10*转化表!$H$25+10*转化表!$H$26+10*转化表!$H$27+10*转化表!$H$28+10*转化表!$H$29+10*转化表!$H$30+10*转化表!$H$31+10*转化表!$H$32+10*转化表!$H$33+(B582-100)*转化表!$H$34,IF(AND(B582&lt;=120,B582&gt;110),9*转化表!$H$24+10*转化表!$H$25+10*转化表!$H$26+10*转化表!$H$27+10*转化表!$H$28+10*转化表!$H$29+10*转化表!$H$30+10*转化表!$H$31+10*转化表!$H$32+10*转化表!$H$33+10*转化表!$H$34+(B582-110)*转化表!$H$35))))))))))))</f>
        <v>150.5</v>
      </c>
      <c r="M582" s="30">
        <v>0.25</v>
      </c>
      <c r="N582" s="28">
        <v>0</v>
      </c>
      <c r="O582" s="28">
        <v>0</v>
      </c>
      <c r="P582" s="28">
        <v>0</v>
      </c>
      <c r="Q582" s="28">
        <v>0</v>
      </c>
      <c r="R582" s="28">
        <v>0</v>
      </c>
      <c r="S582" s="28">
        <v>0</v>
      </c>
    </row>
    <row r="583" spans="1:19">
      <c r="A583" s="27" t="s">
        <v>25</v>
      </c>
      <c r="B583" s="28">
        <v>102</v>
      </c>
      <c r="C583" s="29">
        <f>IF(A583="圣骑士",(40*(人物成长表!$B583-1)+150)*转化表!$H$2,IF(A583="战士",(40*(人物成长表!$B583-1)+150)*转化表!$H$3,IF(A583="盗贼",(40*(人物成长表!$B583-1)+150)*转化表!$H$4,IF(A583="弓手",(40*(人物成长表!$B583-1)+150)*转化表!$H$5,IF(A583="法师",(40*(人物成长表!$B583-1)+150)*转化表!$H$6)))))</f>
        <v>2933</v>
      </c>
      <c r="D583" s="27">
        <v>60</v>
      </c>
      <c r="E583" s="27">
        <v>60</v>
      </c>
      <c r="F583" s="28">
        <v>60</v>
      </c>
      <c r="G583" s="49">
        <f>IF(A583="圣骑士",人物成长表!$D583*人物成长表!$B583*10%*转化表!$B$2+转化表!$B$2*人物成长表!$B583*10%,IF(A583="战士",人物成长表!$D583*人物成长表!$B583*10%+16+(人物成长表!$B583-1)*(-3),IF(A583="盗贼",人物成长表!$D583*人物成长表!$B583*15%*转化表!$B$4,IF(A583="弓手",人物成长表!$D583*人物成长表!$B583*15%*转化表!$B$5,IF(A583="法师",人物成长表!$D583*人物成长表!$B583*15%*转化表!$B$6)))))</f>
        <v>0</v>
      </c>
      <c r="H583" s="49">
        <f>IF(A583="圣骑士",人物成长表!$D583*人物成长表!$B583*5%*转化表!$C$2,IF(A583="战士",人物成长表!$D583*人物成长表!$B583*5%*转化表!$C$3,IF(A583="盗贼",人物成长表!$D583*人物成长表!$B583*5%*转化表!$C$4,IF(A583="弓手",人物成长表!$D583*人物成长表!$B583*5%*转化表!$C$5,IF(A583="法师",人物成长表!$D583*人物成长表!$B583*5%*转化表!$C$6)))))</f>
        <v>214.2</v>
      </c>
      <c r="I583" s="49">
        <f>IF(A583="圣骑士",人物成长表!$E583*人物成长表!$B583*15%*转化表!$D$2,IF(A583="战士",人物成长表!$E583*人物成长表!$B583*15%*转化表!$D$3,IF(A583="盗贼",人物成长表!$E583*人物成长表!$B583*15%*转化表!$D$4,IF(A583="弓手",人物成长表!$E583*人物成长表!$B583*15%*转化表!$D$5,IF(A583="法师",人物成长表!$E583*人物成长表!$B583*15%*转化表!$D$6)))))</f>
        <v>1101.5999999999999</v>
      </c>
      <c r="J583" s="48">
        <f>(E583-50)*人物成长表!$B583*7%+0.053+IF(AND(B583&lt;=10,B583&gt;0),(人物成长表!$B583-1)*转化表!$F$24,IF(AND(B583&lt;=20,B583&gt;10),9*转化表!$F$24+(B583-10)*转化表!$F$25,IF(AND(B583&lt;=30,B583&gt;20),9*转化表!$F$24+10*转化表!$F$25+(B583-20)*转化表!$F$26,IF(AND(B583&lt;=40,B583&gt;30),9*转化表!$F$24+10*转化表!$F$25+10*转化表!$F$26+(B583-30)*转化表!$F$27,IF(AND(B583&lt;=50,B583&gt;40),9*转化表!$F$24+10*转化表!$F$25+10*转化表!$F$26+10*转化表!$F$27+(B583-40)*转化表!$F$28,IF(AND(B583&lt;=60,B583&gt;50),9*转化表!$F$24+10*转化表!$F$25+10*转化表!$F$26+10*转化表!$F$27+10*转化表!$F$28+(B583-50)*转化表!$F$29,IF(AND(B583&lt;=70,B583&gt;60),9*转化表!$F$24+10*转化表!$F$25+10*转化表!$F$26+10*转化表!$F$27+10*转化表!$F$28+10*转化表!$F$29+(B583-60)*转化表!$F$30,IF(AND(B583&lt;=80,B583&gt;70),9*转化表!$F$24+10*转化表!$F$25+10*转化表!$F$26+10*转化表!$F$27+10*转化表!$F$28+10*转化表!$F$29+10*转化表!$F$30+(B583-70)*转化表!$F$31,IF(AND(B583&lt;=90,B583&gt;80),9*转化表!$F$24+10*转化表!$F$25+10*转化表!$F$26+10*转化表!$F$27+10*转化表!$F$28+10*转化表!$F$29+10*转化表!$F$30+10*转化表!$F$31+(B583-80)*转化表!$F$32,IF(AND(B583&lt;=100,B583&gt;90),9*转化表!$F$24+10*转化表!$F$25+10*转化表!$F$26+10*转化表!$F$27+10*转化表!$F$28+10*转化表!$F$29+10*转化表!$F$30+10*转化表!$F$31+10*转化表!$F$32+(B583-90)*转化表!$F$33,IF(AND(B583&lt;=110,B583&gt;100),9*转化表!$F$24+10*转化表!$F$25+10*转化表!$F$26+10*转化表!$F$27+10*转化表!$F$28+10*转化表!$F$29+10*转化表!$F$30+10*转化表!$F$31+10*转化表!$F$32+10*转化表!$F$33+(B583-100)*转化表!$F$34,IF(AND(B583&lt;=120,B583&gt;110),9*转化表!$F$24+10*转化表!$F$25+10*转化表!$F$26+10*转化表!$F$27+10*转化表!$F$28+10*转化表!$F$29+10*转化表!$F$30+10*转化表!$F$31+10*转化表!$F$32+10*转化表!$F$33+10*转化表!$F$34+(B583-110)*转化表!$F$35))))))))))))</f>
        <v>151.803</v>
      </c>
      <c r="K583" s="48">
        <f>(F583-50)*人物成长表!$B583*10%+0.8+IF(AND(B583&lt;=10,B583&gt;0),(人物成长表!$B583-1)*转化表!$G$24,IF(AND(B583&lt;=20,B583&gt;10),9*转化表!$G$24+(B583-10)*转化表!$G$25,IF(AND(B583&lt;=30,B583&gt;20),9*转化表!$G$24+10*转化表!$G$25+(B583-20)*转化表!$G$26,IF(AND(B583&lt;=40,B583&gt;30),9*转化表!$G$24+10*转化表!$G$25+10*转化表!$G$26+(B583-30)*转化表!$G$27,IF(AND(B583&lt;=50,B583&gt;40),9*转化表!$G$24+10*转化表!$G$25+10*转化表!$G$26+10*转化表!$G$27+(B583-40)*转化表!$G$28,IF(AND(B583&lt;=60,B583&gt;50),9*转化表!$G$24+10*转化表!$G$25+10*转化表!$G$26+10*转化表!$G$27+10*转化表!$G$28+(B583-50)*转化表!$G$29,IF(AND(B583&lt;=70,B583&gt;60),9*转化表!$G$24+10*转化表!$G$25+10*转化表!$G$26+10*转化表!$G$27+10*转化表!$G$28+10*转化表!$G$29+(B583-60)*转化表!$G$30,IF(AND(B583&lt;=80,B583&gt;70),9*转化表!$G$24+10*转化表!$G$25+10*转化表!$G$26+10*转化表!$G$27+10*转化表!$G$28+10*转化表!$G$29+10*转化表!$G$30+(B583-70)*转化表!$G$31,IF(AND(B583&lt;=90,B583&gt;80),9*转化表!$G$24+10*转化表!$G$25+10*转化表!$G$26+10*转化表!$G$27+10*转化表!$G$28+10*转化表!$G$29+10*转化表!$G$30+10*转化表!$G$31+(B583-80)*转化表!$G$32,IF(AND(B583&lt;=100,B583&gt;90),9*转化表!$G$24+10*转化表!$G$25+10*转化表!$G$26+10*转化表!$G$27+10*转化表!$G$28+10*转化表!$G$29+10*转化表!$G$30+10*转化表!$G$31+10*转化表!$G$32+(B583-90)*转化表!$G$33,IF(AND(B583&lt;=110,B583&gt;100),9*转化表!$G$24+10*转化表!$G$25+10*转化表!$G$26+10*转化表!$G$27+10*转化表!$G$28+10*转化表!$G$29+10*转化表!$G$30+10*转化表!$G$31+10*转化表!$G$32+10*转化表!$G$33+(B583-100)*转化表!$G$34,IF(AND(B583&lt;=120,B583&gt;110),9*转化表!$G$24+10*转化表!$G$25+10*转化表!$G$26+10*转化表!$G$27+10*转化表!$G$28+10*转化表!$G$29+10*转化表!$G$30+10*转化表!$G$31+10*转化表!$G$32+10*转化表!$G$33+10*转化表!$G$34+(B583-110)*转化表!$G$35))))))))))))</f>
        <v>675.27</v>
      </c>
      <c r="L583" s="48">
        <f>(F583-50)*人物成长表!$B583*7%+0.8+IF(AND(B583&lt;=10,B583&gt;0),(人物成长表!$B583-1)*转化表!$H$24,IF(AND(B583&lt;=20,B583&gt;10),9*转化表!$H$24+(B583-10)*转化表!$H$25,IF(AND(B583&lt;=30,B583&gt;20),9*转化表!$H$24+10*转化表!$H$25+(B583-20)*转化表!$H$26,IF(AND(B583&lt;=40,B583&gt;30),9*转化表!$H$24+10*转化表!$H$25+10*转化表!$H$26+(B583-30)*转化表!$H$27,IF(AND(B583&lt;=50,B583&gt;40),9*转化表!$H$24+10*转化表!$H$25+10*转化表!$H$26+10*转化表!$H$27+(B583-40)*转化表!$H$28,IF(AND(B583&lt;=60,B583&gt;50),9*转化表!$H$24+10*转化表!$H$25+10*转化表!$H$26+10*转化表!$H$27+10*转化表!$H$28+(B583-50)*转化表!$H$29,IF(AND(B583&lt;=70,B583&gt;60),9*转化表!$H$24+10*转化表!$H$25+10*转化表!$H$26+10*转化表!$H$27+10*转化表!$H$28+10*转化表!$H$29+(B583-60)*转化表!$H$30,IF(AND(B583&lt;=80,B583&gt;70),9*转化表!$H$24+10*转化表!$H$25+10*转化表!$H$26+10*转化表!$H$27+10*转化表!$H$28+10*转化表!$H$29+10*转化表!$H$30+(B583-70)*转化表!$H$31,IF(AND(B583&lt;=90,B583&gt;80),9*转化表!$H$24+10*转化表!$H$25+10*转化表!$H$26+10*转化表!$H$27+10*转化表!$H$28+10*转化表!$H$29+10*转化表!$H$30+10*转化表!$H$31+(B583-80)*转化表!$H$32,IF(AND(B583&lt;=100,B583&gt;90),9*转化表!$H$24+10*转化表!$H$25+10*转化表!$H$26+10*转化表!$H$27+10*转化表!$H$28+10*转化表!$H$29+10*转化表!$H$30+10*转化表!$H$31+10*转化表!$H$32+(B583-90)*转化表!$H$33,IF(AND(B583&lt;=110,B583&gt;100),9*转化表!$H$24+10*转化表!$H$25+10*转化表!$H$26+10*转化表!$H$27+10*转化表!$H$28+10*转化表!$H$29+10*转化表!$H$30+10*转化表!$H$31+10*转化表!$H$32+10*转化表!$H$33+(B583-100)*转化表!$H$34,IF(AND(B583&lt;=120,B583&gt;110),9*转化表!$H$24+10*转化表!$H$25+10*转化表!$H$26+10*转化表!$H$27+10*转化表!$H$28+10*转化表!$H$29+10*转化表!$H$30+10*转化表!$H$31+10*转化表!$H$32+10*转化表!$H$33+10*转化表!$H$34+(B583-110)*转化表!$H$35))))))))))))</f>
        <v>152.55000000000001</v>
      </c>
      <c r="M583" s="30">
        <v>0.25</v>
      </c>
      <c r="N583" s="28">
        <v>0</v>
      </c>
      <c r="O583" s="28">
        <v>0</v>
      </c>
      <c r="P583" s="28">
        <v>0</v>
      </c>
      <c r="Q583" s="28">
        <v>0</v>
      </c>
      <c r="R583" s="28">
        <v>0</v>
      </c>
      <c r="S583" s="28">
        <v>0</v>
      </c>
    </row>
    <row r="584" spans="1:19">
      <c r="A584" s="27" t="s">
        <v>25</v>
      </c>
      <c r="B584" s="28">
        <v>103</v>
      </c>
      <c r="C584" s="29">
        <f>IF(A584="圣骑士",(40*(人物成长表!$B584-1)+150)*转化表!$H$2,IF(A584="战士",(40*(人物成长表!$B584-1)+150)*转化表!$H$3,IF(A584="盗贼",(40*(人物成长表!$B584-1)+150)*转化表!$H$4,IF(A584="弓手",(40*(人物成长表!$B584-1)+150)*转化表!$H$5,IF(A584="法师",(40*(人物成长表!$B584-1)+150)*转化表!$H$6)))))</f>
        <v>2961</v>
      </c>
      <c r="D584" s="27">
        <v>60</v>
      </c>
      <c r="E584" s="27">
        <v>60</v>
      </c>
      <c r="F584" s="28">
        <v>60</v>
      </c>
      <c r="G584" s="49">
        <f>IF(A584="圣骑士",人物成长表!$D584*人物成长表!$B584*10%*转化表!$B$2+转化表!$B$2*人物成长表!$B584*10%,IF(A584="战士",人物成长表!$D584*人物成长表!$B584*10%+16+(人物成长表!$B584-1)*(-3),IF(A584="盗贼",人物成长表!$D584*人物成长表!$B584*15%*转化表!$B$4,IF(A584="弓手",人物成长表!$D584*人物成长表!$B584*15%*转化表!$B$5,IF(A584="法师",人物成长表!$D584*人物成长表!$B584*15%*转化表!$B$6)))))</f>
        <v>0</v>
      </c>
      <c r="H584" s="49">
        <f>IF(A584="圣骑士",人物成长表!$D584*人物成长表!$B584*5%*转化表!$C$2,IF(A584="战士",人物成长表!$D584*人物成长表!$B584*5%*转化表!$C$3,IF(A584="盗贼",人物成长表!$D584*人物成长表!$B584*5%*转化表!$C$4,IF(A584="弓手",人物成长表!$D584*人物成长表!$B584*5%*转化表!$C$5,IF(A584="法师",人物成长表!$D584*人物成长表!$B584*5%*转化表!$C$6)))))</f>
        <v>216.29999999999998</v>
      </c>
      <c r="I584" s="49">
        <f>IF(A584="圣骑士",人物成长表!$E584*人物成长表!$B584*15%*转化表!$D$2,IF(A584="战士",人物成长表!$E584*人物成长表!$B584*15%*转化表!$D$3,IF(A584="盗贼",人物成长表!$E584*人物成长表!$B584*15%*转化表!$D$4,IF(A584="弓手",人物成长表!$E584*人物成长表!$B584*15%*转化表!$D$5,IF(A584="法师",人物成长表!$E584*人物成长表!$B584*15%*转化表!$D$6)))))</f>
        <v>1112.3999999999999</v>
      </c>
      <c r="J584" s="48">
        <f>(E584-50)*人物成长表!$B584*7%+0.053+IF(AND(B584&lt;=10,B584&gt;0),(人物成长表!$B584-1)*转化表!$F$24,IF(AND(B584&lt;=20,B584&gt;10),9*转化表!$F$24+(B584-10)*转化表!$F$25,IF(AND(B584&lt;=30,B584&gt;20),9*转化表!$F$24+10*转化表!$F$25+(B584-20)*转化表!$F$26,IF(AND(B584&lt;=40,B584&gt;30),9*转化表!$F$24+10*转化表!$F$25+10*转化表!$F$26+(B584-30)*转化表!$F$27,IF(AND(B584&lt;=50,B584&gt;40),9*转化表!$F$24+10*转化表!$F$25+10*转化表!$F$26+10*转化表!$F$27+(B584-40)*转化表!$F$28,IF(AND(B584&lt;=60,B584&gt;50),9*转化表!$F$24+10*转化表!$F$25+10*转化表!$F$26+10*转化表!$F$27+10*转化表!$F$28+(B584-50)*转化表!$F$29,IF(AND(B584&lt;=70,B584&gt;60),9*转化表!$F$24+10*转化表!$F$25+10*转化表!$F$26+10*转化表!$F$27+10*转化表!$F$28+10*转化表!$F$29+(B584-60)*转化表!$F$30,IF(AND(B584&lt;=80,B584&gt;70),9*转化表!$F$24+10*转化表!$F$25+10*转化表!$F$26+10*转化表!$F$27+10*转化表!$F$28+10*转化表!$F$29+10*转化表!$F$30+(B584-70)*转化表!$F$31,IF(AND(B584&lt;=90,B584&gt;80),9*转化表!$F$24+10*转化表!$F$25+10*转化表!$F$26+10*转化表!$F$27+10*转化表!$F$28+10*转化表!$F$29+10*转化表!$F$30+10*转化表!$F$31+(B584-80)*转化表!$F$32,IF(AND(B584&lt;=100,B584&gt;90),9*转化表!$F$24+10*转化表!$F$25+10*转化表!$F$26+10*转化表!$F$27+10*转化表!$F$28+10*转化表!$F$29+10*转化表!$F$30+10*转化表!$F$31+10*转化表!$F$32+(B584-90)*转化表!$F$33,IF(AND(B584&lt;=110,B584&gt;100),9*转化表!$F$24+10*转化表!$F$25+10*转化表!$F$26+10*转化表!$F$27+10*转化表!$F$28+10*转化表!$F$29+10*转化表!$F$30+10*转化表!$F$31+10*转化表!$F$32+10*转化表!$F$33+(B584-100)*转化表!$F$34,IF(AND(B584&lt;=120,B584&gt;110),9*转化表!$F$24+10*转化表!$F$25+10*转化表!$F$26+10*转化表!$F$27+10*转化表!$F$28+10*转化表!$F$29+10*转化表!$F$30+10*转化表!$F$31+10*转化表!$F$32+10*转化表!$F$33+10*转化表!$F$34+(B584-110)*转化表!$F$35))))))))))))</f>
        <v>153.85300000000001</v>
      </c>
      <c r="K584" s="48">
        <f>(F584-50)*人物成长表!$B584*10%+0.8+IF(AND(B584&lt;=10,B584&gt;0),(人物成长表!$B584-1)*转化表!$G$24,IF(AND(B584&lt;=20,B584&gt;10),9*转化表!$G$24+(B584-10)*转化表!$G$25,IF(AND(B584&lt;=30,B584&gt;20),9*转化表!$G$24+10*转化表!$G$25+(B584-20)*转化表!$G$26,IF(AND(B584&lt;=40,B584&gt;30),9*转化表!$G$24+10*转化表!$G$25+10*转化表!$G$26+(B584-30)*转化表!$G$27,IF(AND(B584&lt;=50,B584&gt;40),9*转化表!$G$24+10*转化表!$G$25+10*转化表!$G$26+10*转化表!$G$27+(B584-40)*转化表!$G$28,IF(AND(B584&lt;=60,B584&gt;50),9*转化表!$G$24+10*转化表!$G$25+10*转化表!$G$26+10*转化表!$G$27+10*转化表!$G$28+(B584-50)*转化表!$G$29,IF(AND(B584&lt;=70,B584&gt;60),9*转化表!$G$24+10*转化表!$G$25+10*转化表!$G$26+10*转化表!$G$27+10*转化表!$G$28+10*转化表!$G$29+(B584-60)*转化表!$G$30,IF(AND(B584&lt;=80,B584&gt;70),9*转化表!$G$24+10*转化表!$G$25+10*转化表!$G$26+10*转化表!$G$27+10*转化表!$G$28+10*转化表!$G$29+10*转化表!$G$30+(B584-70)*转化表!$G$31,IF(AND(B584&lt;=90,B584&gt;80),9*转化表!$G$24+10*转化表!$G$25+10*转化表!$G$26+10*转化表!$G$27+10*转化表!$G$28+10*转化表!$G$29+10*转化表!$G$30+10*转化表!$G$31+(B584-80)*转化表!$G$32,IF(AND(B584&lt;=100,B584&gt;90),9*转化表!$G$24+10*转化表!$G$25+10*转化表!$G$26+10*转化表!$G$27+10*转化表!$G$28+10*转化表!$G$29+10*转化表!$G$30+10*转化表!$G$31+10*转化表!$G$32+(B584-90)*转化表!$G$33,IF(AND(B584&lt;=110,B584&gt;100),9*转化表!$G$24+10*转化表!$G$25+10*转化表!$G$26+10*转化表!$G$27+10*转化表!$G$28+10*转化表!$G$29+10*转化表!$G$30+10*转化表!$G$31+10*转化表!$G$32+10*转化表!$G$33+(B584-100)*转化表!$G$34,IF(AND(B584&lt;=120,B584&gt;110),9*转化表!$G$24+10*转化表!$G$25+10*转化表!$G$26+10*转化表!$G$27+10*转化表!$G$28+10*转化表!$G$29+10*转化表!$G$30+10*转化表!$G$31+10*转化表!$G$32+10*转化表!$G$33+10*转化表!$G$34+(B584-110)*转化表!$G$35))))))))))))</f>
        <v>688.17000000000007</v>
      </c>
      <c r="L584" s="48">
        <f>(F584-50)*人物成长表!$B584*7%+0.8+IF(AND(B584&lt;=10,B584&gt;0),(人物成长表!$B584-1)*转化表!$H$24,IF(AND(B584&lt;=20,B584&gt;10),9*转化表!$H$24+(B584-10)*转化表!$H$25,IF(AND(B584&lt;=30,B584&gt;20),9*转化表!$H$24+10*转化表!$H$25+(B584-20)*转化表!$H$26,IF(AND(B584&lt;=40,B584&gt;30),9*转化表!$H$24+10*转化表!$H$25+10*转化表!$H$26+(B584-30)*转化表!$H$27,IF(AND(B584&lt;=50,B584&gt;40),9*转化表!$H$24+10*转化表!$H$25+10*转化表!$H$26+10*转化表!$H$27+(B584-40)*转化表!$H$28,IF(AND(B584&lt;=60,B584&gt;50),9*转化表!$H$24+10*转化表!$H$25+10*转化表!$H$26+10*转化表!$H$27+10*转化表!$H$28+(B584-50)*转化表!$H$29,IF(AND(B584&lt;=70,B584&gt;60),9*转化表!$H$24+10*转化表!$H$25+10*转化表!$H$26+10*转化表!$H$27+10*转化表!$H$28+10*转化表!$H$29+(B584-60)*转化表!$H$30,IF(AND(B584&lt;=80,B584&gt;70),9*转化表!$H$24+10*转化表!$H$25+10*转化表!$H$26+10*转化表!$H$27+10*转化表!$H$28+10*转化表!$H$29+10*转化表!$H$30+(B584-70)*转化表!$H$31,IF(AND(B584&lt;=90,B584&gt;80),9*转化表!$H$24+10*转化表!$H$25+10*转化表!$H$26+10*转化表!$H$27+10*转化表!$H$28+10*转化表!$H$29+10*转化表!$H$30+10*转化表!$H$31+(B584-80)*转化表!$H$32,IF(AND(B584&lt;=100,B584&gt;90),9*转化表!$H$24+10*转化表!$H$25+10*转化表!$H$26+10*转化表!$H$27+10*转化表!$H$28+10*转化表!$H$29+10*转化表!$H$30+10*转化表!$H$31+10*转化表!$H$32+(B584-90)*转化表!$H$33,IF(AND(B584&lt;=110,B584&gt;100),9*转化表!$H$24+10*转化表!$H$25+10*转化表!$H$26+10*转化表!$H$27+10*转化表!$H$28+10*转化表!$H$29+10*转化表!$H$30+10*转化表!$H$31+10*转化表!$H$32+10*转化表!$H$33+(B584-100)*转化表!$H$34,IF(AND(B584&lt;=120,B584&gt;110),9*转化表!$H$24+10*转化表!$H$25+10*转化表!$H$26+10*转化表!$H$27+10*转化表!$H$28+10*转化表!$H$29+10*转化表!$H$30+10*转化表!$H$31+10*转化表!$H$32+10*转化表!$H$33+10*转化表!$H$34+(B584-110)*转化表!$H$35))))))))))))</f>
        <v>154.60000000000002</v>
      </c>
      <c r="M584" s="30">
        <v>0.25</v>
      </c>
      <c r="N584" s="28">
        <v>0</v>
      </c>
      <c r="O584" s="28">
        <v>0</v>
      </c>
      <c r="P584" s="28">
        <v>0</v>
      </c>
      <c r="Q584" s="28">
        <v>0</v>
      </c>
      <c r="R584" s="28">
        <v>0</v>
      </c>
      <c r="S584" s="28">
        <v>0</v>
      </c>
    </row>
    <row r="585" spans="1:19">
      <c r="A585" s="27" t="s">
        <v>25</v>
      </c>
      <c r="B585" s="28">
        <v>104</v>
      </c>
      <c r="C585" s="29">
        <f>IF(A585="圣骑士",(40*(人物成长表!$B585-1)+150)*转化表!$H$2,IF(A585="战士",(40*(人物成长表!$B585-1)+150)*转化表!$H$3,IF(A585="盗贼",(40*(人物成长表!$B585-1)+150)*转化表!$H$4,IF(A585="弓手",(40*(人物成长表!$B585-1)+150)*转化表!$H$5,IF(A585="法师",(40*(人物成长表!$B585-1)+150)*转化表!$H$6)))))</f>
        <v>2989</v>
      </c>
      <c r="D585" s="27">
        <v>60</v>
      </c>
      <c r="E585" s="27">
        <v>60</v>
      </c>
      <c r="F585" s="28">
        <v>60</v>
      </c>
      <c r="G585" s="49">
        <f>IF(A585="圣骑士",人物成长表!$D585*人物成长表!$B585*10%*转化表!$B$2+转化表!$B$2*人物成长表!$B585*10%,IF(A585="战士",人物成长表!$D585*人物成长表!$B585*10%+16+(人物成长表!$B585-1)*(-3),IF(A585="盗贼",人物成长表!$D585*人物成长表!$B585*15%*转化表!$B$4,IF(A585="弓手",人物成长表!$D585*人物成长表!$B585*15%*转化表!$B$5,IF(A585="法师",人物成长表!$D585*人物成长表!$B585*15%*转化表!$B$6)))))</f>
        <v>0</v>
      </c>
      <c r="H585" s="49">
        <f>IF(A585="圣骑士",人物成长表!$D585*人物成长表!$B585*5%*转化表!$C$2,IF(A585="战士",人物成长表!$D585*人物成长表!$B585*5%*转化表!$C$3,IF(A585="盗贼",人物成长表!$D585*人物成长表!$B585*5%*转化表!$C$4,IF(A585="弓手",人物成长表!$D585*人物成长表!$B585*5%*转化表!$C$5,IF(A585="法师",人物成长表!$D585*人物成长表!$B585*5%*转化表!$C$6)))))</f>
        <v>218.39999999999998</v>
      </c>
      <c r="I585" s="49">
        <f>IF(A585="圣骑士",人物成长表!$E585*人物成长表!$B585*15%*转化表!$D$2,IF(A585="战士",人物成长表!$E585*人物成长表!$B585*15%*转化表!$D$3,IF(A585="盗贼",人物成长表!$E585*人物成长表!$B585*15%*转化表!$D$4,IF(A585="弓手",人物成长表!$E585*人物成长表!$B585*15%*转化表!$D$5,IF(A585="法师",人物成长表!$E585*人物成长表!$B585*15%*转化表!$D$6)))))</f>
        <v>1123.2</v>
      </c>
      <c r="J585" s="48">
        <f>(E585-50)*人物成长表!$B585*7%+0.053+IF(AND(B585&lt;=10,B585&gt;0),(人物成长表!$B585-1)*转化表!$F$24,IF(AND(B585&lt;=20,B585&gt;10),9*转化表!$F$24+(B585-10)*转化表!$F$25,IF(AND(B585&lt;=30,B585&gt;20),9*转化表!$F$24+10*转化表!$F$25+(B585-20)*转化表!$F$26,IF(AND(B585&lt;=40,B585&gt;30),9*转化表!$F$24+10*转化表!$F$25+10*转化表!$F$26+(B585-30)*转化表!$F$27,IF(AND(B585&lt;=50,B585&gt;40),9*转化表!$F$24+10*转化表!$F$25+10*转化表!$F$26+10*转化表!$F$27+(B585-40)*转化表!$F$28,IF(AND(B585&lt;=60,B585&gt;50),9*转化表!$F$24+10*转化表!$F$25+10*转化表!$F$26+10*转化表!$F$27+10*转化表!$F$28+(B585-50)*转化表!$F$29,IF(AND(B585&lt;=70,B585&gt;60),9*转化表!$F$24+10*转化表!$F$25+10*转化表!$F$26+10*转化表!$F$27+10*转化表!$F$28+10*转化表!$F$29+(B585-60)*转化表!$F$30,IF(AND(B585&lt;=80,B585&gt;70),9*转化表!$F$24+10*转化表!$F$25+10*转化表!$F$26+10*转化表!$F$27+10*转化表!$F$28+10*转化表!$F$29+10*转化表!$F$30+(B585-70)*转化表!$F$31,IF(AND(B585&lt;=90,B585&gt;80),9*转化表!$F$24+10*转化表!$F$25+10*转化表!$F$26+10*转化表!$F$27+10*转化表!$F$28+10*转化表!$F$29+10*转化表!$F$30+10*转化表!$F$31+(B585-80)*转化表!$F$32,IF(AND(B585&lt;=100,B585&gt;90),9*转化表!$F$24+10*转化表!$F$25+10*转化表!$F$26+10*转化表!$F$27+10*转化表!$F$28+10*转化表!$F$29+10*转化表!$F$30+10*转化表!$F$31+10*转化表!$F$32+(B585-90)*转化表!$F$33,IF(AND(B585&lt;=110,B585&gt;100),9*转化表!$F$24+10*转化表!$F$25+10*转化表!$F$26+10*转化表!$F$27+10*转化表!$F$28+10*转化表!$F$29+10*转化表!$F$30+10*转化表!$F$31+10*转化表!$F$32+10*转化表!$F$33+(B585-100)*转化表!$F$34,IF(AND(B585&lt;=120,B585&gt;110),9*转化表!$F$24+10*转化表!$F$25+10*转化表!$F$26+10*转化表!$F$27+10*转化表!$F$28+10*转化表!$F$29+10*转化表!$F$30+10*转化表!$F$31+10*转化表!$F$32+10*转化表!$F$33+10*转化表!$F$34+(B585-110)*转化表!$F$35))))))))))))</f>
        <v>155.90300000000002</v>
      </c>
      <c r="K585" s="48">
        <f>(F585-50)*人物成长表!$B585*10%+0.8+IF(AND(B585&lt;=10,B585&gt;0),(人物成长表!$B585-1)*转化表!$G$24,IF(AND(B585&lt;=20,B585&gt;10),9*转化表!$G$24+(B585-10)*转化表!$G$25,IF(AND(B585&lt;=30,B585&gt;20),9*转化表!$G$24+10*转化表!$G$25+(B585-20)*转化表!$G$26,IF(AND(B585&lt;=40,B585&gt;30),9*转化表!$G$24+10*转化表!$G$25+10*转化表!$G$26+(B585-30)*转化表!$G$27,IF(AND(B585&lt;=50,B585&gt;40),9*转化表!$G$24+10*转化表!$G$25+10*转化表!$G$26+10*转化表!$G$27+(B585-40)*转化表!$G$28,IF(AND(B585&lt;=60,B585&gt;50),9*转化表!$G$24+10*转化表!$G$25+10*转化表!$G$26+10*转化表!$G$27+10*转化表!$G$28+(B585-50)*转化表!$G$29,IF(AND(B585&lt;=70,B585&gt;60),9*转化表!$G$24+10*转化表!$G$25+10*转化表!$G$26+10*转化表!$G$27+10*转化表!$G$28+10*转化表!$G$29+(B585-60)*转化表!$G$30,IF(AND(B585&lt;=80,B585&gt;70),9*转化表!$G$24+10*转化表!$G$25+10*转化表!$G$26+10*转化表!$G$27+10*转化表!$G$28+10*转化表!$G$29+10*转化表!$G$30+(B585-70)*转化表!$G$31,IF(AND(B585&lt;=90,B585&gt;80),9*转化表!$G$24+10*转化表!$G$25+10*转化表!$G$26+10*转化表!$G$27+10*转化表!$G$28+10*转化表!$G$29+10*转化表!$G$30+10*转化表!$G$31+(B585-80)*转化表!$G$32,IF(AND(B585&lt;=100,B585&gt;90),9*转化表!$G$24+10*转化表!$G$25+10*转化表!$G$26+10*转化表!$G$27+10*转化表!$G$28+10*转化表!$G$29+10*转化表!$G$30+10*转化表!$G$31+10*转化表!$G$32+(B585-90)*转化表!$G$33,IF(AND(B585&lt;=110,B585&gt;100),9*转化表!$G$24+10*转化表!$G$25+10*转化表!$G$26+10*转化表!$G$27+10*转化表!$G$28+10*转化表!$G$29+10*转化表!$G$30+10*转化表!$G$31+10*转化表!$G$32+10*转化表!$G$33+(B585-100)*转化表!$G$34,IF(AND(B585&lt;=120,B585&gt;110),9*转化表!$G$24+10*转化表!$G$25+10*转化表!$G$26+10*转化表!$G$27+10*转化表!$G$28+10*转化表!$G$29+10*转化表!$G$30+10*转化表!$G$31+10*转化表!$G$32+10*转化表!$G$33+10*转化表!$G$34+(B585-110)*转化表!$G$35))))))))))))</f>
        <v>701.07</v>
      </c>
      <c r="L585" s="48">
        <f>(F585-50)*人物成长表!$B585*7%+0.8+IF(AND(B585&lt;=10,B585&gt;0),(人物成长表!$B585-1)*转化表!$H$24,IF(AND(B585&lt;=20,B585&gt;10),9*转化表!$H$24+(B585-10)*转化表!$H$25,IF(AND(B585&lt;=30,B585&gt;20),9*转化表!$H$24+10*转化表!$H$25+(B585-20)*转化表!$H$26,IF(AND(B585&lt;=40,B585&gt;30),9*转化表!$H$24+10*转化表!$H$25+10*转化表!$H$26+(B585-30)*转化表!$H$27,IF(AND(B585&lt;=50,B585&gt;40),9*转化表!$H$24+10*转化表!$H$25+10*转化表!$H$26+10*转化表!$H$27+(B585-40)*转化表!$H$28,IF(AND(B585&lt;=60,B585&gt;50),9*转化表!$H$24+10*转化表!$H$25+10*转化表!$H$26+10*转化表!$H$27+10*转化表!$H$28+(B585-50)*转化表!$H$29,IF(AND(B585&lt;=70,B585&gt;60),9*转化表!$H$24+10*转化表!$H$25+10*转化表!$H$26+10*转化表!$H$27+10*转化表!$H$28+10*转化表!$H$29+(B585-60)*转化表!$H$30,IF(AND(B585&lt;=80,B585&gt;70),9*转化表!$H$24+10*转化表!$H$25+10*转化表!$H$26+10*转化表!$H$27+10*转化表!$H$28+10*转化表!$H$29+10*转化表!$H$30+(B585-70)*转化表!$H$31,IF(AND(B585&lt;=90,B585&gt;80),9*转化表!$H$24+10*转化表!$H$25+10*转化表!$H$26+10*转化表!$H$27+10*转化表!$H$28+10*转化表!$H$29+10*转化表!$H$30+10*转化表!$H$31+(B585-80)*转化表!$H$32,IF(AND(B585&lt;=100,B585&gt;90),9*转化表!$H$24+10*转化表!$H$25+10*转化表!$H$26+10*转化表!$H$27+10*转化表!$H$28+10*转化表!$H$29+10*转化表!$H$30+10*转化表!$H$31+10*转化表!$H$32+(B585-90)*转化表!$H$33,IF(AND(B585&lt;=110,B585&gt;100),9*转化表!$H$24+10*转化表!$H$25+10*转化表!$H$26+10*转化表!$H$27+10*转化表!$H$28+10*转化表!$H$29+10*转化表!$H$30+10*转化表!$H$31+10*转化表!$H$32+10*转化表!$H$33+(B585-100)*转化表!$H$34,IF(AND(B585&lt;=120,B585&gt;110),9*转化表!$H$24+10*转化表!$H$25+10*转化表!$H$26+10*转化表!$H$27+10*转化表!$H$28+10*转化表!$H$29+10*转化表!$H$30+10*转化表!$H$31+10*转化表!$H$32+10*转化表!$H$33+10*转化表!$H$34+(B585-110)*转化表!$H$35))))))))))))</f>
        <v>156.65000000000003</v>
      </c>
      <c r="M585" s="30">
        <v>0.25</v>
      </c>
      <c r="N585" s="28">
        <v>0</v>
      </c>
      <c r="O585" s="28">
        <v>0</v>
      </c>
      <c r="P585" s="28">
        <v>0</v>
      </c>
      <c r="Q585" s="28">
        <v>0</v>
      </c>
      <c r="R585" s="28">
        <v>0</v>
      </c>
      <c r="S585" s="28">
        <v>0</v>
      </c>
    </row>
    <row r="586" spans="1:19">
      <c r="A586" s="27" t="s">
        <v>25</v>
      </c>
      <c r="B586" s="28">
        <v>105</v>
      </c>
      <c r="C586" s="29">
        <f>IF(A586="圣骑士",(40*(人物成长表!$B586-1)+150)*转化表!$H$2,IF(A586="战士",(40*(人物成长表!$B586-1)+150)*转化表!$H$3,IF(A586="盗贼",(40*(人物成长表!$B586-1)+150)*转化表!$H$4,IF(A586="弓手",(40*(人物成长表!$B586-1)+150)*转化表!$H$5,IF(A586="法师",(40*(人物成长表!$B586-1)+150)*转化表!$H$6)))))</f>
        <v>3017</v>
      </c>
      <c r="D586" s="27">
        <v>60</v>
      </c>
      <c r="E586" s="27">
        <v>60</v>
      </c>
      <c r="F586" s="28">
        <v>60</v>
      </c>
      <c r="G586" s="49">
        <f>IF(A586="圣骑士",人物成长表!$D586*人物成长表!$B586*10%*转化表!$B$2+转化表!$B$2*人物成长表!$B586*10%,IF(A586="战士",人物成长表!$D586*人物成长表!$B586*10%+16+(人物成长表!$B586-1)*(-3),IF(A586="盗贼",人物成长表!$D586*人物成长表!$B586*15%*转化表!$B$4,IF(A586="弓手",人物成长表!$D586*人物成长表!$B586*15%*转化表!$B$5,IF(A586="法师",人物成长表!$D586*人物成长表!$B586*15%*转化表!$B$6)))))</f>
        <v>0</v>
      </c>
      <c r="H586" s="49">
        <f>IF(A586="圣骑士",人物成长表!$D586*人物成长表!$B586*5%*转化表!$C$2,IF(A586="战士",人物成长表!$D586*人物成长表!$B586*5%*转化表!$C$3,IF(A586="盗贼",人物成长表!$D586*人物成长表!$B586*5%*转化表!$C$4,IF(A586="弓手",人物成长表!$D586*人物成长表!$B586*5%*转化表!$C$5,IF(A586="法师",人物成长表!$D586*人物成长表!$B586*5%*转化表!$C$6)))))</f>
        <v>220.5</v>
      </c>
      <c r="I586" s="49">
        <f>IF(A586="圣骑士",人物成长表!$E586*人物成长表!$B586*15%*转化表!$D$2,IF(A586="战士",人物成长表!$E586*人物成长表!$B586*15%*转化表!$D$3,IF(A586="盗贼",人物成长表!$E586*人物成长表!$B586*15%*转化表!$D$4,IF(A586="弓手",人物成长表!$E586*人物成长表!$B586*15%*转化表!$D$5,IF(A586="法师",人物成长表!$E586*人物成长表!$B586*15%*转化表!$D$6)))))</f>
        <v>1134</v>
      </c>
      <c r="J586" s="48">
        <f>(E586-50)*人物成长表!$B586*7%+0.053+IF(AND(B586&lt;=10,B586&gt;0),(人物成长表!$B586-1)*转化表!$F$24,IF(AND(B586&lt;=20,B586&gt;10),9*转化表!$F$24+(B586-10)*转化表!$F$25,IF(AND(B586&lt;=30,B586&gt;20),9*转化表!$F$24+10*转化表!$F$25+(B586-20)*转化表!$F$26,IF(AND(B586&lt;=40,B586&gt;30),9*转化表!$F$24+10*转化表!$F$25+10*转化表!$F$26+(B586-30)*转化表!$F$27,IF(AND(B586&lt;=50,B586&gt;40),9*转化表!$F$24+10*转化表!$F$25+10*转化表!$F$26+10*转化表!$F$27+(B586-40)*转化表!$F$28,IF(AND(B586&lt;=60,B586&gt;50),9*转化表!$F$24+10*转化表!$F$25+10*转化表!$F$26+10*转化表!$F$27+10*转化表!$F$28+(B586-50)*转化表!$F$29,IF(AND(B586&lt;=70,B586&gt;60),9*转化表!$F$24+10*转化表!$F$25+10*转化表!$F$26+10*转化表!$F$27+10*转化表!$F$28+10*转化表!$F$29+(B586-60)*转化表!$F$30,IF(AND(B586&lt;=80,B586&gt;70),9*转化表!$F$24+10*转化表!$F$25+10*转化表!$F$26+10*转化表!$F$27+10*转化表!$F$28+10*转化表!$F$29+10*转化表!$F$30+(B586-70)*转化表!$F$31,IF(AND(B586&lt;=90,B586&gt;80),9*转化表!$F$24+10*转化表!$F$25+10*转化表!$F$26+10*转化表!$F$27+10*转化表!$F$28+10*转化表!$F$29+10*转化表!$F$30+10*转化表!$F$31+(B586-80)*转化表!$F$32,IF(AND(B586&lt;=100,B586&gt;90),9*转化表!$F$24+10*转化表!$F$25+10*转化表!$F$26+10*转化表!$F$27+10*转化表!$F$28+10*转化表!$F$29+10*转化表!$F$30+10*转化表!$F$31+10*转化表!$F$32+(B586-90)*转化表!$F$33,IF(AND(B586&lt;=110,B586&gt;100),9*转化表!$F$24+10*转化表!$F$25+10*转化表!$F$26+10*转化表!$F$27+10*转化表!$F$28+10*转化表!$F$29+10*转化表!$F$30+10*转化表!$F$31+10*转化表!$F$32+10*转化表!$F$33+(B586-100)*转化表!$F$34,IF(AND(B586&lt;=120,B586&gt;110),9*转化表!$F$24+10*转化表!$F$25+10*转化表!$F$26+10*转化表!$F$27+10*转化表!$F$28+10*转化表!$F$29+10*转化表!$F$30+10*转化表!$F$31+10*转化表!$F$32+10*转化表!$F$33+10*转化表!$F$34+(B586-110)*转化表!$F$35))))))))))))</f>
        <v>157.953</v>
      </c>
      <c r="K586" s="48">
        <f>(F586-50)*人物成长表!$B586*10%+0.8+IF(AND(B586&lt;=10,B586&gt;0),(人物成长表!$B586-1)*转化表!$G$24,IF(AND(B586&lt;=20,B586&gt;10),9*转化表!$G$24+(B586-10)*转化表!$G$25,IF(AND(B586&lt;=30,B586&gt;20),9*转化表!$G$24+10*转化表!$G$25+(B586-20)*转化表!$G$26,IF(AND(B586&lt;=40,B586&gt;30),9*转化表!$G$24+10*转化表!$G$25+10*转化表!$G$26+(B586-30)*转化表!$G$27,IF(AND(B586&lt;=50,B586&gt;40),9*转化表!$G$24+10*转化表!$G$25+10*转化表!$G$26+10*转化表!$G$27+(B586-40)*转化表!$G$28,IF(AND(B586&lt;=60,B586&gt;50),9*转化表!$G$24+10*转化表!$G$25+10*转化表!$G$26+10*转化表!$G$27+10*转化表!$G$28+(B586-50)*转化表!$G$29,IF(AND(B586&lt;=70,B586&gt;60),9*转化表!$G$24+10*转化表!$G$25+10*转化表!$G$26+10*转化表!$G$27+10*转化表!$G$28+10*转化表!$G$29+(B586-60)*转化表!$G$30,IF(AND(B586&lt;=80,B586&gt;70),9*转化表!$G$24+10*转化表!$G$25+10*转化表!$G$26+10*转化表!$G$27+10*转化表!$G$28+10*转化表!$G$29+10*转化表!$G$30+(B586-70)*转化表!$G$31,IF(AND(B586&lt;=90,B586&gt;80),9*转化表!$G$24+10*转化表!$G$25+10*转化表!$G$26+10*转化表!$G$27+10*转化表!$G$28+10*转化表!$G$29+10*转化表!$G$30+10*转化表!$G$31+(B586-80)*转化表!$G$32,IF(AND(B586&lt;=100,B586&gt;90),9*转化表!$G$24+10*转化表!$G$25+10*转化表!$G$26+10*转化表!$G$27+10*转化表!$G$28+10*转化表!$G$29+10*转化表!$G$30+10*转化表!$G$31+10*转化表!$G$32+(B586-90)*转化表!$G$33,IF(AND(B586&lt;=110,B586&gt;100),9*转化表!$G$24+10*转化表!$G$25+10*转化表!$G$26+10*转化表!$G$27+10*转化表!$G$28+10*转化表!$G$29+10*转化表!$G$30+10*转化表!$G$31+10*转化表!$G$32+10*转化表!$G$33+(B586-100)*转化表!$G$34,IF(AND(B586&lt;=120,B586&gt;110),9*转化表!$G$24+10*转化表!$G$25+10*转化表!$G$26+10*转化表!$G$27+10*转化表!$G$28+10*转化表!$G$29+10*转化表!$G$30+10*转化表!$G$31+10*转化表!$G$32+10*转化表!$G$33+10*转化表!$G$34+(B586-110)*转化表!$G$35))))))))))))</f>
        <v>713.97</v>
      </c>
      <c r="L586" s="48">
        <f>(F586-50)*人物成长表!$B586*7%+0.8+IF(AND(B586&lt;=10,B586&gt;0),(人物成长表!$B586-1)*转化表!$H$24,IF(AND(B586&lt;=20,B586&gt;10),9*转化表!$H$24+(B586-10)*转化表!$H$25,IF(AND(B586&lt;=30,B586&gt;20),9*转化表!$H$24+10*转化表!$H$25+(B586-20)*转化表!$H$26,IF(AND(B586&lt;=40,B586&gt;30),9*转化表!$H$24+10*转化表!$H$25+10*转化表!$H$26+(B586-30)*转化表!$H$27,IF(AND(B586&lt;=50,B586&gt;40),9*转化表!$H$24+10*转化表!$H$25+10*转化表!$H$26+10*转化表!$H$27+(B586-40)*转化表!$H$28,IF(AND(B586&lt;=60,B586&gt;50),9*转化表!$H$24+10*转化表!$H$25+10*转化表!$H$26+10*转化表!$H$27+10*转化表!$H$28+(B586-50)*转化表!$H$29,IF(AND(B586&lt;=70,B586&gt;60),9*转化表!$H$24+10*转化表!$H$25+10*转化表!$H$26+10*转化表!$H$27+10*转化表!$H$28+10*转化表!$H$29+(B586-60)*转化表!$H$30,IF(AND(B586&lt;=80,B586&gt;70),9*转化表!$H$24+10*转化表!$H$25+10*转化表!$H$26+10*转化表!$H$27+10*转化表!$H$28+10*转化表!$H$29+10*转化表!$H$30+(B586-70)*转化表!$H$31,IF(AND(B586&lt;=90,B586&gt;80),9*转化表!$H$24+10*转化表!$H$25+10*转化表!$H$26+10*转化表!$H$27+10*转化表!$H$28+10*转化表!$H$29+10*转化表!$H$30+10*转化表!$H$31+(B586-80)*转化表!$H$32,IF(AND(B586&lt;=100,B586&gt;90),9*转化表!$H$24+10*转化表!$H$25+10*转化表!$H$26+10*转化表!$H$27+10*转化表!$H$28+10*转化表!$H$29+10*转化表!$H$30+10*转化表!$H$31+10*转化表!$H$32+(B586-90)*转化表!$H$33,IF(AND(B586&lt;=110,B586&gt;100),9*转化表!$H$24+10*转化表!$H$25+10*转化表!$H$26+10*转化表!$H$27+10*转化表!$H$28+10*转化表!$H$29+10*转化表!$H$30+10*转化表!$H$31+10*转化表!$H$32+10*转化表!$H$33+(B586-100)*转化表!$H$34,IF(AND(B586&lt;=120,B586&gt;110),9*转化表!$H$24+10*转化表!$H$25+10*转化表!$H$26+10*转化表!$H$27+10*转化表!$H$28+10*转化表!$H$29+10*转化表!$H$30+10*转化表!$H$31+10*转化表!$H$32+10*转化表!$H$33+10*转化表!$H$34+(B586-110)*转化表!$H$35))))))))))))</f>
        <v>158.69999999999999</v>
      </c>
      <c r="M586" s="30">
        <v>0.25</v>
      </c>
      <c r="N586" s="28">
        <v>0</v>
      </c>
      <c r="O586" s="28">
        <v>0</v>
      </c>
      <c r="P586" s="28">
        <v>0</v>
      </c>
      <c r="Q586" s="28">
        <v>0</v>
      </c>
      <c r="R586" s="28">
        <v>0</v>
      </c>
      <c r="S586" s="28">
        <v>0</v>
      </c>
    </row>
    <row r="587" spans="1:19">
      <c r="A587" s="27" t="s">
        <v>25</v>
      </c>
      <c r="B587" s="28">
        <v>106</v>
      </c>
      <c r="C587" s="29">
        <f>IF(A587="圣骑士",(40*(人物成长表!$B587-1)+150)*转化表!$H$2,IF(A587="战士",(40*(人物成长表!$B587-1)+150)*转化表!$H$3,IF(A587="盗贼",(40*(人物成长表!$B587-1)+150)*转化表!$H$4,IF(A587="弓手",(40*(人物成长表!$B587-1)+150)*转化表!$H$5,IF(A587="法师",(40*(人物成长表!$B587-1)+150)*转化表!$H$6)))))</f>
        <v>3045</v>
      </c>
      <c r="D587" s="27">
        <v>60</v>
      </c>
      <c r="E587" s="27">
        <v>60</v>
      </c>
      <c r="F587" s="28">
        <v>60</v>
      </c>
      <c r="G587" s="49">
        <f>IF(A587="圣骑士",人物成长表!$D587*人物成长表!$B587*10%*转化表!$B$2+转化表!$B$2*人物成长表!$B587*10%,IF(A587="战士",人物成长表!$D587*人物成长表!$B587*10%+16+(人物成长表!$B587-1)*(-3),IF(A587="盗贼",人物成长表!$D587*人物成长表!$B587*15%*转化表!$B$4,IF(A587="弓手",人物成长表!$D587*人物成长表!$B587*15%*转化表!$B$5,IF(A587="法师",人物成长表!$D587*人物成长表!$B587*15%*转化表!$B$6)))))</f>
        <v>0</v>
      </c>
      <c r="H587" s="49">
        <f>IF(A587="圣骑士",人物成长表!$D587*人物成长表!$B587*5%*转化表!$C$2,IF(A587="战士",人物成长表!$D587*人物成长表!$B587*5%*转化表!$C$3,IF(A587="盗贼",人物成长表!$D587*人物成长表!$B587*5%*转化表!$C$4,IF(A587="弓手",人物成长表!$D587*人物成长表!$B587*5%*转化表!$C$5,IF(A587="法师",人物成长表!$D587*人物成长表!$B587*5%*转化表!$C$6)))))</f>
        <v>222.6</v>
      </c>
      <c r="I587" s="49">
        <f>IF(A587="圣骑士",人物成长表!$E587*人物成长表!$B587*15%*转化表!$D$2,IF(A587="战士",人物成长表!$E587*人物成长表!$B587*15%*转化表!$D$3,IF(A587="盗贼",人物成长表!$E587*人物成长表!$B587*15%*转化表!$D$4,IF(A587="弓手",人物成长表!$E587*人物成长表!$B587*15%*转化表!$D$5,IF(A587="法师",人物成长表!$E587*人物成长表!$B587*15%*转化表!$D$6)))))</f>
        <v>1144.8</v>
      </c>
      <c r="J587" s="48">
        <f>(E587-50)*人物成长表!$B587*7%+0.053+IF(AND(B587&lt;=10,B587&gt;0),(人物成长表!$B587-1)*转化表!$F$24,IF(AND(B587&lt;=20,B587&gt;10),9*转化表!$F$24+(B587-10)*转化表!$F$25,IF(AND(B587&lt;=30,B587&gt;20),9*转化表!$F$24+10*转化表!$F$25+(B587-20)*转化表!$F$26,IF(AND(B587&lt;=40,B587&gt;30),9*转化表!$F$24+10*转化表!$F$25+10*转化表!$F$26+(B587-30)*转化表!$F$27,IF(AND(B587&lt;=50,B587&gt;40),9*转化表!$F$24+10*转化表!$F$25+10*转化表!$F$26+10*转化表!$F$27+(B587-40)*转化表!$F$28,IF(AND(B587&lt;=60,B587&gt;50),9*转化表!$F$24+10*转化表!$F$25+10*转化表!$F$26+10*转化表!$F$27+10*转化表!$F$28+(B587-50)*转化表!$F$29,IF(AND(B587&lt;=70,B587&gt;60),9*转化表!$F$24+10*转化表!$F$25+10*转化表!$F$26+10*转化表!$F$27+10*转化表!$F$28+10*转化表!$F$29+(B587-60)*转化表!$F$30,IF(AND(B587&lt;=80,B587&gt;70),9*转化表!$F$24+10*转化表!$F$25+10*转化表!$F$26+10*转化表!$F$27+10*转化表!$F$28+10*转化表!$F$29+10*转化表!$F$30+(B587-70)*转化表!$F$31,IF(AND(B587&lt;=90,B587&gt;80),9*转化表!$F$24+10*转化表!$F$25+10*转化表!$F$26+10*转化表!$F$27+10*转化表!$F$28+10*转化表!$F$29+10*转化表!$F$30+10*转化表!$F$31+(B587-80)*转化表!$F$32,IF(AND(B587&lt;=100,B587&gt;90),9*转化表!$F$24+10*转化表!$F$25+10*转化表!$F$26+10*转化表!$F$27+10*转化表!$F$28+10*转化表!$F$29+10*转化表!$F$30+10*转化表!$F$31+10*转化表!$F$32+(B587-90)*转化表!$F$33,IF(AND(B587&lt;=110,B587&gt;100),9*转化表!$F$24+10*转化表!$F$25+10*转化表!$F$26+10*转化表!$F$27+10*转化表!$F$28+10*转化表!$F$29+10*转化表!$F$30+10*转化表!$F$31+10*转化表!$F$32+10*转化表!$F$33+(B587-100)*转化表!$F$34,IF(AND(B587&lt;=120,B587&gt;110),9*转化表!$F$24+10*转化表!$F$25+10*转化表!$F$26+10*转化表!$F$27+10*转化表!$F$28+10*转化表!$F$29+10*转化表!$F$30+10*转化表!$F$31+10*转化表!$F$32+10*转化表!$F$33+10*转化表!$F$34+(B587-110)*转化表!$F$35))))))))))))</f>
        <v>160.00299999999999</v>
      </c>
      <c r="K587" s="48">
        <f>(F587-50)*人物成长表!$B587*10%+0.8+IF(AND(B587&lt;=10,B587&gt;0),(人物成长表!$B587-1)*转化表!$G$24,IF(AND(B587&lt;=20,B587&gt;10),9*转化表!$G$24+(B587-10)*转化表!$G$25,IF(AND(B587&lt;=30,B587&gt;20),9*转化表!$G$24+10*转化表!$G$25+(B587-20)*转化表!$G$26,IF(AND(B587&lt;=40,B587&gt;30),9*转化表!$G$24+10*转化表!$G$25+10*转化表!$G$26+(B587-30)*转化表!$G$27,IF(AND(B587&lt;=50,B587&gt;40),9*转化表!$G$24+10*转化表!$G$25+10*转化表!$G$26+10*转化表!$G$27+(B587-40)*转化表!$G$28,IF(AND(B587&lt;=60,B587&gt;50),9*转化表!$G$24+10*转化表!$G$25+10*转化表!$G$26+10*转化表!$G$27+10*转化表!$G$28+(B587-50)*转化表!$G$29,IF(AND(B587&lt;=70,B587&gt;60),9*转化表!$G$24+10*转化表!$G$25+10*转化表!$G$26+10*转化表!$G$27+10*转化表!$G$28+10*转化表!$G$29+(B587-60)*转化表!$G$30,IF(AND(B587&lt;=80,B587&gt;70),9*转化表!$G$24+10*转化表!$G$25+10*转化表!$G$26+10*转化表!$G$27+10*转化表!$G$28+10*转化表!$G$29+10*转化表!$G$30+(B587-70)*转化表!$G$31,IF(AND(B587&lt;=90,B587&gt;80),9*转化表!$G$24+10*转化表!$G$25+10*转化表!$G$26+10*转化表!$G$27+10*转化表!$G$28+10*转化表!$G$29+10*转化表!$G$30+10*转化表!$G$31+(B587-80)*转化表!$G$32,IF(AND(B587&lt;=100,B587&gt;90),9*转化表!$G$24+10*转化表!$G$25+10*转化表!$G$26+10*转化表!$G$27+10*转化表!$G$28+10*转化表!$G$29+10*转化表!$G$30+10*转化表!$G$31+10*转化表!$G$32+(B587-90)*转化表!$G$33,IF(AND(B587&lt;=110,B587&gt;100),9*转化表!$G$24+10*转化表!$G$25+10*转化表!$G$26+10*转化表!$G$27+10*转化表!$G$28+10*转化表!$G$29+10*转化表!$G$30+10*转化表!$G$31+10*转化表!$G$32+10*转化表!$G$33+(B587-100)*转化表!$G$34,IF(AND(B587&lt;=120,B587&gt;110),9*转化表!$G$24+10*转化表!$G$25+10*转化表!$G$26+10*转化表!$G$27+10*转化表!$G$28+10*转化表!$G$29+10*转化表!$G$30+10*转化表!$G$31+10*转化表!$G$32+10*转化表!$G$33+10*转化表!$G$34+(B587-110)*转化表!$G$35))))))))))))</f>
        <v>726.87</v>
      </c>
      <c r="L587" s="48">
        <f>(F587-50)*人物成长表!$B587*7%+0.8+IF(AND(B587&lt;=10,B587&gt;0),(人物成长表!$B587-1)*转化表!$H$24,IF(AND(B587&lt;=20,B587&gt;10),9*转化表!$H$24+(B587-10)*转化表!$H$25,IF(AND(B587&lt;=30,B587&gt;20),9*转化表!$H$24+10*转化表!$H$25+(B587-20)*转化表!$H$26,IF(AND(B587&lt;=40,B587&gt;30),9*转化表!$H$24+10*转化表!$H$25+10*转化表!$H$26+(B587-30)*转化表!$H$27,IF(AND(B587&lt;=50,B587&gt;40),9*转化表!$H$24+10*转化表!$H$25+10*转化表!$H$26+10*转化表!$H$27+(B587-40)*转化表!$H$28,IF(AND(B587&lt;=60,B587&gt;50),9*转化表!$H$24+10*转化表!$H$25+10*转化表!$H$26+10*转化表!$H$27+10*转化表!$H$28+(B587-50)*转化表!$H$29,IF(AND(B587&lt;=70,B587&gt;60),9*转化表!$H$24+10*转化表!$H$25+10*转化表!$H$26+10*转化表!$H$27+10*转化表!$H$28+10*转化表!$H$29+(B587-60)*转化表!$H$30,IF(AND(B587&lt;=80,B587&gt;70),9*转化表!$H$24+10*转化表!$H$25+10*转化表!$H$26+10*转化表!$H$27+10*转化表!$H$28+10*转化表!$H$29+10*转化表!$H$30+(B587-70)*转化表!$H$31,IF(AND(B587&lt;=90,B587&gt;80),9*转化表!$H$24+10*转化表!$H$25+10*转化表!$H$26+10*转化表!$H$27+10*转化表!$H$28+10*转化表!$H$29+10*转化表!$H$30+10*转化表!$H$31+(B587-80)*转化表!$H$32,IF(AND(B587&lt;=100,B587&gt;90),9*转化表!$H$24+10*转化表!$H$25+10*转化表!$H$26+10*转化表!$H$27+10*转化表!$H$28+10*转化表!$H$29+10*转化表!$H$30+10*转化表!$H$31+10*转化表!$H$32+(B587-90)*转化表!$H$33,IF(AND(B587&lt;=110,B587&gt;100),9*转化表!$H$24+10*转化表!$H$25+10*转化表!$H$26+10*转化表!$H$27+10*转化表!$H$28+10*转化表!$H$29+10*转化表!$H$30+10*转化表!$H$31+10*转化表!$H$32+10*转化表!$H$33+(B587-100)*转化表!$H$34,IF(AND(B587&lt;=120,B587&gt;110),9*转化表!$H$24+10*转化表!$H$25+10*转化表!$H$26+10*转化表!$H$27+10*转化表!$H$28+10*转化表!$H$29+10*转化表!$H$30+10*转化表!$H$31+10*转化表!$H$32+10*转化表!$H$33+10*转化表!$H$34+(B587-110)*转化表!$H$35))))))))))))</f>
        <v>160.75</v>
      </c>
      <c r="M587" s="30">
        <v>0.25</v>
      </c>
      <c r="N587" s="28">
        <v>0</v>
      </c>
      <c r="O587" s="28">
        <v>0</v>
      </c>
      <c r="P587" s="28">
        <v>0</v>
      </c>
      <c r="Q587" s="28">
        <v>0</v>
      </c>
      <c r="R587" s="28">
        <v>0</v>
      </c>
      <c r="S587" s="28">
        <v>0</v>
      </c>
    </row>
    <row r="588" spans="1:19">
      <c r="A588" s="27" t="s">
        <v>25</v>
      </c>
      <c r="B588" s="28">
        <v>107</v>
      </c>
      <c r="C588" s="29">
        <f>IF(A588="圣骑士",(40*(人物成长表!$B588-1)+150)*转化表!$H$2,IF(A588="战士",(40*(人物成长表!$B588-1)+150)*转化表!$H$3,IF(A588="盗贼",(40*(人物成长表!$B588-1)+150)*转化表!$H$4,IF(A588="弓手",(40*(人物成长表!$B588-1)+150)*转化表!$H$5,IF(A588="法师",(40*(人物成长表!$B588-1)+150)*转化表!$H$6)))))</f>
        <v>3073</v>
      </c>
      <c r="D588" s="27">
        <v>60</v>
      </c>
      <c r="E588" s="27">
        <v>60</v>
      </c>
      <c r="F588" s="28">
        <v>60</v>
      </c>
      <c r="G588" s="49">
        <f>IF(A588="圣骑士",人物成长表!$D588*人物成长表!$B588*10%*转化表!$B$2+转化表!$B$2*人物成长表!$B588*10%,IF(A588="战士",人物成长表!$D588*人物成长表!$B588*10%+16+(人物成长表!$B588-1)*(-3),IF(A588="盗贼",人物成长表!$D588*人物成长表!$B588*15%*转化表!$B$4,IF(A588="弓手",人物成长表!$D588*人物成长表!$B588*15%*转化表!$B$5,IF(A588="法师",人物成长表!$D588*人物成长表!$B588*15%*转化表!$B$6)))))</f>
        <v>0</v>
      </c>
      <c r="H588" s="49">
        <f>IF(A588="圣骑士",人物成长表!$D588*人物成长表!$B588*5%*转化表!$C$2,IF(A588="战士",人物成长表!$D588*人物成长表!$B588*5%*转化表!$C$3,IF(A588="盗贼",人物成长表!$D588*人物成长表!$B588*5%*转化表!$C$4,IF(A588="弓手",人物成长表!$D588*人物成长表!$B588*5%*转化表!$C$5,IF(A588="法师",人物成长表!$D588*人物成长表!$B588*5%*转化表!$C$6)))))</f>
        <v>224.7</v>
      </c>
      <c r="I588" s="49">
        <f>IF(A588="圣骑士",人物成长表!$E588*人物成长表!$B588*15%*转化表!$D$2,IF(A588="战士",人物成长表!$E588*人物成长表!$B588*15%*转化表!$D$3,IF(A588="盗贼",人物成长表!$E588*人物成长表!$B588*15%*转化表!$D$4,IF(A588="弓手",人物成长表!$E588*人物成长表!$B588*15%*转化表!$D$5,IF(A588="法师",人物成长表!$E588*人物成长表!$B588*15%*转化表!$D$6)))))</f>
        <v>1155.5999999999999</v>
      </c>
      <c r="J588" s="48">
        <f>(E588-50)*人物成长表!$B588*7%+0.053+IF(AND(B588&lt;=10,B588&gt;0),(人物成长表!$B588-1)*转化表!$F$24,IF(AND(B588&lt;=20,B588&gt;10),9*转化表!$F$24+(B588-10)*转化表!$F$25,IF(AND(B588&lt;=30,B588&gt;20),9*转化表!$F$24+10*转化表!$F$25+(B588-20)*转化表!$F$26,IF(AND(B588&lt;=40,B588&gt;30),9*转化表!$F$24+10*转化表!$F$25+10*转化表!$F$26+(B588-30)*转化表!$F$27,IF(AND(B588&lt;=50,B588&gt;40),9*转化表!$F$24+10*转化表!$F$25+10*转化表!$F$26+10*转化表!$F$27+(B588-40)*转化表!$F$28,IF(AND(B588&lt;=60,B588&gt;50),9*转化表!$F$24+10*转化表!$F$25+10*转化表!$F$26+10*转化表!$F$27+10*转化表!$F$28+(B588-50)*转化表!$F$29,IF(AND(B588&lt;=70,B588&gt;60),9*转化表!$F$24+10*转化表!$F$25+10*转化表!$F$26+10*转化表!$F$27+10*转化表!$F$28+10*转化表!$F$29+(B588-60)*转化表!$F$30,IF(AND(B588&lt;=80,B588&gt;70),9*转化表!$F$24+10*转化表!$F$25+10*转化表!$F$26+10*转化表!$F$27+10*转化表!$F$28+10*转化表!$F$29+10*转化表!$F$30+(B588-70)*转化表!$F$31,IF(AND(B588&lt;=90,B588&gt;80),9*转化表!$F$24+10*转化表!$F$25+10*转化表!$F$26+10*转化表!$F$27+10*转化表!$F$28+10*转化表!$F$29+10*转化表!$F$30+10*转化表!$F$31+(B588-80)*转化表!$F$32,IF(AND(B588&lt;=100,B588&gt;90),9*转化表!$F$24+10*转化表!$F$25+10*转化表!$F$26+10*转化表!$F$27+10*转化表!$F$28+10*转化表!$F$29+10*转化表!$F$30+10*转化表!$F$31+10*转化表!$F$32+(B588-90)*转化表!$F$33,IF(AND(B588&lt;=110,B588&gt;100),9*转化表!$F$24+10*转化表!$F$25+10*转化表!$F$26+10*转化表!$F$27+10*转化表!$F$28+10*转化表!$F$29+10*转化表!$F$30+10*转化表!$F$31+10*转化表!$F$32+10*转化表!$F$33+(B588-100)*转化表!$F$34,IF(AND(B588&lt;=120,B588&gt;110),9*转化表!$F$24+10*转化表!$F$25+10*转化表!$F$26+10*转化表!$F$27+10*转化表!$F$28+10*转化表!$F$29+10*转化表!$F$30+10*转化表!$F$31+10*转化表!$F$32+10*转化表!$F$33+10*转化表!$F$34+(B588-110)*转化表!$F$35))))))))))))</f>
        <v>162.053</v>
      </c>
      <c r="K588" s="48">
        <f>(F588-50)*人物成长表!$B588*10%+0.8+IF(AND(B588&lt;=10,B588&gt;0),(人物成长表!$B588-1)*转化表!$G$24,IF(AND(B588&lt;=20,B588&gt;10),9*转化表!$G$24+(B588-10)*转化表!$G$25,IF(AND(B588&lt;=30,B588&gt;20),9*转化表!$G$24+10*转化表!$G$25+(B588-20)*转化表!$G$26,IF(AND(B588&lt;=40,B588&gt;30),9*转化表!$G$24+10*转化表!$G$25+10*转化表!$G$26+(B588-30)*转化表!$G$27,IF(AND(B588&lt;=50,B588&gt;40),9*转化表!$G$24+10*转化表!$G$25+10*转化表!$G$26+10*转化表!$G$27+(B588-40)*转化表!$G$28,IF(AND(B588&lt;=60,B588&gt;50),9*转化表!$G$24+10*转化表!$G$25+10*转化表!$G$26+10*转化表!$G$27+10*转化表!$G$28+(B588-50)*转化表!$G$29,IF(AND(B588&lt;=70,B588&gt;60),9*转化表!$G$24+10*转化表!$G$25+10*转化表!$G$26+10*转化表!$G$27+10*转化表!$G$28+10*转化表!$G$29+(B588-60)*转化表!$G$30,IF(AND(B588&lt;=80,B588&gt;70),9*转化表!$G$24+10*转化表!$G$25+10*转化表!$G$26+10*转化表!$G$27+10*转化表!$G$28+10*转化表!$G$29+10*转化表!$G$30+(B588-70)*转化表!$G$31,IF(AND(B588&lt;=90,B588&gt;80),9*转化表!$G$24+10*转化表!$G$25+10*转化表!$G$26+10*转化表!$G$27+10*转化表!$G$28+10*转化表!$G$29+10*转化表!$G$30+10*转化表!$G$31+(B588-80)*转化表!$G$32,IF(AND(B588&lt;=100,B588&gt;90),9*转化表!$G$24+10*转化表!$G$25+10*转化表!$G$26+10*转化表!$G$27+10*转化表!$G$28+10*转化表!$G$29+10*转化表!$G$30+10*转化表!$G$31+10*转化表!$G$32+(B588-90)*转化表!$G$33,IF(AND(B588&lt;=110,B588&gt;100),9*转化表!$G$24+10*转化表!$G$25+10*转化表!$G$26+10*转化表!$G$27+10*转化表!$G$28+10*转化表!$G$29+10*转化表!$G$30+10*转化表!$G$31+10*转化表!$G$32+10*转化表!$G$33+(B588-100)*转化表!$G$34,IF(AND(B588&lt;=120,B588&gt;110),9*转化表!$G$24+10*转化表!$G$25+10*转化表!$G$26+10*转化表!$G$27+10*转化表!$G$28+10*转化表!$G$29+10*转化表!$G$30+10*转化表!$G$31+10*转化表!$G$32+10*转化表!$G$33+10*转化表!$G$34+(B588-110)*转化表!$G$35))))))))))))</f>
        <v>739.77</v>
      </c>
      <c r="L588" s="48">
        <f>(F588-50)*人物成长表!$B588*7%+0.8+IF(AND(B588&lt;=10,B588&gt;0),(人物成长表!$B588-1)*转化表!$H$24,IF(AND(B588&lt;=20,B588&gt;10),9*转化表!$H$24+(B588-10)*转化表!$H$25,IF(AND(B588&lt;=30,B588&gt;20),9*转化表!$H$24+10*转化表!$H$25+(B588-20)*转化表!$H$26,IF(AND(B588&lt;=40,B588&gt;30),9*转化表!$H$24+10*转化表!$H$25+10*转化表!$H$26+(B588-30)*转化表!$H$27,IF(AND(B588&lt;=50,B588&gt;40),9*转化表!$H$24+10*转化表!$H$25+10*转化表!$H$26+10*转化表!$H$27+(B588-40)*转化表!$H$28,IF(AND(B588&lt;=60,B588&gt;50),9*转化表!$H$24+10*转化表!$H$25+10*转化表!$H$26+10*转化表!$H$27+10*转化表!$H$28+(B588-50)*转化表!$H$29,IF(AND(B588&lt;=70,B588&gt;60),9*转化表!$H$24+10*转化表!$H$25+10*转化表!$H$26+10*转化表!$H$27+10*转化表!$H$28+10*转化表!$H$29+(B588-60)*转化表!$H$30,IF(AND(B588&lt;=80,B588&gt;70),9*转化表!$H$24+10*转化表!$H$25+10*转化表!$H$26+10*转化表!$H$27+10*转化表!$H$28+10*转化表!$H$29+10*转化表!$H$30+(B588-70)*转化表!$H$31,IF(AND(B588&lt;=90,B588&gt;80),9*转化表!$H$24+10*转化表!$H$25+10*转化表!$H$26+10*转化表!$H$27+10*转化表!$H$28+10*转化表!$H$29+10*转化表!$H$30+10*转化表!$H$31+(B588-80)*转化表!$H$32,IF(AND(B588&lt;=100,B588&gt;90),9*转化表!$H$24+10*转化表!$H$25+10*转化表!$H$26+10*转化表!$H$27+10*转化表!$H$28+10*转化表!$H$29+10*转化表!$H$30+10*转化表!$H$31+10*转化表!$H$32+(B588-90)*转化表!$H$33,IF(AND(B588&lt;=110,B588&gt;100),9*转化表!$H$24+10*转化表!$H$25+10*转化表!$H$26+10*转化表!$H$27+10*转化表!$H$28+10*转化表!$H$29+10*转化表!$H$30+10*转化表!$H$31+10*转化表!$H$32+10*转化表!$H$33+(B588-100)*转化表!$H$34,IF(AND(B588&lt;=120,B588&gt;110),9*转化表!$H$24+10*转化表!$H$25+10*转化表!$H$26+10*转化表!$H$27+10*转化表!$H$28+10*转化表!$H$29+10*转化表!$H$30+10*转化表!$H$31+10*转化表!$H$32+10*转化表!$H$33+10*转化表!$H$34+(B588-110)*转化表!$H$35))))))))))))</f>
        <v>162.80000000000001</v>
      </c>
      <c r="M588" s="30">
        <v>0.25</v>
      </c>
      <c r="N588" s="28">
        <v>0</v>
      </c>
      <c r="O588" s="28">
        <v>0</v>
      </c>
      <c r="P588" s="28">
        <v>0</v>
      </c>
      <c r="Q588" s="28">
        <v>0</v>
      </c>
      <c r="R588" s="28">
        <v>0</v>
      </c>
      <c r="S588" s="28">
        <v>0</v>
      </c>
    </row>
    <row r="589" spans="1:19">
      <c r="A589" s="27" t="s">
        <v>25</v>
      </c>
      <c r="B589" s="28">
        <v>108</v>
      </c>
      <c r="C589" s="29">
        <f>IF(A589="圣骑士",(40*(人物成长表!$B589-1)+150)*转化表!$H$2,IF(A589="战士",(40*(人物成长表!$B589-1)+150)*转化表!$H$3,IF(A589="盗贼",(40*(人物成长表!$B589-1)+150)*转化表!$H$4,IF(A589="弓手",(40*(人物成长表!$B589-1)+150)*转化表!$H$5,IF(A589="法师",(40*(人物成长表!$B589-1)+150)*转化表!$H$6)))))</f>
        <v>3101</v>
      </c>
      <c r="D589" s="27">
        <v>60</v>
      </c>
      <c r="E589" s="27">
        <v>60</v>
      </c>
      <c r="F589" s="28">
        <v>60</v>
      </c>
      <c r="G589" s="49">
        <f>IF(A589="圣骑士",人物成长表!$D589*人物成长表!$B589*10%*转化表!$B$2+转化表!$B$2*人物成长表!$B589*10%,IF(A589="战士",人物成长表!$D589*人物成长表!$B589*10%+16+(人物成长表!$B589-1)*(-3),IF(A589="盗贼",人物成长表!$D589*人物成长表!$B589*15%*转化表!$B$4,IF(A589="弓手",人物成长表!$D589*人物成长表!$B589*15%*转化表!$B$5,IF(A589="法师",人物成长表!$D589*人物成长表!$B589*15%*转化表!$B$6)))))</f>
        <v>0</v>
      </c>
      <c r="H589" s="49">
        <f>IF(A589="圣骑士",人物成长表!$D589*人物成长表!$B589*5%*转化表!$C$2,IF(A589="战士",人物成长表!$D589*人物成长表!$B589*5%*转化表!$C$3,IF(A589="盗贼",人物成长表!$D589*人物成长表!$B589*5%*转化表!$C$4,IF(A589="弓手",人物成长表!$D589*人物成长表!$B589*5%*转化表!$C$5,IF(A589="法师",人物成长表!$D589*人物成长表!$B589*5%*转化表!$C$6)))))</f>
        <v>226.79999999999998</v>
      </c>
      <c r="I589" s="49">
        <f>IF(A589="圣骑士",人物成长表!$E589*人物成长表!$B589*15%*转化表!$D$2,IF(A589="战士",人物成长表!$E589*人物成长表!$B589*15%*转化表!$D$3,IF(A589="盗贼",人物成长表!$E589*人物成长表!$B589*15%*转化表!$D$4,IF(A589="弓手",人物成长表!$E589*人物成长表!$B589*15%*转化表!$D$5,IF(A589="法师",人物成长表!$E589*人物成长表!$B589*15%*转化表!$D$6)))))</f>
        <v>1166.3999999999999</v>
      </c>
      <c r="J589" s="48">
        <f>(E589-50)*人物成长表!$B589*7%+0.053+IF(AND(B589&lt;=10,B589&gt;0),(人物成长表!$B589-1)*转化表!$F$24,IF(AND(B589&lt;=20,B589&gt;10),9*转化表!$F$24+(B589-10)*转化表!$F$25,IF(AND(B589&lt;=30,B589&gt;20),9*转化表!$F$24+10*转化表!$F$25+(B589-20)*转化表!$F$26,IF(AND(B589&lt;=40,B589&gt;30),9*转化表!$F$24+10*转化表!$F$25+10*转化表!$F$26+(B589-30)*转化表!$F$27,IF(AND(B589&lt;=50,B589&gt;40),9*转化表!$F$24+10*转化表!$F$25+10*转化表!$F$26+10*转化表!$F$27+(B589-40)*转化表!$F$28,IF(AND(B589&lt;=60,B589&gt;50),9*转化表!$F$24+10*转化表!$F$25+10*转化表!$F$26+10*转化表!$F$27+10*转化表!$F$28+(B589-50)*转化表!$F$29,IF(AND(B589&lt;=70,B589&gt;60),9*转化表!$F$24+10*转化表!$F$25+10*转化表!$F$26+10*转化表!$F$27+10*转化表!$F$28+10*转化表!$F$29+(B589-60)*转化表!$F$30,IF(AND(B589&lt;=80,B589&gt;70),9*转化表!$F$24+10*转化表!$F$25+10*转化表!$F$26+10*转化表!$F$27+10*转化表!$F$28+10*转化表!$F$29+10*转化表!$F$30+(B589-70)*转化表!$F$31,IF(AND(B589&lt;=90,B589&gt;80),9*转化表!$F$24+10*转化表!$F$25+10*转化表!$F$26+10*转化表!$F$27+10*转化表!$F$28+10*转化表!$F$29+10*转化表!$F$30+10*转化表!$F$31+(B589-80)*转化表!$F$32,IF(AND(B589&lt;=100,B589&gt;90),9*转化表!$F$24+10*转化表!$F$25+10*转化表!$F$26+10*转化表!$F$27+10*转化表!$F$28+10*转化表!$F$29+10*转化表!$F$30+10*转化表!$F$31+10*转化表!$F$32+(B589-90)*转化表!$F$33,IF(AND(B589&lt;=110,B589&gt;100),9*转化表!$F$24+10*转化表!$F$25+10*转化表!$F$26+10*转化表!$F$27+10*转化表!$F$28+10*转化表!$F$29+10*转化表!$F$30+10*转化表!$F$31+10*转化表!$F$32+10*转化表!$F$33+(B589-100)*转化表!$F$34,IF(AND(B589&lt;=120,B589&gt;110),9*转化表!$F$24+10*转化表!$F$25+10*转化表!$F$26+10*转化表!$F$27+10*转化表!$F$28+10*转化表!$F$29+10*转化表!$F$30+10*转化表!$F$31+10*转化表!$F$32+10*转化表!$F$33+10*转化表!$F$34+(B589-110)*转化表!$F$35))))))))))))</f>
        <v>164.10300000000001</v>
      </c>
      <c r="K589" s="48">
        <f>(F589-50)*人物成长表!$B589*10%+0.8+IF(AND(B589&lt;=10,B589&gt;0),(人物成长表!$B589-1)*转化表!$G$24,IF(AND(B589&lt;=20,B589&gt;10),9*转化表!$G$24+(B589-10)*转化表!$G$25,IF(AND(B589&lt;=30,B589&gt;20),9*转化表!$G$24+10*转化表!$G$25+(B589-20)*转化表!$G$26,IF(AND(B589&lt;=40,B589&gt;30),9*转化表!$G$24+10*转化表!$G$25+10*转化表!$G$26+(B589-30)*转化表!$G$27,IF(AND(B589&lt;=50,B589&gt;40),9*转化表!$G$24+10*转化表!$G$25+10*转化表!$G$26+10*转化表!$G$27+(B589-40)*转化表!$G$28,IF(AND(B589&lt;=60,B589&gt;50),9*转化表!$G$24+10*转化表!$G$25+10*转化表!$G$26+10*转化表!$G$27+10*转化表!$G$28+(B589-50)*转化表!$G$29,IF(AND(B589&lt;=70,B589&gt;60),9*转化表!$G$24+10*转化表!$G$25+10*转化表!$G$26+10*转化表!$G$27+10*转化表!$G$28+10*转化表!$G$29+(B589-60)*转化表!$G$30,IF(AND(B589&lt;=80,B589&gt;70),9*转化表!$G$24+10*转化表!$G$25+10*转化表!$G$26+10*转化表!$G$27+10*转化表!$G$28+10*转化表!$G$29+10*转化表!$G$30+(B589-70)*转化表!$G$31,IF(AND(B589&lt;=90,B589&gt;80),9*转化表!$G$24+10*转化表!$G$25+10*转化表!$G$26+10*转化表!$G$27+10*转化表!$G$28+10*转化表!$G$29+10*转化表!$G$30+10*转化表!$G$31+(B589-80)*转化表!$G$32,IF(AND(B589&lt;=100,B589&gt;90),9*转化表!$G$24+10*转化表!$G$25+10*转化表!$G$26+10*转化表!$G$27+10*转化表!$G$28+10*转化表!$G$29+10*转化表!$G$30+10*转化表!$G$31+10*转化表!$G$32+(B589-90)*转化表!$G$33,IF(AND(B589&lt;=110,B589&gt;100),9*转化表!$G$24+10*转化表!$G$25+10*转化表!$G$26+10*转化表!$G$27+10*转化表!$G$28+10*转化表!$G$29+10*转化表!$G$30+10*转化表!$G$31+10*转化表!$G$32+10*转化表!$G$33+(B589-100)*转化表!$G$34,IF(AND(B589&lt;=120,B589&gt;110),9*转化表!$G$24+10*转化表!$G$25+10*转化表!$G$26+10*转化表!$G$27+10*转化表!$G$28+10*转化表!$G$29+10*转化表!$G$30+10*转化表!$G$31+10*转化表!$G$32+10*转化表!$G$33+10*转化表!$G$34+(B589-110)*转化表!$G$35))))))))))))</f>
        <v>752.67000000000007</v>
      </c>
      <c r="L589" s="48">
        <f>(F589-50)*人物成长表!$B589*7%+0.8+IF(AND(B589&lt;=10,B589&gt;0),(人物成长表!$B589-1)*转化表!$H$24,IF(AND(B589&lt;=20,B589&gt;10),9*转化表!$H$24+(B589-10)*转化表!$H$25,IF(AND(B589&lt;=30,B589&gt;20),9*转化表!$H$24+10*转化表!$H$25+(B589-20)*转化表!$H$26,IF(AND(B589&lt;=40,B589&gt;30),9*转化表!$H$24+10*转化表!$H$25+10*转化表!$H$26+(B589-30)*转化表!$H$27,IF(AND(B589&lt;=50,B589&gt;40),9*转化表!$H$24+10*转化表!$H$25+10*转化表!$H$26+10*转化表!$H$27+(B589-40)*转化表!$H$28,IF(AND(B589&lt;=60,B589&gt;50),9*转化表!$H$24+10*转化表!$H$25+10*转化表!$H$26+10*转化表!$H$27+10*转化表!$H$28+(B589-50)*转化表!$H$29,IF(AND(B589&lt;=70,B589&gt;60),9*转化表!$H$24+10*转化表!$H$25+10*转化表!$H$26+10*转化表!$H$27+10*转化表!$H$28+10*转化表!$H$29+(B589-60)*转化表!$H$30,IF(AND(B589&lt;=80,B589&gt;70),9*转化表!$H$24+10*转化表!$H$25+10*转化表!$H$26+10*转化表!$H$27+10*转化表!$H$28+10*转化表!$H$29+10*转化表!$H$30+(B589-70)*转化表!$H$31,IF(AND(B589&lt;=90,B589&gt;80),9*转化表!$H$24+10*转化表!$H$25+10*转化表!$H$26+10*转化表!$H$27+10*转化表!$H$28+10*转化表!$H$29+10*转化表!$H$30+10*转化表!$H$31+(B589-80)*转化表!$H$32,IF(AND(B589&lt;=100,B589&gt;90),9*转化表!$H$24+10*转化表!$H$25+10*转化表!$H$26+10*转化表!$H$27+10*转化表!$H$28+10*转化表!$H$29+10*转化表!$H$30+10*转化表!$H$31+10*转化表!$H$32+(B589-90)*转化表!$H$33,IF(AND(B589&lt;=110,B589&gt;100),9*转化表!$H$24+10*转化表!$H$25+10*转化表!$H$26+10*转化表!$H$27+10*转化表!$H$28+10*转化表!$H$29+10*转化表!$H$30+10*转化表!$H$31+10*转化表!$H$32+10*转化表!$H$33+(B589-100)*转化表!$H$34,IF(AND(B589&lt;=120,B589&gt;110),9*转化表!$H$24+10*转化表!$H$25+10*转化表!$H$26+10*转化表!$H$27+10*转化表!$H$28+10*转化表!$H$29+10*转化表!$H$30+10*转化表!$H$31+10*转化表!$H$32+10*转化表!$H$33+10*转化表!$H$34+(B589-110)*转化表!$H$35))))))))))))</f>
        <v>164.85000000000002</v>
      </c>
      <c r="M589" s="30">
        <v>0.25</v>
      </c>
      <c r="N589" s="28">
        <v>0</v>
      </c>
      <c r="O589" s="28">
        <v>0</v>
      </c>
      <c r="P589" s="28">
        <v>0</v>
      </c>
      <c r="Q589" s="28">
        <v>0</v>
      </c>
      <c r="R589" s="28">
        <v>0</v>
      </c>
      <c r="S589" s="28">
        <v>0</v>
      </c>
    </row>
    <row r="590" spans="1:19">
      <c r="A590" s="27" t="s">
        <v>25</v>
      </c>
      <c r="B590" s="28">
        <v>109</v>
      </c>
      <c r="C590" s="29">
        <f>IF(A590="圣骑士",(40*(人物成长表!$B590-1)+150)*转化表!$H$2,IF(A590="战士",(40*(人物成长表!$B590-1)+150)*转化表!$H$3,IF(A590="盗贼",(40*(人物成长表!$B590-1)+150)*转化表!$H$4,IF(A590="弓手",(40*(人物成长表!$B590-1)+150)*转化表!$H$5,IF(A590="法师",(40*(人物成长表!$B590-1)+150)*转化表!$H$6)))))</f>
        <v>3129</v>
      </c>
      <c r="D590" s="27">
        <v>60</v>
      </c>
      <c r="E590" s="27">
        <v>60</v>
      </c>
      <c r="F590" s="28">
        <v>60</v>
      </c>
      <c r="G590" s="49">
        <f>IF(A590="圣骑士",人物成长表!$D590*人物成长表!$B590*10%*转化表!$B$2+转化表!$B$2*人物成长表!$B590*10%,IF(A590="战士",人物成长表!$D590*人物成长表!$B590*10%+16+(人物成长表!$B590-1)*(-3),IF(A590="盗贼",人物成长表!$D590*人物成长表!$B590*15%*转化表!$B$4,IF(A590="弓手",人物成长表!$D590*人物成长表!$B590*15%*转化表!$B$5,IF(A590="法师",人物成长表!$D590*人物成长表!$B590*15%*转化表!$B$6)))))</f>
        <v>0</v>
      </c>
      <c r="H590" s="49">
        <f>IF(A590="圣骑士",人物成长表!$D590*人物成长表!$B590*5%*转化表!$C$2,IF(A590="战士",人物成长表!$D590*人物成长表!$B590*5%*转化表!$C$3,IF(A590="盗贼",人物成长表!$D590*人物成长表!$B590*5%*转化表!$C$4,IF(A590="弓手",人物成长表!$D590*人物成长表!$B590*5%*转化表!$C$5,IF(A590="法师",人物成长表!$D590*人物成长表!$B590*5%*转化表!$C$6)))))</f>
        <v>228.89999999999998</v>
      </c>
      <c r="I590" s="49">
        <f>IF(A590="圣骑士",人物成长表!$E590*人物成长表!$B590*15%*转化表!$D$2,IF(A590="战士",人物成长表!$E590*人物成长表!$B590*15%*转化表!$D$3,IF(A590="盗贼",人物成长表!$E590*人物成长表!$B590*15%*转化表!$D$4,IF(A590="弓手",人物成长表!$E590*人物成长表!$B590*15%*转化表!$D$5,IF(A590="法师",人物成长表!$E590*人物成长表!$B590*15%*转化表!$D$6)))))</f>
        <v>1177.2</v>
      </c>
      <c r="J590" s="48">
        <f>(E590-50)*人物成长表!$B590*7%+0.053+IF(AND(B590&lt;=10,B590&gt;0),(人物成长表!$B590-1)*转化表!$F$24,IF(AND(B590&lt;=20,B590&gt;10),9*转化表!$F$24+(B590-10)*转化表!$F$25,IF(AND(B590&lt;=30,B590&gt;20),9*转化表!$F$24+10*转化表!$F$25+(B590-20)*转化表!$F$26,IF(AND(B590&lt;=40,B590&gt;30),9*转化表!$F$24+10*转化表!$F$25+10*转化表!$F$26+(B590-30)*转化表!$F$27,IF(AND(B590&lt;=50,B590&gt;40),9*转化表!$F$24+10*转化表!$F$25+10*转化表!$F$26+10*转化表!$F$27+(B590-40)*转化表!$F$28,IF(AND(B590&lt;=60,B590&gt;50),9*转化表!$F$24+10*转化表!$F$25+10*转化表!$F$26+10*转化表!$F$27+10*转化表!$F$28+(B590-50)*转化表!$F$29,IF(AND(B590&lt;=70,B590&gt;60),9*转化表!$F$24+10*转化表!$F$25+10*转化表!$F$26+10*转化表!$F$27+10*转化表!$F$28+10*转化表!$F$29+(B590-60)*转化表!$F$30,IF(AND(B590&lt;=80,B590&gt;70),9*转化表!$F$24+10*转化表!$F$25+10*转化表!$F$26+10*转化表!$F$27+10*转化表!$F$28+10*转化表!$F$29+10*转化表!$F$30+(B590-70)*转化表!$F$31,IF(AND(B590&lt;=90,B590&gt;80),9*转化表!$F$24+10*转化表!$F$25+10*转化表!$F$26+10*转化表!$F$27+10*转化表!$F$28+10*转化表!$F$29+10*转化表!$F$30+10*转化表!$F$31+(B590-80)*转化表!$F$32,IF(AND(B590&lt;=100,B590&gt;90),9*转化表!$F$24+10*转化表!$F$25+10*转化表!$F$26+10*转化表!$F$27+10*转化表!$F$28+10*转化表!$F$29+10*转化表!$F$30+10*转化表!$F$31+10*转化表!$F$32+(B590-90)*转化表!$F$33,IF(AND(B590&lt;=110,B590&gt;100),9*转化表!$F$24+10*转化表!$F$25+10*转化表!$F$26+10*转化表!$F$27+10*转化表!$F$28+10*转化表!$F$29+10*转化表!$F$30+10*转化表!$F$31+10*转化表!$F$32+10*转化表!$F$33+(B590-100)*转化表!$F$34,IF(AND(B590&lt;=120,B590&gt;110),9*转化表!$F$24+10*转化表!$F$25+10*转化表!$F$26+10*转化表!$F$27+10*转化表!$F$28+10*转化表!$F$29+10*转化表!$F$30+10*转化表!$F$31+10*转化表!$F$32+10*转化表!$F$33+10*转化表!$F$34+(B590-110)*转化表!$F$35))))))))))))</f>
        <v>166.15300000000002</v>
      </c>
      <c r="K590" s="48">
        <f>(F590-50)*人物成长表!$B590*10%+0.8+IF(AND(B590&lt;=10,B590&gt;0),(人物成长表!$B590-1)*转化表!$G$24,IF(AND(B590&lt;=20,B590&gt;10),9*转化表!$G$24+(B590-10)*转化表!$G$25,IF(AND(B590&lt;=30,B590&gt;20),9*转化表!$G$24+10*转化表!$G$25+(B590-20)*转化表!$G$26,IF(AND(B590&lt;=40,B590&gt;30),9*转化表!$G$24+10*转化表!$G$25+10*转化表!$G$26+(B590-30)*转化表!$G$27,IF(AND(B590&lt;=50,B590&gt;40),9*转化表!$G$24+10*转化表!$G$25+10*转化表!$G$26+10*转化表!$G$27+(B590-40)*转化表!$G$28,IF(AND(B590&lt;=60,B590&gt;50),9*转化表!$G$24+10*转化表!$G$25+10*转化表!$G$26+10*转化表!$G$27+10*转化表!$G$28+(B590-50)*转化表!$G$29,IF(AND(B590&lt;=70,B590&gt;60),9*转化表!$G$24+10*转化表!$G$25+10*转化表!$G$26+10*转化表!$G$27+10*转化表!$G$28+10*转化表!$G$29+(B590-60)*转化表!$G$30,IF(AND(B590&lt;=80,B590&gt;70),9*转化表!$G$24+10*转化表!$G$25+10*转化表!$G$26+10*转化表!$G$27+10*转化表!$G$28+10*转化表!$G$29+10*转化表!$G$30+(B590-70)*转化表!$G$31,IF(AND(B590&lt;=90,B590&gt;80),9*转化表!$G$24+10*转化表!$G$25+10*转化表!$G$26+10*转化表!$G$27+10*转化表!$G$28+10*转化表!$G$29+10*转化表!$G$30+10*转化表!$G$31+(B590-80)*转化表!$G$32,IF(AND(B590&lt;=100,B590&gt;90),9*转化表!$G$24+10*转化表!$G$25+10*转化表!$G$26+10*转化表!$G$27+10*转化表!$G$28+10*转化表!$G$29+10*转化表!$G$30+10*转化表!$G$31+10*转化表!$G$32+(B590-90)*转化表!$G$33,IF(AND(B590&lt;=110,B590&gt;100),9*转化表!$G$24+10*转化表!$G$25+10*转化表!$G$26+10*转化表!$G$27+10*转化表!$G$28+10*转化表!$G$29+10*转化表!$G$30+10*转化表!$G$31+10*转化表!$G$32+10*转化表!$G$33+(B590-100)*转化表!$G$34,IF(AND(B590&lt;=120,B590&gt;110),9*转化表!$G$24+10*转化表!$G$25+10*转化表!$G$26+10*转化表!$G$27+10*转化表!$G$28+10*转化表!$G$29+10*转化表!$G$30+10*转化表!$G$31+10*转化表!$G$32+10*转化表!$G$33+10*转化表!$G$34+(B590-110)*转化表!$G$35))))))))))))</f>
        <v>765.57</v>
      </c>
      <c r="L590" s="48">
        <f>(F590-50)*人物成长表!$B590*7%+0.8+IF(AND(B590&lt;=10,B590&gt;0),(人物成长表!$B590-1)*转化表!$H$24,IF(AND(B590&lt;=20,B590&gt;10),9*转化表!$H$24+(B590-10)*转化表!$H$25,IF(AND(B590&lt;=30,B590&gt;20),9*转化表!$H$24+10*转化表!$H$25+(B590-20)*转化表!$H$26,IF(AND(B590&lt;=40,B590&gt;30),9*转化表!$H$24+10*转化表!$H$25+10*转化表!$H$26+(B590-30)*转化表!$H$27,IF(AND(B590&lt;=50,B590&gt;40),9*转化表!$H$24+10*转化表!$H$25+10*转化表!$H$26+10*转化表!$H$27+(B590-40)*转化表!$H$28,IF(AND(B590&lt;=60,B590&gt;50),9*转化表!$H$24+10*转化表!$H$25+10*转化表!$H$26+10*转化表!$H$27+10*转化表!$H$28+(B590-50)*转化表!$H$29,IF(AND(B590&lt;=70,B590&gt;60),9*转化表!$H$24+10*转化表!$H$25+10*转化表!$H$26+10*转化表!$H$27+10*转化表!$H$28+10*转化表!$H$29+(B590-60)*转化表!$H$30,IF(AND(B590&lt;=80,B590&gt;70),9*转化表!$H$24+10*转化表!$H$25+10*转化表!$H$26+10*转化表!$H$27+10*转化表!$H$28+10*转化表!$H$29+10*转化表!$H$30+(B590-70)*转化表!$H$31,IF(AND(B590&lt;=90,B590&gt;80),9*转化表!$H$24+10*转化表!$H$25+10*转化表!$H$26+10*转化表!$H$27+10*转化表!$H$28+10*转化表!$H$29+10*转化表!$H$30+10*转化表!$H$31+(B590-80)*转化表!$H$32,IF(AND(B590&lt;=100,B590&gt;90),9*转化表!$H$24+10*转化表!$H$25+10*转化表!$H$26+10*转化表!$H$27+10*转化表!$H$28+10*转化表!$H$29+10*转化表!$H$30+10*转化表!$H$31+10*转化表!$H$32+(B590-90)*转化表!$H$33,IF(AND(B590&lt;=110,B590&gt;100),9*转化表!$H$24+10*转化表!$H$25+10*转化表!$H$26+10*转化表!$H$27+10*转化表!$H$28+10*转化表!$H$29+10*转化表!$H$30+10*转化表!$H$31+10*转化表!$H$32+10*转化表!$H$33+(B590-100)*转化表!$H$34,IF(AND(B590&lt;=120,B590&gt;110),9*转化表!$H$24+10*转化表!$H$25+10*转化表!$H$26+10*转化表!$H$27+10*转化表!$H$28+10*转化表!$H$29+10*转化表!$H$30+10*转化表!$H$31+10*转化表!$H$32+10*转化表!$H$33+10*转化表!$H$34+(B590-110)*转化表!$H$35))))))))))))</f>
        <v>166.90000000000003</v>
      </c>
      <c r="M590" s="30">
        <v>0.25</v>
      </c>
      <c r="N590" s="28">
        <v>0</v>
      </c>
      <c r="O590" s="28">
        <v>0</v>
      </c>
      <c r="P590" s="28">
        <v>0</v>
      </c>
      <c r="Q590" s="28">
        <v>0</v>
      </c>
      <c r="R590" s="28">
        <v>0</v>
      </c>
      <c r="S590" s="28">
        <v>0</v>
      </c>
    </row>
    <row r="591" spans="1:19">
      <c r="A591" s="27" t="s">
        <v>25</v>
      </c>
      <c r="B591" s="28">
        <v>110</v>
      </c>
      <c r="C591" s="29">
        <f>IF(A591="圣骑士",(40*(人物成长表!$B591-1)+150)*转化表!$H$2,IF(A591="战士",(40*(人物成长表!$B591-1)+150)*转化表!$H$3,IF(A591="盗贼",(40*(人物成长表!$B591-1)+150)*转化表!$H$4,IF(A591="弓手",(40*(人物成长表!$B591-1)+150)*转化表!$H$5,IF(A591="法师",(40*(人物成长表!$B591-1)+150)*转化表!$H$6)))))</f>
        <v>3157</v>
      </c>
      <c r="D591" s="27">
        <v>60</v>
      </c>
      <c r="E591" s="27">
        <v>60</v>
      </c>
      <c r="F591" s="28">
        <v>60</v>
      </c>
      <c r="G591" s="49">
        <f>IF(A591="圣骑士",人物成长表!$D591*人物成长表!$B591*10%*转化表!$B$2+转化表!$B$2*人物成长表!$B591*10%,IF(A591="战士",人物成长表!$D591*人物成长表!$B591*10%+16+(人物成长表!$B591-1)*(-3),IF(A591="盗贼",人物成长表!$D591*人物成长表!$B591*15%*转化表!$B$4,IF(A591="弓手",人物成长表!$D591*人物成长表!$B591*15%*转化表!$B$5,IF(A591="法师",人物成长表!$D591*人物成长表!$B591*15%*转化表!$B$6)))))</f>
        <v>0</v>
      </c>
      <c r="H591" s="49">
        <f>IF(A591="圣骑士",人物成长表!$D591*人物成长表!$B591*5%*转化表!$C$2,IF(A591="战士",人物成长表!$D591*人物成长表!$B591*5%*转化表!$C$3,IF(A591="盗贼",人物成长表!$D591*人物成长表!$B591*5%*转化表!$C$4,IF(A591="弓手",人物成长表!$D591*人物成长表!$B591*5%*转化表!$C$5,IF(A591="法师",人物成长表!$D591*人物成长表!$B591*5%*转化表!$C$6)))))</f>
        <v>230.99999999999997</v>
      </c>
      <c r="I591" s="49">
        <f>IF(A591="圣骑士",人物成长表!$E591*人物成长表!$B591*15%*转化表!$D$2,IF(A591="战士",人物成长表!$E591*人物成长表!$B591*15%*转化表!$D$3,IF(A591="盗贼",人物成长表!$E591*人物成长表!$B591*15%*转化表!$D$4,IF(A591="弓手",人物成长表!$E591*人物成长表!$B591*15%*转化表!$D$5,IF(A591="法师",人物成长表!$E591*人物成长表!$B591*15%*转化表!$D$6)))))</f>
        <v>1188</v>
      </c>
      <c r="J591" s="48">
        <f>(E591-50)*人物成长表!$B591*7%+0.053+IF(AND(B591&lt;=10,B591&gt;0),(人物成长表!$B591-1)*转化表!$F$24,IF(AND(B591&lt;=20,B591&gt;10),9*转化表!$F$24+(B591-10)*转化表!$F$25,IF(AND(B591&lt;=30,B591&gt;20),9*转化表!$F$24+10*转化表!$F$25+(B591-20)*转化表!$F$26,IF(AND(B591&lt;=40,B591&gt;30),9*转化表!$F$24+10*转化表!$F$25+10*转化表!$F$26+(B591-30)*转化表!$F$27,IF(AND(B591&lt;=50,B591&gt;40),9*转化表!$F$24+10*转化表!$F$25+10*转化表!$F$26+10*转化表!$F$27+(B591-40)*转化表!$F$28,IF(AND(B591&lt;=60,B591&gt;50),9*转化表!$F$24+10*转化表!$F$25+10*转化表!$F$26+10*转化表!$F$27+10*转化表!$F$28+(B591-50)*转化表!$F$29,IF(AND(B591&lt;=70,B591&gt;60),9*转化表!$F$24+10*转化表!$F$25+10*转化表!$F$26+10*转化表!$F$27+10*转化表!$F$28+10*转化表!$F$29+(B591-60)*转化表!$F$30,IF(AND(B591&lt;=80,B591&gt;70),9*转化表!$F$24+10*转化表!$F$25+10*转化表!$F$26+10*转化表!$F$27+10*转化表!$F$28+10*转化表!$F$29+10*转化表!$F$30+(B591-70)*转化表!$F$31,IF(AND(B591&lt;=90,B591&gt;80),9*转化表!$F$24+10*转化表!$F$25+10*转化表!$F$26+10*转化表!$F$27+10*转化表!$F$28+10*转化表!$F$29+10*转化表!$F$30+10*转化表!$F$31+(B591-80)*转化表!$F$32,IF(AND(B591&lt;=100,B591&gt;90),9*转化表!$F$24+10*转化表!$F$25+10*转化表!$F$26+10*转化表!$F$27+10*转化表!$F$28+10*转化表!$F$29+10*转化表!$F$30+10*转化表!$F$31+10*转化表!$F$32+(B591-90)*转化表!$F$33,IF(AND(B591&lt;=110,B591&gt;100),9*转化表!$F$24+10*转化表!$F$25+10*转化表!$F$26+10*转化表!$F$27+10*转化表!$F$28+10*转化表!$F$29+10*转化表!$F$30+10*转化表!$F$31+10*转化表!$F$32+10*转化表!$F$33+(B591-100)*转化表!$F$34,IF(AND(B591&lt;=120,B591&gt;110),9*转化表!$F$24+10*转化表!$F$25+10*转化表!$F$26+10*转化表!$F$27+10*转化表!$F$28+10*转化表!$F$29+10*转化表!$F$30+10*转化表!$F$31+10*转化表!$F$32+10*转化表!$F$33+10*转化表!$F$34+(B591-110)*转化表!$F$35))))))))))))</f>
        <v>168.20300000000003</v>
      </c>
      <c r="K591" s="48">
        <f>(F591-50)*人物成长表!$B591*10%+0.8+IF(AND(B591&lt;=10,B591&gt;0),(人物成长表!$B591-1)*转化表!$G$24,IF(AND(B591&lt;=20,B591&gt;10),9*转化表!$G$24+(B591-10)*转化表!$G$25,IF(AND(B591&lt;=30,B591&gt;20),9*转化表!$G$24+10*转化表!$G$25+(B591-20)*转化表!$G$26,IF(AND(B591&lt;=40,B591&gt;30),9*转化表!$G$24+10*转化表!$G$25+10*转化表!$G$26+(B591-30)*转化表!$G$27,IF(AND(B591&lt;=50,B591&gt;40),9*转化表!$G$24+10*转化表!$G$25+10*转化表!$G$26+10*转化表!$G$27+(B591-40)*转化表!$G$28,IF(AND(B591&lt;=60,B591&gt;50),9*转化表!$G$24+10*转化表!$G$25+10*转化表!$G$26+10*转化表!$G$27+10*转化表!$G$28+(B591-50)*转化表!$G$29,IF(AND(B591&lt;=70,B591&gt;60),9*转化表!$G$24+10*转化表!$G$25+10*转化表!$G$26+10*转化表!$G$27+10*转化表!$G$28+10*转化表!$G$29+(B591-60)*转化表!$G$30,IF(AND(B591&lt;=80,B591&gt;70),9*转化表!$G$24+10*转化表!$G$25+10*转化表!$G$26+10*转化表!$G$27+10*转化表!$G$28+10*转化表!$G$29+10*转化表!$G$30+(B591-70)*转化表!$G$31,IF(AND(B591&lt;=90,B591&gt;80),9*转化表!$G$24+10*转化表!$G$25+10*转化表!$G$26+10*转化表!$G$27+10*转化表!$G$28+10*转化表!$G$29+10*转化表!$G$30+10*转化表!$G$31+(B591-80)*转化表!$G$32,IF(AND(B591&lt;=100,B591&gt;90),9*转化表!$G$24+10*转化表!$G$25+10*转化表!$G$26+10*转化表!$G$27+10*转化表!$G$28+10*转化表!$G$29+10*转化表!$G$30+10*转化表!$G$31+10*转化表!$G$32+(B591-90)*转化表!$G$33,IF(AND(B591&lt;=110,B591&gt;100),9*转化表!$G$24+10*转化表!$G$25+10*转化表!$G$26+10*转化表!$G$27+10*转化表!$G$28+10*转化表!$G$29+10*转化表!$G$30+10*转化表!$G$31+10*转化表!$G$32+10*转化表!$G$33+(B591-100)*转化表!$G$34,IF(AND(B591&lt;=120,B591&gt;110),9*转化表!$G$24+10*转化表!$G$25+10*转化表!$G$26+10*转化表!$G$27+10*转化表!$G$28+10*转化表!$G$29+10*转化表!$G$30+10*转化表!$G$31+10*转化表!$G$32+10*转化表!$G$33+10*转化表!$G$34+(B591-110)*转化表!$G$35))))))))))))</f>
        <v>778.47</v>
      </c>
      <c r="L591" s="48">
        <f>(F591-50)*人物成长表!$B591*7%+0.8+IF(AND(B591&lt;=10,B591&gt;0),(人物成长表!$B591-1)*转化表!$H$24,IF(AND(B591&lt;=20,B591&gt;10),9*转化表!$H$24+(B591-10)*转化表!$H$25,IF(AND(B591&lt;=30,B591&gt;20),9*转化表!$H$24+10*转化表!$H$25+(B591-20)*转化表!$H$26,IF(AND(B591&lt;=40,B591&gt;30),9*转化表!$H$24+10*转化表!$H$25+10*转化表!$H$26+(B591-30)*转化表!$H$27,IF(AND(B591&lt;=50,B591&gt;40),9*转化表!$H$24+10*转化表!$H$25+10*转化表!$H$26+10*转化表!$H$27+(B591-40)*转化表!$H$28,IF(AND(B591&lt;=60,B591&gt;50),9*转化表!$H$24+10*转化表!$H$25+10*转化表!$H$26+10*转化表!$H$27+10*转化表!$H$28+(B591-50)*转化表!$H$29,IF(AND(B591&lt;=70,B591&gt;60),9*转化表!$H$24+10*转化表!$H$25+10*转化表!$H$26+10*转化表!$H$27+10*转化表!$H$28+10*转化表!$H$29+(B591-60)*转化表!$H$30,IF(AND(B591&lt;=80,B591&gt;70),9*转化表!$H$24+10*转化表!$H$25+10*转化表!$H$26+10*转化表!$H$27+10*转化表!$H$28+10*转化表!$H$29+10*转化表!$H$30+(B591-70)*转化表!$H$31,IF(AND(B591&lt;=90,B591&gt;80),9*转化表!$H$24+10*转化表!$H$25+10*转化表!$H$26+10*转化表!$H$27+10*转化表!$H$28+10*转化表!$H$29+10*转化表!$H$30+10*转化表!$H$31+(B591-80)*转化表!$H$32,IF(AND(B591&lt;=100,B591&gt;90),9*转化表!$H$24+10*转化表!$H$25+10*转化表!$H$26+10*转化表!$H$27+10*转化表!$H$28+10*转化表!$H$29+10*转化表!$H$30+10*转化表!$H$31+10*转化表!$H$32+(B591-90)*转化表!$H$33,IF(AND(B591&lt;=110,B591&gt;100),9*转化表!$H$24+10*转化表!$H$25+10*转化表!$H$26+10*转化表!$H$27+10*转化表!$H$28+10*转化表!$H$29+10*转化表!$H$30+10*转化表!$H$31+10*转化表!$H$32+10*转化表!$H$33+(B591-100)*转化表!$H$34,IF(AND(B591&lt;=120,B591&gt;110),9*转化表!$H$24+10*转化表!$H$25+10*转化表!$H$26+10*转化表!$H$27+10*转化表!$H$28+10*转化表!$H$29+10*转化表!$H$30+10*转化表!$H$31+10*转化表!$H$32+10*转化表!$H$33+10*转化表!$H$34+(B591-110)*转化表!$H$35))))))))))))</f>
        <v>168.95000000000002</v>
      </c>
      <c r="M591" s="30">
        <v>0.25</v>
      </c>
      <c r="N591" s="28">
        <v>0</v>
      </c>
      <c r="O591" s="28">
        <v>0</v>
      </c>
      <c r="P591" s="28">
        <v>0</v>
      </c>
      <c r="Q591" s="28">
        <v>0</v>
      </c>
      <c r="R591" s="28">
        <v>0</v>
      </c>
      <c r="S591" s="28">
        <v>0</v>
      </c>
    </row>
    <row r="592" spans="1:19">
      <c r="A592" s="27" t="s">
        <v>25</v>
      </c>
      <c r="B592" s="28">
        <v>111</v>
      </c>
      <c r="C592" s="29">
        <f>IF(A592="圣骑士",(40*(人物成长表!$B592-1)+150)*转化表!$H$2,IF(A592="战士",(40*(人物成长表!$B592-1)+150)*转化表!$H$3,IF(A592="盗贼",(40*(人物成长表!$B592-1)+150)*转化表!$H$4,IF(A592="弓手",(40*(人物成长表!$B592-1)+150)*转化表!$H$5,IF(A592="法师",(40*(人物成长表!$B592-1)+150)*转化表!$H$6)))))</f>
        <v>3185</v>
      </c>
      <c r="D592" s="27">
        <v>60</v>
      </c>
      <c r="E592" s="27">
        <v>60</v>
      </c>
      <c r="F592" s="28">
        <v>60</v>
      </c>
      <c r="G592" s="49">
        <f>IF(A592="圣骑士",人物成长表!$D592*人物成长表!$B592*10%*转化表!$B$2+转化表!$B$2*人物成长表!$B592*10%,IF(A592="战士",人物成长表!$D592*人物成长表!$B592*10%+16+(人物成长表!$B592-1)*(-3),IF(A592="盗贼",人物成长表!$D592*人物成长表!$B592*15%*转化表!$B$4,IF(A592="弓手",人物成长表!$D592*人物成长表!$B592*15%*转化表!$B$5,IF(A592="法师",人物成长表!$D592*人物成长表!$B592*15%*转化表!$B$6)))))</f>
        <v>0</v>
      </c>
      <c r="H592" s="49">
        <f>IF(A592="圣骑士",人物成长表!$D592*人物成长表!$B592*5%*转化表!$C$2,IF(A592="战士",人物成长表!$D592*人物成长表!$B592*5%*转化表!$C$3,IF(A592="盗贼",人物成长表!$D592*人物成长表!$B592*5%*转化表!$C$4,IF(A592="弓手",人物成长表!$D592*人物成长表!$B592*5%*转化表!$C$5,IF(A592="法师",人物成长表!$D592*人物成长表!$B592*5%*转化表!$C$6)))))</f>
        <v>233.1</v>
      </c>
      <c r="I592" s="49">
        <f>IF(A592="圣骑士",人物成长表!$E592*人物成长表!$B592*15%*转化表!$D$2,IF(A592="战士",人物成长表!$E592*人物成长表!$B592*15%*转化表!$D$3,IF(A592="盗贼",人物成长表!$E592*人物成长表!$B592*15%*转化表!$D$4,IF(A592="弓手",人物成长表!$E592*人物成长表!$B592*15%*转化表!$D$5,IF(A592="法师",人物成长表!$E592*人物成长表!$B592*15%*转化表!$D$6)))))</f>
        <v>1198.8</v>
      </c>
      <c r="J592" s="48">
        <f>(E592-50)*人物成长表!$B592*7%+0.053+IF(AND(B592&lt;=10,B592&gt;0),(人物成长表!$B592-1)*转化表!$F$24,IF(AND(B592&lt;=20,B592&gt;10),9*转化表!$F$24+(B592-10)*转化表!$F$25,IF(AND(B592&lt;=30,B592&gt;20),9*转化表!$F$24+10*转化表!$F$25+(B592-20)*转化表!$F$26,IF(AND(B592&lt;=40,B592&gt;30),9*转化表!$F$24+10*转化表!$F$25+10*转化表!$F$26+(B592-30)*转化表!$F$27,IF(AND(B592&lt;=50,B592&gt;40),9*转化表!$F$24+10*转化表!$F$25+10*转化表!$F$26+10*转化表!$F$27+(B592-40)*转化表!$F$28,IF(AND(B592&lt;=60,B592&gt;50),9*转化表!$F$24+10*转化表!$F$25+10*转化表!$F$26+10*转化表!$F$27+10*转化表!$F$28+(B592-50)*转化表!$F$29,IF(AND(B592&lt;=70,B592&gt;60),9*转化表!$F$24+10*转化表!$F$25+10*转化表!$F$26+10*转化表!$F$27+10*转化表!$F$28+10*转化表!$F$29+(B592-60)*转化表!$F$30,IF(AND(B592&lt;=80,B592&gt;70),9*转化表!$F$24+10*转化表!$F$25+10*转化表!$F$26+10*转化表!$F$27+10*转化表!$F$28+10*转化表!$F$29+10*转化表!$F$30+(B592-70)*转化表!$F$31,IF(AND(B592&lt;=90,B592&gt;80),9*转化表!$F$24+10*转化表!$F$25+10*转化表!$F$26+10*转化表!$F$27+10*转化表!$F$28+10*转化表!$F$29+10*转化表!$F$30+10*转化表!$F$31+(B592-80)*转化表!$F$32,IF(AND(B592&lt;=100,B592&gt;90),9*转化表!$F$24+10*转化表!$F$25+10*转化表!$F$26+10*转化表!$F$27+10*转化表!$F$28+10*转化表!$F$29+10*转化表!$F$30+10*转化表!$F$31+10*转化表!$F$32+(B592-90)*转化表!$F$33,IF(AND(B592&lt;=110,B592&gt;100),9*转化表!$F$24+10*转化表!$F$25+10*转化表!$F$26+10*转化表!$F$27+10*转化表!$F$28+10*转化表!$F$29+10*转化表!$F$30+10*转化表!$F$31+10*转化表!$F$32+10*转化表!$F$33+(B592-100)*转化表!$F$34,IF(AND(B592&lt;=120,B592&gt;110),9*转化表!$F$24+10*转化表!$F$25+10*转化表!$F$26+10*转化表!$F$27+10*转化表!$F$28+10*转化表!$F$29+10*转化表!$F$30+10*转化表!$F$31+10*转化表!$F$32+10*转化表!$F$33+10*转化表!$F$34+(B592-110)*转化表!$F$35))))))))))))</f>
        <v>170.40300000000002</v>
      </c>
      <c r="K592" s="48">
        <f>(F592-50)*人物成长表!$B592*10%+0.8+IF(AND(B592&lt;=10,B592&gt;0),(人物成长表!$B592-1)*转化表!$G$24,IF(AND(B592&lt;=20,B592&gt;10),9*转化表!$G$24+(B592-10)*转化表!$G$25,IF(AND(B592&lt;=30,B592&gt;20),9*转化表!$G$24+10*转化表!$G$25+(B592-20)*转化表!$G$26,IF(AND(B592&lt;=40,B592&gt;30),9*转化表!$G$24+10*转化表!$G$25+10*转化表!$G$26+(B592-30)*转化表!$G$27,IF(AND(B592&lt;=50,B592&gt;40),9*转化表!$G$24+10*转化表!$G$25+10*转化表!$G$26+10*转化表!$G$27+(B592-40)*转化表!$G$28,IF(AND(B592&lt;=60,B592&gt;50),9*转化表!$G$24+10*转化表!$G$25+10*转化表!$G$26+10*转化表!$G$27+10*转化表!$G$28+(B592-50)*转化表!$G$29,IF(AND(B592&lt;=70,B592&gt;60),9*转化表!$G$24+10*转化表!$G$25+10*转化表!$G$26+10*转化表!$G$27+10*转化表!$G$28+10*转化表!$G$29+(B592-60)*转化表!$G$30,IF(AND(B592&lt;=80,B592&gt;70),9*转化表!$G$24+10*转化表!$G$25+10*转化表!$G$26+10*转化表!$G$27+10*转化表!$G$28+10*转化表!$G$29+10*转化表!$G$30+(B592-70)*转化表!$G$31,IF(AND(B592&lt;=90,B592&gt;80),9*转化表!$G$24+10*转化表!$G$25+10*转化表!$G$26+10*转化表!$G$27+10*转化表!$G$28+10*转化表!$G$29+10*转化表!$G$30+10*转化表!$G$31+(B592-80)*转化表!$G$32,IF(AND(B592&lt;=100,B592&gt;90),9*转化表!$G$24+10*转化表!$G$25+10*转化表!$G$26+10*转化表!$G$27+10*转化表!$G$28+10*转化表!$G$29+10*转化表!$G$30+10*转化表!$G$31+10*转化表!$G$32+(B592-90)*转化表!$G$33,IF(AND(B592&lt;=110,B592&gt;100),9*转化表!$G$24+10*转化表!$G$25+10*转化表!$G$26+10*转化表!$G$27+10*转化表!$G$28+10*转化表!$G$29+10*转化表!$G$30+10*转化表!$G$31+10*转化表!$G$32+10*转化表!$G$33+(B592-100)*转化表!$G$34,IF(AND(B592&lt;=120,B592&gt;110),9*转化表!$G$24+10*转化表!$G$25+10*转化表!$G$26+10*转化表!$G$27+10*转化表!$G$28+10*转化表!$G$29+10*转化表!$G$30+10*转化表!$G$31+10*转化表!$G$32+10*转化表!$G$33+10*转化表!$G$34+(B592-110)*转化表!$G$35))))))))))))</f>
        <v>792.77</v>
      </c>
      <c r="L592" s="48">
        <f>(F592-50)*人物成长表!$B592*7%+0.8+IF(AND(B592&lt;=10,B592&gt;0),(人物成长表!$B592-1)*转化表!$H$24,IF(AND(B592&lt;=20,B592&gt;10),9*转化表!$H$24+(B592-10)*转化表!$H$25,IF(AND(B592&lt;=30,B592&gt;20),9*转化表!$H$24+10*转化表!$H$25+(B592-20)*转化表!$H$26,IF(AND(B592&lt;=40,B592&gt;30),9*转化表!$H$24+10*转化表!$H$25+10*转化表!$H$26+(B592-30)*转化表!$H$27,IF(AND(B592&lt;=50,B592&gt;40),9*转化表!$H$24+10*转化表!$H$25+10*转化表!$H$26+10*转化表!$H$27+(B592-40)*转化表!$H$28,IF(AND(B592&lt;=60,B592&gt;50),9*转化表!$H$24+10*转化表!$H$25+10*转化表!$H$26+10*转化表!$H$27+10*转化表!$H$28+(B592-50)*转化表!$H$29,IF(AND(B592&lt;=70,B592&gt;60),9*转化表!$H$24+10*转化表!$H$25+10*转化表!$H$26+10*转化表!$H$27+10*转化表!$H$28+10*转化表!$H$29+(B592-60)*转化表!$H$30,IF(AND(B592&lt;=80,B592&gt;70),9*转化表!$H$24+10*转化表!$H$25+10*转化表!$H$26+10*转化表!$H$27+10*转化表!$H$28+10*转化表!$H$29+10*转化表!$H$30+(B592-70)*转化表!$H$31,IF(AND(B592&lt;=90,B592&gt;80),9*转化表!$H$24+10*转化表!$H$25+10*转化表!$H$26+10*转化表!$H$27+10*转化表!$H$28+10*转化表!$H$29+10*转化表!$H$30+10*转化表!$H$31+(B592-80)*转化表!$H$32,IF(AND(B592&lt;=100,B592&gt;90),9*转化表!$H$24+10*转化表!$H$25+10*转化表!$H$26+10*转化表!$H$27+10*转化表!$H$28+10*转化表!$H$29+10*转化表!$H$30+10*转化表!$H$31+10*转化表!$H$32+(B592-90)*转化表!$H$33,IF(AND(B592&lt;=110,B592&gt;100),9*转化表!$H$24+10*转化表!$H$25+10*转化表!$H$26+10*转化表!$H$27+10*转化表!$H$28+10*转化表!$H$29+10*转化表!$H$30+10*转化表!$H$31+10*转化表!$H$32+10*转化表!$H$33+(B592-100)*转化表!$H$34,IF(AND(B592&lt;=120,B592&gt;110),9*转化表!$H$24+10*转化表!$H$25+10*转化表!$H$26+10*转化表!$H$27+10*转化表!$H$28+10*转化表!$H$29+10*转化表!$H$30+10*转化表!$H$31+10*转化表!$H$32+10*转化表!$H$33+10*转化表!$H$34+(B592-110)*转化表!$H$35))))))))))))</f>
        <v>171.15</v>
      </c>
      <c r="M592" s="30">
        <v>0.25</v>
      </c>
      <c r="N592" s="28">
        <v>0</v>
      </c>
      <c r="O592" s="28">
        <v>0</v>
      </c>
      <c r="P592" s="28">
        <v>0</v>
      </c>
      <c r="Q592" s="28">
        <v>0</v>
      </c>
      <c r="R592" s="28">
        <v>0</v>
      </c>
      <c r="S592" s="28">
        <v>0</v>
      </c>
    </row>
    <row r="593" spans="1:19">
      <c r="A593" s="27" t="s">
        <v>25</v>
      </c>
      <c r="B593" s="28">
        <v>112</v>
      </c>
      <c r="C593" s="29">
        <f>IF(A593="圣骑士",(40*(人物成长表!$B593-1)+150)*转化表!$H$2,IF(A593="战士",(40*(人物成长表!$B593-1)+150)*转化表!$H$3,IF(A593="盗贼",(40*(人物成长表!$B593-1)+150)*转化表!$H$4,IF(A593="弓手",(40*(人物成长表!$B593-1)+150)*转化表!$H$5,IF(A593="法师",(40*(人物成长表!$B593-1)+150)*转化表!$H$6)))))</f>
        <v>3213</v>
      </c>
      <c r="D593" s="27">
        <v>60</v>
      </c>
      <c r="E593" s="27">
        <v>60</v>
      </c>
      <c r="F593" s="28">
        <v>60</v>
      </c>
      <c r="G593" s="49">
        <f>IF(A593="圣骑士",人物成长表!$D593*人物成长表!$B593*10%*转化表!$B$2+转化表!$B$2*人物成长表!$B593*10%,IF(A593="战士",人物成长表!$D593*人物成长表!$B593*10%+16+(人物成长表!$B593-1)*(-3),IF(A593="盗贼",人物成长表!$D593*人物成长表!$B593*15%*转化表!$B$4,IF(A593="弓手",人物成长表!$D593*人物成长表!$B593*15%*转化表!$B$5,IF(A593="法师",人物成长表!$D593*人物成长表!$B593*15%*转化表!$B$6)))))</f>
        <v>0</v>
      </c>
      <c r="H593" s="49">
        <f>IF(A593="圣骑士",人物成长表!$D593*人物成长表!$B593*5%*转化表!$C$2,IF(A593="战士",人物成长表!$D593*人物成长表!$B593*5%*转化表!$C$3,IF(A593="盗贼",人物成长表!$D593*人物成长表!$B593*5%*转化表!$C$4,IF(A593="弓手",人物成长表!$D593*人物成长表!$B593*5%*转化表!$C$5,IF(A593="法师",人物成长表!$D593*人物成长表!$B593*5%*转化表!$C$6)))))</f>
        <v>235.2</v>
      </c>
      <c r="I593" s="49">
        <f>IF(A593="圣骑士",人物成长表!$E593*人物成长表!$B593*15%*转化表!$D$2,IF(A593="战士",人物成长表!$E593*人物成长表!$B593*15%*转化表!$D$3,IF(A593="盗贼",人物成长表!$E593*人物成长表!$B593*15%*转化表!$D$4,IF(A593="弓手",人物成长表!$E593*人物成长表!$B593*15%*转化表!$D$5,IF(A593="法师",人物成长表!$E593*人物成长表!$B593*15%*转化表!$D$6)))))</f>
        <v>1209.5999999999999</v>
      </c>
      <c r="J593" s="48">
        <f>(E593-50)*人物成长表!$B593*7%+0.053+IF(AND(B593&lt;=10,B593&gt;0),(人物成长表!$B593-1)*转化表!$F$24,IF(AND(B593&lt;=20,B593&gt;10),9*转化表!$F$24+(B593-10)*转化表!$F$25,IF(AND(B593&lt;=30,B593&gt;20),9*转化表!$F$24+10*转化表!$F$25+(B593-20)*转化表!$F$26,IF(AND(B593&lt;=40,B593&gt;30),9*转化表!$F$24+10*转化表!$F$25+10*转化表!$F$26+(B593-30)*转化表!$F$27,IF(AND(B593&lt;=50,B593&gt;40),9*转化表!$F$24+10*转化表!$F$25+10*转化表!$F$26+10*转化表!$F$27+(B593-40)*转化表!$F$28,IF(AND(B593&lt;=60,B593&gt;50),9*转化表!$F$24+10*转化表!$F$25+10*转化表!$F$26+10*转化表!$F$27+10*转化表!$F$28+(B593-50)*转化表!$F$29,IF(AND(B593&lt;=70,B593&gt;60),9*转化表!$F$24+10*转化表!$F$25+10*转化表!$F$26+10*转化表!$F$27+10*转化表!$F$28+10*转化表!$F$29+(B593-60)*转化表!$F$30,IF(AND(B593&lt;=80,B593&gt;70),9*转化表!$F$24+10*转化表!$F$25+10*转化表!$F$26+10*转化表!$F$27+10*转化表!$F$28+10*转化表!$F$29+10*转化表!$F$30+(B593-70)*转化表!$F$31,IF(AND(B593&lt;=90,B593&gt;80),9*转化表!$F$24+10*转化表!$F$25+10*转化表!$F$26+10*转化表!$F$27+10*转化表!$F$28+10*转化表!$F$29+10*转化表!$F$30+10*转化表!$F$31+(B593-80)*转化表!$F$32,IF(AND(B593&lt;=100,B593&gt;90),9*转化表!$F$24+10*转化表!$F$25+10*转化表!$F$26+10*转化表!$F$27+10*转化表!$F$28+10*转化表!$F$29+10*转化表!$F$30+10*转化表!$F$31+10*转化表!$F$32+(B593-90)*转化表!$F$33,IF(AND(B593&lt;=110,B593&gt;100),9*转化表!$F$24+10*转化表!$F$25+10*转化表!$F$26+10*转化表!$F$27+10*转化表!$F$28+10*转化表!$F$29+10*转化表!$F$30+10*转化表!$F$31+10*转化表!$F$32+10*转化表!$F$33+(B593-100)*转化表!$F$34,IF(AND(B593&lt;=120,B593&gt;110),9*转化表!$F$24+10*转化表!$F$25+10*转化表!$F$26+10*转化表!$F$27+10*转化表!$F$28+10*转化表!$F$29+10*转化表!$F$30+10*转化表!$F$31+10*转化表!$F$32+10*转化表!$F$33+10*转化表!$F$34+(B593-110)*转化表!$F$35))))))))))))</f>
        <v>172.60300000000001</v>
      </c>
      <c r="K593" s="48">
        <f>(F593-50)*人物成长表!$B593*10%+0.8+IF(AND(B593&lt;=10,B593&gt;0),(人物成长表!$B593-1)*转化表!$G$24,IF(AND(B593&lt;=20,B593&gt;10),9*转化表!$G$24+(B593-10)*转化表!$G$25,IF(AND(B593&lt;=30,B593&gt;20),9*转化表!$G$24+10*转化表!$G$25+(B593-20)*转化表!$G$26,IF(AND(B593&lt;=40,B593&gt;30),9*转化表!$G$24+10*转化表!$G$25+10*转化表!$G$26+(B593-30)*转化表!$G$27,IF(AND(B593&lt;=50,B593&gt;40),9*转化表!$G$24+10*转化表!$G$25+10*转化表!$G$26+10*转化表!$G$27+(B593-40)*转化表!$G$28,IF(AND(B593&lt;=60,B593&gt;50),9*转化表!$G$24+10*转化表!$G$25+10*转化表!$G$26+10*转化表!$G$27+10*转化表!$G$28+(B593-50)*转化表!$G$29,IF(AND(B593&lt;=70,B593&gt;60),9*转化表!$G$24+10*转化表!$G$25+10*转化表!$G$26+10*转化表!$G$27+10*转化表!$G$28+10*转化表!$G$29+(B593-60)*转化表!$G$30,IF(AND(B593&lt;=80,B593&gt;70),9*转化表!$G$24+10*转化表!$G$25+10*转化表!$G$26+10*转化表!$G$27+10*转化表!$G$28+10*转化表!$G$29+10*转化表!$G$30+(B593-70)*转化表!$G$31,IF(AND(B593&lt;=90,B593&gt;80),9*转化表!$G$24+10*转化表!$G$25+10*转化表!$G$26+10*转化表!$G$27+10*转化表!$G$28+10*转化表!$G$29+10*转化表!$G$30+10*转化表!$G$31+(B593-80)*转化表!$G$32,IF(AND(B593&lt;=100,B593&gt;90),9*转化表!$G$24+10*转化表!$G$25+10*转化表!$G$26+10*转化表!$G$27+10*转化表!$G$28+10*转化表!$G$29+10*转化表!$G$30+10*转化表!$G$31+10*转化表!$G$32+(B593-90)*转化表!$G$33,IF(AND(B593&lt;=110,B593&gt;100),9*转化表!$G$24+10*转化表!$G$25+10*转化表!$G$26+10*转化表!$G$27+10*转化表!$G$28+10*转化表!$G$29+10*转化表!$G$30+10*转化表!$G$31+10*转化表!$G$32+10*转化表!$G$33+(B593-100)*转化表!$G$34,IF(AND(B593&lt;=120,B593&gt;110),9*转化表!$G$24+10*转化表!$G$25+10*转化表!$G$26+10*转化表!$G$27+10*转化表!$G$28+10*转化表!$G$29+10*转化表!$G$30+10*转化表!$G$31+10*转化表!$G$32+10*转化表!$G$33+10*转化表!$G$34+(B593-110)*转化表!$G$35))))))))))))</f>
        <v>807.07</v>
      </c>
      <c r="L593" s="48">
        <f>(F593-50)*人物成长表!$B593*7%+0.8+IF(AND(B593&lt;=10,B593&gt;0),(人物成长表!$B593-1)*转化表!$H$24,IF(AND(B593&lt;=20,B593&gt;10),9*转化表!$H$24+(B593-10)*转化表!$H$25,IF(AND(B593&lt;=30,B593&gt;20),9*转化表!$H$24+10*转化表!$H$25+(B593-20)*转化表!$H$26,IF(AND(B593&lt;=40,B593&gt;30),9*转化表!$H$24+10*转化表!$H$25+10*转化表!$H$26+(B593-30)*转化表!$H$27,IF(AND(B593&lt;=50,B593&gt;40),9*转化表!$H$24+10*转化表!$H$25+10*转化表!$H$26+10*转化表!$H$27+(B593-40)*转化表!$H$28,IF(AND(B593&lt;=60,B593&gt;50),9*转化表!$H$24+10*转化表!$H$25+10*转化表!$H$26+10*转化表!$H$27+10*转化表!$H$28+(B593-50)*转化表!$H$29,IF(AND(B593&lt;=70,B593&gt;60),9*转化表!$H$24+10*转化表!$H$25+10*转化表!$H$26+10*转化表!$H$27+10*转化表!$H$28+10*转化表!$H$29+(B593-60)*转化表!$H$30,IF(AND(B593&lt;=80,B593&gt;70),9*转化表!$H$24+10*转化表!$H$25+10*转化表!$H$26+10*转化表!$H$27+10*转化表!$H$28+10*转化表!$H$29+10*转化表!$H$30+(B593-70)*转化表!$H$31,IF(AND(B593&lt;=90,B593&gt;80),9*转化表!$H$24+10*转化表!$H$25+10*转化表!$H$26+10*转化表!$H$27+10*转化表!$H$28+10*转化表!$H$29+10*转化表!$H$30+10*转化表!$H$31+(B593-80)*转化表!$H$32,IF(AND(B593&lt;=100,B593&gt;90),9*转化表!$H$24+10*转化表!$H$25+10*转化表!$H$26+10*转化表!$H$27+10*转化表!$H$28+10*转化表!$H$29+10*转化表!$H$30+10*转化表!$H$31+10*转化表!$H$32+(B593-90)*转化表!$H$33,IF(AND(B593&lt;=110,B593&gt;100),9*转化表!$H$24+10*转化表!$H$25+10*转化表!$H$26+10*转化表!$H$27+10*转化表!$H$28+10*转化表!$H$29+10*转化表!$H$30+10*转化表!$H$31+10*转化表!$H$32+10*转化表!$H$33+(B593-100)*转化表!$H$34,IF(AND(B593&lt;=120,B593&gt;110),9*转化表!$H$24+10*转化表!$H$25+10*转化表!$H$26+10*转化表!$H$27+10*转化表!$H$28+10*转化表!$H$29+10*转化表!$H$30+10*转化表!$H$31+10*转化表!$H$32+10*转化表!$H$33+10*转化表!$H$34+(B593-110)*转化表!$H$35))))))))))))</f>
        <v>173.35000000000002</v>
      </c>
      <c r="M593" s="30">
        <v>0.25</v>
      </c>
      <c r="N593" s="28">
        <v>0</v>
      </c>
      <c r="O593" s="28">
        <v>0</v>
      </c>
      <c r="P593" s="28">
        <v>0</v>
      </c>
      <c r="Q593" s="28">
        <v>0</v>
      </c>
      <c r="R593" s="28">
        <v>0</v>
      </c>
      <c r="S593" s="28">
        <v>0</v>
      </c>
    </row>
    <row r="594" spans="1:19">
      <c r="A594" s="27" t="s">
        <v>25</v>
      </c>
      <c r="B594" s="28">
        <v>113</v>
      </c>
      <c r="C594" s="29">
        <f>IF(A594="圣骑士",(40*(人物成长表!$B594-1)+150)*转化表!$H$2,IF(A594="战士",(40*(人物成长表!$B594-1)+150)*转化表!$H$3,IF(A594="盗贼",(40*(人物成长表!$B594-1)+150)*转化表!$H$4,IF(A594="弓手",(40*(人物成长表!$B594-1)+150)*转化表!$H$5,IF(A594="法师",(40*(人物成长表!$B594-1)+150)*转化表!$H$6)))))</f>
        <v>3241</v>
      </c>
      <c r="D594" s="27">
        <v>60</v>
      </c>
      <c r="E594" s="27">
        <v>60</v>
      </c>
      <c r="F594" s="28">
        <v>60</v>
      </c>
      <c r="G594" s="49">
        <f>IF(A594="圣骑士",人物成长表!$D594*人物成长表!$B594*10%*转化表!$B$2+转化表!$B$2*人物成长表!$B594*10%,IF(A594="战士",人物成长表!$D594*人物成长表!$B594*10%+16+(人物成长表!$B594-1)*(-3),IF(A594="盗贼",人物成长表!$D594*人物成长表!$B594*15%*转化表!$B$4,IF(A594="弓手",人物成长表!$D594*人物成长表!$B594*15%*转化表!$B$5,IF(A594="法师",人物成长表!$D594*人物成长表!$B594*15%*转化表!$B$6)))))</f>
        <v>0</v>
      </c>
      <c r="H594" s="49">
        <f>IF(A594="圣骑士",人物成长表!$D594*人物成长表!$B594*5%*转化表!$C$2,IF(A594="战士",人物成长表!$D594*人物成长表!$B594*5%*转化表!$C$3,IF(A594="盗贼",人物成长表!$D594*人物成长表!$B594*5%*转化表!$C$4,IF(A594="弓手",人物成长表!$D594*人物成长表!$B594*5%*转化表!$C$5,IF(A594="法师",人物成长表!$D594*人物成长表!$B594*5%*转化表!$C$6)))))</f>
        <v>237.29999999999998</v>
      </c>
      <c r="I594" s="49">
        <f>IF(A594="圣骑士",人物成长表!$E594*人物成长表!$B594*15%*转化表!$D$2,IF(A594="战士",人物成长表!$E594*人物成长表!$B594*15%*转化表!$D$3,IF(A594="盗贼",人物成长表!$E594*人物成长表!$B594*15%*转化表!$D$4,IF(A594="弓手",人物成长表!$E594*人物成长表!$B594*15%*转化表!$D$5,IF(A594="法师",人物成长表!$E594*人物成长表!$B594*15%*转化表!$D$6)))))</f>
        <v>1220.3999999999999</v>
      </c>
      <c r="J594" s="48">
        <f>(E594-50)*人物成长表!$B594*7%+0.053+IF(AND(B594&lt;=10,B594&gt;0),(人物成长表!$B594-1)*转化表!$F$24,IF(AND(B594&lt;=20,B594&gt;10),9*转化表!$F$24+(B594-10)*转化表!$F$25,IF(AND(B594&lt;=30,B594&gt;20),9*转化表!$F$24+10*转化表!$F$25+(B594-20)*转化表!$F$26,IF(AND(B594&lt;=40,B594&gt;30),9*转化表!$F$24+10*转化表!$F$25+10*转化表!$F$26+(B594-30)*转化表!$F$27,IF(AND(B594&lt;=50,B594&gt;40),9*转化表!$F$24+10*转化表!$F$25+10*转化表!$F$26+10*转化表!$F$27+(B594-40)*转化表!$F$28,IF(AND(B594&lt;=60,B594&gt;50),9*转化表!$F$24+10*转化表!$F$25+10*转化表!$F$26+10*转化表!$F$27+10*转化表!$F$28+(B594-50)*转化表!$F$29,IF(AND(B594&lt;=70,B594&gt;60),9*转化表!$F$24+10*转化表!$F$25+10*转化表!$F$26+10*转化表!$F$27+10*转化表!$F$28+10*转化表!$F$29+(B594-60)*转化表!$F$30,IF(AND(B594&lt;=80,B594&gt;70),9*转化表!$F$24+10*转化表!$F$25+10*转化表!$F$26+10*转化表!$F$27+10*转化表!$F$28+10*转化表!$F$29+10*转化表!$F$30+(B594-70)*转化表!$F$31,IF(AND(B594&lt;=90,B594&gt;80),9*转化表!$F$24+10*转化表!$F$25+10*转化表!$F$26+10*转化表!$F$27+10*转化表!$F$28+10*转化表!$F$29+10*转化表!$F$30+10*转化表!$F$31+(B594-80)*转化表!$F$32,IF(AND(B594&lt;=100,B594&gt;90),9*转化表!$F$24+10*转化表!$F$25+10*转化表!$F$26+10*转化表!$F$27+10*转化表!$F$28+10*转化表!$F$29+10*转化表!$F$30+10*转化表!$F$31+10*转化表!$F$32+(B594-90)*转化表!$F$33,IF(AND(B594&lt;=110,B594&gt;100),9*转化表!$F$24+10*转化表!$F$25+10*转化表!$F$26+10*转化表!$F$27+10*转化表!$F$28+10*转化表!$F$29+10*转化表!$F$30+10*转化表!$F$31+10*转化表!$F$32+10*转化表!$F$33+(B594-100)*转化表!$F$34,IF(AND(B594&lt;=120,B594&gt;110),9*转化表!$F$24+10*转化表!$F$25+10*转化表!$F$26+10*转化表!$F$27+10*转化表!$F$28+10*转化表!$F$29+10*转化表!$F$30+10*转化表!$F$31+10*转化表!$F$32+10*转化表!$F$33+10*转化表!$F$34+(B594-110)*转化表!$F$35))))))))))))</f>
        <v>174.803</v>
      </c>
      <c r="K594" s="48">
        <f>(F594-50)*人物成长表!$B594*10%+0.8+IF(AND(B594&lt;=10,B594&gt;0),(人物成长表!$B594-1)*转化表!$G$24,IF(AND(B594&lt;=20,B594&gt;10),9*转化表!$G$24+(B594-10)*转化表!$G$25,IF(AND(B594&lt;=30,B594&gt;20),9*转化表!$G$24+10*转化表!$G$25+(B594-20)*转化表!$G$26,IF(AND(B594&lt;=40,B594&gt;30),9*转化表!$G$24+10*转化表!$G$25+10*转化表!$G$26+(B594-30)*转化表!$G$27,IF(AND(B594&lt;=50,B594&gt;40),9*转化表!$G$24+10*转化表!$G$25+10*转化表!$G$26+10*转化表!$G$27+(B594-40)*转化表!$G$28,IF(AND(B594&lt;=60,B594&gt;50),9*转化表!$G$24+10*转化表!$G$25+10*转化表!$G$26+10*转化表!$G$27+10*转化表!$G$28+(B594-50)*转化表!$G$29,IF(AND(B594&lt;=70,B594&gt;60),9*转化表!$G$24+10*转化表!$G$25+10*转化表!$G$26+10*转化表!$G$27+10*转化表!$G$28+10*转化表!$G$29+(B594-60)*转化表!$G$30,IF(AND(B594&lt;=80,B594&gt;70),9*转化表!$G$24+10*转化表!$G$25+10*转化表!$G$26+10*转化表!$G$27+10*转化表!$G$28+10*转化表!$G$29+10*转化表!$G$30+(B594-70)*转化表!$G$31,IF(AND(B594&lt;=90,B594&gt;80),9*转化表!$G$24+10*转化表!$G$25+10*转化表!$G$26+10*转化表!$G$27+10*转化表!$G$28+10*转化表!$G$29+10*转化表!$G$30+10*转化表!$G$31+(B594-80)*转化表!$G$32,IF(AND(B594&lt;=100,B594&gt;90),9*转化表!$G$24+10*转化表!$G$25+10*转化表!$G$26+10*转化表!$G$27+10*转化表!$G$28+10*转化表!$G$29+10*转化表!$G$30+10*转化表!$G$31+10*转化表!$G$32+(B594-90)*转化表!$G$33,IF(AND(B594&lt;=110,B594&gt;100),9*转化表!$G$24+10*转化表!$G$25+10*转化表!$G$26+10*转化表!$G$27+10*转化表!$G$28+10*转化表!$G$29+10*转化表!$G$30+10*转化表!$G$31+10*转化表!$G$32+10*转化表!$G$33+(B594-100)*转化表!$G$34,IF(AND(B594&lt;=120,B594&gt;110),9*转化表!$G$24+10*转化表!$G$25+10*转化表!$G$26+10*转化表!$G$27+10*转化表!$G$28+10*转化表!$G$29+10*转化表!$G$30+10*转化表!$G$31+10*转化表!$G$32+10*转化表!$G$33+10*转化表!$G$34+(B594-110)*转化表!$G$35))))))))))))</f>
        <v>821.37</v>
      </c>
      <c r="L594" s="48">
        <f>(F594-50)*人物成长表!$B594*7%+0.8+IF(AND(B594&lt;=10,B594&gt;0),(人物成长表!$B594-1)*转化表!$H$24,IF(AND(B594&lt;=20,B594&gt;10),9*转化表!$H$24+(B594-10)*转化表!$H$25,IF(AND(B594&lt;=30,B594&gt;20),9*转化表!$H$24+10*转化表!$H$25+(B594-20)*转化表!$H$26,IF(AND(B594&lt;=40,B594&gt;30),9*转化表!$H$24+10*转化表!$H$25+10*转化表!$H$26+(B594-30)*转化表!$H$27,IF(AND(B594&lt;=50,B594&gt;40),9*转化表!$H$24+10*转化表!$H$25+10*转化表!$H$26+10*转化表!$H$27+(B594-40)*转化表!$H$28,IF(AND(B594&lt;=60,B594&gt;50),9*转化表!$H$24+10*转化表!$H$25+10*转化表!$H$26+10*转化表!$H$27+10*转化表!$H$28+(B594-50)*转化表!$H$29,IF(AND(B594&lt;=70,B594&gt;60),9*转化表!$H$24+10*转化表!$H$25+10*转化表!$H$26+10*转化表!$H$27+10*转化表!$H$28+10*转化表!$H$29+(B594-60)*转化表!$H$30,IF(AND(B594&lt;=80,B594&gt;70),9*转化表!$H$24+10*转化表!$H$25+10*转化表!$H$26+10*转化表!$H$27+10*转化表!$H$28+10*转化表!$H$29+10*转化表!$H$30+(B594-70)*转化表!$H$31,IF(AND(B594&lt;=90,B594&gt;80),9*转化表!$H$24+10*转化表!$H$25+10*转化表!$H$26+10*转化表!$H$27+10*转化表!$H$28+10*转化表!$H$29+10*转化表!$H$30+10*转化表!$H$31+(B594-80)*转化表!$H$32,IF(AND(B594&lt;=100,B594&gt;90),9*转化表!$H$24+10*转化表!$H$25+10*转化表!$H$26+10*转化表!$H$27+10*转化表!$H$28+10*转化表!$H$29+10*转化表!$H$30+10*转化表!$H$31+10*转化表!$H$32+(B594-90)*转化表!$H$33,IF(AND(B594&lt;=110,B594&gt;100),9*转化表!$H$24+10*转化表!$H$25+10*转化表!$H$26+10*转化表!$H$27+10*转化表!$H$28+10*转化表!$H$29+10*转化表!$H$30+10*转化表!$H$31+10*转化表!$H$32+10*转化表!$H$33+(B594-100)*转化表!$H$34,IF(AND(B594&lt;=120,B594&gt;110),9*转化表!$H$24+10*转化表!$H$25+10*转化表!$H$26+10*转化表!$H$27+10*转化表!$H$28+10*转化表!$H$29+10*转化表!$H$30+10*转化表!$H$31+10*转化表!$H$32+10*转化表!$H$33+10*转化表!$H$34+(B594-110)*转化表!$H$35))))))))))))</f>
        <v>175.55</v>
      </c>
      <c r="M594" s="30">
        <v>0.25</v>
      </c>
      <c r="N594" s="28">
        <v>0</v>
      </c>
      <c r="O594" s="28">
        <v>0</v>
      </c>
      <c r="P594" s="28">
        <v>0</v>
      </c>
      <c r="Q594" s="28">
        <v>0</v>
      </c>
      <c r="R594" s="28">
        <v>0</v>
      </c>
      <c r="S594" s="28">
        <v>0</v>
      </c>
    </row>
    <row r="595" spans="1:19">
      <c r="A595" s="27" t="s">
        <v>25</v>
      </c>
      <c r="B595" s="28">
        <v>114</v>
      </c>
      <c r="C595" s="29">
        <f>IF(A595="圣骑士",(40*(人物成长表!$B595-1)+150)*转化表!$H$2,IF(A595="战士",(40*(人物成长表!$B595-1)+150)*转化表!$H$3,IF(A595="盗贼",(40*(人物成长表!$B595-1)+150)*转化表!$H$4,IF(A595="弓手",(40*(人物成长表!$B595-1)+150)*转化表!$H$5,IF(A595="法师",(40*(人物成长表!$B595-1)+150)*转化表!$H$6)))))</f>
        <v>3269</v>
      </c>
      <c r="D595" s="27">
        <v>60</v>
      </c>
      <c r="E595" s="27">
        <v>60</v>
      </c>
      <c r="F595" s="28">
        <v>60</v>
      </c>
      <c r="G595" s="49">
        <f>IF(A595="圣骑士",人物成长表!$D595*人物成长表!$B595*10%*转化表!$B$2+转化表!$B$2*人物成长表!$B595*10%,IF(A595="战士",人物成长表!$D595*人物成长表!$B595*10%+16+(人物成长表!$B595-1)*(-3),IF(A595="盗贼",人物成长表!$D595*人物成长表!$B595*15%*转化表!$B$4,IF(A595="弓手",人物成长表!$D595*人物成长表!$B595*15%*转化表!$B$5,IF(A595="法师",人物成长表!$D595*人物成长表!$B595*15%*转化表!$B$6)))))</f>
        <v>0</v>
      </c>
      <c r="H595" s="49">
        <f>IF(A595="圣骑士",人物成长表!$D595*人物成长表!$B595*5%*转化表!$C$2,IF(A595="战士",人物成长表!$D595*人物成长表!$B595*5%*转化表!$C$3,IF(A595="盗贼",人物成长表!$D595*人物成长表!$B595*5%*转化表!$C$4,IF(A595="弓手",人物成长表!$D595*人物成长表!$B595*5%*转化表!$C$5,IF(A595="法师",人物成长表!$D595*人物成长表!$B595*5%*转化表!$C$6)))))</f>
        <v>239.39999999999998</v>
      </c>
      <c r="I595" s="49">
        <f>IF(A595="圣骑士",人物成长表!$E595*人物成长表!$B595*15%*转化表!$D$2,IF(A595="战士",人物成长表!$E595*人物成长表!$B595*15%*转化表!$D$3,IF(A595="盗贼",人物成长表!$E595*人物成长表!$B595*15%*转化表!$D$4,IF(A595="弓手",人物成长表!$E595*人物成长表!$B595*15%*转化表!$D$5,IF(A595="法师",人物成长表!$E595*人物成长表!$B595*15%*转化表!$D$6)))))</f>
        <v>1231.2</v>
      </c>
      <c r="J595" s="48">
        <f>(E595-50)*人物成长表!$B595*7%+0.053+IF(AND(B595&lt;=10,B595&gt;0),(人物成长表!$B595-1)*转化表!$F$24,IF(AND(B595&lt;=20,B595&gt;10),9*转化表!$F$24+(B595-10)*转化表!$F$25,IF(AND(B595&lt;=30,B595&gt;20),9*转化表!$F$24+10*转化表!$F$25+(B595-20)*转化表!$F$26,IF(AND(B595&lt;=40,B595&gt;30),9*转化表!$F$24+10*转化表!$F$25+10*转化表!$F$26+(B595-30)*转化表!$F$27,IF(AND(B595&lt;=50,B595&gt;40),9*转化表!$F$24+10*转化表!$F$25+10*转化表!$F$26+10*转化表!$F$27+(B595-40)*转化表!$F$28,IF(AND(B595&lt;=60,B595&gt;50),9*转化表!$F$24+10*转化表!$F$25+10*转化表!$F$26+10*转化表!$F$27+10*转化表!$F$28+(B595-50)*转化表!$F$29,IF(AND(B595&lt;=70,B595&gt;60),9*转化表!$F$24+10*转化表!$F$25+10*转化表!$F$26+10*转化表!$F$27+10*转化表!$F$28+10*转化表!$F$29+(B595-60)*转化表!$F$30,IF(AND(B595&lt;=80,B595&gt;70),9*转化表!$F$24+10*转化表!$F$25+10*转化表!$F$26+10*转化表!$F$27+10*转化表!$F$28+10*转化表!$F$29+10*转化表!$F$30+(B595-70)*转化表!$F$31,IF(AND(B595&lt;=90,B595&gt;80),9*转化表!$F$24+10*转化表!$F$25+10*转化表!$F$26+10*转化表!$F$27+10*转化表!$F$28+10*转化表!$F$29+10*转化表!$F$30+10*转化表!$F$31+(B595-80)*转化表!$F$32,IF(AND(B595&lt;=100,B595&gt;90),9*转化表!$F$24+10*转化表!$F$25+10*转化表!$F$26+10*转化表!$F$27+10*转化表!$F$28+10*转化表!$F$29+10*转化表!$F$30+10*转化表!$F$31+10*转化表!$F$32+(B595-90)*转化表!$F$33,IF(AND(B595&lt;=110,B595&gt;100),9*转化表!$F$24+10*转化表!$F$25+10*转化表!$F$26+10*转化表!$F$27+10*转化表!$F$28+10*转化表!$F$29+10*转化表!$F$30+10*转化表!$F$31+10*转化表!$F$32+10*转化表!$F$33+(B595-100)*转化表!$F$34,IF(AND(B595&lt;=120,B595&gt;110),9*转化表!$F$24+10*转化表!$F$25+10*转化表!$F$26+10*转化表!$F$27+10*转化表!$F$28+10*转化表!$F$29+10*转化表!$F$30+10*转化表!$F$31+10*转化表!$F$32+10*转化表!$F$33+10*转化表!$F$34+(B595-110)*转化表!$F$35))))))))))))</f>
        <v>177.00300000000001</v>
      </c>
      <c r="K595" s="48">
        <f>(F595-50)*人物成长表!$B595*10%+0.8+IF(AND(B595&lt;=10,B595&gt;0),(人物成长表!$B595-1)*转化表!$G$24,IF(AND(B595&lt;=20,B595&gt;10),9*转化表!$G$24+(B595-10)*转化表!$G$25,IF(AND(B595&lt;=30,B595&gt;20),9*转化表!$G$24+10*转化表!$G$25+(B595-20)*转化表!$G$26,IF(AND(B595&lt;=40,B595&gt;30),9*转化表!$G$24+10*转化表!$G$25+10*转化表!$G$26+(B595-30)*转化表!$G$27,IF(AND(B595&lt;=50,B595&gt;40),9*转化表!$G$24+10*转化表!$G$25+10*转化表!$G$26+10*转化表!$G$27+(B595-40)*转化表!$G$28,IF(AND(B595&lt;=60,B595&gt;50),9*转化表!$G$24+10*转化表!$G$25+10*转化表!$G$26+10*转化表!$G$27+10*转化表!$G$28+(B595-50)*转化表!$G$29,IF(AND(B595&lt;=70,B595&gt;60),9*转化表!$G$24+10*转化表!$G$25+10*转化表!$G$26+10*转化表!$G$27+10*转化表!$G$28+10*转化表!$G$29+(B595-60)*转化表!$G$30,IF(AND(B595&lt;=80,B595&gt;70),9*转化表!$G$24+10*转化表!$G$25+10*转化表!$G$26+10*转化表!$G$27+10*转化表!$G$28+10*转化表!$G$29+10*转化表!$G$30+(B595-70)*转化表!$G$31,IF(AND(B595&lt;=90,B595&gt;80),9*转化表!$G$24+10*转化表!$G$25+10*转化表!$G$26+10*转化表!$G$27+10*转化表!$G$28+10*转化表!$G$29+10*转化表!$G$30+10*转化表!$G$31+(B595-80)*转化表!$G$32,IF(AND(B595&lt;=100,B595&gt;90),9*转化表!$G$24+10*转化表!$G$25+10*转化表!$G$26+10*转化表!$G$27+10*转化表!$G$28+10*转化表!$G$29+10*转化表!$G$30+10*转化表!$G$31+10*转化表!$G$32+(B595-90)*转化表!$G$33,IF(AND(B595&lt;=110,B595&gt;100),9*转化表!$G$24+10*转化表!$G$25+10*转化表!$G$26+10*转化表!$G$27+10*转化表!$G$28+10*转化表!$G$29+10*转化表!$G$30+10*转化表!$G$31+10*转化表!$G$32+10*转化表!$G$33+(B595-100)*转化表!$G$34,IF(AND(B595&lt;=120,B595&gt;110),9*转化表!$G$24+10*转化表!$G$25+10*转化表!$G$26+10*转化表!$G$27+10*转化表!$G$28+10*转化表!$G$29+10*转化表!$G$30+10*转化表!$G$31+10*转化表!$G$32+10*转化表!$G$33+10*转化表!$G$34+(B595-110)*转化表!$G$35))))))))))))</f>
        <v>835.67000000000007</v>
      </c>
      <c r="L595" s="48">
        <f>(F595-50)*人物成长表!$B595*7%+0.8+IF(AND(B595&lt;=10,B595&gt;0),(人物成长表!$B595-1)*转化表!$H$24,IF(AND(B595&lt;=20,B595&gt;10),9*转化表!$H$24+(B595-10)*转化表!$H$25,IF(AND(B595&lt;=30,B595&gt;20),9*转化表!$H$24+10*转化表!$H$25+(B595-20)*转化表!$H$26,IF(AND(B595&lt;=40,B595&gt;30),9*转化表!$H$24+10*转化表!$H$25+10*转化表!$H$26+(B595-30)*转化表!$H$27,IF(AND(B595&lt;=50,B595&gt;40),9*转化表!$H$24+10*转化表!$H$25+10*转化表!$H$26+10*转化表!$H$27+(B595-40)*转化表!$H$28,IF(AND(B595&lt;=60,B595&gt;50),9*转化表!$H$24+10*转化表!$H$25+10*转化表!$H$26+10*转化表!$H$27+10*转化表!$H$28+(B595-50)*转化表!$H$29,IF(AND(B595&lt;=70,B595&gt;60),9*转化表!$H$24+10*转化表!$H$25+10*转化表!$H$26+10*转化表!$H$27+10*转化表!$H$28+10*转化表!$H$29+(B595-60)*转化表!$H$30,IF(AND(B595&lt;=80,B595&gt;70),9*转化表!$H$24+10*转化表!$H$25+10*转化表!$H$26+10*转化表!$H$27+10*转化表!$H$28+10*转化表!$H$29+10*转化表!$H$30+(B595-70)*转化表!$H$31,IF(AND(B595&lt;=90,B595&gt;80),9*转化表!$H$24+10*转化表!$H$25+10*转化表!$H$26+10*转化表!$H$27+10*转化表!$H$28+10*转化表!$H$29+10*转化表!$H$30+10*转化表!$H$31+(B595-80)*转化表!$H$32,IF(AND(B595&lt;=100,B595&gt;90),9*转化表!$H$24+10*转化表!$H$25+10*转化表!$H$26+10*转化表!$H$27+10*转化表!$H$28+10*转化表!$H$29+10*转化表!$H$30+10*转化表!$H$31+10*转化表!$H$32+(B595-90)*转化表!$H$33,IF(AND(B595&lt;=110,B595&gt;100),9*转化表!$H$24+10*转化表!$H$25+10*转化表!$H$26+10*转化表!$H$27+10*转化表!$H$28+10*转化表!$H$29+10*转化表!$H$30+10*转化表!$H$31+10*转化表!$H$32+10*转化表!$H$33+(B595-100)*转化表!$H$34,IF(AND(B595&lt;=120,B595&gt;110),9*转化表!$H$24+10*转化表!$H$25+10*转化表!$H$26+10*转化表!$H$27+10*转化表!$H$28+10*转化表!$H$29+10*转化表!$H$30+10*转化表!$H$31+10*转化表!$H$32+10*转化表!$H$33+10*转化表!$H$34+(B595-110)*转化表!$H$35))))))))))))</f>
        <v>177.75</v>
      </c>
      <c r="M595" s="30">
        <v>0.25</v>
      </c>
      <c r="N595" s="28">
        <v>0</v>
      </c>
      <c r="O595" s="28">
        <v>0</v>
      </c>
      <c r="P595" s="28">
        <v>0</v>
      </c>
      <c r="Q595" s="28">
        <v>0</v>
      </c>
      <c r="R595" s="28">
        <v>0</v>
      </c>
      <c r="S595" s="28">
        <v>0</v>
      </c>
    </row>
    <row r="596" spans="1:19">
      <c r="A596" s="27" t="s">
        <v>25</v>
      </c>
      <c r="B596" s="28">
        <v>115</v>
      </c>
      <c r="C596" s="29">
        <f>IF(A596="圣骑士",(40*(人物成长表!$B596-1)+150)*转化表!$H$2,IF(A596="战士",(40*(人物成长表!$B596-1)+150)*转化表!$H$3,IF(A596="盗贼",(40*(人物成长表!$B596-1)+150)*转化表!$H$4,IF(A596="弓手",(40*(人物成长表!$B596-1)+150)*转化表!$H$5,IF(A596="法师",(40*(人物成长表!$B596-1)+150)*转化表!$H$6)))))</f>
        <v>3297</v>
      </c>
      <c r="D596" s="27">
        <v>60</v>
      </c>
      <c r="E596" s="27">
        <v>60</v>
      </c>
      <c r="F596" s="28">
        <v>60</v>
      </c>
      <c r="G596" s="49">
        <f>IF(A596="圣骑士",人物成长表!$D596*人物成长表!$B596*10%*转化表!$B$2+转化表!$B$2*人物成长表!$B596*10%,IF(A596="战士",人物成长表!$D596*人物成长表!$B596*10%+16+(人物成长表!$B596-1)*(-3),IF(A596="盗贼",人物成长表!$D596*人物成长表!$B596*15%*转化表!$B$4,IF(A596="弓手",人物成长表!$D596*人物成长表!$B596*15%*转化表!$B$5,IF(A596="法师",人物成长表!$D596*人物成长表!$B596*15%*转化表!$B$6)))))</f>
        <v>0</v>
      </c>
      <c r="H596" s="49">
        <f>IF(A596="圣骑士",人物成长表!$D596*人物成长表!$B596*5%*转化表!$C$2,IF(A596="战士",人物成长表!$D596*人物成长表!$B596*5%*转化表!$C$3,IF(A596="盗贼",人物成长表!$D596*人物成长表!$B596*5%*转化表!$C$4,IF(A596="弓手",人物成长表!$D596*人物成长表!$B596*5%*转化表!$C$5,IF(A596="法师",人物成长表!$D596*人物成长表!$B596*5%*转化表!$C$6)))))</f>
        <v>241.49999999999997</v>
      </c>
      <c r="I596" s="49">
        <f>IF(A596="圣骑士",人物成长表!$E596*人物成长表!$B596*15%*转化表!$D$2,IF(A596="战士",人物成长表!$E596*人物成长表!$B596*15%*转化表!$D$3,IF(A596="盗贼",人物成长表!$E596*人物成长表!$B596*15%*转化表!$D$4,IF(A596="弓手",人物成长表!$E596*人物成长表!$B596*15%*转化表!$D$5,IF(A596="法师",人物成长表!$E596*人物成长表!$B596*15%*转化表!$D$6)))))</f>
        <v>1242</v>
      </c>
      <c r="J596" s="48">
        <f>(E596-50)*人物成长表!$B596*7%+0.053+IF(AND(B596&lt;=10,B596&gt;0),(人物成长表!$B596-1)*转化表!$F$24,IF(AND(B596&lt;=20,B596&gt;10),9*转化表!$F$24+(B596-10)*转化表!$F$25,IF(AND(B596&lt;=30,B596&gt;20),9*转化表!$F$24+10*转化表!$F$25+(B596-20)*转化表!$F$26,IF(AND(B596&lt;=40,B596&gt;30),9*转化表!$F$24+10*转化表!$F$25+10*转化表!$F$26+(B596-30)*转化表!$F$27,IF(AND(B596&lt;=50,B596&gt;40),9*转化表!$F$24+10*转化表!$F$25+10*转化表!$F$26+10*转化表!$F$27+(B596-40)*转化表!$F$28,IF(AND(B596&lt;=60,B596&gt;50),9*转化表!$F$24+10*转化表!$F$25+10*转化表!$F$26+10*转化表!$F$27+10*转化表!$F$28+(B596-50)*转化表!$F$29,IF(AND(B596&lt;=70,B596&gt;60),9*转化表!$F$24+10*转化表!$F$25+10*转化表!$F$26+10*转化表!$F$27+10*转化表!$F$28+10*转化表!$F$29+(B596-60)*转化表!$F$30,IF(AND(B596&lt;=80,B596&gt;70),9*转化表!$F$24+10*转化表!$F$25+10*转化表!$F$26+10*转化表!$F$27+10*转化表!$F$28+10*转化表!$F$29+10*转化表!$F$30+(B596-70)*转化表!$F$31,IF(AND(B596&lt;=90,B596&gt;80),9*转化表!$F$24+10*转化表!$F$25+10*转化表!$F$26+10*转化表!$F$27+10*转化表!$F$28+10*转化表!$F$29+10*转化表!$F$30+10*转化表!$F$31+(B596-80)*转化表!$F$32,IF(AND(B596&lt;=100,B596&gt;90),9*转化表!$F$24+10*转化表!$F$25+10*转化表!$F$26+10*转化表!$F$27+10*转化表!$F$28+10*转化表!$F$29+10*转化表!$F$30+10*转化表!$F$31+10*转化表!$F$32+(B596-90)*转化表!$F$33,IF(AND(B596&lt;=110,B596&gt;100),9*转化表!$F$24+10*转化表!$F$25+10*转化表!$F$26+10*转化表!$F$27+10*转化表!$F$28+10*转化表!$F$29+10*转化表!$F$30+10*转化表!$F$31+10*转化表!$F$32+10*转化表!$F$33+(B596-100)*转化表!$F$34,IF(AND(B596&lt;=120,B596&gt;110),9*转化表!$F$24+10*转化表!$F$25+10*转化表!$F$26+10*转化表!$F$27+10*转化表!$F$28+10*转化表!$F$29+10*转化表!$F$30+10*转化表!$F$31+10*转化表!$F$32+10*转化表!$F$33+10*转化表!$F$34+(B596-110)*转化表!$F$35))))))))))))</f>
        <v>179.20300000000003</v>
      </c>
      <c r="K596" s="48">
        <f>(F596-50)*人物成长表!$B596*10%+0.8+IF(AND(B596&lt;=10,B596&gt;0),(人物成长表!$B596-1)*转化表!$G$24,IF(AND(B596&lt;=20,B596&gt;10),9*转化表!$G$24+(B596-10)*转化表!$G$25,IF(AND(B596&lt;=30,B596&gt;20),9*转化表!$G$24+10*转化表!$G$25+(B596-20)*转化表!$G$26,IF(AND(B596&lt;=40,B596&gt;30),9*转化表!$G$24+10*转化表!$G$25+10*转化表!$G$26+(B596-30)*转化表!$G$27,IF(AND(B596&lt;=50,B596&gt;40),9*转化表!$G$24+10*转化表!$G$25+10*转化表!$G$26+10*转化表!$G$27+(B596-40)*转化表!$G$28,IF(AND(B596&lt;=60,B596&gt;50),9*转化表!$G$24+10*转化表!$G$25+10*转化表!$G$26+10*转化表!$G$27+10*转化表!$G$28+(B596-50)*转化表!$G$29,IF(AND(B596&lt;=70,B596&gt;60),9*转化表!$G$24+10*转化表!$G$25+10*转化表!$G$26+10*转化表!$G$27+10*转化表!$G$28+10*转化表!$G$29+(B596-60)*转化表!$G$30,IF(AND(B596&lt;=80,B596&gt;70),9*转化表!$G$24+10*转化表!$G$25+10*转化表!$G$26+10*转化表!$G$27+10*转化表!$G$28+10*转化表!$G$29+10*转化表!$G$30+(B596-70)*转化表!$G$31,IF(AND(B596&lt;=90,B596&gt;80),9*转化表!$G$24+10*转化表!$G$25+10*转化表!$G$26+10*转化表!$G$27+10*转化表!$G$28+10*转化表!$G$29+10*转化表!$G$30+10*转化表!$G$31+(B596-80)*转化表!$G$32,IF(AND(B596&lt;=100,B596&gt;90),9*转化表!$G$24+10*转化表!$G$25+10*转化表!$G$26+10*转化表!$G$27+10*转化表!$G$28+10*转化表!$G$29+10*转化表!$G$30+10*转化表!$G$31+10*转化表!$G$32+(B596-90)*转化表!$G$33,IF(AND(B596&lt;=110,B596&gt;100),9*转化表!$G$24+10*转化表!$G$25+10*转化表!$G$26+10*转化表!$G$27+10*转化表!$G$28+10*转化表!$G$29+10*转化表!$G$30+10*转化表!$G$31+10*转化表!$G$32+10*转化表!$G$33+(B596-100)*转化表!$G$34,IF(AND(B596&lt;=120,B596&gt;110),9*转化表!$G$24+10*转化表!$G$25+10*转化表!$G$26+10*转化表!$G$27+10*转化表!$G$28+10*转化表!$G$29+10*转化表!$G$30+10*转化表!$G$31+10*转化表!$G$32+10*转化表!$G$33+10*转化表!$G$34+(B596-110)*转化表!$G$35))))))))))))</f>
        <v>849.97</v>
      </c>
      <c r="L596" s="48">
        <f>(F596-50)*人物成长表!$B596*7%+0.8+IF(AND(B596&lt;=10,B596&gt;0),(人物成长表!$B596-1)*转化表!$H$24,IF(AND(B596&lt;=20,B596&gt;10),9*转化表!$H$24+(B596-10)*转化表!$H$25,IF(AND(B596&lt;=30,B596&gt;20),9*转化表!$H$24+10*转化表!$H$25+(B596-20)*转化表!$H$26,IF(AND(B596&lt;=40,B596&gt;30),9*转化表!$H$24+10*转化表!$H$25+10*转化表!$H$26+(B596-30)*转化表!$H$27,IF(AND(B596&lt;=50,B596&gt;40),9*转化表!$H$24+10*转化表!$H$25+10*转化表!$H$26+10*转化表!$H$27+(B596-40)*转化表!$H$28,IF(AND(B596&lt;=60,B596&gt;50),9*转化表!$H$24+10*转化表!$H$25+10*转化表!$H$26+10*转化表!$H$27+10*转化表!$H$28+(B596-50)*转化表!$H$29,IF(AND(B596&lt;=70,B596&gt;60),9*转化表!$H$24+10*转化表!$H$25+10*转化表!$H$26+10*转化表!$H$27+10*转化表!$H$28+10*转化表!$H$29+(B596-60)*转化表!$H$30,IF(AND(B596&lt;=80,B596&gt;70),9*转化表!$H$24+10*转化表!$H$25+10*转化表!$H$26+10*转化表!$H$27+10*转化表!$H$28+10*转化表!$H$29+10*转化表!$H$30+(B596-70)*转化表!$H$31,IF(AND(B596&lt;=90,B596&gt;80),9*转化表!$H$24+10*转化表!$H$25+10*转化表!$H$26+10*转化表!$H$27+10*转化表!$H$28+10*转化表!$H$29+10*转化表!$H$30+10*转化表!$H$31+(B596-80)*转化表!$H$32,IF(AND(B596&lt;=100,B596&gt;90),9*转化表!$H$24+10*转化表!$H$25+10*转化表!$H$26+10*转化表!$H$27+10*转化表!$H$28+10*转化表!$H$29+10*转化表!$H$30+10*转化表!$H$31+10*转化表!$H$32+(B596-90)*转化表!$H$33,IF(AND(B596&lt;=110,B596&gt;100),9*转化表!$H$24+10*转化表!$H$25+10*转化表!$H$26+10*转化表!$H$27+10*转化表!$H$28+10*转化表!$H$29+10*转化表!$H$30+10*转化表!$H$31+10*转化表!$H$32+10*转化表!$H$33+(B596-100)*转化表!$H$34,IF(AND(B596&lt;=120,B596&gt;110),9*转化表!$H$24+10*转化表!$H$25+10*转化表!$H$26+10*转化表!$H$27+10*转化表!$H$28+10*转化表!$H$29+10*转化表!$H$30+10*转化表!$H$31+10*转化表!$H$32+10*转化表!$H$33+10*转化表!$H$34+(B596-110)*转化表!$H$35))))))))))))</f>
        <v>179.95000000000002</v>
      </c>
      <c r="M596" s="30">
        <v>0.25</v>
      </c>
      <c r="N596" s="28">
        <v>0</v>
      </c>
      <c r="O596" s="28">
        <v>0</v>
      </c>
      <c r="P596" s="28">
        <v>0</v>
      </c>
      <c r="Q596" s="28">
        <v>0</v>
      </c>
      <c r="R596" s="28">
        <v>0</v>
      </c>
      <c r="S596" s="28">
        <v>0</v>
      </c>
    </row>
    <row r="597" spans="1:19">
      <c r="A597" s="27" t="s">
        <v>25</v>
      </c>
      <c r="B597" s="28">
        <v>116</v>
      </c>
      <c r="C597" s="29">
        <f>IF(A597="圣骑士",(40*(人物成长表!$B597-1)+150)*转化表!$H$2,IF(A597="战士",(40*(人物成长表!$B597-1)+150)*转化表!$H$3,IF(A597="盗贼",(40*(人物成长表!$B597-1)+150)*转化表!$H$4,IF(A597="弓手",(40*(人物成长表!$B597-1)+150)*转化表!$H$5,IF(A597="法师",(40*(人物成长表!$B597-1)+150)*转化表!$H$6)))))</f>
        <v>3325</v>
      </c>
      <c r="D597" s="27">
        <v>60</v>
      </c>
      <c r="E597" s="27">
        <v>60</v>
      </c>
      <c r="F597" s="28">
        <v>60</v>
      </c>
      <c r="G597" s="49">
        <f>IF(A597="圣骑士",人物成长表!$D597*人物成长表!$B597*10%*转化表!$B$2+转化表!$B$2*人物成长表!$B597*10%,IF(A597="战士",人物成长表!$D597*人物成长表!$B597*10%+16+(人物成长表!$B597-1)*(-3),IF(A597="盗贼",人物成长表!$D597*人物成长表!$B597*15%*转化表!$B$4,IF(A597="弓手",人物成长表!$D597*人物成长表!$B597*15%*转化表!$B$5,IF(A597="法师",人物成长表!$D597*人物成长表!$B597*15%*转化表!$B$6)))))</f>
        <v>0</v>
      </c>
      <c r="H597" s="49">
        <f>IF(A597="圣骑士",人物成长表!$D597*人物成长表!$B597*5%*转化表!$C$2,IF(A597="战士",人物成长表!$D597*人物成长表!$B597*5%*转化表!$C$3,IF(A597="盗贼",人物成长表!$D597*人物成长表!$B597*5%*转化表!$C$4,IF(A597="弓手",人物成长表!$D597*人物成长表!$B597*5%*转化表!$C$5,IF(A597="法师",人物成长表!$D597*人物成长表!$B597*5%*转化表!$C$6)))))</f>
        <v>243.6</v>
      </c>
      <c r="I597" s="49">
        <f>IF(A597="圣骑士",人物成长表!$E597*人物成长表!$B597*15%*转化表!$D$2,IF(A597="战士",人物成长表!$E597*人物成长表!$B597*15%*转化表!$D$3,IF(A597="盗贼",人物成长表!$E597*人物成长表!$B597*15%*转化表!$D$4,IF(A597="弓手",人物成长表!$E597*人物成长表!$B597*15%*转化表!$D$5,IF(A597="法师",人物成长表!$E597*人物成长表!$B597*15%*转化表!$D$6)))))</f>
        <v>1252.8</v>
      </c>
      <c r="J597" s="48">
        <f>(E597-50)*人物成长表!$B597*7%+0.053+IF(AND(B597&lt;=10,B597&gt;0),(人物成长表!$B597-1)*转化表!$F$24,IF(AND(B597&lt;=20,B597&gt;10),9*转化表!$F$24+(B597-10)*转化表!$F$25,IF(AND(B597&lt;=30,B597&gt;20),9*转化表!$F$24+10*转化表!$F$25+(B597-20)*转化表!$F$26,IF(AND(B597&lt;=40,B597&gt;30),9*转化表!$F$24+10*转化表!$F$25+10*转化表!$F$26+(B597-30)*转化表!$F$27,IF(AND(B597&lt;=50,B597&gt;40),9*转化表!$F$24+10*转化表!$F$25+10*转化表!$F$26+10*转化表!$F$27+(B597-40)*转化表!$F$28,IF(AND(B597&lt;=60,B597&gt;50),9*转化表!$F$24+10*转化表!$F$25+10*转化表!$F$26+10*转化表!$F$27+10*转化表!$F$28+(B597-50)*转化表!$F$29,IF(AND(B597&lt;=70,B597&gt;60),9*转化表!$F$24+10*转化表!$F$25+10*转化表!$F$26+10*转化表!$F$27+10*转化表!$F$28+10*转化表!$F$29+(B597-60)*转化表!$F$30,IF(AND(B597&lt;=80,B597&gt;70),9*转化表!$F$24+10*转化表!$F$25+10*转化表!$F$26+10*转化表!$F$27+10*转化表!$F$28+10*转化表!$F$29+10*转化表!$F$30+(B597-70)*转化表!$F$31,IF(AND(B597&lt;=90,B597&gt;80),9*转化表!$F$24+10*转化表!$F$25+10*转化表!$F$26+10*转化表!$F$27+10*转化表!$F$28+10*转化表!$F$29+10*转化表!$F$30+10*转化表!$F$31+(B597-80)*转化表!$F$32,IF(AND(B597&lt;=100,B597&gt;90),9*转化表!$F$24+10*转化表!$F$25+10*转化表!$F$26+10*转化表!$F$27+10*转化表!$F$28+10*转化表!$F$29+10*转化表!$F$30+10*转化表!$F$31+10*转化表!$F$32+(B597-90)*转化表!$F$33,IF(AND(B597&lt;=110,B597&gt;100),9*转化表!$F$24+10*转化表!$F$25+10*转化表!$F$26+10*转化表!$F$27+10*转化表!$F$28+10*转化表!$F$29+10*转化表!$F$30+10*转化表!$F$31+10*转化表!$F$32+10*转化表!$F$33+(B597-100)*转化表!$F$34,IF(AND(B597&lt;=120,B597&gt;110),9*转化表!$F$24+10*转化表!$F$25+10*转化表!$F$26+10*转化表!$F$27+10*转化表!$F$28+10*转化表!$F$29+10*转化表!$F$30+10*转化表!$F$31+10*转化表!$F$32+10*转化表!$F$33+10*转化表!$F$34+(B597-110)*转化表!$F$35))))))))))))</f>
        <v>181.40300000000002</v>
      </c>
      <c r="K597" s="48">
        <f>(F597-50)*人物成长表!$B597*10%+0.8+IF(AND(B597&lt;=10,B597&gt;0),(人物成长表!$B597-1)*转化表!$G$24,IF(AND(B597&lt;=20,B597&gt;10),9*转化表!$G$24+(B597-10)*转化表!$G$25,IF(AND(B597&lt;=30,B597&gt;20),9*转化表!$G$24+10*转化表!$G$25+(B597-20)*转化表!$G$26,IF(AND(B597&lt;=40,B597&gt;30),9*转化表!$G$24+10*转化表!$G$25+10*转化表!$G$26+(B597-30)*转化表!$G$27,IF(AND(B597&lt;=50,B597&gt;40),9*转化表!$G$24+10*转化表!$G$25+10*转化表!$G$26+10*转化表!$G$27+(B597-40)*转化表!$G$28,IF(AND(B597&lt;=60,B597&gt;50),9*转化表!$G$24+10*转化表!$G$25+10*转化表!$G$26+10*转化表!$G$27+10*转化表!$G$28+(B597-50)*转化表!$G$29,IF(AND(B597&lt;=70,B597&gt;60),9*转化表!$G$24+10*转化表!$G$25+10*转化表!$G$26+10*转化表!$G$27+10*转化表!$G$28+10*转化表!$G$29+(B597-60)*转化表!$G$30,IF(AND(B597&lt;=80,B597&gt;70),9*转化表!$G$24+10*转化表!$G$25+10*转化表!$G$26+10*转化表!$G$27+10*转化表!$G$28+10*转化表!$G$29+10*转化表!$G$30+(B597-70)*转化表!$G$31,IF(AND(B597&lt;=90,B597&gt;80),9*转化表!$G$24+10*转化表!$G$25+10*转化表!$G$26+10*转化表!$G$27+10*转化表!$G$28+10*转化表!$G$29+10*转化表!$G$30+10*转化表!$G$31+(B597-80)*转化表!$G$32,IF(AND(B597&lt;=100,B597&gt;90),9*转化表!$G$24+10*转化表!$G$25+10*转化表!$G$26+10*转化表!$G$27+10*转化表!$G$28+10*转化表!$G$29+10*转化表!$G$30+10*转化表!$G$31+10*转化表!$G$32+(B597-90)*转化表!$G$33,IF(AND(B597&lt;=110,B597&gt;100),9*转化表!$G$24+10*转化表!$G$25+10*转化表!$G$26+10*转化表!$G$27+10*转化表!$G$28+10*转化表!$G$29+10*转化表!$G$30+10*转化表!$G$31+10*转化表!$G$32+10*转化表!$G$33+(B597-100)*转化表!$G$34,IF(AND(B597&lt;=120,B597&gt;110),9*转化表!$G$24+10*转化表!$G$25+10*转化表!$G$26+10*转化表!$G$27+10*转化表!$G$28+10*转化表!$G$29+10*转化表!$G$30+10*转化表!$G$31+10*转化表!$G$32+10*转化表!$G$33+10*转化表!$G$34+(B597-110)*转化表!$G$35))))))))))))</f>
        <v>864.27</v>
      </c>
      <c r="L597" s="48">
        <f>(F597-50)*人物成长表!$B597*7%+0.8+IF(AND(B597&lt;=10,B597&gt;0),(人物成长表!$B597-1)*转化表!$H$24,IF(AND(B597&lt;=20,B597&gt;10),9*转化表!$H$24+(B597-10)*转化表!$H$25,IF(AND(B597&lt;=30,B597&gt;20),9*转化表!$H$24+10*转化表!$H$25+(B597-20)*转化表!$H$26,IF(AND(B597&lt;=40,B597&gt;30),9*转化表!$H$24+10*转化表!$H$25+10*转化表!$H$26+(B597-30)*转化表!$H$27,IF(AND(B597&lt;=50,B597&gt;40),9*转化表!$H$24+10*转化表!$H$25+10*转化表!$H$26+10*转化表!$H$27+(B597-40)*转化表!$H$28,IF(AND(B597&lt;=60,B597&gt;50),9*转化表!$H$24+10*转化表!$H$25+10*转化表!$H$26+10*转化表!$H$27+10*转化表!$H$28+(B597-50)*转化表!$H$29,IF(AND(B597&lt;=70,B597&gt;60),9*转化表!$H$24+10*转化表!$H$25+10*转化表!$H$26+10*转化表!$H$27+10*转化表!$H$28+10*转化表!$H$29+(B597-60)*转化表!$H$30,IF(AND(B597&lt;=80,B597&gt;70),9*转化表!$H$24+10*转化表!$H$25+10*转化表!$H$26+10*转化表!$H$27+10*转化表!$H$28+10*转化表!$H$29+10*转化表!$H$30+(B597-70)*转化表!$H$31,IF(AND(B597&lt;=90,B597&gt;80),9*转化表!$H$24+10*转化表!$H$25+10*转化表!$H$26+10*转化表!$H$27+10*转化表!$H$28+10*转化表!$H$29+10*转化表!$H$30+10*转化表!$H$31+(B597-80)*转化表!$H$32,IF(AND(B597&lt;=100,B597&gt;90),9*转化表!$H$24+10*转化表!$H$25+10*转化表!$H$26+10*转化表!$H$27+10*转化表!$H$28+10*转化表!$H$29+10*转化表!$H$30+10*转化表!$H$31+10*转化表!$H$32+(B597-90)*转化表!$H$33,IF(AND(B597&lt;=110,B597&gt;100),9*转化表!$H$24+10*转化表!$H$25+10*转化表!$H$26+10*转化表!$H$27+10*转化表!$H$28+10*转化表!$H$29+10*转化表!$H$30+10*转化表!$H$31+10*转化表!$H$32+10*转化表!$H$33+(B597-100)*转化表!$H$34,IF(AND(B597&lt;=120,B597&gt;110),9*转化表!$H$24+10*转化表!$H$25+10*转化表!$H$26+10*转化表!$H$27+10*转化表!$H$28+10*转化表!$H$29+10*转化表!$H$30+10*转化表!$H$31+10*转化表!$H$32+10*转化表!$H$33+10*转化表!$H$34+(B597-110)*转化表!$H$35))))))))))))</f>
        <v>182.15</v>
      </c>
      <c r="M597" s="30">
        <v>0.25</v>
      </c>
      <c r="N597" s="28">
        <v>0</v>
      </c>
      <c r="O597" s="28">
        <v>0</v>
      </c>
      <c r="P597" s="28">
        <v>0</v>
      </c>
      <c r="Q597" s="28">
        <v>0</v>
      </c>
      <c r="R597" s="28">
        <v>0</v>
      </c>
      <c r="S597" s="28">
        <v>0</v>
      </c>
    </row>
    <row r="598" spans="1:19">
      <c r="A598" s="27" t="s">
        <v>25</v>
      </c>
      <c r="B598" s="28">
        <v>117</v>
      </c>
      <c r="C598" s="29">
        <f>IF(A598="圣骑士",(40*(人物成长表!$B598-1)+150)*转化表!$H$2,IF(A598="战士",(40*(人物成长表!$B598-1)+150)*转化表!$H$3,IF(A598="盗贼",(40*(人物成长表!$B598-1)+150)*转化表!$H$4,IF(A598="弓手",(40*(人物成长表!$B598-1)+150)*转化表!$H$5,IF(A598="法师",(40*(人物成长表!$B598-1)+150)*转化表!$H$6)))))</f>
        <v>3353</v>
      </c>
      <c r="D598" s="27">
        <v>60</v>
      </c>
      <c r="E598" s="27">
        <v>60</v>
      </c>
      <c r="F598" s="28">
        <v>60</v>
      </c>
      <c r="G598" s="49">
        <f>IF(A598="圣骑士",人物成长表!$D598*人物成长表!$B598*10%*转化表!$B$2+转化表!$B$2*人物成长表!$B598*10%,IF(A598="战士",人物成长表!$D598*人物成长表!$B598*10%+16+(人物成长表!$B598-1)*(-3),IF(A598="盗贼",人物成长表!$D598*人物成长表!$B598*15%*转化表!$B$4,IF(A598="弓手",人物成长表!$D598*人物成长表!$B598*15%*转化表!$B$5,IF(A598="法师",人物成长表!$D598*人物成长表!$B598*15%*转化表!$B$6)))))</f>
        <v>0</v>
      </c>
      <c r="H598" s="49">
        <f>IF(A598="圣骑士",人物成长表!$D598*人物成长表!$B598*5%*转化表!$C$2,IF(A598="战士",人物成长表!$D598*人物成长表!$B598*5%*转化表!$C$3,IF(A598="盗贼",人物成长表!$D598*人物成长表!$B598*5%*转化表!$C$4,IF(A598="弓手",人物成长表!$D598*人物成长表!$B598*5%*转化表!$C$5,IF(A598="法师",人物成长表!$D598*人物成长表!$B598*5%*转化表!$C$6)))))</f>
        <v>245.7</v>
      </c>
      <c r="I598" s="49">
        <f>IF(A598="圣骑士",人物成长表!$E598*人物成长表!$B598*15%*转化表!$D$2,IF(A598="战士",人物成长表!$E598*人物成长表!$B598*15%*转化表!$D$3,IF(A598="盗贼",人物成长表!$E598*人物成长表!$B598*15%*转化表!$D$4,IF(A598="弓手",人物成长表!$E598*人物成长表!$B598*15%*转化表!$D$5,IF(A598="法师",人物成长表!$E598*人物成长表!$B598*15%*转化表!$D$6)))))</f>
        <v>1263.5999999999999</v>
      </c>
      <c r="J598" s="48">
        <f>(E598-50)*人物成长表!$B598*7%+0.053+IF(AND(B598&lt;=10,B598&gt;0),(人物成长表!$B598-1)*转化表!$F$24,IF(AND(B598&lt;=20,B598&gt;10),9*转化表!$F$24+(B598-10)*转化表!$F$25,IF(AND(B598&lt;=30,B598&gt;20),9*转化表!$F$24+10*转化表!$F$25+(B598-20)*转化表!$F$26,IF(AND(B598&lt;=40,B598&gt;30),9*转化表!$F$24+10*转化表!$F$25+10*转化表!$F$26+(B598-30)*转化表!$F$27,IF(AND(B598&lt;=50,B598&gt;40),9*转化表!$F$24+10*转化表!$F$25+10*转化表!$F$26+10*转化表!$F$27+(B598-40)*转化表!$F$28,IF(AND(B598&lt;=60,B598&gt;50),9*转化表!$F$24+10*转化表!$F$25+10*转化表!$F$26+10*转化表!$F$27+10*转化表!$F$28+(B598-50)*转化表!$F$29,IF(AND(B598&lt;=70,B598&gt;60),9*转化表!$F$24+10*转化表!$F$25+10*转化表!$F$26+10*转化表!$F$27+10*转化表!$F$28+10*转化表!$F$29+(B598-60)*转化表!$F$30,IF(AND(B598&lt;=80,B598&gt;70),9*转化表!$F$24+10*转化表!$F$25+10*转化表!$F$26+10*转化表!$F$27+10*转化表!$F$28+10*转化表!$F$29+10*转化表!$F$30+(B598-70)*转化表!$F$31,IF(AND(B598&lt;=90,B598&gt;80),9*转化表!$F$24+10*转化表!$F$25+10*转化表!$F$26+10*转化表!$F$27+10*转化表!$F$28+10*转化表!$F$29+10*转化表!$F$30+10*转化表!$F$31+(B598-80)*转化表!$F$32,IF(AND(B598&lt;=100,B598&gt;90),9*转化表!$F$24+10*转化表!$F$25+10*转化表!$F$26+10*转化表!$F$27+10*转化表!$F$28+10*转化表!$F$29+10*转化表!$F$30+10*转化表!$F$31+10*转化表!$F$32+(B598-90)*转化表!$F$33,IF(AND(B598&lt;=110,B598&gt;100),9*转化表!$F$24+10*转化表!$F$25+10*转化表!$F$26+10*转化表!$F$27+10*转化表!$F$28+10*转化表!$F$29+10*转化表!$F$30+10*转化表!$F$31+10*转化表!$F$32+10*转化表!$F$33+(B598-100)*转化表!$F$34,IF(AND(B598&lt;=120,B598&gt;110),9*转化表!$F$24+10*转化表!$F$25+10*转化表!$F$26+10*转化表!$F$27+10*转化表!$F$28+10*转化表!$F$29+10*转化表!$F$30+10*转化表!$F$31+10*转化表!$F$32+10*转化表!$F$33+10*转化表!$F$34+(B598-110)*转化表!$F$35))))))))))))</f>
        <v>183.60300000000001</v>
      </c>
      <c r="K598" s="48">
        <f>(F598-50)*人物成长表!$B598*10%+0.8+IF(AND(B598&lt;=10,B598&gt;0),(人物成长表!$B598-1)*转化表!$G$24,IF(AND(B598&lt;=20,B598&gt;10),9*转化表!$G$24+(B598-10)*转化表!$G$25,IF(AND(B598&lt;=30,B598&gt;20),9*转化表!$G$24+10*转化表!$G$25+(B598-20)*转化表!$G$26,IF(AND(B598&lt;=40,B598&gt;30),9*转化表!$G$24+10*转化表!$G$25+10*转化表!$G$26+(B598-30)*转化表!$G$27,IF(AND(B598&lt;=50,B598&gt;40),9*转化表!$G$24+10*转化表!$G$25+10*转化表!$G$26+10*转化表!$G$27+(B598-40)*转化表!$G$28,IF(AND(B598&lt;=60,B598&gt;50),9*转化表!$G$24+10*转化表!$G$25+10*转化表!$G$26+10*转化表!$G$27+10*转化表!$G$28+(B598-50)*转化表!$G$29,IF(AND(B598&lt;=70,B598&gt;60),9*转化表!$G$24+10*转化表!$G$25+10*转化表!$G$26+10*转化表!$G$27+10*转化表!$G$28+10*转化表!$G$29+(B598-60)*转化表!$G$30,IF(AND(B598&lt;=80,B598&gt;70),9*转化表!$G$24+10*转化表!$G$25+10*转化表!$G$26+10*转化表!$G$27+10*转化表!$G$28+10*转化表!$G$29+10*转化表!$G$30+(B598-70)*转化表!$G$31,IF(AND(B598&lt;=90,B598&gt;80),9*转化表!$G$24+10*转化表!$G$25+10*转化表!$G$26+10*转化表!$G$27+10*转化表!$G$28+10*转化表!$G$29+10*转化表!$G$30+10*转化表!$G$31+(B598-80)*转化表!$G$32,IF(AND(B598&lt;=100,B598&gt;90),9*转化表!$G$24+10*转化表!$G$25+10*转化表!$G$26+10*转化表!$G$27+10*转化表!$G$28+10*转化表!$G$29+10*转化表!$G$30+10*转化表!$G$31+10*转化表!$G$32+(B598-90)*转化表!$G$33,IF(AND(B598&lt;=110,B598&gt;100),9*转化表!$G$24+10*转化表!$G$25+10*转化表!$G$26+10*转化表!$G$27+10*转化表!$G$28+10*转化表!$G$29+10*转化表!$G$30+10*转化表!$G$31+10*转化表!$G$32+10*转化表!$G$33+(B598-100)*转化表!$G$34,IF(AND(B598&lt;=120,B598&gt;110),9*转化表!$G$24+10*转化表!$G$25+10*转化表!$G$26+10*转化表!$G$27+10*转化表!$G$28+10*转化表!$G$29+10*转化表!$G$30+10*转化表!$G$31+10*转化表!$G$32+10*转化表!$G$33+10*转化表!$G$34+(B598-110)*转化表!$G$35))))))))))))</f>
        <v>878.57</v>
      </c>
      <c r="L598" s="48">
        <f>(F598-50)*人物成长表!$B598*7%+0.8+IF(AND(B598&lt;=10,B598&gt;0),(人物成长表!$B598-1)*转化表!$H$24,IF(AND(B598&lt;=20,B598&gt;10),9*转化表!$H$24+(B598-10)*转化表!$H$25,IF(AND(B598&lt;=30,B598&gt;20),9*转化表!$H$24+10*转化表!$H$25+(B598-20)*转化表!$H$26,IF(AND(B598&lt;=40,B598&gt;30),9*转化表!$H$24+10*转化表!$H$25+10*转化表!$H$26+(B598-30)*转化表!$H$27,IF(AND(B598&lt;=50,B598&gt;40),9*转化表!$H$24+10*转化表!$H$25+10*转化表!$H$26+10*转化表!$H$27+(B598-40)*转化表!$H$28,IF(AND(B598&lt;=60,B598&gt;50),9*转化表!$H$24+10*转化表!$H$25+10*转化表!$H$26+10*转化表!$H$27+10*转化表!$H$28+(B598-50)*转化表!$H$29,IF(AND(B598&lt;=70,B598&gt;60),9*转化表!$H$24+10*转化表!$H$25+10*转化表!$H$26+10*转化表!$H$27+10*转化表!$H$28+10*转化表!$H$29+(B598-60)*转化表!$H$30,IF(AND(B598&lt;=80,B598&gt;70),9*转化表!$H$24+10*转化表!$H$25+10*转化表!$H$26+10*转化表!$H$27+10*转化表!$H$28+10*转化表!$H$29+10*转化表!$H$30+(B598-70)*转化表!$H$31,IF(AND(B598&lt;=90,B598&gt;80),9*转化表!$H$24+10*转化表!$H$25+10*转化表!$H$26+10*转化表!$H$27+10*转化表!$H$28+10*转化表!$H$29+10*转化表!$H$30+10*转化表!$H$31+(B598-80)*转化表!$H$32,IF(AND(B598&lt;=100,B598&gt;90),9*转化表!$H$24+10*转化表!$H$25+10*转化表!$H$26+10*转化表!$H$27+10*转化表!$H$28+10*转化表!$H$29+10*转化表!$H$30+10*转化表!$H$31+10*转化表!$H$32+(B598-90)*转化表!$H$33,IF(AND(B598&lt;=110,B598&gt;100),9*转化表!$H$24+10*转化表!$H$25+10*转化表!$H$26+10*转化表!$H$27+10*转化表!$H$28+10*转化表!$H$29+10*转化表!$H$30+10*转化表!$H$31+10*转化表!$H$32+10*转化表!$H$33+(B598-100)*转化表!$H$34,IF(AND(B598&lt;=120,B598&gt;110),9*转化表!$H$24+10*转化表!$H$25+10*转化表!$H$26+10*转化表!$H$27+10*转化表!$H$28+10*转化表!$H$29+10*转化表!$H$30+10*转化表!$H$31+10*转化表!$H$32+10*转化表!$H$33+10*转化表!$H$34+(B598-110)*转化表!$H$35))))))))))))</f>
        <v>184.35000000000002</v>
      </c>
      <c r="M598" s="30">
        <v>0.25</v>
      </c>
      <c r="N598" s="28">
        <v>0</v>
      </c>
      <c r="O598" s="28">
        <v>0</v>
      </c>
      <c r="P598" s="28">
        <v>0</v>
      </c>
      <c r="Q598" s="28">
        <v>0</v>
      </c>
      <c r="R598" s="28">
        <v>0</v>
      </c>
      <c r="S598" s="28">
        <v>0</v>
      </c>
    </row>
    <row r="599" spans="1:19">
      <c r="A599" s="27" t="s">
        <v>25</v>
      </c>
      <c r="B599" s="28">
        <v>118</v>
      </c>
      <c r="C599" s="29">
        <f>IF(A599="圣骑士",(40*(人物成长表!$B599-1)+150)*转化表!$H$2,IF(A599="战士",(40*(人物成长表!$B599-1)+150)*转化表!$H$3,IF(A599="盗贼",(40*(人物成长表!$B599-1)+150)*转化表!$H$4,IF(A599="弓手",(40*(人物成长表!$B599-1)+150)*转化表!$H$5,IF(A599="法师",(40*(人物成长表!$B599-1)+150)*转化表!$H$6)))))</f>
        <v>3381</v>
      </c>
      <c r="D599" s="27">
        <v>60</v>
      </c>
      <c r="E599" s="27">
        <v>60</v>
      </c>
      <c r="F599" s="28">
        <v>60</v>
      </c>
      <c r="G599" s="49">
        <f>IF(A599="圣骑士",人物成长表!$D599*人物成长表!$B599*10%*转化表!$B$2+转化表!$B$2*人物成长表!$B599*10%,IF(A599="战士",人物成长表!$D599*人物成长表!$B599*10%+16+(人物成长表!$B599-1)*(-3),IF(A599="盗贼",人物成长表!$D599*人物成长表!$B599*15%*转化表!$B$4,IF(A599="弓手",人物成长表!$D599*人物成长表!$B599*15%*转化表!$B$5,IF(A599="法师",人物成长表!$D599*人物成长表!$B599*15%*转化表!$B$6)))))</f>
        <v>0</v>
      </c>
      <c r="H599" s="49">
        <f>IF(A599="圣骑士",人物成长表!$D599*人物成长表!$B599*5%*转化表!$C$2,IF(A599="战士",人物成长表!$D599*人物成长表!$B599*5%*转化表!$C$3,IF(A599="盗贼",人物成长表!$D599*人物成长表!$B599*5%*转化表!$C$4,IF(A599="弓手",人物成长表!$D599*人物成长表!$B599*5%*转化表!$C$5,IF(A599="法师",人物成长表!$D599*人物成长表!$B599*5%*转化表!$C$6)))))</f>
        <v>247.79999999999998</v>
      </c>
      <c r="I599" s="49">
        <f>IF(A599="圣骑士",人物成长表!$E599*人物成长表!$B599*15%*转化表!$D$2,IF(A599="战士",人物成长表!$E599*人物成长表!$B599*15%*转化表!$D$3,IF(A599="盗贼",人物成长表!$E599*人物成长表!$B599*15%*转化表!$D$4,IF(A599="弓手",人物成长表!$E599*人物成长表!$B599*15%*转化表!$D$5,IF(A599="法师",人物成长表!$E599*人物成长表!$B599*15%*转化表!$D$6)))))</f>
        <v>1274.3999999999999</v>
      </c>
      <c r="J599" s="48">
        <f>(E599-50)*人物成长表!$B599*7%+0.053+IF(AND(B599&lt;=10,B599&gt;0),(人物成长表!$B599-1)*转化表!$F$24,IF(AND(B599&lt;=20,B599&gt;10),9*转化表!$F$24+(B599-10)*转化表!$F$25,IF(AND(B599&lt;=30,B599&gt;20),9*转化表!$F$24+10*转化表!$F$25+(B599-20)*转化表!$F$26,IF(AND(B599&lt;=40,B599&gt;30),9*转化表!$F$24+10*转化表!$F$25+10*转化表!$F$26+(B599-30)*转化表!$F$27,IF(AND(B599&lt;=50,B599&gt;40),9*转化表!$F$24+10*转化表!$F$25+10*转化表!$F$26+10*转化表!$F$27+(B599-40)*转化表!$F$28,IF(AND(B599&lt;=60,B599&gt;50),9*转化表!$F$24+10*转化表!$F$25+10*转化表!$F$26+10*转化表!$F$27+10*转化表!$F$28+(B599-50)*转化表!$F$29,IF(AND(B599&lt;=70,B599&gt;60),9*转化表!$F$24+10*转化表!$F$25+10*转化表!$F$26+10*转化表!$F$27+10*转化表!$F$28+10*转化表!$F$29+(B599-60)*转化表!$F$30,IF(AND(B599&lt;=80,B599&gt;70),9*转化表!$F$24+10*转化表!$F$25+10*转化表!$F$26+10*转化表!$F$27+10*转化表!$F$28+10*转化表!$F$29+10*转化表!$F$30+(B599-70)*转化表!$F$31,IF(AND(B599&lt;=90,B599&gt;80),9*转化表!$F$24+10*转化表!$F$25+10*转化表!$F$26+10*转化表!$F$27+10*转化表!$F$28+10*转化表!$F$29+10*转化表!$F$30+10*转化表!$F$31+(B599-80)*转化表!$F$32,IF(AND(B599&lt;=100,B599&gt;90),9*转化表!$F$24+10*转化表!$F$25+10*转化表!$F$26+10*转化表!$F$27+10*转化表!$F$28+10*转化表!$F$29+10*转化表!$F$30+10*转化表!$F$31+10*转化表!$F$32+(B599-90)*转化表!$F$33,IF(AND(B599&lt;=110,B599&gt;100),9*转化表!$F$24+10*转化表!$F$25+10*转化表!$F$26+10*转化表!$F$27+10*转化表!$F$28+10*转化表!$F$29+10*转化表!$F$30+10*转化表!$F$31+10*转化表!$F$32+10*转化表!$F$33+(B599-100)*转化表!$F$34,IF(AND(B599&lt;=120,B599&gt;110),9*转化表!$F$24+10*转化表!$F$25+10*转化表!$F$26+10*转化表!$F$27+10*转化表!$F$28+10*转化表!$F$29+10*转化表!$F$30+10*转化表!$F$31+10*转化表!$F$32+10*转化表!$F$33+10*转化表!$F$34+(B599-110)*转化表!$F$35))))))))))))</f>
        <v>185.803</v>
      </c>
      <c r="K599" s="48">
        <f>(F599-50)*人物成长表!$B599*10%+0.8+IF(AND(B599&lt;=10,B599&gt;0),(人物成长表!$B599-1)*转化表!$G$24,IF(AND(B599&lt;=20,B599&gt;10),9*转化表!$G$24+(B599-10)*转化表!$G$25,IF(AND(B599&lt;=30,B599&gt;20),9*转化表!$G$24+10*转化表!$G$25+(B599-20)*转化表!$G$26,IF(AND(B599&lt;=40,B599&gt;30),9*转化表!$G$24+10*转化表!$G$25+10*转化表!$G$26+(B599-30)*转化表!$G$27,IF(AND(B599&lt;=50,B599&gt;40),9*转化表!$G$24+10*转化表!$G$25+10*转化表!$G$26+10*转化表!$G$27+(B599-40)*转化表!$G$28,IF(AND(B599&lt;=60,B599&gt;50),9*转化表!$G$24+10*转化表!$G$25+10*转化表!$G$26+10*转化表!$G$27+10*转化表!$G$28+(B599-50)*转化表!$G$29,IF(AND(B599&lt;=70,B599&gt;60),9*转化表!$G$24+10*转化表!$G$25+10*转化表!$G$26+10*转化表!$G$27+10*转化表!$G$28+10*转化表!$G$29+(B599-60)*转化表!$G$30,IF(AND(B599&lt;=80,B599&gt;70),9*转化表!$G$24+10*转化表!$G$25+10*转化表!$G$26+10*转化表!$G$27+10*转化表!$G$28+10*转化表!$G$29+10*转化表!$G$30+(B599-70)*转化表!$G$31,IF(AND(B599&lt;=90,B599&gt;80),9*转化表!$G$24+10*转化表!$G$25+10*转化表!$G$26+10*转化表!$G$27+10*转化表!$G$28+10*转化表!$G$29+10*转化表!$G$30+10*转化表!$G$31+(B599-80)*转化表!$G$32,IF(AND(B599&lt;=100,B599&gt;90),9*转化表!$G$24+10*转化表!$G$25+10*转化表!$G$26+10*转化表!$G$27+10*转化表!$G$28+10*转化表!$G$29+10*转化表!$G$30+10*转化表!$G$31+10*转化表!$G$32+(B599-90)*转化表!$G$33,IF(AND(B599&lt;=110,B599&gt;100),9*转化表!$G$24+10*转化表!$G$25+10*转化表!$G$26+10*转化表!$G$27+10*转化表!$G$28+10*转化表!$G$29+10*转化表!$G$30+10*转化表!$G$31+10*转化表!$G$32+10*转化表!$G$33+(B599-100)*转化表!$G$34,IF(AND(B599&lt;=120,B599&gt;110),9*转化表!$G$24+10*转化表!$G$25+10*转化表!$G$26+10*转化表!$G$27+10*转化表!$G$28+10*转化表!$G$29+10*转化表!$G$30+10*转化表!$G$31+10*转化表!$G$32+10*转化表!$G$33+10*转化表!$G$34+(B599-110)*转化表!$G$35))))))))))))</f>
        <v>892.87</v>
      </c>
      <c r="L599" s="48">
        <f>(F599-50)*人物成长表!$B599*7%+0.8+IF(AND(B599&lt;=10,B599&gt;0),(人物成长表!$B599-1)*转化表!$H$24,IF(AND(B599&lt;=20,B599&gt;10),9*转化表!$H$24+(B599-10)*转化表!$H$25,IF(AND(B599&lt;=30,B599&gt;20),9*转化表!$H$24+10*转化表!$H$25+(B599-20)*转化表!$H$26,IF(AND(B599&lt;=40,B599&gt;30),9*转化表!$H$24+10*转化表!$H$25+10*转化表!$H$26+(B599-30)*转化表!$H$27,IF(AND(B599&lt;=50,B599&gt;40),9*转化表!$H$24+10*转化表!$H$25+10*转化表!$H$26+10*转化表!$H$27+(B599-40)*转化表!$H$28,IF(AND(B599&lt;=60,B599&gt;50),9*转化表!$H$24+10*转化表!$H$25+10*转化表!$H$26+10*转化表!$H$27+10*转化表!$H$28+(B599-50)*转化表!$H$29,IF(AND(B599&lt;=70,B599&gt;60),9*转化表!$H$24+10*转化表!$H$25+10*转化表!$H$26+10*转化表!$H$27+10*转化表!$H$28+10*转化表!$H$29+(B599-60)*转化表!$H$30,IF(AND(B599&lt;=80,B599&gt;70),9*转化表!$H$24+10*转化表!$H$25+10*转化表!$H$26+10*转化表!$H$27+10*转化表!$H$28+10*转化表!$H$29+10*转化表!$H$30+(B599-70)*转化表!$H$31,IF(AND(B599&lt;=90,B599&gt;80),9*转化表!$H$24+10*转化表!$H$25+10*转化表!$H$26+10*转化表!$H$27+10*转化表!$H$28+10*转化表!$H$29+10*转化表!$H$30+10*转化表!$H$31+(B599-80)*转化表!$H$32,IF(AND(B599&lt;=100,B599&gt;90),9*转化表!$H$24+10*转化表!$H$25+10*转化表!$H$26+10*转化表!$H$27+10*转化表!$H$28+10*转化表!$H$29+10*转化表!$H$30+10*转化表!$H$31+10*转化表!$H$32+(B599-90)*转化表!$H$33,IF(AND(B599&lt;=110,B599&gt;100),9*转化表!$H$24+10*转化表!$H$25+10*转化表!$H$26+10*转化表!$H$27+10*转化表!$H$28+10*转化表!$H$29+10*转化表!$H$30+10*转化表!$H$31+10*转化表!$H$32+10*转化表!$H$33+(B599-100)*转化表!$H$34,IF(AND(B599&lt;=120,B599&gt;110),9*转化表!$H$24+10*转化表!$H$25+10*转化表!$H$26+10*转化表!$H$27+10*转化表!$H$28+10*转化表!$H$29+10*转化表!$H$30+10*转化表!$H$31+10*转化表!$H$32+10*转化表!$H$33+10*转化表!$H$34+(B599-110)*转化表!$H$35))))))))))))</f>
        <v>186.55</v>
      </c>
      <c r="M599" s="30">
        <v>0.25</v>
      </c>
      <c r="N599" s="28">
        <v>0</v>
      </c>
      <c r="O599" s="28">
        <v>0</v>
      </c>
      <c r="P599" s="28">
        <v>0</v>
      </c>
      <c r="Q599" s="28">
        <v>0</v>
      </c>
      <c r="R599" s="28">
        <v>0</v>
      </c>
      <c r="S599" s="28">
        <v>0</v>
      </c>
    </row>
    <row r="600" spans="1:19">
      <c r="A600" s="27" t="s">
        <v>25</v>
      </c>
      <c r="B600" s="28">
        <v>119</v>
      </c>
      <c r="C600" s="29">
        <f>IF(A600="圣骑士",(40*(人物成长表!$B600-1)+150)*转化表!$H$2,IF(A600="战士",(40*(人物成长表!$B600-1)+150)*转化表!$H$3,IF(A600="盗贼",(40*(人物成长表!$B600-1)+150)*转化表!$H$4,IF(A600="弓手",(40*(人物成长表!$B600-1)+150)*转化表!$H$5,IF(A600="法师",(40*(人物成长表!$B600-1)+150)*转化表!$H$6)))))</f>
        <v>3409</v>
      </c>
      <c r="D600" s="27">
        <v>60</v>
      </c>
      <c r="E600" s="27">
        <v>60</v>
      </c>
      <c r="F600" s="28">
        <v>60</v>
      </c>
      <c r="G600" s="49">
        <f>IF(A600="圣骑士",人物成长表!$D600*人物成长表!$B600*10%*转化表!$B$2+转化表!$B$2*人物成长表!$B600*10%,IF(A600="战士",人物成长表!$D600*人物成长表!$B600*10%+16+(人物成长表!$B600-1)*(-3),IF(A600="盗贼",人物成长表!$D600*人物成长表!$B600*15%*转化表!$B$4,IF(A600="弓手",人物成长表!$D600*人物成长表!$B600*15%*转化表!$B$5,IF(A600="法师",人物成长表!$D600*人物成长表!$B600*15%*转化表!$B$6)))))</f>
        <v>0</v>
      </c>
      <c r="H600" s="49">
        <f>IF(A600="圣骑士",人物成长表!$D600*人物成长表!$B600*5%*转化表!$C$2,IF(A600="战士",人物成长表!$D600*人物成长表!$B600*5%*转化表!$C$3,IF(A600="盗贼",人物成长表!$D600*人物成长表!$B600*5%*转化表!$C$4,IF(A600="弓手",人物成长表!$D600*人物成长表!$B600*5%*转化表!$C$5,IF(A600="法师",人物成长表!$D600*人物成长表!$B600*5%*转化表!$C$6)))))</f>
        <v>249.89999999999998</v>
      </c>
      <c r="I600" s="49">
        <f>IF(A600="圣骑士",人物成长表!$E600*人物成长表!$B600*15%*转化表!$D$2,IF(A600="战士",人物成长表!$E600*人物成长表!$B600*15%*转化表!$D$3,IF(A600="盗贼",人物成长表!$E600*人物成长表!$B600*15%*转化表!$D$4,IF(A600="弓手",人物成长表!$E600*人物成长表!$B600*15%*转化表!$D$5,IF(A600="法师",人物成长表!$E600*人物成长表!$B600*15%*转化表!$D$6)))))</f>
        <v>1285.2</v>
      </c>
      <c r="J600" s="48">
        <f>(E600-50)*人物成长表!$B600*7%+0.053+IF(AND(B600&lt;=10,B600&gt;0),(人物成长表!$B600-1)*转化表!$F$24,IF(AND(B600&lt;=20,B600&gt;10),9*转化表!$F$24+(B600-10)*转化表!$F$25,IF(AND(B600&lt;=30,B600&gt;20),9*转化表!$F$24+10*转化表!$F$25+(B600-20)*转化表!$F$26,IF(AND(B600&lt;=40,B600&gt;30),9*转化表!$F$24+10*转化表!$F$25+10*转化表!$F$26+(B600-30)*转化表!$F$27,IF(AND(B600&lt;=50,B600&gt;40),9*转化表!$F$24+10*转化表!$F$25+10*转化表!$F$26+10*转化表!$F$27+(B600-40)*转化表!$F$28,IF(AND(B600&lt;=60,B600&gt;50),9*转化表!$F$24+10*转化表!$F$25+10*转化表!$F$26+10*转化表!$F$27+10*转化表!$F$28+(B600-50)*转化表!$F$29,IF(AND(B600&lt;=70,B600&gt;60),9*转化表!$F$24+10*转化表!$F$25+10*转化表!$F$26+10*转化表!$F$27+10*转化表!$F$28+10*转化表!$F$29+(B600-60)*转化表!$F$30,IF(AND(B600&lt;=80,B600&gt;70),9*转化表!$F$24+10*转化表!$F$25+10*转化表!$F$26+10*转化表!$F$27+10*转化表!$F$28+10*转化表!$F$29+10*转化表!$F$30+(B600-70)*转化表!$F$31,IF(AND(B600&lt;=90,B600&gt;80),9*转化表!$F$24+10*转化表!$F$25+10*转化表!$F$26+10*转化表!$F$27+10*转化表!$F$28+10*转化表!$F$29+10*转化表!$F$30+10*转化表!$F$31+(B600-80)*转化表!$F$32,IF(AND(B600&lt;=100,B600&gt;90),9*转化表!$F$24+10*转化表!$F$25+10*转化表!$F$26+10*转化表!$F$27+10*转化表!$F$28+10*转化表!$F$29+10*转化表!$F$30+10*转化表!$F$31+10*转化表!$F$32+(B600-90)*转化表!$F$33,IF(AND(B600&lt;=110,B600&gt;100),9*转化表!$F$24+10*转化表!$F$25+10*转化表!$F$26+10*转化表!$F$27+10*转化表!$F$28+10*转化表!$F$29+10*转化表!$F$30+10*转化表!$F$31+10*转化表!$F$32+10*转化表!$F$33+(B600-100)*转化表!$F$34,IF(AND(B600&lt;=120,B600&gt;110),9*转化表!$F$24+10*转化表!$F$25+10*转化表!$F$26+10*转化表!$F$27+10*转化表!$F$28+10*转化表!$F$29+10*转化表!$F$30+10*转化表!$F$31+10*转化表!$F$32+10*转化表!$F$33+10*转化表!$F$34+(B600-110)*转化表!$F$35))))))))))))</f>
        <v>188.00300000000001</v>
      </c>
      <c r="K600" s="48">
        <f>(F600-50)*人物成长表!$B600*10%+0.8+IF(AND(B600&lt;=10,B600&gt;0),(人物成长表!$B600-1)*转化表!$G$24,IF(AND(B600&lt;=20,B600&gt;10),9*转化表!$G$24+(B600-10)*转化表!$G$25,IF(AND(B600&lt;=30,B600&gt;20),9*转化表!$G$24+10*转化表!$G$25+(B600-20)*转化表!$G$26,IF(AND(B600&lt;=40,B600&gt;30),9*转化表!$G$24+10*转化表!$G$25+10*转化表!$G$26+(B600-30)*转化表!$G$27,IF(AND(B600&lt;=50,B600&gt;40),9*转化表!$G$24+10*转化表!$G$25+10*转化表!$G$26+10*转化表!$G$27+(B600-40)*转化表!$G$28,IF(AND(B600&lt;=60,B600&gt;50),9*转化表!$G$24+10*转化表!$G$25+10*转化表!$G$26+10*转化表!$G$27+10*转化表!$G$28+(B600-50)*转化表!$G$29,IF(AND(B600&lt;=70,B600&gt;60),9*转化表!$G$24+10*转化表!$G$25+10*转化表!$G$26+10*转化表!$G$27+10*转化表!$G$28+10*转化表!$G$29+(B600-60)*转化表!$G$30,IF(AND(B600&lt;=80,B600&gt;70),9*转化表!$G$24+10*转化表!$G$25+10*转化表!$G$26+10*转化表!$G$27+10*转化表!$G$28+10*转化表!$G$29+10*转化表!$G$30+(B600-70)*转化表!$G$31,IF(AND(B600&lt;=90,B600&gt;80),9*转化表!$G$24+10*转化表!$G$25+10*转化表!$G$26+10*转化表!$G$27+10*转化表!$G$28+10*转化表!$G$29+10*转化表!$G$30+10*转化表!$G$31+(B600-80)*转化表!$G$32,IF(AND(B600&lt;=100,B600&gt;90),9*转化表!$G$24+10*转化表!$G$25+10*转化表!$G$26+10*转化表!$G$27+10*转化表!$G$28+10*转化表!$G$29+10*转化表!$G$30+10*转化表!$G$31+10*转化表!$G$32+(B600-90)*转化表!$G$33,IF(AND(B600&lt;=110,B600&gt;100),9*转化表!$G$24+10*转化表!$G$25+10*转化表!$G$26+10*转化表!$G$27+10*转化表!$G$28+10*转化表!$G$29+10*转化表!$G$30+10*转化表!$G$31+10*转化表!$G$32+10*转化表!$G$33+(B600-100)*转化表!$G$34,IF(AND(B600&lt;=120,B600&gt;110),9*转化表!$G$24+10*转化表!$G$25+10*转化表!$G$26+10*转化表!$G$27+10*转化表!$G$28+10*转化表!$G$29+10*转化表!$G$30+10*转化表!$G$31+10*转化表!$G$32+10*转化表!$G$33+10*转化表!$G$34+(B600-110)*转化表!$G$35))))))))))))</f>
        <v>907.17000000000007</v>
      </c>
      <c r="L600" s="48">
        <f>(F600-50)*人物成长表!$B600*7%+0.8+IF(AND(B600&lt;=10,B600&gt;0),(人物成长表!$B600-1)*转化表!$H$24,IF(AND(B600&lt;=20,B600&gt;10),9*转化表!$H$24+(B600-10)*转化表!$H$25,IF(AND(B600&lt;=30,B600&gt;20),9*转化表!$H$24+10*转化表!$H$25+(B600-20)*转化表!$H$26,IF(AND(B600&lt;=40,B600&gt;30),9*转化表!$H$24+10*转化表!$H$25+10*转化表!$H$26+(B600-30)*转化表!$H$27,IF(AND(B600&lt;=50,B600&gt;40),9*转化表!$H$24+10*转化表!$H$25+10*转化表!$H$26+10*转化表!$H$27+(B600-40)*转化表!$H$28,IF(AND(B600&lt;=60,B600&gt;50),9*转化表!$H$24+10*转化表!$H$25+10*转化表!$H$26+10*转化表!$H$27+10*转化表!$H$28+(B600-50)*转化表!$H$29,IF(AND(B600&lt;=70,B600&gt;60),9*转化表!$H$24+10*转化表!$H$25+10*转化表!$H$26+10*转化表!$H$27+10*转化表!$H$28+10*转化表!$H$29+(B600-60)*转化表!$H$30,IF(AND(B600&lt;=80,B600&gt;70),9*转化表!$H$24+10*转化表!$H$25+10*转化表!$H$26+10*转化表!$H$27+10*转化表!$H$28+10*转化表!$H$29+10*转化表!$H$30+(B600-70)*转化表!$H$31,IF(AND(B600&lt;=90,B600&gt;80),9*转化表!$H$24+10*转化表!$H$25+10*转化表!$H$26+10*转化表!$H$27+10*转化表!$H$28+10*转化表!$H$29+10*转化表!$H$30+10*转化表!$H$31+(B600-80)*转化表!$H$32,IF(AND(B600&lt;=100,B600&gt;90),9*转化表!$H$24+10*转化表!$H$25+10*转化表!$H$26+10*转化表!$H$27+10*转化表!$H$28+10*转化表!$H$29+10*转化表!$H$30+10*转化表!$H$31+10*转化表!$H$32+(B600-90)*转化表!$H$33,IF(AND(B600&lt;=110,B600&gt;100),9*转化表!$H$24+10*转化表!$H$25+10*转化表!$H$26+10*转化表!$H$27+10*转化表!$H$28+10*转化表!$H$29+10*转化表!$H$30+10*转化表!$H$31+10*转化表!$H$32+10*转化表!$H$33+(B600-100)*转化表!$H$34,IF(AND(B600&lt;=120,B600&gt;110),9*转化表!$H$24+10*转化表!$H$25+10*转化表!$H$26+10*转化表!$H$27+10*转化表!$H$28+10*转化表!$H$29+10*转化表!$H$30+10*转化表!$H$31+10*转化表!$H$32+10*转化表!$H$33+10*转化表!$H$34+(B600-110)*转化表!$H$35))))))))))))</f>
        <v>188.75</v>
      </c>
      <c r="M600" s="30">
        <v>0.25</v>
      </c>
      <c r="N600" s="28">
        <v>0</v>
      </c>
      <c r="O600" s="28">
        <v>0</v>
      </c>
      <c r="P600" s="28">
        <v>0</v>
      </c>
      <c r="Q600" s="28">
        <v>0</v>
      </c>
      <c r="R600" s="28">
        <v>0</v>
      </c>
      <c r="S600" s="28">
        <v>0</v>
      </c>
    </row>
    <row r="601" spans="1:19">
      <c r="A601" s="27" t="s">
        <v>25</v>
      </c>
      <c r="B601" s="28">
        <v>120</v>
      </c>
      <c r="C601" s="29">
        <f>IF(A601="圣骑士",(40*(人物成长表!$B601-1)+150)*转化表!$H$2,IF(A601="战士",(40*(人物成长表!$B601-1)+150)*转化表!$H$3,IF(A601="盗贼",(40*(人物成长表!$B601-1)+150)*转化表!$H$4,IF(A601="弓手",(40*(人物成长表!$B601-1)+150)*转化表!$H$5,IF(A601="法师",(40*(人物成长表!$B601-1)+150)*转化表!$H$6)))))</f>
        <v>3437</v>
      </c>
      <c r="D601" s="27">
        <v>60</v>
      </c>
      <c r="E601" s="27">
        <v>60</v>
      </c>
      <c r="F601" s="28">
        <v>60</v>
      </c>
      <c r="G601" s="49">
        <f>IF(A601="圣骑士",人物成长表!$D601*人物成长表!$B601*10%*转化表!$B$2+转化表!$B$2*人物成长表!$B601*10%,IF(A601="战士",人物成长表!$D601*人物成长表!$B601*10%+16+(人物成长表!$B601-1)*(-3),IF(A601="盗贼",人物成长表!$D601*人物成长表!$B601*15%*转化表!$B$4,IF(A601="弓手",人物成长表!$D601*人物成长表!$B601*15%*转化表!$B$5,IF(A601="法师",人物成长表!$D601*人物成长表!$B601*15%*转化表!$B$6)))))</f>
        <v>0</v>
      </c>
      <c r="H601" s="49">
        <f>IF(A601="圣骑士",人物成长表!$D601*人物成长表!$B601*5%*转化表!$C$2,IF(A601="战士",人物成长表!$D601*人物成长表!$B601*5%*转化表!$C$3,IF(A601="盗贼",人物成长表!$D601*人物成长表!$B601*5%*转化表!$C$4,IF(A601="弓手",人物成长表!$D601*人物成长表!$B601*5%*转化表!$C$5,IF(A601="法师",人物成长表!$D601*人物成长表!$B601*5%*转化表!$C$6)))))</f>
        <v>251.99999999999997</v>
      </c>
      <c r="I601" s="49">
        <f>IF(A601="圣骑士",人物成长表!$E601*人物成长表!$B601*15%*转化表!$D$2,IF(A601="战士",人物成长表!$E601*人物成长表!$B601*15%*转化表!$D$3,IF(A601="盗贼",人物成长表!$E601*人物成长表!$B601*15%*转化表!$D$4,IF(A601="弓手",人物成长表!$E601*人物成长表!$B601*15%*转化表!$D$5,IF(A601="法师",人物成长表!$E601*人物成长表!$B601*15%*转化表!$D$6)))))</f>
        <v>1296</v>
      </c>
      <c r="J601" s="48">
        <f>(E601-50)*人物成长表!$B601*7%+0.053+IF(AND(B601&lt;=10,B601&gt;0),(人物成长表!$B601-1)*转化表!$F$24,IF(AND(B601&lt;=20,B601&gt;10),9*转化表!$F$24+(B601-10)*转化表!$F$25,IF(AND(B601&lt;=30,B601&gt;20),9*转化表!$F$24+10*转化表!$F$25+(B601-20)*转化表!$F$26,IF(AND(B601&lt;=40,B601&gt;30),9*转化表!$F$24+10*转化表!$F$25+10*转化表!$F$26+(B601-30)*转化表!$F$27,IF(AND(B601&lt;=50,B601&gt;40),9*转化表!$F$24+10*转化表!$F$25+10*转化表!$F$26+10*转化表!$F$27+(B601-40)*转化表!$F$28,IF(AND(B601&lt;=60,B601&gt;50),9*转化表!$F$24+10*转化表!$F$25+10*转化表!$F$26+10*转化表!$F$27+10*转化表!$F$28+(B601-50)*转化表!$F$29,IF(AND(B601&lt;=70,B601&gt;60),9*转化表!$F$24+10*转化表!$F$25+10*转化表!$F$26+10*转化表!$F$27+10*转化表!$F$28+10*转化表!$F$29+(B601-60)*转化表!$F$30,IF(AND(B601&lt;=80,B601&gt;70),9*转化表!$F$24+10*转化表!$F$25+10*转化表!$F$26+10*转化表!$F$27+10*转化表!$F$28+10*转化表!$F$29+10*转化表!$F$30+(B601-70)*转化表!$F$31,IF(AND(B601&lt;=90,B601&gt;80),9*转化表!$F$24+10*转化表!$F$25+10*转化表!$F$26+10*转化表!$F$27+10*转化表!$F$28+10*转化表!$F$29+10*转化表!$F$30+10*转化表!$F$31+(B601-80)*转化表!$F$32,IF(AND(B601&lt;=100,B601&gt;90),9*转化表!$F$24+10*转化表!$F$25+10*转化表!$F$26+10*转化表!$F$27+10*转化表!$F$28+10*转化表!$F$29+10*转化表!$F$30+10*转化表!$F$31+10*转化表!$F$32+(B601-90)*转化表!$F$33,IF(AND(B601&lt;=110,B601&gt;100),9*转化表!$F$24+10*转化表!$F$25+10*转化表!$F$26+10*转化表!$F$27+10*转化表!$F$28+10*转化表!$F$29+10*转化表!$F$30+10*转化表!$F$31+10*转化表!$F$32+10*转化表!$F$33+(B601-100)*转化表!$F$34,IF(AND(B601&lt;=120,B601&gt;110),9*转化表!$F$24+10*转化表!$F$25+10*转化表!$F$26+10*转化表!$F$27+10*转化表!$F$28+10*转化表!$F$29+10*转化表!$F$30+10*转化表!$F$31+10*转化表!$F$32+10*转化表!$F$33+10*转化表!$F$34+(B601-110)*转化表!$F$35))))))))))))</f>
        <v>190.20300000000003</v>
      </c>
      <c r="K601" s="48">
        <f>(F601-50)*人物成长表!$B601*10%+0.8+IF(AND(B601&lt;=10,B601&gt;0),(人物成长表!$B601-1)*转化表!$G$24,IF(AND(B601&lt;=20,B601&gt;10),9*转化表!$G$24+(B601-10)*转化表!$G$25,IF(AND(B601&lt;=30,B601&gt;20),9*转化表!$G$24+10*转化表!$G$25+(B601-20)*转化表!$G$26,IF(AND(B601&lt;=40,B601&gt;30),9*转化表!$G$24+10*转化表!$G$25+10*转化表!$G$26+(B601-30)*转化表!$G$27,IF(AND(B601&lt;=50,B601&gt;40),9*转化表!$G$24+10*转化表!$G$25+10*转化表!$G$26+10*转化表!$G$27+(B601-40)*转化表!$G$28,IF(AND(B601&lt;=60,B601&gt;50),9*转化表!$G$24+10*转化表!$G$25+10*转化表!$G$26+10*转化表!$G$27+10*转化表!$G$28+(B601-50)*转化表!$G$29,IF(AND(B601&lt;=70,B601&gt;60),9*转化表!$G$24+10*转化表!$G$25+10*转化表!$G$26+10*转化表!$G$27+10*转化表!$G$28+10*转化表!$G$29+(B601-60)*转化表!$G$30,IF(AND(B601&lt;=80,B601&gt;70),9*转化表!$G$24+10*转化表!$G$25+10*转化表!$G$26+10*转化表!$G$27+10*转化表!$G$28+10*转化表!$G$29+10*转化表!$G$30+(B601-70)*转化表!$G$31,IF(AND(B601&lt;=90,B601&gt;80),9*转化表!$G$24+10*转化表!$G$25+10*转化表!$G$26+10*转化表!$G$27+10*转化表!$G$28+10*转化表!$G$29+10*转化表!$G$30+10*转化表!$G$31+(B601-80)*转化表!$G$32,IF(AND(B601&lt;=100,B601&gt;90),9*转化表!$G$24+10*转化表!$G$25+10*转化表!$G$26+10*转化表!$G$27+10*转化表!$G$28+10*转化表!$G$29+10*转化表!$G$30+10*转化表!$G$31+10*转化表!$G$32+(B601-90)*转化表!$G$33,IF(AND(B601&lt;=110,B601&gt;100),9*转化表!$G$24+10*转化表!$G$25+10*转化表!$G$26+10*转化表!$G$27+10*转化表!$G$28+10*转化表!$G$29+10*转化表!$G$30+10*转化表!$G$31+10*转化表!$G$32+10*转化表!$G$33+(B601-100)*转化表!$G$34,IF(AND(B601&lt;=120,B601&gt;110),9*转化表!$G$24+10*转化表!$G$25+10*转化表!$G$26+10*转化表!$G$27+10*转化表!$G$28+10*转化表!$G$29+10*转化表!$G$30+10*转化表!$G$31+10*转化表!$G$32+10*转化表!$G$33+10*转化表!$G$34+(B601-110)*转化表!$G$35))))))))))))</f>
        <v>921.47</v>
      </c>
      <c r="L601" s="48">
        <f>(F601-50)*人物成长表!$B601*7%+0.8+IF(AND(B601&lt;=10,B601&gt;0),(人物成长表!$B601-1)*转化表!$H$24,IF(AND(B601&lt;=20,B601&gt;10),9*转化表!$H$24+(B601-10)*转化表!$H$25,IF(AND(B601&lt;=30,B601&gt;20),9*转化表!$H$24+10*转化表!$H$25+(B601-20)*转化表!$H$26,IF(AND(B601&lt;=40,B601&gt;30),9*转化表!$H$24+10*转化表!$H$25+10*转化表!$H$26+(B601-30)*转化表!$H$27,IF(AND(B601&lt;=50,B601&gt;40),9*转化表!$H$24+10*转化表!$H$25+10*转化表!$H$26+10*转化表!$H$27+(B601-40)*转化表!$H$28,IF(AND(B601&lt;=60,B601&gt;50),9*转化表!$H$24+10*转化表!$H$25+10*转化表!$H$26+10*转化表!$H$27+10*转化表!$H$28+(B601-50)*转化表!$H$29,IF(AND(B601&lt;=70,B601&gt;60),9*转化表!$H$24+10*转化表!$H$25+10*转化表!$H$26+10*转化表!$H$27+10*转化表!$H$28+10*转化表!$H$29+(B601-60)*转化表!$H$30,IF(AND(B601&lt;=80,B601&gt;70),9*转化表!$H$24+10*转化表!$H$25+10*转化表!$H$26+10*转化表!$H$27+10*转化表!$H$28+10*转化表!$H$29+10*转化表!$H$30+(B601-70)*转化表!$H$31,IF(AND(B601&lt;=90,B601&gt;80),9*转化表!$H$24+10*转化表!$H$25+10*转化表!$H$26+10*转化表!$H$27+10*转化表!$H$28+10*转化表!$H$29+10*转化表!$H$30+10*转化表!$H$31+(B601-80)*转化表!$H$32,IF(AND(B601&lt;=100,B601&gt;90),9*转化表!$H$24+10*转化表!$H$25+10*转化表!$H$26+10*转化表!$H$27+10*转化表!$H$28+10*转化表!$H$29+10*转化表!$H$30+10*转化表!$H$31+10*转化表!$H$32+(B601-90)*转化表!$H$33,IF(AND(B601&lt;=110,B601&gt;100),9*转化表!$H$24+10*转化表!$H$25+10*转化表!$H$26+10*转化表!$H$27+10*转化表!$H$28+10*转化表!$H$29+10*转化表!$H$30+10*转化表!$H$31+10*转化表!$H$32+10*转化表!$H$33+(B601-100)*转化表!$H$34,IF(AND(B601&lt;=120,B601&gt;110),9*转化表!$H$24+10*转化表!$H$25+10*转化表!$H$26+10*转化表!$H$27+10*转化表!$H$28+10*转化表!$H$29+10*转化表!$H$30+10*转化表!$H$31+10*转化表!$H$32+10*转化表!$H$33+10*转化表!$H$34+(B601-110)*转化表!$H$35))))))))))))</f>
        <v>190.95000000000002</v>
      </c>
      <c r="M601" s="30">
        <v>0.25</v>
      </c>
      <c r="N601" s="28">
        <v>0</v>
      </c>
      <c r="O601" s="28">
        <v>0</v>
      </c>
      <c r="P601" s="28">
        <v>0</v>
      </c>
      <c r="Q601" s="28">
        <v>0</v>
      </c>
      <c r="R601" s="28">
        <v>0</v>
      </c>
      <c r="S601" s="28">
        <v>0</v>
      </c>
    </row>
  </sheetData>
  <autoFilter ref="A1:S601">
    <filterColumn colId="0"/>
  </autoFilter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86"/>
  <sheetViews>
    <sheetView workbookViewId="0">
      <selection activeCell="I2" sqref="I2"/>
    </sheetView>
  </sheetViews>
  <sheetFormatPr defaultColWidth="7.75" defaultRowHeight="12"/>
  <cols>
    <col min="1" max="16384" width="7.75" style="1"/>
  </cols>
  <sheetData>
    <row r="1" spans="1:12" ht="24">
      <c r="A1" s="37" t="s">
        <v>19</v>
      </c>
      <c r="B1" s="37" t="s">
        <v>26</v>
      </c>
      <c r="C1" s="37" t="s">
        <v>27</v>
      </c>
      <c r="D1" s="37" t="s">
        <v>28</v>
      </c>
      <c r="E1" s="37" t="s">
        <v>29</v>
      </c>
      <c r="F1" s="57" t="s">
        <v>30</v>
      </c>
      <c r="G1" s="57" t="s">
        <v>31</v>
      </c>
      <c r="H1" s="57" t="s">
        <v>32</v>
      </c>
    </row>
    <row r="2" spans="1:12">
      <c r="A2" s="37" t="s">
        <v>22</v>
      </c>
      <c r="B2" s="37">
        <v>0.7</v>
      </c>
      <c r="C2" s="37">
        <v>1.3</v>
      </c>
      <c r="D2" s="37">
        <v>0</v>
      </c>
      <c r="E2" s="37">
        <v>0.9</v>
      </c>
      <c r="F2" s="57">
        <v>0.8</v>
      </c>
      <c r="G2" s="57">
        <v>1.2</v>
      </c>
      <c r="H2" s="57">
        <v>1.2</v>
      </c>
    </row>
    <row r="3" spans="1:12">
      <c r="A3" s="37" t="s">
        <v>21</v>
      </c>
      <c r="B3" s="57">
        <v>10</v>
      </c>
      <c r="C3" s="57">
        <v>1</v>
      </c>
      <c r="D3" s="57">
        <v>0</v>
      </c>
      <c r="E3" s="57">
        <v>0.8</v>
      </c>
      <c r="F3" s="57">
        <v>1.1000000000000001</v>
      </c>
      <c r="G3" s="57">
        <v>0.9</v>
      </c>
      <c r="H3" s="57">
        <v>1.4</v>
      </c>
    </row>
    <row r="4" spans="1:12">
      <c r="A4" s="37" t="s">
        <v>23</v>
      </c>
      <c r="B4" s="57">
        <v>0.85</v>
      </c>
      <c r="C4" s="57">
        <v>1</v>
      </c>
      <c r="D4" s="57">
        <v>0</v>
      </c>
      <c r="E4" s="57">
        <v>0.7</v>
      </c>
      <c r="F4" s="57">
        <v>1.3</v>
      </c>
      <c r="G4" s="57">
        <v>1</v>
      </c>
      <c r="H4" s="57">
        <v>1</v>
      </c>
    </row>
    <row r="5" spans="1:12">
      <c r="A5" s="37" t="s">
        <v>24</v>
      </c>
      <c r="B5" s="57">
        <v>1</v>
      </c>
      <c r="C5" s="57">
        <v>0.9</v>
      </c>
      <c r="D5" s="57">
        <v>0</v>
      </c>
      <c r="E5" s="57">
        <v>0.8</v>
      </c>
      <c r="F5" s="57">
        <v>1</v>
      </c>
      <c r="G5" s="57">
        <v>1</v>
      </c>
      <c r="H5" s="57">
        <v>1.1000000000000001</v>
      </c>
    </row>
    <row r="6" spans="1:12">
      <c r="A6" s="37" t="s">
        <v>25</v>
      </c>
      <c r="B6" s="57">
        <v>0</v>
      </c>
      <c r="C6" s="57">
        <v>0.7</v>
      </c>
      <c r="D6" s="57">
        <v>1.2</v>
      </c>
      <c r="E6" s="57">
        <v>1.2</v>
      </c>
      <c r="F6" s="57">
        <v>1.2</v>
      </c>
      <c r="G6" s="57">
        <v>1.1000000000000001</v>
      </c>
      <c r="H6" s="57">
        <v>0.7</v>
      </c>
      <c r="J6" s="5"/>
      <c r="K6" s="5"/>
      <c r="L6" s="5"/>
    </row>
    <row r="7" spans="1:12">
      <c r="J7" s="5"/>
      <c r="K7" s="5"/>
      <c r="L7" s="5"/>
    </row>
    <row r="8" spans="1:12">
      <c r="J8" s="5"/>
      <c r="K8" s="5"/>
      <c r="L8" s="5"/>
    </row>
    <row r="9" spans="1:12">
      <c r="J9" s="5"/>
      <c r="K9" s="5"/>
      <c r="L9" s="5"/>
    </row>
    <row r="10" spans="1:12" ht="36">
      <c r="A10" s="37" t="s">
        <v>188</v>
      </c>
      <c r="B10" s="37" t="s">
        <v>189</v>
      </c>
      <c r="C10" s="37" t="s">
        <v>190</v>
      </c>
      <c r="D10" s="37" t="s">
        <v>191</v>
      </c>
      <c r="E10" s="37" t="s">
        <v>192</v>
      </c>
      <c r="F10" s="37" t="s">
        <v>193</v>
      </c>
      <c r="G10" s="37" t="s">
        <v>194</v>
      </c>
      <c r="H10" s="37" t="s">
        <v>195</v>
      </c>
      <c r="J10" s="5"/>
      <c r="K10" s="5"/>
      <c r="L10" s="5"/>
    </row>
    <row r="11" spans="1:12">
      <c r="A11" s="38" t="s">
        <v>187</v>
      </c>
      <c r="B11" s="38">
        <v>1</v>
      </c>
      <c r="C11" s="38">
        <v>-3</v>
      </c>
      <c r="D11" s="38">
        <v>-3.9</v>
      </c>
      <c r="E11" s="38">
        <v>0.03</v>
      </c>
      <c r="F11" s="38">
        <v>0.02</v>
      </c>
      <c r="G11" s="38">
        <v>1</v>
      </c>
      <c r="H11" s="38">
        <v>0.01</v>
      </c>
      <c r="J11" s="5"/>
      <c r="K11" s="5"/>
      <c r="L11" s="5"/>
    </row>
    <row r="12" spans="1:12">
      <c r="A12" s="38" t="s">
        <v>187</v>
      </c>
      <c r="B12" s="38">
        <v>10</v>
      </c>
      <c r="C12" s="38">
        <v>3</v>
      </c>
      <c r="D12" s="38">
        <v>-1.5</v>
      </c>
      <c r="E12" s="38">
        <v>0.02</v>
      </c>
      <c r="F12" s="38">
        <v>0.01</v>
      </c>
      <c r="G12" s="38">
        <v>2</v>
      </c>
      <c r="H12" s="38">
        <v>0.02</v>
      </c>
      <c r="J12" s="5"/>
      <c r="K12" s="5"/>
      <c r="L12" s="5"/>
    </row>
    <row r="13" spans="1:12">
      <c r="A13" s="38" t="s">
        <v>187</v>
      </c>
      <c r="B13" s="38">
        <v>20</v>
      </c>
      <c r="C13" s="38">
        <v>7</v>
      </c>
      <c r="D13" s="38">
        <v>-0.1</v>
      </c>
      <c r="E13" s="38">
        <v>0.01</v>
      </c>
      <c r="F13" s="38">
        <v>5.0000000000000001E-3</v>
      </c>
      <c r="G13" s="38">
        <v>3</v>
      </c>
      <c r="H13" s="38">
        <v>0.04</v>
      </c>
      <c r="J13" s="5"/>
      <c r="K13" s="5"/>
      <c r="L13" s="5"/>
    </row>
    <row r="14" spans="1:12">
      <c r="A14" s="38" t="s">
        <v>187</v>
      </c>
      <c r="B14" s="38">
        <v>30</v>
      </c>
      <c r="C14" s="38">
        <v>11</v>
      </c>
      <c r="D14" s="38">
        <v>0.7</v>
      </c>
      <c r="E14" s="38">
        <v>0.02</v>
      </c>
      <c r="F14" s="38">
        <v>0.01</v>
      </c>
      <c r="G14" s="38">
        <v>4</v>
      </c>
      <c r="H14" s="38">
        <v>5.5E-2</v>
      </c>
      <c r="J14" s="5"/>
      <c r="K14" s="5"/>
      <c r="L14" s="5"/>
    </row>
    <row r="15" spans="1:12">
      <c r="A15" s="38" t="s">
        <v>187</v>
      </c>
      <c r="B15" s="38">
        <v>40</v>
      </c>
      <c r="C15" s="38">
        <v>15</v>
      </c>
      <c r="D15" s="38">
        <v>1.5</v>
      </c>
      <c r="E15" s="38">
        <v>0.03</v>
      </c>
      <c r="F15" s="38">
        <v>0.02</v>
      </c>
      <c r="G15" s="38">
        <v>5</v>
      </c>
      <c r="H15" s="38">
        <v>7.0000000000000007E-2</v>
      </c>
      <c r="J15" s="5"/>
      <c r="K15" s="5"/>
      <c r="L15" s="5"/>
    </row>
    <row r="16" spans="1:12">
      <c r="A16" s="38" t="s">
        <v>187</v>
      </c>
      <c r="B16" s="38">
        <v>50</v>
      </c>
      <c r="C16" s="38">
        <v>19</v>
      </c>
      <c r="D16" s="38">
        <v>2.2999999999999998</v>
      </c>
      <c r="E16" s="38">
        <v>0.04</v>
      </c>
      <c r="F16" s="38">
        <v>0.03</v>
      </c>
      <c r="G16" s="38">
        <v>6</v>
      </c>
      <c r="H16" s="38">
        <v>8.5000000000000006E-2</v>
      </c>
      <c r="J16" s="5"/>
      <c r="K16" s="5"/>
      <c r="L16" s="5"/>
    </row>
    <row r="17" spans="1:12">
      <c r="A17" s="38" t="s">
        <v>187</v>
      </c>
      <c r="B17" s="38">
        <v>60</v>
      </c>
      <c r="C17" s="38">
        <v>23</v>
      </c>
      <c r="D17" s="38">
        <v>3.1</v>
      </c>
      <c r="E17" s="38">
        <v>0.06</v>
      </c>
      <c r="F17" s="38">
        <v>0.05</v>
      </c>
      <c r="G17" s="38">
        <v>7</v>
      </c>
      <c r="H17" s="38">
        <v>0.1</v>
      </c>
      <c r="J17" s="5"/>
      <c r="K17" s="5"/>
      <c r="L17" s="5"/>
    </row>
    <row r="18" spans="1:12">
      <c r="A18" s="38" t="s">
        <v>187</v>
      </c>
      <c r="B18" s="38">
        <v>70</v>
      </c>
      <c r="C18" s="38">
        <v>27</v>
      </c>
      <c r="D18" s="38">
        <v>3.9</v>
      </c>
      <c r="E18" s="38">
        <v>0.08</v>
      </c>
      <c r="F18" s="38">
        <v>7.0000000000000007E-2</v>
      </c>
      <c r="G18" s="38">
        <v>8</v>
      </c>
      <c r="H18" s="38">
        <v>0.115</v>
      </c>
      <c r="J18" s="5"/>
      <c r="K18" s="5"/>
      <c r="L18" s="5"/>
    </row>
    <row r="19" spans="1:12">
      <c r="A19" s="38" t="s">
        <v>187</v>
      </c>
      <c r="B19" s="38">
        <v>80</v>
      </c>
      <c r="C19" s="38">
        <v>31</v>
      </c>
      <c r="D19" s="38">
        <v>4.7</v>
      </c>
      <c r="E19" s="38">
        <v>1</v>
      </c>
      <c r="F19" s="38">
        <v>0.09</v>
      </c>
      <c r="G19" s="38">
        <v>9</v>
      </c>
      <c r="H19" s="38">
        <v>0.13</v>
      </c>
      <c r="J19" s="5"/>
      <c r="K19" s="5"/>
      <c r="L19" s="5"/>
    </row>
    <row r="20" spans="1:12">
      <c r="A20" s="38" t="s">
        <v>187</v>
      </c>
      <c r="B20" s="38">
        <v>90</v>
      </c>
      <c r="C20" s="38">
        <v>35</v>
      </c>
      <c r="D20" s="38">
        <v>5.5</v>
      </c>
      <c r="E20" s="38">
        <v>1.3</v>
      </c>
      <c r="F20" s="38">
        <v>1</v>
      </c>
      <c r="G20" s="38">
        <v>11</v>
      </c>
      <c r="H20" s="38">
        <v>0.15</v>
      </c>
      <c r="J20" s="5"/>
      <c r="K20" s="5"/>
      <c r="L20" s="5"/>
    </row>
    <row r="21" spans="1:12">
      <c r="A21" s="38" t="s">
        <v>187</v>
      </c>
      <c r="B21" s="38">
        <v>100</v>
      </c>
      <c r="C21" s="38">
        <v>39</v>
      </c>
      <c r="D21" s="38">
        <v>6.3</v>
      </c>
      <c r="E21" s="38">
        <v>1.7</v>
      </c>
      <c r="F21" s="38">
        <v>1.2</v>
      </c>
      <c r="G21" s="38">
        <v>13</v>
      </c>
      <c r="H21" s="38">
        <v>0.18</v>
      </c>
      <c r="J21" s="5"/>
      <c r="K21" s="5"/>
      <c r="L21" s="5"/>
    </row>
    <row r="22" spans="1:12">
      <c r="A22" s="38" t="s">
        <v>187</v>
      </c>
      <c r="B22" s="38">
        <v>110</v>
      </c>
      <c r="C22" s="38">
        <v>43</v>
      </c>
      <c r="D22" s="38">
        <v>7.1</v>
      </c>
      <c r="E22" s="38">
        <v>2</v>
      </c>
      <c r="F22" s="38">
        <v>1.5</v>
      </c>
      <c r="G22" s="38">
        <v>16</v>
      </c>
      <c r="H22" s="38">
        <v>0.21</v>
      </c>
      <c r="J22" s="5"/>
      <c r="K22" s="5"/>
      <c r="L22" s="5"/>
    </row>
    <row r="23" spans="1:12">
      <c r="A23" s="38" t="s">
        <v>187</v>
      </c>
      <c r="B23" s="38">
        <v>120</v>
      </c>
      <c r="C23" s="38">
        <v>47</v>
      </c>
      <c r="D23" s="38">
        <v>7.9</v>
      </c>
      <c r="E23" s="38">
        <v>2.5</v>
      </c>
      <c r="F23" s="38">
        <v>1.8</v>
      </c>
      <c r="G23" s="38">
        <v>20</v>
      </c>
      <c r="H23" s="38">
        <v>0.23</v>
      </c>
      <c r="J23" s="5"/>
      <c r="K23" s="5"/>
      <c r="L23" s="5"/>
    </row>
    <row r="24" spans="1:12">
      <c r="A24" s="39" t="s">
        <v>215</v>
      </c>
      <c r="B24" s="39">
        <v>1</v>
      </c>
      <c r="C24" s="39">
        <v>-3</v>
      </c>
      <c r="D24" s="39">
        <v>-2.2000000000000002</v>
      </c>
      <c r="E24" s="39">
        <v>1E-3</v>
      </c>
      <c r="F24" s="39">
        <v>0.35</v>
      </c>
      <c r="G24" s="39">
        <v>0.13</v>
      </c>
      <c r="H24" s="39">
        <v>0.35</v>
      </c>
      <c r="J24" s="5"/>
      <c r="K24" s="5"/>
      <c r="L24" s="5"/>
    </row>
    <row r="25" spans="1:12">
      <c r="A25" s="39" t="s">
        <v>215</v>
      </c>
      <c r="B25" s="39">
        <v>10</v>
      </c>
      <c r="C25" s="39">
        <v>1</v>
      </c>
      <c r="D25" s="39">
        <v>0.8</v>
      </c>
      <c r="E25" s="39">
        <v>5.0000000000000001E-3</v>
      </c>
      <c r="F25" s="39">
        <v>0.45</v>
      </c>
      <c r="G25" s="39">
        <v>1.95</v>
      </c>
      <c r="H25" s="39">
        <v>0.45</v>
      </c>
      <c r="J25" s="5"/>
      <c r="K25" s="5"/>
      <c r="L25" s="5"/>
    </row>
    <row r="26" spans="1:12">
      <c r="A26" s="39" t="s">
        <v>215</v>
      </c>
      <c r="B26" s="39">
        <v>20</v>
      </c>
      <c r="C26" s="39">
        <v>4</v>
      </c>
      <c r="D26" s="39">
        <v>4.2</v>
      </c>
      <c r="E26" s="39">
        <v>0.75</v>
      </c>
      <c r="F26" s="39">
        <v>0.54</v>
      </c>
      <c r="G26" s="39">
        <v>3.4</v>
      </c>
      <c r="H26" s="39">
        <v>0.54</v>
      </c>
      <c r="J26" s="5"/>
      <c r="K26" s="5"/>
      <c r="L26" s="5"/>
    </row>
    <row r="27" spans="1:12">
      <c r="A27" s="39" t="s">
        <v>215</v>
      </c>
      <c r="B27" s="39">
        <v>30</v>
      </c>
      <c r="C27" s="39">
        <v>7</v>
      </c>
      <c r="D27" s="39">
        <v>5.6</v>
      </c>
      <c r="E27" s="39">
        <v>0.9</v>
      </c>
      <c r="F27" s="39">
        <v>0.63</v>
      </c>
      <c r="G27" s="39">
        <v>4</v>
      </c>
      <c r="H27" s="39">
        <v>0.63</v>
      </c>
      <c r="J27" s="5"/>
      <c r="K27" s="5"/>
      <c r="L27" s="5"/>
    </row>
    <row r="28" spans="1:12">
      <c r="A28" s="39" t="s">
        <v>215</v>
      </c>
      <c r="B28" s="39">
        <v>40</v>
      </c>
      <c r="C28" s="39">
        <v>10</v>
      </c>
      <c r="D28" s="39">
        <v>7</v>
      </c>
      <c r="E28" s="39">
        <v>1</v>
      </c>
      <c r="F28" s="39">
        <v>0.72</v>
      </c>
      <c r="G28" s="39">
        <v>4.8</v>
      </c>
      <c r="H28" s="39">
        <v>0.72</v>
      </c>
      <c r="J28" s="5"/>
      <c r="K28" s="5"/>
      <c r="L28" s="5"/>
    </row>
    <row r="29" spans="1:12">
      <c r="A29" s="39" t="s">
        <v>215</v>
      </c>
      <c r="B29" s="39">
        <v>50</v>
      </c>
      <c r="C29" s="39">
        <v>13</v>
      </c>
      <c r="D29" s="39">
        <v>8.4</v>
      </c>
      <c r="E29" s="39">
        <v>1.1000000000000001</v>
      </c>
      <c r="F29" s="39">
        <v>0.81</v>
      </c>
      <c r="G29" s="39">
        <v>5.7</v>
      </c>
      <c r="H29" s="39">
        <v>0.81</v>
      </c>
      <c r="J29" s="5"/>
      <c r="K29" s="5"/>
      <c r="L29" s="5"/>
    </row>
    <row r="30" spans="1:12">
      <c r="A30" s="39" t="s">
        <v>215</v>
      </c>
      <c r="B30" s="39">
        <v>60</v>
      </c>
      <c r="C30" s="39">
        <v>16</v>
      </c>
      <c r="D30" s="39">
        <v>9.8000000000000007</v>
      </c>
      <c r="E30" s="39">
        <v>1.2</v>
      </c>
      <c r="F30" s="39">
        <v>0.9</v>
      </c>
      <c r="G30" s="39">
        <v>6.9</v>
      </c>
      <c r="H30" s="39">
        <v>0.9</v>
      </c>
      <c r="J30" s="5"/>
      <c r="K30" s="5"/>
      <c r="L30" s="5"/>
    </row>
    <row r="31" spans="1:12">
      <c r="A31" s="39" t="s">
        <v>215</v>
      </c>
      <c r="B31" s="39">
        <v>70</v>
      </c>
      <c r="C31" s="39">
        <v>19</v>
      </c>
      <c r="D31" s="39">
        <v>11.2</v>
      </c>
      <c r="E31" s="39">
        <v>1.3</v>
      </c>
      <c r="F31" s="39">
        <v>1</v>
      </c>
      <c r="G31" s="39">
        <v>8.1</v>
      </c>
      <c r="H31" s="39">
        <v>1</v>
      </c>
      <c r="J31" s="5"/>
      <c r="K31" s="5"/>
      <c r="L31" s="5"/>
    </row>
    <row r="32" spans="1:12">
      <c r="A32" s="39" t="s">
        <v>215</v>
      </c>
      <c r="B32" s="39">
        <v>80</v>
      </c>
      <c r="C32" s="39">
        <v>22</v>
      </c>
      <c r="D32" s="39">
        <v>12.6</v>
      </c>
      <c r="E32" s="39">
        <v>1.5</v>
      </c>
      <c r="F32" s="39">
        <v>1.1499999999999999</v>
      </c>
      <c r="G32" s="39">
        <v>9.3000000000000007</v>
      </c>
      <c r="H32" s="39">
        <v>1.1499999999999999</v>
      </c>
      <c r="J32" s="5"/>
      <c r="K32" s="5"/>
      <c r="L32" s="5"/>
    </row>
    <row r="33" spans="1:12">
      <c r="A33" s="39" t="s">
        <v>215</v>
      </c>
      <c r="B33" s="39">
        <v>90</v>
      </c>
      <c r="C33" s="39">
        <v>25</v>
      </c>
      <c r="D33" s="39">
        <v>14</v>
      </c>
      <c r="E33" s="39">
        <v>1.8</v>
      </c>
      <c r="F33" s="39">
        <v>1.25</v>
      </c>
      <c r="G33" s="39">
        <v>10.6</v>
      </c>
      <c r="H33" s="39">
        <v>1.25</v>
      </c>
      <c r="J33" s="5"/>
      <c r="K33" s="5"/>
      <c r="L33" s="5"/>
    </row>
    <row r="34" spans="1:12">
      <c r="A34" s="39" t="s">
        <v>215</v>
      </c>
      <c r="B34" s="39">
        <v>100</v>
      </c>
      <c r="C34" s="39">
        <v>29</v>
      </c>
      <c r="D34" s="39">
        <v>15.4</v>
      </c>
      <c r="E34" s="39">
        <v>2.1</v>
      </c>
      <c r="F34" s="39">
        <v>1.35</v>
      </c>
      <c r="G34" s="39">
        <v>11.9</v>
      </c>
      <c r="H34" s="39">
        <v>1.35</v>
      </c>
      <c r="J34" s="5"/>
      <c r="K34" s="5"/>
      <c r="L34" s="5"/>
    </row>
    <row r="35" spans="1:12">
      <c r="A35" s="39" t="s">
        <v>215</v>
      </c>
      <c r="B35" s="39">
        <v>110</v>
      </c>
      <c r="C35" s="39">
        <v>35</v>
      </c>
      <c r="D35" s="39">
        <v>16.8</v>
      </c>
      <c r="E35" s="39">
        <v>2.5</v>
      </c>
      <c r="F35" s="39">
        <v>1.5</v>
      </c>
      <c r="G35" s="39">
        <v>13.3</v>
      </c>
      <c r="H35" s="39">
        <v>1.5</v>
      </c>
      <c r="J35" s="5"/>
      <c r="K35" s="5"/>
      <c r="L35" s="5"/>
    </row>
    <row r="36" spans="1:12">
      <c r="A36" s="39" t="s">
        <v>215</v>
      </c>
      <c r="B36" s="39">
        <v>120</v>
      </c>
      <c r="C36" s="39">
        <v>40</v>
      </c>
      <c r="D36" s="39">
        <v>18.2</v>
      </c>
      <c r="E36" s="39">
        <v>3</v>
      </c>
      <c r="F36" s="39">
        <v>2</v>
      </c>
      <c r="G36" s="39">
        <v>15</v>
      </c>
      <c r="H36" s="39">
        <v>2</v>
      </c>
      <c r="J36" s="5"/>
      <c r="K36" s="5"/>
      <c r="L36" s="5"/>
    </row>
    <row r="37" spans="1:12">
      <c r="A37" s="40" t="s">
        <v>216</v>
      </c>
      <c r="B37" s="41">
        <v>1</v>
      </c>
      <c r="C37" s="41">
        <v>-2</v>
      </c>
      <c r="D37" s="42">
        <v>-3.2</v>
      </c>
      <c r="E37" s="42">
        <v>0.03</v>
      </c>
      <c r="F37" s="42">
        <v>0.02</v>
      </c>
      <c r="G37" s="42">
        <v>1</v>
      </c>
      <c r="H37" s="42">
        <v>0.01</v>
      </c>
      <c r="J37" s="5"/>
      <c r="K37" s="5"/>
      <c r="L37" s="5"/>
    </row>
    <row r="38" spans="1:12">
      <c r="A38" s="40" t="s">
        <v>216</v>
      </c>
      <c r="B38" s="41">
        <v>10</v>
      </c>
      <c r="C38" s="41">
        <v>3</v>
      </c>
      <c r="D38" s="42">
        <v>-1.2</v>
      </c>
      <c r="E38" s="42">
        <v>0.02</v>
      </c>
      <c r="F38" s="42">
        <v>0.01</v>
      </c>
      <c r="G38" s="42">
        <v>2</v>
      </c>
      <c r="H38" s="42">
        <v>0.02</v>
      </c>
      <c r="J38" s="5"/>
      <c r="K38" s="5"/>
      <c r="L38" s="5"/>
    </row>
    <row r="39" spans="1:12">
      <c r="A39" s="40" t="s">
        <v>216</v>
      </c>
      <c r="B39" s="41">
        <v>20</v>
      </c>
      <c r="C39" s="41">
        <v>7</v>
      </c>
      <c r="D39" s="42">
        <v>-0.7</v>
      </c>
      <c r="E39" s="42">
        <v>0.01</v>
      </c>
      <c r="F39" s="42">
        <v>5.0000000000000001E-3</v>
      </c>
      <c r="G39" s="42">
        <v>3</v>
      </c>
      <c r="H39" s="42">
        <v>0.04</v>
      </c>
      <c r="J39" s="5"/>
      <c r="K39" s="5"/>
      <c r="L39" s="5"/>
    </row>
    <row r="40" spans="1:12">
      <c r="A40" s="40" t="s">
        <v>216</v>
      </c>
      <c r="B40" s="41">
        <v>30</v>
      </c>
      <c r="C40" s="41">
        <v>11</v>
      </c>
      <c r="D40" s="42">
        <v>0.3</v>
      </c>
      <c r="E40" s="42">
        <v>0.02</v>
      </c>
      <c r="F40" s="42">
        <v>0.01</v>
      </c>
      <c r="G40" s="42">
        <v>4</v>
      </c>
      <c r="H40" s="42">
        <v>5.5E-2</v>
      </c>
      <c r="J40" s="5"/>
      <c r="K40" s="5"/>
      <c r="L40" s="5"/>
    </row>
    <row r="41" spans="1:12">
      <c r="A41" s="40" t="s">
        <v>216</v>
      </c>
      <c r="B41" s="41">
        <v>40</v>
      </c>
      <c r="C41" s="41">
        <v>15</v>
      </c>
      <c r="D41" s="42">
        <v>1.8</v>
      </c>
      <c r="E41" s="42">
        <v>0.03</v>
      </c>
      <c r="F41" s="42">
        <v>0.02</v>
      </c>
      <c r="G41" s="42">
        <v>5</v>
      </c>
      <c r="H41" s="42">
        <v>7.0000000000000007E-2</v>
      </c>
      <c r="J41" s="5"/>
      <c r="K41" s="5"/>
      <c r="L41" s="5"/>
    </row>
    <row r="42" spans="1:12">
      <c r="A42" s="40" t="s">
        <v>216</v>
      </c>
      <c r="B42" s="41">
        <v>50</v>
      </c>
      <c r="C42" s="41">
        <v>19</v>
      </c>
      <c r="D42" s="42">
        <v>2.5</v>
      </c>
      <c r="E42" s="42">
        <v>0.04</v>
      </c>
      <c r="F42" s="42">
        <v>0.03</v>
      </c>
      <c r="G42" s="42">
        <v>6</v>
      </c>
      <c r="H42" s="42">
        <v>8.5000000000000006E-2</v>
      </c>
      <c r="J42" s="5"/>
      <c r="K42" s="5"/>
      <c r="L42" s="5"/>
    </row>
    <row r="43" spans="1:12">
      <c r="A43" s="40" t="s">
        <v>216</v>
      </c>
      <c r="B43" s="41">
        <v>60</v>
      </c>
      <c r="C43" s="41">
        <v>23</v>
      </c>
      <c r="D43" s="42">
        <v>3.2</v>
      </c>
      <c r="E43" s="42">
        <v>0.06</v>
      </c>
      <c r="F43" s="42">
        <v>0.05</v>
      </c>
      <c r="G43" s="42">
        <v>7</v>
      </c>
      <c r="H43" s="42">
        <v>0.1</v>
      </c>
      <c r="J43" s="5"/>
      <c r="K43" s="5"/>
      <c r="L43" s="5"/>
    </row>
    <row r="44" spans="1:12">
      <c r="A44" s="40" t="s">
        <v>216</v>
      </c>
      <c r="B44" s="41">
        <v>70</v>
      </c>
      <c r="C44" s="41">
        <v>27</v>
      </c>
      <c r="D44" s="42">
        <v>3.9</v>
      </c>
      <c r="E44" s="42">
        <v>0.08</v>
      </c>
      <c r="F44" s="42">
        <v>7.0000000000000007E-2</v>
      </c>
      <c r="G44" s="42">
        <v>8</v>
      </c>
      <c r="H44" s="42">
        <v>0.115</v>
      </c>
      <c r="J44" s="5"/>
      <c r="K44" s="5"/>
      <c r="L44" s="5"/>
    </row>
    <row r="45" spans="1:12">
      <c r="A45" s="40" t="s">
        <v>216</v>
      </c>
      <c r="B45" s="41">
        <v>80</v>
      </c>
      <c r="C45" s="41">
        <v>31</v>
      </c>
      <c r="D45" s="42">
        <v>4.5999999999999996</v>
      </c>
      <c r="E45" s="42">
        <v>1</v>
      </c>
      <c r="F45" s="42">
        <v>0.09</v>
      </c>
      <c r="G45" s="42">
        <v>9</v>
      </c>
      <c r="H45" s="42">
        <v>0.13</v>
      </c>
      <c r="J45" s="5"/>
      <c r="K45" s="5"/>
      <c r="L45" s="5"/>
    </row>
    <row r="46" spans="1:12">
      <c r="A46" s="40" t="s">
        <v>216</v>
      </c>
      <c r="B46" s="41">
        <v>90</v>
      </c>
      <c r="C46" s="41">
        <v>35</v>
      </c>
      <c r="D46" s="42">
        <v>5.3</v>
      </c>
      <c r="E46" s="42">
        <v>1.3</v>
      </c>
      <c r="F46" s="42">
        <v>1</v>
      </c>
      <c r="G46" s="42">
        <v>10</v>
      </c>
      <c r="H46" s="42">
        <v>0.15</v>
      </c>
      <c r="J46" s="5"/>
      <c r="K46" s="5"/>
      <c r="L46" s="5"/>
    </row>
    <row r="47" spans="1:12">
      <c r="A47" s="40" t="s">
        <v>216</v>
      </c>
      <c r="B47" s="41">
        <v>100</v>
      </c>
      <c r="C47" s="41">
        <v>39</v>
      </c>
      <c r="D47" s="42">
        <v>6</v>
      </c>
      <c r="E47" s="42">
        <v>1.7</v>
      </c>
      <c r="F47" s="42">
        <v>1.2</v>
      </c>
      <c r="G47" s="42">
        <v>11</v>
      </c>
      <c r="H47" s="42">
        <v>0.18</v>
      </c>
      <c r="J47" s="5"/>
      <c r="K47" s="5"/>
      <c r="L47" s="5"/>
    </row>
    <row r="48" spans="1:12">
      <c r="A48" s="40" t="s">
        <v>216</v>
      </c>
      <c r="B48" s="41">
        <v>110</v>
      </c>
      <c r="C48" s="41">
        <v>43</v>
      </c>
      <c r="D48" s="42">
        <v>6.7</v>
      </c>
      <c r="E48" s="42">
        <v>2</v>
      </c>
      <c r="F48" s="42">
        <v>1.5</v>
      </c>
      <c r="G48" s="42">
        <v>12</v>
      </c>
      <c r="H48" s="42">
        <v>0.21</v>
      </c>
      <c r="J48" s="5"/>
      <c r="K48" s="5"/>
      <c r="L48" s="5"/>
    </row>
    <row r="49" spans="1:12">
      <c r="A49" s="40" t="s">
        <v>216</v>
      </c>
      <c r="B49" s="41">
        <v>120</v>
      </c>
      <c r="C49" s="41">
        <v>47</v>
      </c>
      <c r="D49" s="42">
        <v>7.4</v>
      </c>
      <c r="E49" s="42">
        <v>2.5</v>
      </c>
      <c r="F49" s="42">
        <v>1.8</v>
      </c>
      <c r="G49" s="42">
        <v>13</v>
      </c>
      <c r="H49" s="42">
        <v>0.23</v>
      </c>
      <c r="J49" s="5"/>
      <c r="K49" s="5"/>
      <c r="L49" s="5"/>
    </row>
    <row r="50" spans="1:12">
      <c r="A50" s="23" t="s">
        <v>219</v>
      </c>
      <c r="B50" s="43">
        <v>1</v>
      </c>
      <c r="C50" s="43">
        <v>-2</v>
      </c>
      <c r="D50" s="23">
        <v>-3.2</v>
      </c>
      <c r="E50" s="23">
        <v>0.03</v>
      </c>
      <c r="F50" s="23">
        <v>0.02</v>
      </c>
      <c r="G50" s="23">
        <v>1</v>
      </c>
      <c r="H50" s="23">
        <v>0.01</v>
      </c>
      <c r="J50" s="5"/>
      <c r="K50" s="5"/>
      <c r="L50" s="5"/>
    </row>
    <row r="51" spans="1:12">
      <c r="A51" s="23" t="s">
        <v>219</v>
      </c>
      <c r="B51" s="43">
        <v>10</v>
      </c>
      <c r="C51" s="43">
        <v>3</v>
      </c>
      <c r="D51" s="23">
        <v>-1.2</v>
      </c>
      <c r="E51" s="23">
        <v>0.02</v>
      </c>
      <c r="F51" s="23">
        <v>0.01</v>
      </c>
      <c r="G51" s="23">
        <v>2</v>
      </c>
      <c r="H51" s="23">
        <v>0.02</v>
      </c>
      <c r="J51" s="5"/>
      <c r="K51" s="5"/>
      <c r="L51" s="5"/>
    </row>
    <row r="52" spans="1:12">
      <c r="A52" s="23" t="s">
        <v>219</v>
      </c>
      <c r="B52" s="43">
        <v>20</v>
      </c>
      <c r="C52" s="43">
        <v>7</v>
      </c>
      <c r="D52" s="23">
        <v>-0.7</v>
      </c>
      <c r="E52" s="23">
        <v>0.01</v>
      </c>
      <c r="F52" s="23">
        <v>5.0000000000000001E-3</v>
      </c>
      <c r="G52" s="23">
        <v>3</v>
      </c>
      <c r="H52" s="23">
        <v>0.04</v>
      </c>
      <c r="J52" s="5"/>
      <c r="K52" s="5"/>
      <c r="L52" s="5"/>
    </row>
    <row r="53" spans="1:12">
      <c r="A53" s="23" t="s">
        <v>219</v>
      </c>
      <c r="B53" s="43">
        <v>30</v>
      </c>
      <c r="C53" s="43">
        <v>11</v>
      </c>
      <c r="D53" s="23">
        <v>0.3</v>
      </c>
      <c r="E53" s="23">
        <v>0.02</v>
      </c>
      <c r="F53" s="23">
        <v>0.01</v>
      </c>
      <c r="G53" s="23">
        <v>4</v>
      </c>
      <c r="H53" s="23">
        <v>5.5E-2</v>
      </c>
      <c r="J53" s="5"/>
      <c r="K53" s="5"/>
      <c r="L53" s="5"/>
    </row>
    <row r="54" spans="1:12">
      <c r="A54" s="23" t="s">
        <v>219</v>
      </c>
      <c r="B54" s="43">
        <v>40</v>
      </c>
      <c r="C54" s="43">
        <v>15</v>
      </c>
      <c r="D54" s="23">
        <v>1.8</v>
      </c>
      <c r="E54" s="23">
        <v>0.03</v>
      </c>
      <c r="F54" s="23">
        <v>0.02</v>
      </c>
      <c r="G54" s="23">
        <v>5</v>
      </c>
      <c r="H54" s="23">
        <v>7.0000000000000007E-2</v>
      </c>
      <c r="J54" s="5"/>
      <c r="K54" s="5"/>
      <c r="L54" s="5"/>
    </row>
    <row r="55" spans="1:12">
      <c r="A55" s="23" t="s">
        <v>219</v>
      </c>
      <c r="B55" s="43">
        <v>50</v>
      </c>
      <c r="C55" s="43">
        <v>19</v>
      </c>
      <c r="D55" s="23">
        <v>2.5</v>
      </c>
      <c r="E55" s="23">
        <v>0.04</v>
      </c>
      <c r="F55" s="23">
        <v>0.03</v>
      </c>
      <c r="G55" s="23">
        <v>6</v>
      </c>
      <c r="H55" s="23">
        <v>8.5000000000000006E-2</v>
      </c>
      <c r="J55" s="5"/>
      <c r="K55" s="5"/>
      <c r="L55" s="5"/>
    </row>
    <row r="56" spans="1:12">
      <c r="A56" s="23" t="s">
        <v>219</v>
      </c>
      <c r="B56" s="43">
        <v>60</v>
      </c>
      <c r="C56" s="43">
        <v>23</v>
      </c>
      <c r="D56" s="23">
        <v>3.2</v>
      </c>
      <c r="E56" s="23">
        <v>0.06</v>
      </c>
      <c r="F56" s="23">
        <v>0.05</v>
      </c>
      <c r="G56" s="23">
        <v>7</v>
      </c>
      <c r="H56" s="23">
        <v>0.1</v>
      </c>
      <c r="J56" s="5"/>
      <c r="K56" s="5"/>
      <c r="L56" s="5"/>
    </row>
    <row r="57" spans="1:12">
      <c r="A57" s="23" t="s">
        <v>219</v>
      </c>
      <c r="B57" s="43">
        <v>70</v>
      </c>
      <c r="C57" s="43">
        <v>27</v>
      </c>
      <c r="D57" s="23">
        <v>3.9</v>
      </c>
      <c r="E57" s="23">
        <v>0.08</v>
      </c>
      <c r="F57" s="23">
        <v>7.0000000000000007E-2</v>
      </c>
      <c r="G57" s="23">
        <v>8</v>
      </c>
      <c r="H57" s="23">
        <v>0.115</v>
      </c>
      <c r="J57" s="5"/>
      <c r="K57" s="5"/>
      <c r="L57" s="5"/>
    </row>
    <row r="58" spans="1:12">
      <c r="A58" s="23" t="s">
        <v>219</v>
      </c>
      <c r="B58" s="43">
        <v>80</v>
      </c>
      <c r="C58" s="43">
        <v>31</v>
      </c>
      <c r="D58" s="23">
        <v>4.5999999999999996</v>
      </c>
      <c r="E58" s="23">
        <v>1</v>
      </c>
      <c r="F58" s="23">
        <v>0.09</v>
      </c>
      <c r="G58" s="23">
        <v>9</v>
      </c>
      <c r="H58" s="23">
        <v>0.13</v>
      </c>
      <c r="J58" s="5"/>
      <c r="K58" s="5"/>
      <c r="L58" s="5"/>
    </row>
    <row r="59" spans="1:12">
      <c r="A59" s="23" t="s">
        <v>219</v>
      </c>
      <c r="B59" s="43">
        <v>90</v>
      </c>
      <c r="C59" s="43">
        <v>35</v>
      </c>
      <c r="D59" s="23">
        <v>5.3</v>
      </c>
      <c r="E59" s="23">
        <v>1.3</v>
      </c>
      <c r="F59" s="23">
        <v>1</v>
      </c>
      <c r="G59" s="23">
        <v>10</v>
      </c>
      <c r="H59" s="23">
        <v>0.15</v>
      </c>
      <c r="J59" s="5"/>
      <c r="K59" s="5"/>
      <c r="L59" s="5"/>
    </row>
    <row r="60" spans="1:12">
      <c r="A60" s="23" t="s">
        <v>219</v>
      </c>
      <c r="B60" s="43">
        <v>100</v>
      </c>
      <c r="C60" s="43">
        <v>39</v>
      </c>
      <c r="D60" s="23">
        <v>6</v>
      </c>
      <c r="E60" s="23">
        <v>1.7</v>
      </c>
      <c r="F60" s="23">
        <v>1.2</v>
      </c>
      <c r="G60" s="23">
        <v>11</v>
      </c>
      <c r="H60" s="23">
        <v>0.18</v>
      </c>
      <c r="J60" s="5"/>
      <c r="K60" s="5"/>
      <c r="L60" s="5"/>
    </row>
    <row r="61" spans="1:12">
      <c r="A61" s="23" t="s">
        <v>219</v>
      </c>
      <c r="B61" s="43">
        <v>110</v>
      </c>
      <c r="C61" s="43">
        <v>43</v>
      </c>
      <c r="D61" s="23">
        <v>6.7</v>
      </c>
      <c r="E61" s="23">
        <v>2</v>
      </c>
      <c r="F61" s="23">
        <v>1.5</v>
      </c>
      <c r="G61" s="23">
        <v>12</v>
      </c>
      <c r="H61" s="23">
        <v>0.21</v>
      </c>
      <c r="J61" s="5"/>
      <c r="K61" s="5"/>
      <c r="L61" s="5"/>
    </row>
    <row r="62" spans="1:12">
      <c r="A62" s="23" t="s">
        <v>219</v>
      </c>
      <c r="B62" s="43">
        <v>120</v>
      </c>
      <c r="C62" s="43">
        <v>47</v>
      </c>
      <c r="D62" s="23">
        <v>7.4</v>
      </c>
      <c r="E62" s="23">
        <v>2.5</v>
      </c>
      <c r="F62" s="23">
        <v>1.8</v>
      </c>
      <c r="G62" s="23">
        <v>13</v>
      </c>
      <c r="H62" s="23">
        <v>0.23</v>
      </c>
      <c r="J62" s="5"/>
      <c r="K62" s="5"/>
      <c r="L62" s="5"/>
    </row>
    <row r="63" spans="1:12">
      <c r="A63" s="27" t="s">
        <v>220</v>
      </c>
      <c r="B63" s="44">
        <v>1</v>
      </c>
      <c r="C63" s="27"/>
      <c r="D63" s="27"/>
      <c r="E63" s="27"/>
      <c r="F63" s="27"/>
      <c r="G63" s="27"/>
      <c r="H63" s="27"/>
      <c r="J63" s="5"/>
      <c r="K63" s="5"/>
      <c r="L63" s="5"/>
    </row>
    <row r="64" spans="1:12">
      <c r="A64" s="27" t="s">
        <v>220</v>
      </c>
      <c r="B64" s="44">
        <v>10</v>
      </c>
      <c r="C64" s="27"/>
      <c r="D64" s="27"/>
      <c r="E64" s="27"/>
      <c r="F64" s="27"/>
      <c r="G64" s="27"/>
      <c r="H64" s="27"/>
      <c r="J64" s="5"/>
      <c r="K64" s="5"/>
      <c r="L64" s="5"/>
    </row>
    <row r="65" spans="1:12">
      <c r="A65" s="27" t="s">
        <v>220</v>
      </c>
      <c r="B65" s="44">
        <v>20</v>
      </c>
      <c r="C65" s="27"/>
      <c r="D65" s="27"/>
      <c r="E65" s="27"/>
      <c r="F65" s="27"/>
      <c r="G65" s="27"/>
      <c r="H65" s="27"/>
      <c r="J65" s="5"/>
      <c r="K65" s="5"/>
      <c r="L65" s="5"/>
    </row>
    <row r="66" spans="1:12">
      <c r="A66" s="27" t="s">
        <v>220</v>
      </c>
      <c r="B66" s="44">
        <v>30</v>
      </c>
      <c r="C66" s="27"/>
      <c r="D66" s="27"/>
      <c r="E66" s="27"/>
      <c r="F66" s="27"/>
      <c r="G66" s="27"/>
      <c r="H66" s="27"/>
      <c r="J66" s="5"/>
      <c r="K66" s="5"/>
      <c r="L66" s="5"/>
    </row>
    <row r="67" spans="1:12">
      <c r="A67" s="27" t="s">
        <v>220</v>
      </c>
      <c r="B67" s="44">
        <v>40</v>
      </c>
      <c r="C67" s="27"/>
      <c r="D67" s="27"/>
      <c r="E67" s="27"/>
      <c r="F67" s="27"/>
      <c r="G67" s="27"/>
      <c r="H67" s="27"/>
      <c r="J67" s="5"/>
      <c r="K67" s="5"/>
      <c r="L67" s="5"/>
    </row>
    <row r="68" spans="1:12">
      <c r="A68" s="27" t="s">
        <v>220</v>
      </c>
      <c r="B68" s="44">
        <v>50</v>
      </c>
      <c r="C68" s="27"/>
      <c r="D68" s="27"/>
      <c r="E68" s="27"/>
      <c r="F68" s="27"/>
      <c r="G68" s="27"/>
      <c r="H68" s="27"/>
      <c r="J68" s="5"/>
      <c r="K68" s="5"/>
      <c r="L68" s="5"/>
    </row>
    <row r="69" spans="1:12">
      <c r="A69" s="27" t="s">
        <v>220</v>
      </c>
      <c r="B69" s="44">
        <v>60</v>
      </c>
      <c r="C69" s="27"/>
      <c r="D69" s="27"/>
      <c r="E69" s="27"/>
      <c r="F69" s="27"/>
      <c r="G69" s="27"/>
      <c r="H69" s="27"/>
      <c r="J69" s="5"/>
      <c r="K69" s="5"/>
      <c r="L69" s="5"/>
    </row>
    <row r="70" spans="1:12">
      <c r="A70" s="27" t="s">
        <v>220</v>
      </c>
      <c r="B70" s="44">
        <v>70</v>
      </c>
      <c r="C70" s="27"/>
      <c r="D70" s="27"/>
      <c r="E70" s="27"/>
      <c r="F70" s="27"/>
      <c r="G70" s="27"/>
      <c r="H70" s="27"/>
      <c r="J70" s="5"/>
      <c r="K70" s="5"/>
      <c r="L70" s="5"/>
    </row>
    <row r="71" spans="1:12">
      <c r="A71" s="27" t="s">
        <v>220</v>
      </c>
      <c r="B71" s="44">
        <v>80</v>
      </c>
      <c r="C71" s="27"/>
      <c r="D71" s="27"/>
      <c r="E71" s="27"/>
      <c r="F71" s="27"/>
      <c r="G71" s="27"/>
      <c r="H71" s="27"/>
      <c r="J71" s="5"/>
      <c r="K71" s="5"/>
      <c r="L71" s="5"/>
    </row>
    <row r="72" spans="1:12">
      <c r="A72" s="27" t="s">
        <v>220</v>
      </c>
      <c r="B72" s="44">
        <v>90</v>
      </c>
      <c r="C72" s="27"/>
      <c r="D72" s="27"/>
      <c r="E72" s="27"/>
      <c r="F72" s="27"/>
      <c r="G72" s="27"/>
      <c r="H72" s="27"/>
      <c r="J72" s="5"/>
      <c r="K72" s="5"/>
      <c r="L72" s="5"/>
    </row>
    <row r="73" spans="1:12">
      <c r="A73" s="27" t="s">
        <v>220</v>
      </c>
      <c r="B73" s="44">
        <v>100</v>
      </c>
      <c r="C73" s="27"/>
      <c r="D73" s="27"/>
      <c r="E73" s="27"/>
      <c r="F73" s="27"/>
      <c r="G73" s="27"/>
      <c r="H73" s="27"/>
      <c r="J73" s="5"/>
      <c r="K73" s="5"/>
      <c r="L73" s="5"/>
    </row>
    <row r="74" spans="1:12">
      <c r="A74" s="27" t="s">
        <v>220</v>
      </c>
      <c r="B74" s="44">
        <v>110</v>
      </c>
      <c r="C74" s="27"/>
      <c r="D74" s="27"/>
      <c r="E74" s="27"/>
      <c r="F74" s="27"/>
      <c r="G74" s="27"/>
      <c r="H74" s="27"/>
      <c r="J74" s="5"/>
      <c r="K74" s="5"/>
      <c r="L74" s="5"/>
    </row>
    <row r="75" spans="1:12">
      <c r="A75" s="27" t="s">
        <v>220</v>
      </c>
      <c r="B75" s="44">
        <v>120</v>
      </c>
      <c r="C75" s="27"/>
      <c r="D75" s="27"/>
      <c r="E75" s="27"/>
      <c r="F75" s="27"/>
      <c r="G75" s="27"/>
      <c r="H75" s="27"/>
      <c r="J75" s="5"/>
      <c r="K75" s="5"/>
      <c r="L75" s="5"/>
    </row>
    <row r="76" spans="1:12">
      <c r="J76" s="5"/>
      <c r="K76" s="5"/>
      <c r="L76" s="5"/>
    </row>
    <row r="77" spans="1:12">
      <c r="J77" s="5"/>
      <c r="K77" s="5"/>
      <c r="L77" s="5"/>
    </row>
    <row r="78" spans="1:12">
      <c r="J78" s="5"/>
      <c r="K78" s="5"/>
      <c r="L78" s="5"/>
    </row>
    <row r="79" spans="1:12">
      <c r="J79" s="5"/>
      <c r="K79" s="5"/>
      <c r="L79" s="5"/>
    </row>
    <row r="80" spans="1:12">
      <c r="J80" s="5"/>
      <c r="K80" s="5"/>
      <c r="L80" s="5"/>
    </row>
    <row r="81" spans="10:12">
      <c r="J81" s="5"/>
      <c r="K81" s="5"/>
      <c r="L81" s="5"/>
    </row>
    <row r="82" spans="10:12">
      <c r="J82" s="5"/>
      <c r="K82" s="5"/>
      <c r="L82" s="5"/>
    </row>
    <row r="83" spans="10:12">
      <c r="J83" s="5"/>
      <c r="K83" s="5"/>
      <c r="L83" s="5"/>
    </row>
    <row r="84" spans="10:12">
      <c r="J84" s="5"/>
      <c r="K84" s="5"/>
      <c r="L84" s="5"/>
    </row>
    <row r="85" spans="10:12">
      <c r="J85" s="5"/>
      <c r="K85" s="5"/>
      <c r="L85" s="5"/>
    </row>
    <row r="86" spans="10:12">
      <c r="J86" s="5"/>
      <c r="K86" s="5"/>
      <c r="L86" s="5"/>
    </row>
  </sheetData>
  <phoneticPr fontId="1" type="noConversion"/>
  <pageMargins left="0.7" right="0.7" top="0.75" bottom="0.75" header="0.3" footer="0.3"/>
  <pageSetup paperSize="9" orientation="portrait" horizontalDpi="200" verticalDpi="2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W103"/>
  <sheetViews>
    <sheetView workbookViewId="0">
      <selection activeCell="H10" sqref="H10"/>
    </sheetView>
  </sheetViews>
  <sheetFormatPr defaultRowHeight="12"/>
  <cols>
    <col min="1" max="1" width="9" style="1"/>
    <col min="2" max="2" width="12.625" style="1" customWidth="1"/>
    <col min="3" max="3" width="5" style="1" bestFit="1" customWidth="1"/>
    <col min="4" max="4" width="12.875" style="1" customWidth="1"/>
    <col min="5" max="5" width="14.5" style="1" customWidth="1"/>
    <col min="6" max="6" width="14.375" style="1" customWidth="1"/>
    <col min="7" max="13" width="9" style="1"/>
    <col min="14" max="14" width="10.375" style="1" customWidth="1"/>
    <col min="15" max="16384" width="9" style="1"/>
  </cols>
  <sheetData>
    <row r="1" spans="1:22">
      <c r="A1" s="1" t="s">
        <v>120</v>
      </c>
    </row>
    <row r="2" spans="1:22">
      <c r="B2" s="6">
        <v>1</v>
      </c>
      <c r="D2" s="6">
        <v>60</v>
      </c>
      <c r="E2" s="6">
        <v>50</v>
      </c>
      <c r="F2" s="6">
        <v>50</v>
      </c>
    </row>
    <row r="3" spans="1:22">
      <c r="A3" s="51" t="s">
        <v>19</v>
      </c>
      <c r="B3" s="51" t="s">
        <v>1</v>
      </c>
      <c r="C3" s="51" t="s">
        <v>2</v>
      </c>
      <c r="D3" s="51" t="s">
        <v>3</v>
      </c>
      <c r="E3" s="51" t="s">
        <v>4</v>
      </c>
      <c r="F3" s="51" t="s">
        <v>68</v>
      </c>
      <c r="G3" s="51" t="s">
        <v>183</v>
      </c>
      <c r="H3" s="51" t="s">
        <v>7</v>
      </c>
      <c r="I3" s="51" t="s">
        <v>8</v>
      </c>
      <c r="J3" s="51" t="s">
        <v>9</v>
      </c>
      <c r="K3" s="51" t="s">
        <v>66</v>
      </c>
      <c r="L3" s="51" t="s">
        <v>67</v>
      </c>
      <c r="M3" s="51" t="s">
        <v>12</v>
      </c>
      <c r="N3" s="66" t="s">
        <v>13</v>
      </c>
      <c r="O3" s="66" t="s">
        <v>14</v>
      </c>
      <c r="P3" s="66" t="s">
        <v>15</v>
      </c>
      <c r="Q3" s="66" t="s">
        <v>16</v>
      </c>
      <c r="R3" s="66" t="s">
        <v>17</v>
      </c>
      <c r="S3" s="66" t="s">
        <v>18</v>
      </c>
    </row>
    <row r="4" spans="1:22" s="2" customFormat="1">
      <c r="A4" s="67" t="s">
        <v>22</v>
      </c>
      <c r="B4" s="67">
        <f>B2</f>
        <v>1</v>
      </c>
      <c r="C4" s="68">
        <f>IF(AND(B4&lt;=10,B4&gt;0),(B4-1)*22+50,IF(AND(B4&lt;=20,B4&gt;10),9*22+50+(B4-10)*44,IF(AND(B4&lt;=30,B4&gt;20),9*22+50+10*44+(B4-20)*66,IF(AND(B4&lt;=40,B4&gt;30),9*22+50+10*44+10*66+(B4-30)*88,IF(AND(B4&lt;=50,B4&gt;40),9*22+50+10*44+10*66+10*88+(B4-40)*110,IF(AND(B4&lt;=60,B4&gt;50),9*22+30+10*44+10*66+10*88+10*110+(B4-50)*132,IF(AND(B4&lt;=70,B4&gt;60),9*22+30+10*44+10*66+10*88+10*110+10*132+(B4-60)*154,IF(AND(B4&lt;=80,B4&gt;70),9*22+30+10*44+10*66+10*88+10*110+10*132+10*154+(B4-70)*176,IF(AND(B4&lt;=90,B4&gt;80),9*22+30+10*44+10*66+10*88+10*110+10*132+10*154+10*176+(B4-80)*198,IF(AND(B4&lt;=100,B4&gt;90),9*22+30+10*44+10*66+10*88+10*110+10*132+10*154+10*176+10*198+(B4-90)*220,IF(AND(B4&lt;=110,B4&gt;100),9*22+30+10*44+10*66+10*88+10*110+10*132+10*154+10*176+10*198+10*220+(B4-100)*242,IF(AND(B4&lt;=120,B4&gt;110),9*22+30+10*44+10*66+10*88+10*110+10*132+10*154+10*176+10*198+10*220+10*242+(B4-110)*264))))))))))))</f>
        <v>50</v>
      </c>
      <c r="D4" s="67">
        <f>D2</f>
        <v>60</v>
      </c>
      <c r="E4" s="67">
        <f>E2</f>
        <v>50</v>
      </c>
      <c r="F4" s="67">
        <f>F2</f>
        <v>50</v>
      </c>
      <c r="G4" s="68">
        <f>D4*B4*10%+7+IF(AND(B4&lt;=10,B4&gt;0),(B4-1)*转化表!$C$24,IF(AND(B4&lt;=20,B4&gt;10),9*转化表!$C$24+(B4-10)*转化表!$C$25,IF(AND(B4&lt;=30,B4&gt;20),9*转化表!$C$24+10*转化表!$C$25+(B4-20)*转化表!$C$26,IF(AND(B4&lt;=40,B4&gt;30),9*转化表!$C$24+10*转化表!$C$25+10*转化表!$C$26+(B4-30)*转化表!$C$27,IF(AND(B4&lt;=50,B4&gt;40),9*转化表!$C$24+10*转化表!$C$25+10*转化表!$C$26+10*转化表!$C$27+(B4-40)*转化表!$C$28,IF(AND(B4&lt;=60,B4&gt;50),9*转化表!$C$24+10*转化表!$C$25+10*转化表!$C$26+10*转化表!$C$27+10*转化表!$C$28+(B4-50)*转化表!$C$29,IF(AND(B4&lt;=70,B4&gt;60),9*转化表!$C$24+10*转化表!$C$25+10*转化表!$C$26+10*转化表!$C$27+10*转化表!$C$28+10*转化表!$C$29+(B4-60)*转化表!$C$30,IF(AND(B4&lt;=80,B4&gt;70),9*转化表!$C$24+10*转化表!$C$25+10*转化表!$C$26+10*转化表!$C$27+10*转化表!$C$28+10*转化表!$C$29+10*转化表!$C$30+(B4-70)*转化表!$C$31,IF(AND(B4&lt;=90,B4&gt;80),9*转化表!$C$24+10*转化表!$C$25+10*转化表!$C$26+10*转化表!$C$27+10*转化表!$C$28+10*转化表!$C$29+10*转化表!$C$30+10*转化表!$C$31+(B4-80)*转化表!$C$32,IF(AND(B4&lt;=100,B4&gt;90),9*转化表!$C$24+10*转化表!$C$25+10*转化表!$C$26+10*转化表!$C$27+10*转化表!$C$28+10*转化表!$C$29+10*转化表!$C$30+10*转化表!$C$31+10*转化表!$C$32+(B4-90)*转化表!$C$33,IF(AND(B4&lt;=110,B4&gt;100),9*转化表!$C$24+10*转化表!$C$25+10*转化表!$C$26+10*转化表!$C$27+10*转化表!$C$28+10*转化表!$C$29+10*转化表!$C$30+10*转化表!$C$31+10*转化表!$C$32+10*转化表!$C$33+(B4-100)*转化表!$C$34,IF(AND(B4&lt;=120,B4&gt;110),9*转化表!$C$24+10*转化表!$C$25+10*转化表!$C$26+10*转化表!$C$27+10*转化表!$C$28+10*转化表!$C$29+10*转化表!$C$30+10*转化表!$C$31+10*转化表!$C$32+10*转化表!$C$33+10*转化表!$C$34+(B4-110)*转化表!$C$35))))))))))))</f>
        <v>13</v>
      </c>
      <c r="H4" s="68">
        <f>IF(A4="圣骑士",$D$2*$B$2*7%*转化表!$C$2+$B$2*转化表!$C$2*7%,IF(A4="战士",$D$2*$B$2*7%*转化表!$C$3+$B$2*7%*转化表!$C$3,IF(A4="盗贼",$D$2*$B$2*7%*转化表!$C$4+$B$2*7%*转化表!$C$4,IF(A4="弓手",$D$2*$B$2*7%*转化表!$C$5+$B$2*7%*转化表!$C$5,IF(A4="法师",$D$2*$B$2*7%*转化表!$C$6+$B$2*7%*转化表!$C$6)))))</f>
        <v>5.551000000000001</v>
      </c>
      <c r="I4" s="68">
        <f>IF(A4="圣骑士",$E$2*$B$2*10%*转化表!$D$2+$B$2*转化表!$D$2*10%,IF(A4="战士",$E$2*$B$2*10%*转化表!$D$3+$B$2*10%*转化表!$D$3,IF(A4="盗贼",$E$2*$B$2*10%*转化表!$D$4+$B$2*10%*转化表!$D$4,IF(A4="弓手",$E$2*$B$2*10%*转化表!$D$5+$B$2*10%*转化表!$D$5,IF(A4="法师",$E$2*$B$2*10%*转化表!$D$6+$B$2*10%*转化表!$D$6)))))</f>
        <v>0</v>
      </c>
      <c r="J4" s="68">
        <f>IF(A4="圣骑士",$D$2*$B$2*5%*转化表!$C$2,IF(A4="战士",$D$2*$B$2*5%*转化表!$C$3,IF(A4="盗贼",$D$2*$B$2*5%*转化表!$C$4,IF(A4="弓手",$D$2*$B$2*5%*转化表!$C$5,IF(A4="法师",$D$2*$B$2*5%*转化表!$C$6)))))</f>
        <v>3.9000000000000004</v>
      </c>
      <c r="K4" s="68">
        <f>IF(A4="圣骑士",$F$2*$B$2*10%*转化表!$F$2,IF(A4="战士",$F$2*$B$2*10%*转化表!$F$3,IF(A4="盗贼",$F$2*$B$2*10%*转化表!$F$4,IF(A4="弓手",$F$2*$B$2*10%*转化表!$F$5,IF(A4="法师",$F$2*$B$2*10%*转化表!$F$6)))))</f>
        <v>4</v>
      </c>
      <c r="L4" s="68">
        <f>IF(A4="圣骑士",$F$2*$B$2*5%*转化表!$G$2,IF(A4="战士",$F$2*$B$2*5%*转化表!$G$3,IF(A4="盗贼",$F$2*$B$2*5%*转化表!$G$4,IF(A4="弓手",$F$2*$B$2*5%*转化表!$G$5,IF(A4="法师",$F$2*$B$2*5%*转化表!$G$6)))))</f>
        <v>3</v>
      </c>
      <c r="M4" s="67">
        <v>0</v>
      </c>
      <c r="N4" s="20">
        <v>200</v>
      </c>
      <c r="O4" s="20">
        <v>0</v>
      </c>
      <c r="P4" s="20">
        <v>0</v>
      </c>
      <c r="Q4" s="20">
        <v>0</v>
      </c>
      <c r="R4" s="20">
        <v>250</v>
      </c>
      <c r="S4" s="20">
        <v>0</v>
      </c>
    </row>
    <row r="5" spans="1:22" s="2" customFormat="1">
      <c r="A5" s="67" t="s">
        <v>21</v>
      </c>
      <c r="B5" s="20">
        <f>B2</f>
        <v>1</v>
      </c>
      <c r="C5" s="69">
        <f>IF(AND(B5&lt;=10,B5&gt;0),(B5-1)*30+30,IF(AND(B5&lt;=20,B5&gt;10),9*30+30+(B5-10)*60,IF(AND(B5&lt;=30,B5&gt;20),9*30+30+10*60+(B5-20)*90,IF(AND(B5&lt;=40,B5&gt;30),9*30+30+10*60+10*90+(B5-30)*120,IF(AND(B5&lt;=50,B5&gt;40),9*30+30+10*60+10*90+10*120+(B5-40)*150,IF(AND(B5&lt;=60,B5&gt;50),9*30+30+10*60+10*90+10*120+10*150+(B5-50)*180,IF(AND(B5&lt;=70,B5&gt;60),9*30+30+10*60+10*90+10*120+10*150+10*180+(B5-60)*210,IF(AND(B5&lt;=80,B5&gt;70),9*30+30+10*60+10*90+10*120+10*150+10*180+10*210+(B5-70)*240,IF(AND(B5&lt;=90,B5&gt;80),9*30+30+10*60+10*90+10*120+10*150+10*180+10*210+10*240+(B5-80)*270,IF(AND(B5&lt;=100,B5&gt;90),9*30+30+10*60+10*90+10*120+10*150+10*180+10*210+10*240+10*270+(B5-90)*300,IF(AND(B5&lt;=110,B5&gt;100),9*30+30+10*60+10*90+10*120+10*150+10*180+10*210+10*240+10*270+10*300+(B5-100)*330,IF(AND(B5&lt;=120,B5&gt;110),9*30+30+10*60+10*90+10*120+10*150+10*180+10*210+10*240+10*270+10*300+10*330+(B5-110)*360))))))))))))</f>
        <v>30</v>
      </c>
      <c r="D5" s="67">
        <f>D2</f>
        <v>60</v>
      </c>
      <c r="E5" s="67">
        <f>E2</f>
        <v>50</v>
      </c>
      <c r="F5" s="20">
        <f>F2</f>
        <v>50</v>
      </c>
      <c r="G5" s="68">
        <f>IF(A5="圣骑士",$D$2*$B$2*10%*转化表!$B$2+$B$2*转化表!$B$2*10%,IF(A5="战士",$D$2*$B$2*10%+$B$2*10%*转化表!$B$3+15,IF(A5="盗贼",$D$2*$B$2*10%*转化表!$B$4+$B$2*10%*转化表!$B$4,IF(A5="弓手",$D$2*$B$2*10%*转化表!$B$5+$B$2*10%*转化表!$B$5,IF(A5="法师",$D$2*$B$2*10%*转化表!$B$6+$B$2*10%*转化表!$B$6)))))</f>
        <v>22</v>
      </c>
      <c r="H5" s="68">
        <f>IF(A5="圣骑士",$D$2*$B$2*7%*转化表!$C$2+$B$2*转化表!$C$2*7%,IF(A5="战士",$D$2*$B$2*7%*转化表!$C$3+$B$2*7%*转化表!$C$3,IF(A5="盗贼",$D$2*$B$2*7%*转化表!$C$4+$B$2*7%*转化表!$C$4,IF(A5="弓手",$D$2*$B$2*7%*转化表!$C$5+$B$2*7%*转化表!$C$5,IF(A5="法师",$D$2*$B$2*7%*转化表!$C$6+$B$2*7%*转化表!$C$6)))))</f>
        <v>4.2700000000000005</v>
      </c>
      <c r="I5" s="68">
        <f>IF(A5="圣骑士",$E$2*$B$2*10%*转化表!$D$2+$B$2*转化表!$D$2*10%,IF(A5="战士",$E$2*$B$2*10%*转化表!$D$3+$B$2*10%*转化表!$D$3,IF(A5="盗贼",$E$2*$B$2*10%*转化表!$D$4+$B$2*10%*转化表!$D$4,IF(A5="弓手",$E$2*$B$2*10%*转化表!$D$5+$B$2*10%*转化表!$D$5,IF(A5="法师",$E$2*$B$2*10%*转化表!$D$6+$B$2*10%*转化表!$D$6)))))</f>
        <v>0</v>
      </c>
      <c r="J5" s="68">
        <f>IF(A5="圣骑士",$D$2*$B$2*5%*转化表!$C$2,IF(A5="战士",$D$2*$B$2*5%*转化表!$C$3,IF(A5="盗贼",$D$2*$B$2*5%*转化表!$C$4,IF(A5="弓手",$D$2*$B$2*5%*转化表!$C$5,IF(A5="法师",$D$2*$B$2*5%*转化表!$C$6)))))</f>
        <v>3</v>
      </c>
      <c r="K5" s="69">
        <f>IF(A5="圣骑士",$F$2*$B$2*10%*转化表!$F$2,IF(A5="战士",$F$2*$B$2*10%*转化表!$F$3,IF(A5="盗贼",$F$2*$B$2*10%*转化表!$F$4,IF(A5="弓手",$F$2*$B$2*10%*转化表!$F$5,IF(A5="法师",$F$2*$B$2*10%*转化表!$F$6)))))</f>
        <v>5.5</v>
      </c>
      <c r="L5" s="69">
        <f>IF(A5="圣骑士",$F$2*$B$2*5%*转化表!$G$2,IF(A5="战士",$F$2*$B$2*5%*转化表!$G$3,IF(A5="盗贼",$F$2*$B$2*5%*转化表!$G$4,IF(A5="弓手",$F$2*$B$2*5%*转化表!$G$5,IF(A5="法师",$F$2*$B$2*5%*转化表!$G$6)))))</f>
        <v>2.25</v>
      </c>
      <c r="M5" s="20">
        <v>100</v>
      </c>
      <c r="N5" s="20">
        <v>0</v>
      </c>
      <c r="O5" s="20">
        <v>150</v>
      </c>
      <c r="P5" s="20">
        <v>0</v>
      </c>
      <c r="Q5" s="20">
        <v>0</v>
      </c>
      <c r="R5" s="20">
        <v>0</v>
      </c>
      <c r="S5" s="20">
        <v>0</v>
      </c>
    </row>
    <row r="6" spans="1:22" s="3" customFormat="1">
      <c r="A6" s="67" t="s">
        <v>23</v>
      </c>
      <c r="B6" s="20">
        <f>B2</f>
        <v>1</v>
      </c>
      <c r="C6" s="69">
        <f>IF(AND(B6&lt;=10,B6&gt;0),(B6-1)*16+50,IF(AND(B6&lt;=20,B6&gt;10),9*16+50+(B6-10)*32,IF(AND(B6&lt;=30,B6&gt;20),9*16+50+10*32+(B6-20)*48,IF(AND(B6&lt;=40,B6&gt;30),9*16+50+10*32+10*48+(B6-30)*64,IF(AND(B6&lt;=50,B6&gt;40),9*16+50+10*32+10*48+10*64+(B6-40)*80,IF(AND(B6&lt;=60,B6&gt;50),9*16+30+10*32+10*48+10*64+10*80+(B6-50)*96,IF(AND(B6&lt;=70,B6&gt;60),9*16+30+10*32+10*48+10*64+10*80+10*96+(B6-60)*112,IF(AND(B6&lt;=80,B6&gt;70),9*16+30+10*32+10*48+10*64+10*80+10*96+10*112+(B6-70)*128,IF(AND(B6&lt;=90,B6&gt;80),9*16+30+10*32+10*48+10*64+10*80+10*96+10*112+10*128+(B6-80)*144,IF(AND(B6&lt;=100,B6&gt;90),9*16+30+10*32+10*48+10*64+10*80+10*96+10*112+10*128+10*144+(B6-90)*160,IF(AND(B6&lt;=110,B6&gt;100),9*16+30+10*32+10*48+10*64+10*80+10*96+10*112+10*128+10*144+10*160+(B6-100)*176,IF(AND(B6&lt;=120,B6&gt;110),9*16+30+10*32+10*48+10*64+10*80+10*96+10*112+10*128+10*144+10*160+10*176+(B6-110)*192))))))))))))</f>
        <v>50</v>
      </c>
      <c r="D6" s="67">
        <f>D2</f>
        <v>60</v>
      </c>
      <c r="E6" s="67">
        <f>E2</f>
        <v>50</v>
      </c>
      <c r="F6" s="20">
        <f>F2</f>
        <v>50</v>
      </c>
      <c r="G6" s="68">
        <f>IF(A6="圣骑士",$D$2*$B$2*10%+$B$2*转化表!$B$2+6,IF(A6="战士",$D$2*$B$2*10%+$B$2*10%*转化表!$B$3,IF(A6="盗贼",$D$2*$B$2*10%+$B$2*转化表!$B$4+6,IF(A6="弓手",$D$2*$B$2*10%*转化表!$B$5+$B$2*10%*转化表!$B$5,IF(A6="法师",$D$2*$B$2*10%*转化表!$B$6+$B$2*10%*转化表!$B$6)))))</f>
        <v>12.85</v>
      </c>
      <c r="H6" s="68">
        <f>IF(A6="圣骑士",$D$2*$B$2*7%*转化表!$C$2+$B$2*转化表!$C$2*7%,IF(A6="战士",$D$2*$B$2*7%*转化表!$C$3+$B$2*7%*转化表!$C$3,IF(A6="盗贼",$D$2*$B$2*7%*转化表!$C$4+$B$2*7%*转化表!$C$4,IF(A6="弓手",$D$2*$B$2*7%*转化表!$C$5+$B$2*7%*转化表!$C$5,IF(A6="法师",$D$2*$B$2*7%*转化表!$C$6+$B$2*7%*转化表!$C$6)))))</f>
        <v>4.2700000000000005</v>
      </c>
      <c r="I6" s="68">
        <f>IF(A6="圣骑士",$E$2*$B$2*10%*转化表!$D$2+$B$2*转化表!$D$2*10%,IF(A6="战士",$E$2*$B$2*10%*转化表!$D$3+$B$2*10%*转化表!$D$3,IF(A6="盗贼",$E$2*$B$2*10%*转化表!$D$4+$B$2*10%*转化表!$D$4,IF(A6="弓手",$E$2*$B$2*10%*转化表!$D$5+$B$2*10%*转化表!$D$5,IF(A6="法师",$E$2*$B$2*10%*转化表!$D$6+$B$2*10%*转化表!$D$6)))))</f>
        <v>0</v>
      </c>
      <c r="J6" s="68">
        <f>IF(A6="圣骑士",$D$2*$B$2*5%*转化表!$C$2,IF(A6="战士",$D$2*$B$2*5%*转化表!$C$3,IF(A6="盗贼",$D$2*$B$2*5%*转化表!$C$4,IF(A6="弓手",$D$2*$B$2*5%*转化表!$C$5,IF(A6="法师",$D$2*$B$2*5%*转化表!$C$6)))))</f>
        <v>3</v>
      </c>
      <c r="K6" s="69">
        <f>IF(A6="圣骑士",$F$2*$B$2*10%*转化表!$F$2,IF(A6="战士",$F$2*$B$2*10%*转化表!$F$3,IF(A6="盗贼",$F$2*$B$2*10%*转化表!$F$4,IF(A6="弓手",$F$2*$B$2*10%*转化表!$F$5,IF(A6="法师",$F$2*$B$2*10%*转化表!$F$6)))))</f>
        <v>6.5</v>
      </c>
      <c r="L6" s="69">
        <f>IF(A6="圣骑士",$F$2*$B$2*5%*转化表!$G$2,IF(A6="战士",$F$2*$B$2*5%*转化表!$G$3,IF(A6="盗贼",$F$2*$B$2*5%*转化表!$G$4,IF(A6="弓手",$F$2*$B$2*5%*转化表!$G$5,IF(A6="法师",$F$2*$B$2*5%*转化表!$G$6)))))</f>
        <v>2.5</v>
      </c>
      <c r="M6" s="20">
        <v>150</v>
      </c>
      <c r="N6" s="20">
        <v>0</v>
      </c>
      <c r="O6" s="20">
        <v>150</v>
      </c>
      <c r="P6" s="20">
        <v>150</v>
      </c>
      <c r="Q6" s="20">
        <v>0</v>
      </c>
      <c r="R6" s="20">
        <v>0</v>
      </c>
      <c r="S6" s="20">
        <v>0</v>
      </c>
    </row>
    <row r="7" spans="1:22" s="3" customFormat="1">
      <c r="A7" s="67" t="s">
        <v>33</v>
      </c>
      <c r="B7" s="20">
        <f>B2</f>
        <v>1</v>
      </c>
      <c r="C7" s="69">
        <f>IF(A7="圣骑士",(120*(B2-1)+150)*转化表!$H$2,IF(A7="战士",(120*($B$2-1)+150)*转化表!$H$3,IF(A7="盗贼",(120*($B$2-1)+150)*转化表!$H$4,IF(A7="弓手",(120*($B$2-1)+150)*转化表!$H$5,IF(A7="法师",(120*($B$2-1)+150)*转化表!$H$6)))))</f>
        <v>165</v>
      </c>
      <c r="D7" s="67">
        <f>D2</f>
        <v>60</v>
      </c>
      <c r="E7" s="67">
        <f>E2</f>
        <v>50</v>
      </c>
      <c r="F7" s="20">
        <f>F2</f>
        <v>50</v>
      </c>
      <c r="G7" s="68">
        <f>IF(A7="圣骑士",$D$2*$B$2*10%*转化表!$B$2+$B$2*转化表!$B$2*10%,IF(A7="战士",$D$2*$B$2*10%*转化表!$B$3+$B$2*10%*转化表!$B$3,IF(A7="盗贼",$D$2*$B$2*10%*转化表!$B$4+$B$2*10%*转化表!$B$4+6,IF(A7="弓手",$D$2*$B$2*10%*转化表!$B$5+$B$2*10%*转化表!$B$5,IF(A7="法师",$D$2*$B$2*10%*转化表!$B$6+$B$2*10%*转化表!$B$6)))))</f>
        <v>6.1</v>
      </c>
      <c r="H7" s="68">
        <f>IF(A7="圣骑士",$D$2*$B$2*7%*转化表!$C$2+$B$2*转化表!$C$2*7%,IF(A7="战士",$D$2*$B$2*7%*转化表!$C$3+$B$2*7%*转化表!$C$3,IF(A7="盗贼",$D$2*$B$2*7%*转化表!$C$4+$B$2*7%*转化表!$C$4,IF(A7="弓手",$D$2*$B$2*7%*转化表!$C$5+$B$2*7%*转化表!$C$5,IF(A7="法师",$D$2*$B$2*7%*转化表!$C$6+$B$2*7%*转化表!$C$6)))))</f>
        <v>3.8430000000000004</v>
      </c>
      <c r="I7" s="68">
        <f>IF(A7="圣骑士",$E$2*$B$2*10%*转化表!$D$2+$B$2*转化表!$D$2*10%,IF(A7="战士",$E$2*$B$2*10%*转化表!$D$3+$B$2*10%*转化表!$D$3,IF(A7="盗贼",$E$2*$B$2*10%*转化表!$D$4+$B$2*10%*转化表!$D$4,IF(A7="弓手",$E$2*$B$2*10%*转化表!$D$5+$B$2*10%*转化表!$D$5,IF(A7="法师",$E$2*$B$2*10%*转化表!$D$6+$B$2*10%*转化表!$D$6)))))</f>
        <v>0</v>
      </c>
      <c r="J7" s="68">
        <f>IF(A7="圣骑士",$D$2*$B$2*5%*转化表!$C$2,IF(A7="战士",$D$2*$B$2*5%*转化表!$C$3,IF(A7="盗贼",$D$2*$B$2*5%*转化表!$C$4,IF(A7="弓手",$D$2*$B$2*5%*转化表!$C$5,IF(A7="法师",$D$2*$B$2*5%*转化表!$C$6)))))</f>
        <v>2.7</v>
      </c>
      <c r="K7" s="69">
        <f>IF(A7="圣骑士",$F$2*$B$2*10%*转化表!$F$2,IF(A7="战士",$F$2*$B$2*10%*转化表!$F$3,IF(A7="盗贼",$F$2*$B$2*10%*转化表!$F$4,IF(A7="弓手",$F$2*$B$2*10%*转化表!$F$5,IF(A7="法师",$F$2*$B$2*10%*转化表!$F$6)))))</f>
        <v>5</v>
      </c>
      <c r="L7" s="69">
        <f>IF(A7="圣骑士",$F$2*$B$2*5%*转化表!$G$2,IF(A7="战士",$F$2*$B$2*5%*转化表!$G$3,IF(A7="盗贼",$F$2*$B$2*5%*转化表!$G$4,IF(A7="弓手",$F$2*$B$2*5%*转化表!$G$5,IF(A7="法师",$F$2*$B$2*5%*转化表!$G$6)))))</f>
        <v>2.5</v>
      </c>
      <c r="M7" s="20">
        <v>300</v>
      </c>
      <c r="N7" s="20">
        <v>0</v>
      </c>
      <c r="O7" s="20">
        <v>0</v>
      </c>
      <c r="P7" s="20">
        <v>50</v>
      </c>
      <c r="Q7" s="20">
        <v>0</v>
      </c>
      <c r="R7" s="20">
        <v>0</v>
      </c>
      <c r="S7" s="20">
        <v>100</v>
      </c>
    </row>
    <row r="8" spans="1:22" s="3" customFormat="1">
      <c r="A8" s="67" t="s">
        <v>25</v>
      </c>
      <c r="B8" s="20">
        <f>B2</f>
        <v>1</v>
      </c>
      <c r="C8" s="69">
        <f>IF(A8="圣骑士",(120*(B2-1)+150)*转化表!$H$2,IF(A8="战士",(120*($B$2-1)+150)*转化表!$H$3,IF(A8="盗贼",(120*($B$2-1)+150)*转化表!$H$4,IF(A8="弓手",(120*($B$2-1)+150)*转化表!$H$5,IF(A8="法师",(120*($B$2-1)+150)*转化表!$H$6)))))</f>
        <v>105</v>
      </c>
      <c r="D8" s="67">
        <f>D2</f>
        <v>60</v>
      </c>
      <c r="E8" s="67">
        <f>E2</f>
        <v>50</v>
      </c>
      <c r="F8" s="20">
        <f>F2</f>
        <v>50</v>
      </c>
      <c r="G8" s="68">
        <f>IF(A8="圣骑士",$D$2*$B$2*10%*转化表!$B$2+$B$2*转化表!$B$2*10%,IF(A8="战士",$D$2*$B$2*10%*转化表!$B$3+$B$2*10%*转化表!$B$3,IF(A8="盗贼",$D$2*$B$2*10%*转化表!$B$4+$B$2*10%*转化表!$B$4+6,IF(A8="弓手",$D$2*$B$2*10%*转化表!$B$5+$B$2*10%*转化表!$B$5,IF(A8="法师",$D$2*$B$2*10%*转化表!$B$6+$B$2*10%*转化表!$B$6)))))</f>
        <v>0</v>
      </c>
      <c r="H8" s="68">
        <f>IF(A8="圣骑士",$D$2*$B$2*7%*转化表!$C$2+$B$2*转化表!$C$2*7%,IF(A8="战士",$D$2*$B$2*7%*转化表!$C$3+$B$2*7%*转化表!$C$3,IF(A8="盗贼",$D$2*$B$2*7%*转化表!$C$4+$B$2*7%*转化表!$C$4,IF(A8="弓手",$D$2*$B$2*7%*转化表!$C$5+$B$2*7%*转化表!$C$5,IF(A8="法师",$D$2*$B$2*7%*转化表!$C$6+$B$2*7%*转化表!$C$6)))))</f>
        <v>2.9889999999999999</v>
      </c>
      <c r="I8" s="68">
        <f>IF(A8="圣骑士",$E$2*$B$2*10%*转化表!$D$2+$B$2*转化表!$D$2*10%,IF(A8="战士",$E$2*$B$2*10%*转化表!$D$3+$B$2*10%*转化表!$D$3,IF(A8="盗贼",$E$2*$B$2*10%*转化表!$D$4+$B$2*10%*转化表!$D$4,IF(A8="弓手",$E$2*$B$2*10%*转化表!$D$5+$B$2*10%*转化表!$D$5,IF(A8="法师",$E$2*$B$2*10%*转化表!$D$6+$B$2*10%*转化表!$D$6)))))</f>
        <v>6.12</v>
      </c>
      <c r="J8" s="68">
        <f>IF(A8="圣骑士",$D$2*$B$2*5%*转化表!$C$2,IF(A8="战士",$D$2*$B$2*5%*转化表!$C$3,IF(A8="盗贼",$D$2*$B$2*5%*转化表!$C$4,IF(A8="弓手",$D$2*$B$2*5%*转化表!$C$5,IF(A8="法师",$D$2*$B$2*5%*转化表!$C$6)))))</f>
        <v>2.0999999999999996</v>
      </c>
      <c r="K8" s="69">
        <f>IF(A8="圣骑士",$F$2*$B$2*10%*转化表!$F$2,IF(A8="战士",$F$2*$B$2*10%*转化表!$F$3,IF(A8="盗贼",$F$2*$B$2*10%*转化表!$F$4,IF(A8="弓手",$F$2*$B$2*10%*转化表!$F$5,IF(A8="法师",$F$2*$B$2*10%*转化表!$F$6)))))</f>
        <v>6</v>
      </c>
      <c r="L8" s="69">
        <f>IF(A8="圣骑士",$F$2*$B$2*5%*转化表!$G$2,IF(A8="战士",$F$2*$B$2*5%*转化表!$G$3,IF(A8="盗贼",$F$2*$B$2*5%*转化表!$G$4,IF(A8="弓手",$F$2*$B$2*5%*转化表!$G$5,IF(A8="法师",$F$2*$B$2*5%*转化表!$G$6)))))</f>
        <v>2.75</v>
      </c>
      <c r="M8" s="20">
        <v>250</v>
      </c>
      <c r="N8" s="20">
        <v>0</v>
      </c>
      <c r="O8" s="20">
        <v>0</v>
      </c>
      <c r="P8" s="20">
        <v>0</v>
      </c>
      <c r="Q8" s="20">
        <v>0</v>
      </c>
      <c r="R8" s="20">
        <v>0</v>
      </c>
      <c r="S8" s="20">
        <v>0</v>
      </c>
    </row>
    <row r="11" spans="1:22">
      <c r="A11" s="22" t="s">
        <v>65</v>
      </c>
      <c r="B11" s="22" t="s">
        <v>70</v>
      </c>
      <c r="C11" s="22" t="s">
        <v>2</v>
      </c>
      <c r="D11" s="22" t="s">
        <v>6</v>
      </c>
      <c r="E11" s="22" t="s">
        <v>7</v>
      </c>
      <c r="F11" s="22" t="s">
        <v>8</v>
      </c>
      <c r="G11" s="22" t="s">
        <v>184</v>
      </c>
      <c r="H11" s="22" t="s">
        <v>66</v>
      </c>
      <c r="I11" s="22" t="s">
        <v>67</v>
      </c>
      <c r="J11" s="131" t="s">
        <v>69</v>
      </c>
      <c r="K11" s="131"/>
      <c r="L11" s="131"/>
      <c r="N11" s="74" t="s">
        <v>121</v>
      </c>
      <c r="O11" s="74" t="s">
        <v>63</v>
      </c>
      <c r="P11" s="74" t="s">
        <v>34</v>
      </c>
      <c r="Q11" s="74" t="s">
        <v>35</v>
      </c>
      <c r="R11" s="74" t="s">
        <v>36</v>
      </c>
      <c r="S11" s="74" t="s">
        <v>37</v>
      </c>
      <c r="T11" s="132" t="s">
        <v>62</v>
      </c>
      <c r="U11" s="132"/>
      <c r="V11" s="132"/>
    </row>
    <row r="12" spans="1:22">
      <c r="A12" s="70" t="s">
        <v>64</v>
      </c>
      <c r="B12" s="70">
        <v>1</v>
      </c>
      <c r="C12" s="70">
        <v>0</v>
      </c>
      <c r="D12" s="37">
        <f>110+15*(J12-1)</f>
        <v>110</v>
      </c>
      <c r="E12" s="37">
        <v>0</v>
      </c>
      <c r="F12" s="37">
        <v>0</v>
      </c>
      <c r="G12" s="37">
        <v>0</v>
      </c>
      <c r="H12" s="37">
        <f>17+2*(J12-1)</f>
        <v>17</v>
      </c>
      <c r="I12" s="37">
        <v>0</v>
      </c>
      <c r="J12" s="37">
        <v>1</v>
      </c>
      <c r="K12" s="37"/>
      <c r="L12" s="37"/>
      <c r="N12" s="67" t="s">
        <v>38</v>
      </c>
      <c r="O12" s="67">
        <v>1</v>
      </c>
      <c r="P12" s="67">
        <v>10</v>
      </c>
      <c r="Q12" s="67">
        <f t="shared" ref="Q12:Q19" si="0">10+(O12-1)*5-(T12-1)*5</f>
        <v>10</v>
      </c>
      <c r="R12" s="67">
        <v>0</v>
      </c>
      <c r="S12" s="67">
        <v>0</v>
      </c>
      <c r="T12" s="67">
        <v>1</v>
      </c>
      <c r="U12" s="67"/>
      <c r="V12" s="67"/>
    </row>
    <row r="13" spans="1:22">
      <c r="A13" s="70" t="s">
        <v>71</v>
      </c>
      <c r="B13" s="70">
        <v>20</v>
      </c>
      <c r="C13" s="70">
        <v>0</v>
      </c>
      <c r="D13" s="37">
        <f>204+23*(J13-1)</f>
        <v>204</v>
      </c>
      <c r="E13" s="37">
        <v>0</v>
      </c>
      <c r="F13" s="37">
        <v>0</v>
      </c>
      <c r="G13" s="37">
        <v>0</v>
      </c>
      <c r="H13" s="37">
        <f>28+3*(J13-1)</f>
        <v>28</v>
      </c>
      <c r="I13" s="37">
        <v>0</v>
      </c>
      <c r="J13" s="37">
        <v>1</v>
      </c>
      <c r="K13" s="37"/>
      <c r="L13" s="37"/>
      <c r="N13" s="67" t="s">
        <v>39</v>
      </c>
      <c r="O13" s="67">
        <v>2</v>
      </c>
      <c r="P13" s="67">
        <v>20</v>
      </c>
      <c r="Q13" s="67">
        <f t="shared" si="0"/>
        <v>15</v>
      </c>
      <c r="R13" s="67">
        <v>0</v>
      </c>
      <c r="S13" s="67">
        <v>0</v>
      </c>
      <c r="T13" s="67">
        <v>1</v>
      </c>
      <c r="U13" s="67"/>
      <c r="V13" s="67"/>
    </row>
    <row r="14" spans="1:22">
      <c r="A14" s="70" t="s">
        <v>72</v>
      </c>
      <c r="B14" s="70">
        <v>40</v>
      </c>
      <c r="C14" s="70">
        <v>0</v>
      </c>
      <c r="D14" s="37">
        <f>381+39*(J14-1)</f>
        <v>381</v>
      </c>
      <c r="E14" s="37">
        <v>0</v>
      </c>
      <c r="F14" s="37">
        <v>0</v>
      </c>
      <c r="G14" s="37">
        <v>0</v>
      </c>
      <c r="H14" s="37">
        <f>42+4*(J14-1)</f>
        <v>42</v>
      </c>
      <c r="I14" s="37">
        <v>0</v>
      </c>
      <c r="J14" s="37">
        <v>1</v>
      </c>
      <c r="K14" s="37"/>
      <c r="L14" s="37"/>
      <c r="N14" s="67" t="s">
        <v>40</v>
      </c>
      <c r="O14" s="67">
        <v>3</v>
      </c>
      <c r="P14" s="67">
        <v>30</v>
      </c>
      <c r="Q14" s="67">
        <f t="shared" si="0"/>
        <v>20</v>
      </c>
      <c r="R14" s="67">
        <v>0</v>
      </c>
      <c r="S14" s="67">
        <v>0</v>
      </c>
      <c r="T14" s="67">
        <v>1</v>
      </c>
      <c r="U14" s="67"/>
      <c r="V14" s="67"/>
    </row>
    <row r="15" spans="1:22">
      <c r="A15" s="71" t="s">
        <v>73</v>
      </c>
      <c r="B15" s="37">
        <v>60</v>
      </c>
      <c r="C15" s="70">
        <v>0</v>
      </c>
      <c r="D15" s="37">
        <f>494+51*(J15-1)</f>
        <v>494</v>
      </c>
      <c r="E15" s="37">
        <v>0</v>
      </c>
      <c r="F15" s="37">
        <v>0</v>
      </c>
      <c r="G15" s="37">
        <v>0</v>
      </c>
      <c r="H15" s="37">
        <f>56+5*(J15-1)</f>
        <v>56</v>
      </c>
      <c r="I15" s="37">
        <v>0</v>
      </c>
      <c r="J15" s="37">
        <v>1</v>
      </c>
      <c r="K15" s="37"/>
      <c r="L15" s="37"/>
      <c r="N15" s="67" t="s">
        <v>41</v>
      </c>
      <c r="O15" s="67">
        <v>4</v>
      </c>
      <c r="P15" s="67">
        <v>40</v>
      </c>
      <c r="Q15" s="67">
        <f t="shared" si="0"/>
        <v>25</v>
      </c>
      <c r="R15" s="67">
        <v>0</v>
      </c>
      <c r="S15" s="67">
        <v>0</v>
      </c>
      <c r="T15" s="67">
        <v>1</v>
      </c>
      <c r="U15" s="67"/>
      <c r="V15" s="67"/>
    </row>
    <row r="16" spans="1:22">
      <c r="A16" s="37" t="s">
        <v>74</v>
      </c>
      <c r="B16" s="37">
        <v>80</v>
      </c>
      <c r="C16" s="37">
        <v>0</v>
      </c>
      <c r="D16" s="37">
        <f>1010+81*(J16-1)</f>
        <v>1010</v>
      </c>
      <c r="E16" s="37">
        <v>0</v>
      </c>
      <c r="F16" s="37">
        <v>0</v>
      </c>
      <c r="G16" s="37">
        <v>0</v>
      </c>
      <c r="H16" s="37">
        <f>74+7*(J16-1)</f>
        <v>74</v>
      </c>
      <c r="I16" s="37">
        <v>0</v>
      </c>
      <c r="J16" s="37">
        <v>1</v>
      </c>
      <c r="K16" s="37"/>
      <c r="L16" s="37"/>
      <c r="N16" s="67" t="s">
        <v>42</v>
      </c>
      <c r="O16" s="67">
        <v>5</v>
      </c>
      <c r="P16" s="67">
        <v>50</v>
      </c>
      <c r="Q16" s="67">
        <f t="shared" si="0"/>
        <v>30</v>
      </c>
      <c r="R16" s="67">
        <v>0</v>
      </c>
      <c r="S16" s="67">
        <v>0</v>
      </c>
      <c r="T16" s="67">
        <v>1</v>
      </c>
      <c r="U16" s="67"/>
      <c r="V16" s="67"/>
    </row>
    <row r="17" spans="1:22">
      <c r="A17" s="70" t="s">
        <v>75</v>
      </c>
      <c r="B17" s="70">
        <v>1</v>
      </c>
      <c r="C17" s="37">
        <v>0</v>
      </c>
      <c r="D17" s="37">
        <f>110+15*(J17-1)</f>
        <v>110</v>
      </c>
      <c r="E17" s="37">
        <v>0</v>
      </c>
      <c r="F17" s="37">
        <v>0</v>
      </c>
      <c r="G17" s="37">
        <v>0</v>
      </c>
      <c r="H17" s="37">
        <f>17+2*(J17-1)</f>
        <v>17</v>
      </c>
      <c r="I17" s="37">
        <v>0</v>
      </c>
      <c r="J17" s="37">
        <v>1</v>
      </c>
      <c r="K17" s="37"/>
      <c r="L17" s="37"/>
      <c r="N17" s="67" t="s">
        <v>43</v>
      </c>
      <c r="O17" s="67">
        <v>6</v>
      </c>
      <c r="P17" s="67">
        <v>60</v>
      </c>
      <c r="Q17" s="67">
        <f t="shared" si="0"/>
        <v>35</v>
      </c>
      <c r="R17" s="67">
        <v>0</v>
      </c>
      <c r="S17" s="67">
        <v>0</v>
      </c>
      <c r="T17" s="67">
        <v>1</v>
      </c>
      <c r="U17" s="67"/>
      <c r="V17" s="67"/>
    </row>
    <row r="18" spans="1:22">
      <c r="A18" s="70" t="s">
        <v>76</v>
      </c>
      <c r="B18" s="70">
        <v>20</v>
      </c>
      <c r="C18" s="37">
        <v>0</v>
      </c>
      <c r="D18" s="37">
        <f>204+23*(J18-1)</f>
        <v>204</v>
      </c>
      <c r="E18" s="37">
        <v>0</v>
      </c>
      <c r="F18" s="37">
        <v>0</v>
      </c>
      <c r="G18" s="37">
        <v>0</v>
      </c>
      <c r="H18" s="37">
        <f>28+3*(J18-1)</f>
        <v>28</v>
      </c>
      <c r="I18" s="37">
        <v>0</v>
      </c>
      <c r="J18" s="37">
        <v>1</v>
      </c>
      <c r="K18" s="37"/>
      <c r="L18" s="37"/>
      <c r="N18" s="67" t="s">
        <v>44</v>
      </c>
      <c r="O18" s="67">
        <v>7</v>
      </c>
      <c r="P18" s="67">
        <v>70</v>
      </c>
      <c r="Q18" s="67">
        <f t="shared" si="0"/>
        <v>40</v>
      </c>
      <c r="R18" s="67">
        <v>0</v>
      </c>
      <c r="S18" s="67">
        <v>0</v>
      </c>
      <c r="T18" s="67">
        <v>1</v>
      </c>
      <c r="U18" s="67"/>
      <c r="V18" s="67"/>
    </row>
    <row r="19" spans="1:22">
      <c r="A19" s="70" t="s">
        <v>77</v>
      </c>
      <c r="B19" s="70">
        <v>40</v>
      </c>
      <c r="C19" s="37">
        <v>0</v>
      </c>
      <c r="D19" s="37">
        <f>381+39*(J19-1)</f>
        <v>381</v>
      </c>
      <c r="E19" s="37">
        <v>0</v>
      </c>
      <c r="F19" s="37">
        <v>0</v>
      </c>
      <c r="G19" s="37">
        <v>0</v>
      </c>
      <c r="H19" s="37">
        <f>42+4*(J19-1)</f>
        <v>42</v>
      </c>
      <c r="I19" s="37">
        <v>0</v>
      </c>
      <c r="J19" s="37">
        <v>1</v>
      </c>
      <c r="K19" s="37"/>
      <c r="L19" s="37"/>
      <c r="N19" s="67" t="s">
        <v>45</v>
      </c>
      <c r="O19" s="67">
        <v>8</v>
      </c>
      <c r="P19" s="67">
        <v>80</v>
      </c>
      <c r="Q19" s="67">
        <f t="shared" si="0"/>
        <v>45</v>
      </c>
      <c r="R19" s="67">
        <v>0</v>
      </c>
      <c r="S19" s="67">
        <v>0</v>
      </c>
      <c r="T19" s="67">
        <v>1</v>
      </c>
      <c r="U19" s="67"/>
      <c r="V19" s="67"/>
    </row>
    <row r="20" spans="1:22">
      <c r="A20" s="71" t="s">
        <v>78</v>
      </c>
      <c r="B20" s="37">
        <v>60</v>
      </c>
      <c r="C20" s="37">
        <v>0</v>
      </c>
      <c r="D20" s="37">
        <f>494+51*(J20-1)</f>
        <v>494</v>
      </c>
      <c r="E20" s="37">
        <v>0</v>
      </c>
      <c r="F20" s="37">
        <v>0</v>
      </c>
      <c r="G20" s="37">
        <v>0</v>
      </c>
      <c r="H20" s="37">
        <f>56+5*(J20-1)</f>
        <v>56</v>
      </c>
      <c r="I20" s="37">
        <v>0</v>
      </c>
      <c r="J20" s="37">
        <v>1</v>
      </c>
      <c r="K20" s="37"/>
      <c r="L20" s="37"/>
      <c r="N20" s="67" t="s">
        <v>46</v>
      </c>
      <c r="O20" s="67">
        <v>1</v>
      </c>
      <c r="P20" s="67">
        <v>10</v>
      </c>
      <c r="Q20" s="67">
        <v>0</v>
      </c>
      <c r="R20" s="67">
        <f t="shared" ref="R20:R27" si="1">10+(O20-1)*5-(T20-1)*5</f>
        <v>10</v>
      </c>
      <c r="S20" s="67">
        <v>0</v>
      </c>
      <c r="T20" s="67">
        <v>1</v>
      </c>
      <c r="U20" s="67"/>
      <c r="V20" s="67"/>
    </row>
    <row r="21" spans="1:22">
      <c r="A21" s="37" t="s">
        <v>79</v>
      </c>
      <c r="B21" s="37">
        <v>80</v>
      </c>
      <c r="C21" s="37">
        <v>0</v>
      </c>
      <c r="D21" s="37">
        <f>1010+81*(J21-1)</f>
        <v>1010</v>
      </c>
      <c r="E21" s="37">
        <v>0</v>
      </c>
      <c r="F21" s="37">
        <v>0</v>
      </c>
      <c r="G21" s="37">
        <v>0</v>
      </c>
      <c r="H21" s="37">
        <f>74+7*(J21-1)</f>
        <v>74</v>
      </c>
      <c r="I21" s="37">
        <v>0</v>
      </c>
      <c r="J21" s="37">
        <v>1</v>
      </c>
      <c r="K21" s="37"/>
      <c r="L21" s="37"/>
      <c r="N21" s="67" t="s">
        <v>47</v>
      </c>
      <c r="O21" s="67">
        <v>2</v>
      </c>
      <c r="P21" s="67">
        <v>20</v>
      </c>
      <c r="Q21" s="67">
        <v>0</v>
      </c>
      <c r="R21" s="67">
        <f t="shared" si="1"/>
        <v>15</v>
      </c>
      <c r="S21" s="67">
        <v>0</v>
      </c>
      <c r="T21" s="67">
        <v>1</v>
      </c>
      <c r="U21" s="67"/>
      <c r="V21" s="67"/>
    </row>
    <row r="22" spans="1:22">
      <c r="A22" s="70" t="s">
        <v>80</v>
      </c>
      <c r="B22" s="70">
        <v>1</v>
      </c>
      <c r="C22" s="37">
        <v>0</v>
      </c>
      <c r="D22" s="37">
        <f>91+12*(J22-1)</f>
        <v>91</v>
      </c>
      <c r="E22" s="37">
        <v>0</v>
      </c>
      <c r="F22" s="37">
        <v>0</v>
      </c>
      <c r="G22" s="37">
        <v>0</v>
      </c>
      <c r="H22" s="37">
        <f>33+4*(J22-1)</f>
        <v>33</v>
      </c>
      <c r="I22" s="37">
        <v>0</v>
      </c>
      <c r="J22" s="37">
        <v>1</v>
      </c>
      <c r="K22" s="37"/>
      <c r="L22" s="37"/>
      <c r="N22" s="67" t="s">
        <v>48</v>
      </c>
      <c r="O22" s="67">
        <v>3</v>
      </c>
      <c r="P22" s="67">
        <v>30</v>
      </c>
      <c r="Q22" s="67">
        <v>0</v>
      </c>
      <c r="R22" s="67">
        <f t="shared" si="1"/>
        <v>20</v>
      </c>
      <c r="S22" s="67">
        <v>0</v>
      </c>
      <c r="T22" s="67">
        <v>1</v>
      </c>
      <c r="U22" s="67"/>
      <c r="V22" s="67"/>
    </row>
    <row r="23" spans="1:22">
      <c r="A23" s="70" t="s">
        <v>81</v>
      </c>
      <c r="B23" s="70">
        <v>20</v>
      </c>
      <c r="C23" s="37">
        <v>0</v>
      </c>
      <c r="D23" s="37">
        <f>170+19*(J23-1)</f>
        <v>170</v>
      </c>
      <c r="E23" s="37">
        <v>0</v>
      </c>
      <c r="F23" s="37">
        <v>0</v>
      </c>
      <c r="G23" s="37">
        <v>0</v>
      </c>
      <c r="H23" s="37">
        <f>55+6*(J23-1)</f>
        <v>55</v>
      </c>
      <c r="I23" s="37">
        <v>0</v>
      </c>
      <c r="J23" s="37">
        <v>1</v>
      </c>
      <c r="K23" s="37"/>
      <c r="L23" s="37"/>
      <c r="N23" s="67" t="s">
        <v>49</v>
      </c>
      <c r="O23" s="67">
        <v>4</v>
      </c>
      <c r="P23" s="67">
        <v>40</v>
      </c>
      <c r="Q23" s="67">
        <v>0</v>
      </c>
      <c r="R23" s="67">
        <f t="shared" si="1"/>
        <v>25</v>
      </c>
      <c r="S23" s="67">
        <v>0</v>
      </c>
      <c r="T23" s="67">
        <v>1</v>
      </c>
      <c r="U23" s="67"/>
      <c r="V23" s="67"/>
    </row>
    <row r="24" spans="1:22">
      <c r="A24" s="70" t="s">
        <v>82</v>
      </c>
      <c r="B24" s="70">
        <v>40</v>
      </c>
      <c r="C24" s="37">
        <v>0</v>
      </c>
      <c r="D24" s="37">
        <f>317+32*(J24-1)</f>
        <v>317</v>
      </c>
      <c r="E24" s="37">
        <v>0</v>
      </c>
      <c r="F24" s="37">
        <v>0</v>
      </c>
      <c r="G24" s="37">
        <v>0</v>
      </c>
      <c r="H24" s="37">
        <f>84+8*(J24-1)</f>
        <v>84</v>
      </c>
      <c r="I24" s="37">
        <v>0</v>
      </c>
      <c r="J24" s="37">
        <v>1</v>
      </c>
      <c r="K24" s="37"/>
      <c r="L24" s="37"/>
      <c r="N24" s="67" t="s">
        <v>50</v>
      </c>
      <c r="O24" s="67">
        <v>5</v>
      </c>
      <c r="P24" s="67">
        <v>50</v>
      </c>
      <c r="Q24" s="67">
        <v>0</v>
      </c>
      <c r="R24" s="67">
        <f t="shared" si="1"/>
        <v>30</v>
      </c>
      <c r="S24" s="67">
        <v>0</v>
      </c>
      <c r="T24" s="67">
        <v>1</v>
      </c>
      <c r="U24" s="67"/>
      <c r="V24" s="67"/>
    </row>
    <row r="25" spans="1:22">
      <c r="A25" s="71" t="s">
        <v>83</v>
      </c>
      <c r="B25" s="37">
        <v>60</v>
      </c>
      <c r="C25" s="37">
        <v>0</v>
      </c>
      <c r="D25" s="37">
        <f>411+42*(J25-1)</f>
        <v>411</v>
      </c>
      <c r="E25" s="37">
        <v>0</v>
      </c>
      <c r="F25" s="37">
        <v>0</v>
      </c>
      <c r="G25" s="37">
        <v>0</v>
      </c>
      <c r="H25" s="37">
        <f>112+10*(J25-1)</f>
        <v>112</v>
      </c>
      <c r="I25" s="37">
        <v>0</v>
      </c>
      <c r="J25" s="37">
        <v>1</v>
      </c>
      <c r="K25" s="37"/>
      <c r="L25" s="37"/>
      <c r="N25" s="67" t="s">
        <v>51</v>
      </c>
      <c r="O25" s="67">
        <v>6</v>
      </c>
      <c r="P25" s="67">
        <v>60</v>
      </c>
      <c r="Q25" s="67">
        <v>0</v>
      </c>
      <c r="R25" s="67">
        <f t="shared" si="1"/>
        <v>35</v>
      </c>
      <c r="S25" s="67">
        <v>0</v>
      </c>
      <c r="T25" s="67">
        <v>1</v>
      </c>
      <c r="U25" s="67"/>
      <c r="V25" s="67"/>
    </row>
    <row r="26" spans="1:22">
      <c r="A26" s="37" t="s">
        <v>84</v>
      </c>
      <c r="B26" s="37">
        <v>80</v>
      </c>
      <c r="C26" s="37">
        <v>0</v>
      </c>
      <c r="D26" s="37">
        <f>1010+81*(J26-1)</f>
        <v>1010</v>
      </c>
      <c r="E26" s="37">
        <v>0</v>
      </c>
      <c r="F26" s="37">
        <v>0</v>
      </c>
      <c r="G26" s="37">
        <v>0</v>
      </c>
      <c r="H26" s="37">
        <f>74+7*(J26-1)</f>
        <v>74</v>
      </c>
      <c r="I26" s="37">
        <v>0</v>
      </c>
      <c r="J26" s="37">
        <v>1</v>
      </c>
      <c r="K26" s="37"/>
      <c r="L26" s="37"/>
      <c r="N26" s="67" t="s">
        <v>52</v>
      </c>
      <c r="O26" s="67">
        <v>7</v>
      </c>
      <c r="P26" s="67">
        <v>70</v>
      </c>
      <c r="Q26" s="67">
        <v>0</v>
      </c>
      <c r="R26" s="67">
        <f t="shared" si="1"/>
        <v>40</v>
      </c>
      <c r="S26" s="67">
        <v>0</v>
      </c>
      <c r="T26" s="67">
        <v>1</v>
      </c>
      <c r="U26" s="67"/>
      <c r="V26" s="67"/>
    </row>
    <row r="27" spans="1:22">
      <c r="A27" s="70" t="s">
        <v>85</v>
      </c>
      <c r="B27" s="70">
        <v>1</v>
      </c>
      <c r="C27" s="37">
        <v>0</v>
      </c>
      <c r="D27" s="37">
        <f>110+15*(J27-1)</f>
        <v>110</v>
      </c>
      <c r="E27" s="37">
        <v>0</v>
      </c>
      <c r="F27" s="37">
        <v>0</v>
      </c>
      <c r="G27" s="37">
        <v>0</v>
      </c>
      <c r="H27" s="37">
        <f>17+2*(J27-1)</f>
        <v>17</v>
      </c>
      <c r="I27" s="37">
        <v>0</v>
      </c>
      <c r="J27" s="37">
        <v>1</v>
      </c>
      <c r="K27" s="37"/>
      <c r="L27" s="37"/>
      <c r="N27" s="67" t="s">
        <v>53</v>
      </c>
      <c r="O27" s="67">
        <v>8</v>
      </c>
      <c r="P27" s="67">
        <v>80</v>
      </c>
      <c r="Q27" s="67">
        <v>0</v>
      </c>
      <c r="R27" s="67">
        <f t="shared" si="1"/>
        <v>45</v>
      </c>
      <c r="S27" s="67">
        <v>0</v>
      </c>
      <c r="T27" s="67">
        <v>1</v>
      </c>
      <c r="U27" s="67"/>
      <c r="V27" s="67"/>
    </row>
    <row r="28" spans="1:22">
      <c r="A28" s="70" t="s">
        <v>86</v>
      </c>
      <c r="B28" s="70">
        <v>20</v>
      </c>
      <c r="C28" s="37">
        <v>0</v>
      </c>
      <c r="D28" s="37">
        <f>204+23*(J28-1)</f>
        <v>204</v>
      </c>
      <c r="E28" s="37">
        <v>0</v>
      </c>
      <c r="F28" s="37">
        <v>0</v>
      </c>
      <c r="G28" s="37">
        <v>0</v>
      </c>
      <c r="H28" s="37">
        <f>28+3*(J28-1)</f>
        <v>28</v>
      </c>
      <c r="I28" s="37">
        <v>0</v>
      </c>
      <c r="J28" s="37">
        <v>1</v>
      </c>
      <c r="K28" s="37"/>
      <c r="L28" s="37"/>
      <c r="N28" s="67" t="s">
        <v>54</v>
      </c>
      <c r="O28" s="67">
        <v>1</v>
      </c>
      <c r="P28" s="67">
        <v>10</v>
      </c>
      <c r="Q28" s="67">
        <v>0</v>
      </c>
      <c r="R28" s="67">
        <v>0</v>
      </c>
      <c r="S28" s="67">
        <f t="shared" ref="S28:S35" si="2">10+(O28-1)*5-(T28-1)*5</f>
        <v>10</v>
      </c>
      <c r="T28" s="67">
        <v>1</v>
      </c>
      <c r="U28" s="67"/>
      <c r="V28" s="67"/>
    </row>
    <row r="29" spans="1:22">
      <c r="A29" s="70" t="s">
        <v>87</v>
      </c>
      <c r="B29" s="70">
        <v>40</v>
      </c>
      <c r="C29" s="37">
        <v>0</v>
      </c>
      <c r="D29" s="37">
        <f>381+39*(J29-1)</f>
        <v>381</v>
      </c>
      <c r="E29" s="37">
        <v>0</v>
      </c>
      <c r="F29" s="37">
        <v>0</v>
      </c>
      <c r="G29" s="37">
        <v>0</v>
      </c>
      <c r="H29" s="37">
        <f>42+4*(J29-1)</f>
        <v>42</v>
      </c>
      <c r="I29" s="37">
        <v>0</v>
      </c>
      <c r="J29" s="37">
        <v>1</v>
      </c>
      <c r="K29" s="37"/>
      <c r="L29" s="37"/>
      <c r="N29" s="67" t="s">
        <v>55</v>
      </c>
      <c r="O29" s="67">
        <v>2</v>
      </c>
      <c r="P29" s="67">
        <v>20</v>
      </c>
      <c r="Q29" s="67">
        <v>0</v>
      </c>
      <c r="R29" s="67">
        <v>0</v>
      </c>
      <c r="S29" s="67">
        <f t="shared" si="2"/>
        <v>15</v>
      </c>
      <c r="T29" s="67">
        <v>1</v>
      </c>
      <c r="U29" s="67"/>
      <c r="V29" s="67"/>
    </row>
    <row r="30" spans="1:22">
      <c r="A30" s="71" t="s">
        <v>88</v>
      </c>
      <c r="B30" s="37">
        <v>60</v>
      </c>
      <c r="C30" s="37">
        <v>0</v>
      </c>
      <c r="D30" s="37">
        <f>494+51*(J30-1)</f>
        <v>494</v>
      </c>
      <c r="E30" s="37">
        <v>0</v>
      </c>
      <c r="F30" s="37">
        <v>0</v>
      </c>
      <c r="G30" s="37">
        <v>0</v>
      </c>
      <c r="H30" s="37">
        <f>56+5*(J30-1)</f>
        <v>56</v>
      </c>
      <c r="I30" s="37">
        <v>0</v>
      </c>
      <c r="J30" s="37">
        <v>1</v>
      </c>
      <c r="K30" s="37"/>
      <c r="L30" s="37"/>
      <c r="N30" s="67" t="s">
        <v>56</v>
      </c>
      <c r="O30" s="67">
        <v>3</v>
      </c>
      <c r="P30" s="67">
        <v>30</v>
      </c>
      <c r="Q30" s="67">
        <v>0</v>
      </c>
      <c r="R30" s="67">
        <v>0</v>
      </c>
      <c r="S30" s="67">
        <f t="shared" si="2"/>
        <v>20</v>
      </c>
      <c r="T30" s="67">
        <v>1</v>
      </c>
      <c r="U30" s="67"/>
      <c r="V30" s="67"/>
    </row>
    <row r="31" spans="1:22">
      <c r="A31" s="37" t="s">
        <v>89</v>
      </c>
      <c r="B31" s="37">
        <v>80</v>
      </c>
      <c r="C31" s="37">
        <v>0</v>
      </c>
      <c r="D31" s="37">
        <f>1010+81*(J31-1)</f>
        <v>1010</v>
      </c>
      <c r="E31" s="37">
        <v>0</v>
      </c>
      <c r="F31" s="37">
        <v>0</v>
      </c>
      <c r="G31" s="37">
        <v>0</v>
      </c>
      <c r="H31" s="37">
        <f>74+7*(J31-1)</f>
        <v>74</v>
      </c>
      <c r="I31" s="37">
        <v>0</v>
      </c>
      <c r="J31" s="37">
        <v>1</v>
      </c>
      <c r="K31" s="37"/>
      <c r="L31" s="37"/>
      <c r="N31" s="67" t="s">
        <v>57</v>
      </c>
      <c r="O31" s="67">
        <v>4</v>
      </c>
      <c r="P31" s="67">
        <v>40</v>
      </c>
      <c r="Q31" s="67">
        <v>0</v>
      </c>
      <c r="R31" s="67">
        <v>0</v>
      </c>
      <c r="S31" s="67">
        <f t="shared" si="2"/>
        <v>25</v>
      </c>
      <c r="T31" s="67">
        <v>1</v>
      </c>
      <c r="U31" s="67"/>
      <c r="V31" s="67"/>
    </row>
    <row r="32" spans="1:22">
      <c r="A32" s="70" t="s">
        <v>90</v>
      </c>
      <c r="B32" s="70">
        <v>1</v>
      </c>
      <c r="C32" s="37">
        <v>0</v>
      </c>
      <c r="D32" s="37">
        <v>0</v>
      </c>
      <c r="E32" s="37">
        <v>0</v>
      </c>
      <c r="F32" s="37">
        <f>73+10*(J32-1)</f>
        <v>73</v>
      </c>
      <c r="G32" s="37">
        <v>0</v>
      </c>
      <c r="H32" s="37">
        <f>17+2*(J32-1)</f>
        <v>17</v>
      </c>
      <c r="I32" s="37">
        <v>0</v>
      </c>
      <c r="J32" s="37">
        <v>1</v>
      </c>
      <c r="K32" s="37"/>
      <c r="L32" s="37"/>
      <c r="N32" s="67" t="s">
        <v>58</v>
      </c>
      <c r="O32" s="67">
        <v>5</v>
      </c>
      <c r="P32" s="67">
        <v>50</v>
      </c>
      <c r="Q32" s="67">
        <v>0</v>
      </c>
      <c r="R32" s="67">
        <v>0</v>
      </c>
      <c r="S32" s="67">
        <f t="shared" si="2"/>
        <v>30</v>
      </c>
      <c r="T32" s="67">
        <v>1</v>
      </c>
      <c r="U32" s="67"/>
      <c r="V32" s="67"/>
    </row>
    <row r="33" spans="1:22">
      <c r="A33" s="70" t="s">
        <v>91</v>
      </c>
      <c r="B33" s="70">
        <v>20</v>
      </c>
      <c r="C33" s="37">
        <v>0</v>
      </c>
      <c r="D33" s="37">
        <v>0</v>
      </c>
      <c r="E33" s="37">
        <v>0</v>
      </c>
      <c r="F33" s="37">
        <f>136+28*(J33-1)</f>
        <v>136</v>
      </c>
      <c r="G33" s="37">
        <v>0</v>
      </c>
      <c r="H33" s="37">
        <f>28+3*(J33-1)</f>
        <v>28</v>
      </c>
      <c r="I33" s="37">
        <v>0</v>
      </c>
      <c r="J33" s="37">
        <v>1</v>
      </c>
      <c r="K33" s="37"/>
      <c r="L33" s="37"/>
      <c r="N33" s="67" t="s">
        <v>59</v>
      </c>
      <c r="O33" s="67">
        <v>6</v>
      </c>
      <c r="P33" s="67">
        <v>60</v>
      </c>
      <c r="Q33" s="67">
        <v>0</v>
      </c>
      <c r="R33" s="67">
        <v>0</v>
      </c>
      <c r="S33" s="67">
        <f t="shared" si="2"/>
        <v>35</v>
      </c>
      <c r="T33" s="67">
        <v>1</v>
      </c>
      <c r="U33" s="67"/>
      <c r="V33" s="67"/>
    </row>
    <row r="34" spans="1:22">
      <c r="A34" s="70" t="s">
        <v>92</v>
      </c>
      <c r="B34" s="70">
        <v>40</v>
      </c>
      <c r="C34" s="37">
        <v>0</v>
      </c>
      <c r="D34" s="37">
        <v>0</v>
      </c>
      <c r="E34" s="37">
        <v>0</v>
      </c>
      <c r="F34" s="37">
        <f>254+25*(J34-1)</f>
        <v>254</v>
      </c>
      <c r="G34" s="37">
        <v>0</v>
      </c>
      <c r="H34" s="37">
        <f>42+4*(J34-1)</f>
        <v>42</v>
      </c>
      <c r="I34" s="37">
        <v>0</v>
      </c>
      <c r="J34" s="37">
        <v>1</v>
      </c>
      <c r="K34" s="37"/>
      <c r="L34" s="37"/>
      <c r="N34" s="67" t="s">
        <v>60</v>
      </c>
      <c r="O34" s="67">
        <v>7</v>
      </c>
      <c r="P34" s="67">
        <v>70</v>
      </c>
      <c r="Q34" s="67">
        <v>0</v>
      </c>
      <c r="R34" s="67">
        <v>0</v>
      </c>
      <c r="S34" s="67">
        <f t="shared" si="2"/>
        <v>40</v>
      </c>
      <c r="T34" s="67">
        <v>1</v>
      </c>
      <c r="U34" s="67"/>
      <c r="V34" s="67"/>
    </row>
    <row r="35" spans="1:22">
      <c r="A35" s="71" t="s">
        <v>93</v>
      </c>
      <c r="B35" s="37">
        <v>60</v>
      </c>
      <c r="C35" s="37">
        <v>0</v>
      </c>
      <c r="D35" s="37">
        <v>0</v>
      </c>
      <c r="E35" s="37">
        <v>0</v>
      </c>
      <c r="F35" s="37">
        <f>329+34*(J35-1)</f>
        <v>329</v>
      </c>
      <c r="G35" s="37">
        <v>0</v>
      </c>
      <c r="H35" s="37">
        <f>56+5*(J35-1)</f>
        <v>56</v>
      </c>
      <c r="I35" s="37">
        <v>0</v>
      </c>
      <c r="J35" s="37">
        <v>1</v>
      </c>
      <c r="K35" s="37"/>
      <c r="L35" s="37"/>
      <c r="N35" s="67" t="s">
        <v>61</v>
      </c>
      <c r="O35" s="67">
        <v>8</v>
      </c>
      <c r="P35" s="67">
        <v>80</v>
      </c>
      <c r="Q35" s="67">
        <v>0</v>
      </c>
      <c r="R35" s="67">
        <v>0</v>
      </c>
      <c r="S35" s="67">
        <f t="shared" si="2"/>
        <v>45</v>
      </c>
      <c r="T35" s="67">
        <v>1</v>
      </c>
      <c r="U35" s="67"/>
      <c r="V35" s="67"/>
    </row>
    <row r="36" spans="1:22">
      <c r="A36" s="37" t="s">
        <v>94</v>
      </c>
      <c r="B36" s="37">
        <v>80</v>
      </c>
      <c r="C36" s="37">
        <v>0</v>
      </c>
      <c r="D36" s="37">
        <v>0</v>
      </c>
      <c r="E36" s="37">
        <v>0</v>
      </c>
      <c r="F36" s="37">
        <f>513+46*(J36-1)</f>
        <v>513</v>
      </c>
      <c r="G36" s="37">
        <v>0</v>
      </c>
      <c r="H36" s="37">
        <f>84+7*(J36-1)</f>
        <v>84</v>
      </c>
      <c r="I36" s="37">
        <v>0</v>
      </c>
      <c r="J36" s="37">
        <v>1</v>
      </c>
      <c r="K36" s="37"/>
      <c r="L36" s="37"/>
    </row>
    <row r="37" spans="1:22">
      <c r="A37" s="72" t="s">
        <v>95</v>
      </c>
      <c r="B37" s="70">
        <v>1</v>
      </c>
      <c r="C37" s="37">
        <v>0</v>
      </c>
      <c r="D37" s="37">
        <v>0</v>
      </c>
      <c r="E37" s="37">
        <f>20+4*(J37-1)</f>
        <v>20</v>
      </c>
      <c r="F37" s="37">
        <v>0</v>
      </c>
      <c r="G37" s="37">
        <v>0</v>
      </c>
      <c r="H37" s="37">
        <v>0</v>
      </c>
      <c r="I37" s="37">
        <f>29+5*(J37-1)</f>
        <v>29</v>
      </c>
      <c r="J37" s="37">
        <v>1</v>
      </c>
      <c r="K37" s="37"/>
      <c r="L37" s="37"/>
    </row>
    <row r="38" spans="1:22">
      <c r="A38" s="72" t="s">
        <v>96</v>
      </c>
      <c r="B38" s="70">
        <v>20</v>
      </c>
      <c r="C38" s="37">
        <v>0</v>
      </c>
      <c r="D38" s="37">
        <v>0</v>
      </c>
      <c r="E38" s="37">
        <f>69+6*(J38-1)</f>
        <v>69</v>
      </c>
      <c r="F38" s="37">
        <v>0</v>
      </c>
      <c r="G38" s="37">
        <v>0</v>
      </c>
      <c r="H38" s="37">
        <v>0</v>
      </c>
      <c r="I38" s="37">
        <f>104+9*(J38-1)</f>
        <v>104</v>
      </c>
      <c r="J38" s="37">
        <v>1</v>
      </c>
      <c r="K38" s="37"/>
      <c r="L38" s="37"/>
    </row>
    <row r="39" spans="1:22">
      <c r="A39" s="72" t="s">
        <v>97</v>
      </c>
      <c r="B39" s="70">
        <v>40</v>
      </c>
      <c r="C39" s="37">
        <v>0</v>
      </c>
      <c r="D39" s="37">
        <v>0</v>
      </c>
      <c r="E39" s="37">
        <f>117+8*(J39-1)</f>
        <v>117</v>
      </c>
      <c r="F39" s="37">
        <v>0</v>
      </c>
      <c r="G39" s="37">
        <v>0</v>
      </c>
      <c r="H39" s="37">
        <v>0</v>
      </c>
      <c r="I39" s="37">
        <f>176+11*(J39-1)</f>
        <v>176</v>
      </c>
      <c r="J39" s="37">
        <v>1</v>
      </c>
      <c r="K39" s="37"/>
      <c r="L39" s="37"/>
    </row>
    <row r="40" spans="1:22">
      <c r="A40" s="73" t="s">
        <v>98</v>
      </c>
      <c r="B40" s="37">
        <v>60</v>
      </c>
      <c r="C40" s="37">
        <v>0</v>
      </c>
      <c r="D40" s="37">
        <v>0</v>
      </c>
      <c r="E40" s="37">
        <f>153+9*(J40-1)</f>
        <v>153</v>
      </c>
      <c r="F40" s="37">
        <v>0</v>
      </c>
      <c r="G40" s="37">
        <v>0</v>
      </c>
      <c r="H40" s="37">
        <v>0</v>
      </c>
      <c r="I40" s="37">
        <f>230+14*(J40-1)</f>
        <v>230</v>
      </c>
      <c r="J40" s="37">
        <v>1</v>
      </c>
      <c r="K40" s="37"/>
      <c r="L40" s="37"/>
    </row>
    <row r="41" spans="1:22">
      <c r="A41" s="67" t="s">
        <v>99</v>
      </c>
      <c r="B41" s="37">
        <v>80</v>
      </c>
      <c r="C41" s="37">
        <v>0</v>
      </c>
      <c r="D41" s="37">
        <v>0</v>
      </c>
      <c r="E41" s="37">
        <f>239+13*(J41-1)</f>
        <v>239</v>
      </c>
      <c r="F41" s="37">
        <v>0</v>
      </c>
      <c r="G41" s="37">
        <v>0</v>
      </c>
      <c r="H41" s="37">
        <v>0</v>
      </c>
      <c r="I41" s="37">
        <f>356+18*(J41-1)</f>
        <v>356</v>
      </c>
      <c r="J41" s="37">
        <v>1</v>
      </c>
      <c r="K41" s="37"/>
      <c r="L41" s="37"/>
    </row>
    <row r="42" spans="1:22">
      <c r="A42" s="72" t="s">
        <v>100</v>
      </c>
      <c r="B42" s="70">
        <v>1</v>
      </c>
      <c r="C42" s="37">
        <v>0</v>
      </c>
      <c r="D42" s="37">
        <v>0</v>
      </c>
      <c r="E42" s="37">
        <f>38+7*(J42-1)</f>
        <v>38</v>
      </c>
      <c r="F42" s="37">
        <v>0</v>
      </c>
      <c r="G42" s="37">
        <v>0</v>
      </c>
      <c r="H42" s="37">
        <v>0</v>
      </c>
      <c r="I42" s="37">
        <v>0</v>
      </c>
      <c r="J42" s="37">
        <v>1</v>
      </c>
      <c r="K42" s="37"/>
      <c r="L42" s="37"/>
    </row>
    <row r="43" spans="1:22">
      <c r="A43" s="72" t="s">
        <v>101</v>
      </c>
      <c r="B43" s="70">
        <v>20</v>
      </c>
      <c r="C43" s="37">
        <v>0</v>
      </c>
      <c r="D43" s="37">
        <v>0</v>
      </c>
      <c r="E43" s="37">
        <f>167+16*(J43-1)</f>
        <v>167</v>
      </c>
      <c r="F43" s="37">
        <v>0</v>
      </c>
      <c r="G43" s="37">
        <v>0</v>
      </c>
      <c r="H43" s="37">
        <v>0</v>
      </c>
      <c r="I43" s="37">
        <v>0</v>
      </c>
      <c r="J43" s="37">
        <v>1</v>
      </c>
      <c r="K43" s="37"/>
      <c r="L43" s="37"/>
    </row>
    <row r="44" spans="1:22">
      <c r="A44" s="72" t="s">
        <v>102</v>
      </c>
      <c r="B44" s="70">
        <v>40</v>
      </c>
      <c r="C44" s="37">
        <v>0</v>
      </c>
      <c r="D44" s="37">
        <v>0</v>
      </c>
      <c r="E44" s="37">
        <f>334+24*(J44-1)</f>
        <v>334</v>
      </c>
      <c r="F44" s="37">
        <v>0</v>
      </c>
      <c r="G44" s="37">
        <v>0</v>
      </c>
      <c r="H44" s="37">
        <v>0</v>
      </c>
      <c r="I44" s="37">
        <v>0</v>
      </c>
      <c r="J44" s="37">
        <v>1</v>
      </c>
      <c r="K44" s="37"/>
      <c r="L44" s="37"/>
    </row>
    <row r="45" spans="1:22">
      <c r="A45" s="73" t="s">
        <v>103</v>
      </c>
      <c r="B45" s="37">
        <v>60</v>
      </c>
      <c r="C45" s="37">
        <v>0</v>
      </c>
      <c r="D45" s="37">
        <v>0</v>
      </c>
      <c r="E45" s="37">
        <f>440+32*(J45-1)</f>
        <v>440</v>
      </c>
      <c r="F45" s="37">
        <v>0</v>
      </c>
      <c r="G45" s="37">
        <v>0</v>
      </c>
      <c r="H45" s="37">
        <v>0</v>
      </c>
      <c r="I45" s="37">
        <v>0</v>
      </c>
      <c r="J45" s="37">
        <v>1</v>
      </c>
      <c r="K45" s="37"/>
      <c r="L45" s="37"/>
    </row>
    <row r="46" spans="1:22">
      <c r="A46" s="67" t="s">
        <v>104</v>
      </c>
      <c r="B46" s="37">
        <v>80</v>
      </c>
      <c r="C46" s="37">
        <v>0</v>
      </c>
      <c r="D46" s="37">
        <v>0</v>
      </c>
      <c r="E46" s="37">
        <f>650+48*(J46-1)</f>
        <v>650</v>
      </c>
      <c r="F46" s="37">
        <v>0</v>
      </c>
      <c r="G46" s="37">
        <v>0</v>
      </c>
      <c r="H46" s="37">
        <v>0</v>
      </c>
      <c r="I46" s="37">
        <v>0</v>
      </c>
      <c r="J46" s="37">
        <v>1</v>
      </c>
      <c r="K46" s="37"/>
      <c r="L46" s="37"/>
    </row>
    <row r="47" spans="1:22">
      <c r="A47" s="72" t="s">
        <v>105</v>
      </c>
      <c r="B47" s="70">
        <v>1</v>
      </c>
      <c r="C47" s="37">
        <v>0</v>
      </c>
      <c r="D47" s="37">
        <v>0</v>
      </c>
      <c r="E47" s="37">
        <v>0</v>
      </c>
      <c r="F47" s="37">
        <v>0</v>
      </c>
      <c r="G47" s="37">
        <v>0</v>
      </c>
      <c r="H47" s="37">
        <v>0</v>
      </c>
      <c r="I47" s="37">
        <f>38+7*(J47-1)</f>
        <v>38</v>
      </c>
      <c r="J47" s="37">
        <v>1</v>
      </c>
      <c r="K47" s="37"/>
      <c r="L47" s="37"/>
    </row>
    <row r="48" spans="1:22">
      <c r="A48" s="72" t="s">
        <v>106</v>
      </c>
      <c r="B48" s="70">
        <v>20</v>
      </c>
      <c r="C48" s="37">
        <v>0</v>
      </c>
      <c r="D48" s="37">
        <v>0</v>
      </c>
      <c r="E48" s="37">
        <v>0</v>
      </c>
      <c r="F48" s="37">
        <v>0</v>
      </c>
      <c r="G48" s="37">
        <v>0</v>
      </c>
      <c r="H48" s="37">
        <v>0</v>
      </c>
      <c r="I48" s="37">
        <f>167+16*(J48-1)</f>
        <v>167</v>
      </c>
      <c r="J48" s="37">
        <v>1</v>
      </c>
      <c r="K48" s="37"/>
      <c r="L48" s="37"/>
    </row>
    <row r="49" spans="1:22">
      <c r="A49" s="72" t="s">
        <v>107</v>
      </c>
      <c r="B49" s="70">
        <v>40</v>
      </c>
      <c r="C49" s="37">
        <v>0</v>
      </c>
      <c r="D49" s="37">
        <v>0</v>
      </c>
      <c r="E49" s="37">
        <v>0</v>
      </c>
      <c r="F49" s="37">
        <v>0</v>
      </c>
      <c r="G49" s="37">
        <v>0</v>
      </c>
      <c r="H49" s="37">
        <v>0</v>
      </c>
      <c r="I49" s="37">
        <f>334+24*(J49-1)</f>
        <v>334</v>
      </c>
      <c r="J49" s="37">
        <v>1</v>
      </c>
      <c r="K49" s="37"/>
      <c r="L49" s="37"/>
    </row>
    <row r="50" spans="1:22">
      <c r="A50" s="73" t="s">
        <v>108</v>
      </c>
      <c r="B50" s="37">
        <v>60</v>
      </c>
      <c r="C50" s="37">
        <v>0</v>
      </c>
      <c r="D50" s="37">
        <v>0</v>
      </c>
      <c r="E50" s="37">
        <v>0</v>
      </c>
      <c r="F50" s="37">
        <v>0</v>
      </c>
      <c r="G50" s="37">
        <v>0</v>
      </c>
      <c r="H50" s="37">
        <v>0</v>
      </c>
      <c r="I50" s="37">
        <f>440+32*(J50-1)</f>
        <v>440</v>
      </c>
      <c r="J50" s="37">
        <v>1</v>
      </c>
      <c r="K50" s="37"/>
      <c r="L50" s="37"/>
    </row>
    <row r="51" spans="1:22">
      <c r="A51" s="67" t="s">
        <v>109</v>
      </c>
      <c r="B51" s="37">
        <v>80</v>
      </c>
      <c r="C51" s="37">
        <v>0</v>
      </c>
      <c r="D51" s="37">
        <v>0</v>
      </c>
      <c r="E51" s="37">
        <v>0</v>
      </c>
      <c r="F51" s="37">
        <v>0</v>
      </c>
      <c r="G51" s="37">
        <v>0</v>
      </c>
      <c r="H51" s="37">
        <v>0</v>
      </c>
      <c r="I51" s="37">
        <f>650+48*(J51-1)</f>
        <v>650</v>
      </c>
      <c r="J51" s="37">
        <v>1</v>
      </c>
      <c r="K51" s="37"/>
      <c r="L51" s="37"/>
    </row>
    <row r="52" spans="1:22">
      <c r="A52" s="72" t="s">
        <v>110</v>
      </c>
      <c r="B52" s="70">
        <v>1</v>
      </c>
      <c r="C52" s="37">
        <f>84+9*(J52-1)</f>
        <v>84</v>
      </c>
      <c r="D52" s="37">
        <v>0</v>
      </c>
      <c r="E52" s="37">
        <v>0</v>
      </c>
      <c r="F52" s="37">
        <v>0</v>
      </c>
      <c r="G52" s="37">
        <v>0</v>
      </c>
      <c r="H52" s="37">
        <v>0</v>
      </c>
      <c r="I52" s="37">
        <v>0</v>
      </c>
      <c r="J52" s="37">
        <v>1</v>
      </c>
      <c r="K52" s="37"/>
      <c r="L52" s="37"/>
    </row>
    <row r="53" spans="1:22">
      <c r="A53" s="72" t="s">
        <v>111</v>
      </c>
      <c r="B53" s="70">
        <v>20</v>
      </c>
      <c r="C53" s="37">
        <f>225+19*(J53-1)</f>
        <v>225</v>
      </c>
      <c r="D53" s="37">
        <v>0</v>
      </c>
      <c r="E53" s="37">
        <v>0</v>
      </c>
      <c r="F53" s="37">
        <v>0</v>
      </c>
      <c r="G53" s="37">
        <v>0</v>
      </c>
      <c r="H53" s="37">
        <v>0</v>
      </c>
      <c r="I53" s="37">
        <v>0</v>
      </c>
      <c r="J53" s="37">
        <v>1</v>
      </c>
      <c r="K53" s="37"/>
      <c r="L53" s="37"/>
    </row>
    <row r="54" spans="1:22">
      <c r="A54" s="72" t="s">
        <v>112</v>
      </c>
      <c r="B54" s="70">
        <v>40</v>
      </c>
      <c r="C54" s="37">
        <f>519+35*(J54-1)</f>
        <v>519</v>
      </c>
      <c r="D54" s="37">
        <v>0</v>
      </c>
      <c r="E54" s="37">
        <v>0</v>
      </c>
      <c r="F54" s="37">
        <v>0</v>
      </c>
      <c r="G54" s="37">
        <v>0</v>
      </c>
      <c r="H54" s="37">
        <v>0</v>
      </c>
      <c r="I54" s="37">
        <v>0</v>
      </c>
      <c r="J54" s="37">
        <v>1</v>
      </c>
      <c r="K54" s="37"/>
      <c r="L54" s="37"/>
    </row>
    <row r="55" spans="1:22">
      <c r="A55" s="73" t="s">
        <v>113</v>
      </c>
      <c r="B55" s="37">
        <v>60</v>
      </c>
      <c r="C55" s="37">
        <f>901+42*(J55-1)</f>
        <v>901</v>
      </c>
      <c r="D55" s="37">
        <v>0</v>
      </c>
      <c r="E55" s="37">
        <v>0</v>
      </c>
      <c r="F55" s="37">
        <v>0</v>
      </c>
      <c r="G55" s="37">
        <v>0</v>
      </c>
      <c r="H55" s="37">
        <v>0</v>
      </c>
      <c r="I55" s="37">
        <v>0</v>
      </c>
      <c r="J55" s="37">
        <v>1</v>
      </c>
      <c r="K55" s="37"/>
      <c r="L55" s="37"/>
    </row>
    <row r="56" spans="1:22">
      <c r="A56" s="67" t="s">
        <v>114</v>
      </c>
      <c r="B56" s="37">
        <v>80</v>
      </c>
      <c r="C56" s="37">
        <f>1355+58*(J56-1)</f>
        <v>1355</v>
      </c>
      <c r="D56" s="37">
        <v>0</v>
      </c>
      <c r="E56" s="37">
        <v>0</v>
      </c>
      <c r="F56" s="37">
        <v>0</v>
      </c>
      <c r="G56" s="37">
        <v>0</v>
      </c>
      <c r="H56" s="37">
        <v>0</v>
      </c>
      <c r="I56" s="37">
        <v>0</v>
      </c>
      <c r="J56" s="37">
        <v>1</v>
      </c>
      <c r="K56" s="37"/>
      <c r="L56" s="37"/>
    </row>
    <row r="57" spans="1:22">
      <c r="A57" s="72" t="s">
        <v>115</v>
      </c>
      <c r="B57" s="70">
        <v>1</v>
      </c>
      <c r="C57" s="37">
        <v>0</v>
      </c>
      <c r="D57" s="37">
        <v>0</v>
      </c>
      <c r="E57" s="37">
        <v>0</v>
      </c>
      <c r="F57" s="37">
        <v>0</v>
      </c>
      <c r="G57" s="37">
        <v>0</v>
      </c>
      <c r="H57" s="37">
        <f>30+10*(J57-1)</f>
        <v>30</v>
      </c>
      <c r="I57" s="37">
        <v>0</v>
      </c>
      <c r="J57" s="37">
        <v>1</v>
      </c>
      <c r="K57" s="37"/>
      <c r="L57" s="37"/>
    </row>
    <row r="58" spans="1:22">
      <c r="A58" s="72" t="s">
        <v>116</v>
      </c>
      <c r="B58" s="70">
        <v>20</v>
      </c>
      <c r="C58" s="37">
        <v>0</v>
      </c>
      <c r="D58" s="37">
        <v>0</v>
      </c>
      <c r="E58" s="37">
        <v>0</v>
      </c>
      <c r="F58" s="37">
        <v>0</v>
      </c>
      <c r="G58" s="37">
        <v>0</v>
      </c>
      <c r="H58" s="37">
        <f>100+20*(J58-1)</f>
        <v>100</v>
      </c>
      <c r="I58" s="37">
        <v>0</v>
      </c>
      <c r="J58" s="37">
        <v>1</v>
      </c>
      <c r="K58" s="37"/>
      <c r="L58" s="37"/>
    </row>
    <row r="59" spans="1:22">
      <c r="A59" s="72" t="s">
        <v>117</v>
      </c>
      <c r="B59" s="70">
        <v>40</v>
      </c>
      <c r="C59" s="37">
        <v>0</v>
      </c>
      <c r="D59" s="37">
        <v>0</v>
      </c>
      <c r="E59" s="37">
        <v>0</v>
      </c>
      <c r="F59" s="37">
        <v>0</v>
      </c>
      <c r="G59" s="37">
        <v>0</v>
      </c>
      <c r="H59" s="37">
        <f>350+35*(J59-1)</f>
        <v>350</v>
      </c>
      <c r="I59" s="37">
        <v>0</v>
      </c>
      <c r="J59" s="37">
        <v>1</v>
      </c>
      <c r="K59" s="37"/>
      <c r="L59" s="37"/>
    </row>
    <row r="60" spans="1:22">
      <c r="A60" s="73" t="s">
        <v>118</v>
      </c>
      <c r="B60" s="37">
        <v>60</v>
      </c>
      <c r="C60" s="37">
        <v>0</v>
      </c>
      <c r="D60" s="37">
        <v>0</v>
      </c>
      <c r="E60" s="37">
        <v>0</v>
      </c>
      <c r="F60" s="37">
        <v>0</v>
      </c>
      <c r="G60" s="37">
        <v>0</v>
      </c>
      <c r="H60" s="37">
        <f>600+50*(J60-1)</f>
        <v>600</v>
      </c>
      <c r="I60" s="37">
        <v>0</v>
      </c>
      <c r="J60" s="37">
        <v>1</v>
      </c>
      <c r="K60" s="37"/>
      <c r="L60" s="37"/>
    </row>
    <row r="61" spans="1:22">
      <c r="A61" s="67" t="s">
        <v>119</v>
      </c>
      <c r="B61" s="37">
        <v>80</v>
      </c>
      <c r="C61" s="37">
        <v>0</v>
      </c>
      <c r="D61" s="37">
        <v>0</v>
      </c>
      <c r="E61" s="37">
        <v>0</v>
      </c>
      <c r="F61" s="37">
        <v>0</v>
      </c>
      <c r="G61" s="37">
        <v>0</v>
      </c>
      <c r="H61" s="37">
        <f>1000+70*(J61-1)</f>
        <v>1000</v>
      </c>
      <c r="I61" s="37">
        <v>0</v>
      </c>
      <c r="J61" s="37">
        <v>1</v>
      </c>
      <c r="K61" s="37"/>
      <c r="L61" s="37"/>
    </row>
    <row r="64" spans="1:22">
      <c r="A64" s="7" t="s">
        <v>162</v>
      </c>
      <c r="B64" s="7" t="s">
        <v>163</v>
      </c>
      <c r="C64" s="133" t="s">
        <v>122</v>
      </c>
      <c r="D64" s="133"/>
      <c r="E64" s="7" t="s">
        <v>164</v>
      </c>
      <c r="F64" s="7" t="s">
        <v>165</v>
      </c>
      <c r="G64" s="7" t="s">
        <v>166</v>
      </c>
      <c r="H64" s="7" t="s">
        <v>167</v>
      </c>
      <c r="I64" s="7" t="s">
        <v>168</v>
      </c>
      <c r="J64" s="7" t="s">
        <v>169</v>
      </c>
      <c r="K64" s="7" t="s">
        <v>170</v>
      </c>
      <c r="L64" s="7" t="s">
        <v>171</v>
      </c>
      <c r="M64" s="7" t="s">
        <v>172</v>
      </c>
      <c r="N64" s="7" t="s">
        <v>173</v>
      </c>
      <c r="O64" s="7" t="s">
        <v>17</v>
      </c>
      <c r="P64" s="7" t="s">
        <v>174</v>
      </c>
      <c r="Q64" s="7" t="s">
        <v>123</v>
      </c>
      <c r="R64" s="7" t="s">
        <v>175</v>
      </c>
      <c r="S64" s="7" t="s">
        <v>176</v>
      </c>
      <c r="T64" s="7" t="s">
        <v>177</v>
      </c>
      <c r="U64" s="7" t="s">
        <v>178</v>
      </c>
      <c r="V64" s="7" t="s">
        <v>179</v>
      </c>
    </row>
    <row r="65" spans="1:22">
      <c r="A65" s="8" t="s">
        <v>124</v>
      </c>
      <c r="B65" s="9" t="s">
        <v>125</v>
      </c>
      <c r="C65" s="9">
        <v>1</v>
      </c>
      <c r="D65" s="9"/>
      <c r="E65" s="9">
        <f>IF(B65="普通",100+50*(C65-1),IF(B65="优质",200+100*(C65-1),IF(B65="不凡",300+150*(C65-1),IF(B65="精致",500+500*(C65-1)))))</f>
        <v>100</v>
      </c>
      <c r="F65" s="9">
        <v>0</v>
      </c>
      <c r="G65" s="9">
        <v>0</v>
      </c>
      <c r="H65" s="9">
        <v>0</v>
      </c>
      <c r="I65" s="9">
        <v>0</v>
      </c>
      <c r="J65" s="9">
        <v>0</v>
      </c>
      <c r="K65" s="9">
        <v>0</v>
      </c>
      <c r="L65" s="9">
        <v>0</v>
      </c>
      <c r="M65" s="9">
        <v>0</v>
      </c>
      <c r="N65" s="9">
        <v>0</v>
      </c>
      <c r="O65" s="9">
        <v>0</v>
      </c>
      <c r="P65" s="9">
        <v>0</v>
      </c>
      <c r="Q65" s="9">
        <v>0</v>
      </c>
      <c r="R65" s="9">
        <v>0</v>
      </c>
      <c r="S65" s="9">
        <v>0</v>
      </c>
      <c r="T65" s="9">
        <v>0</v>
      </c>
      <c r="U65" s="9">
        <v>0</v>
      </c>
      <c r="V65" s="9">
        <v>0</v>
      </c>
    </row>
    <row r="66" spans="1:22">
      <c r="A66" s="8" t="s">
        <v>126</v>
      </c>
      <c r="B66" s="9" t="s">
        <v>125</v>
      </c>
      <c r="C66" s="9">
        <v>1</v>
      </c>
      <c r="D66" s="9"/>
      <c r="E66" s="9">
        <v>0</v>
      </c>
      <c r="F66" s="9">
        <v>0</v>
      </c>
      <c r="G66" s="9">
        <f>IF(B66="普通",100+50*(C66-1),IF(B66="优质",200+100*(C66-1),IF(B66="不凡",300+150*(C66-1),IF(B66="精致",500+500*(C66-1)))))</f>
        <v>100</v>
      </c>
      <c r="H66" s="9">
        <v>0</v>
      </c>
      <c r="I66" s="9">
        <v>0</v>
      </c>
      <c r="J66" s="9">
        <v>0</v>
      </c>
      <c r="K66" s="9">
        <v>0</v>
      </c>
      <c r="L66" s="9">
        <v>0</v>
      </c>
      <c r="M66" s="9">
        <v>0</v>
      </c>
      <c r="N66" s="9">
        <v>0</v>
      </c>
      <c r="O66" s="9">
        <v>0</v>
      </c>
      <c r="P66" s="9">
        <v>0</v>
      </c>
      <c r="Q66" s="9">
        <v>0</v>
      </c>
      <c r="R66" s="9">
        <v>0</v>
      </c>
      <c r="S66" s="9">
        <v>0</v>
      </c>
      <c r="T66" s="9">
        <v>0</v>
      </c>
      <c r="U66" s="9">
        <v>0</v>
      </c>
      <c r="V66" s="9">
        <v>0</v>
      </c>
    </row>
    <row r="67" spans="1:22">
      <c r="A67" s="8" t="s">
        <v>127</v>
      </c>
      <c r="B67" s="9" t="s">
        <v>125</v>
      </c>
      <c r="C67" s="9">
        <v>1</v>
      </c>
      <c r="D67" s="9"/>
      <c r="E67" s="9">
        <v>0</v>
      </c>
      <c r="F67" s="9">
        <v>0</v>
      </c>
      <c r="G67" s="9">
        <v>0</v>
      </c>
      <c r="H67" s="9">
        <v>0</v>
      </c>
      <c r="I67" s="9">
        <f>IF(B67="普通",100+50*(C67-1),IF(B67="优质",200+100*(C67-1),IF(B67="不凡",300+150*(C67-1),IF(B67="精致",500+500*(C67-1)))))</f>
        <v>100</v>
      </c>
      <c r="J67" s="9">
        <v>0</v>
      </c>
      <c r="K67" s="9">
        <v>0</v>
      </c>
      <c r="L67" s="9">
        <v>0</v>
      </c>
      <c r="M67" s="9">
        <v>0</v>
      </c>
      <c r="N67" s="9">
        <v>0</v>
      </c>
      <c r="O67" s="9">
        <v>0</v>
      </c>
      <c r="P67" s="9">
        <v>0</v>
      </c>
      <c r="Q67" s="9">
        <v>0</v>
      </c>
      <c r="R67" s="9">
        <v>0</v>
      </c>
      <c r="S67" s="9">
        <v>0</v>
      </c>
      <c r="T67" s="9">
        <v>0</v>
      </c>
      <c r="U67" s="9">
        <v>0</v>
      </c>
      <c r="V67" s="9">
        <v>0</v>
      </c>
    </row>
    <row r="68" spans="1:22">
      <c r="A68" s="8" t="s">
        <v>128</v>
      </c>
      <c r="B68" s="9" t="s">
        <v>133</v>
      </c>
      <c r="C68" s="9">
        <v>1</v>
      </c>
      <c r="D68" s="9"/>
      <c r="E68" s="9">
        <f>IF(B68="普通",100+50*(C68-1),IF(B68="优质",200+100*(C68-1),IF(B68="不凡",300+150*(C68-1),IF(B68="精致",500+500*(C68-1)))))</f>
        <v>200</v>
      </c>
      <c r="F68" s="9">
        <v>0</v>
      </c>
      <c r="G68" s="9">
        <v>0</v>
      </c>
      <c r="H68" s="9">
        <v>0</v>
      </c>
      <c r="I68" s="9">
        <v>0</v>
      </c>
      <c r="J68" s="9">
        <v>0</v>
      </c>
      <c r="K68" s="9">
        <v>0</v>
      </c>
      <c r="L68" s="9">
        <v>0</v>
      </c>
      <c r="M68" s="9">
        <v>0</v>
      </c>
      <c r="N68" s="9">
        <v>0</v>
      </c>
      <c r="O68" s="9">
        <v>0</v>
      </c>
      <c r="P68" s="9">
        <v>0</v>
      </c>
      <c r="Q68" s="9">
        <v>0</v>
      </c>
      <c r="R68" s="9">
        <v>0</v>
      </c>
      <c r="S68" s="9">
        <v>0</v>
      </c>
      <c r="T68" s="9">
        <v>0</v>
      </c>
      <c r="U68" s="9">
        <v>0</v>
      </c>
      <c r="V68" s="9">
        <v>0</v>
      </c>
    </row>
    <row r="69" spans="1:22">
      <c r="A69" s="8" t="s">
        <v>129</v>
      </c>
      <c r="B69" s="9" t="s">
        <v>133</v>
      </c>
      <c r="C69" s="9">
        <v>1</v>
      </c>
      <c r="D69" s="9"/>
      <c r="E69" s="9">
        <v>0</v>
      </c>
      <c r="F69" s="9">
        <v>0</v>
      </c>
      <c r="G69" s="9">
        <f>IF(B69="普通",100+50*(C69-1),IF(B69="优质",200+100*(C69-1),IF(B69="不凡",300+150*(C69-1),IF(B69="精致",500+500*(C69-1)))))</f>
        <v>200</v>
      </c>
      <c r="H69" s="9">
        <v>0</v>
      </c>
      <c r="I69" s="9">
        <v>0</v>
      </c>
      <c r="J69" s="9">
        <v>0</v>
      </c>
      <c r="K69" s="9">
        <v>0</v>
      </c>
      <c r="L69" s="9">
        <v>0</v>
      </c>
      <c r="M69" s="9">
        <v>0</v>
      </c>
      <c r="N69" s="9">
        <v>0</v>
      </c>
      <c r="O69" s="9">
        <v>0</v>
      </c>
      <c r="P69" s="9">
        <v>0</v>
      </c>
      <c r="Q69" s="9">
        <v>0</v>
      </c>
      <c r="R69" s="9">
        <v>0</v>
      </c>
      <c r="S69" s="9">
        <v>0</v>
      </c>
      <c r="T69" s="9">
        <v>0</v>
      </c>
      <c r="U69" s="9">
        <v>0</v>
      </c>
      <c r="V69" s="9">
        <v>0</v>
      </c>
    </row>
    <row r="70" spans="1:22">
      <c r="A70" s="8" t="s">
        <v>130</v>
      </c>
      <c r="B70" s="9" t="s">
        <v>133</v>
      </c>
      <c r="C70" s="9">
        <v>1</v>
      </c>
      <c r="D70" s="9"/>
      <c r="E70" s="9">
        <v>0</v>
      </c>
      <c r="F70" s="9">
        <v>0</v>
      </c>
      <c r="G70" s="9">
        <v>0</v>
      </c>
      <c r="H70" s="9">
        <v>0</v>
      </c>
      <c r="I70" s="9">
        <f>IF(B70="普通",100+50*(C70-1),IF(B70="优质",200+100*(C70-1),IF(B70="不凡",300+150*(C70-1),IF(B70="精致",500+500*(C70-1)))))</f>
        <v>200</v>
      </c>
      <c r="J70" s="9">
        <v>0</v>
      </c>
      <c r="K70" s="9">
        <v>0</v>
      </c>
      <c r="L70" s="9">
        <v>0</v>
      </c>
      <c r="M70" s="9">
        <v>0</v>
      </c>
      <c r="N70" s="9">
        <v>0</v>
      </c>
      <c r="O70" s="9">
        <v>0</v>
      </c>
      <c r="P70" s="9">
        <v>0</v>
      </c>
      <c r="Q70" s="9">
        <v>0</v>
      </c>
      <c r="R70" s="9">
        <v>0</v>
      </c>
      <c r="S70" s="9">
        <v>0</v>
      </c>
      <c r="T70" s="9">
        <v>0</v>
      </c>
      <c r="U70" s="9">
        <v>0</v>
      </c>
      <c r="V70" s="9">
        <v>0</v>
      </c>
    </row>
    <row r="71" spans="1:22">
      <c r="A71" s="9" t="s">
        <v>135</v>
      </c>
      <c r="B71" s="9" t="s">
        <v>133</v>
      </c>
      <c r="C71" s="9">
        <v>1</v>
      </c>
      <c r="D71" s="9"/>
      <c r="E71" s="9">
        <v>0</v>
      </c>
      <c r="F71" s="9">
        <f>175+75*(C71-1)</f>
        <v>175</v>
      </c>
      <c r="G71" s="9">
        <v>0</v>
      </c>
      <c r="H71" s="9">
        <v>0</v>
      </c>
      <c r="I71" s="9">
        <v>0</v>
      </c>
      <c r="J71" s="9">
        <v>0</v>
      </c>
      <c r="K71" s="9">
        <v>0</v>
      </c>
      <c r="L71" s="9">
        <v>0</v>
      </c>
      <c r="M71" s="9">
        <v>0</v>
      </c>
      <c r="N71" s="9">
        <v>0</v>
      </c>
      <c r="O71" s="9">
        <v>0</v>
      </c>
      <c r="P71" s="9">
        <v>0</v>
      </c>
      <c r="Q71" s="9">
        <v>0</v>
      </c>
      <c r="R71" s="9">
        <v>0</v>
      </c>
      <c r="S71" s="9">
        <v>0</v>
      </c>
      <c r="T71" s="9">
        <v>0</v>
      </c>
      <c r="U71" s="9">
        <v>0</v>
      </c>
      <c r="V71" s="9">
        <v>0</v>
      </c>
    </row>
    <row r="72" spans="1:22">
      <c r="A72" s="9" t="s">
        <v>134</v>
      </c>
      <c r="B72" s="9" t="s">
        <v>133</v>
      </c>
      <c r="C72" s="9">
        <v>1</v>
      </c>
      <c r="D72" s="9"/>
      <c r="E72" s="9">
        <v>0</v>
      </c>
      <c r="F72" s="9">
        <v>0</v>
      </c>
      <c r="G72" s="9">
        <v>0</v>
      </c>
      <c r="H72" s="9">
        <f>175+75*(C72-1)</f>
        <v>175</v>
      </c>
      <c r="I72" s="9">
        <v>0</v>
      </c>
      <c r="J72" s="9">
        <v>0</v>
      </c>
      <c r="K72" s="9">
        <v>0</v>
      </c>
      <c r="L72" s="9">
        <v>0</v>
      </c>
      <c r="M72" s="9">
        <v>0</v>
      </c>
      <c r="N72" s="9">
        <v>0</v>
      </c>
      <c r="O72" s="9">
        <v>0</v>
      </c>
      <c r="P72" s="9">
        <v>0</v>
      </c>
      <c r="Q72" s="9">
        <v>0</v>
      </c>
      <c r="R72" s="9">
        <v>0</v>
      </c>
      <c r="S72" s="9">
        <v>0</v>
      </c>
      <c r="T72" s="9">
        <v>0</v>
      </c>
      <c r="U72" s="9">
        <v>0</v>
      </c>
      <c r="V72" s="9">
        <v>0</v>
      </c>
    </row>
    <row r="73" spans="1:22">
      <c r="A73" s="9" t="s">
        <v>132</v>
      </c>
      <c r="B73" s="9" t="s">
        <v>133</v>
      </c>
      <c r="C73" s="9">
        <v>1</v>
      </c>
      <c r="D73" s="9"/>
      <c r="E73" s="9">
        <v>0</v>
      </c>
      <c r="F73" s="9">
        <v>0</v>
      </c>
      <c r="G73" s="9">
        <v>0</v>
      </c>
      <c r="H73" s="9">
        <v>0</v>
      </c>
      <c r="I73" s="9">
        <v>0</v>
      </c>
      <c r="J73" s="9">
        <f>175+75*(C73-1)</f>
        <v>175</v>
      </c>
      <c r="K73" s="9">
        <v>0</v>
      </c>
      <c r="L73" s="9">
        <v>0</v>
      </c>
      <c r="M73" s="9">
        <v>0</v>
      </c>
      <c r="N73" s="9">
        <v>0</v>
      </c>
      <c r="O73" s="9">
        <v>0</v>
      </c>
      <c r="P73" s="9">
        <v>0</v>
      </c>
      <c r="Q73" s="9">
        <v>0</v>
      </c>
      <c r="R73" s="9">
        <v>0</v>
      </c>
      <c r="S73" s="9">
        <v>0</v>
      </c>
      <c r="T73" s="9">
        <v>0</v>
      </c>
      <c r="U73" s="9">
        <v>0</v>
      </c>
      <c r="V73" s="9">
        <v>0</v>
      </c>
    </row>
    <row r="74" spans="1:22">
      <c r="A74" s="9" t="s">
        <v>158</v>
      </c>
      <c r="B74" s="9" t="s">
        <v>133</v>
      </c>
      <c r="C74" s="9">
        <v>1</v>
      </c>
      <c r="D74" s="9"/>
      <c r="E74" s="9">
        <v>0</v>
      </c>
      <c r="F74" s="9">
        <v>0</v>
      </c>
      <c r="G74" s="9">
        <v>0</v>
      </c>
      <c r="H74" s="9">
        <v>0</v>
      </c>
      <c r="I74" s="9">
        <v>0</v>
      </c>
      <c r="J74" s="9">
        <v>0</v>
      </c>
      <c r="K74" s="9">
        <f>IF(B74="优质",20+20*(C74-1),IF(B74="不凡",30+30*(C74-1),IF(B74="精致",60+60*(C74-1))))</f>
        <v>20</v>
      </c>
      <c r="L74" s="9">
        <v>0</v>
      </c>
      <c r="M74" s="9">
        <v>0</v>
      </c>
      <c r="N74" s="9">
        <v>0</v>
      </c>
      <c r="O74" s="9">
        <v>0</v>
      </c>
      <c r="P74" s="9">
        <v>0</v>
      </c>
      <c r="Q74" s="9">
        <v>0</v>
      </c>
      <c r="R74" s="9">
        <v>0</v>
      </c>
      <c r="S74" s="9">
        <v>0</v>
      </c>
      <c r="T74" s="9">
        <v>0</v>
      </c>
      <c r="U74" s="9">
        <v>0</v>
      </c>
      <c r="V74" s="9">
        <v>0</v>
      </c>
    </row>
    <row r="75" spans="1:22">
      <c r="A75" s="9" t="s">
        <v>159</v>
      </c>
      <c r="B75" s="9" t="s">
        <v>133</v>
      </c>
      <c r="C75" s="9">
        <v>1</v>
      </c>
      <c r="D75" s="9"/>
      <c r="E75" s="9">
        <v>0</v>
      </c>
      <c r="F75" s="9">
        <v>0</v>
      </c>
      <c r="G75" s="9">
        <v>0</v>
      </c>
      <c r="H75" s="9">
        <v>0</v>
      </c>
      <c r="I75" s="9">
        <v>0</v>
      </c>
      <c r="J75" s="9">
        <v>0</v>
      </c>
      <c r="K75" s="9">
        <v>0</v>
      </c>
      <c r="L75" s="9">
        <f>IF(B75="优质",10+10*(C75-1),IF(B75="不凡",20+20*(C75-1),IF(B75="精致",40+40*(C75-1))))</f>
        <v>10</v>
      </c>
      <c r="M75" s="9">
        <v>0</v>
      </c>
      <c r="N75" s="9">
        <v>0</v>
      </c>
      <c r="O75" s="9">
        <v>0</v>
      </c>
      <c r="P75" s="9">
        <v>0</v>
      </c>
      <c r="Q75" s="9">
        <v>0</v>
      </c>
      <c r="R75" s="9">
        <v>0</v>
      </c>
      <c r="S75" s="9">
        <v>0</v>
      </c>
      <c r="T75" s="9">
        <v>0</v>
      </c>
      <c r="U75" s="9">
        <v>0</v>
      </c>
      <c r="V75" s="9">
        <v>0</v>
      </c>
    </row>
    <row r="76" spans="1:22">
      <c r="A76" s="9" t="s">
        <v>160</v>
      </c>
      <c r="B76" s="9" t="s">
        <v>133</v>
      </c>
      <c r="C76" s="9">
        <v>1</v>
      </c>
      <c r="D76" s="9"/>
      <c r="E76" s="9">
        <v>0</v>
      </c>
      <c r="F76" s="9">
        <v>0</v>
      </c>
      <c r="G76" s="9">
        <v>0</v>
      </c>
      <c r="H76" s="9">
        <v>0</v>
      </c>
      <c r="I76" s="9">
        <v>0</v>
      </c>
      <c r="J76" s="9">
        <v>0</v>
      </c>
      <c r="K76" s="9">
        <v>0</v>
      </c>
      <c r="L76" s="9">
        <v>0</v>
      </c>
      <c r="M76" s="9">
        <f>IF(B76="优质",20+20*(C76-1),IF(B76="不凡",30+30*(C76-1),IF(B76="精致",60+60*(C76-1))))</f>
        <v>20</v>
      </c>
      <c r="N76" s="9">
        <v>0</v>
      </c>
      <c r="O76" s="9">
        <v>0</v>
      </c>
      <c r="P76" s="9">
        <v>0</v>
      </c>
      <c r="Q76" s="9">
        <v>0</v>
      </c>
      <c r="R76" s="9">
        <v>0</v>
      </c>
      <c r="S76" s="9">
        <v>0</v>
      </c>
      <c r="T76" s="9">
        <v>0</v>
      </c>
      <c r="U76" s="9">
        <v>0</v>
      </c>
      <c r="V76" s="9">
        <v>0</v>
      </c>
    </row>
    <row r="77" spans="1:22">
      <c r="A77" s="9" t="s">
        <v>153</v>
      </c>
      <c r="B77" s="9" t="s">
        <v>133</v>
      </c>
      <c r="C77" s="9">
        <v>1</v>
      </c>
      <c r="D77" s="9"/>
      <c r="E77" s="9">
        <v>0</v>
      </c>
      <c r="F77" s="9">
        <v>0</v>
      </c>
      <c r="G77" s="9">
        <v>0</v>
      </c>
      <c r="H77" s="9">
        <v>0</v>
      </c>
      <c r="I77" s="9">
        <v>0</v>
      </c>
      <c r="J77" s="9">
        <v>0</v>
      </c>
      <c r="K77" s="9">
        <v>0</v>
      </c>
      <c r="L77" s="9">
        <v>0</v>
      </c>
      <c r="M77" s="9">
        <v>0</v>
      </c>
      <c r="N77" s="9">
        <v>0</v>
      </c>
      <c r="O77" s="9">
        <f>IF(B77="优质",20+20*(C77-1),IF(B77="不凡",30+30*(C77-1),IF(B77="精致",60+60*(C77-1))))</f>
        <v>20</v>
      </c>
      <c r="P77" s="9">
        <v>0</v>
      </c>
      <c r="Q77" s="9">
        <v>0</v>
      </c>
      <c r="R77" s="9">
        <v>0</v>
      </c>
      <c r="S77" s="9">
        <v>0</v>
      </c>
      <c r="T77" s="9">
        <v>0</v>
      </c>
      <c r="U77" s="9">
        <v>0</v>
      </c>
      <c r="V77" s="9">
        <v>0</v>
      </c>
    </row>
    <row r="78" spans="1:22">
      <c r="A78" s="9" t="s">
        <v>161</v>
      </c>
      <c r="B78" s="9" t="s">
        <v>133</v>
      </c>
      <c r="C78" s="9">
        <v>1</v>
      </c>
      <c r="D78" s="9"/>
      <c r="E78" s="9">
        <v>0</v>
      </c>
      <c r="F78" s="9">
        <v>0</v>
      </c>
      <c r="G78" s="9">
        <v>0</v>
      </c>
      <c r="H78" s="9">
        <v>0</v>
      </c>
      <c r="I78" s="9">
        <v>0</v>
      </c>
      <c r="J78" s="9">
        <v>0</v>
      </c>
      <c r="K78" s="9">
        <v>0</v>
      </c>
      <c r="L78" s="9">
        <v>0</v>
      </c>
      <c r="M78" s="9">
        <v>0</v>
      </c>
      <c r="N78" s="9">
        <v>0</v>
      </c>
      <c r="O78" s="9">
        <v>0</v>
      </c>
      <c r="P78" s="9">
        <v>0</v>
      </c>
      <c r="Q78" s="9">
        <f>IF(B78="优质",3+3*(C78-1),IF(B78="不凡",4+4*(C78-1),IF(B78="精致",5+5*(C78-1))))</f>
        <v>3</v>
      </c>
      <c r="R78" s="9">
        <v>0</v>
      </c>
      <c r="S78" s="9">
        <v>0</v>
      </c>
      <c r="T78" s="9">
        <v>0</v>
      </c>
      <c r="U78" s="9">
        <v>0</v>
      </c>
      <c r="V78" s="9">
        <v>0</v>
      </c>
    </row>
    <row r="79" spans="1:22">
      <c r="A79" s="10" t="s">
        <v>136</v>
      </c>
      <c r="B79" s="9" t="s">
        <v>139</v>
      </c>
      <c r="C79" s="9">
        <v>1</v>
      </c>
      <c r="D79" s="9"/>
      <c r="E79" s="9">
        <f>IF(B79="普通",100+50*(C79-1),IF(B79="优质",200+100*(C79-1),IF(B79="不凡",300+150*(C79-1),IF(B79="精致",500+500*(C79-1)))))</f>
        <v>300</v>
      </c>
      <c r="F79" s="9">
        <v>0</v>
      </c>
      <c r="G79" s="9">
        <v>0</v>
      </c>
      <c r="H79" s="9">
        <v>0</v>
      </c>
      <c r="I79" s="9">
        <v>0</v>
      </c>
      <c r="J79" s="9">
        <v>0</v>
      </c>
      <c r="K79" s="9">
        <v>0</v>
      </c>
      <c r="L79" s="9">
        <v>0</v>
      </c>
      <c r="M79" s="9">
        <v>0</v>
      </c>
      <c r="N79" s="9">
        <v>0</v>
      </c>
      <c r="O79" s="9">
        <v>0</v>
      </c>
      <c r="P79" s="9">
        <v>0</v>
      </c>
      <c r="Q79" s="9">
        <v>0</v>
      </c>
      <c r="R79" s="9">
        <v>0</v>
      </c>
      <c r="S79" s="9">
        <v>0</v>
      </c>
      <c r="T79" s="9">
        <v>0</v>
      </c>
      <c r="U79" s="9">
        <v>0</v>
      </c>
      <c r="V79" s="9">
        <v>0</v>
      </c>
    </row>
    <row r="80" spans="1:22">
      <c r="A80" s="10" t="s">
        <v>137</v>
      </c>
      <c r="B80" s="9" t="s">
        <v>139</v>
      </c>
      <c r="C80" s="9">
        <v>1</v>
      </c>
      <c r="D80" s="9"/>
      <c r="E80" s="9">
        <v>0</v>
      </c>
      <c r="F80" s="9">
        <v>0</v>
      </c>
      <c r="G80" s="9">
        <f>IF(B80="普通",100+50*(C80-1),IF(B80="优质",200+100*(C80-1),IF(B80="不凡",300+150*(C80-1),IF(B80="精致",500+500*(C80-1)))))</f>
        <v>300</v>
      </c>
      <c r="H80" s="9">
        <v>0</v>
      </c>
      <c r="I80" s="9">
        <v>0</v>
      </c>
      <c r="J80" s="9">
        <v>0</v>
      </c>
      <c r="K80" s="9">
        <v>0</v>
      </c>
      <c r="L80" s="9">
        <v>0</v>
      </c>
      <c r="M80" s="9">
        <v>0</v>
      </c>
      <c r="N80" s="9">
        <v>0</v>
      </c>
      <c r="O80" s="9">
        <v>0</v>
      </c>
      <c r="P80" s="9">
        <v>0</v>
      </c>
      <c r="Q80" s="9">
        <v>0</v>
      </c>
      <c r="R80" s="9">
        <v>0</v>
      </c>
      <c r="S80" s="9">
        <v>0</v>
      </c>
      <c r="T80" s="9">
        <v>0</v>
      </c>
      <c r="U80" s="9">
        <v>0</v>
      </c>
      <c r="V80" s="9">
        <v>0</v>
      </c>
    </row>
    <row r="81" spans="1:22">
      <c r="A81" s="10" t="s">
        <v>138</v>
      </c>
      <c r="B81" s="9" t="s">
        <v>139</v>
      </c>
      <c r="C81" s="9">
        <v>1</v>
      </c>
      <c r="D81" s="9"/>
      <c r="E81" s="9">
        <v>0</v>
      </c>
      <c r="F81" s="9">
        <v>0</v>
      </c>
      <c r="G81" s="9">
        <v>0</v>
      </c>
      <c r="H81" s="9">
        <v>0</v>
      </c>
      <c r="I81" s="9">
        <f>IF(B81="普通",100+50*(C81-1),IF(B81="优质",200+100*(C81-1),IF(B81="不凡",300+150*(C81-1),IF(B81="精致",500+500*(C81-1)))))</f>
        <v>300</v>
      </c>
      <c r="J81" s="9">
        <v>0</v>
      </c>
      <c r="K81" s="9">
        <v>0</v>
      </c>
      <c r="L81" s="9">
        <v>0</v>
      </c>
      <c r="M81" s="9">
        <v>0</v>
      </c>
      <c r="N81" s="9">
        <v>0</v>
      </c>
      <c r="O81" s="9">
        <v>0</v>
      </c>
      <c r="P81" s="9">
        <v>0</v>
      </c>
      <c r="Q81" s="9">
        <v>0</v>
      </c>
      <c r="R81" s="9">
        <v>0</v>
      </c>
      <c r="S81" s="9">
        <v>0</v>
      </c>
      <c r="T81" s="9">
        <v>0</v>
      </c>
      <c r="U81" s="9">
        <v>0</v>
      </c>
      <c r="V81" s="9">
        <v>0</v>
      </c>
    </row>
    <row r="82" spans="1:22">
      <c r="A82" s="10" t="s">
        <v>140</v>
      </c>
      <c r="B82" s="9" t="s">
        <v>139</v>
      </c>
      <c r="C82" s="9">
        <v>1</v>
      </c>
      <c r="D82" s="9"/>
      <c r="E82" s="9">
        <v>0</v>
      </c>
      <c r="F82" s="9">
        <v>0</v>
      </c>
      <c r="G82" s="9">
        <v>0</v>
      </c>
      <c r="H82" s="9">
        <v>0</v>
      </c>
      <c r="I82" s="9">
        <v>0</v>
      </c>
      <c r="J82" s="9">
        <v>0</v>
      </c>
      <c r="K82" s="9">
        <v>0</v>
      </c>
      <c r="L82" s="9">
        <v>0</v>
      </c>
      <c r="M82" s="9">
        <v>0</v>
      </c>
      <c r="N82" s="9">
        <v>0</v>
      </c>
      <c r="O82" s="9">
        <v>0</v>
      </c>
      <c r="P82" s="9">
        <v>0</v>
      </c>
      <c r="Q82" s="9">
        <v>0</v>
      </c>
      <c r="R82" s="9">
        <v>0</v>
      </c>
      <c r="S82" s="9">
        <f>IF(B82="优质",500+500*(C82-1),IF(B82="不凡",1000+1000*(C82-1),IF(B82="精致",2000+2000*(C82-1))))</f>
        <v>1000</v>
      </c>
      <c r="T82" s="9">
        <v>0</v>
      </c>
      <c r="U82" s="9">
        <v>0</v>
      </c>
      <c r="V82" s="9">
        <v>0</v>
      </c>
    </row>
    <row r="83" spans="1:22">
      <c r="A83" s="10" t="s">
        <v>141</v>
      </c>
      <c r="B83" s="9" t="s">
        <v>139</v>
      </c>
      <c r="C83" s="9">
        <v>1</v>
      </c>
      <c r="D83" s="9"/>
      <c r="E83" s="9">
        <v>0</v>
      </c>
      <c r="F83" s="9">
        <v>0</v>
      </c>
      <c r="G83" s="9">
        <v>0</v>
      </c>
      <c r="H83" s="9">
        <v>0</v>
      </c>
      <c r="I83" s="9">
        <v>0</v>
      </c>
      <c r="J83" s="9">
        <v>0</v>
      </c>
      <c r="K83" s="9">
        <f>IF(B83="优质",20+20*(C83-1),IF(B83="不凡",30+30*(C83-1),IF(B83="精致",60+60*(C83-1))))</f>
        <v>30</v>
      </c>
      <c r="L83" s="9">
        <v>0</v>
      </c>
      <c r="M83" s="9">
        <v>0</v>
      </c>
      <c r="N83" s="9">
        <v>0</v>
      </c>
      <c r="O83" s="9">
        <v>0</v>
      </c>
      <c r="P83" s="9">
        <v>0</v>
      </c>
      <c r="Q83" s="9">
        <v>0</v>
      </c>
      <c r="R83" s="9">
        <v>0</v>
      </c>
      <c r="S83" s="9">
        <v>0</v>
      </c>
      <c r="T83" s="9">
        <v>0</v>
      </c>
      <c r="U83" s="9">
        <v>0</v>
      </c>
      <c r="V83" s="9">
        <v>0</v>
      </c>
    </row>
    <row r="84" spans="1:22">
      <c r="A84" s="10" t="s">
        <v>142</v>
      </c>
      <c r="B84" s="9" t="s">
        <v>139</v>
      </c>
      <c r="C84" s="9">
        <v>1</v>
      </c>
      <c r="D84" s="9"/>
      <c r="E84" s="9">
        <v>0</v>
      </c>
      <c r="F84" s="9">
        <v>0</v>
      </c>
      <c r="G84" s="9">
        <v>0</v>
      </c>
      <c r="H84" s="9">
        <v>0</v>
      </c>
      <c r="I84" s="9">
        <v>0</v>
      </c>
      <c r="J84" s="9">
        <v>0</v>
      </c>
      <c r="K84" s="9">
        <v>0</v>
      </c>
      <c r="L84" s="9">
        <f>IF(B84="优质",10+10*(C84-1),IF(B84="不凡",20+20*(C84-1),IF(B84="精致",40+40*(C84-1))))</f>
        <v>20</v>
      </c>
      <c r="M84" s="9">
        <v>0</v>
      </c>
      <c r="N84" s="9">
        <v>0</v>
      </c>
      <c r="O84" s="9">
        <v>0</v>
      </c>
      <c r="P84" s="9">
        <v>0</v>
      </c>
      <c r="Q84" s="9">
        <v>0</v>
      </c>
      <c r="R84" s="9">
        <v>0</v>
      </c>
      <c r="S84" s="9">
        <v>0</v>
      </c>
      <c r="T84" s="9">
        <v>0</v>
      </c>
      <c r="U84" s="9">
        <v>0</v>
      </c>
      <c r="V84" s="9">
        <v>0</v>
      </c>
    </row>
    <row r="85" spans="1:22">
      <c r="A85" s="10" t="s">
        <v>143</v>
      </c>
      <c r="B85" s="9" t="s">
        <v>139</v>
      </c>
      <c r="C85" s="9">
        <v>1</v>
      </c>
      <c r="D85" s="9"/>
      <c r="E85" s="9">
        <v>0</v>
      </c>
      <c r="F85" s="9">
        <v>0</v>
      </c>
      <c r="G85" s="9">
        <v>0</v>
      </c>
      <c r="H85" s="9">
        <v>0</v>
      </c>
      <c r="I85" s="9">
        <v>0</v>
      </c>
      <c r="J85" s="9">
        <v>0</v>
      </c>
      <c r="K85" s="9">
        <v>0</v>
      </c>
      <c r="L85" s="9">
        <v>0</v>
      </c>
      <c r="M85" s="9">
        <f>IF(B85="优质",20+20*(C85-1),IF(B85="不凡",30+30*(C85-1),IF(B85="精致",60+60*(C85-1))))</f>
        <v>30</v>
      </c>
      <c r="N85" s="9">
        <v>0</v>
      </c>
      <c r="O85" s="9">
        <v>0</v>
      </c>
      <c r="P85" s="9">
        <v>0</v>
      </c>
      <c r="Q85" s="9">
        <v>0</v>
      </c>
      <c r="R85" s="9">
        <v>0</v>
      </c>
      <c r="S85" s="9">
        <v>0</v>
      </c>
      <c r="T85" s="9">
        <v>0</v>
      </c>
      <c r="U85" s="9">
        <v>0</v>
      </c>
      <c r="V85" s="9">
        <v>0</v>
      </c>
    </row>
    <row r="86" spans="1:22">
      <c r="A86" s="10" t="s">
        <v>144</v>
      </c>
      <c r="B86" s="9" t="s">
        <v>139</v>
      </c>
      <c r="C86" s="9">
        <v>1</v>
      </c>
      <c r="D86" s="9"/>
      <c r="E86" s="9">
        <v>0</v>
      </c>
      <c r="F86" s="9">
        <v>0</v>
      </c>
      <c r="G86" s="9">
        <v>0</v>
      </c>
      <c r="H86" s="9">
        <v>0</v>
      </c>
      <c r="I86" s="9">
        <v>0</v>
      </c>
      <c r="J86" s="9">
        <v>0</v>
      </c>
      <c r="K86" s="9">
        <v>0</v>
      </c>
      <c r="L86" s="9">
        <v>0</v>
      </c>
      <c r="M86" s="9">
        <v>0</v>
      </c>
      <c r="N86" s="9">
        <v>0</v>
      </c>
      <c r="O86" s="9">
        <v>0</v>
      </c>
      <c r="P86" s="9">
        <v>0</v>
      </c>
      <c r="Q86" s="9">
        <f>IF(B86="优质",3+3*(C86-1),IF(B86="不凡",4+4*(C86-1),IF(B86="精致",5+5*(C86-1))))</f>
        <v>4</v>
      </c>
      <c r="R86" s="9">
        <v>0</v>
      </c>
      <c r="S86" s="9">
        <v>0</v>
      </c>
      <c r="T86" s="9">
        <v>0</v>
      </c>
      <c r="U86" s="9">
        <v>0</v>
      </c>
      <c r="V86" s="9">
        <v>0</v>
      </c>
    </row>
    <row r="87" spans="1:22">
      <c r="A87" s="9" t="s">
        <v>153</v>
      </c>
      <c r="B87" s="9" t="s">
        <v>139</v>
      </c>
      <c r="C87" s="9">
        <v>1</v>
      </c>
      <c r="D87" s="9"/>
      <c r="E87" s="9">
        <v>0</v>
      </c>
      <c r="F87" s="9">
        <v>0</v>
      </c>
      <c r="G87" s="9">
        <v>0</v>
      </c>
      <c r="H87" s="9">
        <v>0</v>
      </c>
      <c r="I87" s="9">
        <v>0</v>
      </c>
      <c r="J87" s="9">
        <v>0</v>
      </c>
      <c r="K87" s="9">
        <v>0</v>
      </c>
      <c r="L87" s="9">
        <v>0</v>
      </c>
      <c r="M87" s="9">
        <v>0</v>
      </c>
      <c r="N87" s="9">
        <v>0</v>
      </c>
      <c r="O87" s="9">
        <f>IF(B87="优质",20+20*(C87-1),IF(B87="不凡",30+30*(C87-1),IF(B87="精致",60+60*(C87-1))))</f>
        <v>30</v>
      </c>
      <c r="P87" s="9">
        <v>0</v>
      </c>
      <c r="Q87" s="9">
        <v>0</v>
      </c>
      <c r="R87" s="9">
        <v>0</v>
      </c>
      <c r="S87" s="9">
        <v>0</v>
      </c>
      <c r="T87" s="9">
        <v>0</v>
      </c>
      <c r="U87" s="9">
        <v>0</v>
      </c>
      <c r="V87" s="9">
        <v>0</v>
      </c>
    </row>
    <row r="88" spans="1:22">
      <c r="A88" s="9" t="s">
        <v>154</v>
      </c>
      <c r="B88" s="9" t="s">
        <v>139</v>
      </c>
      <c r="C88" s="9">
        <v>1</v>
      </c>
      <c r="D88" s="9"/>
      <c r="E88" s="9">
        <v>0</v>
      </c>
      <c r="F88" s="9">
        <v>0</v>
      </c>
      <c r="G88" s="9">
        <v>0</v>
      </c>
      <c r="H88" s="9">
        <v>0</v>
      </c>
      <c r="I88" s="9">
        <v>0</v>
      </c>
      <c r="J88" s="9">
        <v>0</v>
      </c>
      <c r="K88" s="9">
        <v>0</v>
      </c>
      <c r="L88" s="9">
        <v>0</v>
      </c>
      <c r="M88" s="9">
        <v>0</v>
      </c>
      <c r="N88" s="9">
        <v>0</v>
      </c>
      <c r="O88" s="9">
        <v>0</v>
      </c>
      <c r="P88" s="9">
        <v>0</v>
      </c>
      <c r="Q88" s="9">
        <v>0</v>
      </c>
      <c r="R88" s="9">
        <f>IF(B88="优质",20+20*(C88-1),IF(B88="不凡",40+40*(C88-1),IF(B88="精致",60+60*(C88-1))))</f>
        <v>40</v>
      </c>
      <c r="S88" s="9">
        <v>0</v>
      </c>
      <c r="T88" s="9">
        <v>0</v>
      </c>
      <c r="U88" s="9">
        <v>0</v>
      </c>
      <c r="V88" s="9">
        <v>0</v>
      </c>
    </row>
    <row r="89" spans="1:22">
      <c r="A89" s="10" t="s">
        <v>145</v>
      </c>
      <c r="B89" s="9" t="s">
        <v>146</v>
      </c>
      <c r="C89" s="9">
        <v>1</v>
      </c>
      <c r="D89" s="9"/>
      <c r="E89" s="9">
        <f>IF(B89="普通",100+50*(C89-1),IF(B89="优质",200+100*(C89-1),IF(B89="不凡",300+150*(C89-1),IF(B89="精致",500+500*(C89-1)))))</f>
        <v>500</v>
      </c>
      <c r="F89" s="9">
        <v>0</v>
      </c>
      <c r="G89" s="9">
        <v>0</v>
      </c>
      <c r="H89" s="9">
        <v>0</v>
      </c>
      <c r="I89" s="9">
        <v>0</v>
      </c>
      <c r="J89" s="9">
        <v>0</v>
      </c>
      <c r="K89" s="9">
        <v>0</v>
      </c>
      <c r="L89" s="9">
        <v>0</v>
      </c>
      <c r="M89" s="9">
        <v>0</v>
      </c>
      <c r="N89" s="9">
        <v>0</v>
      </c>
      <c r="O89" s="9">
        <v>0</v>
      </c>
      <c r="P89" s="9">
        <v>0</v>
      </c>
      <c r="Q89" s="9">
        <v>0</v>
      </c>
      <c r="R89" s="9">
        <v>0</v>
      </c>
      <c r="S89" s="9">
        <v>0</v>
      </c>
      <c r="T89" s="9">
        <v>0</v>
      </c>
      <c r="U89" s="9">
        <v>0</v>
      </c>
      <c r="V89" s="9">
        <v>0</v>
      </c>
    </row>
    <row r="90" spans="1:22">
      <c r="A90" s="10" t="s">
        <v>147</v>
      </c>
      <c r="B90" s="9" t="s">
        <v>146</v>
      </c>
      <c r="C90" s="9">
        <v>1</v>
      </c>
      <c r="D90" s="9"/>
      <c r="E90" s="9">
        <v>0</v>
      </c>
      <c r="F90" s="9">
        <v>0</v>
      </c>
      <c r="G90" s="9">
        <f>IF(B90="普通",100+50*(C90-1),IF(B90="优质",200+100*(C90-1),IF(B90="不凡",300+150*(C90-1),IF(B90="精致",500+500*(C90-1)))))</f>
        <v>500</v>
      </c>
      <c r="H90" s="9">
        <v>0</v>
      </c>
      <c r="I90" s="9">
        <v>0</v>
      </c>
      <c r="J90" s="9">
        <v>0</v>
      </c>
      <c r="K90" s="9">
        <v>0</v>
      </c>
      <c r="L90" s="9">
        <v>0</v>
      </c>
      <c r="M90" s="9">
        <v>0</v>
      </c>
      <c r="N90" s="9">
        <v>0</v>
      </c>
      <c r="O90" s="9">
        <v>0</v>
      </c>
      <c r="P90" s="9">
        <v>0</v>
      </c>
      <c r="Q90" s="9">
        <v>0</v>
      </c>
      <c r="R90" s="9">
        <v>0</v>
      </c>
      <c r="S90" s="9">
        <v>0</v>
      </c>
      <c r="T90" s="9">
        <v>0</v>
      </c>
      <c r="U90" s="9">
        <v>0</v>
      </c>
      <c r="V90" s="9">
        <v>0</v>
      </c>
    </row>
    <row r="91" spans="1:22">
      <c r="A91" s="10" t="s">
        <v>148</v>
      </c>
      <c r="B91" s="9" t="s">
        <v>146</v>
      </c>
      <c r="C91" s="9">
        <v>1</v>
      </c>
      <c r="D91" s="9"/>
      <c r="E91" s="9">
        <v>0</v>
      </c>
      <c r="F91" s="9">
        <v>0</v>
      </c>
      <c r="G91" s="9">
        <v>0</v>
      </c>
      <c r="H91" s="9">
        <v>0</v>
      </c>
      <c r="I91" s="9">
        <f>IF(B91="普通",100+50*(C91-1),IF(B91="优质",200+100*(C91-1),IF(B91="不凡",300+150*(C91-1),IF(B91="精致",500+500*(C91-1)))))</f>
        <v>500</v>
      </c>
      <c r="J91" s="9">
        <v>0</v>
      </c>
      <c r="K91" s="9">
        <v>0</v>
      </c>
      <c r="L91" s="9">
        <v>0</v>
      </c>
      <c r="M91" s="9">
        <v>0</v>
      </c>
      <c r="N91" s="9">
        <v>0</v>
      </c>
      <c r="O91" s="9">
        <v>0</v>
      </c>
      <c r="P91" s="9">
        <v>0</v>
      </c>
      <c r="Q91" s="9">
        <v>0</v>
      </c>
      <c r="R91" s="9">
        <v>0</v>
      </c>
      <c r="S91" s="9">
        <v>0</v>
      </c>
      <c r="T91" s="9">
        <v>0</v>
      </c>
      <c r="U91" s="9">
        <v>0</v>
      </c>
      <c r="V91" s="9">
        <v>0</v>
      </c>
    </row>
    <row r="92" spans="1:22">
      <c r="A92" s="10" t="s">
        <v>149</v>
      </c>
      <c r="B92" s="9" t="s">
        <v>146</v>
      </c>
      <c r="C92" s="9">
        <v>1</v>
      </c>
      <c r="D92" s="9"/>
      <c r="E92" s="9">
        <v>0</v>
      </c>
      <c r="F92" s="9">
        <v>0</v>
      </c>
      <c r="G92" s="9">
        <v>0</v>
      </c>
      <c r="H92" s="9">
        <v>0</v>
      </c>
      <c r="I92" s="9">
        <v>0</v>
      </c>
      <c r="J92" s="9">
        <v>0</v>
      </c>
      <c r="K92" s="9">
        <f>IF(B92="优质",20+20*(C92-1),IF(B92="不凡",30+30*(C92-1),IF(B92="精致",60+60*(C92-1))))</f>
        <v>60</v>
      </c>
      <c r="L92" s="9">
        <v>0</v>
      </c>
      <c r="M92" s="9">
        <v>0</v>
      </c>
      <c r="N92" s="9">
        <v>0</v>
      </c>
      <c r="O92" s="9">
        <v>0</v>
      </c>
      <c r="P92" s="9">
        <v>0</v>
      </c>
      <c r="Q92" s="9">
        <v>0</v>
      </c>
      <c r="R92" s="9">
        <v>0</v>
      </c>
      <c r="S92" s="9">
        <v>0</v>
      </c>
      <c r="T92" s="9">
        <v>0</v>
      </c>
      <c r="U92" s="9">
        <v>0</v>
      </c>
      <c r="V92" s="9">
        <v>0</v>
      </c>
    </row>
    <row r="93" spans="1:22">
      <c r="A93" s="10" t="s">
        <v>150</v>
      </c>
      <c r="B93" s="9" t="s">
        <v>146</v>
      </c>
      <c r="C93" s="9">
        <v>1</v>
      </c>
      <c r="D93" s="9"/>
      <c r="E93" s="9">
        <v>0</v>
      </c>
      <c r="F93" s="9">
        <v>0</v>
      </c>
      <c r="G93" s="9">
        <v>0</v>
      </c>
      <c r="H93" s="9">
        <v>0</v>
      </c>
      <c r="I93" s="9">
        <v>0</v>
      </c>
      <c r="J93" s="9">
        <v>0</v>
      </c>
      <c r="K93" s="9">
        <v>0</v>
      </c>
      <c r="L93" s="9">
        <f>IF(B93="优质",10+10*(C93-1),IF(B93="不凡",20+20*(C93-1),IF(B93="精致",40+40*(C93-1))))</f>
        <v>40</v>
      </c>
      <c r="M93" s="9">
        <v>0</v>
      </c>
      <c r="N93" s="9">
        <v>0</v>
      </c>
      <c r="O93" s="9">
        <v>0</v>
      </c>
      <c r="P93" s="9">
        <v>0</v>
      </c>
      <c r="Q93" s="9">
        <v>0</v>
      </c>
      <c r="R93" s="9">
        <v>0</v>
      </c>
      <c r="S93" s="9">
        <v>0</v>
      </c>
      <c r="T93" s="9">
        <v>0</v>
      </c>
      <c r="U93" s="9">
        <v>0</v>
      </c>
      <c r="V93" s="9">
        <v>0</v>
      </c>
    </row>
    <row r="94" spans="1:22">
      <c r="A94" s="10" t="s">
        <v>151</v>
      </c>
      <c r="B94" s="9" t="s">
        <v>146</v>
      </c>
      <c r="C94" s="9">
        <v>1</v>
      </c>
      <c r="D94" s="9"/>
      <c r="E94" s="9">
        <v>0</v>
      </c>
      <c r="F94" s="9">
        <v>0</v>
      </c>
      <c r="G94" s="9">
        <v>0</v>
      </c>
      <c r="H94" s="9">
        <v>0</v>
      </c>
      <c r="I94" s="9">
        <v>0</v>
      </c>
      <c r="J94" s="9">
        <v>0</v>
      </c>
      <c r="K94" s="9">
        <v>0</v>
      </c>
      <c r="L94" s="9">
        <v>0</v>
      </c>
      <c r="M94" s="9">
        <f>IF(B94="优质",20+20*(C94-1),IF(B94="不凡",30+30*(C94-1),IF(B94="精致",60+60*(C94-1))))</f>
        <v>60</v>
      </c>
      <c r="N94" s="9">
        <v>0</v>
      </c>
      <c r="O94" s="9">
        <v>0</v>
      </c>
      <c r="P94" s="9">
        <v>0</v>
      </c>
      <c r="Q94" s="9">
        <v>0</v>
      </c>
      <c r="R94" s="9">
        <v>0</v>
      </c>
      <c r="S94" s="9">
        <v>0</v>
      </c>
      <c r="T94" s="9">
        <v>0</v>
      </c>
      <c r="U94" s="9">
        <v>0</v>
      </c>
      <c r="V94" s="9">
        <v>0</v>
      </c>
    </row>
    <row r="95" spans="1:22">
      <c r="A95" s="9" t="s">
        <v>152</v>
      </c>
      <c r="B95" s="9" t="s">
        <v>146</v>
      </c>
      <c r="C95" s="9">
        <v>1</v>
      </c>
      <c r="D95" s="9"/>
      <c r="E95" s="9">
        <v>0</v>
      </c>
      <c r="F95" s="9">
        <v>0</v>
      </c>
      <c r="G95" s="9">
        <v>0</v>
      </c>
      <c r="H95" s="9">
        <v>0</v>
      </c>
      <c r="I95" s="9">
        <v>0</v>
      </c>
      <c r="J95" s="9">
        <v>0</v>
      </c>
      <c r="K95" s="9">
        <v>0</v>
      </c>
      <c r="L95" s="9">
        <v>0</v>
      </c>
      <c r="M95" s="9">
        <v>0</v>
      </c>
      <c r="N95" s="9">
        <f>IF(B95="优质",20+20*(C95-1),IF(B95="不凡",30+30*(C95-1),IF(B95="精致",60+60*(C95-1))))</f>
        <v>60</v>
      </c>
      <c r="O95" s="9">
        <v>0</v>
      </c>
      <c r="P95" s="9">
        <v>0</v>
      </c>
      <c r="Q95" s="9">
        <v>0</v>
      </c>
      <c r="R95" s="9">
        <v>0</v>
      </c>
      <c r="S95" s="9">
        <v>0</v>
      </c>
      <c r="T95" s="9">
        <v>0</v>
      </c>
      <c r="U95" s="9">
        <v>0</v>
      </c>
      <c r="V95" s="9">
        <v>0</v>
      </c>
    </row>
    <row r="96" spans="1:22">
      <c r="A96" s="9" t="s">
        <v>153</v>
      </c>
      <c r="B96" s="9" t="s">
        <v>146</v>
      </c>
      <c r="C96" s="9">
        <v>1</v>
      </c>
      <c r="D96" s="9"/>
      <c r="E96" s="9">
        <v>0</v>
      </c>
      <c r="F96" s="9">
        <v>0</v>
      </c>
      <c r="G96" s="9">
        <v>0</v>
      </c>
      <c r="H96" s="9">
        <v>0</v>
      </c>
      <c r="I96" s="9">
        <v>0</v>
      </c>
      <c r="J96" s="9">
        <v>0</v>
      </c>
      <c r="K96" s="9">
        <v>0</v>
      </c>
      <c r="L96" s="9">
        <v>0</v>
      </c>
      <c r="M96" s="9">
        <v>0</v>
      </c>
      <c r="N96" s="9">
        <v>0</v>
      </c>
      <c r="O96" s="9">
        <f>IF(B96="优质",20+20*(C96-1),IF(B96="不凡",30+30*(C96-1),IF(B96="精致",60+60*(C96-1))))</f>
        <v>60</v>
      </c>
      <c r="P96" s="9">
        <v>0</v>
      </c>
      <c r="Q96" s="9">
        <v>0</v>
      </c>
      <c r="R96" s="9">
        <v>0</v>
      </c>
      <c r="S96" s="9">
        <v>0</v>
      </c>
      <c r="T96" s="9">
        <v>0</v>
      </c>
      <c r="U96" s="9">
        <v>0</v>
      </c>
      <c r="V96" s="9">
        <v>0</v>
      </c>
    </row>
    <row r="97" spans="1:23">
      <c r="A97" s="9" t="s">
        <v>154</v>
      </c>
      <c r="B97" s="9" t="s">
        <v>146</v>
      </c>
      <c r="C97" s="9">
        <v>1</v>
      </c>
      <c r="D97" s="9"/>
      <c r="E97" s="9">
        <v>0</v>
      </c>
      <c r="F97" s="9">
        <v>0</v>
      </c>
      <c r="G97" s="9">
        <v>0</v>
      </c>
      <c r="H97" s="9">
        <v>0</v>
      </c>
      <c r="I97" s="9">
        <v>0</v>
      </c>
      <c r="J97" s="9">
        <v>0</v>
      </c>
      <c r="K97" s="9">
        <v>0</v>
      </c>
      <c r="L97" s="9">
        <v>0</v>
      </c>
      <c r="M97" s="9">
        <v>0</v>
      </c>
      <c r="N97" s="9">
        <v>0</v>
      </c>
      <c r="O97" s="9">
        <v>0</v>
      </c>
      <c r="P97" s="9">
        <v>0</v>
      </c>
      <c r="Q97" s="9">
        <v>0</v>
      </c>
      <c r="R97" s="9">
        <f>IF(B97="优质",20+20*(C97-1),IF(B97="不凡",40+40*(C97-1),IF(B97="精致",60+60*(C97-1))))</f>
        <v>60</v>
      </c>
      <c r="S97" s="9">
        <v>0</v>
      </c>
      <c r="T97" s="9">
        <v>0</v>
      </c>
      <c r="U97" s="9">
        <v>0</v>
      </c>
      <c r="V97" s="9">
        <v>0</v>
      </c>
    </row>
    <row r="98" spans="1:23">
      <c r="A98" s="10" t="s">
        <v>155</v>
      </c>
      <c r="B98" s="9" t="s">
        <v>146</v>
      </c>
      <c r="C98" s="9">
        <v>1</v>
      </c>
      <c r="D98" s="9"/>
      <c r="E98" s="9">
        <v>0</v>
      </c>
      <c r="F98" s="9">
        <v>0</v>
      </c>
      <c r="G98" s="9">
        <v>0</v>
      </c>
      <c r="H98" s="9">
        <v>0</v>
      </c>
      <c r="I98" s="9">
        <v>0</v>
      </c>
      <c r="J98" s="9">
        <v>0</v>
      </c>
      <c r="K98" s="9">
        <v>0</v>
      </c>
      <c r="L98" s="9">
        <v>0</v>
      </c>
      <c r="M98" s="9">
        <v>0</v>
      </c>
      <c r="N98" s="9">
        <v>0</v>
      </c>
      <c r="O98" s="9">
        <v>0</v>
      </c>
      <c r="P98" s="9">
        <v>0</v>
      </c>
      <c r="Q98" s="9">
        <v>0</v>
      </c>
      <c r="R98" s="9">
        <v>0</v>
      </c>
      <c r="S98" s="9">
        <f>IF(B98="优质",500+500*(C98-1),IF(B98="不凡",1000+1000*(C98-1),IF(B98="精致",2000+2000*(C98-1))))</f>
        <v>2000</v>
      </c>
      <c r="T98" s="9">
        <v>0</v>
      </c>
      <c r="U98" s="9">
        <v>0</v>
      </c>
      <c r="V98" s="9">
        <v>0</v>
      </c>
    </row>
    <row r="99" spans="1:23">
      <c r="A99" s="10" t="s">
        <v>156</v>
      </c>
      <c r="B99" s="9" t="s">
        <v>146</v>
      </c>
      <c r="C99" s="9">
        <v>1</v>
      </c>
      <c r="D99" s="9"/>
      <c r="E99" s="9">
        <v>0</v>
      </c>
      <c r="F99" s="9">
        <v>0</v>
      </c>
      <c r="G99" s="9">
        <v>0</v>
      </c>
      <c r="H99" s="9">
        <v>0</v>
      </c>
      <c r="I99" s="9">
        <v>0</v>
      </c>
      <c r="J99" s="9">
        <v>0</v>
      </c>
      <c r="K99" s="9">
        <v>0</v>
      </c>
      <c r="L99" s="9">
        <v>0</v>
      </c>
      <c r="M99" s="9">
        <v>0</v>
      </c>
      <c r="N99" s="9">
        <v>0</v>
      </c>
      <c r="O99" s="9">
        <v>0</v>
      </c>
      <c r="P99" s="9">
        <v>0</v>
      </c>
      <c r="Q99" s="9">
        <f>IF(B99="优质",3+3*(C99-1),IF(B99="不凡",4+4*(C99-1),IF(B99="精致",5+5*(C99-1))))</f>
        <v>5</v>
      </c>
      <c r="R99" s="9">
        <v>0</v>
      </c>
      <c r="S99" s="9">
        <v>0</v>
      </c>
      <c r="T99" s="9">
        <v>0</v>
      </c>
      <c r="U99" s="9">
        <v>0</v>
      </c>
      <c r="V99" s="9">
        <v>0</v>
      </c>
    </row>
    <row r="100" spans="1:23">
      <c r="A100" s="10" t="s">
        <v>157</v>
      </c>
      <c r="B100" s="9" t="s">
        <v>146</v>
      </c>
      <c r="C100" s="9">
        <v>1</v>
      </c>
      <c r="D100" s="9"/>
      <c r="E100" s="9">
        <v>0</v>
      </c>
      <c r="F100" s="9">
        <v>0</v>
      </c>
      <c r="G100" s="9">
        <v>0</v>
      </c>
      <c r="H100" s="9">
        <v>0</v>
      </c>
      <c r="I100" s="9">
        <v>0</v>
      </c>
      <c r="J100" s="9">
        <v>0</v>
      </c>
      <c r="K100" s="9">
        <v>0</v>
      </c>
      <c r="L100" s="9">
        <v>0</v>
      </c>
      <c r="M100" s="9">
        <v>0</v>
      </c>
      <c r="N100" s="9">
        <v>0</v>
      </c>
      <c r="O100" s="9">
        <v>0</v>
      </c>
      <c r="P100" s="9">
        <f>IF(B100="优质",20+20*(C100-1),IF(B100="不凡",30+30*(C100-1),IF(B100="精致",60+60*(C100-1))))</f>
        <v>60</v>
      </c>
      <c r="Q100" s="9">
        <v>0</v>
      </c>
      <c r="R100" s="9">
        <v>0</v>
      </c>
      <c r="S100" s="9">
        <v>0</v>
      </c>
      <c r="T100" s="9">
        <v>0</v>
      </c>
      <c r="U100" s="9">
        <v>0</v>
      </c>
      <c r="V100" s="9">
        <v>0</v>
      </c>
    </row>
    <row r="101" spans="1:23" s="2" customFormat="1">
      <c r="A101" s="2" t="s">
        <v>180</v>
      </c>
      <c r="B101" s="9" t="s">
        <v>146</v>
      </c>
      <c r="C101" s="9">
        <v>1</v>
      </c>
      <c r="D101" s="9"/>
      <c r="E101" s="9">
        <v>0</v>
      </c>
      <c r="F101" s="9">
        <v>0</v>
      </c>
      <c r="G101" s="9">
        <v>0</v>
      </c>
      <c r="H101" s="9">
        <v>0</v>
      </c>
      <c r="I101" s="9">
        <v>0</v>
      </c>
      <c r="J101" s="9">
        <v>0</v>
      </c>
      <c r="K101" s="9">
        <v>0</v>
      </c>
      <c r="L101" s="9">
        <v>0</v>
      </c>
      <c r="M101" s="9">
        <v>0</v>
      </c>
      <c r="N101" s="9">
        <v>0</v>
      </c>
      <c r="O101" s="9">
        <v>0</v>
      </c>
      <c r="P101" s="9">
        <v>0</v>
      </c>
      <c r="Q101" s="9">
        <v>0</v>
      </c>
      <c r="R101" s="9">
        <v>0</v>
      </c>
      <c r="S101" s="9">
        <v>0</v>
      </c>
      <c r="T101" s="9">
        <v>0</v>
      </c>
      <c r="U101" s="2">
        <f>IF(B101="优质",10+10*(C101-1),IF(B101="不凡",20+20*(C101-1),IF(B101="精致",30+30*(C101-1))))</f>
        <v>30</v>
      </c>
      <c r="V101" s="9">
        <v>0</v>
      </c>
      <c r="W101" s="9">
        <v>0</v>
      </c>
    </row>
    <row r="102" spans="1:23" s="2" customFormat="1">
      <c r="A102" s="2" t="s">
        <v>181</v>
      </c>
      <c r="B102" s="9" t="s">
        <v>146</v>
      </c>
      <c r="C102" s="9">
        <v>1</v>
      </c>
      <c r="D102" s="9"/>
      <c r="E102" s="9">
        <v>0</v>
      </c>
      <c r="F102" s="9">
        <v>0</v>
      </c>
      <c r="G102" s="9">
        <v>0</v>
      </c>
      <c r="H102" s="9">
        <v>0</v>
      </c>
      <c r="I102" s="9">
        <v>0</v>
      </c>
      <c r="J102" s="9">
        <v>0</v>
      </c>
      <c r="K102" s="9">
        <v>0</v>
      </c>
      <c r="L102" s="9">
        <v>0</v>
      </c>
      <c r="M102" s="9">
        <v>0</v>
      </c>
      <c r="N102" s="9">
        <v>0</v>
      </c>
      <c r="O102" s="9">
        <v>0</v>
      </c>
      <c r="P102" s="9">
        <v>0</v>
      </c>
      <c r="Q102" s="9">
        <v>0</v>
      </c>
      <c r="R102" s="9">
        <v>0</v>
      </c>
      <c r="S102" s="9">
        <v>0</v>
      </c>
      <c r="T102" s="9">
        <v>0</v>
      </c>
      <c r="U102" s="2">
        <v>0</v>
      </c>
      <c r="V102" s="2">
        <f>IF(B102="优质",10+10*(C102-1),IF(B102="不凡",20+20*(C102-1),IF(B102="精致",30+30*(C102-1))))</f>
        <v>30</v>
      </c>
      <c r="W102" s="9">
        <v>0</v>
      </c>
    </row>
    <row r="103" spans="1:23" s="2" customFormat="1">
      <c r="A103" s="2" t="s">
        <v>131</v>
      </c>
      <c r="B103" s="9" t="s">
        <v>146</v>
      </c>
      <c r="C103" s="9">
        <v>1</v>
      </c>
      <c r="D103" s="9"/>
      <c r="E103" s="9">
        <v>0</v>
      </c>
      <c r="F103" s="9">
        <v>0</v>
      </c>
      <c r="G103" s="9">
        <v>0</v>
      </c>
      <c r="H103" s="9">
        <v>0</v>
      </c>
      <c r="I103" s="9">
        <v>0</v>
      </c>
      <c r="J103" s="9">
        <v>0</v>
      </c>
      <c r="K103" s="9">
        <v>0</v>
      </c>
      <c r="L103" s="9">
        <v>0</v>
      </c>
      <c r="M103" s="9">
        <v>0</v>
      </c>
      <c r="N103" s="9">
        <v>0</v>
      </c>
      <c r="O103" s="9">
        <v>0</v>
      </c>
      <c r="P103" s="9">
        <v>0</v>
      </c>
      <c r="Q103" s="9">
        <v>0</v>
      </c>
      <c r="R103" s="9">
        <v>0</v>
      </c>
      <c r="S103" s="9">
        <v>0</v>
      </c>
      <c r="T103" s="9">
        <v>0</v>
      </c>
      <c r="U103" s="2">
        <v>0</v>
      </c>
      <c r="V103" s="2">
        <v>0</v>
      </c>
      <c r="W103" s="2">
        <f>IF(B103="优质",10+10*(C103-1),IF(B103="不凡",20+20*(C103-1),IF(B103="精致",30+30*(C103-1))))</f>
        <v>30</v>
      </c>
    </row>
  </sheetData>
  <sheetProtection formatCells="0" formatColumns="0" formatRows="0" insertColumns="0" insertRows="0" insertHyperlinks="0" deleteColumns="0" deleteRows="0" sort="0" autoFilter="0" pivotTables="0"/>
  <mergeCells count="3">
    <mergeCell ref="J11:L11"/>
    <mergeCell ref="T11:V11"/>
    <mergeCell ref="C64:D64"/>
  </mergeCells>
  <phoneticPr fontId="1" type="noConversion"/>
  <conditionalFormatting sqref="A1">
    <cfRule type="dataBar" priority="1">
      <dataBar>
        <cfvo type="min" val="0"/>
        <cfvo type="max" val="0"/>
        <color rgb="FF638EC6"/>
      </dataBar>
    </cfRule>
  </conditionalFormatting>
  <pageMargins left="0.7" right="0.7" top="0.75" bottom="0.75" header="0.3" footer="0.3"/>
  <pageSetup paperSize="9" orientation="portrait" horizontalDpi="300" verticalDpi="300" r:id="rId1"/>
  <ignoredErrors>
    <ignoredError sqref="C4:C6 C7:C8" formula="1"/>
  </ignoredErrors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M4081"/>
  <sheetViews>
    <sheetView workbookViewId="0">
      <pane ySplit="1" topLeftCell="A4032" activePane="bottomLeft" state="frozen"/>
      <selection pane="bottomLeft" sqref="A1:K4081"/>
    </sheetView>
  </sheetViews>
  <sheetFormatPr defaultRowHeight="11.25"/>
  <cols>
    <col min="1" max="2" width="12" style="12" bestFit="1" customWidth="1"/>
    <col min="3" max="3" width="8.75" style="12" bestFit="1" customWidth="1"/>
    <col min="4" max="11" width="12" style="12" bestFit="1" customWidth="1"/>
    <col min="12" max="16384" width="9" style="12"/>
  </cols>
  <sheetData>
    <row r="1" spans="1:13">
      <c r="A1" s="75" t="s">
        <v>324</v>
      </c>
      <c r="B1" s="76" t="s">
        <v>217</v>
      </c>
      <c r="C1" s="75" t="s">
        <v>176</v>
      </c>
      <c r="D1" s="75" t="s">
        <v>164</v>
      </c>
      <c r="E1" s="75" t="s">
        <v>165</v>
      </c>
      <c r="F1" s="75" t="s">
        <v>166</v>
      </c>
      <c r="G1" s="75" t="s">
        <v>167</v>
      </c>
      <c r="H1" s="75" t="s">
        <v>168</v>
      </c>
      <c r="I1" s="75" t="s">
        <v>169</v>
      </c>
      <c r="J1" s="76" t="s">
        <v>323</v>
      </c>
      <c r="K1" s="76" t="s">
        <v>322</v>
      </c>
      <c r="L1" s="13"/>
    </row>
    <row r="2" spans="1:13">
      <c r="A2" s="77" t="s">
        <v>64</v>
      </c>
      <c r="B2" s="77">
        <v>1</v>
      </c>
      <c r="C2" s="77">
        <v>0</v>
      </c>
      <c r="D2" s="78">
        <f>110+15*(J2-1)</f>
        <v>110</v>
      </c>
      <c r="E2" s="78">
        <v>0</v>
      </c>
      <c r="F2" s="78">
        <v>0</v>
      </c>
      <c r="G2" s="78">
        <v>0</v>
      </c>
      <c r="H2" s="78">
        <f>17+2*(J2-1)</f>
        <v>17</v>
      </c>
      <c r="I2" s="78">
        <v>0</v>
      </c>
      <c r="J2" s="78">
        <v>1</v>
      </c>
      <c r="K2" s="79">
        <v>66</v>
      </c>
    </row>
    <row r="3" spans="1:13">
      <c r="A3" s="77" t="s">
        <v>64</v>
      </c>
      <c r="B3" s="77">
        <v>1</v>
      </c>
      <c r="C3" s="77">
        <v>0</v>
      </c>
      <c r="D3" s="80">
        <f t="shared" ref="D3:D66" si="0">110+15*(J3-1)</f>
        <v>125</v>
      </c>
      <c r="E3" s="80">
        <v>0</v>
      </c>
      <c r="F3" s="80">
        <v>0</v>
      </c>
      <c r="G3" s="80">
        <v>0</v>
      </c>
      <c r="H3" s="80">
        <f t="shared" ref="H3:H66" si="1">17+2*(J3-1)</f>
        <v>19</v>
      </c>
      <c r="I3" s="80">
        <v>0</v>
      </c>
      <c r="J3" s="80">
        <v>2</v>
      </c>
      <c r="K3" s="79">
        <v>90</v>
      </c>
    </row>
    <row r="4" spans="1:13">
      <c r="A4" s="77" t="s">
        <v>64</v>
      </c>
      <c r="B4" s="77">
        <v>1</v>
      </c>
      <c r="C4" s="77">
        <v>0</v>
      </c>
      <c r="D4" s="80">
        <f t="shared" si="0"/>
        <v>140</v>
      </c>
      <c r="E4" s="80">
        <v>0</v>
      </c>
      <c r="F4" s="80">
        <v>0</v>
      </c>
      <c r="G4" s="80">
        <v>0</v>
      </c>
      <c r="H4" s="80">
        <f t="shared" si="1"/>
        <v>21</v>
      </c>
      <c r="I4" s="80">
        <v>0</v>
      </c>
      <c r="J4" s="80">
        <v>3</v>
      </c>
      <c r="K4" s="79">
        <v>117</v>
      </c>
      <c r="L4" s="13"/>
    </row>
    <row r="5" spans="1:13">
      <c r="A5" s="77" t="s">
        <v>64</v>
      </c>
      <c r="B5" s="77">
        <v>1</v>
      </c>
      <c r="C5" s="77">
        <v>0</v>
      </c>
      <c r="D5" s="80">
        <f t="shared" si="0"/>
        <v>155</v>
      </c>
      <c r="E5" s="80">
        <v>0</v>
      </c>
      <c r="F5" s="80">
        <v>0</v>
      </c>
      <c r="G5" s="80">
        <v>0</v>
      </c>
      <c r="H5" s="80">
        <f t="shared" si="1"/>
        <v>23</v>
      </c>
      <c r="I5" s="80">
        <v>0</v>
      </c>
      <c r="J5" s="80">
        <v>4</v>
      </c>
      <c r="K5" s="79">
        <v>150</v>
      </c>
      <c r="L5" s="13"/>
      <c r="M5" s="13"/>
    </row>
    <row r="6" spans="1:13">
      <c r="A6" s="77" t="s">
        <v>64</v>
      </c>
      <c r="B6" s="77">
        <v>1</v>
      </c>
      <c r="C6" s="77">
        <v>0</v>
      </c>
      <c r="D6" s="80">
        <f t="shared" si="0"/>
        <v>170</v>
      </c>
      <c r="E6" s="80">
        <v>0</v>
      </c>
      <c r="F6" s="80">
        <v>0</v>
      </c>
      <c r="G6" s="80">
        <v>0</v>
      </c>
      <c r="H6" s="80">
        <f t="shared" si="1"/>
        <v>25</v>
      </c>
      <c r="I6" s="80">
        <v>0</v>
      </c>
      <c r="J6" s="80">
        <v>5</v>
      </c>
      <c r="K6" s="79">
        <v>195</v>
      </c>
      <c r="L6" s="13"/>
      <c r="M6" s="13"/>
    </row>
    <row r="7" spans="1:13">
      <c r="A7" s="77" t="s">
        <v>64</v>
      </c>
      <c r="B7" s="77">
        <v>1</v>
      </c>
      <c r="C7" s="77">
        <v>0</v>
      </c>
      <c r="D7" s="80">
        <f t="shared" si="0"/>
        <v>185</v>
      </c>
      <c r="E7" s="80">
        <v>0</v>
      </c>
      <c r="F7" s="80">
        <v>0</v>
      </c>
      <c r="G7" s="80">
        <v>0</v>
      </c>
      <c r="H7" s="80">
        <f t="shared" si="1"/>
        <v>27</v>
      </c>
      <c r="I7" s="80">
        <v>0</v>
      </c>
      <c r="J7" s="80">
        <v>6</v>
      </c>
      <c r="K7" s="79">
        <v>264</v>
      </c>
      <c r="L7" s="13"/>
      <c r="M7" s="13"/>
    </row>
    <row r="8" spans="1:13">
      <c r="A8" s="77" t="s">
        <v>64</v>
      </c>
      <c r="B8" s="77">
        <v>1</v>
      </c>
      <c r="C8" s="77">
        <v>0</v>
      </c>
      <c r="D8" s="80">
        <f t="shared" si="0"/>
        <v>200</v>
      </c>
      <c r="E8" s="80">
        <v>0</v>
      </c>
      <c r="F8" s="80">
        <v>0</v>
      </c>
      <c r="G8" s="80">
        <v>0</v>
      </c>
      <c r="H8" s="80">
        <f t="shared" si="1"/>
        <v>29</v>
      </c>
      <c r="I8" s="80">
        <v>0</v>
      </c>
      <c r="J8" s="80">
        <v>7</v>
      </c>
      <c r="K8" s="79">
        <v>360</v>
      </c>
      <c r="L8" s="13"/>
      <c r="M8" s="13"/>
    </row>
    <row r="9" spans="1:13">
      <c r="A9" s="77" t="s">
        <v>64</v>
      </c>
      <c r="B9" s="77">
        <v>1</v>
      </c>
      <c r="C9" s="77">
        <v>0</v>
      </c>
      <c r="D9" s="80">
        <f t="shared" si="0"/>
        <v>215</v>
      </c>
      <c r="E9" s="80">
        <v>0</v>
      </c>
      <c r="F9" s="80">
        <v>0</v>
      </c>
      <c r="G9" s="80">
        <v>0</v>
      </c>
      <c r="H9" s="80">
        <f t="shared" si="1"/>
        <v>31</v>
      </c>
      <c r="I9" s="80">
        <v>0</v>
      </c>
      <c r="J9" s="80">
        <v>8</v>
      </c>
      <c r="K9" s="79">
        <v>450</v>
      </c>
      <c r="L9" s="13"/>
      <c r="M9" s="13"/>
    </row>
    <row r="10" spans="1:13">
      <c r="A10" s="77" t="s">
        <v>64</v>
      </c>
      <c r="B10" s="77">
        <v>1</v>
      </c>
      <c r="C10" s="77">
        <v>0</v>
      </c>
      <c r="D10" s="80">
        <f t="shared" si="0"/>
        <v>230</v>
      </c>
      <c r="E10" s="80">
        <v>0</v>
      </c>
      <c r="F10" s="80">
        <v>0</v>
      </c>
      <c r="G10" s="80">
        <v>0</v>
      </c>
      <c r="H10" s="80">
        <f t="shared" si="1"/>
        <v>33</v>
      </c>
      <c r="I10" s="80">
        <v>0</v>
      </c>
      <c r="J10" s="80">
        <v>9</v>
      </c>
      <c r="K10" s="79">
        <v>540</v>
      </c>
      <c r="L10" s="13"/>
      <c r="M10" s="13"/>
    </row>
    <row r="11" spans="1:13">
      <c r="A11" s="77" t="s">
        <v>64</v>
      </c>
      <c r="B11" s="77">
        <v>1</v>
      </c>
      <c r="C11" s="77">
        <v>0</v>
      </c>
      <c r="D11" s="80">
        <f t="shared" si="0"/>
        <v>245</v>
      </c>
      <c r="E11" s="80">
        <v>0</v>
      </c>
      <c r="F11" s="80">
        <v>0</v>
      </c>
      <c r="G11" s="80">
        <v>0</v>
      </c>
      <c r="H11" s="80">
        <f t="shared" si="1"/>
        <v>35</v>
      </c>
      <c r="I11" s="80">
        <v>0</v>
      </c>
      <c r="J11" s="80">
        <v>10</v>
      </c>
      <c r="K11" s="79">
        <v>690</v>
      </c>
      <c r="L11" s="13"/>
      <c r="M11" s="13"/>
    </row>
    <row r="12" spans="1:13">
      <c r="A12" s="77" t="s">
        <v>64</v>
      </c>
      <c r="B12" s="77">
        <v>1</v>
      </c>
      <c r="C12" s="77">
        <v>0</v>
      </c>
      <c r="D12" s="80">
        <f t="shared" si="0"/>
        <v>260</v>
      </c>
      <c r="E12" s="80">
        <v>0</v>
      </c>
      <c r="F12" s="80">
        <v>0</v>
      </c>
      <c r="G12" s="80">
        <v>0</v>
      </c>
      <c r="H12" s="80">
        <f t="shared" si="1"/>
        <v>37</v>
      </c>
      <c r="I12" s="80">
        <v>0</v>
      </c>
      <c r="J12" s="80">
        <v>11</v>
      </c>
      <c r="K12" s="79">
        <v>870</v>
      </c>
      <c r="L12" s="13"/>
      <c r="M12" s="13"/>
    </row>
    <row r="13" spans="1:13">
      <c r="A13" s="77" t="s">
        <v>64</v>
      </c>
      <c r="B13" s="77">
        <v>1</v>
      </c>
      <c r="C13" s="77">
        <v>0</v>
      </c>
      <c r="D13" s="80">
        <f t="shared" si="0"/>
        <v>275</v>
      </c>
      <c r="E13" s="80">
        <v>0</v>
      </c>
      <c r="F13" s="80">
        <v>0</v>
      </c>
      <c r="G13" s="80">
        <v>0</v>
      </c>
      <c r="H13" s="80">
        <f t="shared" si="1"/>
        <v>39</v>
      </c>
      <c r="I13" s="80">
        <v>0</v>
      </c>
      <c r="J13" s="80">
        <v>12</v>
      </c>
      <c r="K13" s="79">
        <v>1020</v>
      </c>
      <c r="L13" s="13"/>
      <c r="M13" s="13"/>
    </row>
    <row r="14" spans="1:13">
      <c r="A14" s="77" t="s">
        <v>64</v>
      </c>
      <c r="B14" s="77">
        <v>1</v>
      </c>
      <c r="C14" s="77">
        <v>0</v>
      </c>
      <c r="D14" s="80">
        <f t="shared" si="0"/>
        <v>290</v>
      </c>
      <c r="E14" s="80">
        <v>0</v>
      </c>
      <c r="F14" s="80">
        <v>0</v>
      </c>
      <c r="G14" s="80">
        <v>0</v>
      </c>
      <c r="H14" s="80">
        <f t="shared" si="1"/>
        <v>41</v>
      </c>
      <c r="I14" s="80">
        <v>0</v>
      </c>
      <c r="J14" s="80">
        <v>13</v>
      </c>
      <c r="K14" s="79">
        <v>1260</v>
      </c>
      <c r="L14" s="13"/>
      <c r="M14" s="13"/>
    </row>
    <row r="15" spans="1:13">
      <c r="A15" s="77" t="s">
        <v>64</v>
      </c>
      <c r="B15" s="77">
        <v>1</v>
      </c>
      <c r="C15" s="77">
        <v>0</v>
      </c>
      <c r="D15" s="80">
        <f t="shared" si="0"/>
        <v>305</v>
      </c>
      <c r="E15" s="80">
        <v>0</v>
      </c>
      <c r="F15" s="80">
        <v>0</v>
      </c>
      <c r="G15" s="80">
        <v>0</v>
      </c>
      <c r="H15" s="80">
        <f t="shared" si="1"/>
        <v>43</v>
      </c>
      <c r="I15" s="80">
        <v>0</v>
      </c>
      <c r="J15" s="80">
        <v>14</v>
      </c>
      <c r="K15" s="79">
        <v>1500</v>
      </c>
      <c r="L15" s="13"/>
      <c r="M15" s="13"/>
    </row>
    <row r="16" spans="1:13">
      <c r="A16" s="77" t="s">
        <v>64</v>
      </c>
      <c r="B16" s="77">
        <v>1</v>
      </c>
      <c r="C16" s="77">
        <v>0</v>
      </c>
      <c r="D16" s="80">
        <f t="shared" si="0"/>
        <v>320</v>
      </c>
      <c r="E16" s="80">
        <v>0</v>
      </c>
      <c r="F16" s="80">
        <v>0</v>
      </c>
      <c r="G16" s="80">
        <v>0</v>
      </c>
      <c r="H16" s="80">
        <f t="shared" si="1"/>
        <v>45</v>
      </c>
      <c r="I16" s="80">
        <v>0</v>
      </c>
      <c r="J16" s="80">
        <v>15</v>
      </c>
      <c r="K16" s="79">
        <v>1830</v>
      </c>
      <c r="L16" s="13"/>
      <c r="M16" s="13"/>
    </row>
    <row r="17" spans="1:13">
      <c r="A17" s="77" t="s">
        <v>64</v>
      </c>
      <c r="B17" s="77">
        <v>1</v>
      </c>
      <c r="C17" s="77">
        <v>0</v>
      </c>
      <c r="D17" s="80">
        <f t="shared" si="0"/>
        <v>335</v>
      </c>
      <c r="E17" s="80">
        <v>0</v>
      </c>
      <c r="F17" s="80">
        <v>0</v>
      </c>
      <c r="G17" s="80">
        <v>0</v>
      </c>
      <c r="H17" s="80">
        <f t="shared" si="1"/>
        <v>47</v>
      </c>
      <c r="I17" s="80">
        <v>0</v>
      </c>
      <c r="J17" s="80">
        <v>16</v>
      </c>
      <c r="K17" s="79">
        <v>2160</v>
      </c>
      <c r="L17" s="13"/>
      <c r="M17" s="13"/>
    </row>
    <row r="18" spans="1:13">
      <c r="A18" s="77" t="s">
        <v>64</v>
      </c>
      <c r="B18" s="77">
        <v>1</v>
      </c>
      <c r="C18" s="77">
        <v>0</v>
      </c>
      <c r="D18" s="80">
        <f t="shared" si="0"/>
        <v>350</v>
      </c>
      <c r="E18" s="80">
        <v>0</v>
      </c>
      <c r="F18" s="80">
        <v>0</v>
      </c>
      <c r="G18" s="80">
        <v>0</v>
      </c>
      <c r="H18" s="80">
        <f t="shared" si="1"/>
        <v>49</v>
      </c>
      <c r="I18" s="80">
        <v>0</v>
      </c>
      <c r="J18" s="80">
        <v>17</v>
      </c>
      <c r="K18" s="79">
        <v>2580</v>
      </c>
      <c r="L18" s="13"/>
      <c r="M18" s="13"/>
    </row>
    <row r="19" spans="1:13">
      <c r="A19" s="77" t="s">
        <v>64</v>
      </c>
      <c r="B19" s="77">
        <v>1</v>
      </c>
      <c r="C19" s="77">
        <v>0</v>
      </c>
      <c r="D19" s="80">
        <f t="shared" si="0"/>
        <v>365</v>
      </c>
      <c r="E19" s="80">
        <v>0</v>
      </c>
      <c r="F19" s="80">
        <v>0</v>
      </c>
      <c r="G19" s="80">
        <v>0</v>
      </c>
      <c r="H19" s="80">
        <f t="shared" si="1"/>
        <v>51</v>
      </c>
      <c r="I19" s="80">
        <v>0</v>
      </c>
      <c r="J19" s="80">
        <v>18</v>
      </c>
      <c r="K19" s="79">
        <v>3000</v>
      </c>
      <c r="L19" s="13"/>
      <c r="M19" s="13"/>
    </row>
    <row r="20" spans="1:13">
      <c r="A20" s="77" t="s">
        <v>64</v>
      </c>
      <c r="B20" s="77">
        <v>1</v>
      </c>
      <c r="C20" s="77">
        <v>0</v>
      </c>
      <c r="D20" s="80">
        <f t="shared" si="0"/>
        <v>380</v>
      </c>
      <c r="E20" s="80">
        <v>0</v>
      </c>
      <c r="F20" s="80">
        <v>0</v>
      </c>
      <c r="G20" s="80">
        <v>0</v>
      </c>
      <c r="H20" s="80">
        <f t="shared" si="1"/>
        <v>53</v>
      </c>
      <c r="I20" s="80">
        <v>0</v>
      </c>
      <c r="J20" s="80">
        <v>19</v>
      </c>
      <c r="K20" s="79">
        <v>3510</v>
      </c>
      <c r="L20" s="13"/>
      <c r="M20" s="13"/>
    </row>
    <row r="21" spans="1:13">
      <c r="A21" s="77" t="s">
        <v>64</v>
      </c>
      <c r="B21" s="77">
        <v>1</v>
      </c>
      <c r="C21" s="77">
        <v>0</v>
      </c>
      <c r="D21" s="80">
        <f t="shared" si="0"/>
        <v>395</v>
      </c>
      <c r="E21" s="80">
        <v>0</v>
      </c>
      <c r="F21" s="80">
        <v>0</v>
      </c>
      <c r="G21" s="80">
        <v>0</v>
      </c>
      <c r="H21" s="80">
        <f t="shared" si="1"/>
        <v>55</v>
      </c>
      <c r="I21" s="80">
        <v>0</v>
      </c>
      <c r="J21" s="80">
        <v>20</v>
      </c>
      <c r="K21" s="79">
        <v>4080</v>
      </c>
      <c r="L21" s="13"/>
      <c r="M21" s="13"/>
    </row>
    <row r="22" spans="1:13">
      <c r="A22" s="77" t="s">
        <v>64</v>
      </c>
      <c r="B22" s="77">
        <v>1</v>
      </c>
      <c r="C22" s="77">
        <v>0</v>
      </c>
      <c r="D22" s="80">
        <f t="shared" si="0"/>
        <v>410</v>
      </c>
      <c r="E22" s="80">
        <v>0</v>
      </c>
      <c r="F22" s="80">
        <v>0</v>
      </c>
      <c r="G22" s="80">
        <v>0</v>
      </c>
      <c r="H22" s="80">
        <f t="shared" si="1"/>
        <v>57</v>
      </c>
      <c r="I22" s="80">
        <v>0</v>
      </c>
      <c r="J22" s="80">
        <v>21</v>
      </c>
      <c r="K22" s="79">
        <v>4770</v>
      </c>
      <c r="L22" s="13"/>
      <c r="M22" s="13"/>
    </row>
    <row r="23" spans="1:13">
      <c r="A23" s="77" t="s">
        <v>64</v>
      </c>
      <c r="B23" s="77">
        <v>1</v>
      </c>
      <c r="C23" s="77">
        <v>0</v>
      </c>
      <c r="D23" s="80">
        <f t="shared" si="0"/>
        <v>425</v>
      </c>
      <c r="E23" s="80">
        <v>0</v>
      </c>
      <c r="F23" s="80">
        <v>0</v>
      </c>
      <c r="G23" s="80">
        <v>0</v>
      </c>
      <c r="H23" s="80">
        <f t="shared" si="1"/>
        <v>59</v>
      </c>
      <c r="I23" s="80">
        <v>0</v>
      </c>
      <c r="J23" s="80">
        <v>22</v>
      </c>
      <c r="K23" s="79">
        <v>5490</v>
      </c>
      <c r="L23" s="13"/>
      <c r="M23" s="13"/>
    </row>
    <row r="24" spans="1:13">
      <c r="A24" s="77" t="s">
        <v>64</v>
      </c>
      <c r="B24" s="77">
        <v>1</v>
      </c>
      <c r="C24" s="77">
        <v>0</v>
      </c>
      <c r="D24" s="80">
        <f t="shared" si="0"/>
        <v>440</v>
      </c>
      <c r="E24" s="80">
        <v>0</v>
      </c>
      <c r="F24" s="80">
        <v>0</v>
      </c>
      <c r="G24" s="80">
        <v>0</v>
      </c>
      <c r="H24" s="80">
        <f t="shared" si="1"/>
        <v>61</v>
      </c>
      <c r="I24" s="80">
        <v>0</v>
      </c>
      <c r="J24" s="80">
        <v>23</v>
      </c>
      <c r="K24" s="79">
        <v>6330</v>
      </c>
      <c r="L24" s="13"/>
      <c r="M24" s="13"/>
    </row>
    <row r="25" spans="1:13">
      <c r="A25" s="77" t="s">
        <v>64</v>
      </c>
      <c r="B25" s="77">
        <v>1</v>
      </c>
      <c r="C25" s="77">
        <v>0</v>
      </c>
      <c r="D25" s="80">
        <f t="shared" si="0"/>
        <v>455</v>
      </c>
      <c r="E25" s="80">
        <v>0</v>
      </c>
      <c r="F25" s="80">
        <v>0</v>
      </c>
      <c r="G25" s="80">
        <v>0</v>
      </c>
      <c r="H25" s="80">
        <f t="shared" si="1"/>
        <v>63</v>
      </c>
      <c r="I25" s="80">
        <v>0</v>
      </c>
      <c r="J25" s="80">
        <v>24</v>
      </c>
      <c r="K25" s="79">
        <v>7230</v>
      </c>
      <c r="L25" s="13"/>
      <c r="M25" s="13"/>
    </row>
    <row r="26" spans="1:13">
      <c r="A26" s="77" t="s">
        <v>64</v>
      </c>
      <c r="B26" s="77">
        <v>1</v>
      </c>
      <c r="C26" s="77">
        <v>0</v>
      </c>
      <c r="D26" s="80">
        <f t="shared" si="0"/>
        <v>470</v>
      </c>
      <c r="E26" s="80">
        <v>0</v>
      </c>
      <c r="F26" s="80">
        <v>0</v>
      </c>
      <c r="G26" s="80">
        <v>0</v>
      </c>
      <c r="H26" s="80">
        <f t="shared" si="1"/>
        <v>65</v>
      </c>
      <c r="I26" s="80">
        <v>0</v>
      </c>
      <c r="J26" s="80">
        <v>25</v>
      </c>
      <c r="K26" s="79">
        <v>8220</v>
      </c>
      <c r="L26" s="13"/>
    </row>
    <row r="27" spans="1:13">
      <c r="A27" s="77" t="s">
        <v>64</v>
      </c>
      <c r="B27" s="77">
        <v>1</v>
      </c>
      <c r="C27" s="77">
        <v>0</v>
      </c>
      <c r="D27" s="80">
        <f t="shared" si="0"/>
        <v>485</v>
      </c>
      <c r="E27" s="80">
        <v>0</v>
      </c>
      <c r="F27" s="80">
        <v>0</v>
      </c>
      <c r="G27" s="80">
        <v>0</v>
      </c>
      <c r="H27" s="80">
        <f t="shared" si="1"/>
        <v>67</v>
      </c>
      <c r="I27" s="80">
        <v>0</v>
      </c>
      <c r="J27" s="80">
        <v>26</v>
      </c>
      <c r="K27" s="79">
        <v>9390</v>
      </c>
      <c r="L27" s="13"/>
    </row>
    <row r="28" spans="1:13">
      <c r="A28" s="77" t="s">
        <v>64</v>
      </c>
      <c r="B28" s="77">
        <v>1</v>
      </c>
      <c r="C28" s="77">
        <v>0</v>
      </c>
      <c r="D28" s="80">
        <f t="shared" si="0"/>
        <v>500</v>
      </c>
      <c r="E28" s="80">
        <v>0</v>
      </c>
      <c r="F28" s="80">
        <v>0</v>
      </c>
      <c r="G28" s="80">
        <v>0</v>
      </c>
      <c r="H28" s="80">
        <f t="shared" si="1"/>
        <v>69</v>
      </c>
      <c r="I28" s="80">
        <v>0</v>
      </c>
      <c r="J28" s="80">
        <v>27</v>
      </c>
      <c r="K28" s="79">
        <v>10620</v>
      </c>
      <c r="L28" s="13"/>
    </row>
    <row r="29" spans="1:13">
      <c r="A29" s="77" t="s">
        <v>64</v>
      </c>
      <c r="B29" s="77">
        <v>1</v>
      </c>
      <c r="C29" s="77">
        <v>0</v>
      </c>
      <c r="D29" s="80">
        <f t="shared" si="0"/>
        <v>515</v>
      </c>
      <c r="E29" s="80">
        <v>0</v>
      </c>
      <c r="F29" s="80">
        <v>0</v>
      </c>
      <c r="G29" s="80">
        <v>0</v>
      </c>
      <c r="H29" s="80">
        <f t="shared" si="1"/>
        <v>71</v>
      </c>
      <c r="I29" s="80">
        <v>0</v>
      </c>
      <c r="J29" s="80">
        <v>28</v>
      </c>
      <c r="K29" s="79">
        <v>12030</v>
      </c>
      <c r="L29" s="13"/>
    </row>
    <row r="30" spans="1:13">
      <c r="A30" s="77" t="s">
        <v>64</v>
      </c>
      <c r="B30" s="77">
        <v>1</v>
      </c>
      <c r="C30" s="77">
        <v>0</v>
      </c>
      <c r="D30" s="80">
        <f t="shared" si="0"/>
        <v>530</v>
      </c>
      <c r="E30" s="80">
        <v>0</v>
      </c>
      <c r="F30" s="80">
        <v>0</v>
      </c>
      <c r="G30" s="80">
        <v>0</v>
      </c>
      <c r="H30" s="80">
        <f t="shared" si="1"/>
        <v>73</v>
      </c>
      <c r="I30" s="80">
        <v>0</v>
      </c>
      <c r="J30" s="80">
        <v>29</v>
      </c>
      <c r="K30" s="79">
        <v>13530</v>
      </c>
      <c r="L30" s="13"/>
    </row>
    <row r="31" spans="1:13">
      <c r="A31" s="77" t="s">
        <v>64</v>
      </c>
      <c r="B31" s="77">
        <v>1</v>
      </c>
      <c r="C31" s="77">
        <v>0</v>
      </c>
      <c r="D31" s="80">
        <f t="shared" si="0"/>
        <v>545</v>
      </c>
      <c r="E31" s="80">
        <v>0</v>
      </c>
      <c r="F31" s="80">
        <v>0</v>
      </c>
      <c r="G31" s="80">
        <v>0</v>
      </c>
      <c r="H31" s="80">
        <f t="shared" si="1"/>
        <v>75</v>
      </c>
      <c r="I31" s="80">
        <v>0</v>
      </c>
      <c r="J31" s="80">
        <v>30</v>
      </c>
      <c r="K31" s="79">
        <v>15180</v>
      </c>
      <c r="L31" s="13"/>
    </row>
    <row r="32" spans="1:13">
      <c r="A32" s="77" t="s">
        <v>64</v>
      </c>
      <c r="B32" s="77">
        <v>1</v>
      </c>
      <c r="C32" s="77">
        <v>0</v>
      </c>
      <c r="D32" s="80">
        <f t="shared" si="0"/>
        <v>560</v>
      </c>
      <c r="E32" s="80">
        <v>0</v>
      </c>
      <c r="F32" s="80">
        <v>0</v>
      </c>
      <c r="G32" s="80">
        <v>0</v>
      </c>
      <c r="H32" s="80">
        <f t="shared" si="1"/>
        <v>77</v>
      </c>
      <c r="I32" s="80">
        <v>0</v>
      </c>
      <c r="J32" s="80">
        <v>31</v>
      </c>
      <c r="K32" s="79">
        <v>17040</v>
      </c>
      <c r="L32" s="13"/>
    </row>
    <row r="33" spans="1:12">
      <c r="A33" s="77" t="s">
        <v>64</v>
      </c>
      <c r="B33" s="77">
        <v>1</v>
      </c>
      <c r="C33" s="77">
        <v>0</v>
      </c>
      <c r="D33" s="80">
        <f t="shared" si="0"/>
        <v>575</v>
      </c>
      <c r="E33" s="80">
        <v>0</v>
      </c>
      <c r="F33" s="80">
        <v>0</v>
      </c>
      <c r="G33" s="80">
        <v>0</v>
      </c>
      <c r="H33" s="80">
        <f t="shared" si="1"/>
        <v>79</v>
      </c>
      <c r="I33" s="80">
        <v>0</v>
      </c>
      <c r="J33" s="80">
        <v>32</v>
      </c>
      <c r="K33" s="79">
        <v>18960</v>
      </c>
      <c r="L33" s="13"/>
    </row>
    <row r="34" spans="1:12">
      <c r="A34" s="77" t="s">
        <v>64</v>
      </c>
      <c r="B34" s="77">
        <v>1</v>
      </c>
      <c r="C34" s="77">
        <v>0</v>
      </c>
      <c r="D34" s="80">
        <f t="shared" si="0"/>
        <v>590</v>
      </c>
      <c r="E34" s="80">
        <v>0</v>
      </c>
      <c r="F34" s="80">
        <v>0</v>
      </c>
      <c r="G34" s="80">
        <v>0</v>
      </c>
      <c r="H34" s="80">
        <f t="shared" si="1"/>
        <v>81</v>
      </c>
      <c r="I34" s="80">
        <v>0</v>
      </c>
      <c r="J34" s="80">
        <v>33</v>
      </c>
      <c r="K34" s="79">
        <v>21180</v>
      </c>
      <c r="L34" s="13"/>
    </row>
    <row r="35" spans="1:12">
      <c r="A35" s="77" t="s">
        <v>64</v>
      </c>
      <c r="B35" s="77">
        <v>1</v>
      </c>
      <c r="C35" s="77">
        <v>0</v>
      </c>
      <c r="D35" s="80">
        <f t="shared" si="0"/>
        <v>605</v>
      </c>
      <c r="E35" s="80">
        <v>0</v>
      </c>
      <c r="F35" s="80">
        <v>0</v>
      </c>
      <c r="G35" s="80">
        <v>0</v>
      </c>
      <c r="H35" s="80">
        <f t="shared" si="1"/>
        <v>83</v>
      </c>
      <c r="I35" s="80">
        <v>0</v>
      </c>
      <c r="J35" s="80">
        <v>34</v>
      </c>
      <c r="K35" s="79">
        <v>23520</v>
      </c>
      <c r="L35" s="13"/>
    </row>
    <row r="36" spans="1:12">
      <c r="A36" s="77" t="s">
        <v>64</v>
      </c>
      <c r="B36" s="77">
        <v>1</v>
      </c>
      <c r="C36" s="77">
        <v>0</v>
      </c>
      <c r="D36" s="80">
        <f t="shared" si="0"/>
        <v>620</v>
      </c>
      <c r="E36" s="80">
        <v>0</v>
      </c>
      <c r="F36" s="80">
        <v>0</v>
      </c>
      <c r="G36" s="80">
        <v>0</v>
      </c>
      <c r="H36" s="80">
        <f t="shared" si="1"/>
        <v>85</v>
      </c>
      <c r="I36" s="80">
        <v>0</v>
      </c>
      <c r="J36" s="80">
        <v>35</v>
      </c>
      <c r="K36" s="79">
        <v>26100</v>
      </c>
      <c r="L36" s="13"/>
    </row>
    <row r="37" spans="1:12">
      <c r="A37" s="77" t="s">
        <v>64</v>
      </c>
      <c r="B37" s="77">
        <v>1</v>
      </c>
      <c r="C37" s="77">
        <v>0</v>
      </c>
      <c r="D37" s="80">
        <f t="shared" si="0"/>
        <v>635</v>
      </c>
      <c r="E37" s="80">
        <v>0</v>
      </c>
      <c r="F37" s="80">
        <v>0</v>
      </c>
      <c r="G37" s="80">
        <v>0</v>
      </c>
      <c r="H37" s="80">
        <f t="shared" si="1"/>
        <v>87</v>
      </c>
      <c r="I37" s="80">
        <v>0</v>
      </c>
      <c r="J37" s="80">
        <v>36</v>
      </c>
      <c r="K37" s="79">
        <v>28920</v>
      </c>
      <c r="L37" s="13"/>
    </row>
    <row r="38" spans="1:12">
      <c r="A38" s="77" t="s">
        <v>64</v>
      </c>
      <c r="B38" s="77">
        <v>1</v>
      </c>
      <c r="C38" s="77">
        <v>0</v>
      </c>
      <c r="D38" s="80">
        <f t="shared" si="0"/>
        <v>650</v>
      </c>
      <c r="E38" s="80">
        <v>0</v>
      </c>
      <c r="F38" s="80">
        <v>0</v>
      </c>
      <c r="G38" s="80">
        <v>0</v>
      </c>
      <c r="H38" s="80">
        <f t="shared" si="1"/>
        <v>89</v>
      </c>
      <c r="I38" s="80">
        <v>0</v>
      </c>
      <c r="J38" s="80">
        <v>37</v>
      </c>
      <c r="K38" s="79">
        <v>32100</v>
      </c>
      <c r="L38" s="13"/>
    </row>
    <row r="39" spans="1:12">
      <c r="A39" s="77" t="s">
        <v>64</v>
      </c>
      <c r="B39" s="77">
        <v>1</v>
      </c>
      <c r="C39" s="77">
        <v>0</v>
      </c>
      <c r="D39" s="80">
        <f t="shared" si="0"/>
        <v>665</v>
      </c>
      <c r="E39" s="80">
        <v>0</v>
      </c>
      <c r="F39" s="80">
        <v>0</v>
      </c>
      <c r="G39" s="80">
        <v>0</v>
      </c>
      <c r="H39" s="80">
        <f t="shared" si="1"/>
        <v>91</v>
      </c>
      <c r="I39" s="80">
        <v>0</v>
      </c>
      <c r="J39" s="80">
        <v>38</v>
      </c>
      <c r="K39" s="79">
        <v>35400</v>
      </c>
      <c r="L39" s="13"/>
    </row>
    <row r="40" spans="1:12">
      <c r="A40" s="77" t="s">
        <v>64</v>
      </c>
      <c r="B40" s="77">
        <v>1</v>
      </c>
      <c r="C40" s="77">
        <v>0</v>
      </c>
      <c r="D40" s="80">
        <f t="shared" si="0"/>
        <v>680</v>
      </c>
      <c r="E40" s="80">
        <v>0</v>
      </c>
      <c r="F40" s="80">
        <v>0</v>
      </c>
      <c r="G40" s="80">
        <v>0</v>
      </c>
      <c r="H40" s="80">
        <f t="shared" si="1"/>
        <v>93</v>
      </c>
      <c r="I40" s="80">
        <v>0</v>
      </c>
      <c r="J40" s="80">
        <v>39</v>
      </c>
      <c r="K40" s="79">
        <v>39000</v>
      </c>
      <c r="L40" s="13"/>
    </row>
    <row r="41" spans="1:12">
      <c r="A41" s="77" t="s">
        <v>64</v>
      </c>
      <c r="B41" s="77">
        <v>1</v>
      </c>
      <c r="C41" s="77">
        <v>0</v>
      </c>
      <c r="D41" s="80">
        <f t="shared" si="0"/>
        <v>695</v>
      </c>
      <c r="E41" s="80">
        <v>0</v>
      </c>
      <c r="F41" s="80">
        <v>0</v>
      </c>
      <c r="G41" s="80">
        <v>0</v>
      </c>
      <c r="H41" s="80">
        <f t="shared" si="1"/>
        <v>95</v>
      </c>
      <c r="I41" s="80">
        <v>0</v>
      </c>
      <c r="J41" s="80">
        <v>40</v>
      </c>
      <c r="K41" s="79">
        <v>42600</v>
      </c>
      <c r="L41" s="13"/>
    </row>
    <row r="42" spans="1:12">
      <c r="A42" s="77" t="s">
        <v>64</v>
      </c>
      <c r="B42" s="77">
        <v>1</v>
      </c>
      <c r="C42" s="77">
        <v>0</v>
      </c>
      <c r="D42" s="80">
        <f t="shared" si="0"/>
        <v>710</v>
      </c>
      <c r="E42" s="80">
        <v>0</v>
      </c>
      <c r="F42" s="80">
        <v>0</v>
      </c>
      <c r="G42" s="80">
        <v>0</v>
      </c>
      <c r="H42" s="80">
        <f t="shared" si="1"/>
        <v>97</v>
      </c>
      <c r="I42" s="80">
        <v>0</v>
      </c>
      <c r="J42" s="80">
        <v>41</v>
      </c>
      <c r="K42" s="79">
        <v>46800</v>
      </c>
      <c r="L42" s="13"/>
    </row>
    <row r="43" spans="1:12">
      <c r="A43" s="77" t="s">
        <v>64</v>
      </c>
      <c r="B43" s="77">
        <v>1</v>
      </c>
      <c r="C43" s="77">
        <v>0</v>
      </c>
      <c r="D43" s="80">
        <f t="shared" si="0"/>
        <v>725</v>
      </c>
      <c r="E43" s="80">
        <v>0</v>
      </c>
      <c r="F43" s="80">
        <v>0</v>
      </c>
      <c r="G43" s="80">
        <v>0</v>
      </c>
      <c r="H43" s="80">
        <f t="shared" si="1"/>
        <v>99</v>
      </c>
      <c r="I43" s="80">
        <v>0</v>
      </c>
      <c r="J43" s="80">
        <v>42</v>
      </c>
      <c r="K43" s="79">
        <v>51300</v>
      </c>
      <c r="L43" s="13"/>
    </row>
    <row r="44" spans="1:12">
      <c r="A44" s="77" t="s">
        <v>64</v>
      </c>
      <c r="B44" s="77">
        <v>1</v>
      </c>
      <c r="C44" s="77">
        <v>0</v>
      </c>
      <c r="D44" s="80">
        <f t="shared" si="0"/>
        <v>740</v>
      </c>
      <c r="E44" s="80">
        <v>0</v>
      </c>
      <c r="F44" s="80">
        <v>0</v>
      </c>
      <c r="G44" s="80">
        <v>0</v>
      </c>
      <c r="H44" s="80">
        <f t="shared" si="1"/>
        <v>101</v>
      </c>
      <c r="I44" s="80">
        <v>0</v>
      </c>
      <c r="J44" s="80">
        <v>43</v>
      </c>
      <c r="K44" s="79">
        <v>56100</v>
      </c>
      <c r="L44" s="13"/>
    </row>
    <row r="45" spans="1:12">
      <c r="A45" s="77" t="s">
        <v>64</v>
      </c>
      <c r="B45" s="77">
        <v>1</v>
      </c>
      <c r="C45" s="77">
        <v>0</v>
      </c>
      <c r="D45" s="80">
        <f t="shared" si="0"/>
        <v>755</v>
      </c>
      <c r="E45" s="80">
        <v>0</v>
      </c>
      <c r="F45" s="80">
        <v>0</v>
      </c>
      <c r="G45" s="80">
        <v>0</v>
      </c>
      <c r="H45" s="80">
        <f t="shared" si="1"/>
        <v>103</v>
      </c>
      <c r="I45" s="80">
        <v>0</v>
      </c>
      <c r="J45" s="80">
        <v>44</v>
      </c>
      <c r="K45" s="79">
        <v>61200</v>
      </c>
      <c r="L45" s="13"/>
    </row>
    <row r="46" spans="1:12">
      <c r="A46" s="77" t="s">
        <v>64</v>
      </c>
      <c r="B46" s="77">
        <v>1</v>
      </c>
      <c r="C46" s="77">
        <v>0</v>
      </c>
      <c r="D46" s="80">
        <f t="shared" si="0"/>
        <v>770</v>
      </c>
      <c r="E46" s="80">
        <v>0</v>
      </c>
      <c r="F46" s="80">
        <v>0</v>
      </c>
      <c r="G46" s="80">
        <v>0</v>
      </c>
      <c r="H46" s="80">
        <f t="shared" si="1"/>
        <v>105</v>
      </c>
      <c r="I46" s="80">
        <v>0</v>
      </c>
      <c r="J46" s="80">
        <v>45</v>
      </c>
      <c r="K46" s="79">
        <v>66600</v>
      </c>
      <c r="L46" s="13"/>
    </row>
    <row r="47" spans="1:12">
      <c r="A47" s="77" t="s">
        <v>64</v>
      </c>
      <c r="B47" s="77">
        <v>1</v>
      </c>
      <c r="C47" s="77">
        <v>0</v>
      </c>
      <c r="D47" s="80">
        <f t="shared" si="0"/>
        <v>785</v>
      </c>
      <c r="E47" s="80">
        <v>0</v>
      </c>
      <c r="F47" s="80">
        <v>0</v>
      </c>
      <c r="G47" s="80">
        <v>0</v>
      </c>
      <c r="H47" s="80">
        <f t="shared" si="1"/>
        <v>107</v>
      </c>
      <c r="I47" s="80">
        <v>0</v>
      </c>
      <c r="J47" s="80">
        <v>46</v>
      </c>
      <c r="K47" s="79">
        <v>72600</v>
      </c>
      <c r="L47" s="13"/>
    </row>
    <row r="48" spans="1:12">
      <c r="A48" s="77" t="s">
        <v>64</v>
      </c>
      <c r="B48" s="77">
        <v>1</v>
      </c>
      <c r="C48" s="77">
        <v>0</v>
      </c>
      <c r="D48" s="80">
        <f t="shared" si="0"/>
        <v>800</v>
      </c>
      <c r="E48" s="80">
        <v>0</v>
      </c>
      <c r="F48" s="80">
        <v>0</v>
      </c>
      <c r="G48" s="80">
        <v>0</v>
      </c>
      <c r="H48" s="80">
        <f t="shared" si="1"/>
        <v>109</v>
      </c>
      <c r="I48" s="80">
        <v>0</v>
      </c>
      <c r="J48" s="80">
        <v>47</v>
      </c>
      <c r="K48" s="79">
        <v>78600</v>
      </c>
      <c r="L48" s="13"/>
    </row>
    <row r="49" spans="1:12">
      <c r="A49" s="77" t="s">
        <v>64</v>
      </c>
      <c r="B49" s="77">
        <v>1</v>
      </c>
      <c r="C49" s="77">
        <v>0</v>
      </c>
      <c r="D49" s="80">
        <f t="shared" si="0"/>
        <v>815</v>
      </c>
      <c r="E49" s="80">
        <v>0</v>
      </c>
      <c r="F49" s="80">
        <v>0</v>
      </c>
      <c r="G49" s="80">
        <v>0</v>
      </c>
      <c r="H49" s="80">
        <f t="shared" si="1"/>
        <v>111</v>
      </c>
      <c r="I49" s="80">
        <v>0</v>
      </c>
      <c r="J49" s="80">
        <v>48</v>
      </c>
      <c r="K49" s="79">
        <v>85200</v>
      </c>
      <c r="L49" s="13"/>
    </row>
    <row r="50" spans="1:12">
      <c r="A50" s="77" t="s">
        <v>64</v>
      </c>
      <c r="B50" s="77">
        <v>1</v>
      </c>
      <c r="C50" s="77">
        <v>0</v>
      </c>
      <c r="D50" s="80">
        <f t="shared" si="0"/>
        <v>830</v>
      </c>
      <c r="E50" s="80">
        <v>0</v>
      </c>
      <c r="F50" s="80">
        <v>0</v>
      </c>
      <c r="G50" s="80">
        <v>0</v>
      </c>
      <c r="H50" s="80">
        <f t="shared" si="1"/>
        <v>113</v>
      </c>
      <c r="I50" s="80">
        <v>0</v>
      </c>
      <c r="J50" s="80">
        <v>49</v>
      </c>
      <c r="K50" s="79">
        <v>92400</v>
      </c>
      <c r="L50" s="13"/>
    </row>
    <row r="51" spans="1:12">
      <c r="A51" s="77" t="s">
        <v>64</v>
      </c>
      <c r="B51" s="77">
        <v>1</v>
      </c>
      <c r="C51" s="77">
        <v>0</v>
      </c>
      <c r="D51" s="80">
        <f t="shared" si="0"/>
        <v>845</v>
      </c>
      <c r="E51" s="80">
        <v>0</v>
      </c>
      <c r="F51" s="80">
        <v>0</v>
      </c>
      <c r="G51" s="80">
        <v>0</v>
      </c>
      <c r="H51" s="80">
        <f t="shared" si="1"/>
        <v>115</v>
      </c>
      <c r="I51" s="80">
        <v>0</v>
      </c>
      <c r="J51" s="80">
        <v>50</v>
      </c>
      <c r="K51" s="79">
        <v>100200</v>
      </c>
      <c r="L51" s="13"/>
    </row>
    <row r="52" spans="1:12">
      <c r="A52" s="77" t="s">
        <v>64</v>
      </c>
      <c r="B52" s="77">
        <v>1</v>
      </c>
      <c r="C52" s="77">
        <v>0</v>
      </c>
      <c r="D52" s="80">
        <f t="shared" si="0"/>
        <v>860</v>
      </c>
      <c r="E52" s="80">
        <v>0</v>
      </c>
      <c r="F52" s="80">
        <v>0</v>
      </c>
      <c r="G52" s="80">
        <v>0</v>
      </c>
      <c r="H52" s="80">
        <f t="shared" si="1"/>
        <v>117</v>
      </c>
      <c r="I52" s="80">
        <v>0</v>
      </c>
      <c r="J52" s="80">
        <v>51</v>
      </c>
      <c r="K52" s="79">
        <v>108300</v>
      </c>
      <c r="L52" s="13"/>
    </row>
    <row r="53" spans="1:12">
      <c r="A53" s="77" t="s">
        <v>64</v>
      </c>
      <c r="B53" s="77">
        <v>1</v>
      </c>
      <c r="C53" s="77">
        <v>0</v>
      </c>
      <c r="D53" s="80">
        <f t="shared" si="0"/>
        <v>875</v>
      </c>
      <c r="E53" s="80">
        <v>0</v>
      </c>
      <c r="F53" s="80">
        <v>0</v>
      </c>
      <c r="G53" s="80">
        <v>0</v>
      </c>
      <c r="H53" s="80">
        <f t="shared" si="1"/>
        <v>119</v>
      </c>
      <c r="I53" s="80">
        <v>0</v>
      </c>
      <c r="J53" s="80">
        <v>52</v>
      </c>
      <c r="K53" s="79">
        <v>117000</v>
      </c>
      <c r="L53" s="13"/>
    </row>
    <row r="54" spans="1:12">
      <c r="A54" s="77" t="s">
        <v>64</v>
      </c>
      <c r="B54" s="77">
        <v>1</v>
      </c>
      <c r="C54" s="77">
        <v>0</v>
      </c>
      <c r="D54" s="80">
        <f t="shared" si="0"/>
        <v>890</v>
      </c>
      <c r="E54" s="80">
        <v>0</v>
      </c>
      <c r="F54" s="80">
        <v>0</v>
      </c>
      <c r="G54" s="80">
        <v>0</v>
      </c>
      <c r="H54" s="80">
        <f t="shared" si="1"/>
        <v>121</v>
      </c>
      <c r="I54" s="80">
        <v>0</v>
      </c>
      <c r="J54" s="80">
        <v>53</v>
      </c>
      <c r="K54" s="79">
        <v>126000</v>
      </c>
      <c r="L54" s="13"/>
    </row>
    <row r="55" spans="1:12">
      <c r="A55" s="77" t="s">
        <v>64</v>
      </c>
      <c r="B55" s="77">
        <v>1</v>
      </c>
      <c r="C55" s="77">
        <v>0</v>
      </c>
      <c r="D55" s="80">
        <f t="shared" si="0"/>
        <v>905</v>
      </c>
      <c r="E55" s="80">
        <v>0</v>
      </c>
      <c r="F55" s="80">
        <v>0</v>
      </c>
      <c r="G55" s="80">
        <v>0</v>
      </c>
      <c r="H55" s="80">
        <f t="shared" si="1"/>
        <v>123</v>
      </c>
      <c r="I55" s="80">
        <v>0</v>
      </c>
      <c r="J55" s="80">
        <v>54</v>
      </c>
      <c r="K55" s="79">
        <v>135900</v>
      </c>
      <c r="L55" s="13"/>
    </row>
    <row r="56" spans="1:12">
      <c r="A56" s="77" t="s">
        <v>64</v>
      </c>
      <c r="B56" s="77">
        <v>1</v>
      </c>
      <c r="C56" s="77">
        <v>0</v>
      </c>
      <c r="D56" s="80">
        <f t="shared" si="0"/>
        <v>920</v>
      </c>
      <c r="E56" s="80">
        <v>0</v>
      </c>
      <c r="F56" s="80">
        <v>0</v>
      </c>
      <c r="G56" s="80">
        <v>0</v>
      </c>
      <c r="H56" s="80">
        <f t="shared" si="1"/>
        <v>125</v>
      </c>
      <c r="I56" s="80">
        <v>0</v>
      </c>
      <c r="J56" s="80">
        <v>55</v>
      </c>
      <c r="K56" s="79">
        <v>146400</v>
      </c>
      <c r="L56" s="13"/>
    </row>
    <row r="57" spans="1:12">
      <c r="A57" s="77" t="s">
        <v>64</v>
      </c>
      <c r="B57" s="77">
        <v>1</v>
      </c>
      <c r="C57" s="77">
        <v>0</v>
      </c>
      <c r="D57" s="80">
        <f t="shared" si="0"/>
        <v>935</v>
      </c>
      <c r="E57" s="80">
        <v>0</v>
      </c>
      <c r="F57" s="80">
        <v>0</v>
      </c>
      <c r="G57" s="80">
        <v>0</v>
      </c>
      <c r="H57" s="80">
        <f t="shared" si="1"/>
        <v>127</v>
      </c>
      <c r="I57" s="80">
        <v>0</v>
      </c>
      <c r="J57" s="80">
        <v>56</v>
      </c>
      <c r="K57" s="79">
        <v>157200</v>
      </c>
      <c r="L57" s="13"/>
    </row>
    <row r="58" spans="1:12">
      <c r="A58" s="77" t="s">
        <v>64</v>
      </c>
      <c r="B58" s="77">
        <v>1</v>
      </c>
      <c r="C58" s="77">
        <v>0</v>
      </c>
      <c r="D58" s="80">
        <f t="shared" si="0"/>
        <v>950</v>
      </c>
      <c r="E58" s="80">
        <v>0</v>
      </c>
      <c r="F58" s="80">
        <v>0</v>
      </c>
      <c r="G58" s="80">
        <v>0</v>
      </c>
      <c r="H58" s="80">
        <f t="shared" si="1"/>
        <v>129</v>
      </c>
      <c r="I58" s="80">
        <v>0</v>
      </c>
      <c r="J58" s="80">
        <v>57</v>
      </c>
      <c r="K58" s="79">
        <v>168900</v>
      </c>
      <c r="L58" s="13"/>
    </row>
    <row r="59" spans="1:12">
      <c r="A59" s="77" t="s">
        <v>64</v>
      </c>
      <c r="B59" s="77">
        <v>1</v>
      </c>
      <c r="C59" s="77">
        <v>0</v>
      </c>
      <c r="D59" s="80">
        <f t="shared" si="0"/>
        <v>965</v>
      </c>
      <c r="E59" s="80">
        <v>0</v>
      </c>
      <c r="F59" s="80">
        <v>0</v>
      </c>
      <c r="G59" s="80">
        <v>0</v>
      </c>
      <c r="H59" s="80">
        <f t="shared" si="1"/>
        <v>131</v>
      </c>
      <c r="I59" s="80">
        <v>0</v>
      </c>
      <c r="J59" s="80">
        <v>58</v>
      </c>
      <c r="K59" s="79">
        <v>181500</v>
      </c>
      <c r="L59" s="13"/>
    </row>
    <row r="60" spans="1:12">
      <c r="A60" s="77" t="s">
        <v>64</v>
      </c>
      <c r="B60" s="77">
        <v>1</v>
      </c>
      <c r="C60" s="77">
        <v>0</v>
      </c>
      <c r="D60" s="80">
        <f t="shared" si="0"/>
        <v>980</v>
      </c>
      <c r="E60" s="80">
        <v>0</v>
      </c>
      <c r="F60" s="80">
        <v>0</v>
      </c>
      <c r="G60" s="80">
        <v>0</v>
      </c>
      <c r="H60" s="80">
        <f t="shared" si="1"/>
        <v>133</v>
      </c>
      <c r="I60" s="80">
        <v>0</v>
      </c>
      <c r="J60" s="80">
        <v>59</v>
      </c>
      <c r="K60" s="79">
        <v>194400</v>
      </c>
      <c r="L60" s="13"/>
    </row>
    <row r="61" spans="1:12">
      <c r="A61" s="77" t="s">
        <v>64</v>
      </c>
      <c r="B61" s="77">
        <v>1</v>
      </c>
      <c r="C61" s="77">
        <v>0</v>
      </c>
      <c r="D61" s="80">
        <f t="shared" si="0"/>
        <v>995</v>
      </c>
      <c r="E61" s="80">
        <v>0</v>
      </c>
      <c r="F61" s="80">
        <v>0</v>
      </c>
      <c r="G61" s="80">
        <v>0</v>
      </c>
      <c r="H61" s="80">
        <f t="shared" si="1"/>
        <v>135</v>
      </c>
      <c r="I61" s="80">
        <v>0</v>
      </c>
      <c r="J61" s="80">
        <v>60</v>
      </c>
      <c r="K61" s="79">
        <v>208500</v>
      </c>
      <c r="L61" s="13"/>
    </row>
    <row r="62" spans="1:12">
      <c r="A62" s="77" t="s">
        <v>64</v>
      </c>
      <c r="B62" s="77">
        <v>1</v>
      </c>
      <c r="C62" s="77">
        <v>0</v>
      </c>
      <c r="D62" s="80">
        <f t="shared" si="0"/>
        <v>1010</v>
      </c>
      <c r="E62" s="80">
        <v>0</v>
      </c>
      <c r="F62" s="80">
        <v>0</v>
      </c>
      <c r="G62" s="80">
        <v>0</v>
      </c>
      <c r="H62" s="80">
        <f t="shared" si="1"/>
        <v>137</v>
      </c>
      <c r="I62" s="80">
        <v>0</v>
      </c>
      <c r="J62" s="80">
        <v>61</v>
      </c>
      <c r="K62" s="79">
        <v>223200</v>
      </c>
      <c r="L62" s="13"/>
    </row>
    <row r="63" spans="1:12">
      <c r="A63" s="77" t="s">
        <v>64</v>
      </c>
      <c r="B63" s="77">
        <v>1</v>
      </c>
      <c r="C63" s="77">
        <v>0</v>
      </c>
      <c r="D63" s="80">
        <f t="shared" si="0"/>
        <v>1025</v>
      </c>
      <c r="E63" s="80">
        <v>0</v>
      </c>
      <c r="F63" s="80">
        <v>0</v>
      </c>
      <c r="G63" s="80">
        <v>0</v>
      </c>
      <c r="H63" s="80">
        <f t="shared" si="1"/>
        <v>139</v>
      </c>
      <c r="I63" s="80">
        <v>0</v>
      </c>
      <c r="J63" s="80">
        <v>62</v>
      </c>
      <c r="K63" s="79">
        <v>238800</v>
      </c>
      <c r="L63" s="13"/>
    </row>
    <row r="64" spans="1:12">
      <c r="A64" s="77" t="s">
        <v>64</v>
      </c>
      <c r="B64" s="77">
        <v>1</v>
      </c>
      <c r="C64" s="77">
        <v>0</v>
      </c>
      <c r="D64" s="80">
        <f t="shared" si="0"/>
        <v>1040</v>
      </c>
      <c r="E64" s="80">
        <v>0</v>
      </c>
      <c r="F64" s="80">
        <v>0</v>
      </c>
      <c r="G64" s="80">
        <v>0</v>
      </c>
      <c r="H64" s="80">
        <f t="shared" si="1"/>
        <v>141</v>
      </c>
      <c r="I64" s="80">
        <v>0</v>
      </c>
      <c r="J64" s="80">
        <v>63</v>
      </c>
      <c r="K64" s="79">
        <v>255300</v>
      </c>
      <c r="L64" s="13"/>
    </row>
    <row r="65" spans="1:12">
      <c r="A65" s="77" t="s">
        <v>64</v>
      </c>
      <c r="B65" s="77">
        <v>1</v>
      </c>
      <c r="C65" s="77">
        <v>0</v>
      </c>
      <c r="D65" s="80">
        <f t="shared" si="0"/>
        <v>1055</v>
      </c>
      <c r="E65" s="80">
        <v>0</v>
      </c>
      <c r="F65" s="80">
        <v>0</v>
      </c>
      <c r="G65" s="80">
        <v>0</v>
      </c>
      <c r="H65" s="80">
        <f t="shared" si="1"/>
        <v>143</v>
      </c>
      <c r="I65" s="80">
        <v>0</v>
      </c>
      <c r="J65" s="80">
        <v>64</v>
      </c>
      <c r="K65" s="79">
        <v>272400</v>
      </c>
      <c r="L65" s="13"/>
    </row>
    <row r="66" spans="1:12">
      <c r="A66" s="77" t="s">
        <v>64</v>
      </c>
      <c r="B66" s="77">
        <v>1</v>
      </c>
      <c r="C66" s="77">
        <v>0</v>
      </c>
      <c r="D66" s="80">
        <f t="shared" si="0"/>
        <v>1070</v>
      </c>
      <c r="E66" s="80">
        <v>0</v>
      </c>
      <c r="F66" s="80">
        <v>0</v>
      </c>
      <c r="G66" s="80">
        <v>0</v>
      </c>
      <c r="H66" s="80">
        <f t="shared" si="1"/>
        <v>145</v>
      </c>
      <c r="I66" s="80">
        <v>0</v>
      </c>
      <c r="J66" s="80">
        <v>65</v>
      </c>
      <c r="K66" s="79">
        <v>291000</v>
      </c>
      <c r="L66" s="13"/>
    </row>
    <row r="67" spans="1:12">
      <c r="A67" s="77" t="s">
        <v>64</v>
      </c>
      <c r="B67" s="77">
        <v>1</v>
      </c>
      <c r="C67" s="77">
        <v>0</v>
      </c>
      <c r="D67" s="80">
        <f t="shared" ref="D67:D81" si="2">110+15*(J67-1)</f>
        <v>1085</v>
      </c>
      <c r="E67" s="80">
        <v>0</v>
      </c>
      <c r="F67" s="80">
        <v>0</v>
      </c>
      <c r="G67" s="80">
        <v>0</v>
      </c>
      <c r="H67" s="80">
        <f t="shared" ref="H67:H81" si="3">17+2*(J67-1)</f>
        <v>147</v>
      </c>
      <c r="I67" s="80">
        <v>0</v>
      </c>
      <c r="J67" s="80">
        <v>66</v>
      </c>
      <c r="K67" s="79">
        <v>309900</v>
      </c>
      <c r="L67" s="13"/>
    </row>
    <row r="68" spans="1:12">
      <c r="A68" s="77" t="s">
        <v>64</v>
      </c>
      <c r="B68" s="77">
        <v>1</v>
      </c>
      <c r="C68" s="77">
        <v>0</v>
      </c>
      <c r="D68" s="80">
        <f t="shared" si="2"/>
        <v>1100</v>
      </c>
      <c r="E68" s="80">
        <v>0</v>
      </c>
      <c r="F68" s="80">
        <v>0</v>
      </c>
      <c r="G68" s="80">
        <v>0</v>
      </c>
      <c r="H68" s="80">
        <f t="shared" si="3"/>
        <v>149</v>
      </c>
      <c r="I68" s="80">
        <v>0</v>
      </c>
      <c r="J68" s="80">
        <v>67</v>
      </c>
      <c r="K68" s="79">
        <v>330600</v>
      </c>
      <c r="L68" s="13"/>
    </row>
    <row r="69" spans="1:12">
      <c r="A69" s="77" t="s">
        <v>64</v>
      </c>
      <c r="B69" s="77">
        <v>1</v>
      </c>
      <c r="C69" s="77">
        <v>0</v>
      </c>
      <c r="D69" s="80">
        <f t="shared" si="2"/>
        <v>1115</v>
      </c>
      <c r="E69" s="80">
        <v>0</v>
      </c>
      <c r="F69" s="80">
        <v>0</v>
      </c>
      <c r="G69" s="80">
        <v>0</v>
      </c>
      <c r="H69" s="80">
        <f t="shared" si="3"/>
        <v>151</v>
      </c>
      <c r="I69" s="80">
        <v>0</v>
      </c>
      <c r="J69" s="80">
        <v>68</v>
      </c>
      <c r="K69" s="79">
        <v>352200</v>
      </c>
      <c r="L69" s="13"/>
    </row>
    <row r="70" spans="1:12">
      <c r="A70" s="77" t="s">
        <v>64</v>
      </c>
      <c r="B70" s="77">
        <v>1</v>
      </c>
      <c r="C70" s="77">
        <v>0</v>
      </c>
      <c r="D70" s="80">
        <f t="shared" si="2"/>
        <v>1130</v>
      </c>
      <c r="E70" s="80">
        <v>0</v>
      </c>
      <c r="F70" s="80">
        <v>0</v>
      </c>
      <c r="G70" s="80">
        <v>0</v>
      </c>
      <c r="H70" s="80">
        <f t="shared" si="3"/>
        <v>153</v>
      </c>
      <c r="I70" s="80">
        <v>0</v>
      </c>
      <c r="J70" s="80">
        <v>69</v>
      </c>
      <c r="K70" s="79">
        <v>374700</v>
      </c>
      <c r="L70" s="13"/>
    </row>
    <row r="71" spans="1:12">
      <c r="A71" s="77" t="s">
        <v>64</v>
      </c>
      <c r="B71" s="77">
        <v>1</v>
      </c>
      <c r="C71" s="77">
        <v>0</v>
      </c>
      <c r="D71" s="80">
        <f t="shared" si="2"/>
        <v>1145</v>
      </c>
      <c r="E71" s="80">
        <v>0</v>
      </c>
      <c r="F71" s="80">
        <v>0</v>
      </c>
      <c r="G71" s="80">
        <v>0</v>
      </c>
      <c r="H71" s="80">
        <f t="shared" si="3"/>
        <v>155</v>
      </c>
      <c r="I71" s="80">
        <v>0</v>
      </c>
      <c r="J71" s="80">
        <v>70</v>
      </c>
      <c r="K71" s="79">
        <v>398400</v>
      </c>
      <c r="L71" s="13"/>
    </row>
    <row r="72" spans="1:12">
      <c r="A72" s="77" t="s">
        <v>64</v>
      </c>
      <c r="B72" s="77">
        <v>1</v>
      </c>
      <c r="C72" s="77">
        <v>0</v>
      </c>
      <c r="D72" s="80">
        <f t="shared" si="2"/>
        <v>1160</v>
      </c>
      <c r="E72" s="80">
        <v>0</v>
      </c>
      <c r="F72" s="80">
        <v>0</v>
      </c>
      <c r="G72" s="80">
        <v>0</v>
      </c>
      <c r="H72" s="80">
        <f t="shared" si="3"/>
        <v>157</v>
      </c>
      <c r="I72" s="80">
        <v>0</v>
      </c>
      <c r="J72" s="80">
        <v>71</v>
      </c>
      <c r="K72" s="78">
        <v>423600</v>
      </c>
    </row>
    <row r="73" spans="1:12">
      <c r="A73" s="77" t="s">
        <v>64</v>
      </c>
      <c r="B73" s="77">
        <v>1</v>
      </c>
      <c r="C73" s="77">
        <v>0</v>
      </c>
      <c r="D73" s="80">
        <f t="shared" si="2"/>
        <v>1175</v>
      </c>
      <c r="E73" s="80">
        <v>0</v>
      </c>
      <c r="F73" s="80">
        <v>0</v>
      </c>
      <c r="G73" s="80">
        <v>0</v>
      </c>
      <c r="H73" s="80">
        <f t="shared" si="3"/>
        <v>159</v>
      </c>
      <c r="I73" s="80">
        <v>0</v>
      </c>
      <c r="J73" s="80">
        <v>72</v>
      </c>
      <c r="K73" s="78">
        <v>449700</v>
      </c>
    </row>
    <row r="74" spans="1:12">
      <c r="A74" s="77" t="s">
        <v>64</v>
      </c>
      <c r="B74" s="77">
        <v>1</v>
      </c>
      <c r="C74" s="77">
        <v>0</v>
      </c>
      <c r="D74" s="80">
        <f t="shared" si="2"/>
        <v>1190</v>
      </c>
      <c r="E74" s="80">
        <v>0</v>
      </c>
      <c r="F74" s="80">
        <v>0</v>
      </c>
      <c r="G74" s="80">
        <v>0</v>
      </c>
      <c r="H74" s="80">
        <f t="shared" si="3"/>
        <v>161</v>
      </c>
      <c r="I74" s="80">
        <v>0</v>
      </c>
      <c r="J74" s="80">
        <v>73</v>
      </c>
      <c r="K74" s="78">
        <v>477600</v>
      </c>
    </row>
    <row r="75" spans="1:12">
      <c r="A75" s="77" t="s">
        <v>64</v>
      </c>
      <c r="B75" s="77">
        <v>1</v>
      </c>
      <c r="C75" s="77">
        <v>0</v>
      </c>
      <c r="D75" s="80">
        <f t="shared" si="2"/>
        <v>1205</v>
      </c>
      <c r="E75" s="80">
        <v>0</v>
      </c>
      <c r="F75" s="80">
        <v>0</v>
      </c>
      <c r="G75" s="80">
        <v>0</v>
      </c>
      <c r="H75" s="80">
        <f t="shared" si="3"/>
        <v>163</v>
      </c>
      <c r="I75" s="80">
        <v>0</v>
      </c>
      <c r="J75" s="80">
        <v>74</v>
      </c>
      <c r="K75" s="78">
        <v>507000</v>
      </c>
    </row>
    <row r="76" spans="1:12">
      <c r="A76" s="77" t="s">
        <v>64</v>
      </c>
      <c r="B76" s="77">
        <v>1</v>
      </c>
      <c r="C76" s="77">
        <v>0</v>
      </c>
      <c r="D76" s="80">
        <f t="shared" si="2"/>
        <v>1220</v>
      </c>
      <c r="E76" s="80">
        <v>0</v>
      </c>
      <c r="F76" s="80">
        <v>0</v>
      </c>
      <c r="G76" s="80">
        <v>0</v>
      </c>
      <c r="H76" s="80">
        <f t="shared" si="3"/>
        <v>165</v>
      </c>
      <c r="I76" s="80">
        <v>0</v>
      </c>
      <c r="J76" s="80">
        <v>75</v>
      </c>
      <c r="K76" s="78">
        <v>537600</v>
      </c>
    </row>
    <row r="77" spans="1:12">
      <c r="A77" s="77" t="s">
        <v>64</v>
      </c>
      <c r="B77" s="77">
        <v>1</v>
      </c>
      <c r="C77" s="77">
        <v>0</v>
      </c>
      <c r="D77" s="80">
        <f t="shared" si="2"/>
        <v>1235</v>
      </c>
      <c r="E77" s="80">
        <v>0</v>
      </c>
      <c r="F77" s="80">
        <v>0</v>
      </c>
      <c r="G77" s="80">
        <v>0</v>
      </c>
      <c r="H77" s="80">
        <f t="shared" si="3"/>
        <v>167</v>
      </c>
      <c r="I77" s="80">
        <v>0</v>
      </c>
      <c r="J77" s="80">
        <v>76</v>
      </c>
      <c r="K77" s="78">
        <v>569400</v>
      </c>
    </row>
    <row r="78" spans="1:12">
      <c r="A78" s="77" t="s">
        <v>64</v>
      </c>
      <c r="B78" s="77">
        <v>1</v>
      </c>
      <c r="C78" s="77">
        <v>0</v>
      </c>
      <c r="D78" s="80">
        <f t="shared" si="2"/>
        <v>1250</v>
      </c>
      <c r="E78" s="80">
        <v>0</v>
      </c>
      <c r="F78" s="80">
        <v>0</v>
      </c>
      <c r="G78" s="80">
        <v>0</v>
      </c>
      <c r="H78" s="80">
        <f t="shared" si="3"/>
        <v>169</v>
      </c>
      <c r="I78" s="80">
        <v>0</v>
      </c>
      <c r="J78" s="80">
        <v>77</v>
      </c>
      <c r="K78" s="78">
        <v>603300</v>
      </c>
    </row>
    <row r="79" spans="1:12">
      <c r="A79" s="77" t="s">
        <v>64</v>
      </c>
      <c r="B79" s="77">
        <v>1</v>
      </c>
      <c r="C79" s="77">
        <v>0</v>
      </c>
      <c r="D79" s="80">
        <f t="shared" si="2"/>
        <v>1265</v>
      </c>
      <c r="E79" s="80">
        <v>0</v>
      </c>
      <c r="F79" s="80">
        <v>0</v>
      </c>
      <c r="G79" s="80">
        <v>0</v>
      </c>
      <c r="H79" s="80">
        <f t="shared" si="3"/>
        <v>171</v>
      </c>
      <c r="I79" s="80">
        <v>0</v>
      </c>
      <c r="J79" s="80">
        <v>78</v>
      </c>
      <c r="K79" s="78">
        <v>638700</v>
      </c>
    </row>
    <row r="80" spans="1:12">
      <c r="A80" s="77" t="s">
        <v>64</v>
      </c>
      <c r="B80" s="77">
        <v>1</v>
      </c>
      <c r="C80" s="77">
        <v>0</v>
      </c>
      <c r="D80" s="80">
        <f t="shared" si="2"/>
        <v>1280</v>
      </c>
      <c r="E80" s="80">
        <v>0</v>
      </c>
      <c r="F80" s="80">
        <v>0</v>
      </c>
      <c r="G80" s="80">
        <v>0</v>
      </c>
      <c r="H80" s="80">
        <f t="shared" si="3"/>
        <v>173</v>
      </c>
      <c r="I80" s="80">
        <v>0</v>
      </c>
      <c r="J80" s="80">
        <v>79</v>
      </c>
      <c r="K80" s="78">
        <v>676200</v>
      </c>
    </row>
    <row r="81" spans="1:11">
      <c r="A81" s="77" t="s">
        <v>64</v>
      </c>
      <c r="B81" s="77">
        <v>1</v>
      </c>
      <c r="C81" s="77">
        <v>0</v>
      </c>
      <c r="D81" s="80">
        <f t="shared" si="2"/>
        <v>1295</v>
      </c>
      <c r="E81" s="80">
        <v>0</v>
      </c>
      <c r="F81" s="80">
        <v>0</v>
      </c>
      <c r="G81" s="80">
        <v>0</v>
      </c>
      <c r="H81" s="80">
        <f t="shared" si="3"/>
        <v>175</v>
      </c>
      <c r="I81" s="80">
        <v>0</v>
      </c>
      <c r="J81" s="80">
        <v>80</v>
      </c>
      <c r="K81" s="78">
        <v>714900</v>
      </c>
    </row>
    <row r="82" spans="1:11">
      <c r="A82" s="77" t="s">
        <v>325</v>
      </c>
      <c r="B82" s="77">
        <v>20</v>
      </c>
      <c r="C82" s="77">
        <v>0</v>
      </c>
      <c r="D82" s="78">
        <f>204+23*(J82-1)</f>
        <v>204</v>
      </c>
      <c r="E82" s="78">
        <v>0</v>
      </c>
      <c r="F82" s="78">
        <v>0</v>
      </c>
      <c r="G82" s="78">
        <v>0</v>
      </c>
      <c r="H82" s="78">
        <f>28+3*(J82-1)</f>
        <v>28</v>
      </c>
      <c r="I82" s="80">
        <v>0</v>
      </c>
      <c r="J82" s="80">
        <v>1</v>
      </c>
      <c r="K82" s="78">
        <v>220</v>
      </c>
    </row>
    <row r="83" spans="1:11">
      <c r="A83" s="77" t="s">
        <v>325</v>
      </c>
      <c r="B83" s="77">
        <v>20</v>
      </c>
      <c r="C83" s="77">
        <v>0</v>
      </c>
      <c r="D83" s="80">
        <f t="shared" ref="D83:D146" si="4">204+23*(J83-1)</f>
        <v>227</v>
      </c>
      <c r="E83" s="80">
        <v>0</v>
      </c>
      <c r="F83" s="80">
        <v>0</v>
      </c>
      <c r="G83" s="80">
        <v>0</v>
      </c>
      <c r="H83" s="80">
        <f t="shared" ref="H83:H146" si="5">28+3*(J83-1)</f>
        <v>31</v>
      </c>
      <c r="I83" s="80">
        <v>0</v>
      </c>
      <c r="J83" s="80">
        <v>2</v>
      </c>
      <c r="K83" s="78">
        <v>300</v>
      </c>
    </row>
    <row r="84" spans="1:11">
      <c r="A84" s="77" t="s">
        <v>325</v>
      </c>
      <c r="B84" s="77">
        <v>20</v>
      </c>
      <c r="C84" s="77">
        <v>0</v>
      </c>
      <c r="D84" s="80">
        <f t="shared" si="4"/>
        <v>250</v>
      </c>
      <c r="E84" s="80">
        <v>0</v>
      </c>
      <c r="F84" s="80">
        <v>0</v>
      </c>
      <c r="G84" s="80">
        <v>0</v>
      </c>
      <c r="H84" s="80">
        <f t="shared" si="5"/>
        <v>34</v>
      </c>
      <c r="I84" s="80">
        <v>0</v>
      </c>
      <c r="J84" s="80">
        <v>3</v>
      </c>
      <c r="K84" s="78">
        <v>390</v>
      </c>
    </row>
    <row r="85" spans="1:11">
      <c r="A85" s="77" t="s">
        <v>325</v>
      </c>
      <c r="B85" s="77">
        <v>20</v>
      </c>
      <c r="C85" s="77">
        <v>0</v>
      </c>
      <c r="D85" s="80">
        <f t="shared" si="4"/>
        <v>273</v>
      </c>
      <c r="E85" s="80">
        <v>0</v>
      </c>
      <c r="F85" s="80">
        <v>0</v>
      </c>
      <c r="G85" s="80">
        <v>0</v>
      </c>
      <c r="H85" s="80">
        <f t="shared" si="5"/>
        <v>37</v>
      </c>
      <c r="I85" s="80">
        <v>0</v>
      </c>
      <c r="J85" s="80">
        <v>4</v>
      </c>
      <c r="K85" s="78">
        <v>500</v>
      </c>
    </row>
    <row r="86" spans="1:11">
      <c r="A86" s="77" t="s">
        <v>325</v>
      </c>
      <c r="B86" s="77">
        <v>20</v>
      </c>
      <c r="C86" s="77">
        <v>0</v>
      </c>
      <c r="D86" s="80">
        <f t="shared" si="4"/>
        <v>296</v>
      </c>
      <c r="E86" s="80">
        <v>0</v>
      </c>
      <c r="F86" s="80">
        <v>0</v>
      </c>
      <c r="G86" s="80">
        <v>0</v>
      </c>
      <c r="H86" s="80">
        <f t="shared" si="5"/>
        <v>40</v>
      </c>
      <c r="I86" s="80">
        <v>0</v>
      </c>
      <c r="J86" s="80">
        <v>5</v>
      </c>
      <c r="K86" s="78">
        <v>650</v>
      </c>
    </row>
    <row r="87" spans="1:11">
      <c r="A87" s="77" t="s">
        <v>325</v>
      </c>
      <c r="B87" s="77">
        <v>20</v>
      </c>
      <c r="C87" s="77">
        <v>0</v>
      </c>
      <c r="D87" s="80">
        <f t="shared" si="4"/>
        <v>319</v>
      </c>
      <c r="E87" s="80">
        <v>0</v>
      </c>
      <c r="F87" s="80">
        <v>0</v>
      </c>
      <c r="G87" s="80">
        <v>0</v>
      </c>
      <c r="H87" s="80">
        <f t="shared" si="5"/>
        <v>43</v>
      </c>
      <c r="I87" s="80">
        <v>0</v>
      </c>
      <c r="J87" s="80">
        <v>6</v>
      </c>
      <c r="K87" s="78">
        <v>880</v>
      </c>
    </row>
    <row r="88" spans="1:11">
      <c r="A88" s="77" t="s">
        <v>325</v>
      </c>
      <c r="B88" s="77">
        <v>20</v>
      </c>
      <c r="C88" s="77">
        <v>0</v>
      </c>
      <c r="D88" s="80">
        <f t="shared" si="4"/>
        <v>342</v>
      </c>
      <c r="E88" s="80">
        <v>0</v>
      </c>
      <c r="F88" s="80">
        <v>0</v>
      </c>
      <c r="G88" s="80">
        <v>0</v>
      </c>
      <c r="H88" s="80">
        <f t="shared" si="5"/>
        <v>46</v>
      </c>
      <c r="I88" s="80">
        <v>0</v>
      </c>
      <c r="J88" s="80">
        <v>7</v>
      </c>
      <c r="K88" s="78">
        <v>1200</v>
      </c>
    </row>
    <row r="89" spans="1:11">
      <c r="A89" s="77" t="s">
        <v>325</v>
      </c>
      <c r="B89" s="77">
        <v>20</v>
      </c>
      <c r="C89" s="77">
        <v>0</v>
      </c>
      <c r="D89" s="80">
        <f t="shared" si="4"/>
        <v>365</v>
      </c>
      <c r="E89" s="80">
        <v>0</v>
      </c>
      <c r="F89" s="80">
        <v>0</v>
      </c>
      <c r="G89" s="80">
        <v>0</v>
      </c>
      <c r="H89" s="80">
        <f t="shared" si="5"/>
        <v>49</v>
      </c>
      <c r="I89" s="80">
        <v>0</v>
      </c>
      <c r="J89" s="80">
        <v>8</v>
      </c>
      <c r="K89" s="78">
        <v>1500</v>
      </c>
    </row>
    <row r="90" spans="1:11">
      <c r="A90" s="77" t="s">
        <v>325</v>
      </c>
      <c r="B90" s="77">
        <v>20</v>
      </c>
      <c r="C90" s="77">
        <v>0</v>
      </c>
      <c r="D90" s="80">
        <f t="shared" si="4"/>
        <v>388</v>
      </c>
      <c r="E90" s="80">
        <v>0</v>
      </c>
      <c r="F90" s="80">
        <v>0</v>
      </c>
      <c r="G90" s="80">
        <v>0</v>
      </c>
      <c r="H90" s="80">
        <f t="shared" si="5"/>
        <v>52</v>
      </c>
      <c r="I90" s="80">
        <v>0</v>
      </c>
      <c r="J90" s="80">
        <v>9</v>
      </c>
      <c r="K90" s="78">
        <v>1800</v>
      </c>
    </row>
    <row r="91" spans="1:11">
      <c r="A91" s="77" t="s">
        <v>325</v>
      </c>
      <c r="B91" s="77">
        <v>20</v>
      </c>
      <c r="C91" s="77">
        <v>0</v>
      </c>
      <c r="D91" s="80">
        <f t="shared" si="4"/>
        <v>411</v>
      </c>
      <c r="E91" s="80">
        <v>0</v>
      </c>
      <c r="F91" s="80">
        <v>0</v>
      </c>
      <c r="G91" s="80">
        <v>0</v>
      </c>
      <c r="H91" s="80">
        <f t="shared" si="5"/>
        <v>55</v>
      </c>
      <c r="I91" s="80">
        <v>0</v>
      </c>
      <c r="J91" s="80">
        <v>10</v>
      </c>
      <c r="K91" s="78">
        <v>2300</v>
      </c>
    </row>
    <row r="92" spans="1:11">
      <c r="A92" s="77" t="s">
        <v>325</v>
      </c>
      <c r="B92" s="77">
        <v>20</v>
      </c>
      <c r="C92" s="77">
        <v>0</v>
      </c>
      <c r="D92" s="80">
        <f t="shared" si="4"/>
        <v>434</v>
      </c>
      <c r="E92" s="80">
        <v>0</v>
      </c>
      <c r="F92" s="80">
        <v>0</v>
      </c>
      <c r="G92" s="80">
        <v>0</v>
      </c>
      <c r="H92" s="80">
        <f t="shared" si="5"/>
        <v>58</v>
      </c>
      <c r="I92" s="80">
        <v>0</v>
      </c>
      <c r="J92" s="80">
        <v>11</v>
      </c>
      <c r="K92" s="78">
        <v>2900</v>
      </c>
    </row>
    <row r="93" spans="1:11">
      <c r="A93" s="77" t="s">
        <v>325</v>
      </c>
      <c r="B93" s="77">
        <v>20</v>
      </c>
      <c r="C93" s="77">
        <v>0</v>
      </c>
      <c r="D93" s="80">
        <f t="shared" si="4"/>
        <v>457</v>
      </c>
      <c r="E93" s="80">
        <v>0</v>
      </c>
      <c r="F93" s="80">
        <v>0</v>
      </c>
      <c r="G93" s="80">
        <v>0</v>
      </c>
      <c r="H93" s="80">
        <f t="shared" si="5"/>
        <v>61</v>
      </c>
      <c r="I93" s="80">
        <v>0</v>
      </c>
      <c r="J93" s="80">
        <v>12</v>
      </c>
      <c r="K93" s="78">
        <v>3400</v>
      </c>
    </row>
    <row r="94" spans="1:11">
      <c r="A94" s="77" t="s">
        <v>325</v>
      </c>
      <c r="B94" s="77">
        <v>20</v>
      </c>
      <c r="C94" s="77">
        <v>0</v>
      </c>
      <c r="D94" s="80">
        <f t="shared" si="4"/>
        <v>480</v>
      </c>
      <c r="E94" s="80">
        <v>0</v>
      </c>
      <c r="F94" s="80">
        <v>0</v>
      </c>
      <c r="G94" s="80">
        <v>0</v>
      </c>
      <c r="H94" s="80">
        <f t="shared" si="5"/>
        <v>64</v>
      </c>
      <c r="I94" s="80">
        <v>0</v>
      </c>
      <c r="J94" s="80">
        <v>13</v>
      </c>
      <c r="K94" s="78">
        <v>4200</v>
      </c>
    </row>
    <row r="95" spans="1:11">
      <c r="A95" s="77" t="s">
        <v>325</v>
      </c>
      <c r="B95" s="77">
        <v>20</v>
      </c>
      <c r="C95" s="77">
        <v>0</v>
      </c>
      <c r="D95" s="80">
        <f t="shared" si="4"/>
        <v>503</v>
      </c>
      <c r="E95" s="80">
        <v>0</v>
      </c>
      <c r="F95" s="80">
        <v>0</v>
      </c>
      <c r="G95" s="80">
        <v>0</v>
      </c>
      <c r="H95" s="80">
        <f t="shared" si="5"/>
        <v>67</v>
      </c>
      <c r="I95" s="80">
        <v>0</v>
      </c>
      <c r="J95" s="80">
        <v>14</v>
      </c>
      <c r="K95" s="78">
        <v>5000</v>
      </c>
    </row>
    <row r="96" spans="1:11">
      <c r="A96" s="77" t="s">
        <v>325</v>
      </c>
      <c r="B96" s="77">
        <v>20</v>
      </c>
      <c r="C96" s="77">
        <v>0</v>
      </c>
      <c r="D96" s="80">
        <f t="shared" si="4"/>
        <v>526</v>
      </c>
      <c r="E96" s="80">
        <v>0</v>
      </c>
      <c r="F96" s="80">
        <v>0</v>
      </c>
      <c r="G96" s="80">
        <v>0</v>
      </c>
      <c r="H96" s="80">
        <f t="shared" si="5"/>
        <v>70</v>
      </c>
      <c r="I96" s="80">
        <v>0</v>
      </c>
      <c r="J96" s="80">
        <v>15</v>
      </c>
      <c r="K96" s="78">
        <v>6100</v>
      </c>
    </row>
    <row r="97" spans="1:11">
      <c r="A97" s="77" t="s">
        <v>325</v>
      </c>
      <c r="B97" s="77">
        <v>20</v>
      </c>
      <c r="C97" s="77">
        <v>0</v>
      </c>
      <c r="D97" s="80">
        <f t="shared" si="4"/>
        <v>549</v>
      </c>
      <c r="E97" s="80">
        <v>0</v>
      </c>
      <c r="F97" s="80">
        <v>0</v>
      </c>
      <c r="G97" s="80">
        <v>0</v>
      </c>
      <c r="H97" s="80">
        <f t="shared" si="5"/>
        <v>73</v>
      </c>
      <c r="I97" s="80">
        <v>0</v>
      </c>
      <c r="J97" s="80">
        <v>16</v>
      </c>
      <c r="K97" s="78">
        <v>7200</v>
      </c>
    </row>
    <row r="98" spans="1:11">
      <c r="A98" s="77" t="s">
        <v>325</v>
      </c>
      <c r="B98" s="77">
        <v>20</v>
      </c>
      <c r="C98" s="77">
        <v>0</v>
      </c>
      <c r="D98" s="80">
        <f t="shared" si="4"/>
        <v>572</v>
      </c>
      <c r="E98" s="80">
        <v>0</v>
      </c>
      <c r="F98" s="80">
        <v>0</v>
      </c>
      <c r="G98" s="80">
        <v>0</v>
      </c>
      <c r="H98" s="80">
        <f t="shared" si="5"/>
        <v>76</v>
      </c>
      <c r="I98" s="80">
        <v>0</v>
      </c>
      <c r="J98" s="80">
        <v>17</v>
      </c>
      <c r="K98" s="78">
        <v>8600</v>
      </c>
    </row>
    <row r="99" spans="1:11">
      <c r="A99" s="77" t="s">
        <v>325</v>
      </c>
      <c r="B99" s="77">
        <v>20</v>
      </c>
      <c r="C99" s="77">
        <v>0</v>
      </c>
      <c r="D99" s="80">
        <f t="shared" si="4"/>
        <v>595</v>
      </c>
      <c r="E99" s="80">
        <v>0</v>
      </c>
      <c r="F99" s="80">
        <v>0</v>
      </c>
      <c r="G99" s="80">
        <v>0</v>
      </c>
      <c r="H99" s="80">
        <f t="shared" si="5"/>
        <v>79</v>
      </c>
      <c r="I99" s="80">
        <v>0</v>
      </c>
      <c r="J99" s="80">
        <v>18</v>
      </c>
      <c r="K99" s="78">
        <v>10000</v>
      </c>
    </row>
    <row r="100" spans="1:11">
      <c r="A100" s="77" t="s">
        <v>325</v>
      </c>
      <c r="B100" s="77">
        <v>20</v>
      </c>
      <c r="C100" s="77">
        <v>0</v>
      </c>
      <c r="D100" s="80">
        <f t="shared" si="4"/>
        <v>618</v>
      </c>
      <c r="E100" s="80">
        <v>0</v>
      </c>
      <c r="F100" s="80">
        <v>0</v>
      </c>
      <c r="G100" s="80">
        <v>0</v>
      </c>
      <c r="H100" s="80">
        <f t="shared" si="5"/>
        <v>82</v>
      </c>
      <c r="I100" s="80">
        <v>0</v>
      </c>
      <c r="J100" s="80">
        <v>19</v>
      </c>
      <c r="K100" s="78">
        <v>11700</v>
      </c>
    </row>
    <row r="101" spans="1:11">
      <c r="A101" s="77" t="s">
        <v>325</v>
      </c>
      <c r="B101" s="77">
        <v>20</v>
      </c>
      <c r="C101" s="77">
        <v>0</v>
      </c>
      <c r="D101" s="80">
        <f t="shared" si="4"/>
        <v>641</v>
      </c>
      <c r="E101" s="80">
        <v>0</v>
      </c>
      <c r="F101" s="80">
        <v>0</v>
      </c>
      <c r="G101" s="80">
        <v>0</v>
      </c>
      <c r="H101" s="80">
        <f t="shared" si="5"/>
        <v>85</v>
      </c>
      <c r="I101" s="80">
        <v>0</v>
      </c>
      <c r="J101" s="80">
        <v>20</v>
      </c>
      <c r="K101" s="78">
        <v>13600</v>
      </c>
    </row>
    <row r="102" spans="1:11">
      <c r="A102" s="77" t="s">
        <v>325</v>
      </c>
      <c r="B102" s="77">
        <v>20</v>
      </c>
      <c r="C102" s="77">
        <v>0</v>
      </c>
      <c r="D102" s="80">
        <f t="shared" si="4"/>
        <v>664</v>
      </c>
      <c r="E102" s="80">
        <v>0</v>
      </c>
      <c r="F102" s="80">
        <v>0</v>
      </c>
      <c r="G102" s="80">
        <v>0</v>
      </c>
      <c r="H102" s="80">
        <f t="shared" si="5"/>
        <v>88</v>
      </c>
      <c r="I102" s="80">
        <v>0</v>
      </c>
      <c r="J102" s="80">
        <v>21</v>
      </c>
      <c r="K102" s="78">
        <v>15900</v>
      </c>
    </row>
    <row r="103" spans="1:11">
      <c r="A103" s="77" t="s">
        <v>325</v>
      </c>
      <c r="B103" s="77">
        <v>20</v>
      </c>
      <c r="C103" s="77">
        <v>0</v>
      </c>
      <c r="D103" s="80">
        <f t="shared" si="4"/>
        <v>687</v>
      </c>
      <c r="E103" s="80">
        <v>0</v>
      </c>
      <c r="F103" s="80">
        <v>0</v>
      </c>
      <c r="G103" s="80">
        <v>0</v>
      </c>
      <c r="H103" s="80">
        <f t="shared" si="5"/>
        <v>91</v>
      </c>
      <c r="I103" s="80">
        <v>0</v>
      </c>
      <c r="J103" s="80">
        <v>22</v>
      </c>
      <c r="K103" s="78">
        <v>18300</v>
      </c>
    </row>
    <row r="104" spans="1:11">
      <c r="A104" s="77" t="s">
        <v>325</v>
      </c>
      <c r="B104" s="77">
        <v>20</v>
      </c>
      <c r="C104" s="77">
        <v>0</v>
      </c>
      <c r="D104" s="80">
        <f t="shared" si="4"/>
        <v>710</v>
      </c>
      <c r="E104" s="80">
        <v>0</v>
      </c>
      <c r="F104" s="80">
        <v>0</v>
      </c>
      <c r="G104" s="80">
        <v>0</v>
      </c>
      <c r="H104" s="80">
        <f t="shared" si="5"/>
        <v>94</v>
      </c>
      <c r="I104" s="80">
        <v>0</v>
      </c>
      <c r="J104" s="80">
        <v>23</v>
      </c>
      <c r="K104" s="78">
        <v>21100</v>
      </c>
    </row>
    <row r="105" spans="1:11">
      <c r="A105" s="77" t="s">
        <v>325</v>
      </c>
      <c r="B105" s="77">
        <v>20</v>
      </c>
      <c r="C105" s="77">
        <v>0</v>
      </c>
      <c r="D105" s="80">
        <f t="shared" si="4"/>
        <v>733</v>
      </c>
      <c r="E105" s="80">
        <v>0</v>
      </c>
      <c r="F105" s="80">
        <v>0</v>
      </c>
      <c r="G105" s="80">
        <v>0</v>
      </c>
      <c r="H105" s="80">
        <f t="shared" si="5"/>
        <v>97</v>
      </c>
      <c r="I105" s="80">
        <v>0</v>
      </c>
      <c r="J105" s="80">
        <v>24</v>
      </c>
      <c r="K105" s="78">
        <v>24100</v>
      </c>
    </row>
    <row r="106" spans="1:11">
      <c r="A106" s="77" t="s">
        <v>325</v>
      </c>
      <c r="B106" s="77">
        <v>20</v>
      </c>
      <c r="C106" s="77">
        <v>0</v>
      </c>
      <c r="D106" s="80">
        <f t="shared" si="4"/>
        <v>756</v>
      </c>
      <c r="E106" s="80">
        <v>0</v>
      </c>
      <c r="F106" s="80">
        <v>0</v>
      </c>
      <c r="G106" s="80">
        <v>0</v>
      </c>
      <c r="H106" s="80">
        <f t="shared" si="5"/>
        <v>100</v>
      </c>
      <c r="I106" s="80">
        <v>0</v>
      </c>
      <c r="J106" s="80">
        <v>25</v>
      </c>
      <c r="K106" s="78">
        <v>27400</v>
      </c>
    </row>
    <row r="107" spans="1:11">
      <c r="A107" s="77" t="s">
        <v>325</v>
      </c>
      <c r="B107" s="77">
        <v>20</v>
      </c>
      <c r="C107" s="77">
        <v>0</v>
      </c>
      <c r="D107" s="80">
        <f t="shared" si="4"/>
        <v>779</v>
      </c>
      <c r="E107" s="80">
        <v>0</v>
      </c>
      <c r="F107" s="80">
        <v>0</v>
      </c>
      <c r="G107" s="80">
        <v>0</v>
      </c>
      <c r="H107" s="80">
        <f t="shared" si="5"/>
        <v>103</v>
      </c>
      <c r="I107" s="80">
        <v>0</v>
      </c>
      <c r="J107" s="80">
        <v>26</v>
      </c>
      <c r="K107" s="78">
        <v>31300</v>
      </c>
    </row>
    <row r="108" spans="1:11">
      <c r="A108" s="77" t="s">
        <v>325</v>
      </c>
      <c r="B108" s="77">
        <v>20</v>
      </c>
      <c r="C108" s="77">
        <v>0</v>
      </c>
      <c r="D108" s="80">
        <f t="shared" si="4"/>
        <v>802</v>
      </c>
      <c r="E108" s="80">
        <v>0</v>
      </c>
      <c r="F108" s="80">
        <v>0</v>
      </c>
      <c r="G108" s="80">
        <v>0</v>
      </c>
      <c r="H108" s="80">
        <f t="shared" si="5"/>
        <v>106</v>
      </c>
      <c r="I108" s="80">
        <v>0</v>
      </c>
      <c r="J108" s="80">
        <v>27</v>
      </c>
      <c r="K108" s="78">
        <v>35400</v>
      </c>
    </row>
    <row r="109" spans="1:11">
      <c r="A109" s="77" t="s">
        <v>325</v>
      </c>
      <c r="B109" s="77">
        <v>20</v>
      </c>
      <c r="C109" s="77">
        <v>0</v>
      </c>
      <c r="D109" s="80">
        <f t="shared" si="4"/>
        <v>825</v>
      </c>
      <c r="E109" s="80">
        <v>0</v>
      </c>
      <c r="F109" s="80">
        <v>0</v>
      </c>
      <c r="G109" s="80">
        <v>0</v>
      </c>
      <c r="H109" s="80">
        <f t="shared" si="5"/>
        <v>109</v>
      </c>
      <c r="I109" s="80">
        <v>0</v>
      </c>
      <c r="J109" s="80">
        <v>28</v>
      </c>
      <c r="K109" s="78">
        <v>40100</v>
      </c>
    </row>
    <row r="110" spans="1:11">
      <c r="A110" s="77" t="s">
        <v>325</v>
      </c>
      <c r="B110" s="77">
        <v>20</v>
      </c>
      <c r="C110" s="77">
        <v>0</v>
      </c>
      <c r="D110" s="80">
        <f t="shared" si="4"/>
        <v>848</v>
      </c>
      <c r="E110" s="80">
        <v>0</v>
      </c>
      <c r="F110" s="80">
        <v>0</v>
      </c>
      <c r="G110" s="80">
        <v>0</v>
      </c>
      <c r="H110" s="80">
        <f t="shared" si="5"/>
        <v>112</v>
      </c>
      <c r="I110" s="80">
        <v>0</v>
      </c>
      <c r="J110" s="80">
        <v>29</v>
      </c>
      <c r="K110" s="78">
        <v>45100</v>
      </c>
    </row>
    <row r="111" spans="1:11">
      <c r="A111" s="77" t="s">
        <v>325</v>
      </c>
      <c r="B111" s="77">
        <v>20</v>
      </c>
      <c r="C111" s="77">
        <v>0</v>
      </c>
      <c r="D111" s="80">
        <f t="shared" si="4"/>
        <v>871</v>
      </c>
      <c r="E111" s="80">
        <v>0</v>
      </c>
      <c r="F111" s="80">
        <v>0</v>
      </c>
      <c r="G111" s="80">
        <v>0</v>
      </c>
      <c r="H111" s="80">
        <f t="shared" si="5"/>
        <v>115</v>
      </c>
      <c r="I111" s="80">
        <v>0</v>
      </c>
      <c r="J111" s="80">
        <v>30</v>
      </c>
      <c r="K111" s="78">
        <v>50600</v>
      </c>
    </row>
    <row r="112" spans="1:11">
      <c r="A112" s="77" t="s">
        <v>325</v>
      </c>
      <c r="B112" s="77">
        <v>20</v>
      </c>
      <c r="C112" s="77">
        <v>0</v>
      </c>
      <c r="D112" s="80">
        <f t="shared" si="4"/>
        <v>894</v>
      </c>
      <c r="E112" s="80">
        <v>0</v>
      </c>
      <c r="F112" s="80">
        <v>0</v>
      </c>
      <c r="G112" s="80">
        <v>0</v>
      </c>
      <c r="H112" s="80">
        <f t="shared" si="5"/>
        <v>118</v>
      </c>
      <c r="I112" s="80">
        <v>0</v>
      </c>
      <c r="J112" s="80">
        <v>31</v>
      </c>
      <c r="K112" s="78">
        <v>56800</v>
      </c>
    </row>
    <row r="113" spans="1:11">
      <c r="A113" s="77" t="s">
        <v>325</v>
      </c>
      <c r="B113" s="77">
        <v>20</v>
      </c>
      <c r="C113" s="77">
        <v>0</v>
      </c>
      <c r="D113" s="80">
        <f t="shared" si="4"/>
        <v>917</v>
      </c>
      <c r="E113" s="80">
        <v>0</v>
      </c>
      <c r="F113" s="80">
        <v>0</v>
      </c>
      <c r="G113" s="80">
        <v>0</v>
      </c>
      <c r="H113" s="80">
        <f t="shared" si="5"/>
        <v>121</v>
      </c>
      <c r="I113" s="80">
        <v>0</v>
      </c>
      <c r="J113" s="80">
        <v>32</v>
      </c>
      <c r="K113" s="78">
        <v>63200</v>
      </c>
    </row>
    <row r="114" spans="1:11">
      <c r="A114" s="77" t="s">
        <v>325</v>
      </c>
      <c r="B114" s="77">
        <v>20</v>
      </c>
      <c r="C114" s="77">
        <v>0</v>
      </c>
      <c r="D114" s="80">
        <f t="shared" si="4"/>
        <v>940</v>
      </c>
      <c r="E114" s="80">
        <v>0</v>
      </c>
      <c r="F114" s="80">
        <v>0</v>
      </c>
      <c r="G114" s="80">
        <v>0</v>
      </c>
      <c r="H114" s="80">
        <f t="shared" si="5"/>
        <v>124</v>
      </c>
      <c r="I114" s="80">
        <v>0</v>
      </c>
      <c r="J114" s="80">
        <v>33</v>
      </c>
      <c r="K114" s="78">
        <v>70600</v>
      </c>
    </row>
    <row r="115" spans="1:11">
      <c r="A115" s="77" t="s">
        <v>325</v>
      </c>
      <c r="B115" s="77">
        <v>20</v>
      </c>
      <c r="C115" s="77">
        <v>0</v>
      </c>
      <c r="D115" s="80">
        <f t="shared" si="4"/>
        <v>963</v>
      </c>
      <c r="E115" s="80">
        <v>0</v>
      </c>
      <c r="F115" s="80">
        <v>0</v>
      </c>
      <c r="G115" s="80">
        <v>0</v>
      </c>
      <c r="H115" s="80">
        <f t="shared" si="5"/>
        <v>127</v>
      </c>
      <c r="I115" s="80">
        <v>0</v>
      </c>
      <c r="J115" s="80">
        <v>34</v>
      </c>
      <c r="K115" s="78">
        <v>78400</v>
      </c>
    </row>
    <row r="116" spans="1:11">
      <c r="A116" s="77" t="s">
        <v>325</v>
      </c>
      <c r="B116" s="77">
        <v>20</v>
      </c>
      <c r="C116" s="77">
        <v>0</v>
      </c>
      <c r="D116" s="80">
        <f t="shared" si="4"/>
        <v>986</v>
      </c>
      <c r="E116" s="80">
        <v>0</v>
      </c>
      <c r="F116" s="80">
        <v>0</v>
      </c>
      <c r="G116" s="80">
        <v>0</v>
      </c>
      <c r="H116" s="80">
        <f t="shared" si="5"/>
        <v>130</v>
      </c>
      <c r="I116" s="80">
        <v>0</v>
      </c>
      <c r="J116" s="80">
        <v>35</v>
      </c>
      <c r="K116" s="78">
        <v>87000</v>
      </c>
    </row>
    <row r="117" spans="1:11">
      <c r="A117" s="77" t="s">
        <v>325</v>
      </c>
      <c r="B117" s="77">
        <v>20</v>
      </c>
      <c r="C117" s="77">
        <v>0</v>
      </c>
      <c r="D117" s="80">
        <f t="shared" si="4"/>
        <v>1009</v>
      </c>
      <c r="E117" s="80">
        <v>0</v>
      </c>
      <c r="F117" s="80">
        <v>0</v>
      </c>
      <c r="G117" s="80">
        <v>0</v>
      </c>
      <c r="H117" s="80">
        <f t="shared" si="5"/>
        <v>133</v>
      </c>
      <c r="I117" s="80">
        <v>0</v>
      </c>
      <c r="J117" s="80">
        <v>36</v>
      </c>
      <c r="K117" s="78">
        <v>96400</v>
      </c>
    </row>
    <row r="118" spans="1:11">
      <c r="A118" s="77" t="s">
        <v>325</v>
      </c>
      <c r="B118" s="77">
        <v>20</v>
      </c>
      <c r="C118" s="77">
        <v>0</v>
      </c>
      <c r="D118" s="80">
        <f t="shared" si="4"/>
        <v>1032</v>
      </c>
      <c r="E118" s="80">
        <v>0</v>
      </c>
      <c r="F118" s="80">
        <v>0</v>
      </c>
      <c r="G118" s="80">
        <v>0</v>
      </c>
      <c r="H118" s="80">
        <f t="shared" si="5"/>
        <v>136</v>
      </c>
      <c r="I118" s="80">
        <v>0</v>
      </c>
      <c r="J118" s="80">
        <v>37</v>
      </c>
      <c r="K118" s="78">
        <v>107000</v>
      </c>
    </row>
    <row r="119" spans="1:11">
      <c r="A119" s="77" t="s">
        <v>325</v>
      </c>
      <c r="B119" s="77">
        <v>20</v>
      </c>
      <c r="C119" s="77">
        <v>0</v>
      </c>
      <c r="D119" s="80">
        <f t="shared" si="4"/>
        <v>1055</v>
      </c>
      <c r="E119" s="80">
        <v>0</v>
      </c>
      <c r="F119" s="80">
        <v>0</v>
      </c>
      <c r="G119" s="80">
        <v>0</v>
      </c>
      <c r="H119" s="80">
        <f t="shared" si="5"/>
        <v>139</v>
      </c>
      <c r="I119" s="80">
        <v>0</v>
      </c>
      <c r="J119" s="80">
        <v>38</v>
      </c>
      <c r="K119" s="78">
        <v>118000</v>
      </c>
    </row>
    <row r="120" spans="1:11">
      <c r="A120" s="77" t="s">
        <v>325</v>
      </c>
      <c r="B120" s="77">
        <v>20</v>
      </c>
      <c r="C120" s="77">
        <v>0</v>
      </c>
      <c r="D120" s="80">
        <f t="shared" si="4"/>
        <v>1078</v>
      </c>
      <c r="E120" s="80">
        <v>0</v>
      </c>
      <c r="F120" s="80">
        <v>0</v>
      </c>
      <c r="G120" s="80">
        <v>0</v>
      </c>
      <c r="H120" s="80">
        <f t="shared" si="5"/>
        <v>142</v>
      </c>
      <c r="I120" s="80">
        <v>0</v>
      </c>
      <c r="J120" s="80">
        <v>39</v>
      </c>
      <c r="K120" s="78">
        <v>130000</v>
      </c>
    </row>
    <row r="121" spans="1:11">
      <c r="A121" s="77" t="s">
        <v>325</v>
      </c>
      <c r="B121" s="77">
        <v>20</v>
      </c>
      <c r="C121" s="77">
        <v>0</v>
      </c>
      <c r="D121" s="80">
        <f t="shared" si="4"/>
        <v>1101</v>
      </c>
      <c r="E121" s="80">
        <v>0</v>
      </c>
      <c r="F121" s="80">
        <v>0</v>
      </c>
      <c r="G121" s="80">
        <v>0</v>
      </c>
      <c r="H121" s="80">
        <f t="shared" si="5"/>
        <v>145</v>
      </c>
      <c r="I121" s="80">
        <v>0</v>
      </c>
      <c r="J121" s="80">
        <v>40</v>
      </c>
      <c r="K121" s="78">
        <v>142000</v>
      </c>
    </row>
    <row r="122" spans="1:11">
      <c r="A122" s="77" t="s">
        <v>325</v>
      </c>
      <c r="B122" s="77">
        <v>20</v>
      </c>
      <c r="C122" s="77">
        <v>0</v>
      </c>
      <c r="D122" s="80">
        <f t="shared" si="4"/>
        <v>1124</v>
      </c>
      <c r="E122" s="80">
        <v>0</v>
      </c>
      <c r="F122" s="80">
        <v>0</v>
      </c>
      <c r="G122" s="80">
        <v>0</v>
      </c>
      <c r="H122" s="80">
        <f t="shared" si="5"/>
        <v>148</v>
      </c>
      <c r="I122" s="80">
        <v>0</v>
      </c>
      <c r="J122" s="80">
        <v>41</v>
      </c>
      <c r="K122" s="78">
        <v>156000</v>
      </c>
    </row>
    <row r="123" spans="1:11">
      <c r="A123" s="77" t="s">
        <v>325</v>
      </c>
      <c r="B123" s="77">
        <v>20</v>
      </c>
      <c r="C123" s="77">
        <v>0</v>
      </c>
      <c r="D123" s="80">
        <f t="shared" si="4"/>
        <v>1147</v>
      </c>
      <c r="E123" s="80">
        <v>0</v>
      </c>
      <c r="F123" s="80">
        <v>0</v>
      </c>
      <c r="G123" s="80">
        <v>0</v>
      </c>
      <c r="H123" s="80">
        <f t="shared" si="5"/>
        <v>151</v>
      </c>
      <c r="I123" s="80">
        <v>0</v>
      </c>
      <c r="J123" s="80">
        <v>42</v>
      </c>
      <c r="K123" s="78">
        <v>171000</v>
      </c>
    </row>
    <row r="124" spans="1:11">
      <c r="A124" s="77" t="s">
        <v>325</v>
      </c>
      <c r="B124" s="77">
        <v>20</v>
      </c>
      <c r="C124" s="77">
        <v>0</v>
      </c>
      <c r="D124" s="80">
        <f t="shared" si="4"/>
        <v>1170</v>
      </c>
      <c r="E124" s="80">
        <v>0</v>
      </c>
      <c r="F124" s="80">
        <v>0</v>
      </c>
      <c r="G124" s="80">
        <v>0</v>
      </c>
      <c r="H124" s="80">
        <f t="shared" si="5"/>
        <v>154</v>
      </c>
      <c r="I124" s="80">
        <v>0</v>
      </c>
      <c r="J124" s="80">
        <v>43</v>
      </c>
      <c r="K124" s="78">
        <v>187000</v>
      </c>
    </row>
    <row r="125" spans="1:11">
      <c r="A125" s="77" t="s">
        <v>325</v>
      </c>
      <c r="B125" s="77">
        <v>20</v>
      </c>
      <c r="C125" s="77">
        <v>0</v>
      </c>
      <c r="D125" s="80">
        <f t="shared" si="4"/>
        <v>1193</v>
      </c>
      <c r="E125" s="80">
        <v>0</v>
      </c>
      <c r="F125" s="80">
        <v>0</v>
      </c>
      <c r="G125" s="80">
        <v>0</v>
      </c>
      <c r="H125" s="80">
        <f t="shared" si="5"/>
        <v>157</v>
      </c>
      <c r="I125" s="80">
        <v>0</v>
      </c>
      <c r="J125" s="80">
        <v>44</v>
      </c>
      <c r="K125" s="78">
        <v>204000</v>
      </c>
    </row>
    <row r="126" spans="1:11">
      <c r="A126" s="77" t="s">
        <v>325</v>
      </c>
      <c r="B126" s="77">
        <v>20</v>
      </c>
      <c r="C126" s="77">
        <v>0</v>
      </c>
      <c r="D126" s="80">
        <f t="shared" si="4"/>
        <v>1216</v>
      </c>
      <c r="E126" s="80">
        <v>0</v>
      </c>
      <c r="F126" s="80">
        <v>0</v>
      </c>
      <c r="G126" s="80">
        <v>0</v>
      </c>
      <c r="H126" s="80">
        <f t="shared" si="5"/>
        <v>160</v>
      </c>
      <c r="I126" s="80">
        <v>0</v>
      </c>
      <c r="J126" s="80">
        <v>45</v>
      </c>
      <c r="K126" s="78">
        <v>222000</v>
      </c>
    </row>
    <row r="127" spans="1:11">
      <c r="A127" s="77" t="s">
        <v>325</v>
      </c>
      <c r="B127" s="77">
        <v>20</v>
      </c>
      <c r="C127" s="77">
        <v>0</v>
      </c>
      <c r="D127" s="80">
        <f t="shared" si="4"/>
        <v>1239</v>
      </c>
      <c r="E127" s="80">
        <v>0</v>
      </c>
      <c r="F127" s="80">
        <v>0</v>
      </c>
      <c r="G127" s="80">
        <v>0</v>
      </c>
      <c r="H127" s="80">
        <f t="shared" si="5"/>
        <v>163</v>
      </c>
      <c r="I127" s="80">
        <v>0</v>
      </c>
      <c r="J127" s="80">
        <v>46</v>
      </c>
      <c r="K127" s="78">
        <v>242000</v>
      </c>
    </row>
    <row r="128" spans="1:11">
      <c r="A128" s="77" t="s">
        <v>325</v>
      </c>
      <c r="B128" s="77">
        <v>20</v>
      </c>
      <c r="C128" s="77">
        <v>0</v>
      </c>
      <c r="D128" s="80">
        <f t="shared" si="4"/>
        <v>1262</v>
      </c>
      <c r="E128" s="80">
        <v>0</v>
      </c>
      <c r="F128" s="80">
        <v>0</v>
      </c>
      <c r="G128" s="80">
        <v>0</v>
      </c>
      <c r="H128" s="80">
        <f t="shared" si="5"/>
        <v>166</v>
      </c>
      <c r="I128" s="80">
        <v>0</v>
      </c>
      <c r="J128" s="80">
        <v>47</v>
      </c>
      <c r="K128" s="78">
        <v>262000</v>
      </c>
    </row>
    <row r="129" spans="1:11">
      <c r="A129" s="77" t="s">
        <v>325</v>
      </c>
      <c r="B129" s="77">
        <v>20</v>
      </c>
      <c r="C129" s="77">
        <v>0</v>
      </c>
      <c r="D129" s="80">
        <f t="shared" si="4"/>
        <v>1285</v>
      </c>
      <c r="E129" s="80">
        <v>0</v>
      </c>
      <c r="F129" s="80">
        <v>0</v>
      </c>
      <c r="G129" s="80">
        <v>0</v>
      </c>
      <c r="H129" s="80">
        <f t="shared" si="5"/>
        <v>169</v>
      </c>
      <c r="I129" s="80">
        <v>0</v>
      </c>
      <c r="J129" s="80">
        <v>48</v>
      </c>
      <c r="K129" s="78">
        <v>284000</v>
      </c>
    </row>
    <row r="130" spans="1:11">
      <c r="A130" s="77" t="s">
        <v>325</v>
      </c>
      <c r="B130" s="77">
        <v>20</v>
      </c>
      <c r="C130" s="77">
        <v>0</v>
      </c>
      <c r="D130" s="80">
        <f t="shared" si="4"/>
        <v>1308</v>
      </c>
      <c r="E130" s="80">
        <v>0</v>
      </c>
      <c r="F130" s="80">
        <v>0</v>
      </c>
      <c r="G130" s="80">
        <v>0</v>
      </c>
      <c r="H130" s="80">
        <f t="shared" si="5"/>
        <v>172</v>
      </c>
      <c r="I130" s="80">
        <v>0</v>
      </c>
      <c r="J130" s="80">
        <v>49</v>
      </c>
      <c r="K130" s="78">
        <v>308000</v>
      </c>
    </row>
    <row r="131" spans="1:11">
      <c r="A131" s="77" t="s">
        <v>325</v>
      </c>
      <c r="B131" s="77">
        <v>20</v>
      </c>
      <c r="C131" s="77">
        <v>0</v>
      </c>
      <c r="D131" s="80">
        <f t="shared" si="4"/>
        <v>1331</v>
      </c>
      <c r="E131" s="80">
        <v>0</v>
      </c>
      <c r="F131" s="80">
        <v>0</v>
      </c>
      <c r="G131" s="80">
        <v>0</v>
      </c>
      <c r="H131" s="80">
        <f t="shared" si="5"/>
        <v>175</v>
      </c>
      <c r="I131" s="80">
        <v>0</v>
      </c>
      <c r="J131" s="80">
        <v>50</v>
      </c>
      <c r="K131" s="78">
        <v>334000</v>
      </c>
    </row>
    <row r="132" spans="1:11">
      <c r="A132" s="77" t="s">
        <v>325</v>
      </c>
      <c r="B132" s="77">
        <v>20</v>
      </c>
      <c r="C132" s="77">
        <v>0</v>
      </c>
      <c r="D132" s="80">
        <f t="shared" si="4"/>
        <v>1354</v>
      </c>
      <c r="E132" s="80">
        <v>0</v>
      </c>
      <c r="F132" s="80">
        <v>0</v>
      </c>
      <c r="G132" s="80">
        <v>0</v>
      </c>
      <c r="H132" s="80">
        <f t="shared" si="5"/>
        <v>178</v>
      </c>
      <c r="I132" s="80">
        <v>0</v>
      </c>
      <c r="J132" s="80">
        <v>51</v>
      </c>
      <c r="K132" s="78">
        <v>361000</v>
      </c>
    </row>
    <row r="133" spans="1:11">
      <c r="A133" s="77" t="s">
        <v>325</v>
      </c>
      <c r="B133" s="77">
        <v>20</v>
      </c>
      <c r="C133" s="77">
        <v>0</v>
      </c>
      <c r="D133" s="80">
        <f t="shared" si="4"/>
        <v>1377</v>
      </c>
      <c r="E133" s="80">
        <v>0</v>
      </c>
      <c r="F133" s="80">
        <v>0</v>
      </c>
      <c r="G133" s="80">
        <v>0</v>
      </c>
      <c r="H133" s="80">
        <f t="shared" si="5"/>
        <v>181</v>
      </c>
      <c r="I133" s="80">
        <v>0</v>
      </c>
      <c r="J133" s="80">
        <v>52</v>
      </c>
      <c r="K133" s="78">
        <v>390000</v>
      </c>
    </row>
    <row r="134" spans="1:11">
      <c r="A134" s="77" t="s">
        <v>325</v>
      </c>
      <c r="B134" s="77">
        <v>20</v>
      </c>
      <c r="C134" s="77">
        <v>0</v>
      </c>
      <c r="D134" s="80">
        <f t="shared" si="4"/>
        <v>1400</v>
      </c>
      <c r="E134" s="80">
        <v>0</v>
      </c>
      <c r="F134" s="80">
        <v>0</v>
      </c>
      <c r="G134" s="80">
        <v>0</v>
      </c>
      <c r="H134" s="80">
        <f t="shared" si="5"/>
        <v>184</v>
      </c>
      <c r="I134" s="80">
        <v>0</v>
      </c>
      <c r="J134" s="80">
        <v>53</v>
      </c>
      <c r="K134" s="78">
        <v>420000</v>
      </c>
    </row>
    <row r="135" spans="1:11">
      <c r="A135" s="77" t="s">
        <v>325</v>
      </c>
      <c r="B135" s="77">
        <v>20</v>
      </c>
      <c r="C135" s="77">
        <v>0</v>
      </c>
      <c r="D135" s="80">
        <f t="shared" si="4"/>
        <v>1423</v>
      </c>
      <c r="E135" s="80">
        <v>0</v>
      </c>
      <c r="F135" s="80">
        <v>0</v>
      </c>
      <c r="G135" s="80">
        <v>0</v>
      </c>
      <c r="H135" s="80">
        <f t="shared" si="5"/>
        <v>187</v>
      </c>
      <c r="I135" s="80">
        <v>0</v>
      </c>
      <c r="J135" s="80">
        <v>54</v>
      </c>
      <c r="K135" s="78">
        <v>453000</v>
      </c>
    </row>
    <row r="136" spans="1:11">
      <c r="A136" s="77" t="s">
        <v>325</v>
      </c>
      <c r="B136" s="77">
        <v>20</v>
      </c>
      <c r="C136" s="77">
        <v>0</v>
      </c>
      <c r="D136" s="80">
        <f t="shared" si="4"/>
        <v>1446</v>
      </c>
      <c r="E136" s="80">
        <v>0</v>
      </c>
      <c r="F136" s="80">
        <v>0</v>
      </c>
      <c r="G136" s="80">
        <v>0</v>
      </c>
      <c r="H136" s="80">
        <f t="shared" si="5"/>
        <v>190</v>
      </c>
      <c r="I136" s="80">
        <v>0</v>
      </c>
      <c r="J136" s="80">
        <v>55</v>
      </c>
      <c r="K136" s="78">
        <v>488000</v>
      </c>
    </row>
    <row r="137" spans="1:11">
      <c r="A137" s="77" t="s">
        <v>325</v>
      </c>
      <c r="B137" s="77">
        <v>20</v>
      </c>
      <c r="C137" s="77">
        <v>0</v>
      </c>
      <c r="D137" s="80">
        <f t="shared" si="4"/>
        <v>1469</v>
      </c>
      <c r="E137" s="80">
        <v>0</v>
      </c>
      <c r="F137" s="80">
        <v>0</v>
      </c>
      <c r="G137" s="80">
        <v>0</v>
      </c>
      <c r="H137" s="80">
        <f t="shared" si="5"/>
        <v>193</v>
      </c>
      <c r="I137" s="80">
        <v>0</v>
      </c>
      <c r="J137" s="80">
        <v>56</v>
      </c>
      <c r="K137" s="78">
        <v>524000</v>
      </c>
    </row>
    <row r="138" spans="1:11">
      <c r="A138" s="77" t="s">
        <v>325</v>
      </c>
      <c r="B138" s="77">
        <v>20</v>
      </c>
      <c r="C138" s="77">
        <v>0</v>
      </c>
      <c r="D138" s="80">
        <f t="shared" si="4"/>
        <v>1492</v>
      </c>
      <c r="E138" s="80">
        <v>0</v>
      </c>
      <c r="F138" s="80">
        <v>0</v>
      </c>
      <c r="G138" s="80">
        <v>0</v>
      </c>
      <c r="H138" s="80">
        <f t="shared" si="5"/>
        <v>196</v>
      </c>
      <c r="I138" s="80">
        <v>0</v>
      </c>
      <c r="J138" s="80">
        <v>57</v>
      </c>
      <c r="K138" s="78">
        <v>563000</v>
      </c>
    </row>
    <row r="139" spans="1:11">
      <c r="A139" s="77" t="s">
        <v>325</v>
      </c>
      <c r="B139" s="77">
        <v>20</v>
      </c>
      <c r="C139" s="77">
        <v>0</v>
      </c>
      <c r="D139" s="80">
        <f t="shared" si="4"/>
        <v>1515</v>
      </c>
      <c r="E139" s="80">
        <v>0</v>
      </c>
      <c r="F139" s="80">
        <v>0</v>
      </c>
      <c r="G139" s="80">
        <v>0</v>
      </c>
      <c r="H139" s="80">
        <f t="shared" si="5"/>
        <v>199</v>
      </c>
      <c r="I139" s="80">
        <v>0</v>
      </c>
      <c r="J139" s="80">
        <v>58</v>
      </c>
      <c r="K139" s="78">
        <v>605000</v>
      </c>
    </row>
    <row r="140" spans="1:11">
      <c r="A140" s="77" t="s">
        <v>325</v>
      </c>
      <c r="B140" s="77">
        <v>20</v>
      </c>
      <c r="C140" s="77">
        <v>0</v>
      </c>
      <c r="D140" s="80">
        <f t="shared" si="4"/>
        <v>1538</v>
      </c>
      <c r="E140" s="80">
        <v>0</v>
      </c>
      <c r="F140" s="80">
        <v>0</v>
      </c>
      <c r="G140" s="80">
        <v>0</v>
      </c>
      <c r="H140" s="80">
        <f t="shared" si="5"/>
        <v>202</v>
      </c>
      <c r="I140" s="80">
        <v>0</v>
      </c>
      <c r="J140" s="80">
        <v>59</v>
      </c>
      <c r="K140" s="78">
        <v>648000</v>
      </c>
    </row>
    <row r="141" spans="1:11">
      <c r="A141" s="77" t="s">
        <v>325</v>
      </c>
      <c r="B141" s="77">
        <v>20</v>
      </c>
      <c r="C141" s="77">
        <v>0</v>
      </c>
      <c r="D141" s="80">
        <f t="shared" si="4"/>
        <v>1561</v>
      </c>
      <c r="E141" s="80">
        <v>0</v>
      </c>
      <c r="F141" s="80">
        <v>0</v>
      </c>
      <c r="G141" s="80">
        <v>0</v>
      </c>
      <c r="H141" s="80">
        <f t="shared" si="5"/>
        <v>205</v>
      </c>
      <c r="I141" s="80">
        <v>0</v>
      </c>
      <c r="J141" s="80">
        <v>60</v>
      </c>
      <c r="K141" s="78">
        <v>695000</v>
      </c>
    </row>
    <row r="142" spans="1:11">
      <c r="A142" s="77" t="s">
        <v>325</v>
      </c>
      <c r="B142" s="77">
        <v>20</v>
      </c>
      <c r="C142" s="77">
        <v>0</v>
      </c>
      <c r="D142" s="80">
        <f t="shared" si="4"/>
        <v>1584</v>
      </c>
      <c r="E142" s="80">
        <v>0</v>
      </c>
      <c r="F142" s="80">
        <v>0</v>
      </c>
      <c r="G142" s="80">
        <v>0</v>
      </c>
      <c r="H142" s="80">
        <f t="shared" si="5"/>
        <v>208</v>
      </c>
      <c r="I142" s="80">
        <v>0</v>
      </c>
      <c r="J142" s="80">
        <v>61</v>
      </c>
      <c r="K142" s="78">
        <v>744000</v>
      </c>
    </row>
    <row r="143" spans="1:11">
      <c r="A143" s="77" t="s">
        <v>325</v>
      </c>
      <c r="B143" s="77">
        <v>20</v>
      </c>
      <c r="C143" s="77">
        <v>0</v>
      </c>
      <c r="D143" s="80">
        <f t="shared" si="4"/>
        <v>1607</v>
      </c>
      <c r="E143" s="80">
        <v>0</v>
      </c>
      <c r="F143" s="80">
        <v>0</v>
      </c>
      <c r="G143" s="80">
        <v>0</v>
      </c>
      <c r="H143" s="80">
        <f t="shared" si="5"/>
        <v>211</v>
      </c>
      <c r="I143" s="80">
        <v>0</v>
      </c>
      <c r="J143" s="80">
        <v>62</v>
      </c>
      <c r="K143" s="78">
        <v>796000</v>
      </c>
    </row>
    <row r="144" spans="1:11">
      <c r="A144" s="77" t="s">
        <v>325</v>
      </c>
      <c r="B144" s="77">
        <v>20</v>
      </c>
      <c r="C144" s="77">
        <v>0</v>
      </c>
      <c r="D144" s="80">
        <f t="shared" si="4"/>
        <v>1630</v>
      </c>
      <c r="E144" s="80">
        <v>0</v>
      </c>
      <c r="F144" s="80">
        <v>0</v>
      </c>
      <c r="G144" s="80">
        <v>0</v>
      </c>
      <c r="H144" s="80">
        <f t="shared" si="5"/>
        <v>214</v>
      </c>
      <c r="I144" s="80">
        <v>0</v>
      </c>
      <c r="J144" s="80">
        <v>63</v>
      </c>
      <c r="K144" s="78">
        <v>851000</v>
      </c>
    </row>
    <row r="145" spans="1:11">
      <c r="A145" s="77" t="s">
        <v>325</v>
      </c>
      <c r="B145" s="77">
        <v>20</v>
      </c>
      <c r="C145" s="77">
        <v>0</v>
      </c>
      <c r="D145" s="80">
        <f t="shared" si="4"/>
        <v>1653</v>
      </c>
      <c r="E145" s="80">
        <v>0</v>
      </c>
      <c r="F145" s="80">
        <v>0</v>
      </c>
      <c r="G145" s="80">
        <v>0</v>
      </c>
      <c r="H145" s="80">
        <f t="shared" si="5"/>
        <v>217</v>
      </c>
      <c r="I145" s="80">
        <v>0</v>
      </c>
      <c r="J145" s="80">
        <v>64</v>
      </c>
      <c r="K145" s="78">
        <v>908000</v>
      </c>
    </row>
    <row r="146" spans="1:11">
      <c r="A146" s="77" t="s">
        <v>325</v>
      </c>
      <c r="B146" s="77">
        <v>20</v>
      </c>
      <c r="C146" s="77">
        <v>0</v>
      </c>
      <c r="D146" s="80">
        <f t="shared" si="4"/>
        <v>1676</v>
      </c>
      <c r="E146" s="80">
        <v>0</v>
      </c>
      <c r="F146" s="80">
        <v>0</v>
      </c>
      <c r="G146" s="80">
        <v>0</v>
      </c>
      <c r="H146" s="80">
        <f t="shared" si="5"/>
        <v>220</v>
      </c>
      <c r="I146" s="80">
        <v>0</v>
      </c>
      <c r="J146" s="80">
        <v>65</v>
      </c>
      <c r="K146" s="78">
        <v>970000</v>
      </c>
    </row>
    <row r="147" spans="1:11">
      <c r="A147" s="77" t="s">
        <v>325</v>
      </c>
      <c r="B147" s="77">
        <v>20</v>
      </c>
      <c r="C147" s="77">
        <v>0</v>
      </c>
      <c r="D147" s="80">
        <f t="shared" ref="D147:D161" si="6">204+23*(J147-1)</f>
        <v>1699</v>
      </c>
      <c r="E147" s="80">
        <v>0</v>
      </c>
      <c r="F147" s="80">
        <v>0</v>
      </c>
      <c r="G147" s="80">
        <v>0</v>
      </c>
      <c r="H147" s="80">
        <f t="shared" ref="H147:H161" si="7">28+3*(J147-1)</f>
        <v>223</v>
      </c>
      <c r="I147" s="80">
        <v>0</v>
      </c>
      <c r="J147" s="80">
        <v>66</v>
      </c>
      <c r="K147" s="78">
        <v>1033000</v>
      </c>
    </row>
    <row r="148" spans="1:11">
      <c r="A148" s="77" t="s">
        <v>325</v>
      </c>
      <c r="B148" s="77">
        <v>20</v>
      </c>
      <c r="C148" s="77">
        <v>0</v>
      </c>
      <c r="D148" s="80">
        <f t="shared" si="6"/>
        <v>1722</v>
      </c>
      <c r="E148" s="80">
        <v>0</v>
      </c>
      <c r="F148" s="80">
        <v>0</v>
      </c>
      <c r="G148" s="80">
        <v>0</v>
      </c>
      <c r="H148" s="80">
        <f t="shared" si="7"/>
        <v>226</v>
      </c>
      <c r="I148" s="80">
        <v>0</v>
      </c>
      <c r="J148" s="80">
        <v>67</v>
      </c>
      <c r="K148" s="78">
        <v>1102000</v>
      </c>
    </row>
    <row r="149" spans="1:11">
      <c r="A149" s="77" t="s">
        <v>325</v>
      </c>
      <c r="B149" s="77">
        <v>20</v>
      </c>
      <c r="C149" s="77">
        <v>0</v>
      </c>
      <c r="D149" s="80">
        <f t="shared" si="6"/>
        <v>1745</v>
      </c>
      <c r="E149" s="80">
        <v>0</v>
      </c>
      <c r="F149" s="80">
        <v>0</v>
      </c>
      <c r="G149" s="80">
        <v>0</v>
      </c>
      <c r="H149" s="80">
        <f t="shared" si="7"/>
        <v>229</v>
      </c>
      <c r="I149" s="80">
        <v>0</v>
      </c>
      <c r="J149" s="80">
        <v>68</v>
      </c>
      <c r="K149" s="78">
        <v>1174000</v>
      </c>
    </row>
    <row r="150" spans="1:11">
      <c r="A150" s="77" t="s">
        <v>325</v>
      </c>
      <c r="B150" s="77">
        <v>20</v>
      </c>
      <c r="C150" s="77">
        <v>0</v>
      </c>
      <c r="D150" s="80">
        <f t="shared" si="6"/>
        <v>1768</v>
      </c>
      <c r="E150" s="80">
        <v>0</v>
      </c>
      <c r="F150" s="80">
        <v>0</v>
      </c>
      <c r="G150" s="80">
        <v>0</v>
      </c>
      <c r="H150" s="80">
        <f t="shared" si="7"/>
        <v>232</v>
      </c>
      <c r="I150" s="80">
        <v>0</v>
      </c>
      <c r="J150" s="80">
        <v>69</v>
      </c>
      <c r="K150" s="78">
        <v>1249000</v>
      </c>
    </row>
    <row r="151" spans="1:11">
      <c r="A151" s="77" t="s">
        <v>325</v>
      </c>
      <c r="B151" s="77">
        <v>20</v>
      </c>
      <c r="C151" s="77">
        <v>0</v>
      </c>
      <c r="D151" s="80">
        <f t="shared" si="6"/>
        <v>1791</v>
      </c>
      <c r="E151" s="80">
        <v>0</v>
      </c>
      <c r="F151" s="80">
        <v>0</v>
      </c>
      <c r="G151" s="80">
        <v>0</v>
      </c>
      <c r="H151" s="80">
        <f t="shared" si="7"/>
        <v>235</v>
      </c>
      <c r="I151" s="80">
        <v>0</v>
      </c>
      <c r="J151" s="80">
        <v>70</v>
      </c>
      <c r="K151" s="78">
        <v>1328000</v>
      </c>
    </row>
    <row r="152" spans="1:11">
      <c r="A152" s="77" t="s">
        <v>325</v>
      </c>
      <c r="B152" s="77">
        <v>20</v>
      </c>
      <c r="C152" s="77">
        <v>0</v>
      </c>
      <c r="D152" s="80">
        <f t="shared" si="6"/>
        <v>1814</v>
      </c>
      <c r="E152" s="80">
        <v>0</v>
      </c>
      <c r="F152" s="80">
        <v>0</v>
      </c>
      <c r="G152" s="80">
        <v>0</v>
      </c>
      <c r="H152" s="80">
        <f t="shared" si="7"/>
        <v>238</v>
      </c>
      <c r="I152" s="80">
        <v>0</v>
      </c>
      <c r="J152" s="80">
        <v>71</v>
      </c>
      <c r="K152" s="78">
        <v>1412000</v>
      </c>
    </row>
    <row r="153" spans="1:11">
      <c r="A153" s="77" t="s">
        <v>325</v>
      </c>
      <c r="B153" s="77">
        <v>20</v>
      </c>
      <c r="C153" s="77">
        <v>0</v>
      </c>
      <c r="D153" s="80">
        <f t="shared" si="6"/>
        <v>1837</v>
      </c>
      <c r="E153" s="80">
        <v>0</v>
      </c>
      <c r="F153" s="80">
        <v>0</v>
      </c>
      <c r="G153" s="80">
        <v>0</v>
      </c>
      <c r="H153" s="80">
        <f t="shared" si="7"/>
        <v>241</v>
      </c>
      <c r="I153" s="80">
        <v>0</v>
      </c>
      <c r="J153" s="80">
        <v>72</v>
      </c>
      <c r="K153" s="78">
        <v>1499000</v>
      </c>
    </row>
    <row r="154" spans="1:11">
      <c r="A154" s="77" t="s">
        <v>325</v>
      </c>
      <c r="B154" s="77">
        <v>20</v>
      </c>
      <c r="C154" s="77">
        <v>0</v>
      </c>
      <c r="D154" s="80">
        <f t="shared" si="6"/>
        <v>1860</v>
      </c>
      <c r="E154" s="80">
        <v>0</v>
      </c>
      <c r="F154" s="80">
        <v>0</v>
      </c>
      <c r="G154" s="80">
        <v>0</v>
      </c>
      <c r="H154" s="80">
        <f t="shared" si="7"/>
        <v>244</v>
      </c>
      <c r="I154" s="80">
        <v>0</v>
      </c>
      <c r="J154" s="80">
        <v>73</v>
      </c>
      <c r="K154" s="78">
        <v>1592000</v>
      </c>
    </row>
    <row r="155" spans="1:11">
      <c r="A155" s="77" t="s">
        <v>325</v>
      </c>
      <c r="B155" s="77">
        <v>20</v>
      </c>
      <c r="C155" s="77">
        <v>0</v>
      </c>
      <c r="D155" s="80">
        <f t="shared" si="6"/>
        <v>1883</v>
      </c>
      <c r="E155" s="80">
        <v>0</v>
      </c>
      <c r="F155" s="80">
        <v>0</v>
      </c>
      <c r="G155" s="80">
        <v>0</v>
      </c>
      <c r="H155" s="80">
        <f t="shared" si="7"/>
        <v>247</v>
      </c>
      <c r="I155" s="80">
        <v>0</v>
      </c>
      <c r="J155" s="80">
        <v>74</v>
      </c>
      <c r="K155" s="78">
        <v>1690000</v>
      </c>
    </row>
    <row r="156" spans="1:11">
      <c r="A156" s="77" t="s">
        <v>325</v>
      </c>
      <c r="B156" s="77">
        <v>20</v>
      </c>
      <c r="C156" s="77">
        <v>0</v>
      </c>
      <c r="D156" s="80">
        <f t="shared" si="6"/>
        <v>1906</v>
      </c>
      <c r="E156" s="80">
        <v>0</v>
      </c>
      <c r="F156" s="80">
        <v>0</v>
      </c>
      <c r="G156" s="80">
        <v>0</v>
      </c>
      <c r="H156" s="80">
        <f t="shared" si="7"/>
        <v>250</v>
      </c>
      <c r="I156" s="80">
        <v>0</v>
      </c>
      <c r="J156" s="80">
        <v>75</v>
      </c>
      <c r="K156" s="78">
        <v>1792000</v>
      </c>
    </row>
    <row r="157" spans="1:11">
      <c r="A157" s="77" t="s">
        <v>325</v>
      </c>
      <c r="B157" s="77">
        <v>20</v>
      </c>
      <c r="C157" s="77">
        <v>0</v>
      </c>
      <c r="D157" s="80">
        <f t="shared" si="6"/>
        <v>1929</v>
      </c>
      <c r="E157" s="80">
        <v>0</v>
      </c>
      <c r="F157" s="80">
        <v>0</v>
      </c>
      <c r="G157" s="80">
        <v>0</v>
      </c>
      <c r="H157" s="80">
        <f t="shared" si="7"/>
        <v>253</v>
      </c>
      <c r="I157" s="80">
        <v>0</v>
      </c>
      <c r="J157" s="80">
        <v>76</v>
      </c>
      <c r="K157" s="78">
        <v>1898000</v>
      </c>
    </row>
    <row r="158" spans="1:11">
      <c r="A158" s="77" t="s">
        <v>325</v>
      </c>
      <c r="B158" s="77">
        <v>20</v>
      </c>
      <c r="C158" s="77">
        <v>0</v>
      </c>
      <c r="D158" s="80">
        <f t="shared" si="6"/>
        <v>1952</v>
      </c>
      <c r="E158" s="80">
        <v>0</v>
      </c>
      <c r="F158" s="80">
        <v>0</v>
      </c>
      <c r="G158" s="80">
        <v>0</v>
      </c>
      <c r="H158" s="80">
        <f t="shared" si="7"/>
        <v>256</v>
      </c>
      <c r="I158" s="80">
        <v>0</v>
      </c>
      <c r="J158" s="80">
        <v>77</v>
      </c>
      <c r="K158" s="78">
        <v>2011000</v>
      </c>
    </row>
    <row r="159" spans="1:11">
      <c r="A159" s="77" t="s">
        <v>325</v>
      </c>
      <c r="B159" s="77">
        <v>20</v>
      </c>
      <c r="C159" s="77">
        <v>0</v>
      </c>
      <c r="D159" s="80">
        <f t="shared" si="6"/>
        <v>1975</v>
      </c>
      <c r="E159" s="80">
        <v>0</v>
      </c>
      <c r="F159" s="80">
        <v>0</v>
      </c>
      <c r="G159" s="80">
        <v>0</v>
      </c>
      <c r="H159" s="80">
        <f t="shared" si="7"/>
        <v>259</v>
      </c>
      <c r="I159" s="80">
        <v>0</v>
      </c>
      <c r="J159" s="80">
        <v>78</v>
      </c>
      <c r="K159" s="78">
        <v>2129000</v>
      </c>
    </row>
    <row r="160" spans="1:11">
      <c r="A160" s="77" t="s">
        <v>325</v>
      </c>
      <c r="B160" s="77">
        <v>20</v>
      </c>
      <c r="C160" s="77">
        <v>0</v>
      </c>
      <c r="D160" s="80">
        <f t="shared" si="6"/>
        <v>1998</v>
      </c>
      <c r="E160" s="80">
        <v>0</v>
      </c>
      <c r="F160" s="80">
        <v>0</v>
      </c>
      <c r="G160" s="80">
        <v>0</v>
      </c>
      <c r="H160" s="80">
        <f t="shared" si="7"/>
        <v>262</v>
      </c>
      <c r="I160" s="80">
        <v>0</v>
      </c>
      <c r="J160" s="80">
        <v>79</v>
      </c>
      <c r="K160" s="78">
        <v>2254000</v>
      </c>
    </row>
    <row r="161" spans="1:11">
      <c r="A161" s="77" t="s">
        <v>325</v>
      </c>
      <c r="B161" s="77">
        <v>20</v>
      </c>
      <c r="C161" s="77">
        <v>0</v>
      </c>
      <c r="D161" s="80">
        <f t="shared" si="6"/>
        <v>2021</v>
      </c>
      <c r="E161" s="80">
        <v>0</v>
      </c>
      <c r="F161" s="80">
        <v>0</v>
      </c>
      <c r="G161" s="80">
        <v>0</v>
      </c>
      <c r="H161" s="80">
        <f t="shared" si="7"/>
        <v>265</v>
      </c>
      <c r="I161" s="80">
        <v>0</v>
      </c>
      <c r="J161" s="80">
        <v>80</v>
      </c>
      <c r="K161" s="78">
        <v>2383000</v>
      </c>
    </row>
    <row r="162" spans="1:11">
      <c r="A162" s="77" t="s">
        <v>72</v>
      </c>
      <c r="B162" s="77">
        <v>40</v>
      </c>
      <c r="C162" s="77">
        <v>0</v>
      </c>
      <c r="D162" s="78">
        <f>381+39*(J162-1)</f>
        <v>381</v>
      </c>
      <c r="E162" s="78">
        <v>0</v>
      </c>
      <c r="F162" s="78">
        <v>0</v>
      </c>
      <c r="G162" s="78">
        <v>0</v>
      </c>
      <c r="H162" s="78">
        <f>42+4*(J162-1)</f>
        <v>42</v>
      </c>
      <c r="I162" s="80">
        <v>0</v>
      </c>
      <c r="J162" s="80">
        <v>1</v>
      </c>
      <c r="K162" s="78">
        <v>220</v>
      </c>
    </row>
    <row r="163" spans="1:11">
      <c r="A163" s="77" t="s">
        <v>72</v>
      </c>
      <c r="B163" s="77">
        <v>40</v>
      </c>
      <c r="C163" s="77">
        <v>0</v>
      </c>
      <c r="D163" s="80">
        <f t="shared" ref="D163:D226" si="8">381+39*(J163-1)</f>
        <v>420</v>
      </c>
      <c r="E163" s="80">
        <v>0</v>
      </c>
      <c r="F163" s="80">
        <v>0</v>
      </c>
      <c r="G163" s="80">
        <v>0</v>
      </c>
      <c r="H163" s="80">
        <f t="shared" ref="H163:H226" si="9">42+4*(J163-1)</f>
        <v>46</v>
      </c>
      <c r="I163" s="80">
        <v>0</v>
      </c>
      <c r="J163" s="80">
        <v>2</v>
      </c>
      <c r="K163" s="78">
        <v>300</v>
      </c>
    </row>
    <row r="164" spans="1:11">
      <c r="A164" s="77" t="s">
        <v>72</v>
      </c>
      <c r="B164" s="77">
        <v>40</v>
      </c>
      <c r="C164" s="77">
        <v>0</v>
      </c>
      <c r="D164" s="80">
        <f t="shared" si="8"/>
        <v>459</v>
      </c>
      <c r="E164" s="80">
        <v>0</v>
      </c>
      <c r="F164" s="80">
        <v>0</v>
      </c>
      <c r="G164" s="80">
        <v>0</v>
      </c>
      <c r="H164" s="80">
        <f t="shared" si="9"/>
        <v>50</v>
      </c>
      <c r="I164" s="80">
        <v>0</v>
      </c>
      <c r="J164" s="80">
        <v>3</v>
      </c>
      <c r="K164" s="78">
        <v>390</v>
      </c>
    </row>
    <row r="165" spans="1:11">
      <c r="A165" s="77" t="s">
        <v>72</v>
      </c>
      <c r="B165" s="77">
        <v>40</v>
      </c>
      <c r="C165" s="77">
        <v>0</v>
      </c>
      <c r="D165" s="80">
        <f t="shared" si="8"/>
        <v>498</v>
      </c>
      <c r="E165" s="80">
        <v>0</v>
      </c>
      <c r="F165" s="80">
        <v>0</v>
      </c>
      <c r="G165" s="80">
        <v>0</v>
      </c>
      <c r="H165" s="80">
        <f t="shared" si="9"/>
        <v>54</v>
      </c>
      <c r="I165" s="80">
        <v>0</v>
      </c>
      <c r="J165" s="80">
        <v>4</v>
      </c>
      <c r="K165" s="78">
        <v>500</v>
      </c>
    </row>
    <row r="166" spans="1:11">
      <c r="A166" s="77" t="s">
        <v>72</v>
      </c>
      <c r="B166" s="77">
        <v>40</v>
      </c>
      <c r="C166" s="77">
        <v>0</v>
      </c>
      <c r="D166" s="80">
        <f t="shared" si="8"/>
        <v>537</v>
      </c>
      <c r="E166" s="80">
        <v>0</v>
      </c>
      <c r="F166" s="80">
        <v>0</v>
      </c>
      <c r="G166" s="80">
        <v>0</v>
      </c>
      <c r="H166" s="80">
        <f t="shared" si="9"/>
        <v>58</v>
      </c>
      <c r="I166" s="80">
        <v>0</v>
      </c>
      <c r="J166" s="80">
        <v>5</v>
      </c>
      <c r="K166" s="78">
        <v>650</v>
      </c>
    </row>
    <row r="167" spans="1:11">
      <c r="A167" s="77" t="s">
        <v>72</v>
      </c>
      <c r="B167" s="77">
        <v>40</v>
      </c>
      <c r="C167" s="77">
        <v>0</v>
      </c>
      <c r="D167" s="80">
        <f t="shared" si="8"/>
        <v>576</v>
      </c>
      <c r="E167" s="80">
        <v>0</v>
      </c>
      <c r="F167" s="80">
        <v>0</v>
      </c>
      <c r="G167" s="80">
        <v>0</v>
      </c>
      <c r="H167" s="80">
        <f t="shared" si="9"/>
        <v>62</v>
      </c>
      <c r="I167" s="80">
        <v>0</v>
      </c>
      <c r="J167" s="80">
        <v>6</v>
      </c>
      <c r="K167" s="78">
        <v>880</v>
      </c>
    </row>
    <row r="168" spans="1:11">
      <c r="A168" s="77" t="s">
        <v>72</v>
      </c>
      <c r="B168" s="77">
        <v>40</v>
      </c>
      <c r="C168" s="77">
        <v>0</v>
      </c>
      <c r="D168" s="80">
        <f t="shared" si="8"/>
        <v>615</v>
      </c>
      <c r="E168" s="80">
        <v>0</v>
      </c>
      <c r="F168" s="80">
        <v>0</v>
      </c>
      <c r="G168" s="80">
        <v>0</v>
      </c>
      <c r="H168" s="80">
        <f t="shared" si="9"/>
        <v>66</v>
      </c>
      <c r="I168" s="80">
        <v>0</v>
      </c>
      <c r="J168" s="80">
        <v>7</v>
      </c>
      <c r="K168" s="78">
        <v>1200</v>
      </c>
    </row>
    <row r="169" spans="1:11">
      <c r="A169" s="77" t="s">
        <v>72</v>
      </c>
      <c r="B169" s="77">
        <v>40</v>
      </c>
      <c r="C169" s="77">
        <v>0</v>
      </c>
      <c r="D169" s="80">
        <f t="shared" si="8"/>
        <v>654</v>
      </c>
      <c r="E169" s="80">
        <v>0</v>
      </c>
      <c r="F169" s="80">
        <v>0</v>
      </c>
      <c r="G169" s="80">
        <v>0</v>
      </c>
      <c r="H169" s="80">
        <f t="shared" si="9"/>
        <v>70</v>
      </c>
      <c r="I169" s="80">
        <v>0</v>
      </c>
      <c r="J169" s="80">
        <v>8</v>
      </c>
      <c r="K169" s="78">
        <v>1500</v>
      </c>
    </row>
    <row r="170" spans="1:11">
      <c r="A170" s="77" t="s">
        <v>72</v>
      </c>
      <c r="B170" s="77">
        <v>40</v>
      </c>
      <c r="C170" s="77">
        <v>0</v>
      </c>
      <c r="D170" s="80">
        <f t="shared" si="8"/>
        <v>693</v>
      </c>
      <c r="E170" s="80">
        <v>0</v>
      </c>
      <c r="F170" s="80">
        <v>0</v>
      </c>
      <c r="G170" s="80">
        <v>0</v>
      </c>
      <c r="H170" s="80">
        <f t="shared" si="9"/>
        <v>74</v>
      </c>
      <c r="I170" s="80">
        <v>0</v>
      </c>
      <c r="J170" s="80">
        <v>9</v>
      </c>
      <c r="K170" s="78">
        <v>1800</v>
      </c>
    </row>
    <row r="171" spans="1:11">
      <c r="A171" s="77" t="s">
        <v>72</v>
      </c>
      <c r="B171" s="77">
        <v>40</v>
      </c>
      <c r="C171" s="77">
        <v>0</v>
      </c>
      <c r="D171" s="80">
        <f t="shared" si="8"/>
        <v>732</v>
      </c>
      <c r="E171" s="80">
        <v>0</v>
      </c>
      <c r="F171" s="80">
        <v>0</v>
      </c>
      <c r="G171" s="80">
        <v>0</v>
      </c>
      <c r="H171" s="80">
        <f t="shared" si="9"/>
        <v>78</v>
      </c>
      <c r="I171" s="80">
        <v>0</v>
      </c>
      <c r="J171" s="80">
        <v>10</v>
      </c>
      <c r="K171" s="78">
        <v>2300</v>
      </c>
    </row>
    <row r="172" spans="1:11">
      <c r="A172" s="77" t="s">
        <v>72</v>
      </c>
      <c r="B172" s="77">
        <v>40</v>
      </c>
      <c r="C172" s="77">
        <v>0</v>
      </c>
      <c r="D172" s="80">
        <f t="shared" si="8"/>
        <v>771</v>
      </c>
      <c r="E172" s="80">
        <v>0</v>
      </c>
      <c r="F172" s="80">
        <v>0</v>
      </c>
      <c r="G172" s="80">
        <v>0</v>
      </c>
      <c r="H172" s="80">
        <f t="shared" si="9"/>
        <v>82</v>
      </c>
      <c r="I172" s="80">
        <v>0</v>
      </c>
      <c r="J172" s="80">
        <v>11</v>
      </c>
      <c r="K172" s="78">
        <v>2900</v>
      </c>
    </row>
    <row r="173" spans="1:11">
      <c r="A173" s="77" t="s">
        <v>72</v>
      </c>
      <c r="B173" s="77">
        <v>40</v>
      </c>
      <c r="C173" s="77">
        <v>0</v>
      </c>
      <c r="D173" s="80">
        <f t="shared" si="8"/>
        <v>810</v>
      </c>
      <c r="E173" s="80">
        <v>0</v>
      </c>
      <c r="F173" s="80">
        <v>0</v>
      </c>
      <c r="G173" s="80">
        <v>0</v>
      </c>
      <c r="H173" s="80">
        <f t="shared" si="9"/>
        <v>86</v>
      </c>
      <c r="I173" s="80">
        <v>0</v>
      </c>
      <c r="J173" s="80">
        <v>12</v>
      </c>
      <c r="K173" s="78">
        <v>3400</v>
      </c>
    </row>
    <row r="174" spans="1:11">
      <c r="A174" s="77" t="s">
        <v>72</v>
      </c>
      <c r="B174" s="77">
        <v>40</v>
      </c>
      <c r="C174" s="77">
        <v>0</v>
      </c>
      <c r="D174" s="80">
        <f t="shared" si="8"/>
        <v>849</v>
      </c>
      <c r="E174" s="80">
        <v>0</v>
      </c>
      <c r="F174" s="80">
        <v>0</v>
      </c>
      <c r="G174" s="80">
        <v>0</v>
      </c>
      <c r="H174" s="80">
        <f t="shared" si="9"/>
        <v>90</v>
      </c>
      <c r="I174" s="80">
        <v>0</v>
      </c>
      <c r="J174" s="80">
        <v>13</v>
      </c>
      <c r="K174" s="78">
        <v>4200</v>
      </c>
    </row>
    <row r="175" spans="1:11">
      <c r="A175" s="77" t="s">
        <v>72</v>
      </c>
      <c r="B175" s="77">
        <v>40</v>
      </c>
      <c r="C175" s="77">
        <v>0</v>
      </c>
      <c r="D175" s="80">
        <f t="shared" si="8"/>
        <v>888</v>
      </c>
      <c r="E175" s="80">
        <v>0</v>
      </c>
      <c r="F175" s="80">
        <v>0</v>
      </c>
      <c r="G175" s="80">
        <v>0</v>
      </c>
      <c r="H175" s="80">
        <f t="shared" si="9"/>
        <v>94</v>
      </c>
      <c r="I175" s="80">
        <v>0</v>
      </c>
      <c r="J175" s="80">
        <v>14</v>
      </c>
      <c r="K175" s="78">
        <v>5000</v>
      </c>
    </row>
    <row r="176" spans="1:11">
      <c r="A176" s="77" t="s">
        <v>72</v>
      </c>
      <c r="B176" s="77">
        <v>40</v>
      </c>
      <c r="C176" s="77">
        <v>0</v>
      </c>
      <c r="D176" s="80">
        <f t="shared" si="8"/>
        <v>927</v>
      </c>
      <c r="E176" s="80">
        <v>0</v>
      </c>
      <c r="F176" s="80">
        <v>0</v>
      </c>
      <c r="G176" s="80">
        <v>0</v>
      </c>
      <c r="H176" s="80">
        <f t="shared" si="9"/>
        <v>98</v>
      </c>
      <c r="I176" s="80">
        <v>0</v>
      </c>
      <c r="J176" s="80">
        <v>15</v>
      </c>
      <c r="K176" s="78">
        <v>6100</v>
      </c>
    </row>
    <row r="177" spans="1:11">
      <c r="A177" s="77" t="s">
        <v>72</v>
      </c>
      <c r="B177" s="77">
        <v>40</v>
      </c>
      <c r="C177" s="77">
        <v>0</v>
      </c>
      <c r="D177" s="80">
        <f t="shared" si="8"/>
        <v>966</v>
      </c>
      <c r="E177" s="80">
        <v>0</v>
      </c>
      <c r="F177" s="80">
        <v>0</v>
      </c>
      <c r="G177" s="80">
        <v>0</v>
      </c>
      <c r="H177" s="80">
        <f t="shared" si="9"/>
        <v>102</v>
      </c>
      <c r="I177" s="80">
        <v>0</v>
      </c>
      <c r="J177" s="80">
        <v>16</v>
      </c>
      <c r="K177" s="78">
        <v>7200</v>
      </c>
    </row>
    <row r="178" spans="1:11">
      <c r="A178" s="77" t="s">
        <v>72</v>
      </c>
      <c r="B178" s="77">
        <v>40</v>
      </c>
      <c r="C178" s="77">
        <v>0</v>
      </c>
      <c r="D178" s="80">
        <f t="shared" si="8"/>
        <v>1005</v>
      </c>
      <c r="E178" s="80">
        <v>0</v>
      </c>
      <c r="F178" s="80">
        <v>0</v>
      </c>
      <c r="G178" s="80">
        <v>0</v>
      </c>
      <c r="H178" s="80">
        <f t="shared" si="9"/>
        <v>106</v>
      </c>
      <c r="I178" s="80">
        <v>0</v>
      </c>
      <c r="J178" s="80">
        <v>17</v>
      </c>
      <c r="K178" s="78">
        <v>8600</v>
      </c>
    </row>
    <row r="179" spans="1:11">
      <c r="A179" s="77" t="s">
        <v>72</v>
      </c>
      <c r="B179" s="77">
        <v>40</v>
      </c>
      <c r="C179" s="77">
        <v>0</v>
      </c>
      <c r="D179" s="80">
        <f t="shared" si="8"/>
        <v>1044</v>
      </c>
      <c r="E179" s="80">
        <v>0</v>
      </c>
      <c r="F179" s="80">
        <v>0</v>
      </c>
      <c r="G179" s="80">
        <v>0</v>
      </c>
      <c r="H179" s="80">
        <f t="shared" si="9"/>
        <v>110</v>
      </c>
      <c r="I179" s="80">
        <v>0</v>
      </c>
      <c r="J179" s="80">
        <v>18</v>
      </c>
      <c r="K179" s="78">
        <v>10000</v>
      </c>
    </row>
    <row r="180" spans="1:11">
      <c r="A180" s="77" t="s">
        <v>72</v>
      </c>
      <c r="B180" s="77">
        <v>40</v>
      </c>
      <c r="C180" s="77">
        <v>0</v>
      </c>
      <c r="D180" s="80">
        <f t="shared" si="8"/>
        <v>1083</v>
      </c>
      <c r="E180" s="80">
        <v>0</v>
      </c>
      <c r="F180" s="80">
        <v>0</v>
      </c>
      <c r="G180" s="80">
        <v>0</v>
      </c>
      <c r="H180" s="80">
        <f t="shared" si="9"/>
        <v>114</v>
      </c>
      <c r="I180" s="80">
        <v>0</v>
      </c>
      <c r="J180" s="80">
        <v>19</v>
      </c>
      <c r="K180" s="78">
        <v>11700</v>
      </c>
    </row>
    <row r="181" spans="1:11">
      <c r="A181" s="77" t="s">
        <v>72</v>
      </c>
      <c r="B181" s="77">
        <v>40</v>
      </c>
      <c r="C181" s="77">
        <v>0</v>
      </c>
      <c r="D181" s="80">
        <f t="shared" si="8"/>
        <v>1122</v>
      </c>
      <c r="E181" s="80">
        <v>0</v>
      </c>
      <c r="F181" s="80">
        <v>0</v>
      </c>
      <c r="G181" s="80">
        <v>0</v>
      </c>
      <c r="H181" s="80">
        <f t="shared" si="9"/>
        <v>118</v>
      </c>
      <c r="I181" s="80">
        <v>0</v>
      </c>
      <c r="J181" s="80">
        <v>20</v>
      </c>
      <c r="K181" s="78">
        <v>13600</v>
      </c>
    </row>
    <row r="182" spans="1:11">
      <c r="A182" s="77" t="s">
        <v>72</v>
      </c>
      <c r="B182" s="77">
        <v>40</v>
      </c>
      <c r="C182" s="77">
        <v>0</v>
      </c>
      <c r="D182" s="80">
        <f t="shared" si="8"/>
        <v>1161</v>
      </c>
      <c r="E182" s="80">
        <v>0</v>
      </c>
      <c r="F182" s="80">
        <v>0</v>
      </c>
      <c r="G182" s="80">
        <v>0</v>
      </c>
      <c r="H182" s="80">
        <f t="shared" si="9"/>
        <v>122</v>
      </c>
      <c r="I182" s="80">
        <v>0</v>
      </c>
      <c r="J182" s="80">
        <v>21</v>
      </c>
      <c r="K182" s="78">
        <v>15900</v>
      </c>
    </row>
    <row r="183" spans="1:11">
      <c r="A183" s="77" t="s">
        <v>72</v>
      </c>
      <c r="B183" s="77">
        <v>40</v>
      </c>
      <c r="C183" s="77">
        <v>0</v>
      </c>
      <c r="D183" s="80">
        <f t="shared" si="8"/>
        <v>1200</v>
      </c>
      <c r="E183" s="80">
        <v>0</v>
      </c>
      <c r="F183" s="80">
        <v>0</v>
      </c>
      <c r="G183" s="80">
        <v>0</v>
      </c>
      <c r="H183" s="80">
        <f t="shared" si="9"/>
        <v>126</v>
      </c>
      <c r="I183" s="80">
        <v>0</v>
      </c>
      <c r="J183" s="80">
        <v>22</v>
      </c>
      <c r="K183" s="78">
        <v>18300</v>
      </c>
    </row>
    <row r="184" spans="1:11">
      <c r="A184" s="77" t="s">
        <v>72</v>
      </c>
      <c r="B184" s="77">
        <v>40</v>
      </c>
      <c r="C184" s="77">
        <v>0</v>
      </c>
      <c r="D184" s="80">
        <f t="shared" si="8"/>
        <v>1239</v>
      </c>
      <c r="E184" s="80">
        <v>0</v>
      </c>
      <c r="F184" s="80">
        <v>0</v>
      </c>
      <c r="G184" s="80">
        <v>0</v>
      </c>
      <c r="H184" s="80">
        <f t="shared" si="9"/>
        <v>130</v>
      </c>
      <c r="I184" s="80">
        <v>0</v>
      </c>
      <c r="J184" s="80">
        <v>23</v>
      </c>
      <c r="K184" s="78">
        <v>21100</v>
      </c>
    </row>
    <row r="185" spans="1:11">
      <c r="A185" s="77" t="s">
        <v>72</v>
      </c>
      <c r="B185" s="77">
        <v>40</v>
      </c>
      <c r="C185" s="77">
        <v>0</v>
      </c>
      <c r="D185" s="80">
        <f t="shared" si="8"/>
        <v>1278</v>
      </c>
      <c r="E185" s="80">
        <v>0</v>
      </c>
      <c r="F185" s="80">
        <v>0</v>
      </c>
      <c r="G185" s="80">
        <v>0</v>
      </c>
      <c r="H185" s="80">
        <f t="shared" si="9"/>
        <v>134</v>
      </c>
      <c r="I185" s="80">
        <v>0</v>
      </c>
      <c r="J185" s="80">
        <v>24</v>
      </c>
      <c r="K185" s="78">
        <v>24100</v>
      </c>
    </row>
    <row r="186" spans="1:11">
      <c r="A186" s="77" t="s">
        <v>72</v>
      </c>
      <c r="B186" s="77">
        <v>40</v>
      </c>
      <c r="C186" s="77">
        <v>0</v>
      </c>
      <c r="D186" s="80">
        <f t="shared" si="8"/>
        <v>1317</v>
      </c>
      <c r="E186" s="80">
        <v>0</v>
      </c>
      <c r="F186" s="80">
        <v>0</v>
      </c>
      <c r="G186" s="80">
        <v>0</v>
      </c>
      <c r="H186" s="80">
        <f t="shared" si="9"/>
        <v>138</v>
      </c>
      <c r="I186" s="80">
        <v>0</v>
      </c>
      <c r="J186" s="80">
        <v>25</v>
      </c>
      <c r="K186" s="78">
        <v>27400</v>
      </c>
    </row>
    <row r="187" spans="1:11">
      <c r="A187" s="77" t="s">
        <v>72</v>
      </c>
      <c r="B187" s="77">
        <v>40</v>
      </c>
      <c r="C187" s="77">
        <v>0</v>
      </c>
      <c r="D187" s="80">
        <f t="shared" si="8"/>
        <v>1356</v>
      </c>
      <c r="E187" s="80">
        <v>0</v>
      </c>
      <c r="F187" s="80">
        <v>0</v>
      </c>
      <c r="G187" s="80">
        <v>0</v>
      </c>
      <c r="H187" s="80">
        <f t="shared" si="9"/>
        <v>142</v>
      </c>
      <c r="I187" s="80">
        <v>0</v>
      </c>
      <c r="J187" s="80">
        <v>26</v>
      </c>
      <c r="K187" s="78">
        <v>31300</v>
      </c>
    </row>
    <row r="188" spans="1:11">
      <c r="A188" s="77" t="s">
        <v>72</v>
      </c>
      <c r="B188" s="77">
        <v>40</v>
      </c>
      <c r="C188" s="77">
        <v>0</v>
      </c>
      <c r="D188" s="80">
        <f t="shared" si="8"/>
        <v>1395</v>
      </c>
      <c r="E188" s="80">
        <v>0</v>
      </c>
      <c r="F188" s="80">
        <v>0</v>
      </c>
      <c r="G188" s="80">
        <v>0</v>
      </c>
      <c r="H188" s="80">
        <f t="shared" si="9"/>
        <v>146</v>
      </c>
      <c r="I188" s="80">
        <v>0</v>
      </c>
      <c r="J188" s="80">
        <v>27</v>
      </c>
      <c r="K188" s="78">
        <v>35400</v>
      </c>
    </row>
    <row r="189" spans="1:11">
      <c r="A189" s="77" t="s">
        <v>72</v>
      </c>
      <c r="B189" s="77">
        <v>40</v>
      </c>
      <c r="C189" s="77">
        <v>0</v>
      </c>
      <c r="D189" s="80">
        <f t="shared" si="8"/>
        <v>1434</v>
      </c>
      <c r="E189" s="80">
        <v>0</v>
      </c>
      <c r="F189" s="80">
        <v>0</v>
      </c>
      <c r="G189" s="80">
        <v>0</v>
      </c>
      <c r="H189" s="80">
        <f t="shared" si="9"/>
        <v>150</v>
      </c>
      <c r="I189" s="80">
        <v>0</v>
      </c>
      <c r="J189" s="80">
        <v>28</v>
      </c>
      <c r="K189" s="78">
        <v>40100</v>
      </c>
    </row>
    <row r="190" spans="1:11">
      <c r="A190" s="77" t="s">
        <v>72</v>
      </c>
      <c r="B190" s="77">
        <v>40</v>
      </c>
      <c r="C190" s="77">
        <v>0</v>
      </c>
      <c r="D190" s="80">
        <f t="shared" si="8"/>
        <v>1473</v>
      </c>
      <c r="E190" s="80">
        <v>0</v>
      </c>
      <c r="F190" s="80">
        <v>0</v>
      </c>
      <c r="G190" s="80">
        <v>0</v>
      </c>
      <c r="H190" s="80">
        <f t="shared" si="9"/>
        <v>154</v>
      </c>
      <c r="I190" s="80">
        <v>0</v>
      </c>
      <c r="J190" s="80">
        <v>29</v>
      </c>
      <c r="K190" s="78">
        <v>45100</v>
      </c>
    </row>
    <row r="191" spans="1:11">
      <c r="A191" s="77" t="s">
        <v>72</v>
      </c>
      <c r="B191" s="77">
        <v>40</v>
      </c>
      <c r="C191" s="77">
        <v>0</v>
      </c>
      <c r="D191" s="80">
        <f t="shared" si="8"/>
        <v>1512</v>
      </c>
      <c r="E191" s="80">
        <v>0</v>
      </c>
      <c r="F191" s="80">
        <v>0</v>
      </c>
      <c r="G191" s="80">
        <v>0</v>
      </c>
      <c r="H191" s="80">
        <f t="shared" si="9"/>
        <v>158</v>
      </c>
      <c r="I191" s="80">
        <v>0</v>
      </c>
      <c r="J191" s="80">
        <v>30</v>
      </c>
      <c r="K191" s="78">
        <v>50600</v>
      </c>
    </row>
    <row r="192" spans="1:11">
      <c r="A192" s="77" t="s">
        <v>72</v>
      </c>
      <c r="B192" s="77">
        <v>40</v>
      </c>
      <c r="C192" s="77">
        <v>0</v>
      </c>
      <c r="D192" s="80">
        <f t="shared" si="8"/>
        <v>1551</v>
      </c>
      <c r="E192" s="80">
        <v>0</v>
      </c>
      <c r="F192" s="80">
        <v>0</v>
      </c>
      <c r="G192" s="80">
        <v>0</v>
      </c>
      <c r="H192" s="80">
        <f t="shared" si="9"/>
        <v>162</v>
      </c>
      <c r="I192" s="80">
        <v>0</v>
      </c>
      <c r="J192" s="80">
        <v>31</v>
      </c>
      <c r="K192" s="78">
        <v>56800</v>
      </c>
    </row>
    <row r="193" spans="1:11">
      <c r="A193" s="77" t="s">
        <v>72</v>
      </c>
      <c r="B193" s="77">
        <v>40</v>
      </c>
      <c r="C193" s="77">
        <v>0</v>
      </c>
      <c r="D193" s="80">
        <f t="shared" si="8"/>
        <v>1590</v>
      </c>
      <c r="E193" s="80">
        <v>0</v>
      </c>
      <c r="F193" s="80">
        <v>0</v>
      </c>
      <c r="G193" s="80">
        <v>0</v>
      </c>
      <c r="H193" s="80">
        <f t="shared" si="9"/>
        <v>166</v>
      </c>
      <c r="I193" s="80">
        <v>0</v>
      </c>
      <c r="J193" s="80">
        <v>32</v>
      </c>
      <c r="K193" s="78">
        <v>63200</v>
      </c>
    </row>
    <row r="194" spans="1:11">
      <c r="A194" s="77" t="s">
        <v>72</v>
      </c>
      <c r="B194" s="77">
        <v>40</v>
      </c>
      <c r="C194" s="77">
        <v>0</v>
      </c>
      <c r="D194" s="80">
        <f t="shared" si="8"/>
        <v>1629</v>
      </c>
      <c r="E194" s="80">
        <v>0</v>
      </c>
      <c r="F194" s="80">
        <v>0</v>
      </c>
      <c r="G194" s="80">
        <v>0</v>
      </c>
      <c r="H194" s="80">
        <f t="shared" si="9"/>
        <v>170</v>
      </c>
      <c r="I194" s="80">
        <v>0</v>
      </c>
      <c r="J194" s="80">
        <v>33</v>
      </c>
      <c r="K194" s="78">
        <v>70600</v>
      </c>
    </row>
    <row r="195" spans="1:11">
      <c r="A195" s="77" t="s">
        <v>72</v>
      </c>
      <c r="B195" s="77">
        <v>40</v>
      </c>
      <c r="C195" s="77">
        <v>0</v>
      </c>
      <c r="D195" s="80">
        <f t="shared" si="8"/>
        <v>1668</v>
      </c>
      <c r="E195" s="80">
        <v>0</v>
      </c>
      <c r="F195" s="80">
        <v>0</v>
      </c>
      <c r="G195" s="80">
        <v>0</v>
      </c>
      <c r="H195" s="80">
        <f t="shared" si="9"/>
        <v>174</v>
      </c>
      <c r="I195" s="80">
        <v>0</v>
      </c>
      <c r="J195" s="80">
        <v>34</v>
      </c>
      <c r="K195" s="78">
        <v>78400</v>
      </c>
    </row>
    <row r="196" spans="1:11">
      <c r="A196" s="77" t="s">
        <v>72</v>
      </c>
      <c r="B196" s="77">
        <v>40</v>
      </c>
      <c r="C196" s="77">
        <v>0</v>
      </c>
      <c r="D196" s="80">
        <f t="shared" si="8"/>
        <v>1707</v>
      </c>
      <c r="E196" s="80">
        <v>0</v>
      </c>
      <c r="F196" s="80">
        <v>0</v>
      </c>
      <c r="G196" s="80">
        <v>0</v>
      </c>
      <c r="H196" s="80">
        <f t="shared" si="9"/>
        <v>178</v>
      </c>
      <c r="I196" s="80">
        <v>0</v>
      </c>
      <c r="J196" s="80">
        <v>35</v>
      </c>
      <c r="K196" s="78">
        <v>87000</v>
      </c>
    </row>
    <row r="197" spans="1:11">
      <c r="A197" s="77" t="s">
        <v>72</v>
      </c>
      <c r="B197" s="77">
        <v>40</v>
      </c>
      <c r="C197" s="77">
        <v>0</v>
      </c>
      <c r="D197" s="80">
        <f t="shared" si="8"/>
        <v>1746</v>
      </c>
      <c r="E197" s="80">
        <v>0</v>
      </c>
      <c r="F197" s="80">
        <v>0</v>
      </c>
      <c r="G197" s="80">
        <v>0</v>
      </c>
      <c r="H197" s="80">
        <f t="shared" si="9"/>
        <v>182</v>
      </c>
      <c r="I197" s="80">
        <v>0</v>
      </c>
      <c r="J197" s="80">
        <v>36</v>
      </c>
      <c r="K197" s="78">
        <v>96400</v>
      </c>
    </row>
    <row r="198" spans="1:11">
      <c r="A198" s="77" t="s">
        <v>72</v>
      </c>
      <c r="B198" s="77">
        <v>40</v>
      </c>
      <c r="C198" s="77">
        <v>0</v>
      </c>
      <c r="D198" s="80">
        <f t="shared" si="8"/>
        <v>1785</v>
      </c>
      <c r="E198" s="80">
        <v>0</v>
      </c>
      <c r="F198" s="80">
        <v>0</v>
      </c>
      <c r="G198" s="80">
        <v>0</v>
      </c>
      <c r="H198" s="80">
        <f t="shared" si="9"/>
        <v>186</v>
      </c>
      <c r="I198" s="80">
        <v>0</v>
      </c>
      <c r="J198" s="80">
        <v>37</v>
      </c>
      <c r="K198" s="78">
        <v>107000</v>
      </c>
    </row>
    <row r="199" spans="1:11">
      <c r="A199" s="77" t="s">
        <v>72</v>
      </c>
      <c r="B199" s="77">
        <v>40</v>
      </c>
      <c r="C199" s="77">
        <v>0</v>
      </c>
      <c r="D199" s="80">
        <f t="shared" si="8"/>
        <v>1824</v>
      </c>
      <c r="E199" s="80">
        <v>0</v>
      </c>
      <c r="F199" s="80">
        <v>0</v>
      </c>
      <c r="G199" s="80">
        <v>0</v>
      </c>
      <c r="H199" s="80">
        <f t="shared" si="9"/>
        <v>190</v>
      </c>
      <c r="I199" s="80">
        <v>0</v>
      </c>
      <c r="J199" s="80">
        <v>38</v>
      </c>
      <c r="K199" s="78">
        <v>118000</v>
      </c>
    </row>
    <row r="200" spans="1:11">
      <c r="A200" s="77" t="s">
        <v>72</v>
      </c>
      <c r="B200" s="77">
        <v>40</v>
      </c>
      <c r="C200" s="77">
        <v>0</v>
      </c>
      <c r="D200" s="80">
        <f t="shared" si="8"/>
        <v>1863</v>
      </c>
      <c r="E200" s="80">
        <v>0</v>
      </c>
      <c r="F200" s="80">
        <v>0</v>
      </c>
      <c r="G200" s="80">
        <v>0</v>
      </c>
      <c r="H200" s="80">
        <f t="shared" si="9"/>
        <v>194</v>
      </c>
      <c r="I200" s="80">
        <v>0</v>
      </c>
      <c r="J200" s="80">
        <v>39</v>
      </c>
      <c r="K200" s="78">
        <v>130000</v>
      </c>
    </row>
    <row r="201" spans="1:11">
      <c r="A201" s="77" t="s">
        <v>72</v>
      </c>
      <c r="B201" s="77">
        <v>40</v>
      </c>
      <c r="C201" s="77">
        <v>0</v>
      </c>
      <c r="D201" s="80">
        <f t="shared" si="8"/>
        <v>1902</v>
      </c>
      <c r="E201" s="80">
        <v>0</v>
      </c>
      <c r="F201" s="80">
        <v>0</v>
      </c>
      <c r="G201" s="80">
        <v>0</v>
      </c>
      <c r="H201" s="80">
        <f t="shared" si="9"/>
        <v>198</v>
      </c>
      <c r="I201" s="80">
        <v>0</v>
      </c>
      <c r="J201" s="80">
        <v>40</v>
      </c>
      <c r="K201" s="78">
        <v>142000</v>
      </c>
    </row>
    <row r="202" spans="1:11">
      <c r="A202" s="77" t="s">
        <v>72</v>
      </c>
      <c r="B202" s="77">
        <v>40</v>
      </c>
      <c r="C202" s="77">
        <v>0</v>
      </c>
      <c r="D202" s="80">
        <f t="shared" si="8"/>
        <v>1941</v>
      </c>
      <c r="E202" s="80">
        <v>0</v>
      </c>
      <c r="F202" s="80">
        <v>0</v>
      </c>
      <c r="G202" s="80">
        <v>0</v>
      </c>
      <c r="H202" s="80">
        <f t="shared" si="9"/>
        <v>202</v>
      </c>
      <c r="I202" s="80">
        <v>0</v>
      </c>
      <c r="J202" s="80">
        <v>41</v>
      </c>
      <c r="K202" s="78">
        <v>156000</v>
      </c>
    </row>
    <row r="203" spans="1:11">
      <c r="A203" s="77" t="s">
        <v>72</v>
      </c>
      <c r="B203" s="77">
        <v>40</v>
      </c>
      <c r="C203" s="77">
        <v>0</v>
      </c>
      <c r="D203" s="80">
        <f t="shared" si="8"/>
        <v>1980</v>
      </c>
      <c r="E203" s="80">
        <v>0</v>
      </c>
      <c r="F203" s="80">
        <v>0</v>
      </c>
      <c r="G203" s="80">
        <v>0</v>
      </c>
      <c r="H203" s="80">
        <f t="shared" si="9"/>
        <v>206</v>
      </c>
      <c r="I203" s="80">
        <v>0</v>
      </c>
      <c r="J203" s="80">
        <v>42</v>
      </c>
      <c r="K203" s="78">
        <v>171000</v>
      </c>
    </row>
    <row r="204" spans="1:11">
      <c r="A204" s="77" t="s">
        <v>72</v>
      </c>
      <c r="B204" s="77">
        <v>40</v>
      </c>
      <c r="C204" s="77">
        <v>0</v>
      </c>
      <c r="D204" s="80">
        <f t="shared" si="8"/>
        <v>2019</v>
      </c>
      <c r="E204" s="80">
        <v>0</v>
      </c>
      <c r="F204" s="80">
        <v>0</v>
      </c>
      <c r="G204" s="80">
        <v>0</v>
      </c>
      <c r="H204" s="80">
        <f t="shared" si="9"/>
        <v>210</v>
      </c>
      <c r="I204" s="80">
        <v>0</v>
      </c>
      <c r="J204" s="80">
        <v>43</v>
      </c>
      <c r="K204" s="78">
        <v>187000</v>
      </c>
    </row>
    <row r="205" spans="1:11">
      <c r="A205" s="77" t="s">
        <v>72</v>
      </c>
      <c r="B205" s="77">
        <v>40</v>
      </c>
      <c r="C205" s="77">
        <v>0</v>
      </c>
      <c r="D205" s="80">
        <f t="shared" si="8"/>
        <v>2058</v>
      </c>
      <c r="E205" s="80">
        <v>0</v>
      </c>
      <c r="F205" s="80">
        <v>0</v>
      </c>
      <c r="G205" s="80">
        <v>0</v>
      </c>
      <c r="H205" s="80">
        <f t="shared" si="9"/>
        <v>214</v>
      </c>
      <c r="I205" s="80">
        <v>0</v>
      </c>
      <c r="J205" s="80">
        <v>44</v>
      </c>
      <c r="K205" s="78">
        <v>204000</v>
      </c>
    </row>
    <row r="206" spans="1:11">
      <c r="A206" s="77" t="s">
        <v>72</v>
      </c>
      <c r="B206" s="77">
        <v>40</v>
      </c>
      <c r="C206" s="77">
        <v>0</v>
      </c>
      <c r="D206" s="80">
        <f t="shared" si="8"/>
        <v>2097</v>
      </c>
      <c r="E206" s="80">
        <v>0</v>
      </c>
      <c r="F206" s="80">
        <v>0</v>
      </c>
      <c r="G206" s="80">
        <v>0</v>
      </c>
      <c r="H206" s="80">
        <f t="shared" si="9"/>
        <v>218</v>
      </c>
      <c r="I206" s="80">
        <v>0</v>
      </c>
      <c r="J206" s="80">
        <v>45</v>
      </c>
      <c r="K206" s="78">
        <v>222000</v>
      </c>
    </row>
    <row r="207" spans="1:11">
      <c r="A207" s="77" t="s">
        <v>72</v>
      </c>
      <c r="B207" s="77">
        <v>40</v>
      </c>
      <c r="C207" s="77">
        <v>0</v>
      </c>
      <c r="D207" s="80">
        <f t="shared" si="8"/>
        <v>2136</v>
      </c>
      <c r="E207" s="80">
        <v>0</v>
      </c>
      <c r="F207" s="80">
        <v>0</v>
      </c>
      <c r="G207" s="80">
        <v>0</v>
      </c>
      <c r="H207" s="80">
        <f t="shared" si="9"/>
        <v>222</v>
      </c>
      <c r="I207" s="80">
        <v>0</v>
      </c>
      <c r="J207" s="80">
        <v>46</v>
      </c>
      <c r="K207" s="78">
        <v>242000</v>
      </c>
    </row>
    <row r="208" spans="1:11">
      <c r="A208" s="77" t="s">
        <v>72</v>
      </c>
      <c r="B208" s="77">
        <v>40</v>
      </c>
      <c r="C208" s="77">
        <v>0</v>
      </c>
      <c r="D208" s="80">
        <f t="shared" si="8"/>
        <v>2175</v>
      </c>
      <c r="E208" s="80">
        <v>0</v>
      </c>
      <c r="F208" s="80">
        <v>0</v>
      </c>
      <c r="G208" s="80">
        <v>0</v>
      </c>
      <c r="H208" s="80">
        <f t="shared" si="9"/>
        <v>226</v>
      </c>
      <c r="I208" s="80">
        <v>0</v>
      </c>
      <c r="J208" s="80">
        <v>47</v>
      </c>
      <c r="K208" s="78">
        <v>262000</v>
      </c>
    </row>
    <row r="209" spans="1:11">
      <c r="A209" s="77" t="s">
        <v>72</v>
      </c>
      <c r="B209" s="77">
        <v>40</v>
      </c>
      <c r="C209" s="77">
        <v>0</v>
      </c>
      <c r="D209" s="80">
        <f t="shared" si="8"/>
        <v>2214</v>
      </c>
      <c r="E209" s="80">
        <v>0</v>
      </c>
      <c r="F209" s="80">
        <v>0</v>
      </c>
      <c r="G209" s="80">
        <v>0</v>
      </c>
      <c r="H209" s="80">
        <f t="shared" si="9"/>
        <v>230</v>
      </c>
      <c r="I209" s="80">
        <v>0</v>
      </c>
      <c r="J209" s="80">
        <v>48</v>
      </c>
      <c r="K209" s="78">
        <v>284000</v>
      </c>
    </row>
    <row r="210" spans="1:11">
      <c r="A210" s="77" t="s">
        <v>72</v>
      </c>
      <c r="B210" s="77">
        <v>40</v>
      </c>
      <c r="C210" s="77">
        <v>0</v>
      </c>
      <c r="D210" s="80">
        <f t="shared" si="8"/>
        <v>2253</v>
      </c>
      <c r="E210" s="80">
        <v>0</v>
      </c>
      <c r="F210" s="80">
        <v>0</v>
      </c>
      <c r="G210" s="80">
        <v>0</v>
      </c>
      <c r="H210" s="80">
        <f t="shared" si="9"/>
        <v>234</v>
      </c>
      <c r="I210" s="80">
        <v>0</v>
      </c>
      <c r="J210" s="80">
        <v>49</v>
      </c>
      <c r="K210" s="78">
        <v>308000</v>
      </c>
    </row>
    <row r="211" spans="1:11">
      <c r="A211" s="77" t="s">
        <v>72</v>
      </c>
      <c r="B211" s="77">
        <v>40</v>
      </c>
      <c r="C211" s="77">
        <v>0</v>
      </c>
      <c r="D211" s="80">
        <f t="shared" si="8"/>
        <v>2292</v>
      </c>
      <c r="E211" s="80">
        <v>0</v>
      </c>
      <c r="F211" s="80">
        <v>0</v>
      </c>
      <c r="G211" s="80">
        <v>0</v>
      </c>
      <c r="H211" s="80">
        <f t="shared" si="9"/>
        <v>238</v>
      </c>
      <c r="I211" s="80">
        <v>0</v>
      </c>
      <c r="J211" s="80">
        <v>50</v>
      </c>
      <c r="K211" s="78">
        <v>334000</v>
      </c>
    </row>
    <row r="212" spans="1:11">
      <c r="A212" s="77" t="s">
        <v>72</v>
      </c>
      <c r="B212" s="77">
        <v>40</v>
      </c>
      <c r="C212" s="77">
        <v>0</v>
      </c>
      <c r="D212" s="80">
        <f t="shared" si="8"/>
        <v>2331</v>
      </c>
      <c r="E212" s="80">
        <v>0</v>
      </c>
      <c r="F212" s="80">
        <v>0</v>
      </c>
      <c r="G212" s="80">
        <v>0</v>
      </c>
      <c r="H212" s="80">
        <f t="shared" si="9"/>
        <v>242</v>
      </c>
      <c r="I212" s="80">
        <v>0</v>
      </c>
      <c r="J212" s="80">
        <v>51</v>
      </c>
      <c r="K212" s="78">
        <v>361000</v>
      </c>
    </row>
    <row r="213" spans="1:11">
      <c r="A213" s="77" t="s">
        <v>72</v>
      </c>
      <c r="B213" s="77">
        <v>40</v>
      </c>
      <c r="C213" s="77">
        <v>0</v>
      </c>
      <c r="D213" s="80">
        <f t="shared" si="8"/>
        <v>2370</v>
      </c>
      <c r="E213" s="80">
        <v>0</v>
      </c>
      <c r="F213" s="80">
        <v>0</v>
      </c>
      <c r="G213" s="80">
        <v>0</v>
      </c>
      <c r="H213" s="80">
        <f t="shared" si="9"/>
        <v>246</v>
      </c>
      <c r="I213" s="80">
        <v>0</v>
      </c>
      <c r="J213" s="80">
        <v>52</v>
      </c>
      <c r="K213" s="78">
        <v>390000</v>
      </c>
    </row>
    <row r="214" spans="1:11">
      <c r="A214" s="77" t="s">
        <v>72</v>
      </c>
      <c r="B214" s="77">
        <v>40</v>
      </c>
      <c r="C214" s="77">
        <v>0</v>
      </c>
      <c r="D214" s="80">
        <f t="shared" si="8"/>
        <v>2409</v>
      </c>
      <c r="E214" s="80">
        <v>0</v>
      </c>
      <c r="F214" s="80">
        <v>0</v>
      </c>
      <c r="G214" s="80">
        <v>0</v>
      </c>
      <c r="H214" s="80">
        <f t="shared" si="9"/>
        <v>250</v>
      </c>
      <c r="I214" s="80">
        <v>0</v>
      </c>
      <c r="J214" s="80">
        <v>53</v>
      </c>
      <c r="K214" s="78">
        <v>420000</v>
      </c>
    </row>
    <row r="215" spans="1:11">
      <c r="A215" s="77" t="s">
        <v>72</v>
      </c>
      <c r="B215" s="77">
        <v>40</v>
      </c>
      <c r="C215" s="77">
        <v>0</v>
      </c>
      <c r="D215" s="80">
        <f t="shared" si="8"/>
        <v>2448</v>
      </c>
      <c r="E215" s="80">
        <v>0</v>
      </c>
      <c r="F215" s="80">
        <v>0</v>
      </c>
      <c r="G215" s="80">
        <v>0</v>
      </c>
      <c r="H215" s="80">
        <f t="shared" si="9"/>
        <v>254</v>
      </c>
      <c r="I215" s="80">
        <v>0</v>
      </c>
      <c r="J215" s="80">
        <v>54</v>
      </c>
      <c r="K215" s="78">
        <v>453000</v>
      </c>
    </row>
    <row r="216" spans="1:11">
      <c r="A216" s="77" t="s">
        <v>72</v>
      </c>
      <c r="B216" s="77">
        <v>40</v>
      </c>
      <c r="C216" s="77">
        <v>0</v>
      </c>
      <c r="D216" s="80">
        <f t="shared" si="8"/>
        <v>2487</v>
      </c>
      <c r="E216" s="80">
        <v>0</v>
      </c>
      <c r="F216" s="80">
        <v>0</v>
      </c>
      <c r="G216" s="80">
        <v>0</v>
      </c>
      <c r="H216" s="80">
        <f t="shared" si="9"/>
        <v>258</v>
      </c>
      <c r="I216" s="80">
        <v>0</v>
      </c>
      <c r="J216" s="80">
        <v>55</v>
      </c>
      <c r="K216" s="78">
        <v>488000</v>
      </c>
    </row>
    <row r="217" spans="1:11">
      <c r="A217" s="77" t="s">
        <v>72</v>
      </c>
      <c r="B217" s="77">
        <v>40</v>
      </c>
      <c r="C217" s="77">
        <v>0</v>
      </c>
      <c r="D217" s="80">
        <f t="shared" si="8"/>
        <v>2526</v>
      </c>
      <c r="E217" s="80">
        <v>0</v>
      </c>
      <c r="F217" s="80">
        <v>0</v>
      </c>
      <c r="G217" s="80">
        <v>0</v>
      </c>
      <c r="H217" s="80">
        <f t="shared" si="9"/>
        <v>262</v>
      </c>
      <c r="I217" s="80">
        <v>0</v>
      </c>
      <c r="J217" s="80">
        <v>56</v>
      </c>
      <c r="K217" s="78">
        <v>524000</v>
      </c>
    </row>
    <row r="218" spans="1:11">
      <c r="A218" s="77" t="s">
        <v>72</v>
      </c>
      <c r="B218" s="77">
        <v>40</v>
      </c>
      <c r="C218" s="77">
        <v>0</v>
      </c>
      <c r="D218" s="80">
        <f t="shared" si="8"/>
        <v>2565</v>
      </c>
      <c r="E218" s="80">
        <v>0</v>
      </c>
      <c r="F218" s="80">
        <v>0</v>
      </c>
      <c r="G218" s="80">
        <v>0</v>
      </c>
      <c r="H218" s="80">
        <f t="shared" si="9"/>
        <v>266</v>
      </c>
      <c r="I218" s="80">
        <v>0</v>
      </c>
      <c r="J218" s="80">
        <v>57</v>
      </c>
      <c r="K218" s="78">
        <v>563000</v>
      </c>
    </row>
    <row r="219" spans="1:11">
      <c r="A219" s="77" t="s">
        <v>72</v>
      </c>
      <c r="B219" s="77">
        <v>40</v>
      </c>
      <c r="C219" s="77">
        <v>0</v>
      </c>
      <c r="D219" s="80">
        <f t="shared" si="8"/>
        <v>2604</v>
      </c>
      <c r="E219" s="80">
        <v>0</v>
      </c>
      <c r="F219" s="80">
        <v>0</v>
      </c>
      <c r="G219" s="80">
        <v>0</v>
      </c>
      <c r="H219" s="80">
        <f t="shared" si="9"/>
        <v>270</v>
      </c>
      <c r="I219" s="80">
        <v>0</v>
      </c>
      <c r="J219" s="80">
        <v>58</v>
      </c>
      <c r="K219" s="78">
        <v>605000</v>
      </c>
    </row>
    <row r="220" spans="1:11">
      <c r="A220" s="77" t="s">
        <v>72</v>
      </c>
      <c r="B220" s="77">
        <v>40</v>
      </c>
      <c r="C220" s="77">
        <v>0</v>
      </c>
      <c r="D220" s="80">
        <f t="shared" si="8"/>
        <v>2643</v>
      </c>
      <c r="E220" s="80">
        <v>0</v>
      </c>
      <c r="F220" s="80">
        <v>0</v>
      </c>
      <c r="G220" s="80">
        <v>0</v>
      </c>
      <c r="H220" s="80">
        <f t="shared" si="9"/>
        <v>274</v>
      </c>
      <c r="I220" s="80">
        <v>0</v>
      </c>
      <c r="J220" s="80">
        <v>59</v>
      </c>
      <c r="K220" s="78">
        <v>648000</v>
      </c>
    </row>
    <row r="221" spans="1:11">
      <c r="A221" s="77" t="s">
        <v>72</v>
      </c>
      <c r="B221" s="77">
        <v>40</v>
      </c>
      <c r="C221" s="77">
        <v>0</v>
      </c>
      <c r="D221" s="80">
        <f t="shared" si="8"/>
        <v>2682</v>
      </c>
      <c r="E221" s="80">
        <v>0</v>
      </c>
      <c r="F221" s="80">
        <v>0</v>
      </c>
      <c r="G221" s="80">
        <v>0</v>
      </c>
      <c r="H221" s="80">
        <f t="shared" si="9"/>
        <v>278</v>
      </c>
      <c r="I221" s="80">
        <v>0</v>
      </c>
      <c r="J221" s="80">
        <v>60</v>
      </c>
      <c r="K221" s="78">
        <v>695000</v>
      </c>
    </row>
    <row r="222" spans="1:11">
      <c r="A222" s="77" t="s">
        <v>72</v>
      </c>
      <c r="B222" s="77">
        <v>40</v>
      </c>
      <c r="C222" s="77">
        <v>0</v>
      </c>
      <c r="D222" s="80">
        <f t="shared" si="8"/>
        <v>2721</v>
      </c>
      <c r="E222" s="80">
        <v>0</v>
      </c>
      <c r="F222" s="80">
        <v>0</v>
      </c>
      <c r="G222" s="80">
        <v>0</v>
      </c>
      <c r="H222" s="80">
        <f t="shared" si="9"/>
        <v>282</v>
      </c>
      <c r="I222" s="80">
        <v>0</v>
      </c>
      <c r="J222" s="80">
        <v>61</v>
      </c>
      <c r="K222" s="78">
        <v>744000</v>
      </c>
    </row>
    <row r="223" spans="1:11">
      <c r="A223" s="77" t="s">
        <v>72</v>
      </c>
      <c r="B223" s="77">
        <v>40</v>
      </c>
      <c r="C223" s="77">
        <v>0</v>
      </c>
      <c r="D223" s="80">
        <f t="shared" si="8"/>
        <v>2760</v>
      </c>
      <c r="E223" s="80">
        <v>0</v>
      </c>
      <c r="F223" s="80">
        <v>0</v>
      </c>
      <c r="G223" s="80">
        <v>0</v>
      </c>
      <c r="H223" s="80">
        <f t="shared" si="9"/>
        <v>286</v>
      </c>
      <c r="I223" s="80">
        <v>0</v>
      </c>
      <c r="J223" s="80">
        <v>62</v>
      </c>
      <c r="K223" s="78">
        <v>796000</v>
      </c>
    </row>
    <row r="224" spans="1:11">
      <c r="A224" s="77" t="s">
        <v>72</v>
      </c>
      <c r="B224" s="77">
        <v>40</v>
      </c>
      <c r="C224" s="77">
        <v>0</v>
      </c>
      <c r="D224" s="80">
        <f t="shared" si="8"/>
        <v>2799</v>
      </c>
      <c r="E224" s="80">
        <v>0</v>
      </c>
      <c r="F224" s="80">
        <v>0</v>
      </c>
      <c r="G224" s="80">
        <v>0</v>
      </c>
      <c r="H224" s="80">
        <f t="shared" si="9"/>
        <v>290</v>
      </c>
      <c r="I224" s="80">
        <v>0</v>
      </c>
      <c r="J224" s="80">
        <v>63</v>
      </c>
      <c r="K224" s="78">
        <v>851000</v>
      </c>
    </row>
    <row r="225" spans="1:11">
      <c r="A225" s="77" t="s">
        <v>72</v>
      </c>
      <c r="B225" s="77">
        <v>40</v>
      </c>
      <c r="C225" s="77">
        <v>0</v>
      </c>
      <c r="D225" s="80">
        <f t="shared" si="8"/>
        <v>2838</v>
      </c>
      <c r="E225" s="80">
        <v>0</v>
      </c>
      <c r="F225" s="80">
        <v>0</v>
      </c>
      <c r="G225" s="80">
        <v>0</v>
      </c>
      <c r="H225" s="80">
        <f t="shared" si="9"/>
        <v>294</v>
      </c>
      <c r="I225" s="80">
        <v>0</v>
      </c>
      <c r="J225" s="80">
        <v>64</v>
      </c>
      <c r="K225" s="78">
        <v>908000</v>
      </c>
    </row>
    <row r="226" spans="1:11">
      <c r="A226" s="77" t="s">
        <v>72</v>
      </c>
      <c r="B226" s="77">
        <v>40</v>
      </c>
      <c r="C226" s="77">
        <v>0</v>
      </c>
      <c r="D226" s="80">
        <f t="shared" si="8"/>
        <v>2877</v>
      </c>
      <c r="E226" s="80">
        <v>0</v>
      </c>
      <c r="F226" s="80">
        <v>0</v>
      </c>
      <c r="G226" s="80">
        <v>0</v>
      </c>
      <c r="H226" s="80">
        <f t="shared" si="9"/>
        <v>298</v>
      </c>
      <c r="I226" s="80">
        <v>0</v>
      </c>
      <c r="J226" s="80">
        <v>65</v>
      </c>
      <c r="K226" s="78">
        <v>970000</v>
      </c>
    </row>
    <row r="227" spans="1:11">
      <c r="A227" s="77" t="s">
        <v>72</v>
      </c>
      <c r="B227" s="77">
        <v>40</v>
      </c>
      <c r="C227" s="77">
        <v>0</v>
      </c>
      <c r="D227" s="80">
        <f t="shared" ref="D227:D241" si="10">381+39*(J227-1)</f>
        <v>2916</v>
      </c>
      <c r="E227" s="80">
        <v>0</v>
      </c>
      <c r="F227" s="80">
        <v>0</v>
      </c>
      <c r="G227" s="80">
        <v>0</v>
      </c>
      <c r="H227" s="80">
        <f t="shared" ref="H227:H241" si="11">42+4*(J227-1)</f>
        <v>302</v>
      </c>
      <c r="I227" s="80">
        <v>0</v>
      </c>
      <c r="J227" s="80">
        <v>66</v>
      </c>
      <c r="K227" s="78">
        <v>1033000</v>
      </c>
    </row>
    <row r="228" spans="1:11">
      <c r="A228" s="77" t="s">
        <v>72</v>
      </c>
      <c r="B228" s="77">
        <v>40</v>
      </c>
      <c r="C228" s="77">
        <v>0</v>
      </c>
      <c r="D228" s="80">
        <f t="shared" si="10"/>
        <v>2955</v>
      </c>
      <c r="E228" s="80">
        <v>0</v>
      </c>
      <c r="F228" s="80">
        <v>0</v>
      </c>
      <c r="G228" s="80">
        <v>0</v>
      </c>
      <c r="H228" s="80">
        <f t="shared" si="11"/>
        <v>306</v>
      </c>
      <c r="I228" s="80">
        <v>0</v>
      </c>
      <c r="J228" s="80">
        <v>67</v>
      </c>
      <c r="K228" s="78">
        <v>1102000</v>
      </c>
    </row>
    <row r="229" spans="1:11">
      <c r="A229" s="77" t="s">
        <v>72</v>
      </c>
      <c r="B229" s="77">
        <v>40</v>
      </c>
      <c r="C229" s="77">
        <v>0</v>
      </c>
      <c r="D229" s="80">
        <f t="shared" si="10"/>
        <v>2994</v>
      </c>
      <c r="E229" s="80">
        <v>0</v>
      </c>
      <c r="F229" s="80">
        <v>0</v>
      </c>
      <c r="G229" s="80">
        <v>0</v>
      </c>
      <c r="H229" s="80">
        <f t="shared" si="11"/>
        <v>310</v>
      </c>
      <c r="I229" s="80">
        <v>0</v>
      </c>
      <c r="J229" s="80">
        <v>68</v>
      </c>
      <c r="K229" s="78">
        <v>1174000</v>
      </c>
    </row>
    <row r="230" spans="1:11">
      <c r="A230" s="77" t="s">
        <v>72</v>
      </c>
      <c r="B230" s="77">
        <v>40</v>
      </c>
      <c r="C230" s="77">
        <v>0</v>
      </c>
      <c r="D230" s="80">
        <f t="shared" si="10"/>
        <v>3033</v>
      </c>
      <c r="E230" s="80">
        <v>0</v>
      </c>
      <c r="F230" s="80">
        <v>0</v>
      </c>
      <c r="G230" s="80">
        <v>0</v>
      </c>
      <c r="H230" s="80">
        <f t="shared" si="11"/>
        <v>314</v>
      </c>
      <c r="I230" s="80">
        <v>0</v>
      </c>
      <c r="J230" s="80">
        <v>69</v>
      </c>
      <c r="K230" s="78">
        <v>1249000</v>
      </c>
    </row>
    <row r="231" spans="1:11">
      <c r="A231" s="77" t="s">
        <v>72</v>
      </c>
      <c r="B231" s="77">
        <v>40</v>
      </c>
      <c r="C231" s="77">
        <v>0</v>
      </c>
      <c r="D231" s="80">
        <f t="shared" si="10"/>
        <v>3072</v>
      </c>
      <c r="E231" s="80">
        <v>0</v>
      </c>
      <c r="F231" s="80">
        <v>0</v>
      </c>
      <c r="G231" s="80">
        <v>0</v>
      </c>
      <c r="H231" s="80">
        <f t="shared" si="11"/>
        <v>318</v>
      </c>
      <c r="I231" s="80">
        <v>0</v>
      </c>
      <c r="J231" s="80">
        <v>70</v>
      </c>
      <c r="K231" s="78">
        <v>1328000</v>
      </c>
    </row>
    <row r="232" spans="1:11">
      <c r="A232" s="77" t="s">
        <v>72</v>
      </c>
      <c r="B232" s="77">
        <v>40</v>
      </c>
      <c r="C232" s="77">
        <v>0</v>
      </c>
      <c r="D232" s="80">
        <f t="shared" si="10"/>
        <v>3111</v>
      </c>
      <c r="E232" s="80">
        <v>0</v>
      </c>
      <c r="F232" s="80">
        <v>0</v>
      </c>
      <c r="G232" s="80">
        <v>0</v>
      </c>
      <c r="H232" s="80">
        <f t="shared" si="11"/>
        <v>322</v>
      </c>
      <c r="I232" s="80">
        <v>0</v>
      </c>
      <c r="J232" s="80">
        <v>71</v>
      </c>
      <c r="K232" s="78">
        <v>1412000</v>
      </c>
    </row>
    <row r="233" spans="1:11">
      <c r="A233" s="77" t="s">
        <v>72</v>
      </c>
      <c r="B233" s="77">
        <v>40</v>
      </c>
      <c r="C233" s="77">
        <v>0</v>
      </c>
      <c r="D233" s="80">
        <f t="shared" si="10"/>
        <v>3150</v>
      </c>
      <c r="E233" s="80">
        <v>0</v>
      </c>
      <c r="F233" s="80">
        <v>0</v>
      </c>
      <c r="G233" s="80">
        <v>0</v>
      </c>
      <c r="H233" s="80">
        <f t="shared" si="11"/>
        <v>326</v>
      </c>
      <c r="I233" s="80">
        <v>0</v>
      </c>
      <c r="J233" s="80">
        <v>72</v>
      </c>
      <c r="K233" s="78">
        <v>1499000</v>
      </c>
    </row>
    <row r="234" spans="1:11">
      <c r="A234" s="77" t="s">
        <v>72</v>
      </c>
      <c r="B234" s="77">
        <v>40</v>
      </c>
      <c r="C234" s="77">
        <v>0</v>
      </c>
      <c r="D234" s="80">
        <f t="shared" si="10"/>
        <v>3189</v>
      </c>
      <c r="E234" s="80">
        <v>0</v>
      </c>
      <c r="F234" s="80">
        <v>0</v>
      </c>
      <c r="G234" s="80">
        <v>0</v>
      </c>
      <c r="H234" s="80">
        <f t="shared" si="11"/>
        <v>330</v>
      </c>
      <c r="I234" s="80">
        <v>0</v>
      </c>
      <c r="J234" s="80">
        <v>73</v>
      </c>
      <c r="K234" s="78">
        <v>1592000</v>
      </c>
    </row>
    <row r="235" spans="1:11">
      <c r="A235" s="77" t="s">
        <v>72</v>
      </c>
      <c r="B235" s="77">
        <v>40</v>
      </c>
      <c r="C235" s="77">
        <v>0</v>
      </c>
      <c r="D235" s="80">
        <f t="shared" si="10"/>
        <v>3228</v>
      </c>
      <c r="E235" s="80">
        <v>0</v>
      </c>
      <c r="F235" s="80">
        <v>0</v>
      </c>
      <c r="G235" s="80">
        <v>0</v>
      </c>
      <c r="H235" s="80">
        <f t="shared" si="11"/>
        <v>334</v>
      </c>
      <c r="I235" s="80">
        <v>0</v>
      </c>
      <c r="J235" s="80">
        <v>74</v>
      </c>
      <c r="K235" s="78">
        <v>1690000</v>
      </c>
    </row>
    <row r="236" spans="1:11">
      <c r="A236" s="77" t="s">
        <v>72</v>
      </c>
      <c r="B236" s="77">
        <v>40</v>
      </c>
      <c r="C236" s="77">
        <v>0</v>
      </c>
      <c r="D236" s="80">
        <f t="shared" si="10"/>
        <v>3267</v>
      </c>
      <c r="E236" s="80">
        <v>0</v>
      </c>
      <c r="F236" s="80">
        <v>0</v>
      </c>
      <c r="G236" s="80">
        <v>0</v>
      </c>
      <c r="H236" s="80">
        <f t="shared" si="11"/>
        <v>338</v>
      </c>
      <c r="I236" s="80">
        <v>0</v>
      </c>
      <c r="J236" s="80">
        <v>75</v>
      </c>
      <c r="K236" s="78">
        <v>1792000</v>
      </c>
    </row>
    <row r="237" spans="1:11">
      <c r="A237" s="77" t="s">
        <v>72</v>
      </c>
      <c r="B237" s="77">
        <v>40</v>
      </c>
      <c r="C237" s="77">
        <v>0</v>
      </c>
      <c r="D237" s="80">
        <f t="shared" si="10"/>
        <v>3306</v>
      </c>
      <c r="E237" s="80">
        <v>0</v>
      </c>
      <c r="F237" s="80">
        <v>0</v>
      </c>
      <c r="G237" s="80">
        <v>0</v>
      </c>
      <c r="H237" s="80">
        <f t="shared" si="11"/>
        <v>342</v>
      </c>
      <c r="I237" s="80">
        <v>0</v>
      </c>
      <c r="J237" s="80">
        <v>76</v>
      </c>
      <c r="K237" s="78">
        <v>1898000</v>
      </c>
    </row>
    <row r="238" spans="1:11">
      <c r="A238" s="77" t="s">
        <v>72</v>
      </c>
      <c r="B238" s="77">
        <v>40</v>
      </c>
      <c r="C238" s="77">
        <v>0</v>
      </c>
      <c r="D238" s="80">
        <f t="shared" si="10"/>
        <v>3345</v>
      </c>
      <c r="E238" s="80">
        <v>0</v>
      </c>
      <c r="F238" s="80">
        <v>0</v>
      </c>
      <c r="G238" s="80">
        <v>0</v>
      </c>
      <c r="H238" s="80">
        <f t="shared" si="11"/>
        <v>346</v>
      </c>
      <c r="I238" s="80">
        <v>0</v>
      </c>
      <c r="J238" s="80">
        <v>77</v>
      </c>
      <c r="K238" s="78">
        <v>2011000</v>
      </c>
    </row>
    <row r="239" spans="1:11">
      <c r="A239" s="77" t="s">
        <v>72</v>
      </c>
      <c r="B239" s="77">
        <v>40</v>
      </c>
      <c r="C239" s="77">
        <v>0</v>
      </c>
      <c r="D239" s="80">
        <f t="shared" si="10"/>
        <v>3384</v>
      </c>
      <c r="E239" s="80">
        <v>0</v>
      </c>
      <c r="F239" s="80">
        <v>0</v>
      </c>
      <c r="G239" s="80">
        <v>0</v>
      </c>
      <c r="H239" s="80">
        <f t="shared" si="11"/>
        <v>350</v>
      </c>
      <c r="I239" s="80">
        <v>0</v>
      </c>
      <c r="J239" s="80">
        <v>78</v>
      </c>
      <c r="K239" s="78">
        <v>2129000</v>
      </c>
    </row>
    <row r="240" spans="1:11">
      <c r="A240" s="77" t="s">
        <v>72</v>
      </c>
      <c r="B240" s="77">
        <v>40</v>
      </c>
      <c r="C240" s="77">
        <v>0</v>
      </c>
      <c r="D240" s="80">
        <f t="shared" si="10"/>
        <v>3423</v>
      </c>
      <c r="E240" s="80">
        <v>0</v>
      </c>
      <c r="F240" s="80">
        <v>0</v>
      </c>
      <c r="G240" s="80">
        <v>0</v>
      </c>
      <c r="H240" s="80">
        <f t="shared" si="11"/>
        <v>354</v>
      </c>
      <c r="I240" s="80">
        <v>0</v>
      </c>
      <c r="J240" s="80">
        <v>79</v>
      </c>
      <c r="K240" s="78">
        <v>2254000</v>
      </c>
    </row>
    <row r="241" spans="1:11">
      <c r="A241" s="77" t="s">
        <v>72</v>
      </c>
      <c r="B241" s="77">
        <v>40</v>
      </c>
      <c r="C241" s="77">
        <v>0</v>
      </c>
      <c r="D241" s="80">
        <f t="shared" si="10"/>
        <v>3462</v>
      </c>
      <c r="E241" s="80">
        <v>0</v>
      </c>
      <c r="F241" s="80">
        <v>0</v>
      </c>
      <c r="G241" s="80">
        <v>0</v>
      </c>
      <c r="H241" s="80">
        <f t="shared" si="11"/>
        <v>358</v>
      </c>
      <c r="I241" s="80">
        <v>0</v>
      </c>
      <c r="J241" s="80">
        <v>80</v>
      </c>
      <c r="K241" s="78">
        <v>2383000</v>
      </c>
    </row>
    <row r="242" spans="1:11">
      <c r="A242" s="81" t="s">
        <v>73</v>
      </c>
      <c r="B242" s="78">
        <v>60</v>
      </c>
      <c r="C242" s="77">
        <v>0</v>
      </c>
      <c r="D242" s="78">
        <f>494+51*(J242-1)</f>
        <v>494</v>
      </c>
      <c r="E242" s="78">
        <v>0</v>
      </c>
      <c r="F242" s="78">
        <v>0</v>
      </c>
      <c r="G242" s="78">
        <v>0</v>
      </c>
      <c r="H242" s="78">
        <f>56+5*(J242-1)</f>
        <v>56</v>
      </c>
      <c r="I242" s="80">
        <v>0</v>
      </c>
      <c r="J242" s="80">
        <v>1</v>
      </c>
      <c r="K242" s="78">
        <v>220</v>
      </c>
    </row>
    <row r="243" spans="1:11">
      <c r="A243" s="81" t="s">
        <v>73</v>
      </c>
      <c r="B243" s="80">
        <v>60</v>
      </c>
      <c r="C243" s="77">
        <v>0</v>
      </c>
      <c r="D243" s="80">
        <f t="shared" ref="D243:D306" si="12">494+51*(J243-1)</f>
        <v>545</v>
      </c>
      <c r="E243" s="80">
        <v>0</v>
      </c>
      <c r="F243" s="80">
        <v>0</v>
      </c>
      <c r="G243" s="80">
        <v>0</v>
      </c>
      <c r="H243" s="80">
        <f t="shared" ref="H243:H306" si="13">56+5*(J243-1)</f>
        <v>61</v>
      </c>
      <c r="I243" s="80">
        <v>0</v>
      </c>
      <c r="J243" s="80">
        <v>2</v>
      </c>
      <c r="K243" s="78">
        <v>300</v>
      </c>
    </row>
    <row r="244" spans="1:11">
      <c r="A244" s="81" t="s">
        <v>73</v>
      </c>
      <c r="B244" s="80">
        <v>60</v>
      </c>
      <c r="C244" s="77">
        <v>0</v>
      </c>
      <c r="D244" s="80">
        <f t="shared" si="12"/>
        <v>596</v>
      </c>
      <c r="E244" s="80">
        <v>0</v>
      </c>
      <c r="F244" s="80">
        <v>0</v>
      </c>
      <c r="G244" s="80">
        <v>0</v>
      </c>
      <c r="H244" s="80">
        <f t="shared" si="13"/>
        <v>66</v>
      </c>
      <c r="I244" s="80">
        <v>0</v>
      </c>
      <c r="J244" s="80">
        <v>3</v>
      </c>
      <c r="K244" s="78">
        <v>390</v>
      </c>
    </row>
    <row r="245" spans="1:11">
      <c r="A245" s="81" t="s">
        <v>73</v>
      </c>
      <c r="B245" s="80">
        <v>60</v>
      </c>
      <c r="C245" s="77">
        <v>0</v>
      </c>
      <c r="D245" s="80">
        <f t="shared" si="12"/>
        <v>647</v>
      </c>
      <c r="E245" s="80">
        <v>0</v>
      </c>
      <c r="F245" s="80">
        <v>0</v>
      </c>
      <c r="G245" s="80">
        <v>0</v>
      </c>
      <c r="H245" s="80">
        <f t="shared" si="13"/>
        <v>71</v>
      </c>
      <c r="I245" s="80">
        <v>0</v>
      </c>
      <c r="J245" s="80">
        <v>4</v>
      </c>
      <c r="K245" s="78">
        <v>500</v>
      </c>
    </row>
    <row r="246" spans="1:11">
      <c r="A246" s="81" t="s">
        <v>73</v>
      </c>
      <c r="B246" s="80">
        <v>60</v>
      </c>
      <c r="C246" s="77">
        <v>0</v>
      </c>
      <c r="D246" s="80">
        <f t="shared" si="12"/>
        <v>698</v>
      </c>
      <c r="E246" s="80">
        <v>0</v>
      </c>
      <c r="F246" s="80">
        <v>0</v>
      </c>
      <c r="G246" s="80">
        <v>0</v>
      </c>
      <c r="H246" s="80">
        <f t="shared" si="13"/>
        <v>76</v>
      </c>
      <c r="I246" s="80">
        <v>0</v>
      </c>
      <c r="J246" s="80">
        <v>5</v>
      </c>
      <c r="K246" s="78">
        <v>650</v>
      </c>
    </row>
    <row r="247" spans="1:11">
      <c r="A247" s="81" t="s">
        <v>73</v>
      </c>
      <c r="B247" s="80">
        <v>60</v>
      </c>
      <c r="C247" s="77">
        <v>0</v>
      </c>
      <c r="D247" s="80">
        <f t="shared" si="12"/>
        <v>749</v>
      </c>
      <c r="E247" s="80">
        <v>0</v>
      </c>
      <c r="F247" s="80">
        <v>0</v>
      </c>
      <c r="G247" s="80">
        <v>0</v>
      </c>
      <c r="H247" s="80">
        <f t="shared" si="13"/>
        <v>81</v>
      </c>
      <c r="I247" s="80">
        <v>0</v>
      </c>
      <c r="J247" s="80">
        <v>6</v>
      </c>
      <c r="K247" s="78">
        <v>880</v>
      </c>
    </row>
    <row r="248" spans="1:11">
      <c r="A248" s="81" t="s">
        <v>73</v>
      </c>
      <c r="B248" s="80">
        <v>60</v>
      </c>
      <c r="C248" s="77">
        <v>0</v>
      </c>
      <c r="D248" s="80">
        <f t="shared" si="12"/>
        <v>800</v>
      </c>
      <c r="E248" s="80">
        <v>0</v>
      </c>
      <c r="F248" s="80">
        <v>0</v>
      </c>
      <c r="G248" s="80">
        <v>0</v>
      </c>
      <c r="H248" s="80">
        <f t="shared" si="13"/>
        <v>86</v>
      </c>
      <c r="I248" s="80">
        <v>0</v>
      </c>
      <c r="J248" s="80">
        <v>7</v>
      </c>
      <c r="K248" s="78">
        <v>1200</v>
      </c>
    </row>
    <row r="249" spans="1:11">
      <c r="A249" s="81" t="s">
        <v>73</v>
      </c>
      <c r="B249" s="80">
        <v>60</v>
      </c>
      <c r="C249" s="77">
        <v>0</v>
      </c>
      <c r="D249" s="80">
        <f t="shared" si="12"/>
        <v>851</v>
      </c>
      <c r="E249" s="80">
        <v>0</v>
      </c>
      <c r="F249" s="80">
        <v>0</v>
      </c>
      <c r="G249" s="80">
        <v>0</v>
      </c>
      <c r="H249" s="80">
        <f t="shared" si="13"/>
        <v>91</v>
      </c>
      <c r="I249" s="80">
        <v>0</v>
      </c>
      <c r="J249" s="80">
        <v>8</v>
      </c>
      <c r="K249" s="78">
        <v>1500</v>
      </c>
    </row>
    <row r="250" spans="1:11">
      <c r="A250" s="81" t="s">
        <v>73</v>
      </c>
      <c r="B250" s="80">
        <v>60</v>
      </c>
      <c r="C250" s="77">
        <v>0</v>
      </c>
      <c r="D250" s="80">
        <f t="shared" si="12"/>
        <v>902</v>
      </c>
      <c r="E250" s="80">
        <v>0</v>
      </c>
      <c r="F250" s="80">
        <v>0</v>
      </c>
      <c r="G250" s="80">
        <v>0</v>
      </c>
      <c r="H250" s="80">
        <f t="shared" si="13"/>
        <v>96</v>
      </c>
      <c r="I250" s="80">
        <v>0</v>
      </c>
      <c r="J250" s="80">
        <v>9</v>
      </c>
      <c r="K250" s="78">
        <v>1800</v>
      </c>
    </row>
    <row r="251" spans="1:11">
      <c r="A251" s="81" t="s">
        <v>73</v>
      </c>
      <c r="B251" s="80">
        <v>60</v>
      </c>
      <c r="C251" s="77">
        <v>0</v>
      </c>
      <c r="D251" s="80">
        <f t="shared" si="12"/>
        <v>953</v>
      </c>
      <c r="E251" s="80">
        <v>0</v>
      </c>
      <c r="F251" s="80">
        <v>0</v>
      </c>
      <c r="G251" s="80">
        <v>0</v>
      </c>
      <c r="H251" s="80">
        <f t="shared" si="13"/>
        <v>101</v>
      </c>
      <c r="I251" s="80">
        <v>0</v>
      </c>
      <c r="J251" s="80">
        <v>10</v>
      </c>
      <c r="K251" s="78">
        <v>2300</v>
      </c>
    </row>
    <row r="252" spans="1:11">
      <c r="A252" s="81" t="s">
        <v>73</v>
      </c>
      <c r="B252" s="80">
        <v>60</v>
      </c>
      <c r="C252" s="77">
        <v>0</v>
      </c>
      <c r="D252" s="80">
        <f t="shared" si="12"/>
        <v>1004</v>
      </c>
      <c r="E252" s="80">
        <v>0</v>
      </c>
      <c r="F252" s="80">
        <v>0</v>
      </c>
      <c r="G252" s="80">
        <v>0</v>
      </c>
      <c r="H252" s="80">
        <f t="shared" si="13"/>
        <v>106</v>
      </c>
      <c r="I252" s="80">
        <v>0</v>
      </c>
      <c r="J252" s="80">
        <v>11</v>
      </c>
      <c r="K252" s="78">
        <v>2900</v>
      </c>
    </row>
    <row r="253" spans="1:11">
      <c r="A253" s="81" t="s">
        <v>73</v>
      </c>
      <c r="B253" s="80">
        <v>60</v>
      </c>
      <c r="C253" s="77">
        <v>0</v>
      </c>
      <c r="D253" s="80">
        <f t="shared" si="12"/>
        <v>1055</v>
      </c>
      <c r="E253" s="80">
        <v>0</v>
      </c>
      <c r="F253" s="80">
        <v>0</v>
      </c>
      <c r="G253" s="80">
        <v>0</v>
      </c>
      <c r="H253" s="80">
        <f t="shared" si="13"/>
        <v>111</v>
      </c>
      <c r="I253" s="80">
        <v>0</v>
      </c>
      <c r="J253" s="80">
        <v>12</v>
      </c>
      <c r="K253" s="78">
        <v>3400</v>
      </c>
    </row>
    <row r="254" spans="1:11">
      <c r="A254" s="81" t="s">
        <v>73</v>
      </c>
      <c r="B254" s="80">
        <v>60</v>
      </c>
      <c r="C254" s="77">
        <v>0</v>
      </c>
      <c r="D254" s="80">
        <f t="shared" si="12"/>
        <v>1106</v>
      </c>
      <c r="E254" s="80">
        <v>0</v>
      </c>
      <c r="F254" s="80">
        <v>0</v>
      </c>
      <c r="G254" s="80">
        <v>0</v>
      </c>
      <c r="H254" s="80">
        <f t="shared" si="13"/>
        <v>116</v>
      </c>
      <c r="I254" s="80">
        <v>0</v>
      </c>
      <c r="J254" s="80">
        <v>13</v>
      </c>
      <c r="K254" s="78">
        <v>4200</v>
      </c>
    </row>
    <row r="255" spans="1:11">
      <c r="A255" s="81" t="s">
        <v>73</v>
      </c>
      <c r="B255" s="80">
        <v>60</v>
      </c>
      <c r="C255" s="77">
        <v>0</v>
      </c>
      <c r="D255" s="80">
        <f t="shared" si="12"/>
        <v>1157</v>
      </c>
      <c r="E255" s="80">
        <v>0</v>
      </c>
      <c r="F255" s="80">
        <v>0</v>
      </c>
      <c r="G255" s="80">
        <v>0</v>
      </c>
      <c r="H255" s="80">
        <f t="shared" si="13"/>
        <v>121</v>
      </c>
      <c r="I255" s="80">
        <v>0</v>
      </c>
      <c r="J255" s="80">
        <v>14</v>
      </c>
      <c r="K255" s="78">
        <v>5000</v>
      </c>
    </row>
    <row r="256" spans="1:11">
      <c r="A256" s="81" t="s">
        <v>73</v>
      </c>
      <c r="B256" s="80">
        <v>60</v>
      </c>
      <c r="C256" s="77">
        <v>0</v>
      </c>
      <c r="D256" s="80">
        <f t="shared" si="12"/>
        <v>1208</v>
      </c>
      <c r="E256" s="80">
        <v>0</v>
      </c>
      <c r="F256" s="80">
        <v>0</v>
      </c>
      <c r="G256" s="80">
        <v>0</v>
      </c>
      <c r="H256" s="80">
        <f t="shared" si="13"/>
        <v>126</v>
      </c>
      <c r="I256" s="80">
        <v>0</v>
      </c>
      <c r="J256" s="80">
        <v>15</v>
      </c>
      <c r="K256" s="78">
        <v>6100</v>
      </c>
    </row>
    <row r="257" spans="1:11">
      <c r="A257" s="81" t="s">
        <v>73</v>
      </c>
      <c r="B257" s="80">
        <v>60</v>
      </c>
      <c r="C257" s="77">
        <v>0</v>
      </c>
      <c r="D257" s="80">
        <f t="shared" si="12"/>
        <v>1259</v>
      </c>
      <c r="E257" s="80">
        <v>0</v>
      </c>
      <c r="F257" s="80">
        <v>0</v>
      </c>
      <c r="G257" s="80">
        <v>0</v>
      </c>
      <c r="H257" s="80">
        <f t="shared" si="13"/>
        <v>131</v>
      </c>
      <c r="I257" s="80">
        <v>0</v>
      </c>
      <c r="J257" s="80">
        <v>16</v>
      </c>
      <c r="K257" s="78">
        <v>7200</v>
      </c>
    </row>
    <row r="258" spans="1:11">
      <c r="A258" s="81" t="s">
        <v>73</v>
      </c>
      <c r="B258" s="80">
        <v>60</v>
      </c>
      <c r="C258" s="77">
        <v>0</v>
      </c>
      <c r="D258" s="80">
        <f t="shared" si="12"/>
        <v>1310</v>
      </c>
      <c r="E258" s="80">
        <v>0</v>
      </c>
      <c r="F258" s="80">
        <v>0</v>
      </c>
      <c r="G258" s="80">
        <v>0</v>
      </c>
      <c r="H258" s="80">
        <f t="shared" si="13"/>
        <v>136</v>
      </c>
      <c r="I258" s="80">
        <v>0</v>
      </c>
      <c r="J258" s="80">
        <v>17</v>
      </c>
      <c r="K258" s="78">
        <v>8600</v>
      </c>
    </row>
    <row r="259" spans="1:11">
      <c r="A259" s="81" t="s">
        <v>73</v>
      </c>
      <c r="B259" s="80">
        <v>60</v>
      </c>
      <c r="C259" s="77">
        <v>0</v>
      </c>
      <c r="D259" s="80">
        <f t="shared" si="12"/>
        <v>1361</v>
      </c>
      <c r="E259" s="80">
        <v>0</v>
      </c>
      <c r="F259" s="80">
        <v>0</v>
      </c>
      <c r="G259" s="80">
        <v>0</v>
      </c>
      <c r="H259" s="80">
        <f t="shared" si="13"/>
        <v>141</v>
      </c>
      <c r="I259" s="80">
        <v>0</v>
      </c>
      <c r="J259" s="80">
        <v>18</v>
      </c>
      <c r="K259" s="78">
        <v>10000</v>
      </c>
    </row>
    <row r="260" spans="1:11">
      <c r="A260" s="81" t="s">
        <v>73</v>
      </c>
      <c r="B260" s="80">
        <v>60</v>
      </c>
      <c r="C260" s="77">
        <v>0</v>
      </c>
      <c r="D260" s="80">
        <f t="shared" si="12"/>
        <v>1412</v>
      </c>
      <c r="E260" s="80">
        <v>0</v>
      </c>
      <c r="F260" s="80">
        <v>0</v>
      </c>
      <c r="G260" s="80">
        <v>0</v>
      </c>
      <c r="H260" s="80">
        <f t="shared" si="13"/>
        <v>146</v>
      </c>
      <c r="I260" s="80">
        <v>0</v>
      </c>
      <c r="J260" s="80">
        <v>19</v>
      </c>
      <c r="K260" s="78">
        <v>11700</v>
      </c>
    </row>
    <row r="261" spans="1:11">
      <c r="A261" s="81" t="s">
        <v>73</v>
      </c>
      <c r="B261" s="80">
        <v>60</v>
      </c>
      <c r="C261" s="77">
        <v>0</v>
      </c>
      <c r="D261" s="80">
        <f t="shared" si="12"/>
        <v>1463</v>
      </c>
      <c r="E261" s="80">
        <v>0</v>
      </c>
      <c r="F261" s="80">
        <v>0</v>
      </c>
      <c r="G261" s="80">
        <v>0</v>
      </c>
      <c r="H261" s="80">
        <f t="shared" si="13"/>
        <v>151</v>
      </c>
      <c r="I261" s="80">
        <v>0</v>
      </c>
      <c r="J261" s="80">
        <v>20</v>
      </c>
      <c r="K261" s="78">
        <v>13600</v>
      </c>
    </row>
    <row r="262" spans="1:11">
      <c r="A262" s="81" t="s">
        <v>73</v>
      </c>
      <c r="B262" s="80">
        <v>60</v>
      </c>
      <c r="C262" s="77">
        <v>0</v>
      </c>
      <c r="D262" s="80">
        <f t="shared" si="12"/>
        <v>1514</v>
      </c>
      <c r="E262" s="80">
        <v>0</v>
      </c>
      <c r="F262" s="80">
        <v>0</v>
      </c>
      <c r="G262" s="80">
        <v>0</v>
      </c>
      <c r="H262" s="80">
        <f t="shared" si="13"/>
        <v>156</v>
      </c>
      <c r="I262" s="80">
        <v>0</v>
      </c>
      <c r="J262" s="80">
        <v>21</v>
      </c>
      <c r="K262" s="78">
        <v>15900</v>
      </c>
    </row>
    <row r="263" spans="1:11">
      <c r="A263" s="81" t="s">
        <v>73</v>
      </c>
      <c r="B263" s="80">
        <v>60</v>
      </c>
      <c r="C263" s="77">
        <v>0</v>
      </c>
      <c r="D263" s="80">
        <f t="shared" si="12"/>
        <v>1565</v>
      </c>
      <c r="E263" s="80">
        <v>0</v>
      </c>
      <c r="F263" s="80">
        <v>0</v>
      </c>
      <c r="G263" s="80">
        <v>0</v>
      </c>
      <c r="H263" s="80">
        <f t="shared" si="13"/>
        <v>161</v>
      </c>
      <c r="I263" s="80">
        <v>0</v>
      </c>
      <c r="J263" s="80">
        <v>22</v>
      </c>
      <c r="K263" s="78">
        <v>18300</v>
      </c>
    </row>
    <row r="264" spans="1:11">
      <c r="A264" s="81" t="s">
        <v>73</v>
      </c>
      <c r="B264" s="80">
        <v>60</v>
      </c>
      <c r="C264" s="77">
        <v>0</v>
      </c>
      <c r="D264" s="80">
        <f t="shared" si="12"/>
        <v>1616</v>
      </c>
      <c r="E264" s="80">
        <v>0</v>
      </c>
      <c r="F264" s="80">
        <v>0</v>
      </c>
      <c r="G264" s="80">
        <v>0</v>
      </c>
      <c r="H264" s="80">
        <f t="shared" si="13"/>
        <v>166</v>
      </c>
      <c r="I264" s="80">
        <v>0</v>
      </c>
      <c r="J264" s="80">
        <v>23</v>
      </c>
      <c r="K264" s="78">
        <v>21100</v>
      </c>
    </row>
    <row r="265" spans="1:11">
      <c r="A265" s="81" t="s">
        <v>73</v>
      </c>
      <c r="B265" s="80">
        <v>60</v>
      </c>
      <c r="C265" s="77">
        <v>0</v>
      </c>
      <c r="D265" s="80">
        <f t="shared" si="12"/>
        <v>1667</v>
      </c>
      <c r="E265" s="80">
        <v>0</v>
      </c>
      <c r="F265" s="80">
        <v>0</v>
      </c>
      <c r="G265" s="80">
        <v>0</v>
      </c>
      <c r="H265" s="80">
        <f t="shared" si="13"/>
        <v>171</v>
      </c>
      <c r="I265" s="80">
        <v>0</v>
      </c>
      <c r="J265" s="80">
        <v>24</v>
      </c>
      <c r="K265" s="78">
        <v>24100</v>
      </c>
    </row>
    <row r="266" spans="1:11">
      <c r="A266" s="81" t="s">
        <v>73</v>
      </c>
      <c r="B266" s="80">
        <v>60</v>
      </c>
      <c r="C266" s="77">
        <v>0</v>
      </c>
      <c r="D266" s="80">
        <f t="shared" si="12"/>
        <v>1718</v>
      </c>
      <c r="E266" s="80">
        <v>0</v>
      </c>
      <c r="F266" s="80">
        <v>0</v>
      </c>
      <c r="G266" s="80">
        <v>0</v>
      </c>
      <c r="H266" s="80">
        <f t="shared" si="13"/>
        <v>176</v>
      </c>
      <c r="I266" s="80">
        <v>0</v>
      </c>
      <c r="J266" s="80">
        <v>25</v>
      </c>
      <c r="K266" s="78">
        <v>27400</v>
      </c>
    </row>
    <row r="267" spans="1:11">
      <c r="A267" s="81" t="s">
        <v>73</v>
      </c>
      <c r="B267" s="80">
        <v>60</v>
      </c>
      <c r="C267" s="77">
        <v>0</v>
      </c>
      <c r="D267" s="80">
        <f t="shared" si="12"/>
        <v>1769</v>
      </c>
      <c r="E267" s="80">
        <v>0</v>
      </c>
      <c r="F267" s="80">
        <v>0</v>
      </c>
      <c r="G267" s="80">
        <v>0</v>
      </c>
      <c r="H267" s="80">
        <f t="shared" si="13"/>
        <v>181</v>
      </c>
      <c r="I267" s="80">
        <v>0</v>
      </c>
      <c r="J267" s="80">
        <v>26</v>
      </c>
      <c r="K267" s="78">
        <v>31300</v>
      </c>
    </row>
    <row r="268" spans="1:11">
      <c r="A268" s="81" t="s">
        <v>73</v>
      </c>
      <c r="B268" s="80">
        <v>60</v>
      </c>
      <c r="C268" s="77">
        <v>0</v>
      </c>
      <c r="D268" s="80">
        <f t="shared" si="12"/>
        <v>1820</v>
      </c>
      <c r="E268" s="80">
        <v>0</v>
      </c>
      <c r="F268" s="80">
        <v>0</v>
      </c>
      <c r="G268" s="80">
        <v>0</v>
      </c>
      <c r="H268" s="80">
        <f t="shared" si="13"/>
        <v>186</v>
      </c>
      <c r="I268" s="80">
        <v>0</v>
      </c>
      <c r="J268" s="80">
        <v>27</v>
      </c>
      <c r="K268" s="78">
        <v>35400</v>
      </c>
    </row>
    <row r="269" spans="1:11">
      <c r="A269" s="81" t="s">
        <v>73</v>
      </c>
      <c r="B269" s="80">
        <v>60</v>
      </c>
      <c r="C269" s="77">
        <v>0</v>
      </c>
      <c r="D269" s="80">
        <f t="shared" si="12"/>
        <v>1871</v>
      </c>
      <c r="E269" s="80">
        <v>0</v>
      </c>
      <c r="F269" s="80">
        <v>0</v>
      </c>
      <c r="G269" s="80">
        <v>0</v>
      </c>
      <c r="H269" s="80">
        <f t="shared" si="13"/>
        <v>191</v>
      </c>
      <c r="I269" s="80">
        <v>0</v>
      </c>
      <c r="J269" s="80">
        <v>28</v>
      </c>
      <c r="K269" s="78">
        <v>40100</v>
      </c>
    </row>
    <row r="270" spans="1:11">
      <c r="A270" s="81" t="s">
        <v>73</v>
      </c>
      <c r="B270" s="80">
        <v>60</v>
      </c>
      <c r="C270" s="77">
        <v>0</v>
      </c>
      <c r="D270" s="80">
        <f t="shared" si="12"/>
        <v>1922</v>
      </c>
      <c r="E270" s="80">
        <v>0</v>
      </c>
      <c r="F270" s="80">
        <v>0</v>
      </c>
      <c r="G270" s="80">
        <v>0</v>
      </c>
      <c r="H270" s="80">
        <f t="shared" si="13"/>
        <v>196</v>
      </c>
      <c r="I270" s="80">
        <v>0</v>
      </c>
      <c r="J270" s="80">
        <v>29</v>
      </c>
      <c r="K270" s="78">
        <v>45100</v>
      </c>
    </row>
    <row r="271" spans="1:11">
      <c r="A271" s="81" t="s">
        <v>73</v>
      </c>
      <c r="B271" s="80">
        <v>60</v>
      </c>
      <c r="C271" s="77">
        <v>0</v>
      </c>
      <c r="D271" s="80">
        <f t="shared" si="12"/>
        <v>1973</v>
      </c>
      <c r="E271" s="80">
        <v>0</v>
      </c>
      <c r="F271" s="80">
        <v>0</v>
      </c>
      <c r="G271" s="80">
        <v>0</v>
      </c>
      <c r="H271" s="80">
        <f t="shared" si="13"/>
        <v>201</v>
      </c>
      <c r="I271" s="80">
        <v>0</v>
      </c>
      <c r="J271" s="80">
        <v>30</v>
      </c>
      <c r="K271" s="78">
        <v>50600</v>
      </c>
    </row>
    <row r="272" spans="1:11">
      <c r="A272" s="81" t="s">
        <v>73</v>
      </c>
      <c r="B272" s="80">
        <v>60</v>
      </c>
      <c r="C272" s="77">
        <v>0</v>
      </c>
      <c r="D272" s="80">
        <f t="shared" si="12"/>
        <v>2024</v>
      </c>
      <c r="E272" s="80">
        <v>0</v>
      </c>
      <c r="F272" s="80">
        <v>0</v>
      </c>
      <c r="G272" s="80">
        <v>0</v>
      </c>
      <c r="H272" s="80">
        <f t="shared" si="13"/>
        <v>206</v>
      </c>
      <c r="I272" s="80">
        <v>0</v>
      </c>
      <c r="J272" s="80">
        <v>31</v>
      </c>
      <c r="K272" s="78">
        <v>56800</v>
      </c>
    </row>
    <row r="273" spans="1:11">
      <c r="A273" s="81" t="s">
        <v>73</v>
      </c>
      <c r="B273" s="80">
        <v>60</v>
      </c>
      <c r="C273" s="77">
        <v>0</v>
      </c>
      <c r="D273" s="80">
        <f t="shared" si="12"/>
        <v>2075</v>
      </c>
      <c r="E273" s="80">
        <v>0</v>
      </c>
      <c r="F273" s="80">
        <v>0</v>
      </c>
      <c r="G273" s="80">
        <v>0</v>
      </c>
      <c r="H273" s="80">
        <f t="shared" si="13"/>
        <v>211</v>
      </c>
      <c r="I273" s="80">
        <v>0</v>
      </c>
      <c r="J273" s="80">
        <v>32</v>
      </c>
      <c r="K273" s="78">
        <v>63200</v>
      </c>
    </row>
    <row r="274" spans="1:11">
      <c r="A274" s="81" t="s">
        <v>73</v>
      </c>
      <c r="B274" s="80">
        <v>60</v>
      </c>
      <c r="C274" s="77">
        <v>0</v>
      </c>
      <c r="D274" s="80">
        <f t="shared" si="12"/>
        <v>2126</v>
      </c>
      <c r="E274" s="80">
        <v>0</v>
      </c>
      <c r="F274" s="80">
        <v>0</v>
      </c>
      <c r="G274" s="80">
        <v>0</v>
      </c>
      <c r="H274" s="80">
        <f t="shared" si="13"/>
        <v>216</v>
      </c>
      <c r="I274" s="80">
        <v>0</v>
      </c>
      <c r="J274" s="80">
        <v>33</v>
      </c>
      <c r="K274" s="78">
        <v>70600</v>
      </c>
    </row>
    <row r="275" spans="1:11">
      <c r="A275" s="81" t="s">
        <v>73</v>
      </c>
      <c r="B275" s="80">
        <v>60</v>
      </c>
      <c r="C275" s="77">
        <v>0</v>
      </c>
      <c r="D275" s="80">
        <f t="shared" si="12"/>
        <v>2177</v>
      </c>
      <c r="E275" s="80">
        <v>0</v>
      </c>
      <c r="F275" s="80">
        <v>0</v>
      </c>
      <c r="G275" s="80">
        <v>0</v>
      </c>
      <c r="H275" s="80">
        <f t="shared" si="13"/>
        <v>221</v>
      </c>
      <c r="I275" s="80">
        <v>0</v>
      </c>
      <c r="J275" s="80">
        <v>34</v>
      </c>
      <c r="K275" s="78">
        <v>78400</v>
      </c>
    </row>
    <row r="276" spans="1:11">
      <c r="A276" s="81" t="s">
        <v>73</v>
      </c>
      <c r="B276" s="80">
        <v>60</v>
      </c>
      <c r="C276" s="77">
        <v>0</v>
      </c>
      <c r="D276" s="80">
        <f t="shared" si="12"/>
        <v>2228</v>
      </c>
      <c r="E276" s="80">
        <v>0</v>
      </c>
      <c r="F276" s="80">
        <v>0</v>
      </c>
      <c r="G276" s="80">
        <v>0</v>
      </c>
      <c r="H276" s="80">
        <f t="shared" si="13"/>
        <v>226</v>
      </c>
      <c r="I276" s="80">
        <v>0</v>
      </c>
      <c r="J276" s="80">
        <v>35</v>
      </c>
      <c r="K276" s="78">
        <v>87000</v>
      </c>
    </row>
    <row r="277" spans="1:11">
      <c r="A277" s="81" t="s">
        <v>73</v>
      </c>
      <c r="B277" s="80">
        <v>60</v>
      </c>
      <c r="C277" s="77">
        <v>0</v>
      </c>
      <c r="D277" s="80">
        <f t="shared" si="12"/>
        <v>2279</v>
      </c>
      <c r="E277" s="80">
        <v>0</v>
      </c>
      <c r="F277" s="80">
        <v>0</v>
      </c>
      <c r="G277" s="80">
        <v>0</v>
      </c>
      <c r="H277" s="80">
        <f t="shared" si="13"/>
        <v>231</v>
      </c>
      <c r="I277" s="80">
        <v>0</v>
      </c>
      <c r="J277" s="80">
        <v>36</v>
      </c>
      <c r="K277" s="78">
        <v>96400</v>
      </c>
    </row>
    <row r="278" spans="1:11">
      <c r="A278" s="81" t="s">
        <v>73</v>
      </c>
      <c r="B278" s="80">
        <v>60</v>
      </c>
      <c r="C278" s="77">
        <v>0</v>
      </c>
      <c r="D278" s="80">
        <f t="shared" si="12"/>
        <v>2330</v>
      </c>
      <c r="E278" s="80">
        <v>0</v>
      </c>
      <c r="F278" s="80">
        <v>0</v>
      </c>
      <c r="G278" s="80">
        <v>0</v>
      </c>
      <c r="H278" s="80">
        <f t="shared" si="13"/>
        <v>236</v>
      </c>
      <c r="I278" s="80">
        <v>0</v>
      </c>
      <c r="J278" s="80">
        <v>37</v>
      </c>
      <c r="K278" s="78">
        <v>107000</v>
      </c>
    </row>
    <row r="279" spans="1:11">
      <c r="A279" s="81" t="s">
        <v>73</v>
      </c>
      <c r="B279" s="80">
        <v>60</v>
      </c>
      <c r="C279" s="77">
        <v>0</v>
      </c>
      <c r="D279" s="80">
        <f t="shared" si="12"/>
        <v>2381</v>
      </c>
      <c r="E279" s="80">
        <v>0</v>
      </c>
      <c r="F279" s="80">
        <v>0</v>
      </c>
      <c r="G279" s="80">
        <v>0</v>
      </c>
      <c r="H279" s="80">
        <f t="shared" si="13"/>
        <v>241</v>
      </c>
      <c r="I279" s="80">
        <v>0</v>
      </c>
      <c r="J279" s="80">
        <v>38</v>
      </c>
      <c r="K279" s="78">
        <v>118000</v>
      </c>
    </row>
    <row r="280" spans="1:11">
      <c r="A280" s="81" t="s">
        <v>73</v>
      </c>
      <c r="B280" s="80">
        <v>60</v>
      </c>
      <c r="C280" s="77">
        <v>0</v>
      </c>
      <c r="D280" s="80">
        <f t="shared" si="12"/>
        <v>2432</v>
      </c>
      <c r="E280" s="80">
        <v>0</v>
      </c>
      <c r="F280" s="80">
        <v>0</v>
      </c>
      <c r="G280" s="80">
        <v>0</v>
      </c>
      <c r="H280" s="80">
        <f t="shared" si="13"/>
        <v>246</v>
      </c>
      <c r="I280" s="80">
        <v>0</v>
      </c>
      <c r="J280" s="80">
        <v>39</v>
      </c>
      <c r="K280" s="78">
        <v>130000</v>
      </c>
    </row>
    <row r="281" spans="1:11">
      <c r="A281" s="81" t="s">
        <v>73</v>
      </c>
      <c r="B281" s="80">
        <v>60</v>
      </c>
      <c r="C281" s="77">
        <v>0</v>
      </c>
      <c r="D281" s="80">
        <f t="shared" si="12"/>
        <v>2483</v>
      </c>
      <c r="E281" s="80">
        <v>0</v>
      </c>
      <c r="F281" s="80">
        <v>0</v>
      </c>
      <c r="G281" s="80">
        <v>0</v>
      </c>
      <c r="H281" s="80">
        <f t="shared" si="13"/>
        <v>251</v>
      </c>
      <c r="I281" s="80">
        <v>0</v>
      </c>
      <c r="J281" s="80">
        <v>40</v>
      </c>
      <c r="K281" s="78">
        <v>142000</v>
      </c>
    </row>
    <row r="282" spans="1:11">
      <c r="A282" s="81" t="s">
        <v>73</v>
      </c>
      <c r="B282" s="80">
        <v>60</v>
      </c>
      <c r="C282" s="77">
        <v>0</v>
      </c>
      <c r="D282" s="80">
        <f t="shared" si="12"/>
        <v>2534</v>
      </c>
      <c r="E282" s="80">
        <v>0</v>
      </c>
      <c r="F282" s="80">
        <v>0</v>
      </c>
      <c r="G282" s="80">
        <v>0</v>
      </c>
      <c r="H282" s="80">
        <f t="shared" si="13"/>
        <v>256</v>
      </c>
      <c r="I282" s="80">
        <v>0</v>
      </c>
      <c r="J282" s="80">
        <v>41</v>
      </c>
      <c r="K282" s="78">
        <v>156000</v>
      </c>
    </row>
    <row r="283" spans="1:11">
      <c r="A283" s="81" t="s">
        <v>73</v>
      </c>
      <c r="B283" s="80">
        <v>60</v>
      </c>
      <c r="C283" s="77">
        <v>0</v>
      </c>
      <c r="D283" s="80">
        <f t="shared" si="12"/>
        <v>2585</v>
      </c>
      <c r="E283" s="80">
        <v>0</v>
      </c>
      <c r="F283" s="80">
        <v>0</v>
      </c>
      <c r="G283" s="80">
        <v>0</v>
      </c>
      <c r="H283" s="80">
        <f t="shared" si="13"/>
        <v>261</v>
      </c>
      <c r="I283" s="80">
        <v>0</v>
      </c>
      <c r="J283" s="80">
        <v>42</v>
      </c>
      <c r="K283" s="78">
        <v>171000</v>
      </c>
    </row>
    <row r="284" spans="1:11">
      <c r="A284" s="81" t="s">
        <v>73</v>
      </c>
      <c r="B284" s="80">
        <v>60</v>
      </c>
      <c r="C284" s="77">
        <v>0</v>
      </c>
      <c r="D284" s="80">
        <f t="shared" si="12"/>
        <v>2636</v>
      </c>
      <c r="E284" s="80">
        <v>0</v>
      </c>
      <c r="F284" s="80">
        <v>0</v>
      </c>
      <c r="G284" s="80">
        <v>0</v>
      </c>
      <c r="H284" s="80">
        <f t="shared" si="13"/>
        <v>266</v>
      </c>
      <c r="I284" s="80">
        <v>0</v>
      </c>
      <c r="J284" s="80">
        <v>43</v>
      </c>
      <c r="K284" s="78">
        <v>187000</v>
      </c>
    </row>
    <row r="285" spans="1:11">
      <c r="A285" s="81" t="s">
        <v>73</v>
      </c>
      <c r="B285" s="80">
        <v>60</v>
      </c>
      <c r="C285" s="77">
        <v>0</v>
      </c>
      <c r="D285" s="80">
        <f t="shared" si="12"/>
        <v>2687</v>
      </c>
      <c r="E285" s="80">
        <v>0</v>
      </c>
      <c r="F285" s="80">
        <v>0</v>
      </c>
      <c r="G285" s="80">
        <v>0</v>
      </c>
      <c r="H285" s="80">
        <f t="shared" si="13"/>
        <v>271</v>
      </c>
      <c r="I285" s="80">
        <v>0</v>
      </c>
      <c r="J285" s="80">
        <v>44</v>
      </c>
      <c r="K285" s="78">
        <v>204000</v>
      </c>
    </row>
    <row r="286" spans="1:11">
      <c r="A286" s="81" t="s">
        <v>73</v>
      </c>
      <c r="B286" s="80">
        <v>60</v>
      </c>
      <c r="C286" s="77">
        <v>0</v>
      </c>
      <c r="D286" s="80">
        <f t="shared" si="12"/>
        <v>2738</v>
      </c>
      <c r="E286" s="80">
        <v>0</v>
      </c>
      <c r="F286" s="80">
        <v>0</v>
      </c>
      <c r="G286" s="80">
        <v>0</v>
      </c>
      <c r="H286" s="80">
        <f t="shared" si="13"/>
        <v>276</v>
      </c>
      <c r="I286" s="80">
        <v>0</v>
      </c>
      <c r="J286" s="80">
        <v>45</v>
      </c>
      <c r="K286" s="78">
        <v>222000</v>
      </c>
    </row>
    <row r="287" spans="1:11">
      <c r="A287" s="81" t="s">
        <v>73</v>
      </c>
      <c r="B287" s="80">
        <v>60</v>
      </c>
      <c r="C287" s="77">
        <v>0</v>
      </c>
      <c r="D287" s="80">
        <f t="shared" si="12"/>
        <v>2789</v>
      </c>
      <c r="E287" s="80">
        <v>0</v>
      </c>
      <c r="F287" s="80">
        <v>0</v>
      </c>
      <c r="G287" s="80">
        <v>0</v>
      </c>
      <c r="H287" s="80">
        <f t="shared" si="13"/>
        <v>281</v>
      </c>
      <c r="I287" s="80">
        <v>0</v>
      </c>
      <c r="J287" s="80">
        <v>46</v>
      </c>
      <c r="K287" s="78">
        <v>242000</v>
      </c>
    </row>
    <row r="288" spans="1:11">
      <c r="A288" s="81" t="s">
        <v>73</v>
      </c>
      <c r="B288" s="80">
        <v>60</v>
      </c>
      <c r="C288" s="77">
        <v>0</v>
      </c>
      <c r="D288" s="80">
        <f t="shared" si="12"/>
        <v>2840</v>
      </c>
      <c r="E288" s="80">
        <v>0</v>
      </c>
      <c r="F288" s="80">
        <v>0</v>
      </c>
      <c r="G288" s="80">
        <v>0</v>
      </c>
      <c r="H288" s="80">
        <f t="shared" si="13"/>
        <v>286</v>
      </c>
      <c r="I288" s="80">
        <v>0</v>
      </c>
      <c r="J288" s="80">
        <v>47</v>
      </c>
      <c r="K288" s="78">
        <v>262000</v>
      </c>
    </row>
    <row r="289" spans="1:11">
      <c r="A289" s="81" t="s">
        <v>73</v>
      </c>
      <c r="B289" s="80">
        <v>60</v>
      </c>
      <c r="C289" s="77">
        <v>0</v>
      </c>
      <c r="D289" s="80">
        <f t="shared" si="12"/>
        <v>2891</v>
      </c>
      <c r="E289" s="80">
        <v>0</v>
      </c>
      <c r="F289" s="80">
        <v>0</v>
      </c>
      <c r="G289" s="80">
        <v>0</v>
      </c>
      <c r="H289" s="80">
        <f t="shared" si="13"/>
        <v>291</v>
      </c>
      <c r="I289" s="80">
        <v>0</v>
      </c>
      <c r="J289" s="80">
        <v>48</v>
      </c>
      <c r="K289" s="78">
        <v>284000</v>
      </c>
    </row>
    <row r="290" spans="1:11">
      <c r="A290" s="81" t="s">
        <v>73</v>
      </c>
      <c r="B290" s="80">
        <v>60</v>
      </c>
      <c r="C290" s="77">
        <v>0</v>
      </c>
      <c r="D290" s="80">
        <f t="shared" si="12"/>
        <v>2942</v>
      </c>
      <c r="E290" s="80">
        <v>0</v>
      </c>
      <c r="F290" s="80">
        <v>0</v>
      </c>
      <c r="G290" s="80">
        <v>0</v>
      </c>
      <c r="H290" s="80">
        <f t="shared" si="13"/>
        <v>296</v>
      </c>
      <c r="I290" s="80">
        <v>0</v>
      </c>
      <c r="J290" s="80">
        <v>49</v>
      </c>
      <c r="K290" s="78">
        <v>308000</v>
      </c>
    </row>
    <row r="291" spans="1:11">
      <c r="A291" s="81" t="s">
        <v>73</v>
      </c>
      <c r="B291" s="80">
        <v>60</v>
      </c>
      <c r="C291" s="77">
        <v>0</v>
      </c>
      <c r="D291" s="80">
        <f t="shared" si="12"/>
        <v>2993</v>
      </c>
      <c r="E291" s="80">
        <v>0</v>
      </c>
      <c r="F291" s="80">
        <v>0</v>
      </c>
      <c r="G291" s="80">
        <v>0</v>
      </c>
      <c r="H291" s="80">
        <f t="shared" si="13"/>
        <v>301</v>
      </c>
      <c r="I291" s="80">
        <v>0</v>
      </c>
      <c r="J291" s="80">
        <v>50</v>
      </c>
      <c r="K291" s="78">
        <v>334000</v>
      </c>
    </row>
    <row r="292" spans="1:11">
      <c r="A292" s="81" t="s">
        <v>73</v>
      </c>
      <c r="B292" s="80">
        <v>60</v>
      </c>
      <c r="C292" s="77">
        <v>0</v>
      </c>
      <c r="D292" s="80">
        <f t="shared" si="12"/>
        <v>3044</v>
      </c>
      <c r="E292" s="80">
        <v>0</v>
      </c>
      <c r="F292" s="80">
        <v>0</v>
      </c>
      <c r="G292" s="80">
        <v>0</v>
      </c>
      <c r="H292" s="80">
        <f t="shared" si="13"/>
        <v>306</v>
      </c>
      <c r="I292" s="80">
        <v>0</v>
      </c>
      <c r="J292" s="80">
        <v>51</v>
      </c>
      <c r="K292" s="78">
        <v>361000</v>
      </c>
    </row>
    <row r="293" spans="1:11">
      <c r="A293" s="81" t="s">
        <v>73</v>
      </c>
      <c r="B293" s="80">
        <v>60</v>
      </c>
      <c r="C293" s="77">
        <v>0</v>
      </c>
      <c r="D293" s="80">
        <f t="shared" si="12"/>
        <v>3095</v>
      </c>
      <c r="E293" s="80">
        <v>0</v>
      </c>
      <c r="F293" s="80">
        <v>0</v>
      </c>
      <c r="G293" s="80">
        <v>0</v>
      </c>
      <c r="H293" s="80">
        <f t="shared" si="13"/>
        <v>311</v>
      </c>
      <c r="I293" s="80">
        <v>0</v>
      </c>
      <c r="J293" s="80">
        <v>52</v>
      </c>
      <c r="K293" s="78">
        <v>390000</v>
      </c>
    </row>
    <row r="294" spans="1:11">
      <c r="A294" s="81" t="s">
        <v>73</v>
      </c>
      <c r="B294" s="80">
        <v>60</v>
      </c>
      <c r="C294" s="77">
        <v>0</v>
      </c>
      <c r="D294" s="80">
        <f t="shared" si="12"/>
        <v>3146</v>
      </c>
      <c r="E294" s="80">
        <v>0</v>
      </c>
      <c r="F294" s="80">
        <v>0</v>
      </c>
      <c r="G294" s="80">
        <v>0</v>
      </c>
      <c r="H294" s="80">
        <f t="shared" si="13"/>
        <v>316</v>
      </c>
      <c r="I294" s="80">
        <v>0</v>
      </c>
      <c r="J294" s="80">
        <v>53</v>
      </c>
      <c r="K294" s="78">
        <v>420000</v>
      </c>
    </row>
    <row r="295" spans="1:11">
      <c r="A295" s="81" t="s">
        <v>73</v>
      </c>
      <c r="B295" s="80">
        <v>60</v>
      </c>
      <c r="C295" s="77">
        <v>0</v>
      </c>
      <c r="D295" s="80">
        <f t="shared" si="12"/>
        <v>3197</v>
      </c>
      <c r="E295" s="80">
        <v>0</v>
      </c>
      <c r="F295" s="80">
        <v>0</v>
      </c>
      <c r="G295" s="80">
        <v>0</v>
      </c>
      <c r="H295" s="80">
        <f t="shared" si="13"/>
        <v>321</v>
      </c>
      <c r="I295" s="80">
        <v>0</v>
      </c>
      <c r="J295" s="80">
        <v>54</v>
      </c>
      <c r="K295" s="78">
        <v>453000</v>
      </c>
    </row>
    <row r="296" spans="1:11">
      <c r="A296" s="81" t="s">
        <v>73</v>
      </c>
      <c r="B296" s="80">
        <v>60</v>
      </c>
      <c r="C296" s="77">
        <v>0</v>
      </c>
      <c r="D296" s="80">
        <f t="shared" si="12"/>
        <v>3248</v>
      </c>
      <c r="E296" s="80">
        <v>0</v>
      </c>
      <c r="F296" s="80">
        <v>0</v>
      </c>
      <c r="G296" s="80">
        <v>0</v>
      </c>
      <c r="H296" s="80">
        <f t="shared" si="13"/>
        <v>326</v>
      </c>
      <c r="I296" s="80">
        <v>0</v>
      </c>
      <c r="J296" s="80">
        <v>55</v>
      </c>
      <c r="K296" s="78">
        <v>488000</v>
      </c>
    </row>
    <row r="297" spans="1:11">
      <c r="A297" s="81" t="s">
        <v>73</v>
      </c>
      <c r="B297" s="80">
        <v>60</v>
      </c>
      <c r="C297" s="77">
        <v>0</v>
      </c>
      <c r="D297" s="80">
        <f t="shared" si="12"/>
        <v>3299</v>
      </c>
      <c r="E297" s="80">
        <v>0</v>
      </c>
      <c r="F297" s="80">
        <v>0</v>
      </c>
      <c r="G297" s="80">
        <v>0</v>
      </c>
      <c r="H297" s="80">
        <f t="shared" si="13"/>
        <v>331</v>
      </c>
      <c r="I297" s="80">
        <v>0</v>
      </c>
      <c r="J297" s="80">
        <v>56</v>
      </c>
      <c r="K297" s="78">
        <v>524000</v>
      </c>
    </row>
    <row r="298" spans="1:11">
      <c r="A298" s="81" t="s">
        <v>73</v>
      </c>
      <c r="B298" s="80">
        <v>60</v>
      </c>
      <c r="C298" s="77">
        <v>0</v>
      </c>
      <c r="D298" s="80">
        <f t="shared" si="12"/>
        <v>3350</v>
      </c>
      <c r="E298" s="80">
        <v>0</v>
      </c>
      <c r="F298" s="80">
        <v>0</v>
      </c>
      <c r="G298" s="80">
        <v>0</v>
      </c>
      <c r="H298" s="80">
        <f t="shared" si="13"/>
        <v>336</v>
      </c>
      <c r="I298" s="80">
        <v>0</v>
      </c>
      <c r="J298" s="80">
        <v>57</v>
      </c>
      <c r="K298" s="78">
        <v>563000</v>
      </c>
    </row>
    <row r="299" spans="1:11">
      <c r="A299" s="81" t="s">
        <v>73</v>
      </c>
      <c r="B299" s="80">
        <v>60</v>
      </c>
      <c r="C299" s="77">
        <v>0</v>
      </c>
      <c r="D299" s="80">
        <f t="shared" si="12"/>
        <v>3401</v>
      </c>
      <c r="E299" s="80">
        <v>0</v>
      </c>
      <c r="F299" s="80">
        <v>0</v>
      </c>
      <c r="G299" s="80">
        <v>0</v>
      </c>
      <c r="H299" s="80">
        <f t="shared" si="13"/>
        <v>341</v>
      </c>
      <c r="I299" s="80">
        <v>0</v>
      </c>
      <c r="J299" s="80">
        <v>58</v>
      </c>
      <c r="K299" s="78">
        <v>605000</v>
      </c>
    </row>
    <row r="300" spans="1:11">
      <c r="A300" s="81" t="s">
        <v>73</v>
      </c>
      <c r="B300" s="80">
        <v>60</v>
      </c>
      <c r="C300" s="77">
        <v>0</v>
      </c>
      <c r="D300" s="80">
        <f t="shared" si="12"/>
        <v>3452</v>
      </c>
      <c r="E300" s="80">
        <v>0</v>
      </c>
      <c r="F300" s="80">
        <v>0</v>
      </c>
      <c r="G300" s="80">
        <v>0</v>
      </c>
      <c r="H300" s="80">
        <f t="shared" si="13"/>
        <v>346</v>
      </c>
      <c r="I300" s="80">
        <v>0</v>
      </c>
      <c r="J300" s="80">
        <v>59</v>
      </c>
      <c r="K300" s="78">
        <v>648000</v>
      </c>
    </row>
    <row r="301" spans="1:11">
      <c r="A301" s="81" t="s">
        <v>73</v>
      </c>
      <c r="B301" s="80">
        <v>60</v>
      </c>
      <c r="C301" s="77">
        <v>0</v>
      </c>
      <c r="D301" s="80">
        <f t="shared" si="12"/>
        <v>3503</v>
      </c>
      <c r="E301" s="80">
        <v>0</v>
      </c>
      <c r="F301" s="80">
        <v>0</v>
      </c>
      <c r="G301" s="80">
        <v>0</v>
      </c>
      <c r="H301" s="80">
        <f t="shared" si="13"/>
        <v>351</v>
      </c>
      <c r="I301" s="80">
        <v>0</v>
      </c>
      <c r="J301" s="80">
        <v>60</v>
      </c>
      <c r="K301" s="78">
        <v>695000</v>
      </c>
    </row>
    <row r="302" spans="1:11">
      <c r="A302" s="81" t="s">
        <v>73</v>
      </c>
      <c r="B302" s="80">
        <v>60</v>
      </c>
      <c r="C302" s="77">
        <v>0</v>
      </c>
      <c r="D302" s="80">
        <f t="shared" si="12"/>
        <v>3554</v>
      </c>
      <c r="E302" s="80">
        <v>0</v>
      </c>
      <c r="F302" s="80">
        <v>0</v>
      </c>
      <c r="G302" s="80">
        <v>0</v>
      </c>
      <c r="H302" s="80">
        <f t="shared" si="13"/>
        <v>356</v>
      </c>
      <c r="I302" s="80">
        <v>0</v>
      </c>
      <c r="J302" s="80">
        <v>61</v>
      </c>
      <c r="K302" s="78">
        <v>744000</v>
      </c>
    </row>
    <row r="303" spans="1:11">
      <c r="A303" s="81" t="s">
        <v>73</v>
      </c>
      <c r="B303" s="80">
        <v>60</v>
      </c>
      <c r="C303" s="77">
        <v>0</v>
      </c>
      <c r="D303" s="80">
        <f t="shared" si="12"/>
        <v>3605</v>
      </c>
      <c r="E303" s="80">
        <v>0</v>
      </c>
      <c r="F303" s="80">
        <v>0</v>
      </c>
      <c r="G303" s="80">
        <v>0</v>
      </c>
      <c r="H303" s="80">
        <f t="shared" si="13"/>
        <v>361</v>
      </c>
      <c r="I303" s="80">
        <v>0</v>
      </c>
      <c r="J303" s="80">
        <v>62</v>
      </c>
      <c r="K303" s="78">
        <v>796000</v>
      </c>
    </row>
    <row r="304" spans="1:11">
      <c r="A304" s="81" t="s">
        <v>73</v>
      </c>
      <c r="B304" s="80">
        <v>60</v>
      </c>
      <c r="C304" s="77">
        <v>0</v>
      </c>
      <c r="D304" s="80">
        <f t="shared" si="12"/>
        <v>3656</v>
      </c>
      <c r="E304" s="80">
        <v>0</v>
      </c>
      <c r="F304" s="80">
        <v>0</v>
      </c>
      <c r="G304" s="80">
        <v>0</v>
      </c>
      <c r="H304" s="80">
        <f t="shared" si="13"/>
        <v>366</v>
      </c>
      <c r="I304" s="80">
        <v>0</v>
      </c>
      <c r="J304" s="80">
        <v>63</v>
      </c>
      <c r="K304" s="78">
        <v>851000</v>
      </c>
    </row>
    <row r="305" spans="1:11">
      <c r="A305" s="81" t="s">
        <v>73</v>
      </c>
      <c r="B305" s="80">
        <v>60</v>
      </c>
      <c r="C305" s="77">
        <v>0</v>
      </c>
      <c r="D305" s="80">
        <f t="shared" si="12"/>
        <v>3707</v>
      </c>
      <c r="E305" s="80">
        <v>0</v>
      </c>
      <c r="F305" s="80">
        <v>0</v>
      </c>
      <c r="G305" s="80">
        <v>0</v>
      </c>
      <c r="H305" s="80">
        <f t="shared" si="13"/>
        <v>371</v>
      </c>
      <c r="I305" s="80">
        <v>0</v>
      </c>
      <c r="J305" s="80">
        <v>64</v>
      </c>
      <c r="K305" s="78">
        <v>908000</v>
      </c>
    </row>
    <row r="306" spans="1:11">
      <c r="A306" s="81" t="s">
        <v>73</v>
      </c>
      <c r="B306" s="80">
        <v>60</v>
      </c>
      <c r="C306" s="77">
        <v>0</v>
      </c>
      <c r="D306" s="80">
        <f t="shared" si="12"/>
        <v>3758</v>
      </c>
      <c r="E306" s="80">
        <v>0</v>
      </c>
      <c r="F306" s="80">
        <v>0</v>
      </c>
      <c r="G306" s="80">
        <v>0</v>
      </c>
      <c r="H306" s="80">
        <f t="shared" si="13"/>
        <v>376</v>
      </c>
      <c r="I306" s="80">
        <v>0</v>
      </c>
      <c r="J306" s="80">
        <v>65</v>
      </c>
      <c r="K306" s="78">
        <v>970000</v>
      </c>
    </row>
    <row r="307" spans="1:11">
      <c r="A307" s="81" t="s">
        <v>73</v>
      </c>
      <c r="B307" s="80">
        <v>60</v>
      </c>
      <c r="C307" s="77">
        <v>0</v>
      </c>
      <c r="D307" s="80">
        <f t="shared" ref="D307:D321" si="14">494+51*(J307-1)</f>
        <v>3809</v>
      </c>
      <c r="E307" s="80">
        <v>0</v>
      </c>
      <c r="F307" s="80">
        <v>0</v>
      </c>
      <c r="G307" s="80">
        <v>0</v>
      </c>
      <c r="H307" s="80">
        <f t="shared" ref="H307:H321" si="15">56+5*(J307-1)</f>
        <v>381</v>
      </c>
      <c r="I307" s="80">
        <v>0</v>
      </c>
      <c r="J307" s="80">
        <v>66</v>
      </c>
      <c r="K307" s="78">
        <v>1033000</v>
      </c>
    </row>
    <row r="308" spans="1:11">
      <c r="A308" s="81" t="s">
        <v>73</v>
      </c>
      <c r="B308" s="80">
        <v>60</v>
      </c>
      <c r="C308" s="77">
        <v>0</v>
      </c>
      <c r="D308" s="80">
        <f t="shared" si="14"/>
        <v>3860</v>
      </c>
      <c r="E308" s="80">
        <v>0</v>
      </c>
      <c r="F308" s="80">
        <v>0</v>
      </c>
      <c r="G308" s="80">
        <v>0</v>
      </c>
      <c r="H308" s="80">
        <f t="shared" si="15"/>
        <v>386</v>
      </c>
      <c r="I308" s="80">
        <v>0</v>
      </c>
      <c r="J308" s="80">
        <v>67</v>
      </c>
      <c r="K308" s="78">
        <v>1102000</v>
      </c>
    </row>
    <row r="309" spans="1:11">
      <c r="A309" s="81" t="s">
        <v>73</v>
      </c>
      <c r="B309" s="80">
        <v>60</v>
      </c>
      <c r="C309" s="77">
        <v>0</v>
      </c>
      <c r="D309" s="80">
        <f t="shared" si="14"/>
        <v>3911</v>
      </c>
      <c r="E309" s="80">
        <v>0</v>
      </c>
      <c r="F309" s="80">
        <v>0</v>
      </c>
      <c r="G309" s="80">
        <v>0</v>
      </c>
      <c r="H309" s="80">
        <f t="shared" si="15"/>
        <v>391</v>
      </c>
      <c r="I309" s="80">
        <v>0</v>
      </c>
      <c r="J309" s="80">
        <v>68</v>
      </c>
      <c r="K309" s="78">
        <v>1174000</v>
      </c>
    </row>
    <row r="310" spans="1:11">
      <c r="A310" s="81" t="s">
        <v>73</v>
      </c>
      <c r="B310" s="80">
        <v>60</v>
      </c>
      <c r="C310" s="77">
        <v>0</v>
      </c>
      <c r="D310" s="80">
        <f t="shared" si="14"/>
        <v>3962</v>
      </c>
      <c r="E310" s="80">
        <v>0</v>
      </c>
      <c r="F310" s="80">
        <v>0</v>
      </c>
      <c r="G310" s="80">
        <v>0</v>
      </c>
      <c r="H310" s="80">
        <f t="shared" si="15"/>
        <v>396</v>
      </c>
      <c r="I310" s="80">
        <v>0</v>
      </c>
      <c r="J310" s="80">
        <v>69</v>
      </c>
      <c r="K310" s="78">
        <v>1249000</v>
      </c>
    </row>
    <row r="311" spans="1:11">
      <c r="A311" s="81" t="s">
        <v>73</v>
      </c>
      <c r="B311" s="80">
        <v>60</v>
      </c>
      <c r="C311" s="77">
        <v>0</v>
      </c>
      <c r="D311" s="80">
        <f t="shared" si="14"/>
        <v>4013</v>
      </c>
      <c r="E311" s="80">
        <v>0</v>
      </c>
      <c r="F311" s="80">
        <v>0</v>
      </c>
      <c r="G311" s="80">
        <v>0</v>
      </c>
      <c r="H311" s="80">
        <f t="shared" si="15"/>
        <v>401</v>
      </c>
      <c r="I311" s="80">
        <v>0</v>
      </c>
      <c r="J311" s="80">
        <v>70</v>
      </c>
      <c r="K311" s="78">
        <v>1328000</v>
      </c>
    </row>
    <row r="312" spans="1:11">
      <c r="A312" s="81" t="s">
        <v>73</v>
      </c>
      <c r="B312" s="80">
        <v>60</v>
      </c>
      <c r="C312" s="77">
        <v>0</v>
      </c>
      <c r="D312" s="80">
        <f t="shared" si="14"/>
        <v>4064</v>
      </c>
      <c r="E312" s="80">
        <v>0</v>
      </c>
      <c r="F312" s="80">
        <v>0</v>
      </c>
      <c r="G312" s="80">
        <v>0</v>
      </c>
      <c r="H312" s="80">
        <f t="shared" si="15"/>
        <v>406</v>
      </c>
      <c r="I312" s="80">
        <v>0</v>
      </c>
      <c r="J312" s="80">
        <v>71</v>
      </c>
      <c r="K312" s="78">
        <v>1412000</v>
      </c>
    </row>
    <row r="313" spans="1:11">
      <c r="A313" s="81" t="s">
        <v>73</v>
      </c>
      <c r="B313" s="80">
        <v>60</v>
      </c>
      <c r="C313" s="77">
        <v>0</v>
      </c>
      <c r="D313" s="80">
        <f t="shared" si="14"/>
        <v>4115</v>
      </c>
      <c r="E313" s="80">
        <v>0</v>
      </c>
      <c r="F313" s="80">
        <v>0</v>
      </c>
      <c r="G313" s="80">
        <v>0</v>
      </c>
      <c r="H313" s="80">
        <f t="shared" si="15"/>
        <v>411</v>
      </c>
      <c r="I313" s="80">
        <v>0</v>
      </c>
      <c r="J313" s="80">
        <v>72</v>
      </c>
      <c r="K313" s="78">
        <v>1499000</v>
      </c>
    </row>
    <row r="314" spans="1:11">
      <c r="A314" s="81" t="s">
        <v>73</v>
      </c>
      <c r="B314" s="80">
        <v>60</v>
      </c>
      <c r="C314" s="77">
        <v>0</v>
      </c>
      <c r="D314" s="80">
        <f t="shared" si="14"/>
        <v>4166</v>
      </c>
      <c r="E314" s="80">
        <v>0</v>
      </c>
      <c r="F314" s="80">
        <v>0</v>
      </c>
      <c r="G314" s="80">
        <v>0</v>
      </c>
      <c r="H314" s="80">
        <f t="shared" si="15"/>
        <v>416</v>
      </c>
      <c r="I314" s="80">
        <v>0</v>
      </c>
      <c r="J314" s="80">
        <v>73</v>
      </c>
      <c r="K314" s="78">
        <v>1592000</v>
      </c>
    </row>
    <row r="315" spans="1:11">
      <c r="A315" s="81" t="s">
        <v>73</v>
      </c>
      <c r="B315" s="80">
        <v>60</v>
      </c>
      <c r="C315" s="77">
        <v>0</v>
      </c>
      <c r="D315" s="80">
        <f t="shared" si="14"/>
        <v>4217</v>
      </c>
      <c r="E315" s="80">
        <v>0</v>
      </c>
      <c r="F315" s="80">
        <v>0</v>
      </c>
      <c r="G315" s="80">
        <v>0</v>
      </c>
      <c r="H315" s="80">
        <f t="shared" si="15"/>
        <v>421</v>
      </c>
      <c r="I315" s="80">
        <v>0</v>
      </c>
      <c r="J315" s="80">
        <v>74</v>
      </c>
      <c r="K315" s="78">
        <v>1690000</v>
      </c>
    </row>
    <row r="316" spans="1:11">
      <c r="A316" s="81" t="s">
        <v>73</v>
      </c>
      <c r="B316" s="80">
        <v>60</v>
      </c>
      <c r="C316" s="77">
        <v>0</v>
      </c>
      <c r="D316" s="80">
        <f t="shared" si="14"/>
        <v>4268</v>
      </c>
      <c r="E316" s="80">
        <v>0</v>
      </c>
      <c r="F316" s="80">
        <v>0</v>
      </c>
      <c r="G316" s="80">
        <v>0</v>
      </c>
      <c r="H316" s="80">
        <f t="shared" si="15"/>
        <v>426</v>
      </c>
      <c r="I316" s="80">
        <v>0</v>
      </c>
      <c r="J316" s="80">
        <v>75</v>
      </c>
      <c r="K316" s="78">
        <v>1792000</v>
      </c>
    </row>
    <row r="317" spans="1:11">
      <c r="A317" s="81" t="s">
        <v>73</v>
      </c>
      <c r="B317" s="80">
        <v>60</v>
      </c>
      <c r="C317" s="77">
        <v>0</v>
      </c>
      <c r="D317" s="80">
        <f t="shared" si="14"/>
        <v>4319</v>
      </c>
      <c r="E317" s="80">
        <v>0</v>
      </c>
      <c r="F317" s="80">
        <v>0</v>
      </c>
      <c r="G317" s="80">
        <v>0</v>
      </c>
      <c r="H317" s="80">
        <f t="shared" si="15"/>
        <v>431</v>
      </c>
      <c r="I317" s="80">
        <v>0</v>
      </c>
      <c r="J317" s="80">
        <v>76</v>
      </c>
      <c r="K317" s="78">
        <v>1898000</v>
      </c>
    </row>
    <row r="318" spans="1:11">
      <c r="A318" s="81" t="s">
        <v>73</v>
      </c>
      <c r="B318" s="80">
        <v>60</v>
      </c>
      <c r="C318" s="77">
        <v>0</v>
      </c>
      <c r="D318" s="80">
        <f t="shared" si="14"/>
        <v>4370</v>
      </c>
      <c r="E318" s="80">
        <v>0</v>
      </c>
      <c r="F318" s="80">
        <v>0</v>
      </c>
      <c r="G318" s="80">
        <v>0</v>
      </c>
      <c r="H318" s="80">
        <f t="shared" si="15"/>
        <v>436</v>
      </c>
      <c r="I318" s="80">
        <v>0</v>
      </c>
      <c r="J318" s="80">
        <v>77</v>
      </c>
      <c r="K318" s="78">
        <v>2011000</v>
      </c>
    </row>
    <row r="319" spans="1:11">
      <c r="A319" s="81" t="s">
        <v>73</v>
      </c>
      <c r="B319" s="80">
        <v>60</v>
      </c>
      <c r="C319" s="77">
        <v>0</v>
      </c>
      <c r="D319" s="80">
        <f t="shared" si="14"/>
        <v>4421</v>
      </c>
      <c r="E319" s="80">
        <v>0</v>
      </c>
      <c r="F319" s="80">
        <v>0</v>
      </c>
      <c r="G319" s="80">
        <v>0</v>
      </c>
      <c r="H319" s="80">
        <f t="shared" si="15"/>
        <v>441</v>
      </c>
      <c r="I319" s="80">
        <v>0</v>
      </c>
      <c r="J319" s="80">
        <v>78</v>
      </c>
      <c r="K319" s="78">
        <v>2129000</v>
      </c>
    </row>
    <row r="320" spans="1:11">
      <c r="A320" s="81" t="s">
        <v>73</v>
      </c>
      <c r="B320" s="80">
        <v>60</v>
      </c>
      <c r="C320" s="77">
        <v>0</v>
      </c>
      <c r="D320" s="80">
        <f t="shared" si="14"/>
        <v>4472</v>
      </c>
      <c r="E320" s="80">
        <v>0</v>
      </c>
      <c r="F320" s="80">
        <v>0</v>
      </c>
      <c r="G320" s="80">
        <v>0</v>
      </c>
      <c r="H320" s="80">
        <f t="shared" si="15"/>
        <v>446</v>
      </c>
      <c r="I320" s="80">
        <v>0</v>
      </c>
      <c r="J320" s="80">
        <v>79</v>
      </c>
      <c r="K320" s="78">
        <v>2254000</v>
      </c>
    </row>
    <row r="321" spans="1:11">
      <c r="A321" s="81" t="s">
        <v>73</v>
      </c>
      <c r="B321" s="80">
        <v>60</v>
      </c>
      <c r="C321" s="77">
        <v>0</v>
      </c>
      <c r="D321" s="80">
        <f t="shared" si="14"/>
        <v>4523</v>
      </c>
      <c r="E321" s="80">
        <v>0</v>
      </c>
      <c r="F321" s="80">
        <v>0</v>
      </c>
      <c r="G321" s="80">
        <v>0</v>
      </c>
      <c r="H321" s="80">
        <f t="shared" si="15"/>
        <v>451</v>
      </c>
      <c r="I321" s="80">
        <v>0</v>
      </c>
      <c r="J321" s="80">
        <v>80</v>
      </c>
      <c r="K321" s="78">
        <v>2383000</v>
      </c>
    </row>
    <row r="322" spans="1:11">
      <c r="A322" s="78" t="s">
        <v>74</v>
      </c>
      <c r="B322" s="78">
        <v>80</v>
      </c>
      <c r="C322" s="78">
        <v>0</v>
      </c>
      <c r="D322" s="78">
        <f>1010+81*(J322-1)</f>
        <v>1010</v>
      </c>
      <c r="E322" s="78">
        <v>0</v>
      </c>
      <c r="F322" s="78">
        <v>0</v>
      </c>
      <c r="G322" s="78">
        <v>0</v>
      </c>
      <c r="H322" s="78">
        <f>74+7*(J322-1)</f>
        <v>74</v>
      </c>
      <c r="I322" s="78">
        <v>0</v>
      </c>
      <c r="J322" s="80">
        <v>1</v>
      </c>
      <c r="K322" s="78">
        <v>220</v>
      </c>
    </row>
    <row r="323" spans="1:11">
      <c r="A323" s="80" t="s">
        <v>74</v>
      </c>
      <c r="B323" s="80">
        <v>80</v>
      </c>
      <c r="C323" s="80">
        <v>0</v>
      </c>
      <c r="D323" s="80">
        <f t="shared" ref="D323:D386" si="16">1010+81*(J323-1)</f>
        <v>1091</v>
      </c>
      <c r="E323" s="80">
        <v>0</v>
      </c>
      <c r="F323" s="80">
        <v>0</v>
      </c>
      <c r="G323" s="80">
        <v>0</v>
      </c>
      <c r="H323" s="80">
        <f t="shared" ref="H323:H386" si="17">74+7*(J323-1)</f>
        <v>81</v>
      </c>
      <c r="I323" s="80">
        <v>0</v>
      </c>
      <c r="J323" s="80">
        <v>2</v>
      </c>
      <c r="K323" s="78">
        <v>300</v>
      </c>
    </row>
    <row r="324" spans="1:11">
      <c r="A324" s="80" t="s">
        <v>74</v>
      </c>
      <c r="B324" s="80">
        <v>80</v>
      </c>
      <c r="C324" s="80">
        <v>0</v>
      </c>
      <c r="D324" s="80">
        <f t="shared" si="16"/>
        <v>1172</v>
      </c>
      <c r="E324" s="80">
        <v>0</v>
      </c>
      <c r="F324" s="80">
        <v>0</v>
      </c>
      <c r="G324" s="80">
        <v>0</v>
      </c>
      <c r="H324" s="80">
        <f t="shared" si="17"/>
        <v>88</v>
      </c>
      <c r="I324" s="80">
        <v>0</v>
      </c>
      <c r="J324" s="80">
        <v>3</v>
      </c>
      <c r="K324" s="78">
        <v>390</v>
      </c>
    </row>
    <row r="325" spans="1:11">
      <c r="A325" s="80" t="s">
        <v>74</v>
      </c>
      <c r="B325" s="80">
        <v>80</v>
      </c>
      <c r="C325" s="80">
        <v>0</v>
      </c>
      <c r="D325" s="80">
        <f t="shared" si="16"/>
        <v>1253</v>
      </c>
      <c r="E325" s="80">
        <v>0</v>
      </c>
      <c r="F325" s="80">
        <v>0</v>
      </c>
      <c r="G325" s="80">
        <v>0</v>
      </c>
      <c r="H325" s="80">
        <f t="shared" si="17"/>
        <v>95</v>
      </c>
      <c r="I325" s="80">
        <v>0</v>
      </c>
      <c r="J325" s="80">
        <v>4</v>
      </c>
      <c r="K325" s="78">
        <v>500</v>
      </c>
    </row>
    <row r="326" spans="1:11">
      <c r="A326" s="80" t="s">
        <v>74</v>
      </c>
      <c r="B326" s="80">
        <v>80</v>
      </c>
      <c r="C326" s="80">
        <v>0</v>
      </c>
      <c r="D326" s="80">
        <f t="shared" si="16"/>
        <v>1334</v>
      </c>
      <c r="E326" s="80">
        <v>0</v>
      </c>
      <c r="F326" s="80">
        <v>0</v>
      </c>
      <c r="G326" s="80">
        <v>0</v>
      </c>
      <c r="H326" s="80">
        <f t="shared" si="17"/>
        <v>102</v>
      </c>
      <c r="I326" s="80">
        <v>0</v>
      </c>
      <c r="J326" s="80">
        <v>5</v>
      </c>
      <c r="K326" s="78">
        <v>650</v>
      </c>
    </row>
    <row r="327" spans="1:11">
      <c r="A327" s="80" t="s">
        <v>74</v>
      </c>
      <c r="B327" s="80">
        <v>80</v>
      </c>
      <c r="C327" s="80">
        <v>0</v>
      </c>
      <c r="D327" s="80">
        <f t="shared" si="16"/>
        <v>1415</v>
      </c>
      <c r="E327" s="80">
        <v>0</v>
      </c>
      <c r="F327" s="80">
        <v>0</v>
      </c>
      <c r="G327" s="80">
        <v>0</v>
      </c>
      <c r="H327" s="80">
        <f t="shared" si="17"/>
        <v>109</v>
      </c>
      <c r="I327" s="80">
        <v>0</v>
      </c>
      <c r="J327" s="80">
        <v>6</v>
      </c>
      <c r="K327" s="78">
        <v>880</v>
      </c>
    </row>
    <row r="328" spans="1:11">
      <c r="A328" s="80" t="s">
        <v>74</v>
      </c>
      <c r="B328" s="80">
        <v>80</v>
      </c>
      <c r="C328" s="80">
        <v>0</v>
      </c>
      <c r="D328" s="80">
        <f t="shared" si="16"/>
        <v>1496</v>
      </c>
      <c r="E328" s="80">
        <v>0</v>
      </c>
      <c r="F328" s="80">
        <v>0</v>
      </c>
      <c r="G328" s="80">
        <v>0</v>
      </c>
      <c r="H328" s="80">
        <f t="shared" si="17"/>
        <v>116</v>
      </c>
      <c r="I328" s="80">
        <v>0</v>
      </c>
      <c r="J328" s="80">
        <v>7</v>
      </c>
      <c r="K328" s="78">
        <v>1200</v>
      </c>
    </row>
    <row r="329" spans="1:11">
      <c r="A329" s="80" t="s">
        <v>74</v>
      </c>
      <c r="B329" s="80">
        <v>80</v>
      </c>
      <c r="C329" s="80">
        <v>0</v>
      </c>
      <c r="D329" s="80">
        <f t="shared" si="16"/>
        <v>1577</v>
      </c>
      <c r="E329" s="80">
        <v>0</v>
      </c>
      <c r="F329" s="80">
        <v>0</v>
      </c>
      <c r="G329" s="80">
        <v>0</v>
      </c>
      <c r="H329" s="80">
        <f t="shared" si="17"/>
        <v>123</v>
      </c>
      <c r="I329" s="80">
        <v>0</v>
      </c>
      <c r="J329" s="80">
        <v>8</v>
      </c>
      <c r="K329" s="78">
        <v>1500</v>
      </c>
    </row>
    <row r="330" spans="1:11">
      <c r="A330" s="80" t="s">
        <v>74</v>
      </c>
      <c r="B330" s="80">
        <v>80</v>
      </c>
      <c r="C330" s="80">
        <v>0</v>
      </c>
      <c r="D330" s="80">
        <f t="shared" si="16"/>
        <v>1658</v>
      </c>
      <c r="E330" s="80">
        <v>0</v>
      </c>
      <c r="F330" s="80">
        <v>0</v>
      </c>
      <c r="G330" s="80">
        <v>0</v>
      </c>
      <c r="H330" s="80">
        <f t="shared" si="17"/>
        <v>130</v>
      </c>
      <c r="I330" s="80">
        <v>0</v>
      </c>
      <c r="J330" s="80">
        <v>9</v>
      </c>
      <c r="K330" s="78">
        <v>1800</v>
      </c>
    </row>
    <row r="331" spans="1:11">
      <c r="A331" s="80" t="s">
        <v>74</v>
      </c>
      <c r="B331" s="80">
        <v>80</v>
      </c>
      <c r="C331" s="80">
        <v>0</v>
      </c>
      <c r="D331" s="80">
        <f t="shared" si="16"/>
        <v>1739</v>
      </c>
      <c r="E331" s="80">
        <v>0</v>
      </c>
      <c r="F331" s="80">
        <v>0</v>
      </c>
      <c r="G331" s="80">
        <v>0</v>
      </c>
      <c r="H331" s="80">
        <f t="shared" si="17"/>
        <v>137</v>
      </c>
      <c r="I331" s="80">
        <v>0</v>
      </c>
      <c r="J331" s="80">
        <v>10</v>
      </c>
      <c r="K331" s="78">
        <v>2300</v>
      </c>
    </row>
    <row r="332" spans="1:11">
      <c r="A332" s="80" t="s">
        <v>74</v>
      </c>
      <c r="B332" s="80">
        <v>80</v>
      </c>
      <c r="C332" s="80">
        <v>0</v>
      </c>
      <c r="D332" s="80">
        <f t="shared" si="16"/>
        <v>1820</v>
      </c>
      <c r="E332" s="80">
        <v>0</v>
      </c>
      <c r="F332" s="80">
        <v>0</v>
      </c>
      <c r="G332" s="80">
        <v>0</v>
      </c>
      <c r="H332" s="80">
        <f t="shared" si="17"/>
        <v>144</v>
      </c>
      <c r="I332" s="80">
        <v>0</v>
      </c>
      <c r="J332" s="80">
        <v>11</v>
      </c>
      <c r="K332" s="78">
        <v>2900</v>
      </c>
    </row>
    <row r="333" spans="1:11">
      <c r="A333" s="80" t="s">
        <v>74</v>
      </c>
      <c r="B333" s="80">
        <v>80</v>
      </c>
      <c r="C333" s="80">
        <v>0</v>
      </c>
      <c r="D333" s="80">
        <f t="shared" si="16"/>
        <v>1901</v>
      </c>
      <c r="E333" s="80">
        <v>0</v>
      </c>
      <c r="F333" s="80">
        <v>0</v>
      </c>
      <c r="G333" s="80">
        <v>0</v>
      </c>
      <c r="H333" s="80">
        <f t="shared" si="17"/>
        <v>151</v>
      </c>
      <c r="I333" s="80">
        <v>0</v>
      </c>
      <c r="J333" s="80">
        <v>12</v>
      </c>
      <c r="K333" s="78">
        <v>3400</v>
      </c>
    </row>
    <row r="334" spans="1:11">
      <c r="A334" s="80" t="s">
        <v>74</v>
      </c>
      <c r="B334" s="80">
        <v>80</v>
      </c>
      <c r="C334" s="80">
        <v>0</v>
      </c>
      <c r="D334" s="80">
        <f t="shared" si="16"/>
        <v>1982</v>
      </c>
      <c r="E334" s="80">
        <v>0</v>
      </c>
      <c r="F334" s="80">
        <v>0</v>
      </c>
      <c r="G334" s="80">
        <v>0</v>
      </c>
      <c r="H334" s="80">
        <f t="shared" si="17"/>
        <v>158</v>
      </c>
      <c r="I334" s="80">
        <v>0</v>
      </c>
      <c r="J334" s="80">
        <v>13</v>
      </c>
      <c r="K334" s="78">
        <v>4200</v>
      </c>
    </row>
    <row r="335" spans="1:11">
      <c r="A335" s="80" t="s">
        <v>74</v>
      </c>
      <c r="B335" s="80">
        <v>80</v>
      </c>
      <c r="C335" s="80">
        <v>0</v>
      </c>
      <c r="D335" s="80">
        <f t="shared" si="16"/>
        <v>2063</v>
      </c>
      <c r="E335" s="80">
        <v>0</v>
      </c>
      <c r="F335" s="80">
        <v>0</v>
      </c>
      <c r="G335" s="80">
        <v>0</v>
      </c>
      <c r="H335" s="80">
        <f t="shared" si="17"/>
        <v>165</v>
      </c>
      <c r="I335" s="80">
        <v>0</v>
      </c>
      <c r="J335" s="80">
        <v>14</v>
      </c>
      <c r="K335" s="78">
        <v>5000</v>
      </c>
    </row>
    <row r="336" spans="1:11">
      <c r="A336" s="80" t="s">
        <v>74</v>
      </c>
      <c r="B336" s="80">
        <v>80</v>
      </c>
      <c r="C336" s="80">
        <v>0</v>
      </c>
      <c r="D336" s="80">
        <f t="shared" si="16"/>
        <v>2144</v>
      </c>
      <c r="E336" s="80">
        <v>0</v>
      </c>
      <c r="F336" s="80">
        <v>0</v>
      </c>
      <c r="G336" s="80">
        <v>0</v>
      </c>
      <c r="H336" s="80">
        <f t="shared" si="17"/>
        <v>172</v>
      </c>
      <c r="I336" s="80">
        <v>0</v>
      </c>
      <c r="J336" s="80">
        <v>15</v>
      </c>
      <c r="K336" s="78">
        <v>6100</v>
      </c>
    </row>
    <row r="337" spans="1:11">
      <c r="A337" s="80" t="s">
        <v>74</v>
      </c>
      <c r="B337" s="80">
        <v>80</v>
      </c>
      <c r="C337" s="80">
        <v>0</v>
      </c>
      <c r="D337" s="80">
        <f t="shared" si="16"/>
        <v>2225</v>
      </c>
      <c r="E337" s="80">
        <v>0</v>
      </c>
      <c r="F337" s="80">
        <v>0</v>
      </c>
      <c r="G337" s="80">
        <v>0</v>
      </c>
      <c r="H337" s="80">
        <f t="shared" si="17"/>
        <v>179</v>
      </c>
      <c r="I337" s="80">
        <v>0</v>
      </c>
      <c r="J337" s="80">
        <v>16</v>
      </c>
      <c r="K337" s="78">
        <v>7200</v>
      </c>
    </row>
    <row r="338" spans="1:11">
      <c r="A338" s="80" t="s">
        <v>74</v>
      </c>
      <c r="B338" s="80">
        <v>80</v>
      </c>
      <c r="C338" s="80">
        <v>0</v>
      </c>
      <c r="D338" s="80">
        <f t="shared" si="16"/>
        <v>2306</v>
      </c>
      <c r="E338" s="80">
        <v>0</v>
      </c>
      <c r="F338" s="80">
        <v>0</v>
      </c>
      <c r="G338" s="80">
        <v>0</v>
      </c>
      <c r="H338" s="80">
        <f t="shared" si="17"/>
        <v>186</v>
      </c>
      <c r="I338" s="80">
        <v>0</v>
      </c>
      <c r="J338" s="80">
        <v>17</v>
      </c>
      <c r="K338" s="78">
        <v>8600</v>
      </c>
    </row>
    <row r="339" spans="1:11">
      <c r="A339" s="80" t="s">
        <v>74</v>
      </c>
      <c r="B339" s="80">
        <v>80</v>
      </c>
      <c r="C339" s="80">
        <v>0</v>
      </c>
      <c r="D339" s="80">
        <f t="shared" si="16"/>
        <v>2387</v>
      </c>
      <c r="E339" s="80">
        <v>0</v>
      </c>
      <c r="F339" s="80">
        <v>0</v>
      </c>
      <c r="G339" s="80">
        <v>0</v>
      </c>
      <c r="H339" s="80">
        <f t="shared" si="17"/>
        <v>193</v>
      </c>
      <c r="I339" s="80">
        <v>0</v>
      </c>
      <c r="J339" s="80">
        <v>18</v>
      </c>
      <c r="K339" s="78">
        <v>10000</v>
      </c>
    </row>
    <row r="340" spans="1:11">
      <c r="A340" s="80" t="s">
        <v>74</v>
      </c>
      <c r="B340" s="80">
        <v>80</v>
      </c>
      <c r="C340" s="80">
        <v>0</v>
      </c>
      <c r="D340" s="80">
        <f t="shared" si="16"/>
        <v>2468</v>
      </c>
      <c r="E340" s="80">
        <v>0</v>
      </c>
      <c r="F340" s="80">
        <v>0</v>
      </c>
      <c r="G340" s="80">
        <v>0</v>
      </c>
      <c r="H340" s="80">
        <f t="shared" si="17"/>
        <v>200</v>
      </c>
      <c r="I340" s="80">
        <v>0</v>
      </c>
      <c r="J340" s="80">
        <v>19</v>
      </c>
      <c r="K340" s="78">
        <v>11700</v>
      </c>
    </row>
    <row r="341" spans="1:11">
      <c r="A341" s="80" t="s">
        <v>74</v>
      </c>
      <c r="B341" s="80">
        <v>80</v>
      </c>
      <c r="C341" s="80">
        <v>0</v>
      </c>
      <c r="D341" s="80">
        <f t="shared" si="16"/>
        <v>2549</v>
      </c>
      <c r="E341" s="80">
        <v>0</v>
      </c>
      <c r="F341" s="80">
        <v>0</v>
      </c>
      <c r="G341" s="80">
        <v>0</v>
      </c>
      <c r="H341" s="80">
        <f t="shared" si="17"/>
        <v>207</v>
      </c>
      <c r="I341" s="80">
        <v>0</v>
      </c>
      <c r="J341" s="80">
        <v>20</v>
      </c>
      <c r="K341" s="78">
        <v>13600</v>
      </c>
    </row>
    <row r="342" spans="1:11">
      <c r="A342" s="80" t="s">
        <v>74</v>
      </c>
      <c r="B342" s="80">
        <v>80</v>
      </c>
      <c r="C342" s="80">
        <v>0</v>
      </c>
      <c r="D342" s="80">
        <f t="shared" si="16"/>
        <v>2630</v>
      </c>
      <c r="E342" s="80">
        <v>0</v>
      </c>
      <c r="F342" s="80">
        <v>0</v>
      </c>
      <c r="G342" s="80">
        <v>0</v>
      </c>
      <c r="H342" s="80">
        <f t="shared" si="17"/>
        <v>214</v>
      </c>
      <c r="I342" s="80">
        <v>0</v>
      </c>
      <c r="J342" s="80">
        <v>21</v>
      </c>
      <c r="K342" s="78">
        <v>15900</v>
      </c>
    </row>
    <row r="343" spans="1:11">
      <c r="A343" s="80" t="s">
        <v>74</v>
      </c>
      <c r="B343" s="80">
        <v>80</v>
      </c>
      <c r="C343" s="80">
        <v>0</v>
      </c>
      <c r="D343" s="80">
        <f t="shared" si="16"/>
        <v>2711</v>
      </c>
      <c r="E343" s="80">
        <v>0</v>
      </c>
      <c r="F343" s="80">
        <v>0</v>
      </c>
      <c r="G343" s="80">
        <v>0</v>
      </c>
      <c r="H343" s="80">
        <f t="shared" si="17"/>
        <v>221</v>
      </c>
      <c r="I343" s="80">
        <v>0</v>
      </c>
      <c r="J343" s="80">
        <v>22</v>
      </c>
      <c r="K343" s="78">
        <v>18300</v>
      </c>
    </row>
    <row r="344" spans="1:11">
      <c r="A344" s="80" t="s">
        <v>74</v>
      </c>
      <c r="B344" s="80">
        <v>80</v>
      </c>
      <c r="C344" s="80">
        <v>0</v>
      </c>
      <c r="D344" s="80">
        <f t="shared" si="16"/>
        <v>2792</v>
      </c>
      <c r="E344" s="80">
        <v>0</v>
      </c>
      <c r="F344" s="80">
        <v>0</v>
      </c>
      <c r="G344" s="80">
        <v>0</v>
      </c>
      <c r="H344" s="80">
        <f t="shared" si="17"/>
        <v>228</v>
      </c>
      <c r="I344" s="80">
        <v>0</v>
      </c>
      <c r="J344" s="80">
        <v>23</v>
      </c>
      <c r="K344" s="78">
        <v>21100</v>
      </c>
    </row>
    <row r="345" spans="1:11">
      <c r="A345" s="80" t="s">
        <v>74</v>
      </c>
      <c r="B345" s="80">
        <v>80</v>
      </c>
      <c r="C345" s="80">
        <v>0</v>
      </c>
      <c r="D345" s="80">
        <f t="shared" si="16"/>
        <v>2873</v>
      </c>
      <c r="E345" s="80">
        <v>0</v>
      </c>
      <c r="F345" s="80">
        <v>0</v>
      </c>
      <c r="G345" s="80">
        <v>0</v>
      </c>
      <c r="H345" s="80">
        <f t="shared" si="17"/>
        <v>235</v>
      </c>
      <c r="I345" s="80">
        <v>0</v>
      </c>
      <c r="J345" s="80">
        <v>24</v>
      </c>
      <c r="K345" s="78">
        <v>24100</v>
      </c>
    </row>
    <row r="346" spans="1:11">
      <c r="A346" s="80" t="s">
        <v>74</v>
      </c>
      <c r="B346" s="80">
        <v>80</v>
      </c>
      <c r="C346" s="80">
        <v>0</v>
      </c>
      <c r="D346" s="80">
        <f t="shared" si="16"/>
        <v>2954</v>
      </c>
      <c r="E346" s="80">
        <v>0</v>
      </c>
      <c r="F346" s="80">
        <v>0</v>
      </c>
      <c r="G346" s="80">
        <v>0</v>
      </c>
      <c r="H346" s="80">
        <f t="shared" si="17"/>
        <v>242</v>
      </c>
      <c r="I346" s="80">
        <v>0</v>
      </c>
      <c r="J346" s="80">
        <v>25</v>
      </c>
      <c r="K346" s="78">
        <v>27400</v>
      </c>
    </row>
    <row r="347" spans="1:11">
      <c r="A347" s="80" t="s">
        <v>74</v>
      </c>
      <c r="B347" s="80">
        <v>80</v>
      </c>
      <c r="C347" s="80">
        <v>0</v>
      </c>
      <c r="D347" s="80">
        <f t="shared" si="16"/>
        <v>3035</v>
      </c>
      <c r="E347" s="80">
        <v>0</v>
      </c>
      <c r="F347" s="80">
        <v>0</v>
      </c>
      <c r="G347" s="80">
        <v>0</v>
      </c>
      <c r="H347" s="80">
        <f t="shared" si="17"/>
        <v>249</v>
      </c>
      <c r="I347" s="80">
        <v>0</v>
      </c>
      <c r="J347" s="80">
        <v>26</v>
      </c>
      <c r="K347" s="78">
        <v>31300</v>
      </c>
    </row>
    <row r="348" spans="1:11">
      <c r="A348" s="80" t="s">
        <v>74</v>
      </c>
      <c r="B348" s="80">
        <v>80</v>
      </c>
      <c r="C348" s="80">
        <v>0</v>
      </c>
      <c r="D348" s="80">
        <f t="shared" si="16"/>
        <v>3116</v>
      </c>
      <c r="E348" s="80">
        <v>0</v>
      </c>
      <c r="F348" s="80">
        <v>0</v>
      </c>
      <c r="G348" s="80">
        <v>0</v>
      </c>
      <c r="H348" s="80">
        <f t="shared" si="17"/>
        <v>256</v>
      </c>
      <c r="I348" s="80">
        <v>0</v>
      </c>
      <c r="J348" s="80">
        <v>27</v>
      </c>
      <c r="K348" s="78">
        <v>35400</v>
      </c>
    </row>
    <row r="349" spans="1:11">
      <c r="A349" s="80" t="s">
        <v>74</v>
      </c>
      <c r="B349" s="80">
        <v>80</v>
      </c>
      <c r="C349" s="80">
        <v>0</v>
      </c>
      <c r="D349" s="80">
        <f t="shared" si="16"/>
        <v>3197</v>
      </c>
      <c r="E349" s="80">
        <v>0</v>
      </c>
      <c r="F349" s="80">
        <v>0</v>
      </c>
      <c r="G349" s="80">
        <v>0</v>
      </c>
      <c r="H349" s="80">
        <f t="shared" si="17"/>
        <v>263</v>
      </c>
      <c r="I349" s="80">
        <v>0</v>
      </c>
      <c r="J349" s="80">
        <v>28</v>
      </c>
      <c r="K349" s="78">
        <v>40100</v>
      </c>
    </row>
    <row r="350" spans="1:11">
      <c r="A350" s="80" t="s">
        <v>74</v>
      </c>
      <c r="B350" s="80">
        <v>80</v>
      </c>
      <c r="C350" s="80">
        <v>0</v>
      </c>
      <c r="D350" s="80">
        <f t="shared" si="16"/>
        <v>3278</v>
      </c>
      <c r="E350" s="80">
        <v>0</v>
      </c>
      <c r="F350" s="80">
        <v>0</v>
      </c>
      <c r="G350" s="80">
        <v>0</v>
      </c>
      <c r="H350" s="80">
        <f t="shared" si="17"/>
        <v>270</v>
      </c>
      <c r="I350" s="80">
        <v>0</v>
      </c>
      <c r="J350" s="80">
        <v>29</v>
      </c>
      <c r="K350" s="78">
        <v>45100</v>
      </c>
    </row>
    <row r="351" spans="1:11">
      <c r="A351" s="80" t="s">
        <v>74</v>
      </c>
      <c r="B351" s="80">
        <v>80</v>
      </c>
      <c r="C351" s="80">
        <v>0</v>
      </c>
      <c r="D351" s="80">
        <f t="shared" si="16"/>
        <v>3359</v>
      </c>
      <c r="E351" s="80">
        <v>0</v>
      </c>
      <c r="F351" s="80">
        <v>0</v>
      </c>
      <c r="G351" s="80">
        <v>0</v>
      </c>
      <c r="H351" s="80">
        <f t="shared" si="17"/>
        <v>277</v>
      </c>
      <c r="I351" s="80">
        <v>0</v>
      </c>
      <c r="J351" s="80">
        <v>30</v>
      </c>
      <c r="K351" s="78">
        <v>50600</v>
      </c>
    </row>
    <row r="352" spans="1:11">
      <c r="A352" s="80" t="s">
        <v>74</v>
      </c>
      <c r="B352" s="80">
        <v>80</v>
      </c>
      <c r="C352" s="80">
        <v>0</v>
      </c>
      <c r="D352" s="80">
        <f t="shared" si="16"/>
        <v>3440</v>
      </c>
      <c r="E352" s="80">
        <v>0</v>
      </c>
      <c r="F352" s="80">
        <v>0</v>
      </c>
      <c r="G352" s="80">
        <v>0</v>
      </c>
      <c r="H352" s="80">
        <f t="shared" si="17"/>
        <v>284</v>
      </c>
      <c r="I352" s="80">
        <v>0</v>
      </c>
      <c r="J352" s="80">
        <v>31</v>
      </c>
      <c r="K352" s="78">
        <v>56800</v>
      </c>
    </row>
    <row r="353" spans="1:11">
      <c r="A353" s="80" t="s">
        <v>74</v>
      </c>
      <c r="B353" s="80">
        <v>80</v>
      </c>
      <c r="C353" s="80">
        <v>0</v>
      </c>
      <c r="D353" s="80">
        <f t="shared" si="16"/>
        <v>3521</v>
      </c>
      <c r="E353" s="80">
        <v>0</v>
      </c>
      <c r="F353" s="80">
        <v>0</v>
      </c>
      <c r="G353" s="80">
        <v>0</v>
      </c>
      <c r="H353" s="80">
        <f t="shared" si="17"/>
        <v>291</v>
      </c>
      <c r="I353" s="80">
        <v>0</v>
      </c>
      <c r="J353" s="80">
        <v>32</v>
      </c>
      <c r="K353" s="78">
        <v>63200</v>
      </c>
    </row>
    <row r="354" spans="1:11">
      <c r="A354" s="80" t="s">
        <v>74</v>
      </c>
      <c r="B354" s="80">
        <v>80</v>
      </c>
      <c r="C354" s="80">
        <v>0</v>
      </c>
      <c r="D354" s="80">
        <f t="shared" si="16"/>
        <v>3602</v>
      </c>
      <c r="E354" s="80">
        <v>0</v>
      </c>
      <c r="F354" s="80">
        <v>0</v>
      </c>
      <c r="G354" s="80">
        <v>0</v>
      </c>
      <c r="H354" s="80">
        <f t="shared" si="17"/>
        <v>298</v>
      </c>
      <c r="I354" s="80">
        <v>0</v>
      </c>
      <c r="J354" s="80">
        <v>33</v>
      </c>
      <c r="K354" s="78">
        <v>70600</v>
      </c>
    </row>
    <row r="355" spans="1:11">
      <c r="A355" s="80" t="s">
        <v>74</v>
      </c>
      <c r="B355" s="80">
        <v>80</v>
      </c>
      <c r="C355" s="80">
        <v>0</v>
      </c>
      <c r="D355" s="80">
        <f t="shared" si="16"/>
        <v>3683</v>
      </c>
      <c r="E355" s="80">
        <v>0</v>
      </c>
      <c r="F355" s="80">
        <v>0</v>
      </c>
      <c r="G355" s="80">
        <v>0</v>
      </c>
      <c r="H355" s="80">
        <f t="shared" si="17"/>
        <v>305</v>
      </c>
      <c r="I355" s="80">
        <v>0</v>
      </c>
      <c r="J355" s="80">
        <v>34</v>
      </c>
      <c r="K355" s="78">
        <v>78400</v>
      </c>
    </row>
    <row r="356" spans="1:11">
      <c r="A356" s="80" t="s">
        <v>74</v>
      </c>
      <c r="B356" s="80">
        <v>80</v>
      </c>
      <c r="C356" s="80">
        <v>0</v>
      </c>
      <c r="D356" s="80">
        <f t="shared" si="16"/>
        <v>3764</v>
      </c>
      <c r="E356" s="80">
        <v>0</v>
      </c>
      <c r="F356" s="80">
        <v>0</v>
      </c>
      <c r="G356" s="80">
        <v>0</v>
      </c>
      <c r="H356" s="80">
        <f t="shared" si="17"/>
        <v>312</v>
      </c>
      <c r="I356" s="80">
        <v>0</v>
      </c>
      <c r="J356" s="80">
        <v>35</v>
      </c>
      <c r="K356" s="78">
        <v>87000</v>
      </c>
    </row>
    <row r="357" spans="1:11">
      <c r="A357" s="80" t="s">
        <v>74</v>
      </c>
      <c r="B357" s="80">
        <v>80</v>
      </c>
      <c r="C357" s="80">
        <v>0</v>
      </c>
      <c r="D357" s="80">
        <f t="shared" si="16"/>
        <v>3845</v>
      </c>
      <c r="E357" s="80">
        <v>0</v>
      </c>
      <c r="F357" s="80">
        <v>0</v>
      </c>
      <c r="G357" s="80">
        <v>0</v>
      </c>
      <c r="H357" s="80">
        <f t="shared" si="17"/>
        <v>319</v>
      </c>
      <c r="I357" s="80">
        <v>0</v>
      </c>
      <c r="J357" s="80">
        <v>36</v>
      </c>
      <c r="K357" s="78">
        <v>96400</v>
      </c>
    </row>
    <row r="358" spans="1:11">
      <c r="A358" s="80" t="s">
        <v>74</v>
      </c>
      <c r="B358" s="80">
        <v>80</v>
      </c>
      <c r="C358" s="80">
        <v>0</v>
      </c>
      <c r="D358" s="80">
        <f t="shared" si="16"/>
        <v>3926</v>
      </c>
      <c r="E358" s="80">
        <v>0</v>
      </c>
      <c r="F358" s="80">
        <v>0</v>
      </c>
      <c r="G358" s="80">
        <v>0</v>
      </c>
      <c r="H358" s="80">
        <f t="shared" si="17"/>
        <v>326</v>
      </c>
      <c r="I358" s="80">
        <v>0</v>
      </c>
      <c r="J358" s="80">
        <v>37</v>
      </c>
      <c r="K358" s="78">
        <v>107000</v>
      </c>
    </row>
    <row r="359" spans="1:11">
      <c r="A359" s="80" t="s">
        <v>74</v>
      </c>
      <c r="B359" s="80">
        <v>80</v>
      </c>
      <c r="C359" s="80">
        <v>0</v>
      </c>
      <c r="D359" s="80">
        <f t="shared" si="16"/>
        <v>4007</v>
      </c>
      <c r="E359" s="80">
        <v>0</v>
      </c>
      <c r="F359" s="80">
        <v>0</v>
      </c>
      <c r="G359" s="80">
        <v>0</v>
      </c>
      <c r="H359" s="80">
        <f t="shared" si="17"/>
        <v>333</v>
      </c>
      <c r="I359" s="80">
        <v>0</v>
      </c>
      <c r="J359" s="80">
        <v>38</v>
      </c>
      <c r="K359" s="78">
        <v>118000</v>
      </c>
    </row>
    <row r="360" spans="1:11">
      <c r="A360" s="80" t="s">
        <v>74</v>
      </c>
      <c r="B360" s="80">
        <v>80</v>
      </c>
      <c r="C360" s="80">
        <v>0</v>
      </c>
      <c r="D360" s="80">
        <f t="shared" si="16"/>
        <v>4088</v>
      </c>
      <c r="E360" s="80">
        <v>0</v>
      </c>
      <c r="F360" s="80">
        <v>0</v>
      </c>
      <c r="G360" s="80">
        <v>0</v>
      </c>
      <c r="H360" s="80">
        <f t="shared" si="17"/>
        <v>340</v>
      </c>
      <c r="I360" s="80">
        <v>0</v>
      </c>
      <c r="J360" s="80">
        <v>39</v>
      </c>
      <c r="K360" s="78">
        <v>130000</v>
      </c>
    </row>
    <row r="361" spans="1:11">
      <c r="A361" s="80" t="s">
        <v>74</v>
      </c>
      <c r="B361" s="80">
        <v>80</v>
      </c>
      <c r="C361" s="80">
        <v>0</v>
      </c>
      <c r="D361" s="80">
        <f t="shared" si="16"/>
        <v>4169</v>
      </c>
      <c r="E361" s="80">
        <v>0</v>
      </c>
      <c r="F361" s="80">
        <v>0</v>
      </c>
      <c r="G361" s="80">
        <v>0</v>
      </c>
      <c r="H361" s="80">
        <f t="shared" si="17"/>
        <v>347</v>
      </c>
      <c r="I361" s="80">
        <v>0</v>
      </c>
      <c r="J361" s="80">
        <v>40</v>
      </c>
      <c r="K361" s="78">
        <v>142000</v>
      </c>
    </row>
    <row r="362" spans="1:11">
      <c r="A362" s="80" t="s">
        <v>74</v>
      </c>
      <c r="B362" s="80">
        <v>80</v>
      </c>
      <c r="C362" s="80">
        <v>0</v>
      </c>
      <c r="D362" s="80">
        <f t="shared" si="16"/>
        <v>4250</v>
      </c>
      <c r="E362" s="80">
        <v>0</v>
      </c>
      <c r="F362" s="80">
        <v>0</v>
      </c>
      <c r="G362" s="80">
        <v>0</v>
      </c>
      <c r="H362" s="80">
        <f t="shared" si="17"/>
        <v>354</v>
      </c>
      <c r="I362" s="80">
        <v>0</v>
      </c>
      <c r="J362" s="80">
        <v>41</v>
      </c>
      <c r="K362" s="78">
        <v>156000</v>
      </c>
    </row>
    <row r="363" spans="1:11">
      <c r="A363" s="80" t="s">
        <v>74</v>
      </c>
      <c r="B363" s="80">
        <v>80</v>
      </c>
      <c r="C363" s="80">
        <v>0</v>
      </c>
      <c r="D363" s="80">
        <f t="shared" si="16"/>
        <v>4331</v>
      </c>
      <c r="E363" s="80">
        <v>0</v>
      </c>
      <c r="F363" s="80">
        <v>0</v>
      </c>
      <c r="G363" s="80">
        <v>0</v>
      </c>
      <c r="H363" s="80">
        <f t="shared" si="17"/>
        <v>361</v>
      </c>
      <c r="I363" s="80">
        <v>0</v>
      </c>
      <c r="J363" s="80">
        <v>42</v>
      </c>
      <c r="K363" s="78">
        <v>171000</v>
      </c>
    </row>
    <row r="364" spans="1:11">
      <c r="A364" s="80" t="s">
        <v>74</v>
      </c>
      <c r="B364" s="80">
        <v>80</v>
      </c>
      <c r="C364" s="80">
        <v>0</v>
      </c>
      <c r="D364" s="80">
        <f t="shared" si="16"/>
        <v>4412</v>
      </c>
      <c r="E364" s="80">
        <v>0</v>
      </c>
      <c r="F364" s="80">
        <v>0</v>
      </c>
      <c r="G364" s="80">
        <v>0</v>
      </c>
      <c r="H364" s="80">
        <f t="shared" si="17"/>
        <v>368</v>
      </c>
      <c r="I364" s="80">
        <v>0</v>
      </c>
      <c r="J364" s="80">
        <v>43</v>
      </c>
      <c r="K364" s="78">
        <v>187000</v>
      </c>
    </row>
    <row r="365" spans="1:11">
      <c r="A365" s="80" t="s">
        <v>74</v>
      </c>
      <c r="B365" s="80">
        <v>80</v>
      </c>
      <c r="C365" s="80">
        <v>0</v>
      </c>
      <c r="D365" s="80">
        <f t="shared" si="16"/>
        <v>4493</v>
      </c>
      <c r="E365" s="80">
        <v>0</v>
      </c>
      <c r="F365" s="80">
        <v>0</v>
      </c>
      <c r="G365" s="80">
        <v>0</v>
      </c>
      <c r="H365" s="80">
        <f t="shared" si="17"/>
        <v>375</v>
      </c>
      <c r="I365" s="80">
        <v>0</v>
      </c>
      <c r="J365" s="80">
        <v>44</v>
      </c>
      <c r="K365" s="78">
        <v>204000</v>
      </c>
    </row>
    <row r="366" spans="1:11">
      <c r="A366" s="80" t="s">
        <v>74</v>
      </c>
      <c r="B366" s="80">
        <v>80</v>
      </c>
      <c r="C366" s="80">
        <v>0</v>
      </c>
      <c r="D366" s="80">
        <f t="shared" si="16"/>
        <v>4574</v>
      </c>
      <c r="E366" s="80">
        <v>0</v>
      </c>
      <c r="F366" s="80">
        <v>0</v>
      </c>
      <c r="G366" s="80">
        <v>0</v>
      </c>
      <c r="H366" s="80">
        <f t="shared" si="17"/>
        <v>382</v>
      </c>
      <c r="I366" s="80">
        <v>0</v>
      </c>
      <c r="J366" s="80">
        <v>45</v>
      </c>
      <c r="K366" s="78">
        <v>222000</v>
      </c>
    </row>
    <row r="367" spans="1:11">
      <c r="A367" s="80" t="s">
        <v>74</v>
      </c>
      <c r="B367" s="80">
        <v>80</v>
      </c>
      <c r="C367" s="80">
        <v>0</v>
      </c>
      <c r="D367" s="80">
        <f t="shared" si="16"/>
        <v>4655</v>
      </c>
      <c r="E367" s="80">
        <v>0</v>
      </c>
      <c r="F367" s="80">
        <v>0</v>
      </c>
      <c r="G367" s="80">
        <v>0</v>
      </c>
      <c r="H367" s="80">
        <f t="shared" si="17"/>
        <v>389</v>
      </c>
      <c r="I367" s="80">
        <v>0</v>
      </c>
      <c r="J367" s="80">
        <v>46</v>
      </c>
      <c r="K367" s="78">
        <v>242000</v>
      </c>
    </row>
    <row r="368" spans="1:11">
      <c r="A368" s="80" t="s">
        <v>74</v>
      </c>
      <c r="B368" s="80">
        <v>80</v>
      </c>
      <c r="C368" s="80">
        <v>0</v>
      </c>
      <c r="D368" s="80">
        <f t="shared" si="16"/>
        <v>4736</v>
      </c>
      <c r="E368" s="80">
        <v>0</v>
      </c>
      <c r="F368" s="80">
        <v>0</v>
      </c>
      <c r="G368" s="80">
        <v>0</v>
      </c>
      <c r="H368" s="80">
        <f t="shared" si="17"/>
        <v>396</v>
      </c>
      <c r="I368" s="80">
        <v>0</v>
      </c>
      <c r="J368" s="80">
        <v>47</v>
      </c>
      <c r="K368" s="78">
        <v>262000</v>
      </c>
    </row>
    <row r="369" spans="1:11">
      <c r="A369" s="80" t="s">
        <v>74</v>
      </c>
      <c r="B369" s="80">
        <v>80</v>
      </c>
      <c r="C369" s="80">
        <v>0</v>
      </c>
      <c r="D369" s="80">
        <f t="shared" si="16"/>
        <v>4817</v>
      </c>
      <c r="E369" s="80">
        <v>0</v>
      </c>
      <c r="F369" s="80">
        <v>0</v>
      </c>
      <c r="G369" s="80">
        <v>0</v>
      </c>
      <c r="H369" s="80">
        <f t="shared" si="17"/>
        <v>403</v>
      </c>
      <c r="I369" s="80">
        <v>0</v>
      </c>
      <c r="J369" s="80">
        <v>48</v>
      </c>
      <c r="K369" s="78">
        <v>284000</v>
      </c>
    </row>
    <row r="370" spans="1:11">
      <c r="A370" s="80" t="s">
        <v>74</v>
      </c>
      <c r="B370" s="80">
        <v>80</v>
      </c>
      <c r="C370" s="80">
        <v>0</v>
      </c>
      <c r="D370" s="80">
        <f t="shared" si="16"/>
        <v>4898</v>
      </c>
      <c r="E370" s="80">
        <v>0</v>
      </c>
      <c r="F370" s="80">
        <v>0</v>
      </c>
      <c r="G370" s="80">
        <v>0</v>
      </c>
      <c r="H370" s="80">
        <f t="shared" si="17"/>
        <v>410</v>
      </c>
      <c r="I370" s="80">
        <v>0</v>
      </c>
      <c r="J370" s="80">
        <v>49</v>
      </c>
      <c r="K370" s="78">
        <v>308000</v>
      </c>
    </row>
    <row r="371" spans="1:11">
      <c r="A371" s="80" t="s">
        <v>74</v>
      </c>
      <c r="B371" s="80">
        <v>80</v>
      </c>
      <c r="C371" s="80">
        <v>0</v>
      </c>
      <c r="D371" s="80">
        <f t="shared" si="16"/>
        <v>4979</v>
      </c>
      <c r="E371" s="80">
        <v>0</v>
      </c>
      <c r="F371" s="80">
        <v>0</v>
      </c>
      <c r="G371" s="80">
        <v>0</v>
      </c>
      <c r="H371" s="80">
        <f t="shared" si="17"/>
        <v>417</v>
      </c>
      <c r="I371" s="80">
        <v>0</v>
      </c>
      <c r="J371" s="80">
        <v>50</v>
      </c>
      <c r="K371" s="78">
        <v>334000</v>
      </c>
    </row>
    <row r="372" spans="1:11">
      <c r="A372" s="80" t="s">
        <v>74</v>
      </c>
      <c r="B372" s="80">
        <v>80</v>
      </c>
      <c r="C372" s="80">
        <v>0</v>
      </c>
      <c r="D372" s="80">
        <f t="shared" si="16"/>
        <v>5060</v>
      </c>
      <c r="E372" s="80">
        <v>0</v>
      </c>
      <c r="F372" s="80">
        <v>0</v>
      </c>
      <c r="G372" s="80">
        <v>0</v>
      </c>
      <c r="H372" s="80">
        <f t="shared" si="17"/>
        <v>424</v>
      </c>
      <c r="I372" s="80">
        <v>0</v>
      </c>
      <c r="J372" s="80">
        <v>51</v>
      </c>
      <c r="K372" s="78">
        <v>361000</v>
      </c>
    </row>
    <row r="373" spans="1:11">
      <c r="A373" s="80" t="s">
        <v>74</v>
      </c>
      <c r="B373" s="80">
        <v>80</v>
      </c>
      <c r="C373" s="80">
        <v>0</v>
      </c>
      <c r="D373" s="80">
        <f t="shared" si="16"/>
        <v>5141</v>
      </c>
      <c r="E373" s="80">
        <v>0</v>
      </c>
      <c r="F373" s="80">
        <v>0</v>
      </c>
      <c r="G373" s="80">
        <v>0</v>
      </c>
      <c r="H373" s="80">
        <f t="shared" si="17"/>
        <v>431</v>
      </c>
      <c r="I373" s="80">
        <v>0</v>
      </c>
      <c r="J373" s="80">
        <v>52</v>
      </c>
      <c r="K373" s="78">
        <v>390000</v>
      </c>
    </row>
    <row r="374" spans="1:11">
      <c r="A374" s="80" t="s">
        <v>74</v>
      </c>
      <c r="B374" s="80">
        <v>80</v>
      </c>
      <c r="C374" s="80">
        <v>0</v>
      </c>
      <c r="D374" s="80">
        <f t="shared" si="16"/>
        <v>5222</v>
      </c>
      <c r="E374" s="80">
        <v>0</v>
      </c>
      <c r="F374" s="80">
        <v>0</v>
      </c>
      <c r="G374" s="80">
        <v>0</v>
      </c>
      <c r="H374" s="80">
        <f t="shared" si="17"/>
        <v>438</v>
      </c>
      <c r="I374" s="80">
        <v>0</v>
      </c>
      <c r="J374" s="80">
        <v>53</v>
      </c>
      <c r="K374" s="78">
        <v>420000</v>
      </c>
    </row>
    <row r="375" spans="1:11">
      <c r="A375" s="80" t="s">
        <v>74</v>
      </c>
      <c r="B375" s="80">
        <v>80</v>
      </c>
      <c r="C375" s="80">
        <v>0</v>
      </c>
      <c r="D375" s="80">
        <f t="shared" si="16"/>
        <v>5303</v>
      </c>
      <c r="E375" s="80">
        <v>0</v>
      </c>
      <c r="F375" s="80">
        <v>0</v>
      </c>
      <c r="G375" s="80">
        <v>0</v>
      </c>
      <c r="H375" s="80">
        <f t="shared" si="17"/>
        <v>445</v>
      </c>
      <c r="I375" s="80">
        <v>0</v>
      </c>
      <c r="J375" s="80">
        <v>54</v>
      </c>
      <c r="K375" s="78">
        <v>453000</v>
      </c>
    </row>
    <row r="376" spans="1:11">
      <c r="A376" s="80" t="s">
        <v>74</v>
      </c>
      <c r="B376" s="80">
        <v>80</v>
      </c>
      <c r="C376" s="80">
        <v>0</v>
      </c>
      <c r="D376" s="80">
        <f t="shared" si="16"/>
        <v>5384</v>
      </c>
      <c r="E376" s="80">
        <v>0</v>
      </c>
      <c r="F376" s="80">
        <v>0</v>
      </c>
      <c r="G376" s="80">
        <v>0</v>
      </c>
      <c r="H376" s="80">
        <f t="shared" si="17"/>
        <v>452</v>
      </c>
      <c r="I376" s="80">
        <v>0</v>
      </c>
      <c r="J376" s="80">
        <v>55</v>
      </c>
      <c r="K376" s="78">
        <v>488000</v>
      </c>
    </row>
    <row r="377" spans="1:11">
      <c r="A377" s="80" t="s">
        <v>74</v>
      </c>
      <c r="B377" s="80">
        <v>80</v>
      </c>
      <c r="C377" s="80">
        <v>0</v>
      </c>
      <c r="D377" s="80">
        <f t="shared" si="16"/>
        <v>5465</v>
      </c>
      <c r="E377" s="80">
        <v>0</v>
      </c>
      <c r="F377" s="80">
        <v>0</v>
      </c>
      <c r="G377" s="80">
        <v>0</v>
      </c>
      <c r="H377" s="80">
        <f t="shared" si="17"/>
        <v>459</v>
      </c>
      <c r="I377" s="80">
        <v>0</v>
      </c>
      <c r="J377" s="80">
        <v>56</v>
      </c>
      <c r="K377" s="78">
        <v>524000</v>
      </c>
    </row>
    <row r="378" spans="1:11">
      <c r="A378" s="80" t="s">
        <v>74</v>
      </c>
      <c r="B378" s="80">
        <v>80</v>
      </c>
      <c r="C378" s="80">
        <v>0</v>
      </c>
      <c r="D378" s="80">
        <f t="shared" si="16"/>
        <v>5546</v>
      </c>
      <c r="E378" s="80">
        <v>0</v>
      </c>
      <c r="F378" s="80">
        <v>0</v>
      </c>
      <c r="G378" s="80">
        <v>0</v>
      </c>
      <c r="H378" s="80">
        <f t="shared" si="17"/>
        <v>466</v>
      </c>
      <c r="I378" s="80">
        <v>0</v>
      </c>
      <c r="J378" s="80">
        <v>57</v>
      </c>
      <c r="K378" s="78">
        <v>563000</v>
      </c>
    </row>
    <row r="379" spans="1:11">
      <c r="A379" s="80" t="s">
        <v>74</v>
      </c>
      <c r="B379" s="80">
        <v>80</v>
      </c>
      <c r="C379" s="80">
        <v>0</v>
      </c>
      <c r="D379" s="80">
        <f t="shared" si="16"/>
        <v>5627</v>
      </c>
      <c r="E379" s="80">
        <v>0</v>
      </c>
      <c r="F379" s="80">
        <v>0</v>
      </c>
      <c r="G379" s="80">
        <v>0</v>
      </c>
      <c r="H379" s="80">
        <f t="shared" si="17"/>
        <v>473</v>
      </c>
      <c r="I379" s="80">
        <v>0</v>
      </c>
      <c r="J379" s="80">
        <v>58</v>
      </c>
      <c r="K379" s="78">
        <v>605000</v>
      </c>
    </row>
    <row r="380" spans="1:11">
      <c r="A380" s="80" t="s">
        <v>74</v>
      </c>
      <c r="B380" s="80">
        <v>80</v>
      </c>
      <c r="C380" s="80">
        <v>0</v>
      </c>
      <c r="D380" s="80">
        <f t="shared" si="16"/>
        <v>5708</v>
      </c>
      <c r="E380" s="80">
        <v>0</v>
      </c>
      <c r="F380" s="80">
        <v>0</v>
      </c>
      <c r="G380" s="80">
        <v>0</v>
      </c>
      <c r="H380" s="80">
        <f t="shared" si="17"/>
        <v>480</v>
      </c>
      <c r="I380" s="80">
        <v>0</v>
      </c>
      <c r="J380" s="80">
        <v>59</v>
      </c>
      <c r="K380" s="78">
        <v>648000</v>
      </c>
    </row>
    <row r="381" spans="1:11">
      <c r="A381" s="80" t="s">
        <v>74</v>
      </c>
      <c r="B381" s="80">
        <v>80</v>
      </c>
      <c r="C381" s="80">
        <v>0</v>
      </c>
      <c r="D381" s="80">
        <f t="shared" si="16"/>
        <v>5789</v>
      </c>
      <c r="E381" s="80">
        <v>0</v>
      </c>
      <c r="F381" s="80">
        <v>0</v>
      </c>
      <c r="G381" s="80">
        <v>0</v>
      </c>
      <c r="H381" s="80">
        <f t="shared" si="17"/>
        <v>487</v>
      </c>
      <c r="I381" s="80">
        <v>0</v>
      </c>
      <c r="J381" s="80">
        <v>60</v>
      </c>
      <c r="K381" s="78">
        <v>695000</v>
      </c>
    </row>
    <row r="382" spans="1:11">
      <c r="A382" s="80" t="s">
        <v>74</v>
      </c>
      <c r="B382" s="80">
        <v>80</v>
      </c>
      <c r="C382" s="80">
        <v>0</v>
      </c>
      <c r="D382" s="80">
        <f t="shared" si="16"/>
        <v>5870</v>
      </c>
      <c r="E382" s="80">
        <v>0</v>
      </c>
      <c r="F382" s="80">
        <v>0</v>
      </c>
      <c r="G382" s="80">
        <v>0</v>
      </c>
      <c r="H382" s="80">
        <f t="shared" si="17"/>
        <v>494</v>
      </c>
      <c r="I382" s="80">
        <v>0</v>
      </c>
      <c r="J382" s="80">
        <v>61</v>
      </c>
      <c r="K382" s="78">
        <v>744000</v>
      </c>
    </row>
    <row r="383" spans="1:11">
      <c r="A383" s="80" t="s">
        <v>74</v>
      </c>
      <c r="B383" s="80">
        <v>80</v>
      </c>
      <c r="C383" s="80">
        <v>0</v>
      </c>
      <c r="D383" s="80">
        <f t="shared" si="16"/>
        <v>5951</v>
      </c>
      <c r="E383" s="80">
        <v>0</v>
      </c>
      <c r="F383" s="80">
        <v>0</v>
      </c>
      <c r="G383" s="80">
        <v>0</v>
      </c>
      <c r="H383" s="80">
        <f t="shared" si="17"/>
        <v>501</v>
      </c>
      <c r="I383" s="80">
        <v>0</v>
      </c>
      <c r="J383" s="80">
        <v>62</v>
      </c>
      <c r="K383" s="78">
        <v>796000</v>
      </c>
    </row>
    <row r="384" spans="1:11">
      <c r="A384" s="80" t="s">
        <v>74</v>
      </c>
      <c r="B384" s="80">
        <v>80</v>
      </c>
      <c r="C384" s="80">
        <v>0</v>
      </c>
      <c r="D384" s="80">
        <f t="shared" si="16"/>
        <v>6032</v>
      </c>
      <c r="E384" s="80">
        <v>0</v>
      </c>
      <c r="F384" s="80">
        <v>0</v>
      </c>
      <c r="G384" s="80">
        <v>0</v>
      </c>
      <c r="H384" s="80">
        <f t="shared" si="17"/>
        <v>508</v>
      </c>
      <c r="I384" s="80">
        <v>0</v>
      </c>
      <c r="J384" s="80">
        <v>63</v>
      </c>
      <c r="K384" s="78">
        <v>851000</v>
      </c>
    </row>
    <row r="385" spans="1:11">
      <c r="A385" s="80" t="s">
        <v>74</v>
      </c>
      <c r="B385" s="80">
        <v>80</v>
      </c>
      <c r="C385" s="80">
        <v>0</v>
      </c>
      <c r="D385" s="80">
        <f t="shared" si="16"/>
        <v>6113</v>
      </c>
      <c r="E385" s="80">
        <v>0</v>
      </c>
      <c r="F385" s="80">
        <v>0</v>
      </c>
      <c r="G385" s="80">
        <v>0</v>
      </c>
      <c r="H385" s="80">
        <f t="shared" si="17"/>
        <v>515</v>
      </c>
      <c r="I385" s="80">
        <v>0</v>
      </c>
      <c r="J385" s="80">
        <v>64</v>
      </c>
      <c r="K385" s="78">
        <v>908000</v>
      </c>
    </row>
    <row r="386" spans="1:11">
      <c r="A386" s="80" t="s">
        <v>74</v>
      </c>
      <c r="B386" s="80">
        <v>80</v>
      </c>
      <c r="C386" s="80">
        <v>0</v>
      </c>
      <c r="D386" s="80">
        <f t="shared" si="16"/>
        <v>6194</v>
      </c>
      <c r="E386" s="80">
        <v>0</v>
      </c>
      <c r="F386" s="80">
        <v>0</v>
      </c>
      <c r="G386" s="80">
        <v>0</v>
      </c>
      <c r="H386" s="80">
        <f t="shared" si="17"/>
        <v>522</v>
      </c>
      <c r="I386" s="80">
        <v>0</v>
      </c>
      <c r="J386" s="80">
        <v>65</v>
      </c>
      <c r="K386" s="78">
        <v>970000</v>
      </c>
    </row>
    <row r="387" spans="1:11">
      <c r="A387" s="80" t="s">
        <v>74</v>
      </c>
      <c r="B387" s="80">
        <v>80</v>
      </c>
      <c r="C387" s="80">
        <v>0</v>
      </c>
      <c r="D387" s="80">
        <f t="shared" ref="D387:D401" si="18">1010+81*(J387-1)</f>
        <v>6275</v>
      </c>
      <c r="E387" s="80">
        <v>0</v>
      </c>
      <c r="F387" s="80">
        <v>0</v>
      </c>
      <c r="G387" s="80">
        <v>0</v>
      </c>
      <c r="H387" s="80">
        <f t="shared" ref="H387:H401" si="19">74+7*(J387-1)</f>
        <v>529</v>
      </c>
      <c r="I387" s="80">
        <v>0</v>
      </c>
      <c r="J387" s="80">
        <v>66</v>
      </c>
      <c r="K387" s="78">
        <v>1033000</v>
      </c>
    </row>
    <row r="388" spans="1:11">
      <c r="A388" s="80" t="s">
        <v>74</v>
      </c>
      <c r="B388" s="80">
        <v>80</v>
      </c>
      <c r="C388" s="80">
        <v>0</v>
      </c>
      <c r="D388" s="80">
        <f t="shared" si="18"/>
        <v>6356</v>
      </c>
      <c r="E388" s="80">
        <v>0</v>
      </c>
      <c r="F388" s="80">
        <v>0</v>
      </c>
      <c r="G388" s="80">
        <v>0</v>
      </c>
      <c r="H388" s="80">
        <f t="shared" si="19"/>
        <v>536</v>
      </c>
      <c r="I388" s="80">
        <v>0</v>
      </c>
      <c r="J388" s="80">
        <v>67</v>
      </c>
      <c r="K388" s="78">
        <v>1102000</v>
      </c>
    </row>
    <row r="389" spans="1:11">
      <c r="A389" s="80" t="s">
        <v>74</v>
      </c>
      <c r="B389" s="80">
        <v>80</v>
      </c>
      <c r="C389" s="80">
        <v>0</v>
      </c>
      <c r="D389" s="80">
        <f t="shared" si="18"/>
        <v>6437</v>
      </c>
      <c r="E389" s="80">
        <v>0</v>
      </c>
      <c r="F389" s="80">
        <v>0</v>
      </c>
      <c r="G389" s="80">
        <v>0</v>
      </c>
      <c r="H389" s="80">
        <f t="shared" si="19"/>
        <v>543</v>
      </c>
      <c r="I389" s="80">
        <v>0</v>
      </c>
      <c r="J389" s="80">
        <v>68</v>
      </c>
      <c r="K389" s="78">
        <v>1174000</v>
      </c>
    </row>
    <row r="390" spans="1:11">
      <c r="A390" s="80" t="s">
        <v>74</v>
      </c>
      <c r="B390" s="80">
        <v>80</v>
      </c>
      <c r="C390" s="80">
        <v>0</v>
      </c>
      <c r="D390" s="80">
        <f t="shared" si="18"/>
        <v>6518</v>
      </c>
      <c r="E390" s="80">
        <v>0</v>
      </c>
      <c r="F390" s="80">
        <v>0</v>
      </c>
      <c r="G390" s="80">
        <v>0</v>
      </c>
      <c r="H390" s="80">
        <f t="shared" si="19"/>
        <v>550</v>
      </c>
      <c r="I390" s="80">
        <v>0</v>
      </c>
      <c r="J390" s="80">
        <v>69</v>
      </c>
      <c r="K390" s="78">
        <v>1249000</v>
      </c>
    </row>
    <row r="391" spans="1:11">
      <c r="A391" s="80" t="s">
        <v>74</v>
      </c>
      <c r="B391" s="80">
        <v>80</v>
      </c>
      <c r="C391" s="80">
        <v>0</v>
      </c>
      <c r="D391" s="80">
        <f t="shared" si="18"/>
        <v>6599</v>
      </c>
      <c r="E391" s="80">
        <v>0</v>
      </c>
      <c r="F391" s="80">
        <v>0</v>
      </c>
      <c r="G391" s="80">
        <v>0</v>
      </c>
      <c r="H391" s="80">
        <f t="shared" si="19"/>
        <v>557</v>
      </c>
      <c r="I391" s="80">
        <v>0</v>
      </c>
      <c r="J391" s="80">
        <v>70</v>
      </c>
      <c r="K391" s="78">
        <v>1328000</v>
      </c>
    </row>
    <row r="392" spans="1:11">
      <c r="A392" s="80" t="s">
        <v>74</v>
      </c>
      <c r="B392" s="80">
        <v>80</v>
      </c>
      <c r="C392" s="80">
        <v>0</v>
      </c>
      <c r="D392" s="80">
        <f t="shared" si="18"/>
        <v>6680</v>
      </c>
      <c r="E392" s="80">
        <v>0</v>
      </c>
      <c r="F392" s="80">
        <v>0</v>
      </c>
      <c r="G392" s="80">
        <v>0</v>
      </c>
      <c r="H392" s="80">
        <f t="shared" si="19"/>
        <v>564</v>
      </c>
      <c r="I392" s="80">
        <v>0</v>
      </c>
      <c r="J392" s="80">
        <v>71</v>
      </c>
      <c r="K392" s="78">
        <v>1412000</v>
      </c>
    </row>
    <row r="393" spans="1:11">
      <c r="A393" s="80" t="s">
        <v>74</v>
      </c>
      <c r="B393" s="80">
        <v>80</v>
      </c>
      <c r="C393" s="80">
        <v>0</v>
      </c>
      <c r="D393" s="80">
        <f t="shared" si="18"/>
        <v>6761</v>
      </c>
      <c r="E393" s="80">
        <v>0</v>
      </c>
      <c r="F393" s="80">
        <v>0</v>
      </c>
      <c r="G393" s="80">
        <v>0</v>
      </c>
      <c r="H393" s="80">
        <f t="shared" si="19"/>
        <v>571</v>
      </c>
      <c r="I393" s="80">
        <v>0</v>
      </c>
      <c r="J393" s="80">
        <v>72</v>
      </c>
      <c r="K393" s="78">
        <v>1499000</v>
      </c>
    </row>
    <row r="394" spans="1:11">
      <c r="A394" s="80" t="s">
        <v>74</v>
      </c>
      <c r="B394" s="80">
        <v>80</v>
      </c>
      <c r="C394" s="80">
        <v>0</v>
      </c>
      <c r="D394" s="80">
        <f t="shared" si="18"/>
        <v>6842</v>
      </c>
      <c r="E394" s="80">
        <v>0</v>
      </c>
      <c r="F394" s="80">
        <v>0</v>
      </c>
      <c r="G394" s="80">
        <v>0</v>
      </c>
      <c r="H394" s="80">
        <f t="shared" si="19"/>
        <v>578</v>
      </c>
      <c r="I394" s="80">
        <v>0</v>
      </c>
      <c r="J394" s="80">
        <v>73</v>
      </c>
      <c r="K394" s="78">
        <v>1592000</v>
      </c>
    </row>
    <row r="395" spans="1:11">
      <c r="A395" s="80" t="s">
        <v>74</v>
      </c>
      <c r="B395" s="80">
        <v>80</v>
      </c>
      <c r="C395" s="80">
        <v>0</v>
      </c>
      <c r="D395" s="80">
        <f t="shared" si="18"/>
        <v>6923</v>
      </c>
      <c r="E395" s="80">
        <v>0</v>
      </c>
      <c r="F395" s="80">
        <v>0</v>
      </c>
      <c r="G395" s="80">
        <v>0</v>
      </c>
      <c r="H395" s="80">
        <f t="shared" si="19"/>
        <v>585</v>
      </c>
      <c r="I395" s="80">
        <v>0</v>
      </c>
      <c r="J395" s="80">
        <v>74</v>
      </c>
      <c r="K395" s="78">
        <v>1690000</v>
      </c>
    </row>
    <row r="396" spans="1:11">
      <c r="A396" s="80" t="s">
        <v>74</v>
      </c>
      <c r="B396" s="80">
        <v>80</v>
      </c>
      <c r="C396" s="80">
        <v>0</v>
      </c>
      <c r="D396" s="80">
        <f t="shared" si="18"/>
        <v>7004</v>
      </c>
      <c r="E396" s="80">
        <v>0</v>
      </c>
      <c r="F396" s="80">
        <v>0</v>
      </c>
      <c r="G396" s="80">
        <v>0</v>
      </c>
      <c r="H396" s="80">
        <f t="shared" si="19"/>
        <v>592</v>
      </c>
      <c r="I396" s="80">
        <v>0</v>
      </c>
      <c r="J396" s="80">
        <v>75</v>
      </c>
      <c r="K396" s="78">
        <v>1792000</v>
      </c>
    </row>
    <row r="397" spans="1:11">
      <c r="A397" s="80" t="s">
        <v>74</v>
      </c>
      <c r="B397" s="80">
        <v>80</v>
      </c>
      <c r="C397" s="80">
        <v>0</v>
      </c>
      <c r="D397" s="80">
        <f t="shared" si="18"/>
        <v>7085</v>
      </c>
      <c r="E397" s="80">
        <v>0</v>
      </c>
      <c r="F397" s="80">
        <v>0</v>
      </c>
      <c r="G397" s="80">
        <v>0</v>
      </c>
      <c r="H397" s="80">
        <f t="shared" si="19"/>
        <v>599</v>
      </c>
      <c r="I397" s="80">
        <v>0</v>
      </c>
      <c r="J397" s="80">
        <v>76</v>
      </c>
      <c r="K397" s="78">
        <v>1898000</v>
      </c>
    </row>
    <row r="398" spans="1:11">
      <c r="A398" s="80" t="s">
        <v>74</v>
      </c>
      <c r="B398" s="80">
        <v>80</v>
      </c>
      <c r="C398" s="80">
        <v>0</v>
      </c>
      <c r="D398" s="80">
        <f t="shared" si="18"/>
        <v>7166</v>
      </c>
      <c r="E398" s="80">
        <v>0</v>
      </c>
      <c r="F398" s="80">
        <v>0</v>
      </c>
      <c r="G398" s="80">
        <v>0</v>
      </c>
      <c r="H398" s="80">
        <f t="shared" si="19"/>
        <v>606</v>
      </c>
      <c r="I398" s="80">
        <v>0</v>
      </c>
      <c r="J398" s="80">
        <v>77</v>
      </c>
      <c r="K398" s="78">
        <v>2011000</v>
      </c>
    </row>
    <row r="399" spans="1:11">
      <c r="A399" s="80" t="s">
        <v>74</v>
      </c>
      <c r="B399" s="80">
        <v>80</v>
      </c>
      <c r="C399" s="80">
        <v>0</v>
      </c>
      <c r="D399" s="80">
        <f t="shared" si="18"/>
        <v>7247</v>
      </c>
      <c r="E399" s="80">
        <v>0</v>
      </c>
      <c r="F399" s="80">
        <v>0</v>
      </c>
      <c r="G399" s="80">
        <v>0</v>
      </c>
      <c r="H399" s="80">
        <f t="shared" si="19"/>
        <v>613</v>
      </c>
      <c r="I399" s="80">
        <v>0</v>
      </c>
      <c r="J399" s="80">
        <v>78</v>
      </c>
      <c r="K399" s="78">
        <v>2129000</v>
      </c>
    </row>
    <row r="400" spans="1:11">
      <c r="A400" s="80" t="s">
        <v>74</v>
      </c>
      <c r="B400" s="80">
        <v>80</v>
      </c>
      <c r="C400" s="80">
        <v>0</v>
      </c>
      <c r="D400" s="80">
        <f t="shared" si="18"/>
        <v>7328</v>
      </c>
      <c r="E400" s="80">
        <v>0</v>
      </c>
      <c r="F400" s="80">
        <v>0</v>
      </c>
      <c r="G400" s="80">
        <v>0</v>
      </c>
      <c r="H400" s="80">
        <f t="shared" si="19"/>
        <v>620</v>
      </c>
      <c r="I400" s="80">
        <v>0</v>
      </c>
      <c r="J400" s="80">
        <v>79</v>
      </c>
      <c r="K400" s="78">
        <v>2254000</v>
      </c>
    </row>
    <row r="401" spans="1:11">
      <c r="A401" s="80" t="s">
        <v>74</v>
      </c>
      <c r="B401" s="80">
        <v>80</v>
      </c>
      <c r="C401" s="80">
        <v>0</v>
      </c>
      <c r="D401" s="80">
        <f t="shared" si="18"/>
        <v>7409</v>
      </c>
      <c r="E401" s="80">
        <v>0</v>
      </c>
      <c r="F401" s="80">
        <v>0</v>
      </c>
      <c r="G401" s="80">
        <v>0</v>
      </c>
      <c r="H401" s="80">
        <f t="shared" si="19"/>
        <v>627</v>
      </c>
      <c r="I401" s="80">
        <v>0</v>
      </c>
      <c r="J401" s="80">
        <v>80</v>
      </c>
      <c r="K401" s="78">
        <v>2383000</v>
      </c>
    </row>
    <row r="402" spans="1:11">
      <c r="A402" s="77" t="s">
        <v>326</v>
      </c>
      <c r="B402" s="77">
        <v>1</v>
      </c>
      <c r="C402" s="78">
        <v>0</v>
      </c>
      <c r="D402" s="78">
        <f>110+15*(J402-1)</f>
        <v>110</v>
      </c>
      <c r="E402" s="78">
        <v>0</v>
      </c>
      <c r="F402" s="78">
        <v>0</v>
      </c>
      <c r="G402" s="78">
        <v>0</v>
      </c>
      <c r="H402" s="78">
        <f>17+2*(J402-1)</f>
        <v>17</v>
      </c>
      <c r="I402" s="78">
        <v>0</v>
      </c>
      <c r="J402" s="80">
        <v>1</v>
      </c>
      <c r="K402" s="79">
        <v>66</v>
      </c>
    </row>
    <row r="403" spans="1:11">
      <c r="A403" s="77" t="s">
        <v>326</v>
      </c>
      <c r="B403" s="77">
        <v>1</v>
      </c>
      <c r="C403" s="80">
        <v>0</v>
      </c>
      <c r="D403" s="80">
        <f t="shared" ref="D403:D466" si="20">110+15*(J403-1)</f>
        <v>125</v>
      </c>
      <c r="E403" s="80">
        <v>0</v>
      </c>
      <c r="F403" s="80">
        <v>0</v>
      </c>
      <c r="G403" s="80">
        <v>0</v>
      </c>
      <c r="H403" s="80">
        <f t="shared" ref="H403:H466" si="21">17+2*(J403-1)</f>
        <v>19</v>
      </c>
      <c r="I403" s="80">
        <v>0</v>
      </c>
      <c r="J403" s="80">
        <v>2</v>
      </c>
      <c r="K403" s="79">
        <v>90</v>
      </c>
    </row>
    <row r="404" spans="1:11">
      <c r="A404" s="77" t="s">
        <v>326</v>
      </c>
      <c r="B404" s="77">
        <v>1</v>
      </c>
      <c r="C404" s="80">
        <v>0</v>
      </c>
      <c r="D404" s="80">
        <f t="shared" si="20"/>
        <v>140</v>
      </c>
      <c r="E404" s="80">
        <v>0</v>
      </c>
      <c r="F404" s="80">
        <v>0</v>
      </c>
      <c r="G404" s="80">
        <v>0</v>
      </c>
      <c r="H404" s="80">
        <f t="shared" si="21"/>
        <v>21</v>
      </c>
      <c r="I404" s="80">
        <v>0</v>
      </c>
      <c r="J404" s="80">
        <v>3</v>
      </c>
      <c r="K404" s="79">
        <v>117</v>
      </c>
    </row>
    <row r="405" spans="1:11">
      <c r="A405" s="77" t="s">
        <v>326</v>
      </c>
      <c r="B405" s="77">
        <v>1</v>
      </c>
      <c r="C405" s="80">
        <v>0</v>
      </c>
      <c r="D405" s="80">
        <f t="shared" si="20"/>
        <v>155</v>
      </c>
      <c r="E405" s="80">
        <v>0</v>
      </c>
      <c r="F405" s="80">
        <v>0</v>
      </c>
      <c r="G405" s="80">
        <v>0</v>
      </c>
      <c r="H405" s="80">
        <f t="shared" si="21"/>
        <v>23</v>
      </c>
      <c r="I405" s="80">
        <v>0</v>
      </c>
      <c r="J405" s="80">
        <v>4</v>
      </c>
      <c r="K405" s="79">
        <v>150</v>
      </c>
    </row>
    <row r="406" spans="1:11">
      <c r="A406" s="77" t="s">
        <v>326</v>
      </c>
      <c r="B406" s="77">
        <v>1</v>
      </c>
      <c r="C406" s="80">
        <v>0</v>
      </c>
      <c r="D406" s="80">
        <f t="shared" si="20"/>
        <v>170</v>
      </c>
      <c r="E406" s="80">
        <v>0</v>
      </c>
      <c r="F406" s="80">
        <v>0</v>
      </c>
      <c r="G406" s="80">
        <v>0</v>
      </c>
      <c r="H406" s="80">
        <f t="shared" si="21"/>
        <v>25</v>
      </c>
      <c r="I406" s="80">
        <v>0</v>
      </c>
      <c r="J406" s="80">
        <v>5</v>
      </c>
      <c r="K406" s="79">
        <v>195</v>
      </c>
    </row>
    <row r="407" spans="1:11">
      <c r="A407" s="77" t="s">
        <v>326</v>
      </c>
      <c r="B407" s="77">
        <v>1</v>
      </c>
      <c r="C407" s="80">
        <v>0</v>
      </c>
      <c r="D407" s="80">
        <f t="shared" si="20"/>
        <v>185</v>
      </c>
      <c r="E407" s="80">
        <v>0</v>
      </c>
      <c r="F407" s="80">
        <v>0</v>
      </c>
      <c r="G407" s="80">
        <v>0</v>
      </c>
      <c r="H407" s="80">
        <f t="shared" si="21"/>
        <v>27</v>
      </c>
      <c r="I407" s="80">
        <v>0</v>
      </c>
      <c r="J407" s="80">
        <v>6</v>
      </c>
      <c r="K407" s="79">
        <v>264</v>
      </c>
    </row>
    <row r="408" spans="1:11">
      <c r="A408" s="77" t="s">
        <v>326</v>
      </c>
      <c r="B408" s="77">
        <v>1</v>
      </c>
      <c r="C408" s="80">
        <v>0</v>
      </c>
      <c r="D408" s="80">
        <f t="shared" si="20"/>
        <v>200</v>
      </c>
      <c r="E408" s="80">
        <v>0</v>
      </c>
      <c r="F408" s="80">
        <v>0</v>
      </c>
      <c r="G408" s="80">
        <v>0</v>
      </c>
      <c r="H408" s="80">
        <f t="shared" si="21"/>
        <v>29</v>
      </c>
      <c r="I408" s="80">
        <v>0</v>
      </c>
      <c r="J408" s="80">
        <v>7</v>
      </c>
      <c r="K408" s="79">
        <v>360</v>
      </c>
    </row>
    <row r="409" spans="1:11">
      <c r="A409" s="77" t="s">
        <v>326</v>
      </c>
      <c r="B409" s="77">
        <v>1</v>
      </c>
      <c r="C409" s="80">
        <v>0</v>
      </c>
      <c r="D409" s="80">
        <f t="shared" si="20"/>
        <v>215</v>
      </c>
      <c r="E409" s="80">
        <v>0</v>
      </c>
      <c r="F409" s="80">
        <v>0</v>
      </c>
      <c r="G409" s="80">
        <v>0</v>
      </c>
      <c r="H409" s="80">
        <f t="shared" si="21"/>
        <v>31</v>
      </c>
      <c r="I409" s="80">
        <v>0</v>
      </c>
      <c r="J409" s="80">
        <v>8</v>
      </c>
      <c r="K409" s="79">
        <v>450</v>
      </c>
    </row>
    <row r="410" spans="1:11">
      <c r="A410" s="77" t="s">
        <v>326</v>
      </c>
      <c r="B410" s="77">
        <v>1</v>
      </c>
      <c r="C410" s="80">
        <v>0</v>
      </c>
      <c r="D410" s="80">
        <f t="shared" si="20"/>
        <v>230</v>
      </c>
      <c r="E410" s="80">
        <v>0</v>
      </c>
      <c r="F410" s="80">
        <v>0</v>
      </c>
      <c r="G410" s="80">
        <v>0</v>
      </c>
      <c r="H410" s="80">
        <f t="shared" si="21"/>
        <v>33</v>
      </c>
      <c r="I410" s="80">
        <v>0</v>
      </c>
      <c r="J410" s="80">
        <v>9</v>
      </c>
      <c r="K410" s="79">
        <v>540</v>
      </c>
    </row>
    <row r="411" spans="1:11">
      <c r="A411" s="77" t="s">
        <v>326</v>
      </c>
      <c r="B411" s="77">
        <v>1</v>
      </c>
      <c r="C411" s="80">
        <v>0</v>
      </c>
      <c r="D411" s="80">
        <f t="shared" si="20"/>
        <v>245</v>
      </c>
      <c r="E411" s="80">
        <v>0</v>
      </c>
      <c r="F411" s="80">
        <v>0</v>
      </c>
      <c r="G411" s="80">
        <v>0</v>
      </c>
      <c r="H411" s="80">
        <f t="shared" si="21"/>
        <v>35</v>
      </c>
      <c r="I411" s="80">
        <v>0</v>
      </c>
      <c r="J411" s="80">
        <v>10</v>
      </c>
      <c r="K411" s="79">
        <v>690</v>
      </c>
    </row>
    <row r="412" spans="1:11">
      <c r="A412" s="77" t="s">
        <v>326</v>
      </c>
      <c r="B412" s="77">
        <v>1</v>
      </c>
      <c r="C412" s="80">
        <v>0</v>
      </c>
      <c r="D412" s="80">
        <f t="shared" si="20"/>
        <v>260</v>
      </c>
      <c r="E412" s="80">
        <v>0</v>
      </c>
      <c r="F412" s="80">
        <v>0</v>
      </c>
      <c r="G412" s="80">
        <v>0</v>
      </c>
      <c r="H412" s="80">
        <f t="shared" si="21"/>
        <v>37</v>
      </c>
      <c r="I412" s="80">
        <v>0</v>
      </c>
      <c r="J412" s="80">
        <v>11</v>
      </c>
      <c r="K412" s="79">
        <v>870</v>
      </c>
    </row>
    <row r="413" spans="1:11">
      <c r="A413" s="77" t="s">
        <v>326</v>
      </c>
      <c r="B413" s="77">
        <v>1</v>
      </c>
      <c r="C413" s="80">
        <v>0</v>
      </c>
      <c r="D413" s="80">
        <f t="shared" si="20"/>
        <v>275</v>
      </c>
      <c r="E413" s="80">
        <v>0</v>
      </c>
      <c r="F413" s="80">
        <v>0</v>
      </c>
      <c r="G413" s="80">
        <v>0</v>
      </c>
      <c r="H413" s="80">
        <f t="shared" si="21"/>
        <v>39</v>
      </c>
      <c r="I413" s="80">
        <v>0</v>
      </c>
      <c r="J413" s="80">
        <v>12</v>
      </c>
      <c r="K413" s="79">
        <v>1020</v>
      </c>
    </row>
    <row r="414" spans="1:11">
      <c r="A414" s="77" t="s">
        <v>326</v>
      </c>
      <c r="B414" s="77">
        <v>1</v>
      </c>
      <c r="C414" s="80">
        <v>0</v>
      </c>
      <c r="D414" s="80">
        <f t="shared" si="20"/>
        <v>290</v>
      </c>
      <c r="E414" s="80">
        <v>0</v>
      </c>
      <c r="F414" s="80">
        <v>0</v>
      </c>
      <c r="G414" s="80">
        <v>0</v>
      </c>
      <c r="H414" s="80">
        <f t="shared" si="21"/>
        <v>41</v>
      </c>
      <c r="I414" s="80">
        <v>0</v>
      </c>
      <c r="J414" s="80">
        <v>13</v>
      </c>
      <c r="K414" s="79">
        <v>1260</v>
      </c>
    </row>
    <row r="415" spans="1:11">
      <c r="A415" s="77" t="s">
        <v>326</v>
      </c>
      <c r="B415" s="77">
        <v>1</v>
      </c>
      <c r="C415" s="80">
        <v>0</v>
      </c>
      <c r="D415" s="80">
        <f t="shared" si="20"/>
        <v>305</v>
      </c>
      <c r="E415" s="80">
        <v>0</v>
      </c>
      <c r="F415" s="80">
        <v>0</v>
      </c>
      <c r="G415" s="80">
        <v>0</v>
      </c>
      <c r="H415" s="80">
        <f t="shared" si="21"/>
        <v>43</v>
      </c>
      <c r="I415" s="80">
        <v>0</v>
      </c>
      <c r="J415" s="80">
        <v>14</v>
      </c>
      <c r="K415" s="79">
        <v>1500</v>
      </c>
    </row>
    <row r="416" spans="1:11">
      <c r="A416" s="77" t="s">
        <v>326</v>
      </c>
      <c r="B416" s="77">
        <v>1</v>
      </c>
      <c r="C416" s="80">
        <v>0</v>
      </c>
      <c r="D416" s="80">
        <f t="shared" si="20"/>
        <v>320</v>
      </c>
      <c r="E416" s="80">
        <v>0</v>
      </c>
      <c r="F416" s="80">
        <v>0</v>
      </c>
      <c r="G416" s="80">
        <v>0</v>
      </c>
      <c r="H416" s="80">
        <f t="shared" si="21"/>
        <v>45</v>
      </c>
      <c r="I416" s="80">
        <v>0</v>
      </c>
      <c r="J416" s="80">
        <v>15</v>
      </c>
      <c r="K416" s="79">
        <v>1830</v>
      </c>
    </row>
    <row r="417" spans="1:11">
      <c r="A417" s="77" t="s">
        <v>326</v>
      </c>
      <c r="B417" s="77">
        <v>1</v>
      </c>
      <c r="C417" s="80">
        <v>0</v>
      </c>
      <c r="D417" s="80">
        <f t="shared" si="20"/>
        <v>335</v>
      </c>
      <c r="E417" s="80">
        <v>0</v>
      </c>
      <c r="F417" s="80">
        <v>0</v>
      </c>
      <c r="G417" s="80">
        <v>0</v>
      </c>
      <c r="H417" s="80">
        <f t="shared" si="21"/>
        <v>47</v>
      </c>
      <c r="I417" s="80">
        <v>0</v>
      </c>
      <c r="J417" s="80">
        <v>16</v>
      </c>
      <c r="K417" s="79">
        <v>2160</v>
      </c>
    </row>
    <row r="418" spans="1:11">
      <c r="A418" s="77" t="s">
        <v>326</v>
      </c>
      <c r="B418" s="77">
        <v>1</v>
      </c>
      <c r="C418" s="80">
        <v>0</v>
      </c>
      <c r="D418" s="80">
        <f t="shared" si="20"/>
        <v>350</v>
      </c>
      <c r="E418" s="80">
        <v>0</v>
      </c>
      <c r="F418" s="80">
        <v>0</v>
      </c>
      <c r="G418" s="80">
        <v>0</v>
      </c>
      <c r="H418" s="80">
        <f t="shared" si="21"/>
        <v>49</v>
      </c>
      <c r="I418" s="80">
        <v>0</v>
      </c>
      <c r="J418" s="80">
        <v>17</v>
      </c>
      <c r="K418" s="79">
        <v>2580</v>
      </c>
    </row>
    <row r="419" spans="1:11">
      <c r="A419" s="77" t="s">
        <v>326</v>
      </c>
      <c r="B419" s="77">
        <v>1</v>
      </c>
      <c r="C419" s="80">
        <v>0</v>
      </c>
      <c r="D419" s="80">
        <f t="shared" si="20"/>
        <v>365</v>
      </c>
      <c r="E419" s="80">
        <v>0</v>
      </c>
      <c r="F419" s="80">
        <v>0</v>
      </c>
      <c r="G419" s="80">
        <v>0</v>
      </c>
      <c r="H419" s="80">
        <f t="shared" si="21"/>
        <v>51</v>
      </c>
      <c r="I419" s="80">
        <v>0</v>
      </c>
      <c r="J419" s="80">
        <v>18</v>
      </c>
      <c r="K419" s="79">
        <v>3000</v>
      </c>
    </row>
    <row r="420" spans="1:11">
      <c r="A420" s="77" t="s">
        <v>326</v>
      </c>
      <c r="B420" s="77">
        <v>1</v>
      </c>
      <c r="C420" s="80">
        <v>0</v>
      </c>
      <c r="D420" s="80">
        <f t="shared" si="20"/>
        <v>380</v>
      </c>
      <c r="E420" s="80">
        <v>0</v>
      </c>
      <c r="F420" s="80">
        <v>0</v>
      </c>
      <c r="G420" s="80">
        <v>0</v>
      </c>
      <c r="H420" s="80">
        <f t="shared" si="21"/>
        <v>53</v>
      </c>
      <c r="I420" s="80">
        <v>0</v>
      </c>
      <c r="J420" s="80">
        <v>19</v>
      </c>
      <c r="K420" s="79">
        <v>3510</v>
      </c>
    </row>
    <row r="421" spans="1:11">
      <c r="A421" s="77" t="s">
        <v>326</v>
      </c>
      <c r="B421" s="77">
        <v>1</v>
      </c>
      <c r="C421" s="80">
        <v>0</v>
      </c>
      <c r="D421" s="80">
        <f t="shared" si="20"/>
        <v>395</v>
      </c>
      <c r="E421" s="80">
        <v>0</v>
      </c>
      <c r="F421" s="80">
        <v>0</v>
      </c>
      <c r="G421" s="80">
        <v>0</v>
      </c>
      <c r="H421" s="80">
        <f t="shared" si="21"/>
        <v>55</v>
      </c>
      <c r="I421" s="80">
        <v>0</v>
      </c>
      <c r="J421" s="80">
        <v>20</v>
      </c>
      <c r="K421" s="79">
        <v>4080</v>
      </c>
    </row>
    <row r="422" spans="1:11">
      <c r="A422" s="77" t="s">
        <v>326</v>
      </c>
      <c r="B422" s="77">
        <v>1</v>
      </c>
      <c r="C422" s="80">
        <v>0</v>
      </c>
      <c r="D422" s="80">
        <f t="shared" si="20"/>
        <v>410</v>
      </c>
      <c r="E422" s="80">
        <v>0</v>
      </c>
      <c r="F422" s="80">
        <v>0</v>
      </c>
      <c r="G422" s="80">
        <v>0</v>
      </c>
      <c r="H422" s="80">
        <f t="shared" si="21"/>
        <v>57</v>
      </c>
      <c r="I422" s="80">
        <v>0</v>
      </c>
      <c r="J422" s="80">
        <v>21</v>
      </c>
      <c r="K422" s="79">
        <v>4770</v>
      </c>
    </row>
    <row r="423" spans="1:11">
      <c r="A423" s="77" t="s">
        <v>326</v>
      </c>
      <c r="B423" s="77">
        <v>1</v>
      </c>
      <c r="C423" s="80">
        <v>0</v>
      </c>
      <c r="D423" s="80">
        <f t="shared" si="20"/>
        <v>425</v>
      </c>
      <c r="E423" s="80">
        <v>0</v>
      </c>
      <c r="F423" s="80">
        <v>0</v>
      </c>
      <c r="G423" s="80">
        <v>0</v>
      </c>
      <c r="H423" s="80">
        <f t="shared" si="21"/>
        <v>59</v>
      </c>
      <c r="I423" s="80">
        <v>0</v>
      </c>
      <c r="J423" s="80">
        <v>22</v>
      </c>
      <c r="K423" s="79">
        <v>5490</v>
      </c>
    </row>
    <row r="424" spans="1:11">
      <c r="A424" s="77" t="s">
        <v>326</v>
      </c>
      <c r="B424" s="77">
        <v>1</v>
      </c>
      <c r="C424" s="80">
        <v>0</v>
      </c>
      <c r="D424" s="80">
        <f t="shared" si="20"/>
        <v>440</v>
      </c>
      <c r="E424" s="80">
        <v>0</v>
      </c>
      <c r="F424" s="80">
        <v>0</v>
      </c>
      <c r="G424" s="80">
        <v>0</v>
      </c>
      <c r="H424" s="80">
        <f t="shared" si="21"/>
        <v>61</v>
      </c>
      <c r="I424" s="80">
        <v>0</v>
      </c>
      <c r="J424" s="80">
        <v>23</v>
      </c>
      <c r="K424" s="79">
        <v>6330</v>
      </c>
    </row>
    <row r="425" spans="1:11">
      <c r="A425" s="77" t="s">
        <v>326</v>
      </c>
      <c r="B425" s="77">
        <v>1</v>
      </c>
      <c r="C425" s="80">
        <v>0</v>
      </c>
      <c r="D425" s="80">
        <f t="shared" si="20"/>
        <v>455</v>
      </c>
      <c r="E425" s="80">
        <v>0</v>
      </c>
      <c r="F425" s="80">
        <v>0</v>
      </c>
      <c r="G425" s="80">
        <v>0</v>
      </c>
      <c r="H425" s="80">
        <f t="shared" si="21"/>
        <v>63</v>
      </c>
      <c r="I425" s="80">
        <v>0</v>
      </c>
      <c r="J425" s="80">
        <v>24</v>
      </c>
      <c r="K425" s="79">
        <v>7230</v>
      </c>
    </row>
    <row r="426" spans="1:11">
      <c r="A426" s="77" t="s">
        <v>326</v>
      </c>
      <c r="B426" s="77">
        <v>1</v>
      </c>
      <c r="C426" s="80">
        <v>0</v>
      </c>
      <c r="D426" s="80">
        <f t="shared" si="20"/>
        <v>470</v>
      </c>
      <c r="E426" s="80">
        <v>0</v>
      </c>
      <c r="F426" s="80">
        <v>0</v>
      </c>
      <c r="G426" s="80">
        <v>0</v>
      </c>
      <c r="H426" s="80">
        <f t="shared" si="21"/>
        <v>65</v>
      </c>
      <c r="I426" s="80">
        <v>0</v>
      </c>
      <c r="J426" s="80">
        <v>25</v>
      </c>
      <c r="K426" s="79">
        <v>8220</v>
      </c>
    </row>
    <row r="427" spans="1:11">
      <c r="A427" s="77" t="s">
        <v>326</v>
      </c>
      <c r="B427" s="77">
        <v>1</v>
      </c>
      <c r="C427" s="80">
        <v>0</v>
      </c>
      <c r="D427" s="80">
        <f t="shared" si="20"/>
        <v>485</v>
      </c>
      <c r="E427" s="80">
        <v>0</v>
      </c>
      <c r="F427" s="80">
        <v>0</v>
      </c>
      <c r="G427" s="80">
        <v>0</v>
      </c>
      <c r="H427" s="80">
        <f t="shared" si="21"/>
        <v>67</v>
      </c>
      <c r="I427" s="80">
        <v>0</v>
      </c>
      <c r="J427" s="80">
        <v>26</v>
      </c>
      <c r="K427" s="79">
        <v>9390</v>
      </c>
    </row>
    <row r="428" spans="1:11">
      <c r="A428" s="77" t="s">
        <v>326</v>
      </c>
      <c r="B428" s="77">
        <v>1</v>
      </c>
      <c r="C428" s="80">
        <v>0</v>
      </c>
      <c r="D428" s="80">
        <f t="shared" si="20"/>
        <v>500</v>
      </c>
      <c r="E428" s="80">
        <v>0</v>
      </c>
      <c r="F428" s="80">
        <v>0</v>
      </c>
      <c r="G428" s="80">
        <v>0</v>
      </c>
      <c r="H428" s="80">
        <f t="shared" si="21"/>
        <v>69</v>
      </c>
      <c r="I428" s="80">
        <v>0</v>
      </c>
      <c r="J428" s="80">
        <v>27</v>
      </c>
      <c r="K428" s="79">
        <v>10620</v>
      </c>
    </row>
    <row r="429" spans="1:11">
      <c r="A429" s="77" t="s">
        <v>326</v>
      </c>
      <c r="B429" s="77">
        <v>1</v>
      </c>
      <c r="C429" s="80">
        <v>0</v>
      </c>
      <c r="D429" s="80">
        <f t="shared" si="20"/>
        <v>515</v>
      </c>
      <c r="E429" s="80">
        <v>0</v>
      </c>
      <c r="F429" s="80">
        <v>0</v>
      </c>
      <c r="G429" s="80">
        <v>0</v>
      </c>
      <c r="H429" s="80">
        <f t="shared" si="21"/>
        <v>71</v>
      </c>
      <c r="I429" s="80">
        <v>0</v>
      </c>
      <c r="J429" s="80">
        <v>28</v>
      </c>
      <c r="K429" s="79">
        <v>12030</v>
      </c>
    </row>
    <row r="430" spans="1:11">
      <c r="A430" s="77" t="s">
        <v>326</v>
      </c>
      <c r="B430" s="77">
        <v>1</v>
      </c>
      <c r="C430" s="80">
        <v>0</v>
      </c>
      <c r="D430" s="80">
        <f t="shared" si="20"/>
        <v>530</v>
      </c>
      <c r="E430" s="80">
        <v>0</v>
      </c>
      <c r="F430" s="80">
        <v>0</v>
      </c>
      <c r="G430" s="80">
        <v>0</v>
      </c>
      <c r="H430" s="80">
        <f t="shared" si="21"/>
        <v>73</v>
      </c>
      <c r="I430" s="80">
        <v>0</v>
      </c>
      <c r="J430" s="80">
        <v>29</v>
      </c>
      <c r="K430" s="79">
        <v>13530</v>
      </c>
    </row>
    <row r="431" spans="1:11">
      <c r="A431" s="77" t="s">
        <v>326</v>
      </c>
      <c r="B431" s="77">
        <v>1</v>
      </c>
      <c r="C431" s="80">
        <v>0</v>
      </c>
      <c r="D431" s="80">
        <f t="shared" si="20"/>
        <v>545</v>
      </c>
      <c r="E431" s="80">
        <v>0</v>
      </c>
      <c r="F431" s="80">
        <v>0</v>
      </c>
      <c r="G431" s="80">
        <v>0</v>
      </c>
      <c r="H431" s="80">
        <f t="shared" si="21"/>
        <v>75</v>
      </c>
      <c r="I431" s="80">
        <v>0</v>
      </c>
      <c r="J431" s="80">
        <v>30</v>
      </c>
      <c r="K431" s="79">
        <v>15180</v>
      </c>
    </row>
    <row r="432" spans="1:11">
      <c r="A432" s="77" t="s">
        <v>326</v>
      </c>
      <c r="B432" s="77">
        <v>1</v>
      </c>
      <c r="C432" s="80">
        <v>0</v>
      </c>
      <c r="D432" s="80">
        <f t="shared" si="20"/>
        <v>560</v>
      </c>
      <c r="E432" s="80">
        <v>0</v>
      </c>
      <c r="F432" s="80">
        <v>0</v>
      </c>
      <c r="G432" s="80">
        <v>0</v>
      </c>
      <c r="H432" s="80">
        <f t="shared" si="21"/>
        <v>77</v>
      </c>
      <c r="I432" s="80">
        <v>0</v>
      </c>
      <c r="J432" s="80">
        <v>31</v>
      </c>
      <c r="K432" s="79">
        <v>17040</v>
      </c>
    </row>
    <row r="433" spans="1:11">
      <c r="A433" s="77" t="s">
        <v>326</v>
      </c>
      <c r="B433" s="77">
        <v>1</v>
      </c>
      <c r="C433" s="80">
        <v>0</v>
      </c>
      <c r="D433" s="80">
        <f t="shared" si="20"/>
        <v>575</v>
      </c>
      <c r="E433" s="80">
        <v>0</v>
      </c>
      <c r="F433" s="80">
        <v>0</v>
      </c>
      <c r="G433" s="80">
        <v>0</v>
      </c>
      <c r="H433" s="80">
        <f t="shared" si="21"/>
        <v>79</v>
      </c>
      <c r="I433" s="80">
        <v>0</v>
      </c>
      <c r="J433" s="80">
        <v>32</v>
      </c>
      <c r="K433" s="79">
        <v>18960</v>
      </c>
    </row>
    <row r="434" spans="1:11">
      <c r="A434" s="77" t="s">
        <v>326</v>
      </c>
      <c r="B434" s="77">
        <v>1</v>
      </c>
      <c r="C434" s="80">
        <v>0</v>
      </c>
      <c r="D434" s="80">
        <f t="shared" si="20"/>
        <v>590</v>
      </c>
      <c r="E434" s="80">
        <v>0</v>
      </c>
      <c r="F434" s="80">
        <v>0</v>
      </c>
      <c r="G434" s="80">
        <v>0</v>
      </c>
      <c r="H434" s="80">
        <f t="shared" si="21"/>
        <v>81</v>
      </c>
      <c r="I434" s="80">
        <v>0</v>
      </c>
      <c r="J434" s="80">
        <v>33</v>
      </c>
      <c r="K434" s="79">
        <v>21180</v>
      </c>
    </row>
    <row r="435" spans="1:11">
      <c r="A435" s="77" t="s">
        <v>326</v>
      </c>
      <c r="B435" s="77">
        <v>1</v>
      </c>
      <c r="C435" s="80">
        <v>0</v>
      </c>
      <c r="D435" s="80">
        <f t="shared" si="20"/>
        <v>605</v>
      </c>
      <c r="E435" s="80">
        <v>0</v>
      </c>
      <c r="F435" s="80">
        <v>0</v>
      </c>
      <c r="G435" s="80">
        <v>0</v>
      </c>
      <c r="H435" s="80">
        <f t="shared" si="21"/>
        <v>83</v>
      </c>
      <c r="I435" s="80">
        <v>0</v>
      </c>
      <c r="J435" s="80">
        <v>34</v>
      </c>
      <c r="K435" s="79">
        <v>23520</v>
      </c>
    </row>
    <row r="436" spans="1:11">
      <c r="A436" s="77" t="s">
        <v>326</v>
      </c>
      <c r="B436" s="77">
        <v>1</v>
      </c>
      <c r="C436" s="80">
        <v>0</v>
      </c>
      <c r="D436" s="80">
        <f t="shared" si="20"/>
        <v>620</v>
      </c>
      <c r="E436" s="80">
        <v>0</v>
      </c>
      <c r="F436" s="80">
        <v>0</v>
      </c>
      <c r="G436" s="80">
        <v>0</v>
      </c>
      <c r="H436" s="80">
        <f t="shared" si="21"/>
        <v>85</v>
      </c>
      <c r="I436" s="80">
        <v>0</v>
      </c>
      <c r="J436" s="80">
        <v>35</v>
      </c>
      <c r="K436" s="79">
        <v>26100</v>
      </c>
    </row>
    <row r="437" spans="1:11">
      <c r="A437" s="77" t="s">
        <v>326</v>
      </c>
      <c r="B437" s="77">
        <v>1</v>
      </c>
      <c r="C437" s="80">
        <v>0</v>
      </c>
      <c r="D437" s="80">
        <f t="shared" si="20"/>
        <v>635</v>
      </c>
      <c r="E437" s="80">
        <v>0</v>
      </c>
      <c r="F437" s="80">
        <v>0</v>
      </c>
      <c r="G437" s="80">
        <v>0</v>
      </c>
      <c r="H437" s="80">
        <f t="shared" si="21"/>
        <v>87</v>
      </c>
      <c r="I437" s="80">
        <v>0</v>
      </c>
      <c r="J437" s="80">
        <v>36</v>
      </c>
      <c r="K437" s="79">
        <v>28920</v>
      </c>
    </row>
    <row r="438" spans="1:11">
      <c r="A438" s="77" t="s">
        <v>326</v>
      </c>
      <c r="B438" s="77">
        <v>1</v>
      </c>
      <c r="C438" s="80">
        <v>0</v>
      </c>
      <c r="D438" s="80">
        <f t="shared" si="20"/>
        <v>650</v>
      </c>
      <c r="E438" s="80">
        <v>0</v>
      </c>
      <c r="F438" s="80">
        <v>0</v>
      </c>
      <c r="G438" s="80">
        <v>0</v>
      </c>
      <c r="H438" s="80">
        <f t="shared" si="21"/>
        <v>89</v>
      </c>
      <c r="I438" s="80">
        <v>0</v>
      </c>
      <c r="J438" s="80">
        <v>37</v>
      </c>
      <c r="K438" s="79">
        <v>32100</v>
      </c>
    </row>
    <row r="439" spans="1:11">
      <c r="A439" s="77" t="s">
        <v>326</v>
      </c>
      <c r="B439" s="77">
        <v>1</v>
      </c>
      <c r="C439" s="80">
        <v>0</v>
      </c>
      <c r="D439" s="80">
        <f t="shared" si="20"/>
        <v>665</v>
      </c>
      <c r="E439" s="80">
        <v>0</v>
      </c>
      <c r="F439" s="80">
        <v>0</v>
      </c>
      <c r="G439" s="80">
        <v>0</v>
      </c>
      <c r="H439" s="80">
        <f t="shared" si="21"/>
        <v>91</v>
      </c>
      <c r="I439" s="80">
        <v>0</v>
      </c>
      <c r="J439" s="80">
        <v>38</v>
      </c>
      <c r="K439" s="79">
        <v>35400</v>
      </c>
    </row>
    <row r="440" spans="1:11">
      <c r="A440" s="77" t="s">
        <v>326</v>
      </c>
      <c r="B440" s="77">
        <v>1</v>
      </c>
      <c r="C440" s="80">
        <v>0</v>
      </c>
      <c r="D440" s="80">
        <f t="shared" si="20"/>
        <v>680</v>
      </c>
      <c r="E440" s="80">
        <v>0</v>
      </c>
      <c r="F440" s="80">
        <v>0</v>
      </c>
      <c r="G440" s="80">
        <v>0</v>
      </c>
      <c r="H440" s="80">
        <f t="shared" si="21"/>
        <v>93</v>
      </c>
      <c r="I440" s="80">
        <v>0</v>
      </c>
      <c r="J440" s="80">
        <v>39</v>
      </c>
      <c r="K440" s="79">
        <v>39000</v>
      </c>
    </row>
    <row r="441" spans="1:11">
      <c r="A441" s="77" t="s">
        <v>326</v>
      </c>
      <c r="B441" s="77">
        <v>1</v>
      </c>
      <c r="C441" s="80">
        <v>0</v>
      </c>
      <c r="D441" s="80">
        <f t="shared" si="20"/>
        <v>695</v>
      </c>
      <c r="E441" s="80">
        <v>0</v>
      </c>
      <c r="F441" s="80">
        <v>0</v>
      </c>
      <c r="G441" s="80">
        <v>0</v>
      </c>
      <c r="H441" s="80">
        <f t="shared" si="21"/>
        <v>95</v>
      </c>
      <c r="I441" s="80">
        <v>0</v>
      </c>
      <c r="J441" s="80">
        <v>40</v>
      </c>
      <c r="K441" s="79">
        <v>42600</v>
      </c>
    </row>
    <row r="442" spans="1:11">
      <c r="A442" s="77" t="s">
        <v>326</v>
      </c>
      <c r="B442" s="77">
        <v>1</v>
      </c>
      <c r="C442" s="80">
        <v>0</v>
      </c>
      <c r="D442" s="80">
        <f t="shared" si="20"/>
        <v>710</v>
      </c>
      <c r="E442" s="80">
        <v>0</v>
      </c>
      <c r="F442" s="80">
        <v>0</v>
      </c>
      <c r="G442" s="80">
        <v>0</v>
      </c>
      <c r="H442" s="80">
        <f t="shared" si="21"/>
        <v>97</v>
      </c>
      <c r="I442" s="80">
        <v>0</v>
      </c>
      <c r="J442" s="80">
        <v>41</v>
      </c>
      <c r="K442" s="79">
        <v>46800</v>
      </c>
    </row>
    <row r="443" spans="1:11">
      <c r="A443" s="77" t="s">
        <v>326</v>
      </c>
      <c r="B443" s="77">
        <v>1</v>
      </c>
      <c r="C443" s="80">
        <v>0</v>
      </c>
      <c r="D443" s="80">
        <f t="shared" si="20"/>
        <v>725</v>
      </c>
      <c r="E443" s="80">
        <v>0</v>
      </c>
      <c r="F443" s="80">
        <v>0</v>
      </c>
      <c r="G443" s="80">
        <v>0</v>
      </c>
      <c r="H443" s="80">
        <f t="shared" si="21"/>
        <v>99</v>
      </c>
      <c r="I443" s="80">
        <v>0</v>
      </c>
      <c r="J443" s="80">
        <v>42</v>
      </c>
      <c r="K443" s="79">
        <v>51300</v>
      </c>
    </row>
    <row r="444" spans="1:11">
      <c r="A444" s="77" t="s">
        <v>326</v>
      </c>
      <c r="B444" s="77">
        <v>1</v>
      </c>
      <c r="C444" s="80">
        <v>0</v>
      </c>
      <c r="D444" s="80">
        <f t="shared" si="20"/>
        <v>740</v>
      </c>
      <c r="E444" s="80">
        <v>0</v>
      </c>
      <c r="F444" s="80">
        <v>0</v>
      </c>
      <c r="G444" s="80">
        <v>0</v>
      </c>
      <c r="H444" s="80">
        <f t="shared" si="21"/>
        <v>101</v>
      </c>
      <c r="I444" s="80">
        <v>0</v>
      </c>
      <c r="J444" s="80">
        <v>43</v>
      </c>
      <c r="K444" s="79">
        <v>56100</v>
      </c>
    </row>
    <row r="445" spans="1:11">
      <c r="A445" s="77" t="s">
        <v>326</v>
      </c>
      <c r="B445" s="77">
        <v>1</v>
      </c>
      <c r="C445" s="80">
        <v>0</v>
      </c>
      <c r="D445" s="80">
        <f t="shared" si="20"/>
        <v>755</v>
      </c>
      <c r="E445" s="80">
        <v>0</v>
      </c>
      <c r="F445" s="80">
        <v>0</v>
      </c>
      <c r="G445" s="80">
        <v>0</v>
      </c>
      <c r="H445" s="80">
        <f t="shared" si="21"/>
        <v>103</v>
      </c>
      <c r="I445" s="80">
        <v>0</v>
      </c>
      <c r="J445" s="80">
        <v>44</v>
      </c>
      <c r="K445" s="79">
        <v>61200</v>
      </c>
    </row>
    <row r="446" spans="1:11">
      <c r="A446" s="77" t="s">
        <v>326</v>
      </c>
      <c r="B446" s="77">
        <v>1</v>
      </c>
      <c r="C446" s="80">
        <v>0</v>
      </c>
      <c r="D446" s="80">
        <f t="shared" si="20"/>
        <v>770</v>
      </c>
      <c r="E446" s="80">
        <v>0</v>
      </c>
      <c r="F446" s="80">
        <v>0</v>
      </c>
      <c r="G446" s="80">
        <v>0</v>
      </c>
      <c r="H446" s="80">
        <f t="shared" si="21"/>
        <v>105</v>
      </c>
      <c r="I446" s="80">
        <v>0</v>
      </c>
      <c r="J446" s="80">
        <v>45</v>
      </c>
      <c r="K446" s="79">
        <v>66600</v>
      </c>
    </row>
    <row r="447" spans="1:11">
      <c r="A447" s="77" t="s">
        <v>326</v>
      </c>
      <c r="B447" s="77">
        <v>1</v>
      </c>
      <c r="C447" s="80">
        <v>0</v>
      </c>
      <c r="D447" s="80">
        <f t="shared" si="20"/>
        <v>785</v>
      </c>
      <c r="E447" s="80">
        <v>0</v>
      </c>
      <c r="F447" s="80">
        <v>0</v>
      </c>
      <c r="G447" s="80">
        <v>0</v>
      </c>
      <c r="H447" s="80">
        <f t="shared" si="21"/>
        <v>107</v>
      </c>
      <c r="I447" s="80">
        <v>0</v>
      </c>
      <c r="J447" s="80">
        <v>46</v>
      </c>
      <c r="K447" s="79">
        <v>72600</v>
      </c>
    </row>
    <row r="448" spans="1:11">
      <c r="A448" s="77" t="s">
        <v>326</v>
      </c>
      <c r="B448" s="77">
        <v>1</v>
      </c>
      <c r="C448" s="80">
        <v>0</v>
      </c>
      <c r="D448" s="80">
        <f t="shared" si="20"/>
        <v>800</v>
      </c>
      <c r="E448" s="80">
        <v>0</v>
      </c>
      <c r="F448" s="80">
        <v>0</v>
      </c>
      <c r="G448" s="80">
        <v>0</v>
      </c>
      <c r="H448" s="80">
        <f t="shared" si="21"/>
        <v>109</v>
      </c>
      <c r="I448" s="80">
        <v>0</v>
      </c>
      <c r="J448" s="80">
        <v>47</v>
      </c>
      <c r="K448" s="79">
        <v>78600</v>
      </c>
    </row>
    <row r="449" spans="1:11">
      <c r="A449" s="77" t="s">
        <v>326</v>
      </c>
      <c r="B449" s="77">
        <v>1</v>
      </c>
      <c r="C449" s="80">
        <v>0</v>
      </c>
      <c r="D449" s="80">
        <f t="shared" si="20"/>
        <v>815</v>
      </c>
      <c r="E449" s="80">
        <v>0</v>
      </c>
      <c r="F449" s="80">
        <v>0</v>
      </c>
      <c r="G449" s="80">
        <v>0</v>
      </c>
      <c r="H449" s="80">
        <f t="shared" si="21"/>
        <v>111</v>
      </c>
      <c r="I449" s="80">
        <v>0</v>
      </c>
      <c r="J449" s="80">
        <v>48</v>
      </c>
      <c r="K449" s="79">
        <v>85200</v>
      </c>
    </row>
    <row r="450" spans="1:11">
      <c r="A450" s="77" t="s">
        <v>326</v>
      </c>
      <c r="B450" s="77">
        <v>1</v>
      </c>
      <c r="C450" s="80">
        <v>0</v>
      </c>
      <c r="D450" s="80">
        <f t="shared" si="20"/>
        <v>830</v>
      </c>
      <c r="E450" s="80">
        <v>0</v>
      </c>
      <c r="F450" s="80">
        <v>0</v>
      </c>
      <c r="G450" s="80">
        <v>0</v>
      </c>
      <c r="H450" s="80">
        <f t="shared" si="21"/>
        <v>113</v>
      </c>
      <c r="I450" s="80">
        <v>0</v>
      </c>
      <c r="J450" s="80">
        <v>49</v>
      </c>
      <c r="K450" s="79">
        <v>92400</v>
      </c>
    </row>
    <row r="451" spans="1:11">
      <c r="A451" s="77" t="s">
        <v>326</v>
      </c>
      <c r="B451" s="77">
        <v>1</v>
      </c>
      <c r="C451" s="80">
        <v>0</v>
      </c>
      <c r="D451" s="80">
        <f t="shared" si="20"/>
        <v>845</v>
      </c>
      <c r="E451" s="80">
        <v>0</v>
      </c>
      <c r="F451" s="80">
        <v>0</v>
      </c>
      <c r="G451" s="80">
        <v>0</v>
      </c>
      <c r="H451" s="80">
        <f t="shared" si="21"/>
        <v>115</v>
      </c>
      <c r="I451" s="80">
        <v>0</v>
      </c>
      <c r="J451" s="80">
        <v>50</v>
      </c>
      <c r="K451" s="79">
        <v>100200</v>
      </c>
    </row>
    <row r="452" spans="1:11">
      <c r="A452" s="77" t="s">
        <v>326</v>
      </c>
      <c r="B452" s="77">
        <v>1</v>
      </c>
      <c r="C452" s="80">
        <v>0</v>
      </c>
      <c r="D452" s="80">
        <f t="shared" si="20"/>
        <v>860</v>
      </c>
      <c r="E452" s="80">
        <v>0</v>
      </c>
      <c r="F452" s="80">
        <v>0</v>
      </c>
      <c r="G452" s="80">
        <v>0</v>
      </c>
      <c r="H452" s="80">
        <f t="shared" si="21"/>
        <v>117</v>
      </c>
      <c r="I452" s="80">
        <v>0</v>
      </c>
      <c r="J452" s="80">
        <v>51</v>
      </c>
      <c r="K452" s="79">
        <v>108300</v>
      </c>
    </row>
    <row r="453" spans="1:11">
      <c r="A453" s="77" t="s">
        <v>326</v>
      </c>
      <c r="B453" s="77">
        <v>1</v>
      </c>
      <c r="C453" s="80">
        <v>0</v>
      </c>
      <c r="D453" s="80">
        <f t="shared" si="20"/>
        <v>875</v>
      </c>
      <c r="E453" s="80">
        <v>0</v>
      </c>
      <c r="F453" s="80">
        <v>0</v>
      </c>
      <c r="G453" s="80">
        <v>0</v>
      </c>
      <c r="H453" s="80">
        <f t="shared" si="21"/>
        <v>119</v>
      </c>
      <c r="I453" s="80">
        <v>0</v>
      </c>
      <c r="J453" s="80">
        <v>52</v>
      </c>
      <c r="K453" s="79">
        <v>117000</v>
      </c>
    </row>
    <row r="454" spans="1:11">
      <c r="A454" s="77" t="s">
        <v>326</v>
      </c>
      <c r="B454" s="77">
        <v>1</v>
      </c>
      <c r="C454" s="80">
        <v>0</v>
      </c>
      <c r="D454" s="80">
        <f t="shared" si="20"/>
        <v>890</v>
      </c>
      <c r="E454" s="80">
        <v>0</v>
      </c>
      <c r="F454" s="80">
        <v>0</v>
      </c>
      <c r="G454" s="80">
        <v>0</v>
      </c>
      <c r="H454" s="80">
        <f t="shared" si="21"/>
        <v>121</v>
      </c>
      <c r="I454" s="80">
        <v>0</v>
      </c>
      <c r="J454" s="80">
        <v>53</v>
      </c>
      <c r="K454" s="79">
        <v>126000</v>
      </c>
    </row>
    <row r="455" spans="1:11">
      <c r="A455" s="77" t="s">
        <v>326</v>
      </c>
      <c r="B455" s="77">
        <v>1</v>
      </c>
      <c r="C455" s="80">
        <v>0</v>
      </c>
      <c r="D455" s="80">
        <f t="shared" si="20"/>
        <v>905</v>
      </c>
      <c r="E455" s="80">
        <v>0</v>
      </c>
      <c r="F455" s="80">
        <v>0</v>
      </c>
      <c r="G455" s="80">
        <v>0</v>
      </c>
      <c r="H455" s="80">
        <f t="shared" si="21"/>
        <v>123</v>
      </c>
      <c r="I455" s="80">
        <v>0</v>
      </c>
      <c r="J455" s="80">
        <v>54</v>
      </c>
      <c r="K455" s="79">
        <v>135900</v>
      </c>
    </row>
    <row r="456" spans="1:11">
      <c r="A456" s="77" t="s">
        <v>326</v>
      </c>
      <c r="B456" s="77">
        <v>1</v>
      </c>
      <c r="C456" s="80">
        <v>0</v>
      </c>
      <c r="D456" s="80">
        <f t="shared" si="20"/>
        <v>920</v>
      </c>
      <c r="E456" s="80">
        <v>0</v>
      </c>
      <c r="F456" s="80">
        <v>0</v>
      </c>
      <c r="G456" s="80">
        <v>0</v>
      </c>
      <c r="H456" s="80">
        <f t="shared" si="21"/>
        <v>125</v>
      </c>
      <c r="I456" s="80">
        <v>0</v>
      </c>
      <c r="J456" s="80">
        <v>55</v>
      </c>
      <c r="K456" s="79">
        <v>146400</v>
      </c>
    </row>
    <row r="457" spans="1:11">
      <c r="A457" s="77" t="s">
        <v>326</v>
      </c>
      <c r="B457" s="77">
        <v>1</v>
      </c>
      <c r="C457" s="80">
        <v>0</v>
      </c>
      <c r="D457" s="80">
        <f t="shared" si="20"/>
        <v>935</v>
      </c>
      <c r="E457" s="80">
        <v>0</v>
      </c>
      <c r="F457" s="80">
        <v>0</v>
      </c>
      <c r="G457" s="80">
        <v>0</v>
      </c>
      <c r="H457" s="80">
        <f t="shared" si="21"/>
        <v>127</v>
      </c>
      <c r="I457" s="80">
        <v>0</v>
      </c>
      <c r="J457" s="80">
        <v>56</v>
      </c>
      <c r="K457" s="79">
        <v>157200</v>
      </c>
    </row>
    <row r="458" spans="1:11">
      <c r="A458" s="77" t="s">
        <v>326</v>
      </c>
      <c r="B458" s="77">
        <v>1</v>
      </c>
      <c r="C458" s="80">
        <v>0</v>
      </c>
      <c r="D458" s="80">
        <f t="shared" si="20"/>
        <v>950</v>
      </c>
      <c r="E458" s="80">
        <v>0</v>
      </c>
      <c r="F458" s="80">
        <v>0</v>
      </c>
      <c r="G458" s="80">
        <v>0</v>
      </c>
      <c r="H458" s="80">
        <f t="shared" si="21"/>
        <v>129</v>
      </c>
      <c r="I458" s="80">
        <v>0</v>
      </c>
      <c r="J458" s="80">
        <v>57</v>
      </c>
      <c r="K458" s="79">
        <v>168900</v>
      </c>
    </row>
    <row r="459" spans="1:11">
      <c r="A459" s="77" t="s">
        <v>326</v>
      </c>
      <c r="B459" s="77">
        <v>1</v>
      </c>
      <c r="C459" s="80">
        <v>0</v>
      </c>
      <c r="D459" s="80">
        <f t="shared" si="20"/>
        <v>965</v>
      </c>
      <c r="E459" s="80">
        <v>0</v>
      </c>
      <c r="F459" s="80">
        <v>0</v>
      </c>
      <c r="G459" s="80">
        <v>0</v>
      </c>
      <c r="H459" s="80">
        <f t="shared" si="21"/>
        <v>131</v>
      </c>
      <c r="I459" s="80">
        <v>0</v>
      </c>
      <c r="J459" s="80">
        <v>58</v>
      </c>
      <c r="K459" s="79">
        <v>181500</v>
      </c>
    </row>
    <row r="460" spans="1:11">
      <c r="A460" s="77" t="s">
        <v>326</v>
      </c>
      <c r="B460" s="77">
        <v>1</v>
      </c>
      <c r="C460" s="80">
        <v>0</v>
      </c>
      <c r="D460" s="80">
        <f t="shared" si="20"/>
        <v>980</v>
      </c>
      <c r="E460" s="80">
        <v>0</v>
      </c>
      <c r="F460" s="80">
        <v>0</v>
      </c>
      <c r="G460" s="80">
        <v>0</v>
      </c>
      <c r="H460" s="80">
        <f t="shared" si="21"/>
        <v>133</v>
      </c>
      <c r="I460" s="80">
        <v>0</v>
      </c>
      <c r="J460" s="80">
        <v>59</v>
      </c>
      <c r="K460" s="79">
        <v>194400</v>
      </c>
    </row>
    <row r="461" spans="1:11">
      <c r="A461" s="77" t="s">
        <v>326</v>
      </c>
      <c r="B461" s="77">
        <v>1</v>
      </c>
      <c r="C461" s="80">
        <v>0</v>
      </c>
      <c r="D461" s="80">
        <f t="shared" si="20"/>
        <v>995</v>
      </c>
      <c r="E461" s="80">
        <v>0</v>
      </c>
      <c r="F461" s="80">
        <v>0</v>
      </c>
      <c r="G461" s="80">
        <v>0</v>
      </c>
      <c r="H461" s="80">
        <f t="shared" si="21"/>
        <v>135</v>
      </c>
      <c r="I461" s="80">
        <v>0</v>
      </c>
      <c r="J461" s="80">
        <v>60</v>
      </c>
      <c r="K461" s="79">
        <v>208500</v>
      </c>
    </row>
    <row r="462" spans="1:11">
      <c r="A462" s="77" t="s">
        <v>326</v>
      </c>
      <c r="B462" s="77">
        <v>1</v>
      </c>
      <c r="C462" s="80">
        <v>0</v>
      </c>
      <c r="D462" s="80">
        <f t="shared" si="20"/>
        <v>1010</v>
      </c>
      <c r="E462" s="80">
        <v>0</v>
      </c>
      <c r="F462" s="80">
        <v>0</v>
      </c>
      <c r="G462" s="80">
        <v>0</v>
      </c>
      <c r="H462" s="80">
        <f t="shared" si="21"/>
        <v>137</v>
      </c>
      <c r="I462" s="80">
        <v>0</v>
      </c>
      <c r="J462" s="80">
        <v>61</v>
      </c>
      <c r="K462" s="79">
        <v>223200</v>
      </c>
    </row>
    <row r="463" spans="1:11">
      <c r="A463" s="77" t="s">
        <v>326</v>
      </c>
      <c r="B463" s="77">
        <v>1</v>
      </c>
      <c r="C463" s="80">
        <v>0</v>
      </c>
      <c r="D463" s="80">
        <f t="shared" si="20"/>
        <v>1025</v>
      </c>
      <c r="E463" s="80">
        <v>0</v>
      </c>
      <c r="F463" s="80">
        <v>0</v>
      </c>
      <c r="G463" s="80">
        <v>0</v>
      </c>
      <c r="H463" s="80">
        <f t="shared" si="21"/>
        <v>139</v>
      </c>
      <c r="I463" s="80">
        <v>0</v>
      </c>
      <c r="J463" s="80">
        <v>62</v>
      </c>
      <c r="K463" s="79">
        <v>238800</v>
      </c>
    </row>
    <row r="464" spans="1:11">
      <c r="A464" s="77" t="s">
        <v>326</v>
      </c>
      <c r="B464" s="77">
        <v>1</v>
      </c>
      <c r="C464" s="80">
        <v>0</v>
      </c>
      <c r="D464" s="80">
        <f t="shared" si="20"/>
        <v>1040</v>
      </c>
      <c r="E464" s="80">
        <v>0</v>
      </c>
      <c r="F464" s="80">
        <v>0</v>
      </c>
      <c r="G464" s="80">
        <v>0</v>
      </c>
      <c r="H464" s="80">
        <f t="shared" si="21"/>
        <v>141</v>
      </c>
      <c r="I464" s="80">
        <v>0</v>
      </c>
      <c r="J464" s="80">
        <v>63</v>
      </c>
      <c r="K464" s="79">
        <v>255300</v>
      </c>
    </row>
    <row r="465" spans="1:11">
      <c r="A465" s="77" t="s">
        <v>326</v>
      </c>
      <c r="B465" s="77">
        <v>1</v>
      </c>
      <c r="C465" s="80">
        <v>0</v>
      </c>
      <c r="D465" s="80">
        <f t="shared" si="20"/>
        <v>1055</v>
      </c>
      <c r="E465" s="80">
        <v>0</v>
      </c>
      <c r="F465" s="80">
        <v>0</v>
      </c>
      <c r="G465" s="80">
        <v>0</v>
      </c>
      <c r="H465" s="80">
        <f t="shared" si="21"/>
        <v>143</v>
      </c>
      <c r="I465" s="80">
        <v>0</v>
      </c>
      <c r="J465" s="80">
        <v>64</v>
      </c>
      <c r="K465" s="79">
        <v>272400</v>
      </c>
    </row>
    <row r="466" spans="1:11">
      <c r="A466" s="77" t="s">
        <v>326</v>
      </c>
      <c r="B466" s="77">
        <v>1</v>
      </c>
      <c r="C466" s="80">
        <v>0</v>
      </c>
      <c r="D466" s="80">
        <f t="shared" si="20"/>
        <v>1070</v>
      </c>
      <c r="E466" s="80">
        <v>0</v>
      </c>
      <c r="F466" s="80">
        <v>0</v>
      </c>
      <c r="G466" s="80">
        <v>0</v>
      </c>
      <c r="H466" s="80">
        <f t="shared" si="21"/>
        <v>145</v>
      </c>
      <c r="I466" s="80">
        <v>0</v>
      </c>
      <c r="J466" s="80">
        <v>65</v>
      </c>
      <c r="K466" s="79">
        <v>291000</v>
      </c>
    </row>
    <row r="467" spans="1:11">
      <c r="A467" s="77" t="s">
        <v>326</v>
      </c>
      <c r="B467" s="77">
        <v>1</v>
      </c>
      <c r="C467" s="80">
        <v>0</v>
      </c>
      <c r="D467" s="80">
        <f t="shared" ref="D467:D481" si="22">110+15*(J467-1)</f>
        <v>1085</v>
      </c>
      <c r="E467" s="80">
        <v>0</v>
      </c>
      <c r="F467" s="80">
        <v>0</v>
      </c>
      <c r="G467" s="80">
        <v>0</v>
      </c>
      <c r="H467" s="80">
        <f t="shared" ref="H467:H481" si="23">17+2*(J467-1)</f>
        <v>147</v>
      </c>
      <c r="I467" s="80">
        <v>0</v>
      </c>
      <c r="J467" s="80">
        <v>66</v>
      </c>
      <c r="K467" s="79">
        <v>309900</v>
      </c>
    </row>
    <row r="468" spans="1:11">
      <c r="A468" s="77" t="s">
        <v>326</v>
      </c>
      <c r="B468" s="77">
        <v>1</v>
      </c>
      <c r="C468" s="80">
        <v>0</v>
      </c>
      <c r="D468" s="80">
        <f t="shared" si="22"/>
        <v>1100</v>
      </c>
      <c r="E468" s="80">
        <v>0</v>
      </c>
      <c r="F468" s="80">
        <v>0</v>
      </c>
      <c r="G468" s="80">
        <v>0</v>
      </c>
      <c r="H468" s="80">
        <f t="shared" si="23"/>
        <v>149</v>
      </c>
      <c r="I468" s="80">
        <v>0</v>
      </c>
      <c r="J468" s="80">
        <v>67</v>
      </c>
      <c r="K468" s="79">
        <v>330600</v>
      </c>
    </row>
    <row r="469" spans="1:11">
      <c r="A469" s="77" t="s">
        <v>326</v>
      </c>
      <c r="B469" s="77">
        <v>1</v>
      </c>
      <c r="C469" s="80">
        <v>0</v>
      </c>
      <c r="D469" s="80">
        <f t="shared" si="22"/>
        <v>1115</v>
      </c>
      <c r="E469" s="80">
        <v>0</v>
      </c>
      <c r="F469" s="80">
        <v>0</v>
      </c>
      <c r="G469" s="80">
        <v>0</v>
      </c>
      <c r="H469" s="80">
        <f t="shared" si="23"/>
        <v>151</v>
      </c>
      <c r="I469" s="80">
        <v>0</v>
      </c>
      <c r="J469" s="80">
        <v>68</v>
      </c>
      <c r="K469" s="79">
        <v>352200</v>
      </c>
    </row>
    <row r="470" spans="1:11">
      <c r="A470" s="77" t="s">
        <v>326</v>
      </c>
      <c r="B470" s="77">
        <v>1</v>
      </c>
      <c r="C470" s="80">
        <v>0</v>
      </c>
      <c r="D470" s="80">
        <f t="shared" si="22"/>
        <v>1130</v>
      </c>
      <c r="E470" s="80">
        <v>0</v>
      </c>
      <c r="F470" s="80">
        <v>0</v>
      </c>
      <c r="G470" s="80">
        <v>0</v>
      </c>
      <c r="H470" s="80">
        <f t="shared" si="23"/>
        <v>153</v>
      </c>
      <c r="I470" s="80">
        <v>0</v>
      </c>
      <c r="J470" s="80">
        <v>69</v>
      </c>
      <c r="K470" s="79">
        <v>374700</v>
      </c>
    </row>
    <row r="471" spans="1:11">
      <c r="A471" s="77" t="s">
        <v>326</v>
      </c>
      <c r="B471" s="77">
        <v>1</v>
      </c>
      <c r="C471" s="80">
        <v>0</v>
      </c>
      <c r="D471" s="80">
        <f t="shared" si="22"/>
        <v>1145</v>
      </c>
      <c r="E471" s="80">
        <v>0</v>
      </c>
      <c r="F471" s="80">
        <v>0</v>
      </c>
      <c r="G471" s="80">
        <v>0</v>
      </c>
      <c r="H471" s="80">
        <f t="shared" si="23"/>
        <v>155</v>
      </c>
      <c r="I471" s="80">
        <v>0</v>
      </c>
      <c r="J471" s="80">
        <v>70</v>
      </c>
      <c r="K471" s="79">
        <v>398400</v>
      </c>
    </row>
    <row r="472" spans="1:11">
      <c r="A472" s="77" t="s">
        <v>326</v>
      </c>
      <c r="B472" s="77">
        <v>1</v>
      </c>
      <c r="C472" s="80">
        <v>0</v>
      </c>
      <c r="D472" s="80">
        <f t="shared" si="22"/>
        <v>1160</v>
      </c>
      <c r="E472" s="80">
        <v>0</v>
      </c>
      <c r="F472" s="80">
        <v>0</v>
      </c>
      <c r="G472" s="80">
        <v>0</v>
      </c>
      <c r="H472" s="80">
        <f t="shared" si="23"/>
        <v>157</v>
      </c>
      <c r="I472" s="80">
        <v>0</v>
      </c>
      <c r="J472" s="80">
        <v>71</v>
      </c>
      <c r="K472" s="78">
        <v>423600</v>
      </c>
    </row>
    <row r="473" spans="1:11">
      <c r="A473" s="77" t="s">
        <v>326</v>
      </c>
      <c r="B473" s="77">
        <v>1</v>
      </c>
      <c r="C473" s="80">
        <v>0</v>
      </c>
      <c r="D473" s="80">
        <f t="shared" si="22"/>
        <v>1175</v>
      </c>
      <c r="E473" s="80">
        <v>0</v>
      </c>
      <c r="F473" s="80">
        <v>0</v>
      </c>
      <c r="G473" s="80">
        <v>0</v>
      </c>
      <c r="H473" s="80">
        <f t="shared" si="23"/>
        <v>159</v>
      </c>
      <c r="I473" s="80">
        <v>0</v>
      </c>
      <c r="J473" s="80">
        <v>72</v>
      </c>
      <c r="K473" s="78">
        <v>449700</v>
      </c>
    </row>
    <row r="474" spans="1:11">
      <c r="A474" s="77" t="s">
        <v>326</v>
      </c>
      <c r="B474" s="77">
        <v>1</v>
      </c>
      <c r="C474" s="80">
        <v>0</v>
      </c>
      <c r="D474" s="80">
        <f t="shared" si="22"/>
        <v>1190</v>
      </c>
      <c r="E474" s="80">
        <v>0</v>
      </c>
      <c r="F474" s="80">
        <v>0</v>
      </c>
      <c r="G474" s="80">
        <v>0</v>
      </c>
      <c r="H474" s="80">
        <f t="shared" si="23"/>
        <v>161</v>
      </c>
      <c r="I474" s="80">
        <v>0</v>
      </c>
      <c r="J474" s="80">
        <v>73</v>
      </c>
      <c r="K474" s="78">
        <v>477600</v>
      </c>
    </row>
    <row r="475" spans="1:11">
      <c r="A475" s="77" t="s">
        <v>326</v>
      </c>
      <c r="B475" s="77">
        <v>1</v>
      </c>
      <c r="C475" s="80">
        <v>0</v>
      </c>
      <c r="D475" s="80">
        <f t="shared" si="22"/>
        <v>1205</v>
      </c>
      <c r="E475" s="80">
        <v>0</v>
      </c>
      <c r="F475" s="80">
        <v>0</v>
      </c>
      <c r="G475" s="80">
        <v>0</v>
      </c>
      <c r="H475" s="80">
        <f t="shared" si="23"/>
        <v>163</v>
      </c>
      <c r="I475" s="80">
        <v>0</v>
      </c>
      <c r="J475" s="80">
        <v>74</v>
      </c>
      <c r="K475" s="78">
        <v>507000</v>
      </c>
    </row>
    <row r="476" spans="1:11">
      <c r="A476" s="77" t="s">
        <v>326</v>
      </c>
      <c r="B476" s="77">
        <v>1</v>
      </c>
      <c r="C476" s="80">
        <v>0</v>
      </c>
      <c r="D476" s="80">
        <f t="shared" si="22"/>
        <v>1220</v>
      </c>
      <c r="E476" s="80">
        <v>0</v>
      </c>
      <c r="F476" s="80">
        <v>0</v>
      </c>
      <c r="G476" s="80">
        <v>0</v>
      </c>
      <c r="H476" s="80">
        <f t="shared" si="23"/>
        <v>165</v>
      </c>
      <c r="I476" s="80">
        <v>0</v>
      </c>
      <c r="J476" s="80">
        <v>75</v>
      </c>
      <c r="K476" s="78">
        <v>537600</v>
      </c>
    </row>
    <row r="477" spans="1:11">
      <c r="A477" s="77" t="s">
        <v>326</v>
      </c>
      <c r="B477" s="77">
        <v>1</v>
      </c>
      <c r="C477" s="80">
        <v>0</v>
      </c>
      <c r="D477" s="80">
        <f t="shared" si="22"/>
        <v>1235</v>
      </c>
      <c r="E477" s="80">
        <v>0</v>
      </c>
      <c r="F477" s="80">
        <v>0</v>
      </c>
      <c r="G477" s="80">
        <v>0</v>
      </c>
      <c r="H477" s="80">
        <f t="shared" si="23"/>
        <v>167</v>
      </c>
      <c r="I477" s="80">
        <v>0</v>
      </c>
      <c r="J477" s="80">
        <v>76</v>
      </c>
      <c r="K477" s="78">
        <v>569400</v>
      </c>
    </row>
    <row r="478" spans="1:11">
      <c r="A478" s="77" t="s">
        <v>326</v>
      </c>
      <c r="B478" s="77">
        <v>1</v>
      </c>
      <c r="C478" s="80">
        <v>0</v>
      </c>
      <c r="D478" s="80">
        <f t="shared" si="22"/>
        <v>1250</v>
      </c>
      <c r="E478" s="80">
        <v>0</v>
      </c>
      <c r="F478" s="80">
        <v>0</v>
      </c>
      <c r="G478" s="80">
        <v>0</v>
      </c>
      <c r="H478" s="80">
        <f t="shared" si="23"/>
        <v>169</v>
      </c>
      <c r="I478" s="80">
        <v>0</v>
      </c>
      <c r="J478" s="80">
        <v>77</v>
      </c>
      <c r="K478" s="78">
        <v>603300</v>
      </c>
    </row>
    <row r="479" spans="1:11">
      <c r="A479" s="77" t="s">
        <v>326</v>
      </c>
      <c r="B479" s="77">
        <v>1</v>
      </c>
      <c r="C479" s="80">
        <v>0</v>
      </c>
      <c r="D479" s="80">
        <f t="shared" si="22"/>
        <v>1265</v>
      </c>
      <c r="E479" s="80">
        <v>0</v>
      </c>
      <c r="F479" s="80">
        <v>0</v>
      </c>
      <c r="G479" s="80">
        <v>0</v>
      </c>
      <c r="H479" s="80">
        <f t="shared" si="23"/>
        <v>171</v>
      </c>
      <c r="I479" s="80">
        <v>0</v>
      </c>
      <c r="J479" s="80">
        <v>78</v>
      </c>
      <c r="K479" s="78">
        <v>638700</v>
      </c>
    </row>
    <row r="480" spans="1:11">
      <c r="A480" s="77" t="s">
        <v>326</v>
      </c>
      <c r="B480" s="77">
        <v>1</v>
      </c>
      <c r="C480" s="80">
        <v>0</v>
      </c>
      <c r="D480" s="80">
        <f t="shared" si="22"/>
        <v>1280</v>
      </c>
      <c r="E480" s="80">
        <v>0</v>
      </c>
      <c r="F480" s="80">
        <v>0</v>
      </c>
      <c r="G480" s="80">
        <v>0</v>
      </c>
      <c r="H480" s="80">
        <f t="shared" si="23"/>
        <v>173</v>
      </c>
      <c r="I480" s="80">
        <v>0</v>
      </c>
      <c r="J480" s="80">
        <v>79</v>
      </c>
      <c r="K480" s="78">
        <v>676200</v>
      </c>
    </row>
    <row r="481" spans="1:11">
      <c r="A481" s="77" t="s">
        <v>326</v>
      </c>
      <c r="B481" s="77">
        <v>1</v>
      </c>
      <c r="C481" s="80">
        <v>0</v>
      </c>
      <c r="D481" s="80">
        <f t="shared" si="22"/>
        <v>1295</v>
      </c>
      <c r="E481" s="80">
        <v>0</v>
      </c>
      <c r="F481" s="80">
        <v>0</v>
      </c>
      <c r="G481" s="80">
        <v>0</v>
      </c>
      <c r="H481" s="80">
        <f t="shared" si="23"/>
        <v>175</v>
      </c>
      <c r="I481" s="80">
        <v>0</v>
      </c>
      <c r="J481" s="80">
        <v>80</v>
      </c>
      <c r="K481" s="78">
        <v>714900</v>
      </c>
    </row>
    <row r="482" spans="1:11">
      <c r="A482" s="77" t="s">
        <v>76</v>
      </c>
      <c r="B482" s="77">
        <v>20</v>
      </c>
      <c r="C482" s="78">
        <v>0</v>
      </c>
      <c r="D482" s="78">
        <f>204+23*(J482-1)</f>
        <v>204</v>
      </c>
      <c r="E482" s="78">
        <v>0</v>
      </c>
      <c r="F482" s="78">
        <v>0</v>
      </c>
      <c r="G482" s="78">
        <v>0</v>
      </c>
      <c r="H482" s="78">
        <f>28+3*(J482-1)</f>
        <v>28</v>
      </c>
      <c r="I482" s="78">
        <v>0</v>
      </c>
      <c r="J482" s="80">
        <v>1</v>
      </c>
      <c r="K482" s="78">
        <v>220</v>
      </c>
    </row>
    <row r="483" spans="1:11">
      <c r="A483" s="77" t="s">
        <v>76</v>
      </c>
      <c r="B483" s="77">
        <v>20</v>
      </c>
      <c r="C483" s="80">
        <v>0</v>
      </c>
      <c r="D483" s="80">
        <f t="shared" ref="D483:D546" si="24">204+23*(J483-1)</f>
        <v>227</v>
      </c>
      <c r="E483" s="80">
        <v>0</v>
      </c>
      <c r="F483" s="80">
        <v>0</v>
      </c>
      <c r="G483" s="80">
        <v>0</v>
      </c>
      <c r="H483" s="80">
        <f t="shared" ref="H483:H546" si="25">28+3*(J483-1)</f>
        <v>31</v>
      </c>
      <c r="I483" s="80">
        <v>0</v>
      </c>
      <c r="J483" s="80">
        <v>2</v>
      </c>
      <c r="K483" s="78">
        <v>300</v>
      </c>
    </row>
    <row r="484" spans="1:11">
      <c r="A484" s="77" t="s">
        <v>76</v>
      </c>
      <c r="B484" s="77">
        <v>20</v>
      </c>
      <c r="C484" s="80">
        <v>0</v>
      </c>
      <c r="D484" s="80">
        <f t="shared" si="24"/>
        <v>250</v>
      </c>
      <c r="E484" s="80">
        <v>0</v>
      </c>
      <c r="F484" s="80">
        <v>0</v>
      </c>
      <c r="G484" s="80">
        <v>0</v>
      </c>
      <c r="H484" s="80">
        <f t="shared" si="25"/>
        <v>34</v>
      </c>
      <c r="I484" s="80">
        <v>0</v>
      </c>
      <c r="J484" s="80">
        <v>3</v>
      </c>
      <c r="K484" s="78">
        <v>390</v>
      </c>
    </row>
    <row r="485" spans="1:11">
      <c r="A485" s="77" t="s">
        <v>76</v>
      </c>
      <c r="B485" s="77">
        <v>20</v>
      </c>
      <c r="C485" s="80">
        <v>0</v>
      </c>
      <c r="D485" s="80">
        <f t="shared" si="24"/>
        <v>273</v>
      </c>
      <c r="E485" s="80">
        <v>0</v>
      </c>
      <c r="F485" s="80">
        <v>0</v>
      </c>
      <c r="G485" s="80">
        <v>0</v>
      </c>
      <c r="H485" s="80">
        <f t="shared" si="25"/>
        <v>37</v>
      </c>
      <c r="I485" s="80">
        <v>0</v>
      </c>
      <c r="J485" s="80">
        <v>4</v>
      </c>
      <c r="K485" s="78">
        <v>500</v>
      </c>
    </row>
    <row r="486" spans="1:11">
      <c r="A486" s="77" t="s">
        <v>76</v>
      </c>
      <c r="B486" s="77">
        <v>20</v>
      </c>
      <c r="C486" s="80">
        <v>0</v>
      </c>
      <c r="D486" s="80">
        <f t="shared" si="24"/>
        <v>296</v>
      </c>
      <c r="E486" s="80">
        <v>0</v>
      </c>
      <c r="F486" s="80">
        <v>0</v>
      </c>
      <c r="G486" s="80">
        <v>0</v>
      </c>
      <c r="H486" s="80">
        <f t="shared" si="25"/>
        <v>40</v>
      </c>
      <c r="I486" s="80">
        <v>0</v>
      </c>
      <c r="J486" s="80">
        <v>5</v>
      </c>
      <c r="K486" s="78">
        <v>650</v>
      </c>
    </row>
    <row r="487" spans="1:11">
      <c r="A487" s="77" t="s">
        <v>76</v>
      </c>
      <c r="B487" s="77">
        <v>20</v>
      </c>
      <c r="C487" s="80">
        <v>0</v>
      </c>
      <c r="D487" s="80">
        <f t="shared" si="24"/>
        <v>319</v>
      </c>
      <c r="E487" s="80">
        <v>0</v>
      </c>
      <c r="F487" s="80">
        <v>0</v>
      </c>
      <c r="G487" s="80">
        <v>0</v>
      </c>
      <c r="H487" s="80">
        <f t="shared" si="25"/>
        <v>43</v>
      </c>
      <c r="I487" s="80">
        <v>0</v>
      </c>
      <c r="J487" s="80">
        <v>6</v>
      </c>
      <c r="K487" s="78">
        <v>880</v>
      </c>
    </row>
    <row r="488" spans="1:11">
      <c r="A488" s="77" t="s">
        <v>76</v>
      </c>
      <c r="B488" s="77">
        <v>20</v>
      </c>
      <c r="C488" s="80">
        <v>0</v>
      </c>
      <c r="D488" s="80">
        <f t="shared" si="24"/>
        <v>342</v>
      </c>
      <c r="E488" s="80">
        <v>0</v>
      </c>
      <c r="F488" s="80">
        <v>0</v>
      </c>
      <c r="G488" s="80">
        <v>0</v>
      </c>
      <c r="H488" s="80">
        <f t="shared" si="25"/>
        <v>46</v>
      </c>
      <c r="I488" s="80">
        <v>0</v>
      </c>
      <c r="J488" s="80">
        <v>7</v>
      </c>
      <c r="K488" s="78">
        <v>1200</v>
      </c>
    </row>
    <row r="489" spans="1:11">
      <c r="A489" s="77" t="s">
        <v>76</v>
      </c>
      <c r="B489" s="77">
        <v>20</v>
      </c>
      <c r="C489" s="80">
        <v>0</v>
      </c>
      <c r="D489" s="80">
        <f t="shared" si="24"/>
        <v>365</v>
      </c>
      <c r="E489" s="80">
        <v>0</v>
      </c>
      <c r="F489" s="80">
        <v>0</v>
      </c>
      <c r="G489" s="80">
        <v>0</v>
      </c>
      <c r="H489" s="80">
        <f t="shared" si="25"/>
        <v>49</v>
      </c>
      <c r="I489" s="80">
        <v>0</v>
      </c>
      <c r="J489" s="80">
        <v>8</v>
      </c>
      <c r="K489" s="78">
        <v>1500</v>
      </c>
    </row>
    <row r="490" spans="1:11">
      <c r="A490" s="77" t="s">
        <v>76</v>
      </c>
      <c r="B490" s="77">
        <v>20</v>
      </c>
      <c r="C490" s="80">
        <v>0</v>
      </c>
      <c r="D490" s="80">
        <f t="shared" si="24"/>
        <v>388</v>
      </c>
      <c r="E490" s="80">
        <v>0</v>
      </c>
      <c r="F490" s="80">
        <v>0</v>
      </c>
      <c r="G490" s="80">
        <v>0</v>
      </c>
      <c r="H490" s="80">
        <f t="shared" si="25"/>
        <v>52</v>
      </c>
      <c r="I490" s="80">
        <v>0</v>
      </c>
      <c r="J490" s="80">
        <v>9</v>
      </c>
      <c r="K490" s="78">
        <v>1800</v>
      </c>
    </row>
    <row r="491" spans="1:11">
      <c r="A491" s="77" t="s">
        <v>76</v>
      </c>
      <c r="B491" s="77">
        <v>20</v>
      </c>
      <c r="C491" s="80">
        <v>0</v>
      </c>
      <c r="D491" s="80">
        <f t="shared" si="24"/>
        <v>411</v>
      </c>
      <c r="E491" s="80">
        <v>0</v>
      </c>
      <c r="F491" s="80">
        <v>0</v>
      </c>
      <c r="G491" s="80">
        <v>0</v>
      </c>
      <c r="H491" s="80">
        <f t="shared" si="25"/>
        <v>55</v>
      </c>
      <c r="I491" s="80">
        <v>0</v>
      </c>
      <c r="J491" s="80">
        <v>10</v>
      </c>
      <c r="K491" s="78">
        <v>2300</v>
      </c>
    </row>
    <row r="492" spans="1:11">
      <c r="A492" s="77" t="s">
        <v>76</v>
      </c>
      <c r="B492" s="77">
        <v>20</v>
      </c>
      <c r="C492" s="80">
        <v>0</v>
      </c>
      <c r="D492" s="80">
        <f t="shared" si="24"/>
        <v>434</v>
      </c>
      <c r="E492" s="80">
        <v>0</v>
      </c>
      <c r="F492" s="80">
        <v>0</v>
      </c>
      <c r="G492" s="80">
        <v>0</v>
      </c>
      <c r="H492" s="80">
        <f t="shared" si="25"/>
        <v>58</v>
      </c>
      <c r="I492" s="80">
        <v>0</v>
      </c>
      <c r="J492" s="80">
        <v>11</v>
      </c>
      <c r="K492" s="78">
        <v>2900</v>
      </c>
    </row>
    <row r="493" spans="1:11">
      <c r="A493" s="77" t="s">
        <v>76</v>
      </c>
      <c r="B493" s="77">
        <v>20</v>
      </c>
      <c r="C493" s="80">
        <v>0</v>
      </c>
      <c r="D493" s="80">
        <f t="shared" si="24"/>
        <v>457</v>
      </c>
      <c r="E493" s="80">
        <v>0</v>
      </c>
      <c r="F493" s="80">
        <v>0</v>
      </c>
      <c r="G493" s="80">
        <v>0</v>
      </c>
      <c r="H493" s="80">
        <f t="shared" si="25"/>
        <v>61</v>
      </c>
      <c r="I493" s="80">
        <v>0</v>
      </c>
      <c r="J493" s="80">
        <v>12</v>
      </c>
      <c r="K493" s="78">
        <v>3400</v>
      </c>
    </row>
    <row r="494" spans="1:11">
      <c r="A494" s="77" t="s">
        <v>76</v>
      </c>
      <c r="B494" s="77">
        <v>20</v>
      </c>
      <c r="C494" s="80">
        <v>0</v>
      </c>
      <c r="D494" s="80">
        <f t="shared" si="24"/>
        <v>480</v>
      </c>
      <c r="E494" s="80">
        <v>0</v>
      </c>
      <c r="F494" s="80">
        <v>0</v>
      </c>
      <c r="G494" s="80">
        <v>0</v>
      </c>
      <c r="H494" s="80">
        <f t="shared" si="25"/>
        <v>64</v>
      </c>
      <c r="I494" s="80">
        <v>0</v>
      </c>
      <c r="J494" s="80">
        <v>13</v>
      </c>
      <c r="K494" s="78">
        <v>4200</v>
      </c>
    </row>
    <row r="495" spans="1:11">
      <c r="A495" s="77" t="s">
        <v>76</v>
      </c>
      <c r="B495" s="77">
        <v>20</v>
      </c>
      <c r="C495" s="80">
        <v>0</v>
      </c>
      <c r="D495" s="80">
        <f t="shared" si="24"/>
        <v>503</v>
      </c>
      <c r="E495" s="80">
        <v>0</v>
      </c>
      <c r="F495" s="80">
        <v>0</v>
      </c>
      <c r="G495" s="80">
        <v>0</v>
      </c>
      <c r="H495" s="80">
        <f t="shared" si="25"/>
        <v>67</v>
      </c>
      <c r="I495" s="80">
        <v>0</v>
      </c>
      <c r="J495" s="80">
        <v>14</v>
      </c>
      <c r="K495" s="78">
        <v>5000</v>
      </c>
    </row>
    <row r="496" spans="1:11">
      <c r="A496" s="77" t="s">
        <v>76</v>
      </c>
      <c r="B496" s="77">
        <v>20</v>
      </c>
      <c r="C496" s="80">
        <v>0</v>
      </c>
      <c r="D496" s="80">
        <f t="shared" si="24"/>
        <v>526</v>
      </c>
      <c r="E496" s="80">
        <v>0</v>
      </c>
      <c r="F496" s="80">
        <v>0</v>
      </c>
      <c r="G496" s="80">
        <v>0</v>
      </c>
      <c r="H496" s="80">
        <f t="shared" si="25"/>
        <v>70</v>
      </c>
      <c r="I496" s="80">
        <v>0</v>
      </c>
      <c r="J496" s="80">
        <v>15</v>
      </c>
      <c r="K496" s="78">
        <v>6100</v>
      </c>
    </row>
    <row r="497" spans="1:11">
      <c r="A497" s="77" t="s">
        <v>76</v>
      </c>
      <c r="B497" s="77">
        <v>20</v>
      </c>
      <c r="C497" s="80">
        <v>0</v>
      </c>
      <c r="D497" s="80">
        <f t="shared" si="24"/>
        <v>549</v>
      </c>
      <c r="E497" s="80">
        <v>0</v>
      </c>
      <c r="F497" s="80">
        <v>0</v>
      </c>
      <c r="G497" s="80">
        <v>0</v>
      </c>
      <c r="H497" s="80">
        <f t="shared" si="25"/>
        <v>73</v>
      </c>
      <c r="I497" s="80">
        <v>0</v>
      </c>
      <c r="J497" s="80">
        <v>16</v>
      </c>
      <c r="K497" s="78">
        <v>7200</v>
      </c>
    </row>
    <row r="498" spans="1:11">
      <c r="A498" s="77" t="s">
        <v>76</v>
      </c>
      <c r="B498" s="77">
        <v>20</v>
      </c>
      <c r="C498" s="80">
        <v>0</v>
      </c>
      <c r="D498" s="80">
        <f t="shared" si="24"/>
        <v>572</v>
      </c>
      <c r="E498" s="80">
        <v>0</v>
      </c>
      <c r="F498" s="80">
        <v>0</v>
      </c>
      <c r="G498" s="80">
        <v>0</v>
      </c>
      <c r="H498" s="80">
        <f t="shared" si="25"/>
        <v>76</v>
      </c>
      <c r="I498" s="80">
        <v>0</v>
      </c>
      <c r="J498" s="80">
        <v>17</v>
      </c>
      <c r="K498" s="78">
        <v>8600</v>
      </c>
    </row>
    <row r="499" spans="1:11">
      <c r="A499" s="77" t="s">
        <v>76</v>
      </c>
      <c r="B499" s="77">
        <v>20</v>
      </c>
      <c r="C499" s="80">
        <v>0</v>
      </c>
      <c r="D499" s="80">
        <f t="shared" si="24"/>
        <v>595</v>
      </c>
      <c r="E499" s="80">
        <v>0</v>
      </c>
      <c r="F499" s="80">
        <v>0</v>
      </c>
      <c r="G499" s="80">
        <v>0</v>
      </c>
      <c r="H499" s="80">
        <f t="shared" si="25"/>
        <v>79</v>
      </c>
      <c r="I499" s="80">
        <v>0</v>
      </c>
      <c r="J499" s="80">
        <v>18</v>
      </c>
      <c r="K499" s="78">
        <v>10000</v>
      </c>
    </row>
    <row r="500" spans="1:11">
      <c r="A500" s="77" t="s">
        <v>76</v>
      </c>
      <c r="B500" s="77">
        <v>20</v>
      </c>
      <c r="C500" s="80">
        <v>0</v>
      </c>
      <c r="D500" s="80">
        <f t="shared" si="24"/>
        <v>618</v>
      </c>
      <c r="E500" s="80">
        <v>0</v>
      </c>
      <c r="F500" s="80">
        <v>0</v>
      </c>
      <c r="G500" s="80">
        <v>0</v>
      </c>
      <c r="H500" s="80">
        <f t="shared" si="25"/>
        <v>82</v>
      </c>
      <c r="I500" s="80">
        <v>0</v>
      </c>
      <c r="J500" s="80">
        <v>19</v>
      </c>
      <c r="K500" s="78">
        <v>11700</v>
      </c>
    </row>
    <row r="501" spans="1:11">
      <c r="A501" s="77" t="s">
        <v>76</v>
      </c>
      <c r="B501" s="77">
        <v>20</v>
      </c>
      <c r="C501" s="80">
        <v>0</v>
      </c>
      <c r="D501" s="80">
        <f t="shared" si="24"/>
        <v>641</v>
      </c>
      <c r="E501" s="80">
        <v>0</v>
      </c>
      <c r="F501" s="80">
        <v>0</v>
      </c>
      <c r="G501" s="80">
        <v>0</v>
      </c>
      <c r="H501" s="80">
        <f t="shared" si="25"/>
        <v>85</v>
      </c>
      <c r="I501" s="80">
        <v>0</v>
      </c>
      <c r="J501" s="80">
        <v>20</v>
      </c>
      <c r="K501" s="78">
        <v>13600</v>
      </c>
    </row>
    <row r="502" spans="1:11">
      <c r="A502" s="77" t="s">
        <v>76</v>
      </c>
      <c r="B502" s="77">
        <v>20</v>
      </c>
      <c r="C502" s="80">
        <v>0</v>
      </c>
      <c r="D502" s="80">
        <f t="shared" si="24"/>
        <v>664</v>
      </c>
      <c r="E502" s="80">
        <v>0</v>
      </c>
      <c r="F502" s="80">
        <v>0</v>
      </c>
      <c r="G502" s="80">
        <v>0</v>
      </c>
      <c r="H502" s="80">
        <f t="shared" si="25"/>
        <v>88</v>
      </c>
      <c r="I502" s="80">
        <v>0</v>
      </c>
      <c r="J502" s="80">
        <v>21</v>
      </c>
      <c r="K502" s="78">
        <v>15900</v>
      </c>
    </row>
    <row r="503" spans="1:11">
      <c r="A503" s="77" t="s">
        <v>76</v>
      </c>
      <c r="B503" s="77">
        <v>20</v>
      </c>
      <c r="C503" s="80">
        <v>0</v>
      </c>
      <c r="D503" s="80">
        <f t="shared" si="24"/>
        <v>687</v>
      </c>
      <c r="E503" s="80">
        <v>0</v>
      </c>
      <c r="F503" s="80">
        <v>0</v>
      </c>
      <c r="G503" s="80">
        <v>0</v>
      </c>
      <c r="H503" s="80">
        <f t="shared" si="25"/>
        <v>91</v>
      </c>
      <c r="I503" s="80">
        <v>0</v>
      </c>
      <c r="J503" s="80">
        <v>22</v>
      </c>
      <c r="K503" s="78">
        <v>18300</v>
      </c>
    </row>
    <row r="504" spans="1:11">
      <c r="A504" s="77" t="s">
        <v>76</v>
      </c>
      <c r="B504" s="77">
        <v>20</v>
      </c>
      <c r="C504" s="80">
        <v>0</v>
      </c>
      <c r="D504" s="80">
        <f t="shared" si="24"/>
        <v>710</v>
      </c>
      <c r="E504" s="80">
        <v>0</v>
      </c>
      <c r="F504" s="80">
        <v>0</v>
      </c>
      <c r="G504" s="80">
        <v>0</v>
      </c>
      <c r="H504" s="80">
        <f t="shared" si="25"/>
        <v>94</v>
      </c>
      <c r="I504" s="80">
        <v>0</v>
      </c>
      <c r="J504" s="80">
        <v>23</v>
      </c>
      <c r="K504" s="78">
        <v>21100</v>
      </c>
    </row>
    <row r="505" spans="1:11">
      <c r="A505" s="77" t="s">
        <v>76</v>
      </c>
      <c r="B505" s="77">
        <v>20</v>
      </c>
      <c r="C505" s="80">
        <v>0</v>
      </c>
      <c r="D505" s="80">
        <f t="shared" si="24"/>
        <v>733</v>
      </c>
      <c r="E505" s="80">
        <v>0</v>
      </c>
      <c r="F505" s="80">
        <v>0</v>
      </c>
      <c r="G505" s="80">
        <v>0</v>
      </c>
      <c r="H505" s="80">
        <f t="shared" si="25"/>
        <v>97</v>
      </c>
      <c r="I505" s="80">
        <v>0</v>
      </c>
      <c r="J505" s="80">
        <v>24</v>
      </c>
      <c r="K505" s="78">
        <v>24100</v>
      </c>
    </row>
    <row r="506" spans="1:11">
      <c r="A506" s="77" t="s">
        <v>76</v>
      </c>
      <c r="B506" s="77">
        <v>20</v>
      </c>
      <c r="C506" s="80">
        <v>0</v>
      </c>
      <c r="D506" s="80">
        <f t="shared" si="24"/>
        <v>756</v>
      </c>
      <c r="E506" s="80">
        <v>0</v>
      </c>
      <c r="F506" s="80">
        <v>0</v>
      </c>
      <c r="G506" s="80">
        <v>0</v>
      </c>
      <c r="H506" s="80">
        <f t="shared" si="25"/>
        <v>100</v>
      </c>
      <c r="I506" s="80">
        <v>0</v>
      </c>
      <c r="J506" s="80">
        <v>25</v>
      </c>
      <c r="K506" s="78">
        <v>27400</v>
      </c>
    </row>
    <row r="507" spans="1:11">
      <c r="A507" s="77" t="s">
        <v>76</v>
      </c>
      <c r="B507" s="77">
        <v>20</v>
      </c>
      <c r="C507" s="80">
        <v>0</v>
      </c>
      <c r="D507" s="80">
        <f t="shared" si="24"/>
        <v>779</v>
      </c>
      <c r="E507" s="80">
        <v>0</v>
      </c>
      <c r="F507" s="80">
        <v>0</v>
      </c>
      <c r="G507" s="80">
        <v>0</v>
      </c>
      <c r="H507" s="80">
        <f t="shared" si="25"/>
        <v>103</v>
      </c>
      <c r="I507" s="80">
        <v>0</v>
      </c>
      <c r="J507" s="80">
        <v>26</v>
      </c>
      <c r="K507" s="78">
        <v>31300</v>
      </c>
    </row>
    <row r="508" spans="1:11">
      <c r="A508" s="77" t="s">
        <v>76</v>
      </c>
      <c r="B508" s="77">
        <v>20</v>
      </c>
      <c r="C508" s="80">
        <v>0</v>
      </c>
      <c r="D508" s="80">
        <f t="shared" si="24"/>
        <v>802</v>
      </c>
      <c r="E508" s="80">
        <v>0</v>
      </c>
      <c r="F508" s="80">
        <v>0</v>
      </c>
      <c r="G508" s="80">
        <v>0</v>
      </c>
      <c r="H508" s="80">
        <f t="shared" si="25"/>
        <v>106</v>
      </c>
      <c r="I508" s="80">
        <v>0</v>
      </c>
      <c r="J508" s="80">
        <v>27</v>
      </c>
      <c r="K508" s="78">
        <v>35400</v>
      </c>
    </row>
    <row r="509" spans="1:11">
      <c r="A509" s="77" t="s">
        <v>76</v>
      </c>
      <c r="B509" s="77">
        <v>20</v>
      </c>
      <c r="C509" s="80">
        <v>0</v>
      </c>
      <c r="D509" s="80">
        <f t="shared" si="24"/>
        <v>825</v>
      </c>
      <c r="E509" s="80">
        <v>0</v>
      </c>
      <c r="F509" s="80">
        <v>0</v>
      </c>
      <c r="G509" s="80">
        <v>0</v>
      </c>
      <c r="H509" s="80">
        <f t="shared" si="25"/>
        <v>109</v>
      </c>
      <c r="I509" s="80">
        <v>0</v>
      </c>
      <c r="J509" s="80">
        <v>28</v>
      </c>
      <c r="K509" s="78">
        <v>40100</v>
      </c>
    </row>
    <row r="510" spans="1:11">
      <c r="A510" s="77" t="s">
        <v>76</v>
      </c>
      <c r="B510" s="77">
        <v>20</v>
      </c>
      <c r="C510" s="80">
        <v>0</v>
      </c>
      <c r="D510" s="80">
        <f t="shared" si="24"/>
        <v>848</v>
      </c>
      <c r="E510" s="80">
        <v>0</v>
      </c>
      <c r="F510" s="80">
        <v>0</v>
      </c>
      <c r="G510" s="80">
        <v>0</v>
      </c>
      <c r="H510" s="80">
        <f t="shared" si="25"/>
        <v>112</v>
      </c>
      <c r="I510" s="80">
        <v>0</v>
      </c>
      <c r="J510" s="80">
        <v>29</v>
      </c>
      <c r="K510" s="78">
        <v>45100</v>
      </c>
    </row>
    <row r="511" spans="1:11">
      <c r="A511" s="77" t="s">
        <v>76</v>
      </c>
      <c r="B511" s="77">
        <v>20</v>
      </c>
      <c r="C511" s="80">
        <v>0</v>
      </c>
      <c r="D511" s="80">
        <f t="shared" si="24"/>
        <v>871</v>
      </c>
      <c r="E511" s="80">
        <v>0</v>
      </c>
      <c r="F511" s="80">
        <v>0</v>
      </c>
      <c r="G511" s="80">
        <v>0</v>
      </c>
      <c r="H511" s="80">
        <f t="shared" si="25"/>
        <v>115</v>
      </c>
      <c r="I511" s="80">
        <v>0</v>
      </c>
      <c r="J511" s="80">
        <v>30</v>
      </c>
      <c r="K511" s="78">
        <v>50600</v>
      </c>
    </row>
    <row r="512" spans="1:11">
      <c r="A512" s="77" t="s">
        <v>76</v>
      </c>
      <c r="B512" s="77">
        <v>20</v>
      </c>
      <c r="C512" s="80">
        <v>0</v>
      </c>
      <c r="D512" s="80">
        <f t="shared" si="24"/>
        <v>894</v>
      </c>
      <c r="E512" s="80">
        <v>0</v>
      </c>
      <c r="F512" s="80">
        <v>0</v>
      </c>
      <c r="G512" s="80">
        <v>0</v>
      </c>
      <c r="H512" s="80">
        <f t="shared" si="25"/>
        <v>118</v>
      </c>
      <c r="I512" s="80">
        <v>0</v>
      </c>
      <c r="J512" s="80">
        <v>31</v>
      </c>
      <c r="K512" s="78">
        <v>56800</v>
      </c>
    </row>
    <row r="513" spans="1:11">
      <c r="A513" s="77" t="s">
        <v>76</v>
      </c>
      <c r="B513" s="77">
        <v>20</v>
      </c>
      <c r="C513" s="80">
        <v>0</v>
      </c>
      <c r="D513" s="80">
        <f t="shared" si="24"/>
        <v>917</v>
      </c>
      <c r="E513" s="80">
        <v>0</v>
      </c>
      <c r="F513" s="80">
        <v>0</v>
      </c>
      <c r="G513" s="80">
        <v>0</v>
      </c>
      <c r="H513" s="80">
        <f t="shared" si="25"/>
        <v>121</v>
      </c>
      <c r="I513" s="80">
        <v>0</v>
      </c>
      <c r="J513" s="80">
        <v>32</v>
      </c>
      <c r="K513" s="78">
        <v>63200</v>
      </c>
    </row>
    <row r="514" spans="1:11">
      <c r="A514" s="77" t="s">
        <v>76</v>
      </c>
      <c r="B514" s="77">
        <v>20</v>
      </c>
      <c r="C514" s="80">
        <v>0</v>
      </c>
      <c r="D514" s="80">
        <f t="shared" si="24"/>
        <v>940</v>
      </c>
      <c r="E514" s="80">
        <v>0</v>
      </c>
      <c r="F514" s="80">
        <v>0</v>
      </c>
      <c r="G514" s="80">
        <v>0</v>
      </c>
      <c r="H514" s="80">
        <f t="shared" si="25"/>
        <v>124</v>
      </c>
      <c r="I514" s="80">
        <v>0</v>
      </c>
      <c r="J514" s="80">
        <v>33</v>
      </c>
      <c r="K514" s="78">
        <v>70600</v>
      </c>
    </row>
    <row r="515" spans="1:11">
      <c r="A515" s="77" t="s">
        <v>76</v>
      </c>
      <c r="B515" s="77">
        <v>20</v>
      </c>
      <c r="C515" s="80">
        <v>0</v>
      </c>
      <c r="D515" s="80">
        <f t="shared" si="24"/>
        <v>963</v>
      </c>
      <c r="E515" s="80">
        <v>0</v>
      </c>
      <c r="F515" s="80">
        <v>0</v>
      </c>
      <c r="G515" s="80">
        <v>0</v>
      </c>
      <c r="H515" s="80">
        <f t="shared" si="25"/>
        <v>127</v>
      </c>
      <c r="I515" s="80">
        <v>0</v>
      </c>
      <c r="J515" s="80">
        <v>34</v>
      </c>
      <c r="K515" s="78">
        <v>78400</v>
      </c>
    </row>
    <row r="516" spans="1:11">
      <c r="A516" s="77" t="s">
        <v>76</v>
      </c>
      <c r="B516" s="77">
        <v>20</v>
      </c>
      <c r="C516" s="80">
        <v>0</v>
      </c>
      <c r="D516" s="80">
        <f t="shared" si="24"/>
        <v>986</v>
      </c>
      <c r="E516" s="80">
        <v>0</v>
      </c>
      <c r="F516" s="80">
        <v>0</v>
      </c>
      <c r="G516" s="80">
        <v>0</v>
      </c>
      <c r="H516" s="80">
        <f t="shared" si="25"/>
        <v>130</v>
      </c>
      <c r="I516" s="80">
        <v>0</v>
      </c>
      <c r="J516" s="80">
        <v>35</v>
      </c>
      <c r="K516" s="78">
        <v>87000</v>
      </c>
    </row>
    <row r="517" spans="1:11">
      <c r="A517" s="77" t="s">
        <v>76</v>
      </c>
      <c r="B517" s="77">
        <v>20</v>
      </c>
      <c r="C517" s="80">
        <v>0</v>
      </c>
      <c r="D517" s="80">
        <f t="shared" si="24"/>
        <v>1009</v>
      </c>
      <c r="E517" s="80">
        <v>0</v>
      </c>
      <c r="F517" s="80">
        <v>0</v>
      </c>
      <c r="G517" s="80">
        <v>0</v>
      </c>
      <c r="H517" s="80">
        <f t="shared" si="25"/>
        <v>133</v>
      </c>
      <c r="I517" s="80">
        <v>0</v>
      </c>
      <c r="J517" s="80">
        <v>36</v>
      </c>
      <c r="K517" s="78">
        <v>96400</v>
      </c>
    </row>
    <row r="518" spans="1:11">
      <c r="A518" s="77" t="s">
        <v>76</v>
      </c>
      <c r="B518" s="77">
        <v>20</v>
      </c>
      <c r="C518" s="80">
        <v>0</v>
      </c>
      <c r="D518" s="80">
        <f t="shared" si="24"/>
        <v>1032</v>
      </c>
      <c r="E518" s="80">
        <v>0</v>
      </c>
      <c r="F518" s="80">
        <v>0</v>
      </c>
      <c r="G518" s="80">
        <v>0</v>
      </c>
      <c r="H518" s="80">
        <f t="shared" si="25"/>
        <v>136</v>
      </c>
      <c r="I518" s="80">
        <v>0</v>
      </c>
      <c r="J518" s="80">
        <v>37</v>
      </c>
      <c r="K518" s="78">
        <v>107000</v>
      </c>
    </row>
    <row r="519" spans="1:11">
      <c r="A519" s="77" t="s">
        <v>76</v>
      </c>
      <c r="B519" s="77">
        <v>20</v>
      </c>
      <c r="C519" s="80">
        <v>0</v>
      </c>
      <c r="D519" s="80">
        <f t="shared" si="24"/>
        <v>1055</v>
      </c>
      <c r="E519" s="80">
        <v>0</v>
      </c>
      <c r="F519" s="80">
        <v>0</v>
      </c>
      <c r="G519" s="80">
        <v>0</v>
      </c>
      <c r="H519" s="80">
        <f t="shared" si="25"/>
        <v>139</v>
      </c>
      <c r="I519" s="80">
        <v>0</v>
      </c>
      <c r="J519" s="80">
        <v>38</v>
      </c>
      <c r="K519" s="78">
        <v>118000</v>
      </c>
    </row>
    <row r="520" spans="1:11">
      <c r="A520" s="77" t="s">
        <v>76</v>
      </c>
      <c r="B520" s="77">
        <v>20</v>
      </c>
      <c r="C520" s="80">
        <v>0</v>
      </c>
      <c r="D520" s="80">
        <f t="shared" si="24"/>
        <v>1078</v>
      </c>
      <c r="E520" s="80">
        <v>0</v>
      </c>
      <c r="F520" s="80">
        <v>0</v>
      </c>
      <c r="G520" s="80">
        <v>0</v>
      </c>
      <c r="H520" s="80">
        <f t="shared" si="25"/>
        <v>142</v>
      </c>
      <c r="I520" s="80">
        <v>0</v>
      </c>
      <c r="J520" s="80">
        <v>39</v>
      </c>
      <c r="K520" s="78">
        <v>130000</v>
      </c>
    </row>
    <row r="521" spans="1:11">
      <c r="A521" s="77" t="s">
        <v>76</v>
      </c>
      <c r="B521" s="77">
        <v>20</v>
      </c>
      <c r="C521" s="80">
        <v>0</v>
      </c>
      <c r="D521" s="80">
        <f t="shared" si="24"/>
        <v>1101</v>
      </c>
      <c r="E521" s="80">
        <v>0</v>
      </c>
      <c r="F521" s="80">
        <v>0</v>
      </c>
      <c r="G521" s="80">
        <v>0</v>
      </c>
      <c r="H521" s="80">
        <f t="shared" si="25"/>
        <v>145</v>
      </c>
      <c r="I521" s="80">
        <v>0</v>
      </c>
      <c r="J521" s="80">
        <v>40</v>
      </c>
      <c r="K521" s="78">
        <v>142000</v>
      </c>
    </row>
    <row r="522" spans="1:11">
      <c r="A522" s="77" t="s">
        <v>76</v>
      </c>
      <c r="B522" s="77">
        <v>20</v>
      </c>
      <c r="C522" s="80">
        <v>0</v>
      </c>
      <c r="D522" s="80">
        <f t="shared" si="24"/>
        <v>1124</v>
      </c>
      <c r="E522" s="80">
        <v>0</v>
      </c>
      <c r="F522" s="80">
        <v>0</v>
      </c>
      <c r="G522" s="80">
        <v>0</v>
      </c>
      <c r="H522" s="80">
        <f t="shared" si="25"/>
        <v>148</v>
      </c>
      <c r="I522" s="80">
        <v>0</v>
      </c>
      <c r="J522" s="80">
        <v>41</v>
      </c>
      <c r="K522" s="78">
        <v>156000</v>
      </c>
    </row>
    <row r="523" spans="1:11">
      <c r="A523" s="77" t="s">
        <v>76</v>
      </c>
      <c r="B523" s="77">
        <v>20</v>
      </c>
      <c r="C523" s="80">
        <v>0</v>
      </c>
      <c r="D523" s="80">
        <f t="shared" si="24"/>
        <v>1147</v>
      </c>
      <c r="E523" s="80">
        <v>0</v>
      </c>
      <c r="F523" s="80">
        <v>0</v>
      </c>
      <c r="G523" s="80">
        <v>0</v>
      </c>
      <c r="H523" s="80">
        <f t="shared" si="25"/>
        <v>151</v>
      </c>
      <c r="I523" s="80">
        <v>0</v>
      </c>
      <c r="J523" s="80">
        <v>42</v>
      </c>
      <c r="K523" s="78">
        <v>171000</v>
      </c>
    </row>
    <row r="524" spans="1:11">
      <c r="A524" s="77" t="s">
        <v>76</v>
      </c>
      <c r="B524" s="77">
        <v>20</v>
      </c>
      <c r="C524" s="80">
        <v>0</v>
      </c>
      <c r="D524" s="80">
        <f t="shared" si="24"/>
        <v>1170</v>
      </c>
      <c r="E524" s="80">
        <v>0</v>
      </c>
      <c r="F524" s="80">
        <v>0</v>
      </c>
      <c r="G524" s="80">
        <v>0</v>
      </c>
      <c r="H524" s="80">
        <f t="shared" si="25"/>
        <v>154</v>
      </c>
      <c r="I524" s="80">
        <v>0</v>
      </c>
      <c r="J524" s="80">
        <v>43</v>
      </c>
      <c r="K524" s="78">
        <v>187000</v>
      </c>
    </row>
    <row r="525" spans="1:11">
      <c r="A525" s="77" t="s">
        <v>76</v>
      </c>
      <c r="B525" s="77">
        <v>20</v>
      </c>
      <c r="C525" s="80">
        <v>0</v>
      </c>
      <c r="D525" s="80">
        <f t="shared" si="24"/>
        <v>1193</v>
      </c>
      <c r="E525" s="80">
        <v>0</v>
      </c>
      <c r="F525" s="80">
        <v>0</v>
      </c>
      <c r="G525" s="80">
        <v>0</v>
      </c>
      <c r="H525" s="80">
        <f t="shared" si="25"/>
        <v>157</v>
      </c>
      <c r="I525" s="80">
        <v>0</v>
      </c>
      <c r="J525" s="80">
        <v>44</v>
      </c>
      <c r="K525" s="78">
        <v>204000</v>
      </c>
    </row>
    <row r="526" spans="1:11">
      <c r="A526" s="77" t="s">
        <v>76</v>
      </c>
      <c r="B526" s="77">
        <v>20</v>
      </c>
      <c r="C526" s="80">
        <v>0</v>
      </c>
      <c r="D526" s="80">
        <f t="shared" si="24"/>
        <v>1216</v>
      </c>
      <c r="E526" s="80">
        <v>0</v>
      </c>
      <c r="F526" s="80">
        <v>0</v>
      </c>
      <c r="G526" s="80">
        <v>0</v>
      </c>
      <c r="H526" s="80">
        <f t="shared" si="25"/>
        <v>160</v>
      </c>
      <c r="I526" s="80">
        <v>0</v>
      </c>
      <c r="J526" s="80">
        <v>45</v>
      </c>
      <c r="K526" s="78">
        <v>222000</v>
      </c>
    </row>
    <row r="527" spans="1:11">
      <c r="A527" s="77" t="s">
        <v>76</v>
      </c>
      <c r="B527" s="77">
        <v>20</v>
      </c>
      <c r="C527" s="80">
        <v>0</v>
      </c>
      <c r="D527" s="80">
        <f t="shared" si="24"/>
        <v>1239</v>
      </c>
      <c r="E527" s="80">
        <v>0</v>
      </c>
      <c r="F527" s="80">
        <v>0</v>
      </c>
      <c r="G527" s="80">
        <v>0</v>
      </c>
      <c r="H527" s="80">
        <f t="shared" si="25"/>
        <v>163</v>
      </c>
      <c r="I527" s="80">
        <v>0</v>
      </c>
      <c r="J527" s="80">
        <v>46</v>
      </c>
      <c r="K527" s="78">
        <v>242000</v>
      </c>
    </row>
    <row r="528" spans="1:11">
      <c r="A528" s="77" t="s">
        <v>76</v>
      </c>
      <c r="B528" s="77">
        <v>20</v>
      </c>
      <c r="C528" s="80">
        <v>0</v>
      </c>
      <c r="D528" s="80">
        <f t="shared" si="24"/>
        <v>1262</v>
      </c>
      <c r="E528" s="80">
        <v>0</v>
      </c>
      <c r="F528" s="80">
        <v>0</v>
      </c>
      <c r="G528" s="80">
        <v>0</v>
      </c>
      <c r="H528" s="80">
        <f t="shared" si="25"/>
        <v>166</v>
      </c>
      <c r="I528" s="80">
        <v>0</v>
      </c>
      <c r="J528" s="80">
        <v>47</v>
      </c>
      <c r="K528" s="78">
        <v>262000</v>
      </c>
    </row>
    <row r="529" spans="1:11">
      <c r="A529" s="77" t="s">
        <v>76</v>
      </c>
      <c r="B529" s="77">
        <v>20</v>
      </c>
      <c r="C529" s="80">
        <v>0</v>
      </c>
      <c r="D529" s="80">
        <f t="shared" si="24"/>
        <v>1285</v>
      </c>
      <c r="E529" s="80">
        <v>0</v>
      </c>
      <c r="F529" s="80">
        <v>0</v>
      </c>
      <c r="G529" s="80">
        <v>0</v>
      </c>
      <c r="H529" s="80">
        <f t="shared" si="25"/>
        <v>169</v>
      </c>
      <c r="I529" s="80">
        <v>0</v>
      </c>
      <c r="J529" s="80">
        <v>48</v>
      </c>
      <c r="K529" s="78">
        <v>284000</v>
      </c>
    </row>
    <row r="530" spans="1:11">
      <c r="A530" s="77" t="s">
        <v>76</v>
      </c>
      <c r="B530" s="77">
        <v>20</v>
      </c>
      <c r="C530" s="80">
        <v>0</v>
      </c>
      <c r="D530" s="80">
        <f t="shared" si="24"/>
        <v>1308</v>
      </c>
      <c r="E530" s="80">
        <v>0</v>
      </c>
      <c r="F530" s="80">
        <v>0</v>
      </c>
      <c r="G530" s="80">
        <v>0</v>
      </c>
      <c r="H530" s="80">
        <f t="shared" si="25"/>
        <v>172</v>
      </c>
      <c r="I530" s="80">
        <v>0</v>
      </c>
      <c r="J530" s="80">
        <v>49</v>
      </c>
      <c r="K530" s="78">
        <v>308000</v>
      </c>
    </row>
    <row r="531" spans="1:11">
      <c r="A531" s="77" t="s">
        <v>76</v>
      </c>
      <c r="B531" s="77">
        <v>20</v>
      </c>
      <c r="C531" s="80">
        <v>0</v>
      </c>
      <c r="D531" s="80">
        <f t="shared" si="24"/>
        <v>1331</v>
      </c>
      <c r="E531" s="80">
        <v>0</v>
      </c>
      <c r="F531" s="80">
        <v>0</v>
      </c>
      <c r="G531" s="80">
        <v>0</v>
      </c>
      <c r="H531" s="80">
        <f t="shared" si="25"/>
        <v>175</v>
      </c>
      <c r="I531" s="80">
        <v>0</v>
      </c>
      <c r="J531" s="80">
        <v>50</v>
      </c>
      <c r="K531" s="78">
        <v>334000</v>
      </c>
    </row>
    <row r="532" spans="1:11">
      <c r="A532" s="77" t="s">
        <v>76</v>
      </c>
      <c r="B532" s="77">
        <v>20</v>
      </c>
      <c r="C532" s="80">
        <v>0</v>
      </c>
      <c r="D532" s="80">
        <f t="shared" si="24"/>
        <v>1354</v>
      </c>
      <c r="E532" s="80">
        <v>0</v>
      </c>
      <c r="F532" s="80">
        <v>0</v>
      </c>
      <c r="G532" s="80">
        <v>0</v>
      </c>
      <c r="H532" s="80">
        <f t="shared" si="25"/>
        <v>178</v>
      </c>
      <c r="I532" s="80">
        <v>0</v>
      </c>
      <c r="J532" s="80">
        <v>51</v>
      </c>
      <c r="K532" s="78">
        <v>361000</v>
      </c>
    </row>
    <row r="533" spans="1:11">
      <c r="A533" s="77" t="s">
        <v>76</v>
      </c>
      <c r="B533" s="77">
        <v>20</v>
      </c>
      <c r="C533" s="80">
        <v>0</v>
      </c>
      <c r="D533" s="80">
        <f t="shared" si="24"/>
        <v>1377</v>
      </c>
      <c r="E533" s="80">
        <v>0</v>
      </c>
      <c r="F533" s="80">
        <v>0</v>
      </c>
      <c r="G533" s="80">
        <v>0</v>
      </c>
      <c r="H533" s="80">
        <f t="shared" si="25"/>
        <v>181</v>
      </c>
      <c r="I533" s="80">
        <v>0</v>
      </c>
      <c r="J533" s="80">
        <v>52</v>
      </c>
      <c r="K533" s="78">
        <v>390000</v>
      </c>
    </row>
    <row r="534" spans="1:11">
      <c r="A534" s="77" t="s">
        <v>76</v>
      </c>
      <c r="B534" s="77">
        <v>20</v>
      </c>
      <c r="C534" s="80">
        <v>0</v>
      </c>
      <c r="D534" s="80">
        <f t="shared" si="24"/>
        <v>1400</v>
      </c>
      <c r="E534" s="80">
        <v>0</v>
      </c>
      <c r="F534" s="80">
        <v>0</v>
      </c>
      <c r="G534" s="80">
        <v>0</v>
      </c>
      <c r="H534" s="80">
        <f t="shared" si="25"/>
        <v>184</v>
      </c>
      <c r="I534" s="80">
        <v>0</v>
      </c>
      <c r="J534" s="80">
        <v>53</v>
      </c>
      <c r="K534" s="78">
        <v>420000</v>
      </c>
    </row>
    <row r="535" spans="1:11">
      <c r="A535" s="77" t="s">
        <v>76</v>
      </c>
      <c r="B535" s="77">
        <v>20</v>
      </c>
      <c r="C535" s="80">
        <v>0</v>
      </c>
      <c r="D535" s="80">
        <f t="shared" si="24"/>
        <v>1423</v>
      </c>
      <c r="E535" s="80">
        <v>0</v>
      </c>
      <c r="F535" s="80">
        <v>0</v>
      </c>
      <c r="G535" s="80">
        <v>0</v>
      </c>
      <c r="H535" s="80">
        <f t="shared" si="25"/>
        <v>187</v>
      </c>
      <c r="I535" s="80">
        <v>0</v>
      </c>
      <c r="J535" s="80">
        <v>54</v>
      </c>
      <c r="K535" s="78">
        <v>453000</v>
      </c>
    </row>
    <row r="536" spans="1:11">
      <c r="A536" s="77" t="s">
        <v>76</v>
      </c>
      <c r="B536" s="77">
        <v>20</v>
      </c>
      <c r="C536" s="80">
        <v>0</v>
      </c>
      <c r="D536" s="80">
        <f t="shared" si="24"/>
        <v>1446</v>
      </c>
      <c r="E536" s="80">
        <v>0</v>
      </c>
      <c r="F536" s="80">
        <v>0</v>
      </c>
      <c r="G536" s="80">
        <v>0</v>
      </c>
      <c r="H536" s="80">
        <f t="shared" si="25"/>
        <v>190</v>
      </c>
      <c r="I536" s="80">
        <v>0</v>
      </c>
      <c r="J536" s="80">
        <v>55</v>
      </c>
      <c r="K536" s="78">
        <v>488000</v>
      </c>
    </row>
    <row r="537" spans="1:11">
      <c r="A537" s="77" t="s">
        <v>76</v>
      </c>
      <c r="B537" s="77">
        <v>20</v>
      </c>
      <c r="C537" s="80">
        <v>0</v>
      </c>
      <c r="D537" s="80">
        <f t="shared" si="24"/>
        <v>1469</v>
      </c>
      <c r="E537" s="80">
        <v>0</v>
      </c>
      <c r="F537" s="80">
        <v>0</v>
      </c>
      <c r="G537" s="80">
        <v>0</v>
      </c>
      <c r="H537" s="80">
        <f t="shared" si="25"/>
        <v>193</v>
      </c>
      <c r="I537" s="80">
        <v>0</v>
      </c>
      <c r="J537" s="80">
        <v>56</v>
      </c>
      <c r="K537" s="78">
        <v>524000</v>
      </c>
    </row>
    <row r="538" spans="1:11">
      <c r="A538" s="77" t="s">
        <v>76</v>
      </c>
      <c r="B538" s="77">
        <v>20</v>
      </c>
      <c r="C538" s="80">
        <v>0</v>
      </c>
      <c r="D538" s="80">
        <f t="shared" si="24"/>
        <v>1492</v>
      </c>
      <c r="E538" s="80">
        <v>0</v>
      </c>
      <c r="F538" s="80">
        <v>0</v>
      </c>
      <c r="G538" s="80">
        <v>0</v>
      </c>
      <c r="H538" s="80">
        <f t="shared" si="25"/>
        <v>196</v>
      </c>
      <c r="I538" s="80">
        <v>0</v>
      </c>
      <c r="J538" s="80">
        <v>57</v>
      </c>
      <c r="K538" s="78">
        <v>563000</v>
      </c>
    </row>
    <row r="539" spans="1:11">
      <c r="A539" s="77" t="s">
        <v>76</v>
      </c>
      <c r="B539" s="77">
        <v>20</v>
      </c>
      <c r="C539" s="80">
        <v>0</v>
      </c>
      <c r="D539" s="80">
        <f t="shared" si="24"/>
        <v>1515</v>
      </c>
      <c r="E539" s="80">
        <v>0</v>
      </c>
      <c r="F539" s="80">
        <v>0</v>
      </c>
      <c r="G539" s="80">
        <v>0</v>
      </c>
      <c r="H539" s="80">
        <f t="shared" si="25"/>
        <v>199</v>
      </c>
      <c r="I539" s="80">
        <v>0</v>
      </c>
      <c r="J539" s="80">
        <v>58</v>
      </c>
      <c r="K539" s="78">
        <v>605000</v>
      </c>
    </row>
    <row r="540" spans="1:11">
      <c r="A540" s="77" t="s">
        <v>76</v>
      </c>
      <c r="B540" s="77">
        <v>20</v>
      </c>
      <c r="C540" s="80">
        <v>0</v>
      </c>
      <c r="D540" s="80">
        <f t="shared" si="24"/>
        <v>1538</v>
      </c>
      <c r="E540" s="80">
        <v>0</v>
      </c>
      <c r="F540" s="80">
        <v>0</v>
      </c>
      <c r="G540" s="80">
        <v>0</v>
      </c>
      <c r="H540" s="80">
        <f t="shared" si="25"/>
        <v>202</v>
      </c>
      <c r="I540" s="80">
        <v>0</v>
      </c>
      <c r="J540" s="80">
        <v>59</v>
      </c>
      <c r="K540" s="78">
        <v>648000</v>
      </c>
    </row>
    <row r="541" spans="1:11">
      <c r="A541" s="77" t="s">
        <v>76</v>
      </c>
      <c r="B541" s="77">
        <v>20</v>
      </c>
      <c r="C541" s="80">
        <v>0</v>
      </c>
      <c r="D541" s="80">
        <f t="shared" si="24"/>
        <v>1561</v>
      </c>
      <c r="E541" s="80">
        <v>0</v>
      </c>
      <c r="F541" s="80">
        <v>0</v>
      </c>
      <c r="G541" s="80">
        <v>0</v>
      </c>
      <c r="H541" s="80">
        <f t="shared" si="25"/>
        <v>205</v>
      </c>
      <c r="I541" s="80">
        <v>0</v>
      </c>
      <c r="J541" s="80">
        <v>60</v>
      </c>
      <c r="K541" s="78">
        <v>695000</v>
      </c>
    </row>
    <row r="542" spans="1:11">
      <c r="A542" s="77" t="s">
        <v>76</v>
      </c>
      <c r="B542" s="77">
        <v>20</v>
      </c>
      <c r="C542" s="80">
        <v>0</v>
      </c>
      <c r="D542" s="80">
        <f t="shared" si="24"/>
        <v>1584</v>
      </c>
      <c r="E542" s="80">
        <v>0</v>
      </c>
      <c r="F542" s="80">
        <v>0</v>
      </c>
      <c r="G542" s="80">
        <v>0</v>
      </c>
      <c r="H542" s="80">
        <f t="shared" si="25"/>
        <v>208</v>
      </c>
      <c r="I542" s="80">
        <v>0</v>
      </c>
      <c r="J542" s="80">
        <v>61</v>
      </c>
      <c r="K542" s="78">
        <v>744000</v>
      </c>
    </row>
    <row r="543" spans="1:11">
      <c r="A543" s="77" t="s">
        <v>76</v>
      </c>
      <c r="B543" s="77">
        <v>20</v>
      </c>
      <c r="C543" s="80">
        <v>0</v>
      </c>
      <c r="D543" s="80">
        <f t="shared" si="24"/>
        <v>1607</v>
      </c>
      <c r="E543" s="80">
        <v>0</v>
      </c>
      <c r="F543" s="80">
        <v>0</v>
      </c>
      <c r="G543" s="80">
        <v>0</v>
      </c>
      <c r="H543" s="80">
        <f t="shared" si="25"/>
        <v>211</v>
      </c>
      <c r="I543" s="80">
        <v>0</v>
      </c>
      <c r="J543" s="80">
        <v>62</v>
      </c>
      <c r="K543" s="78">
        <v>796000</v>
      </c>
    </row>
    <row r="544" spans="1:11">
      <c r="A544" s="77" t="s">
        <v>76</v>
      </c>
      <c r="B544" s="77">
        <v>20</v>
      </c>
      <c r="C544" s="80">
        <v>0</v>
      </c>
      <c r="D544" s="80">
        <f t="shared" si="24"/>
        <v>1630</v>
      </c>
      <c r="E544" s="80">
        <v>0</v>
      </c>
      <c r="F544" s="80">
        <v>0</v>
      </c>
      <c r="G544" s="80">
        <v>0</v>
      </c>
      <c r="H544" s="80">
        <f t="shared" si="25"/>
        <v>214</v>
      </c>
      <c r="I544" s="80">
        <v>0</v>
      </c>
      <c r="J544" s="80">
        <v>63</v>
      </c>
      <c r="K544" s="78">
        <v>851000</v>
      </c>
    </row>
    <row r="545" spans="1:11">
      <c r="A545" s="77" t="s">
        <v>76</v>
      </c>
      <c r="B545" s="77">
        <v>20</v>
      </c>
      <c r="C545" s="80">
        <v>0</v>
      </c>
      <c r="D545" s="80">
        <f t="shared" si="24"/>
        <v>1653</v>
      </c>
      <c r="E545" s="80">
        <v>0</v>
      </c>
      <c r="F545" s="80">
        <v>0</v>
      </c>
      <c r="G545" s="80">
        <v>0</v>
      </c>
      <c r="H545" s="80">
        <f t="shared" si="25"/>
        <v>217</v>
      </c>
      <c r="I545" s="80">
        <v>0</v>
      </c>
      <c r="J545" s="80">
        <v>64</v>
      </c>
      <c r="K545" s="78">
        <v>908000</v>
      </c>
    </row>
    <row r="546" spans="1:11">
      <c r="A546" s="77" t="s">
        <v>76</v>
      </c>
      <c r="B546" s="77">
        <v>20</v>
      </c>
      <c r="C546" s="80">
        <v>0</v>
      </c>
      <c r="D546" s="80">
        <f t="shared" si="24"/>
        <v>1676</v>
      </c>
      <c r="E546" s="80">
        <v>0</v>
      </c>
      <c r="F546" s="80">
        <v>0</v>
      </c>
      <c r="G546" s="80">
        <v>0</v>
      </c>
      <c r="H546" s="80">
        <f t="shared" si="25"/>
        <v>220</v>
      </c>
      <c r="I546" s="80">
        <v>0</v>
      </c>
      <c r="J546" s="80">
        <v>65</v>
      </c>
      <c r="K546" s="78">
        <v>970000</v>
      </c>
    </row>
    <row r="547" spans="1:11">
      <c r="A547" s="77" t="s">
        <v>76</v>
      </c>
      <c r="B547" s="77">
        <v>20</v>
      </c>
      <c r="C547" s="80">
        <v>0</v>
      </c>
      <c r="D547" s="80">
        <f t="shared" ref="D547:D561" si="26">204+23*(J547-1)</f>
        <v>1699</v>
      </c>
      <c r="E547" s="80">
        <v>0</v>
      </c>
      <c r="F547" s="80">
        <v>0</v>
      </c>
      <c r="G547" s="80">
        <v>0</v>
      </c>
      <c r="H547" s="80">
        <f t="shared" ref="H547:H561" si="27">28+3*(J547-1)</f>
        <v>223</v>
      </c>
      <c r="I547" s="80">
        <v>0</v>
      </c>
      <c r="J547" s="80">
        <v>66</v>
      </c>
      <c r="K547" s="78">
        <v>1033000</v>
      </c>
    </row>
    <row r="548" spans="1:11">
      <c r="A548" s="77" t="s">
        <v>76</v>
      </c>
      <c r="B548" s="77">
        <v>20</v>
      </c>
      <c r="C548" s="80">
        <v>0</v>
      </c>
      <c r="D548" s="80">
        <f t="shared" si="26"/>
        <v>1722</v>
      </c>
      <c r="E548" s="80">
        <v>0</v>
      </c>
      <c r="F548" s="80">
        <v>0</v>
      </c>
      <c r="G548" s="80">
        <v>0</v>
      </c>
      <c r="H548" s="80">
        <f t="shared" si="27"/>
        <v>226</v>
      </c>
      <c r="I548" s="80">
        <v>0</v>
      </c>
      <c r="J548" s="80">
        <v>67</v>
      </c>
      <c r="K548" s="78">
        <v>1102000</v>
      </c>
    </row>
    <row r="549" spans="1:11">
      <c r="A549" s="77" t="s">
        <v>76</v>
      </c>
      <c r="B549" s="77">
        <v>20</v>
      </c>
      <c r="C549" s="80">
        <v>0</v>
      </c>
      <c r="D549" s="80">
        <f t="shared" si="26"/>
        <v>1745</v>
      </c>
      <c r="E549" s="80">
        <v>0</v>
      </c>
      <c r="F549" s="80">
        <v>0</v>
      </c>
      <c r="G549" s="80">
        <v>0</v>
      </c>
      <c r="H549" s="80">
        <f t="shared" si="27"/>
        <v>229</v>
      </c>
      <c r="I549" s="80">
        <v>0</v>
      </c>
      <c r="J549" s="80">
        <v>68</v>
      </c>
      <c r="K549" s="78">
        <v>1174000</v>
      </c>
    </row>
    <row r="550" spans="1:11">
      <c r="A550" s="77" t="s">
        <v>76</v>
      </c>
      <c r="B550" s="77">
        <v>20</v>
      </c>
      <c r="C550" s="80">
        <v>0</v>
      </c>
      <c r="D550" s="80">
        <f t="shared" si="26"/>
        <v>1768</v>
      </c>
      <c r="E550" s="80">
        <v>0</v>
      </c>
      <c r="F550" s="80">
        <v>0</v>
      </c>
      <c r="G550" s="80">
        <v>0</v>
      </c>
      <c r="H550" s="80">
        <f t="shared" si="27"/>
        <v>232</v>
      </c>
      <c r="I550" s="80">
        <v>0</v>
      </c>
      <c r="J550" s="80">
        <v>69</v>
      </c>
      <c r="K550" s="78">
        <v>1249000</v>
      </c>
    </row>
    <row r="551" spans="1:11">
      <c r="A551" s="77" t="s">
        <v>76</v>
      </c>
      <c r="B551" s="77">
        <v>20</v>
      </c>
      <c r="C551" s="80">
        <v>0</v>
      </c>
      <c r="D551" s="80">
        <f t="shared" si="26"/>
        <v>1791</v>
      </c>
      <c r="E551" s="80">
        <v>0</v>
      </c>
      <c r="F551" s="80">
        <v>0</v>
      </c>
      <c r="G551" s="80">
        <v>0</v>
      </c>
      <c r="H551" s="80">
        <f t="shared" si="27"/>
        <v>235</v>
      </c>
      <c r="I551" s="80">
        <v>0</v>
      </c>
      <c r="J551" s="80">
        <v>70</v>
      </c>
      <c r="K551" s="78">
        <v>1328000</v>
      </c>
    </row>
    <row r="552" spans="1:11">
      <c r="A552" s="77" t="s">
        <v>76</v>
      </c>
      <c r="B552" s="77">
        <v>20</v>
      </c>
      <c r="C552" s="80">
        <v>0</v>
      </c>
      <c r="D552" s="80">
        <f t="shared" si="26"/>
        <v>1814</v>
      </c>
      <c r="E552" s="80">
        <v>0</v>
      </c>
      <c r="F552" s="80">
        <v>0</v>
      </c>
      <c r="G552" s="80">
        <v>0</v>
      </c>
      <c r="H552" s="80">
        <f t="shared" si="27"/>
        <v>238</v>
      </c>
      <c r="I552" s="80">
        <v>0</v>
      </c>
      <c r="J552" s="80">
        <v>71</v>
      </c>
      <c r="K552" s="78">
        <v>1412000</v>
      </c>
    </row>
    <row r="553" spans="1:11">
      <c r="A553" s="77" t="s">
        <v>76</v>
      </c>
      <c r="B553" s="77">
        <v>20</v>
      </c>
      <c r="C553" s="80">
        <v>0</v>
      </c>
      <c r="D553" s="80">
        <f t="shared" si="26"/>
        <v>1837</v>
      </c>
      <c r="E553" s="80">
        <v>0</v>
      </c>
      <c r="F553" s="80">
        <v>0</v>
      </c>
      <c r="G553" s="80">
        <v>0</v>
      </c>
      <c r="H553" s="80">
        <f t="shared" si="27"/>
        <v>241</v>
      </c>
      <c r="I553" s="80">
        <v>0</v>
      </c>
      <c r="J553" s="80">
        <v>72</v>
      </c>
      <c r="K553" s="78">
        <v>1499000</v>
      </c>
    </row>
    <row r="554" spans="1:11">
      <c r="A554" s="77" t="s">
        <v>76</v>
      </c>
      <c r="B554" s="77">
        <v>20</v>
      </c>
      <c r="C554" s="80">
        <v>0</v>
      </c>
      <c r="D554" s="80">
        <f t="shared" si="26"/>
        <v>1860</v>
      </c>
      <c r="E554" s="80">
        <v>0</v>
      </c>
      <c r="F554" s="80">
        <v>0</v>
      </c>
      <c r="G554" s="80">
        <v>0</v>
      </c>
      <c r="H554" s="80">
        <f t="shared" si="27"/>
        <v>244</v>
      </c>
      <c r="I554" s="80">
        <v>0</v>
      </c>
      <c r="J554" s="80">
        <v>73</v>
      </c>
      <c r="K554" s="78">
        <v>1592000</v>
      </c>
    </row>
    <row r="555" spans="1:11">
      <c r="A555" s="77" t="s">
        <v>76</v>
      </c>
      <c r="B555" s="77">
        <v>20</v>
      </c>
      <c r="C555" s="80">
        <v>0</v>
      </c>
      <c r="D555" s="80">
        <f t="shared" si="26"/>
        <v>1883</v>
      </c>
      <c r="E555" s="80">
        <v>0</v>
      </c>
      <c r="F555" s="80">
        <v>0</v>
      </c>
      <c r="G555" s="80">
        <v>0</v>
      </c>
      <c r="H555" s="80">
        <f t="shared" si="27"/>
        <v>247</v>
      </c>
      <c r="I555" s="80">
        <v>0</v>
      </c>
      <c r="J555" s="80">
        <v>74</v>
      </c>
      <c r="K555" s="78">
        <v>1690000</v>
      </c>
    </row>
    <row r="556" spans="1:11">
      <c r="A556" s="77" t="s">
        <v>76</v>
      </c>
      <c r="B556" s="77">
        <v>20</v>
      </c>
      <c r="C556" s="80">
        <v>0</v>
      </c>
      <c r="D556" s="80">
        <f t="shared" si="26"/>
        <v>1906</v>
      </c>
      <c r="E556" s="80">
        <v>0</v>
      </c>
      <c r="F556" s="80">
        <v>0</v>
      </c>
      <c r="G556" s="80">
        <v>0</v>
      </c>
      <c r="H556" s="80">
        <f t="shared" si="27"/>
        <v>250</v>
      </c>
      <c r="I556" s="80">
        <v>0</v>
      </c>
      <c r="J556" s="80">
        <v>75</v>
      </c>
      <c r="K556" s="78">
        <v>1792000</v>
      </c>
    </row>
    <row r="557" spans="1:11">
      <c r="A557" s="77" t="s">
        <v>76</v>
      </c>
      <c r="B557" s="77">
        <v>20</v>
      </c>
      <c r="C557" s="80">
        <v>0</v>
      </c>
      <c r="D557" s="80">
        <f t="shared" si="26"/>
        <v>1929</v>
      </c>
      <c r="E557" s="80">
        <v>0</v>
      </c>
      <c r="F557" s="80">
        <v>0</v>
      </c>
      <c r="G557" s="80">
        <v>0</v>
      </c>
      <c r="H557" s="80">
        <f t="shared" si="27"/>
        <v>253</v>
      </c>
      <c r="I557" s="80">
        <v>0</v>
      </c>
      <c r="J557" s="80">
        <v>76</v>
      </c>
      <c r="K557" s="78">
        <v>1898000</v>
      </c>
    </row>
    <row r="558" spans="1:11">
      <c r="A558" s="77" t="s">
        <v>76</v>
      </c>
      <c r="B558" s="77">
        <v>20</v>
      </c>
      <c r="C558" s="80">
        <v>0</v>
      </c>
      <c r="D558" s="80">
        <f t="shared" si="26"/>
        <v>1952</v>
      </c>
      <c r="E558" s="80">
        <v>0</v>
      </c>
      <c r="F558" s="80">
        <v>0</v>
      </c>
      <c r="G558" s="80">
        <v>0</v>
      </c>
      <c r="H558" s="80">
        <f t="shared" si="27"/>
        <v>256</v>
      </c>
      <c r="I558" s="80">
        <v>0</v>
      </c>
      <c r="J558" s="80">
        <v>77</v>
      </c>
      <c r="K558" s="78">
        <v>2011000</v>
      </c>
    </row>
    <row r="559" spans="1:11">
      <c r="A559" s="77" t="s">
        <v>76</v>
      </c>
      <c r="B559" s="77">
        <v>20</v>
      </c>
      <c r="C559" s="80">
        <v>0</v>
      </c>
      <c r="D559" s="80">
        <f t="shared" si="26"/>
        <v>1975</v>
      </c>
      <c r="E559" s="80">
        <v>0</v>
      </c>
      <c r="F559" s="80">
        <v>0</v>
      </c>
      <c r="G559" s="80">
        <v>0</v>
      </c>
      <c r="H559" s="80">
        <f t="shared" si="27"/>
        <v>259</v>
      </c>
      <c r="I559" s="80">
        <v>0</v>
      </c>
      <c r="J559" s="80">
        <v>78</v>
      </c>
      <c r="K559" s="78">
        <v>2129000</v>
      </c>
    </row>
    <row r="560" spans="1:11">
      <c r="A560" s="77" t="s">
        <v>76</v>
      </c>
      <c r="B560" s="77">
        <v>20</v>
      </c>
      <c r="C560" s="80">
        <v>0</v>
      </c>
      <c r="D560" s="80">
        <f t="shared" si="26"/>
        <v>1998</v>
      </c>
      <c r="E560" s="80">
        <v>0</v>
      </c>
      <c r="F560" s="80">
        <v>0</v>
      </c>
      <c r="G560" s="80">
        <v>0</v>
      </c>
      <c r="H560" s="80">
        <f t="shared" si="27"/>
        <v>262</v>
      </c>
      <c r="I560" s="80">
        <v>0</v>
      </c>
      <c r="J560" s="80">
        <v>79</v>
      </c>
      <c r="K560" s="78">
        <v>2254000</v>
      </c>
    </row>
    <row r="561" spans="1:11">
      <c r="A561" s="77" t="s">
        <v>76</v>
      </c>
      <c r="B561" s="77">
        <v>20</v>
      </c>
      <c r="C561" s="80">
        <v>0</v>
      </c>
      <c r="D561" s="80">
        <f t="shared" si="26"/>
        <v>2021</v>
      </c>
      <c r="E561" s="80">
        <v>0</v>
      </c>
      <c r="F561" s="80">
        <v>0</v>
      </c>
      <c r="G561" s="80">
        <v>0</v>
      </c>
      <c r="H561" s="80">
        <f t="shared" si="27"/>
        <v>265</v>
      </c>
      <c r="I561" s="80">
        <v>0</v>
      </c>
      <c r="J561" s="80">
        <v>80</v>
      </c>
      <c r="K561" s="78">
        <v>2383000</v>
      </c>
    </row>
    <row r="562" spans="1:11">
      <c r="A562" s="77" t="s">
        <v>77</v>
      </c>
      <c r="B562" s="77">
        <v>40</v>
      </c>
      <c r="C562" s="78">
        <v>0</v>
      </c>
      <c r="D562" s="78">
        <f>381+39*(J562-1)</f>
        <v>381</v>
      </c>
      <c r="E562" s="78">
        <v>0</v>
      </c>
      <c r="F562" s="78">
        <v>0</v>
      </c>
      <c r="G562" s="78">
        <v>0</v>
      </c>
      <c r="H562" s="78">
        <f>42+4*(J562-1)</f>
        <v>42</v>
      </c>
      <c r="I562" s="78">
        <v>0</v>
      </c>
      <c r="J562" s="80">
        <v>1</v>
      </c>
      <c r="K562" s="78">
        <v>220</v>
      </c>
    </row>
    <row r="563" spans="1:11">
      <c r="A563" s="77" t="s">
        <v>77</v>
      </c>
      <c r="B563" s="77">
        <v>40</v>
      </c>
      <c r="C563" s="80">
        <v>0</v>
      </c>
      <c r="D563" s="80">
        <f t="shared" ref="D563:D626" si="28">381+39*(J563-1)</f>
        <v>420</v>
      </c>
      <c r="E563" s="80">
        <v>0</v>
      </c>
      <c r="F563" s="80">
        <v>0</v>
      </c>
      <c r="G563" s="80">
        <v>0</v>
      </c>
      <c r="H563" s="80">
        <f t="shared" ref="H563:H626" si="29">42+4*(J563-1)</f>
        <v>46</v>
      </c>
      <c r="I563" s="80">
        <v>0</v>
      </c>
      <c r="J563" s="80">
        <v>2</v>
      </c>
      <c r="K563" s="78">
        <v>300</v>
      </c>
    </row>
    <row r="564" spans="1:11">
      <c r="A564" s="77" t="s">
        <v>77</v>
      </c>
      <c r="B564" s="77">
        <v>40</v>
      </c>
      <c r="C564" s="80">
        <v>0</v>
      </c>
      <c r="D564" s="80">
        <f t="shared" si="28"/>
        <v>459</v>
      </c>
      <c r="E564" s="80">
        <v>0</v>
      </c>
      <c r="F564" s="80">
        <v>0</v>
      </c>
      <c r="G564" s="80">
        <v>0</v>
      </c>
      <c r="H564" s="80">
        <f t="shared" si="29"/>
        <v>50</v>
      </c>
      <c r="I564" s="80">
        <v>0</v>
      </c>
      <c r="J564" s="80">
        <v>3</v>
      </c>
      <c r="K564" s="78">
        <v>390</v>
      </c>
    </row>
    <row r="565" spans="1:11">
      <c r="A565" s="77" t="s">
        <v>77</v>
      </c>
      <c r="B565" s="77">
        <v>40</v>
      </c>
      <c r="C565" s="80">
        <v>0</v>
      </c>
      <c r="D565" s="80">
        <f t="shared" si="28"/>
        <v>498</v>
      </c>
      <c r="E565" s="80">
        <v>0</v>
      </c>
      <c r="F565" s="80">
        <v>0</v>
      </c>
      <c r="G565" s="80">
        <v>0</v>
      </c>
      <c r="H565" s="80">
        <f t="shared" si="29"/>
        <v>54</v>
      </c>
      <c r="I565" s="80">
        <v>0</v>
      </c>
      <c r="J565" s="80">
        <v>4</v>
      </c>
      <c r="K565" s="78">
        <v>500</v>
      </c>
    </row>
    <row r="566" spans="1:11">
      <c r="A566" s="77" t="s">
        <v>77</v>
      </c>
      <c r="B566" s="77">
        <v>40</v>
      </c>
      <c r="C566" s="80">
        <v>0</v>
      </c>
      <c r="D566" s="80">
        <f t="shared" si="28"/>
        <v>537</v>
      </c>
      <c r="E566" s="80">
        <v>0</v>
      </c>
      <c r="F566" s="80">
        <v>0</v>
      </c>
      <c r="G566" s="80">
        <v>0</v>
      </c>
      <c r="H566" s="80">
        <f t="shared" si="29"/>
        <v>58</v>
      </c>
      <c r="I566" s="80">
        <v>0</v>
      </c>
      <c r="J566" s="80">
        <v>5</v>
      </c>
      <c r="K566" s="78">
        <v>650</v>
      </c>
    </row>
    <row r="567" spans="1:11">
      <c r="A567" s="77" t="s">
        <v>77</v>
      </c>
      <c r="B567" s="77">
        <v>40</v>
      </c>
      <c r="C567" s="80">
        <v>0</v>
      </c>
      <c r="D567" s="80">
        <f t="shared" si="28"/>
        <v>576</v>
      </c>
      <c r="E567" s="80">
        <v>0</v>
      </c>
      <c r="F567" s="80">
        <v>0</v>
      </c>
      <c r="G567" s="80">
        <v>0</v>
      </c>
      <c r="H567" s="80">
        <f t="shared" si="29"/>
        <v>62</v>
      </c>
      <c r="I567" s="80">
        <v>0</v>
      </c>
      <c r="J567" s="80">
        <v>6</v>
      </c>
      <c r="K567" s="78">
        <v>880</v>
      </c>
    </row>
    <row r="568" spans="1:11">
      <c r="A568" s="77" t="s">
        <v>77</v>
      </c>
      <c r="B568" s="77">
        <v>40</v>
      </c>
      <c r="C568" s="80">
        <v>0</v>
      </c>
      <c r="D568" s="80">
        <f t="shared" si="28"/>
        <v>615</v>
      </c>
      <c r="E568" s="80">
        <v>0</v>
      </c>
      <c r="F568" s="80">
        <v>0</v>
      </c>
      <c r="G568" s="80">
        <v>0</v>
      </c>
      <c r="H568" s="80">
        <f t="shared" si="29"/>
        <v>66</v>
      </c>
      <c r="I568" s="80">
        <v>0</v>
      </c>
      <c r="J568" s="80">
        <v>7</v>
      </c>
      <c r="K568" s="78">
        <v>1200</v>
      </c>
    </row>
    <row r="569" spans="1:11">
      <c r="A569" s="77" t="s">
        <v>77</v>
      </c>
      <c r="B569" s="77">
        <v>40</v>
      </c>
      <c r="C569" s="80">
        <v>0</v>
      </c>
      <c r="D569" s="80">
        <f t="shared" si="28"/>
        <v>654</v>
      </c>
      <c r="E569" s="80">
        <v>0</v>
      </c>
      <c r="F569" s="80">
        <v>0</v>
      </c>
      <c r="G569" s="80">
        <v>0</v>
      </c>
      <c r="H569" s="80">
        <f t="shared" si="29"/>
        <v>70</v>
      </c>
      <c r="I569" s="80">
        <v>0</v>
      </c>
      <c r="J569" s="80">
        <v>8</v>
      </c>
      <c r="K569" s="78">
        <v>1500</v>
      </c>
    </row>
    <row r="570" spans="1:11">
      <c r="A570" s="77" t="s">
        <v>77</v>
      </c>
      <c r="B570" s="77">
        <v>40</v>
      </c>
      <c r="C570" s="80">
        <v>0</v>
      </c>
      <c r="D570" s="80">
        <f t="shared" si="28"/>
        <v>693</v>
      </c>
      <c r="E570" s="80">
        <v>0</v>
      </c>
      <c r="F570" s="80">
        <v>0</v>
      </c>
      <c r="G570" s="80">
        <v>0</v>
      </c>
      <c r="H570" s="80">
        <f t="shared" si="29"/>
        <v>74</v>
      </c>
      <c r="I570" s="80">
        <v>0</v>
      </c>
      <c r="J570" s="80">
        <v>9</v>
      </c>
      <c r="K570" s="78">
        <v>1800</v>
      </c>
    </row>
    <row r="571" spans="1:11">
      <c r="A571" s="77" t="s">
        <v>77</v>
      </c>
      <c r="B571" s="77">
        <v>40</v>
      </c>
      <c r="C571" s="80">
        <v>0</v>
      </c>
      <c r="D571" s="80">
        <f t="shared" si="28"/>
        <v>732</v>
      </c>
      <c r="E571" s="80">
        <v>0</v>
      </c>
      <c r="F571" s="80">
        <v>0</v>
      </c>
      <c r="G571" s="80">
        <v>0</v>
      </c>
      <c r="H571" s="80">
        <f t="shared" si="29"/>
        <v>78</v>
      </c>
      <c r="I571" s="80">
        <v>0</v>
      </c>
      <c r="J571" s="80">
        <v>10</v>
      </c>
      <c r="K571" s="78">
        <v>2300</v>
      </c>
    </row>
    <row r="572" spans="1:11">
      <c r="A572" s="77" t="s">
        <v>77</v>
      </c>
      <c r="B572" s="77">
        <v>40</v>
      </c>
      <c r="C572" s="80">
        <v>0</v>
      </c>
      <c r="D572" s="80">
        <f t="shared" si="28"/>
        <v>771</v>
      </c>
      <c r="E572" s="80">
        <v>0</v>
      </c>
      <c r="F572" s="80">
        <v>0</v>
      </c>
      <c r="G572" s="80">
        <v>0</v>
      </c>
      <c r="H572" s="80">
        <f t="shared" si="29"/>
        <v>82</v>
      </c>
      <c r="I572" s="80">
        <v>0</v>
      </c>
      <c r="J572" s="80">
        <v>11</v>
      </c>
      <c r="K572" s="78">
        <v>2900</v>
      </c>
    </row>
    <row r="573" spans="1:11">
      <c r="A573" s="77" t="s">
        <v>77</v>
      </c>
      <c r="B573" s="77">
        <v>40</v>
      </c>
      <c r="C573" s="80">
        <v>0</v>
      </c>
      <c r="D573" s="80">
        <f t="shared" si="28"/>
        <v>810</v>
      </c>
      <c r="E573" s="80">
        <v>0</v>
      </c>
      <c r="F573" s="80">
        <v>0</v>
      </c>
      <c r="G573" s="80">
        <v>0</v>
      </c>
      <c r="H573" s="80">
        <f t="shared" si="29"/>
        <v>86</v>
      </c>
      <c r="I573" s="80">
        <v>0</v>
      </c>
      <c r="J573" s="80">
        <v>12</v>
      </c>
      <c r="K573" s="78">
        <v>3400</v>
      </c>
    </row>
    <row r="574" spans="1:11">
      <c r="A574" s="77" t="s">
        <v>77</v>
      </c>
      <c r="B574" s="77">
        <v>40</v>
      </c>
      <c r="C574" s="80">
        <v>0</v>
      </c>
      <c r="D574" s="80">
        <f t="shared" si="28"/>
        <v>849</v>
      </c>
      <c r="E574" s="80">
        <v>0</v>
      </c>
      <c r="F574" s="80">
        <v>0</v>
      </c>
      <c r="G574" s="80">
        <v>0</v>
      </c>
      <c r="H574" s="80">
        <f t="shared" si="29"/>
        <v>90</v>
      </c>
      <c r="I574" s="80">
        <v>0</v>
      </c>
      <c r="J574" s="80">
        <v>13</v>
      </c>
      <c r="K574" s="78">
        <v>4200</v>
      </c>
    </row>
    <row r="575" spans="1:11">
      <c r="A575" s="77" t="s">
        <v>77</v>
      </c>
      <c r="B575" s="77">
        <v>40</v>
      </c>
      <c r="C575" s="80">
        <v>0</v>
      </c>
      <c r="D575" s="80">
        <f t="shared" si="28"/>
        <v>888</v>
      </c>
      <c r="E575" s="80">
        <v>0</v>
      </c>
      <c r="F575" s="80">
        <v>0</v>
      </c>
      <c r="G575" s="80">
        <v>0</v>
      </c>
      <c r="H575" s="80">
        <f t="shared" si="29"/>
        <v>94</v>
      </c>
      <c r="I575" s="80">
        <v>0</v>
      </c>
      <c r="J575" s="80">
        <v>14</v>
      </c>
      <c r="K575" s="78">
        <v>5000</v>
      </c>
    </row>
    <row r="576" spans="1:11">
      <c r="A576" s="77" t="s">
        <v>77</v>
      </c>
      <c r="B576" s="77">
        <v>40</v>
      </c>
      <c r="C576" s="80">
        <v>0</v>
      </c>
      <c r="D576" s="80">
        <f t="shared" si="28"/>
        <v>927</v>
      </c>
      <c r="E576" s="80">
        <v>0</v>
      </c>
      <c r="F576" s="80">
        <v>0</v>
      </c>
      <c r="G576" s="80">
        <v>0</v>
      </c>
      <c r="H576" s="80">
        <f t="shared" si="29"/>
        <v>98</v>
      </c>
      <c r="I576" s="80">
        <v>0</v>
      </c>
      <c r="J576" s="80">
        <v>15</v>
      </c>
      <c r="K576" s="78">
        <v>6100</v>
      </c>
    </row>
    <row r="577" spans="1:11">
      <c r="A577" s="77" t="s">
        <v>77</v>
      </c>
      <c r="B577" s="77">
        <v>40</v>
      </c>
      <c r="C577" s="80">
        <v>0</v>
      </c>
      <c r="D577" s="80">
        <f t="shared" si="28"/>
        <v>966</v>
      </c>
      <c r="E577" s="80">
        <v>0</v>
      </c>
      <c r="F577" s="80">
        <v>0</v>
      </c>
      <c r="G577" s="80">
        <v>0</v>
      </c>
      <c r="H577" s="80">
        <f t="shared" si="29"/>
        <v>102</v>
      </c>
      <c r="I577" s="80">
        <v>0</v>
      </c>
      <c r="J577" s="80">
        <v>16</v>
      </c>
      <c r="K577" s="78">
        <v>7200</v>
      </c>
    </row>
    <row r="578" spans="1:11">
      <c r="A578" s="77" t="s">
        <v>77</v>
      </c>
      <c r="B578" s="77">
        <v>40</v>
      </c>
      <c r="C578" s="80">
        <v>0</v>
      </c>
      <c r="D578" s="80">
        <f t="shared" si="28"/>
        <v>1005</v>
      </c>
      <c r="E578" s="80">
        <v>0</v>
      </c>
      <c r="F578" s="80">
        <v>0</v>
      </c>
      <c r="G578" s="80">
        <v>0</v>
      </c>
      <c r="H578" s="80">
        <f t="shared" si="29"/>
        <v>106</v>
      </c>
      <c r="I578" s="80">
        <v>0</v>
      </c>
      <c r="J578" s="80">
        <v>17</v>
      </c>
      <c r="K578" s="78">
        <v>8600</v>
      </c>
    </row>
    <row r="579" spans="1:11">
      <c r="A579" s="77" t="s">
        <v>77</v>
      </c>
      <c r="B579" s="77">
        <v>40</v>
      </c>
      <c r="C579" s="80">
        <v>0</v>
      </c>
      <c r="D579" s="80">
        <f t="shared" si="28"/>
        <v>1044</v>
      </c>
      <c r="E579" s="80">
        <v>0</v>
      </c>
      <c r="F579" s="80">
        <v>0</v>
      </c>
      <c r="G579" s="80">
        <v>0</v>
      </c>
      <c r="H579" s="80">
        <f t="shared" si="29"/>
        <v>110</v>
      </c>
      <c r="I579" s="80">
        <v>0</v>
      </c>
      <c r="J579" s="80">
        <v>18</v>
      </c>
      <c r="K579" s="78">
        <v>10000</v>
      </c>
    </row>
    <row r="580" spans="1:11">
      <c r="A580" s="77" t="s">
        <v>77</v>
      </c>
      <c r="B580" s="77">
        <v>40</v>
      </c>
      <c r="C580" s="80">
        <v>0</v>
      </c>
      <c r="D580" s="80">
        <f t="shared" si="28"/>
        <v>1083</v>
      </c>
      <c r="E580" s="80">
        <v>0</v>
      </c>
      <c r="F580" s="80">
        <v>0</v>
      </c>
      <c r="G580" s="80">
        <v>0</v>
      </c>
      <c r="H580" s="80">
        <f t="shared" si="29"/>
        <v>114</v>
      </c>
      <c r="I580" s="80">
        <v>0</v>
      </c>
      <c r="J580" s="80">
        <v>19</v>
      </c>
      <c r="K580" s="78">
        <v>11700</v>
      </c>
    </row>
    <row r="581" spans="1:11">
      <c r="A581" s="77" t="s">
        <v>77</v>
      </c>
      <c r="B581" s="77">
        <v>40</v>
      </c>
      <c r="C581" s="80">
        <v>0</v>
      </c>
      <c r="D581" s="80">
        <f t="shared" si="28"/>
        <v>1122</v>
      </c>
      <c r="E581" s="80">
        <v>0</v>
      </c>
      <c r="F581" s="80">
        <v>0</v>
      </c>
      <c r="G581" s="80">
        <v>0</v>
      </c>
      <c r="H581" s="80">
        <f t="shared" si="29"/>
        <v>118</v>
      </c>
      <c r="I581" s="80">
        <v>0</v>
      </c>
      <c r="J581" s="80">
        <v>20</v>
      </c>
      <c r="K581" s="78">
        <v>13600</v>
      </c>
    </row>
    <row r="582" spans="1:11">
      <c r="A582" s="77" t="s">
        <v>77</v>
      </c>
      <c r="B582" s="77">
        <v>40</v>
      </c>
      <c r="C582" s="80">
        <v>0</v>
      </c>
      <c r="D582" s="80">
        <f t="shared" si="28"/>
        <v>1161</v>
      </c>
      <c r="E582" s="80">
        <v>0</v>
      </c>
      <c r="F582" s="80">
        <v>0</v>
      </c>
      <c r="G582" s="80">
        <v>0</v>
      </c>
      <c r="H582" s="80">
        <f t="shared" si="29"/>
        <v>122</v>
      </c>
      <c r="I582" s="80">
        <v>0</v>
      </c>
      <c r="J582" s="80">
        <v>21</v>
      </c>
      <c r="K582" s="78">
        <v>15900</v>
      </c>
    </row>
    <row r="583" spans="1:11">
      <c r="A583" s="77" t="s">
        <v>77</v>
      </c>
      <c r="B583" s="77">
        <v>40</v>
      </c>
      <c r="C583" s="80">
        <v>0</v>
      </c>
      <c r="D583" s="80">
        <f t="shared" si="28"/>
        <v>1200</v>
      </c>
      <c r="E583" s="80">
        <v>0</v>
      </c>
      <c r="F583" s="80">
        <v>0</v>
      </c>
      <c r="G583" s="80">
        <v>0</v>
      </c>
      <c r="H583" s="80">
        <f t="shared" si="29"/>
        <v>126</v>
      </c>
      <c r="I583" s="80">
        <v>0</v>
      </c>
      <c r="J583" s="80">
        <v>22</v>
      </c>
      <c r="K583" s="78">
        <v>18300</v>
      </c>
    </row>
    <row r="584" spans="1:11">
      <c r="A584" s="77" t="s">
        <v>77</v>
      </c>
      <c r="B584" s="77">
        <v>40</v>
      </c>
      <c r="C584" s="80">
        <v>0</v>
      </c>
      <c r="D584" s="80">
        <f t="shared" si="28"/>
        <v>1239</v>
      </c>
      <c r="E584" s="80">
        <v>0</v>
      </c>
      <c r="F584" s="80">
        <v>0</v>
      </c>
      <c r="G584" s="80">
        <v>0</v>
      </c>
      <c r="H584" s="80">
        <f t="shared" si="29"/>
        <v>130</v>
      </c>
      <c r="I584" s="80">
        <v>0</v>
      </c>
      <c r="J584" s="80">
        <v>23</v>
      </c>
      <c r="K584" s="78">
        <v>21100</v>
      </c>
    </row>
    <row r="585" spans="1:11">
      <c r="A585" s="77" t="s">
        <v>77</v>
      </c>
      <c r="B585" s="77">
        <v>40</v>
      </c>
      <c r="C585" s="80">
        <v>0</v>
      </c>
      <c r="D585" s="80">
        <f t="shared" si="28"/>
        <v>1278</v>
      </c>
      <c r="E585" s="80">
        <v>0</v>
      </c>
      <c r="F585" s="80">
        <v>0</v>
      </c>
      <c r="G585" s="80">
        <v>0</v>
      </c>
      <c r="H585" s="80">
        <f t="shared" si="29"/>
        <v>134</v>
      </c>
      <c r="I585" s="80">
        <v>0</v>
      </c>
      <c r="J585" s="80">
        <v>24</v>
      </c>
      <c r="K585" s="78">
        <v>24100</v>
      </c>
    </row>
    <row r="586" spans="1:11">
      <c r="A586" s="77" t="s">
        <v>77</v>
      </c>
      <c r="B586" s="77">
        <v>40</v>
      </c>
      <c r="C586" s="80">
        <v>0</v>
      </c>
      <c r="D586" s="80">
        <f t="shared" si="28"/>
        <v>1317</v>
      </c>
      <c r="E586" s="80">
        <v>0</v>
      </c>
      <c r="F586" s="80">
        <v>0</v>
      </c>
      <c r="G586" s="80">
        <v>0</v>
      </c>
      <c r="H586" s="80">
        <f t="shared" si="29"/>
        <v>138</v>
      </c>
      <c r="I586" s="80">
        <v>0</v>
      </c>
      <c r="J586" s="80">
        <v>25</v>
      </c>
      <c r="K586" s="78">
        <v>27400</v>
      </c>
    </row>
    <row r="587" spans="1:11">
      <c r="A587" s="77" t="s">
        <v>77</v>
      </c>
      <c r="B587" s="77">
        <v>40</v>
      </c>
      <c r="C587" s="80">
        <v>0</v>
      </c>
      <c r="D587" s="80">
        <f t="shared" si="28"/>
        <v>1356</v>
      </c>
      <c r="E587" s="80">
        <v>0</v>
      </c>
      <c r="F587" s="80">
        <v>0</v>
      </c>
      <c r="G587" s="80">
        <v>0</v>
      </c>
      <c r="H587" s="80">
        <f t="shared" si="29"/>
        <v>142</v>
      </c>
      <c r="I587" s="80">
        <v>0</v>
      </c>
      <c r="J587" s="80">
        <v>26</v>
      </c>
      <c r="K587" s="78">
        <v>31300</v>
      </c>
    </row>
    <row r="588" spans="1:11">
      <c r="A588" s="77" t="s">
        <v>77</v>
      </c>
      <c r="B588" s="77">
        <v>40</v>
      </c>
      <c r="C588" s="80">
        <v>0</v>
      </c>
      <c r="D588" s="80">
        <f t="shared" si="28"/>
        <v>1395</v>
      </c>
      <c r="E588" s="80">
        <v>0</v>
      </c>
      <c r="F588" s="80">
        <v>0</v>
      </c>
      <c r="G588" s="80">
        <v>0</v>
      </c>
      <c r="H588" s="80">
        <f t="shared" si="29"/>
        <v>146</v>
      </c>
      <c r="I588" s="80">
        <v>0</v>
      </c>
      <c r="J588" s="80">
        <v>27</v>
      </c>
      <c r="K588" s="78">
        <v>35400</v>
      </c>
    </row>
    <row r="589" spans="1:11">
      <c r="A589" s="77" t="s">
        <v>77</v>
      </c>
      <c r="B589" s="77">
        <v>40</v>
      </c>
      <c r="C589" s="80">
        <v>0</v>
      </c>
      <c r="D589" s="80">
        <f t="shared" si="28"/>
        <v>1434</v>
      </c>
      <c r="E589" s="80">
        <v>0</v>
      </c>
      <c r="F589" s="80">
        <v>0</v>
      </c>
      <c r="G589" s="80">
        <v>0</v>
      </c>
      <c r="H589" s="80">
        <f t="shared" si="29"/>
        <v>150</v>
      </c>
      <c r="I589" s="80">
        <v>0</v>
      </c>
      <c r="J589" s="80">
        <v>28</v>
      </c>
      <c r="K589" s="78">
        <v>40100</v>
      </c>
    </row>
    <row r="590" spans="1:11">
      <c r="A590" s="77" t="s">
        <v>77</v>
      </c>
      <c r="B590" s="77">
        <v>40</v>
      </c>
      <c r="C590" s="80">
        <v>0</v>
      </c>
      <c r="D590" s="80">
        <f t="shared" si="28"/>
        <v>1473</v>
      </c>
      <c r="E590" s="80">
        <v>0</v>
      </c>
      <c r="F590" s="80">
        <v>0</v>
      </c>
      <c r="G590" s="80">
        <v>0</v>
      </c>
      <c r="H590" s="80">
        <f t="shared" si="29"/>
        <v>154</v>
      </c>
      <c r="I590" s="80">
        <v>0</v>
      </c>
      <c r="J590" s="80">
        <v>29</v>
      </c>
      <c r="K590" s="78">
        <v>45100</v>
      </c>
    </row>
    <row r="591" spans="1:11">
      <c r="A591" s="77" t="s">
        <v>77</v>
      </c>
      <c r="B591" s="77">
        <v>40</v>
      </c>
      <c r="C591" s="80">
        <v>0</v>
      </c>
      <c r="D591" s="80">
        <f t="shared" si="28"/>
        <v>1512</v>
      </c>
      <c r="E591" s="80">
        <v>0</v>
      </c>
      <c r="F591" s="80">
        <v>0</v>
      </c>
      <c r="G591" s="80">
        <v>0</v>
      </c>
      <c r="H591" s="80">
        <f t="shared" si="29"/>
        <v>158</v>
      </c>
      <c r="I591" s="80">
        <v>0</v>
      </c>
      <c r="J591" s="80">
        <v>30</v>
      </c>
      <c r="K591" s="78">
        <v>50600</v>
      </c>
    </row>
    <row r="592" spans="1:11">
      <c r="A592" s="77" t="s">
        <v>77</v>
      </c>
      <c r="B592" s="77">
        <v>40</v>
      </c>
      <c r="C592" s="80">
        <v>0</v>
      </c>
      <c r="D592" s="80">
        <f t="shared" si="28"/>
        <v>1551</v>
      </c>
      <c r="E592" s="80">
        <v>0</v>
      </c>
      <c r="F592" s="80">
        <v>0</v>
      </c>
      <c r="G592" s="80">
        <v>0</v>
      </c>
      <c r="H592" s="80">
        <f t="shared" si="29"/>
        <v>162</v>
      </c>
      <c r="I592" s="80">
        <v>0</v>
      </c>
      <c r="J592" s="80">
        <v>31</v>
      </c>
      <c r="K592" s="78">
        <v>56800</v>
      </c>
    </row>
    <row r="593" spans="1:11">
      <c r="A593" s="77" t="s">
        <v>77</v>
      </c>
      <c r="B593" s="77">
        <v>40</v>
      </c>
      <c r="C593" s="80">
        <v>0</v>
      </c>
      <c r="D593" s="80">
        <f t="shared" si="28"/>
        <v>1590</v>
      </c>
      <c r="E593" s="80">
        <v>0</v>
      </c>
      <c r="F593" s="80">
        <v>0</v>
      </c>
      <c r="G593" s="80">
        <v>0</v>
      </c>
      <c r="H593" s="80">
        <f t="shared" si="29"/>
        <v>166</v>
      </c>
      <c r="I593" s="80">
        <v>0</v>
      </c>
      <c r="J593" s="80">
        <v>32</v>
      </c>
      <c r="K593" s="78">
        <v>63200</v>
      </c>
    </row>
    <row r="594" spans="1:11">
      <c r="A594" s="77" t="s">
        <v>77</v>
      </c>
      <c r="B594" s="77">
        <v>40</v>
      </c>
      <c r="C594" s="80">
        <v>0</v>
      </c>
      <c r="D594" s="80">
        <f t="shared" si="28"/>
        <v>1629</v>
      </c>
      <c r="E594" s="80">
        <v>0</v>
      </c>
      <c r="F594" s="80">
        <v>0</v>
      </c>
      <c r="G594" s="80">
        <v>0</v>
      </c>
      <c r="H594" s="80">
        <f t="shared" si="29"/>
        <v>170</v>
      </c>
      <c r="I594" s="80">
        <v>0</v>
      </c>
      <c r="J594" s="80">
        <v>33</v>
      </c>
      <c r="K594" s="78">
        <v>70600</v>
      </c>
    </row>
    <row r="595" spans="1:11">
      <c r="A595" s="77" t="s">
        <v>77</v>
      </c>
      <c r="B595" s="77">
        <v>40</v>
      </c>
      <c r="C595" s="80">
        <v>0</v>
      </c>
      <c r="D595" s="80">
        <f t="shared" si="28"/>
        <v>1668</v>
      </c>
      <c r="E595" s="80">
        <v>0</v>
      </c>
      <c r="F595" s="80">
        <v>0</v>
      </c>
      <c r="G595" s="80">
        <v>0</v>
      </c>
      <c r="H595" s="80">
        <f t="shared" si="29"/>
        <v>174</v>
      </c>
      <c r="I595" s="80">
        <v>0</v>
      </c>
      <c r="J595" s="80">
        <v>34</v>
      </c>
      <c r="K595" s="78">
        <v>78400</v>
      </c>
    </row>
    <row r="596" spans="1:11">
      <c r="A596" s="77" t="s">
        <v>77</v>
      </c>
      <c r="B596" s="77">
        <v>40</v>
      </c>
      <c r="C596" s="80">
        <v>0</v>
      </c>
      <c r="D596" s="80">
        <f t="shared" si="28"/>
        <v>1707</v>
      </c>
      <c r="E596" s="80">
        <v>0</v>
      </c>
      <c r="F596" s="80">
        <v>0</v>
      </c>
      <c r="G596" s="80">
        <v>0</v>
      </c>
      <c r="H596" s="80">
        <f t="shared" si="29"/>
        <v>178</v>
      </c>
      <c r="I596" s="80">
        <v>0</v>
      </c>
      <c r="J596" s="80">
        <v>35</v>
      </c>
      <c r="K596" s="78">
        <v>87000</v>
      </c>
    </row>
    <row r="597" spans="1:11">
      <c r="A597" s="77" t="s">
        <v>77</v>
      </c>
      <c r="B597" s="77">
        <v>40</v>
      </c>
      <c r="C597" s="80">
        <v>0</v>
      </c>
      <c r="D597" s="80">
        <f t="shared" si="28"/>
        <v>1746</v>
      </c>
      <c r="E597" s="80">
        <v>0</v>
      </c>
      <c r="F597" s="80">
        <v>0</v>
      </c>
      <c r="G597" s="80">
        <v>0</v>
      </c>
      <c r="H597" s="80">
        <f t="shared" si="29"/>
        <v>182</v>
      </c>
      <c r="I597" s="80">
        <v>0</v>
      </c>
      <c r="J597" s="80">
        <v>36</v>
      </c>
      <c r="K597" s="78">
        <v>96400</v>
      </c>
    </row>
    <row r="598" spans="1:11">
      <c r="A598" s="77" t="s">
        <v>77</v>
      </c>
      <c r="B598" s="77">
        <v>40</v>
      </c>
      <c r="C598" s="80">
        <v>0</v>
      </c>
      <c r="D598" s="80">
        <f t="shared" si="28"/>
        <v>1785</v>
      </c>
      <c r="E598" s="80">
        <v>0</v>
      </c>
      <c r="F598" s="80">
        <v>0</v>
      </c>
      <c r="G598" s="80">
        <v>0</v>
      </c>
      <c r="H598" s="80">
        <f t="shared" si="29"/>
        <v>186</v>
      </c>
      <c r="I598" s="80">
        <v>0</v>
      </c>
      <c r="J598" s="80">
        <v>37</v>
      </c>
      <c r="K598" s="78">
        <v>107000</v>
      </c>
    </row>
    <row r="599" spans="1:11">
      <c r="A599" s="77" t="s">
        <v>77</v>
      </c>
      <c r="B599" s="77">
        <v>40</v>
      </c>
      <c r="C599" s="80">
        <v>0</v>
      </c>
      <c r="D599" s="80">
        <f t="shared" si="28"/>
        <v>1824</v>
      </c>
      <c r="E599" s="80">
        <v>0</v>
      </c>
      <c r="F599" s="80">
        <v>0</v>
      </c>
      <c r="G599" s="80">
        <v>0</v>
      </c>
      <c r="H599" s="80">
        <f t="shared" si="29"/>
        <v>190</v>
      </c>
      <c r="I599" s="80">
        <v>0</v>
      </c>
      <c r="J599" s="80">
        <v>38</v>
      </c>
      <c r="K599" s="78">
        <v>118000</v>
      </c>
    </row>
    <row r="600" spans="1:11">
      <c r="A600" s="77" t="s">
        <v>77</v>
      </c>
      <c r="B600" s="77">
        <v>40</v>
      </c>
      <c r="C600" s="80">
        <v>0</v>
      </c>
      <c r="D600" s="80">
        <f t="shared" si="28"/>
        <v>1863</v>
      </c>
      <c r="E600" s="80">
        <v>0</v>
      </c>
      <c r="F600" s="80">
        <v>0</v>
      </c>
      <c r="G600" s="80">
        <v>0</v>
      </c>
      <c r="H600" s="80">
        <f t="shared" si="29"/>
        <v>194</v>
      </c>
      <c r="I600" s="80">
        <v>0</v>
      </c>
      <c r="J600" s="80">
        <v>39</v>
      </c>
      <c r="K600" s="78">
        <v>130000</v>
      </c>
    </row>
    <row r="601" spans="1:11">
      <c r="A601" s="77" t="s">
        <v>77</v>
      </c>
      <c r="B601" s="77">
        <v>40</v>
      </c>
      <c r="C601" s="80">
        <v>0</v>
      </c>
      <c r="D601" s="80">
        <f t="shared" si="28"/>
        <v>1902</v>
      </c>
      <c r="E601" s="80">
        <v>0</v>
      </c>
      <c r="F601" s="80">
        <v>0</v>
      </c>
      <c r="G601" s="80">
        <v>0</v>
      </c>
      <c r="H601" s="80">
        <f t="shared" si="29"/>
        <v>198</v>
      </c>
      <c r="I601" s="80">
        <v>0</v>
      </c>
      <c r="J601" s="80">
        <v>40</v>
      </c>
      <c r="K601" s="78">
        <v>142000</v>
      </c>
    </row>
    <row r="602" spans="1:11">
      <c r="A602" s="77" t="s">
        <v>77</v>
      </c>
      <c r="B602" s="77">
        <v>40</v>
      </c>
      <c r="C602" s="80">
        <v>0</v>
      </c>
      <c r="D602" s="80">
        <f t="shared" si="28"/>
        <v>1941</v>
      </c>
      <c r="E602" s="80">
        <v>0</v>
      </c>
      <c r="F602" s="80">
        <v>0</v>
      </c>
      <c r="G602" s="80">
        <v>0</v>
      </c>
      <c r="H602" s="80">
        <f t="shared" si="29"/>
        <v>202</v>
      </c>
      <c r="I602" s="80">
        <v>0</v>
      </c>
      <c r="J602" s="80">
        <v>41</v>
      </c>
      <c r="K602" s="78">
        <v>156000</v>
      </c>
    </row>
    <row r="603" spans="1:11">
      <c r="A603" s="77" t="s">
        <v>77</v>
      </c>
      <c r="B603" s="77">
        <v>40</v>
      </c>
      <c r="C603" s="80">
        <v>0</v>
      </c>
      <c r="D603" s="80">
        <f t="shared" si="28"/>
        <v>1980</v>
      </c>
      <c r="E603" s="80">
        <v>0</v>
      </c>
      <c r="F603" s="80">
        <v>0</v>
      </c>
      <c r="G603" s="80">
        <v>0</v>
      </c>
      <c r="H603" s="80">
        <f t="shared" si="29"/>
        <v>206</v>
      </c>
      <c r="I603" s="80">
        <v>0</v>
      </c>
      <c r="J603" s="80">
        <v>42</v>
      </c>
      <c r="K603" s="78">
        <v>171000</v>
      </c>
    </row>
    <row r="604" spans="1:11">
      <c r="A604" s="77" t="s">
        <v>77</v>
      </c>
      <c r="B604" s="77">
        <v>40</v>
      </c>
      <c r="C604" s="80">
        <v>0</v>
      </c>
      <c r="D604" s="80">
        <f t="shared" si="28"/>
        <v>2019</v>
      </c>
      <c r="E604" s="80">
        <v>0</v>
      </c>
      <c r="F604" s="80">
        <v>0</v>
      </c>
      <c r="G604" s="80">
        <v>0</v>
      </c>
      <c r="H604" s="80">
        <f t="shared" si="29"/>
        <v>210</v>
      </c>
      <c r="I604" s="80">
        <v>0</v>
      </c>
      <c r="J604" s="80">
        <v>43</v>
      </c>
      <c r="K604" s="78">
        <v>187000</v>
      </c>
    </row>
    <row r="605" spans="1:11">
      <c r="A605" s="77" t="s">
        <v>77</v>
      </c>
      <c r="B605" s="77">
        <v>40</v>
      </c>
      <c r="C605" s="80">
        <v>0</v>
      </c>
      <c r="D605" s="80">
        <f t="shared" si="28"/>
        <v>2058</v>
      </c>
      <c r="E605" s="80">
        <v>0</v>
      </c>
      <c r="F605" s="80">
        <v>0</v>
      </c>
      <c r="G605" s="80">
        <v>0</v>
      </c>
      <c r="H605" s="80">
        <f t="shared" si="29"/>
        <v>214</v>
      </c>
      <c r="I605" s="80">
        <v>0</v>
      </c>
      <c r="J605" s="80">
        <v>44</v>
      </c>
      <c r="K605" s="78">
        <v>204000</v>
      </c>
    </row>
    <row r="606" spans="1:11">
      <c r="A606" s="77" t="s">
        <v>77</v>
      </c>
      <c r="B606" s="77">
        <v>40</v>
      </c>
      <c r="C606" s="80">
        <v>0</v>
      </c>
      <c r="D606" s="80">
        <f t="shared" si="28"/>
        <v>2097</v>
      </c>
      <c r="E606" s="80">
        <v>0</v>
      </c>
      <c r="F606" s="80">
        <v>0</v>
      </c>
      <c r="G606" s="80">
        <v>0</v>
      </c>
      <c r="H606" s="80">
        <f t="shared" si="29"/>
        <v>218</v>
      </c>
      <c r="I606" s="80">
        <v>0</v>
      </c>
      <c r="J606" s="80">
        <v>45</v>
      </c>
      <c r="K606" s="78">
        <v>222000</v>
      </c>
    </row>
    <row r="607" spans="1:11">
      <c r="A607" s="77" t="s">
        <v>77</v>
      </c>
      <c r="B607" s="77">
        <v>40</v>
      </c>
      <c r="C607" s="80">
        <v>0</v>
      </c>
      <c r="D607" s="80">
        <f t="shared" si="28"/>
        <v>2136</v>
      </c>
      <c r="E607" s="80">
        <v>0</v>
      </c>
      <c r="F607" s="80">
        <v>0</v>
      </c>
      <c r="G607" s="80">
        <v>0</v>
      </c>
      <c r="H607" s="80">
        <f t="shared" si="29"/>
        <v>222</v>
      </c>
      <c r="I607" s="80">
        <v>0</v>
      </c>
      <c r="J607" s="80">
        <v>46</v>
      </c>
      <c r="K607" s="78">
        <v>242000</v>
      </c>
    </row>
    <row r="608" spans="1:11">
      <c r="A608" s="77" t="s">
        <v>77</v>
      </c>
      <c r="B608" s="77">
        <v>40</v>
      </c>
      <c r="C608" s="80">
        <v>0</v>
      </c>
      <c r="D608" s="80">
        <f t="shared" si="28"/>
        <v>2175</v>
      </c>
      <c r="E608" s="80">
        <v>0</v>
      </c>
      <c r="F608" s="80">
        <v>0</v>
      </c>
      <c r="G608" s="80">
        <v>0</v>
      </c>
      <c r="H608" s="80">
        <f t="shared" si="29"/>
        <v>226</v>
      </c>
      <c r="I608" s="80">
        <v>0</v>
      </c>
      <c r="J608" s="80">
        <v>47</v>
      </c>
      <c r="K608" s="78">
        <v>262000</v>
      </c>
    </row>
    <row r="609" spans="1:11">
      <c r="A609" s="77" t="s">
        <v>77</v>
      </c>
      <c r="B609" s="77">
        <v>40</v>
      </c>
      <c r="C609" s="80">
        <v>0</v>
      </c>
      <c r="D609" s="80">
        <f t="shared" si="28"/>
        <v>2214</v>
      </c>
      <c r="E609" s="80">
        <v>0</v>
      </c>
      <c r="F609" s="80">
        <v>0</v>
      </c>
      <c r="G609" s="80">
        <v>0</v>
      </c>
      <c r="H609" s="80">
        <f t="shared" si="29"/>
        <v>230</v>
      </c>
      <c r="I609" s="80">
        <v>0</v>
      </c>
      <c r="J609" s="80">
        <v>48</v>
      </c>
      <c r="K609" s="78">
        <v>284000</v>
      </c>
    </row>
    <row r="610" spans="1:11">
      <c r="A610" s="77" t="s">
        <v>77</v>
      </c>
      <c r="B610" s="77">
        <v>40</v>
      </c>
      <c r="C610" s="80">
        <v>0</v>
      </c>
      <c r="D610" s="80">
        <f t="shared" si="28"/>
        <v>2253</v>
      </c>
      <c r="E610" s="80">
        <v>0</v>
      </c>
      <c r="F610" s="80">
        <v>0</v>
      </c>
      <c r="G610" s="80">
        <v>0</v>
      </c>
      <c r="H610" s="80">
        <f t="shared" si="29"/>
        <v>234</v>
      </c>
      <c r="I610" s="80">
        <v>0</v>
      </c>
      <c r="J610" s="80">
        <v>49</v>
      </c>
      <c r="K610" s="78">
        <v>308000</v>
      </c>
    </row>
    <row r="611" spans="1:11">
      <c r="A611" s="77" t="s">
        <v>77</v>
      </c>
      <c r="B611" s="77">
        <v>40</v>
      </c>
      <c r="C611" s="80">
        <v>0</v>
      </c>
      <c r="D611" s="80">
        <f t="shared" si="28"/>
        <v>2292</v>
      </c>
      <c r="E611" s="80">
        <v>0</v>
      </c>
      <c r="F611" s="80">
        <v>0</v>
      </c>
      <c r="G611" s="80">
        <v>0</v>
      </c>
      <c r="H611" s="80">
        <f t="shared" si="29"/>
        <v>238</v>
      </c>
      <c r="I611" s="80">
        <v>0</v>
      </c>
      <c r="J611" s="80">
        <v>50</v>
      </c>
      <c r="K611" s="78">
        <v>334000</v>
      </c>
    </row>
    <row r="612" spans="1:11">
      <c r="A612" s="77" t="s">
        <v>77</v>
      </c>
      <c r="B612" s="77">
        <v>40</v>
      </c>
      <c r="C612" s="80">
        <v>0</v>
      </c>
      <c r="D612" s="80">
        <f t="shared" si="28"/>
        <v>2331</v>
      </c>
      <c r="E612" s="80">
        <v>0</v>
      </c>
      <c r="F612" s="80">
        <v>0</v>
      </c>
      <c r="G612" s="80">
        <v>0</v>
      </c>
      <c r="H612" s="80">
        <f t="shared" si="29"/>
        <v>242</v>
      </c>
      <c r="I612" s="80">
        <v>0</v>
      </c>
      <c r="J612" s="80">
        <v>51</v>
      </c>
      <c r="K612" s="78">
        <v>361000</v>
      </c>
    </row>
    <row r="613" spans="1:11">
      <c r="A613" s="77" t="s">
        <v>77</v>
      </c>
      <c r="B613" s="77">
        <v>40</v>
      </c>
      <c r="C613" s="80">
        <v>0</v>
      </c>
      <c r="D613" s="80">
        <f t="shared" si="28"/>
        <v>2370</v>
      </c>
      <c r="E613" s="80">
        <v>0</v>
      </c>
      <c r="F613" s="80">
        <v>0</v>
      </c>
      <c r="G613" s="80">
        <v>0</v>
      </c>
      <c r="H613" s="80">
        <f t="shared" si="29"/>
        <v>246</v>
      </c>
      <c r="I613" s="80">
        <v>0</v>
      </c>
      <c r="J613" s="80">
        <v>52</v>
      </c>
      <c r="K613" s="78">
        <v>390000</v>
      </c>
    </row>
    <row r="614" spans="1:11">
      <c r="A614" s="77" t="s">
        <v>77</v>
      </c>
      <c r="B614" s="77">
        <v>40</v>
      </c>
      <c r="C614" s="80">
        <v>0</v>
      </c>
      <c r="D614" s="80">
        <f t="shared" si="28"/>
        <v>2409</v>
      </c>
      <c r="E614" s="80">
        <v>0</v>
      </c>
      <c r="F614" s="80">
        <v>0</v>
      </c>
      <c r="G614" s="80">
        <v>0</v>
      </c>
      <c r="H614" s="80">
        <f t="shared" si="29"/>
        <v>250</v>
      </c>
      <c r="I614" s="80">
        <v>0</v>
      </c>
      <c r="J614" s="80">
        <v>53</v>
      </c>
      <c r="K614" s="78">
        <v>420000</v>
      </c>
    </row>
    <row r="615" spans="1:11">
      <c r="A615" s="77" t="s">
        <v>77</v>
      </c>
      <c r="B615" s="77">
        <v>40</v>
      </c>
      <c r="C615" s="80">
        <v>0</v>
      </c>
      <c r="D615" s="80">
        <f t="shared" si="28"/>
        <v>2448</v>
      </c>
      <c r="E615" s="80">
        <v>0</v>
      </c>
      <c r="F615" s="80">
        <v>0</v>
      </c>
      <c r="G615" s="80">
        <v>0</v>
      </c>
      <c r="H615" s="80">
        <f t="shared" si="29"/>
        <v>254</v>
      </c>
      <c r="I615" s="80">
        <v>0</v>
      </c>
      <c r="J615" s="80">
        <v>54</v>
      </c>
      <c r="K615" s="78">
        <v>453000</v>
      </c>
    </row>
    <row r="616" spans="1:11">
      <c r="A616" s="77" t="s">
        <v>77</v>
      </c>
      <c r="B616" s="77">
        <v>40</v>
      </c>
      <c r="C616" s="80">
        <v>0</v>
      </c>
      <c r="D616" s="80">
        <f t="shared" si="28"/>
        <v>2487</v>
      </c>
      <c r="E616" s="80">
        <v>0</v>
      </c>
      <c r="F616" s="80">
        <v>0</v>
      </c>
      <c r="G616" s="80">
        <v>0</v>
      </c>
      <c r="H616" s="80">
        <f t="shared" si="29"/>
        <v>258</v>
      </c>
      <c r="I616" s="80">
        <v>0</v>
      </c>
      <c r="J616" s="80">
        <v>55</v>
      </c>
      <c r="K616" s="78">
        <v>488000</v>
      </c>
    </row>
    <row r="617" spans="1:11">
      <c r="A617" s="77" t="s">
        <v>77</v>
      </c>
      <c r="B617" s="77">
        <v>40</v>
      </c>
      <c r="C617" s="80">
        <v>0</v>
      </c>
      <c r="D617" s="80">
        <f t="shared" si="28"/>
        <v>2526</v>
      </c>
      <c r="E617" s="80">
        <v>0</v>
      </c>
      <c r="F617" s="80">
        <v>0</v>
      </c>
      <c r="G617" s="80">
        <v>0</v>
      </c>
      <c r="H617" s="80">
        <f t="shared" si="29"/>
        <v>262</v>
      </c>
      <c r="I617" s="80">
        <v>0</v>
      </c>
      <c r="J617" s="80">
        <v>56</v>
      </c>
      <c r="K617" s="78">
        <v>524000</v>
      </c>
    </row>
    <row r="618" spans="1:11">
      <c r="A618" s="77" t="s">
        <v>77</v>
      </c>
      <c r="B618" s="77">
        <v>40</v>
      </c>
      <c r="C618" s="80">
        <v>0</v>
      </c>
      <c r="D618" s="80">
        <f t="shared" si="28"/>
        <v>2565</v>
      </c>
      <c r="E618" s="80">
        <v>0</v>
      </c>
      <c r="F618" s="80">
        <v>0</v>
      </c>
      <c r="G618" s="80">
        <v>0</v>
      </c>
      <c r="H618" s="80">
        <f t="shared" si="29"/>
        <v>266</v>
      </c>
      <c r="I618" s="80">
        <v>0</v>
      </c>
      <c r="J618" s="80">
        <v>57</v>
      </c>
      <c r="K618" s="78">
        <v>563000</v>
      </c>
    </row>
    <row r="619" spans="1:11">
      <c r="A619" s="77" t="s">
        <v>77</v>
      </c>
      <c r="B619" s="77">
        <v>40</v>
      </c>
      <c r="C619" s="80">
        <v>0</v>
      </c>
      <c r="D619" s="80">
        <f t="shared" si="28"/>
        <v>2604</v>
      </c>
      <c r="E619" s="80">
        <v>0</v>
      </c>
      <c r="F619" s="80">
        <v>0</v>
      </c>
      <c r="G619" s="80">
        <v>0</v>
      </c>
      <c r="H619" s="80">
        <f t="shared" si="29"/>
        <v>270</v>
      </c>
      <c r="I619" s="80">
        <v>0</v>
      </c>
      <c r="J619" s="80">
        <v>58</v>
      </c>
      <c r="K619" s="78">
        <v>605000</v>
      </c>
    </row>
    <row r="620" spans="1:11">
      <c r="A620" s="77" t="s">
        <v>77</v>
      </c>
      <c r="B620" s="77">
        <v>40</v>
      </c>
      <c r="C620" s="80">
        <v>0</v>
      </c>
      <c r="D620" s="80">
        <f t="shared" si="28"/>
        <v>2643</v>
      </c>
      <c r="E620" s="80">
        <v>0</v>
      </c>
      <c r="F620" s="80">
        <v>0</v>
      </c>
      <c r="G620" s="80">
        <v>0</v>
      </c>
      <c r="H620" s="80">
        <f t="shared" si="29"/>
        <v>274</v>
      </c>
      <c r="I620" s="80">
        <v>0</v>
      </c>
      <c r="J620" s="80">
        <v>59</v>
      </c>
      <c r="K620" s="78">
        <v>648000</v>
      </c>
    </row>
    <row r="621" spans="1:11">
      <c r="A621" s="77" t="s">
        <v>77</v>
      </c>
      <c r="B621" s="77">
        <v>40</v>
      </c>
      <c r="C621" s="80">
        <v>0</v>
      </c>
      <c r="D621" s="80">
        <f t="shared" si="28"/>
        <v>2682</v>
      </c>
      <c r="E621" s="80">
        <v>0</v>
      </c>
      <c r="F621" s="80">
        <v>0</v>
      </c>
      <c r="G621" s="80">
        <v>0</v>
      </c>
      <c r="H621" s="80">
        <f t="shared" si="29"/>
        <v>278</v>
      </c>
      <c r="I621" s="80">
        <v>0</v>
      </c>
      <c r="J621" s="80">
        <v>60</v>
      </c>
      <c r="K621" s="78">
        <v>695000</v>
      </c>
    </row>
    <row r="622" spans="1:11">
      <c r="A622" s="77" t="s">
        <v>77</v>
      </c>
      <c r="B622" s="77">
        <v>40</v>
      </c>
      <c r="C622" s="80">
        <v>0</v>
      </c>
      <c r="D622" s="80">
        <f t="shared" si="28"/>
        <v>2721</v>
      </c>
      <c r="E622" s="80">
        <v>0</v>
      </c>
      <c r="F622" s="80">
        <v>0</v>
      </c>
      <c r="G622" s="80">
        <v>0</v>
      </c>
      <c r="H622" s="80">
        <f t="shared" si="29"/>
        <v>282</v>
      </c>
      <c r="I622" s="80">
        <v>0</v>
      </c>
      <c r="J622" s="80">
        <v>61</v>
      </c>
      <c r="K622" s="78">
        <v>744000</v>
      </c>
    </row>
    <row r="623" spans="1:11">
      <c r="A623" s="77" t="s">
        <v>77</v>
      </c>
      <c r="B623" s="77">
        <v>40</v>
      </c>
      <c r="C623" s="80">
        <v>0</v>
      </c>
      <c r="D623" s="80">
        <f t="shared" si="28"/>
        <v>2760</v>
      </c>
      <c r="E623" s="80">
        <v>0</v>
      </c>
      <c r="F623" s="80">
        <v>0</v>
      </c>
      <c r="G623" s="80">
        <v>0</v>
      </c>
      <c r="H623" s="80">
        <f t="shared" si="29"/>
        <v>286</v>
      </c>
      <c r="I623" s="80">
        <v>0</v>
      </c>
      <c r="J623" s="80">
        <v>62</v>
      </c>
      <c r="K623" s="78">
        <v>796000</v>
      </c>
    </row>
    <row r="624" spans="1:11">
      <c r="A624" s="77" t="s">
        <v>77</v>
      </c>
      <c r="B624" s="77">
        <v>40</v>
      </c>
      <c r="C624" s="80">
        <v>0</v>
      </c>
      <c r="D624" s="80">
        <f t="shared" si="28"/>
        <v>2799</v>
      </c>
      <c r="E624" s="80">
        <v>0</v>
      </c>
      <c r="F624" s="80">
        <v>0</v>
      </c>
      <c r="G624" s="80">
        <v>0</v>
      </c>
      <c r="H624" s="80">
        <f t="shared" si="29"/>
        <v>290</v>
      </c>
      <c r="I624" s="80">
        <v>0</v>
      </c>
      <c r="J624" s="80">
        <v>63</v>
      </c>
      <c r="K624" s="78">
        <v>851000</v>
      </c>
    </row>
    <row r="625" spans="1:11">
      <c r="A625" s="77" t="s">
        <v>77</v>
      </c>
      <c r="B625" s="77">
        <v>40</v>
      </c>
      <c r="C625" s="80">
        <v>0</v>
      </c>
      <c r="D625" s="80">
        <f t="shared" si="28"/>
        <v>2838</v>
      </c>
      <c r="E625" s="80">
        <v>0</v>
      </c>
      <c r="F625" s="80">
        <v>0</v>
      </c>
      <c r="G625" s="80">
        <v>0</v>
      </c>
      <c r="H625" s="80">
        <f t="shared" si="29"/>
        <v>294</v>
      </c>
      <c r="I625" s="80">
        <v>0</v>
      </c>
      <c r="J625" s="80">
        <v>64</v>
      </c>
      <c r="K625" s="78">
        <v>908000</v>
      </c>
    </row>
    <row r="626" spans="1:11">
      <c r="A626" s="77" t="s">
        <v>77</v>
      </c>
      <c r="B626" s="77">
        <v>40</v>
      </c>
      <c r="C626" s="80">
        <v>0</v>
      </c>
      <c r="D626" s="80">
        <f t="shared" si="28"/>
        <v>2877</v>
      </c>
      <c r="E626" s="80">
        <v>0</v>
      </c>
      <c r="F626" s="80">
        <v>0</v>
      </c>
      <c r="G626" s="80">
        <v>0</v>
      </c>
      <c r="H626" s="80">
        <f t="shared" si="29"/>
        <v>298</v>
      </c>
      <c r="I626" s="80">
        <v>0</v>
      </c>
      <c r="J626" s="80">
        <v>65</v>
      </c>
      <c r="K626" s="78">
        <v>970000</v>
      </c>
    </row>
    <row r="627" spans="1:11">
      <c r="A627" s="77" t="s">
        <v>77</v>
      </c>
      <c r="B627" s="77">
        <v>40</v>
      </c>
      <c r="C627" s="80">
        <v>0</v>
      </c>
      <c r="D627" s="80">
        <f t="shared" ref="D627:D641" si="30">381+39*(J627-1)</f>
        <v>2916</v>
      </c>
      <c r="E627" s="80">
        <v>0</v>
      </c>
      <c r="F627" s="80">
        <v>0</v>
      </c>
      <c r="G627" s="80">
        <v>0</v>
      </c>
      <c r="H627" s="80">
        <f t="shared" ref="H627:H641" si="31">42+4*(J627-1)</f>
        <v>302</v>
      </c>
      <c r="I627" s="80">
        <v>0</v>
      </c>
      <c r="J627" s="80">
        <v>66</v>
      </c>
      <c r="K627" s="78">
        <v>1033000</v>
      </c>
    </row>
    <row r="628" spans="1:11">
      <c r="A628" s="77" t="s">
        <v>77</v>
      </c>
      <c r="B628" s="77">
        <v>40</v>
      </c>
      <c r="C628" s="80">
        <v>0</v>
      </c>
      <c r="D628" s="80">
        <f t="shared" si="30"/>
        <v>2955</v>
      </c>
      <c r="E628" s="80">
        <v>0</v>
      </c>
      <c r="F628" s="80">
        <v>0</v>
      </c>
      <c r="G628" s="80">
        <v>0</v>
      </c>
      <c r="H628" s="80">
        <f t="shared" si="31"/>
        <v>306</v>
      </c>
      <c r="I628" s="80">
        <v>0</v>
      </c>
      <c r="J628" s="80">
        <v>67</v>
      </c>
      <c r="K628" s="78">
        <v>1102000</v>
      </c>
    </row>
    <row r="629" spans="1:11">
      <c r="A629" s="77" t="s">
        <v>77</v>
      </c>
      <c r="B629" s="77">
        <v>40</v>
      </c>
      <c r="C629" s="80">
        <v>0</v>
      </c>
      <c r="D629" s="80">
        <f t="shared" si="30"/>
        <v>2994</v>
      </c>
      <c r="E629" s="80">
        <v>0</v>
      </c>
      <c r="F629" s="80">
        <v>0</v>
      </c>
      <c r="G629" s="80">
        <v>0</v>
      </c>
      <c r="H629" s="80">
        <f t="shared" si="31"/>
        <v>310</v>
      </c>
      <c r="I629" s="80">
        <v>0</v>
      </c>
      <c r="J629" s="80">
        <v>68</v>
      </c>
      <c r="K629" s="78">
        <v>1174000</v>
      </c>
    </row>
    <row r="630" spans="1:11">
      <c r="A630" s="77" t="s">
        <v>77</v>
      </c>
      <c r="B630" s="77">
        <v>40</v>
      </c>
      <c r="C630" s="80">
        <v>0</v>
      </c>
      <c r="D630" s="80">
        <f t="shared" si="30"/>
        <v>3033</v>
      </c>
      <c r="E630" s="80">
        <v>0</v>
      </c>
      <c r="F630" s="80">
        <v>0</v>
      </c>
      <c r="G630" s="80">
        <v>0</v>
      </c>
      <c r="H630" s="80">
        <f t="shared" si="31"/>
        <v>314</v>
      </c>
      <c r="I630" s="80">
        <v>0</v>
      </c>
      <c r="J630" s="80">
        <v>69</v>
      </c>
      <c r="K630" s="78">
        <v>1249000</v>
      </c>
    </row>
    <row r="631" spans="1:11">
      <c r="A631" s="77" t="s">
        <v>77</v>
      </c>
      <c r="B631" s="77">
        <v>40</v>
      </c>
      <c r="C631" s="80">
        <v>0</v>
      </c>
      <c r="D631" s="80">
        <f t="shared" si="30"/>
        <v>3072</v>
      </c>
      <c r="E631" s="80">
        <v>0</v>
      </c>
      <c r="F631" s="80">
        <v>0</v>
      </c>
      <c r="G631" s="80">
        <v>0</v>
      </c>
      <c r="H631" s="80">
        <f t="shared" si="31"/>
        <v>318</v>
      </c>
      <c r="I631" s="80">
        <v>0</v>
      </c>
      <c r="J631" s="80">
        <v>70</v>
      </c>
      <c r="K631" s="78">
        <v>1328000</v>
      </c>
    </row>
    <row r="632" spans="1:11">
      <c r="A632" s="77" t="s">
        <v>77</v>
      </c>
      <c r="B632" s="77">
        <v>40</v>
      </c>
      <c r="C632" s="80">
        <v>0</v>
      </c>
      <c r="D632" s="80">
        <f t="shared" si="30"/>
        <v>3111</v>
      </c>
      <c r="E632" s="80">
        <v>0</v>
      </c>
      <c r="F632" s="80">
        <v>0</v>
      </c>
      <c r="G632" s="80">
        <v>0</v>
      </c>
      <c r="H632" s="80">
        <f t="shared" si="31"/>
        <v>322</v>
      </c>
      <c r="I632" s="80">
        <v>0</v>
      </c>
      <c r="J632" s="80">
        <v>71</v>
      </c>
      <c r="K632" s="78">
        <v>1412000</v>
      </c>
    </row>
    <row r="633" spans="1:11">
      <c r="A633" s="77" t="s">
        <v>77</v>
      </c>
      <c r="B633" s="77">
        <v>40</v>
      </c>
      <c r="C633" s="80">
        <v>0</v>
      </c>
      <c r="D633" s="80">
        <f t="shared" si="30"/>
        <v>3150</v>
      </c>
      <c r="E633" s="80">
        <v>0</v>
      </c>
      <c r="F633" s="80">
        <v>0</v>
      </c>
      <c r="G633" s="80">
        <v>0</v>
      </c>
      <c r="H633" s="80">
        <f t="shared" si="31"/>
        <v>326</v>
      </c>
      <c r="I633" s="80">
        <v>0</v>
      </c>
      <c r="J633" s="80">
        <v>72</v>
      </c>
      <c r="K633" s="78">
        <v>1499000</v>
      </c>
    </row>
    <row r="634" spans="1:11">
      <c r="A634" s="77" t="s">
        <v>77</v>
      </c>
      <c r="B634" s="77">
        <v>40</v>
      </c>
      <c r="C634" s="80">
        <v>0</v>
      </c>
      <c r="D634" s="80">
        <f t="shared" si="30"/>
        <v>3189</v>
      </c>
      <c r="E634" s="80">
        <v>0</v>
      </c>
      <c r="F634" s="80">
        <v>0</v>
      </c>
      <c r="G634" s="80">
        <v>0</v>
      </c>
      <c r="H634" s="80">
        <f t="shared" si="31"/>
        <v>330</v>
      </c>
      <c r="I634" s="80">
        <v>0</v>
      </c>
      <c r="J634" s="80">
        <v>73</v>
      </c>
      <c r="K634" s="78">
        <v>1592000</v>
      </c>
    </row>
    <row r="635" spans="1:11">
      <c r="A635" s="77" t="s">
        <v>77</v>
      </c>
      <c r="B635" s="77">
        <v>40</v>
      </c>
      <c r="C635" s="80">
        <v>0</v>
      </c>
      <c r="D635" s="80">
        <f t="shared" si="30"/>
        <v>3228</v>
      </c>
      <c r="E635" s="80">
        <v>0</v>
      </c>
      <c r="F635" s="80">
        <v>0</v>
      </c>
      <c r="G635" s="80">
        <v>0</v>
      </c>
      <c r="H635" s="80">
        <f t="shared" si="31"/>
        <v>334</v>
      </c>
      <c r="I635" s="80">
        <v>0</v>
      </c>
      <c r="J635" s="80">
        <v>74</v>
      </c>
      <c r="K635" s="78">
        <v>1690000</v>
      </c>
    </row>
    <row r="636" spans="1:11">
      <c r="A636" s="77" t="s">
        <v>77</v>
      </c>
      <c r="B636" s="77">
        <v>40</v>
      </c>
      <c r="C636" s="80">
        <v>0</v>
      </c>
      <c r="D636" s="80">
        <f t="shared" si="30"/>
        <v>3267</v>
      </c>
      <c r="E636" s="80">
        <v>0</v>
      </c>
      <c r="F636" s="80">
        <v>0</v>
      </c>
      <c r="G636" s="80">
        <v>0</v>
      </c>
      <c r="H636" s="80">
        <f t="shared" si="31"/>
        <v>338</v>
      </c>
      <c r="I636" s="80">
        <v>0</v>
      </c>
      <c r="J636" s="80">
        <v>75</v>
      </c>
      <c r="K636" s="78">
        <v>1792000</v>
      </c>
    </row>
    <row r="637" spans="1:11">
      <c r="A637" s="77" t="s">
        <v>77</v>
      </c>
      <c r="B637" s="77">
        <v>40</v>
      </c>
      <c r="C637" s="80">
        <v>0</v>
      </c>
      <c r="D637" s="80">
        <f t="shared" si="30"/>
        <v>3306</v>
      </c>
      <c r="E637" s="80">
        <v>0</v>
      </c>
      <c r="F637" s="80">
        <v>0</v>
      </c>
      <c r="G637" s="80">
        <v>0</v>
      </c>
      <c r="H637" s="80">
        <f t="shared" si="31"/>
        <v>342</v>
      </c>
      <c r="I637" s="80">
        <v>0</v>
      </c>
      <c r="J637" s="80">
        <v>76</v>
      </c>
      <c r="K637" s="78">
        <v>1898000</v>
      </c>
    </row>
    <row r="638" spans="1:11">
      <c r="A638" s="77" t="s">
        <v>77</v>
      </c>
      <c r="B638" s="77">
        <v>40</v>
      </c>
      <c r="C638" s="80">
        <v>0</v>
      </c>
      <c r="D638" s="80">
        <f t="shared" si="30"/>
        <v>3345</v>
      </c>
      <c r="E638" s="80">
        <v>0</v>
      </c>
      <c r="F638" s="80">
        <v>0</v>
      </c>
      <c r="G638" s="80">
        <v>0</v>
      </c>
      <c r="H638" s="80">
        <f t="shared" si="31"/>
        <v>346</v>
      </c>
      <c r="I638" s="80">
        <v>0</v>
      </c>
      <c r="J638" s="80">
        <v>77</v>
      </c>
      <c r="K638" s="78">
        <v>2011000</v>
      </c>
    </row>
    <row r="639" spans="1:11">
      <c r="A639" s="77" t="s">
        <v>77</v>
      </c>
      <c r="B639" s="77">
        <v>40</v>
      </c>
      <c r="C639" s="80">
        <v>0</v>
      </c>
      <c r="D639" s="80">
        <f t="shared" si="30"/>
        <v>3384</v>
      </c>
      <c r="E639" s="80">
        <v>0</v>
      </c>
      <c r="F639" s="80">
        <v>0</v>
      </c>
      <c r="G639" s="80">
        <v>0</v>
      </c>
      <c r="H639" s="80">
        <f t="shared" si="31"/>
        <v>350</v>
      </c>
      <c r="I639" s="80">
        <v>0</v>
      </c>
      <c r="J639" s="80">
        <v>78</v>
      </c>
      <c r="K639" s="78">
        <v>2129000</v>
      </c>
    </row>
    <row r="640" spans="1:11">
      <c r="A640" s="77" t="s">
        <v>77</v>
      </c>
      <c r="B640" s="77">
        <v>40</v>
      </c>
      <c r="C640" s="80">
        <v>0</v>
      </c>
      <c r="D640" s="80">
        <f t="shared" si="30"/>
        <v>3423</v>
      </c>
      <c r="E640" s="80">
        <v>0</v>
      </c>
      <c r="F640" s="80">
        <v>0</v>
      </c>
      <c r="G640" s="80">
        <v>0</v>
      </c>
      <c r="H640" s="80">
        <f t="shared" si="31"/>
        <v>354</v>
      </c>
      <c r="I640" s="80">
        <v>0</v>
      </c>
      <c r="J640" s="80">
        <v>79</v>
      </c>
      <c r="K640" s="78">
        <v>2254000</v>
      </c>
    </row>
    <row r="641" spans="1:11">
      <c r="A641" s="77" t="s">
        <v>77</v>
      </c>
      <c r="B641" s="77">
        <v>40</v>
      </c>
      <c r="C641" s="80">
        <v>0</v>
      </c>
      <c r="D641" s="80">
        <f t="shared" si="30"/>
        <v>3462</v>
      </c>
      <c r="E641" s="80">
        <v>0</v>
      </c>
      <c r="F641" s="80">
        <v>0</v>
      </c>
      <c r="G641" s="80">
        <v>0</v>
      </c>
      <c r="H641" s="80">
        <f t="shared" si="31"/>
        <v>358</v>
      </c>
      <c r="I641" s="80">
        <v>0</v>
      </c>
      <c r="J641" s="80">
        <v>80</v>
      </c>
      <c r="K641" s="78">
        <v>2383000</v>
      </c>
    </row>
    <row r="642" spans="1:11">
      <c r="A642" s="81" t="s">
        <v>78</v>
      </c>
      <c r="B642" s="80">
        <v>60</v>
      </c>
      <c r="C642" s="80">
        <v>0</v>
      </c>
      <c r="D642" s="80">
        <f>494+51*(J642-1)</f>
        <v>494</v>
      </c>
      <c r="E642" s="80">
        <v>0</v>
      </c>
      <c r="F642" s="80">
        <v>0</v>
      </c>
      <c r="G642" s="80">
        <v>0</v>
      </c>
      <c r="H642" s="80">
        <f>56+5*(J642-1)</f>
        <v>56</v>
      </c>
      <c r="I642" s="80">
        <v>0</v>
      </c>
      <c r="J642" s="80">
        <v>1</v>
      </c>
      <c r="K642" s="78">
        <v>220</v>
      </c>
    </row>
    <row r="643" spans="1:11">
      <c r="A643" s="81" t="s">
        <v>78</v>
      </c>
      <c r="B643" s="80">
        <v>60</v>
      </c>
      <c r="C643" s="80">
        <v>0</v>
      </c>
      <c r="D643" s="80">
        <f t="shared" ref="D643:D706" si="32">494+51*(J643-1)</f>
        <v>545</v>
      </c>
      <c r="E643" s="80">
        <v>0</v>
      </c>
      <c r="F643" s="80">
        <v>0</v>
      </c>
      <c r="G643" s="80">
        <v>0</v>
      </c>
      <c r="H643" s="80">
        <f t="shared" ref="H643:H706" si="33">56+5*(J643-1)</f>
        <v>61</v>
      </c>
      <c r="I643" s="80">
        <v>0</v>
      </c>
      <c r="J643" s="80">
        <v>2</v>
      </c>
      <c r="K643" s="78">
        <v>300</v>
      </c>
    </row>
    <row r="644" spans="1:11">
      <c r="A644" s="81" t="s">
        <v>78</v>
      </c>
      <c r="B644" s="80">
        <v>60</v>
      </c>
      <c r="C644" s="80">
        <v>0</v>
      </c>
      <c r="D644" s="80">
        <f t="shared" si="32"/>
        <v>596</v>
      </c>
      <c r="E644" s="80">
        <v>0</v>
      </c>
      <c r="F644" s="80">
        <v>0</v>
      </c>
      <c r="G644" s="80">
        <v>0</v>
      </c>
      <c r="H644" s="80">
        <f t="shared" si="33"/>
        <v>66</v>
      </c>
      <c r="I644" s="80">
        <v>0</v>
      </c>
      <c r="J644" s="80">
        <v>3</v>
      </c>
      <c r="K644" s="78">
        <v>390</v>
      </c>
    </row>
    <row r="645" spans="1:11">
      <c r="A645" s="81" t="s">
        <v>78</v>
      </c>
      <c r="B645" s="80">
        <v>60</v>
      </c>
      <c r="C645" s="80">
        <v>0</v>
      </c>
      <c r="D645" s="80">
        <f t="shared" si="32"/>
        <v>647</v>
      </c>
      <c r="E645" s="80">
        <v>0</v>
      </c>
      <c r="F645" s="80">
        <v>0</v>
      </c>
      <c r="G645" s="80">
        <v>0</v>
      </c>
      <c r="H645" s="80">
        <f t="shared" si="33"/>
        <v>71</v>
      </c>
      <c r="I645" s="80">
        <v>0</v>
      </c>
      <c r="J645" s="80">
        <v>4</v>
      </c>
      <c r="K645" s="78">
        <v>500</v>
      </c>
    </row>
    <row r="646" spans="1:11">
      <c r="A646" s="81" t="s">
        <v>78</v>
      </c>
      <c r="B646" s="80">
        <v>60</v>
      </c>
      <c r="C646" s="80">
        <v>0</v>
      </c>
      <c r="D646" s="80">
        <f t="shared" si="32"/>
        <v>698</v>
      </c>
      <c r="E646" s="80">
        <v>0</v>
      </c>
      <c r="F646" s="80">
        <v>0</v>
      </c>
      <c r="G646" s="80">
        <v>0</v>
      </c>
      <c r="H646" s="80">
        <f t="shared" si="33"/>
        <v>76</v>
      </c>
      <c r="I646" s="80">
        <v>0</v>
      </c>
      <c r="J646" s="80">
        <v>5</v>
      </c>
      <c r="K646" s="78">
        <v>650</v>
      </c>
    </row>
    <row r="647" spans="1:11">
      <c r="A647" s="81" t="s">
        <v>78</v>
      </c>
      <c r="B647" s="80">
        <v>60</v>
      </c>
      <c r="C647" s="80">
        <v>0</v>
      </c>
      <c r="D647" s="80">
        <f t="shared" si="32"/>
        <v>749</v>
      </c>
      <c r="E647" s="80">
        <v>0</v>
      </c>
      <c r="F647" s="80">
        <v>0</v>
      </c>
      <c r="G647" s="80">
        <v>0</v>
      </c>
      <c r="H647" s="80">
        <f t="shared" si="33"/>
        <v>81</v>
      </c>
      <c r="I647" s="80">
        <v>0</v>
      </c>
      <c r="J647" s="80">
        <v>6</v>
      </c>
      <c r="K647" s="78">
        <v>880</v>
      </c>
    </row>
    <row r="648" spans="1:11">
      <c r="A648" s="81" t="s">
        <v>78</v>
      </c>
      <c r="B648" s="80">
        <v>60</v>
      </c>
      <c r="C648" s="80">
        <v>0</v>
      </c>
      <c r="D648" s="80">
        <f t="shared" si="32"/>
        <v>800</v>
      </c>
      <c r="E648" s="80">
        <v>0</v>
      </c>
      <c r="F648" s="80">
        <v>0</v>
      </c>
      <c r="G648" s="80">
        <v>0</v>
      </c>
      <c r="H648" s="80">
        <f t="shared" si="33"/>
        <v>86</v>
      </c>
      <c r="I648" s="80">
        <v>0</v>
      </c>
      <c r="J648" s="80">
        <v>7</v>
      </c>
      <c r="K648" s="78">
        <v>1200</v>
      </c>
    </row>
    <row r="649" spans="1:11">
      <c r="A649" s="81" t="s">
        <v>78</v>
      </c>
      <c r="B649" s="80">
        <v>60</v>
      </c>
      <c r="C649" s="80">
        <v>0</v>
      </c>
      <c r="D649" s="80">
        <f t="shared" si="32"/>
        <v>851</v>
      </c>
      <c r="E649" s="80">
        <v>0</v>
      </c>
      <c r="F649" s="80">
        <v>0</v>
      </c>
      <c r="G649" s="80">
        <v>0</v>
      </c>
      <c r="H649" s="80">
        <f t="shared" si="33"/>
        <v>91</v>
      </c>
      <c r="I649" s="80">
        <v>0</v>
      </c>
      <c r="J649" s="80">
        <v>8</v>
      </c>
      <c r="K649" s="78">
        <v>1500</v>
      </c>
    </row>
    <row r="650" spans="1:11">
      <c r="A650" s="81" t="s">
        <v>78</v>
      </c>
      <c r="B650" s="80">
        <v>60</v>
      </c>
      <c r="C650" s="80">
        <v>0</v>
      </c>
      <c r="D650" s="80">
        <f t="shared" si="32"/>
        <v>902</v>
      </c>
      <c r="E650" s="80">
        <v>0</v>
      </c>
      <c r="F650" s="80">
        <v>0</v>
      </c>
      <c r="G650" s="80">
        <v>0</v>
      </c>
      <c r="H650" s="80">
        <f t="shared" si="33"/>
        <v>96</v>
      </c>
      <c r="I650" s="80">
        <v>0</v>
      </c>
      <c r="J650" s="80">
        <v>9</v>
      </c>
      <c r="K650" s="78">
        <v>1800</v>
      </c>
    </row>
    <row r="651" spans="1:11">
      <c r="A651" s="81" t="s">
        <v>78</v>
      </c>
      <c r="B651" s="80">
        <v>60</v>
      </c>
      <c r="C651" s="80">
        <v>0</v>
      </c>
      <c r="D651" s="80">
        <f t="shared" si="32"/>
        <v>953</v>
      </c>
      <c r="E651" s="80">
        <v>0</v>
      </c>
      <c r="F651" s="80">
        <v>0</v>
      </c>
      <c r="G651" s="80">
        <v>0</v>
      </c>
      <c r="H651" s="80">
        <f t="shared" si="33"/>
        <v>101</v>
      </c>
      <c r="I651" s="80">
        <v>0</v>
      </c>
      <c r="J651" s="80">
        <v>10</v>
      </c>
      <c r="K651" s="78">
        <v>2300</v>
      </c>
    </row>
    <row r="652" spans="1:11">
      <c r="A652" s="81" t="s">
        <v>78</v>
      </c>
      <c r="B652" s="80">
        <v>60</v>
      </c>
      <c r="C652" s="80">
        <v>0</v>
      </c>
      <c r="D652" s="80">
        <f t="shared" si="32"/>
        <v>1004</v>
      </c>
      <c r="E652" s="80">
        <v>0</v>
      </c>
      <c r="F652" s="80">
        <v>0</v>
      </c>
      <c r="G652" s="80">
        <v>0</v>
      </c>
      <c r="H652" s="80">
        <f t="shared" si="33"/>
        <v>106</v>
      </c>
      <c r="I652" s="80">
        <v>0</v>
      </c>
      <c r="J652" s="80">
        <v>11</v>
      </c>
      <c r="K652" s="78">
        <v>2900</v>
      </c>
    </row>
    <row r="653" spans="1:11">
      <c r="A653" s="81" t="s">
        <v>78</v>
      </c>
      <c r="B653" s="80">
        <v>60</v>
      </c>
      <c r="C653" s="80">
        <v>0</v>
      </c>
      <c r="D653" s="80">
        <f t="shared" si="32"/>
        <v>1055</v>
      </c>
      <c r="E653" s="80">
        <v>0</v>
      </c>
      <c r="F653" s="80">
        <v>0</v>
      </c>
      <c r="G653" s="80">
        <v>0</v>
      </c>
      <c r="H653" s="80">
        <f t="shared" si="33"/>
        <v>111</v>
      </c>
      <c r="I653" s="80">
        <v>0</v>
      </c>
      <c r="J653" s="80">
        <v>12</v>
      </c>
      <c r="K653" s="78">
        <v>3400</v>
      </c>
    </row>
    <row r="654" spans="1:11">
      <c r="A654" s="81" t="s">
        <v>78</v>
      </c>
      <c r="B654" s="80">
        <v>60</v>
      </c>
      <c r="C654" s="80">
        <v>0</v>
      </c>
      <c r="D654" s="80">
        <f t="shared" si="32"/>
        <v>1106</v>
      </c>
      <c r="E654" s="80">
        <v>0</v>
      </c>
      <c r="F654" s="80">
        <v>0</v>
      </c>
      <c r="G654" s="80">
        <v>0</v>
      </c>
      <c r="H654" s="80">
        <f t="shared" si="33"/>
        <v>116</v>
      </c>
      <c r="I654" s="80">
        <v>0</v>
      </c>
      <c r="J654" s="80">
        <v>13</v>
      </c>
      <c r="K654" s="78">
        <v>4200</v>
      </c>
    </row>
    <row r="655" spans="1:11">
      <c r="A655" s="81" t="s">
        <v>78</v>
      </c>
      <c r="B655" s="80">
        <v>60</v>
      </c>
      <c r="C655" s="80">
        <v>0</v>
      </c>
      <c r="D655" s="80">
        <f t="shared" si="32"/>
        <v>1157</v>
      </c>
      <c r="E655" s="80">
        <v>0</v>
      </c>
      <c r="F655" s="80">
        <v>0</v>
      </c>
      <c r="G655" s="80">
        <v>0</v>
      </c>
      <c r="H655" s="80">
        <f t="shared" si="33"/>
        <v>121</v>
      </c>
      <c r="I655" s="80">
        <v>0</v>
      </c>
      <c r="J655" s="80">
        <v>14</v>
      </c>
      <c r="K655" s="78">
        <v>5000</v>
      </c>
    </row>
    <row r="656" spans="1:11">
      <c r="A656" s="81" t="s">
        <v>78</v>
      </c>
      <c r="B656" s="80">
        <v>60</v>
      </c>
      <c r="C656" s="80">
        <v>0</v>
      </c>
      <c r="D656" s="80">
        <f t="shared" si="32"/>
        <v>1208</v>
      </c>
      <c r="E656" s="80">
        <v>0</v>
      </c>
      <c r="F656" s="80">
        <v>0</v>
      </c>
      <c r="G656" s="80">
        <v>0</v>
      </c>
      <c r="H656" s="80">
        <f t="shared" si="33"/>
        <v>126</v>
      </c>
      <c r="I656" s="80">
        <v>0</v>
      </c>
      <c r="J656" s="80">
        <v>15</v>
      </c>
      <c r="K656" s="78">
        <v>6100</v>
      </c>
    </row>
    <row r="657" spans="1:11">
      <c r="A657" s="81" t="s">
        <v>78</v>
      </c>
      <c r="B657" s="80">
        <v>60</v>
      </c>
      <c r="C657" s="80">
        <v>0</v>
      </c>
      <c r="D657" s="80">
        <f t="shared" si="32"/>
        <v>1259</v>
      </c>
      <c r="E657" s="80">
        <v>0</v>
      </c>
      <c r="F657" s="80">
        <v>0</v>
      </c>
      <c r="G657" s="80">
        <v>0</v>
      </c>
      <c r="H657" s="80">
        <f t="shared" si="33"/>
        <v>131</v>
      </c>
      <c r="I657" s="80">
        <v>0</v>
      </c>
      <c r="J657" s="80">
        <v>16</v>
      </c>
      <c r="K657" s="78">
        <v>7200</v>
      </c>
    </row>
    <row r="658" spans="1:11">
      <c r="A658" s="81" t="s">
        <v>78</v>
      </c>
      <c r="B658" s="80">
        <v>60</v>
      </c>
      <c r="C658" s="80">
        <v>0</v>
      </c>
      <c r="D658" s="80">
        <f t="shared" si="32"/>
        <v>1310</v>
      </c>
      <c r="E658" s="80">
        <v>0</v>
      </c>
      <c r="F658" s="80">
        <v>0</v>
      </c>
      <c r="G658" s="80">
        <v>0</v>
      </c>
      <c r="H658" s="80">
        <f t="shared" si="33"/>
        <v>136</v>
      </c>
      <c r="I658" s="80">
        <v>0</v>
      </c>
      <c r="J658" s="80">
        <v>17</v>
      </c>
      <c r="K658" s="78">
        <v>8600</v>
      </c>
    </row>
    <row r="659" spans="1:11">
      <c r="A659" s="81" t="s">
        <v>78</v>
      </c>
      <c r="B659" s="80">
        <v>60</v>
      </c>
      <c r="C659" s="80">
        <v>0</v>
      </c>
      <c r="D659" s="80">
        <f t="shared" si="32"/>
        <v>1361</v>
      </c>
      <c r="E659" s="80">
        <v>0</v>
      </c>
      <c r="F659" s="80">
        <v>0</v>
      </c>
      <c r="G659" s="80">
        <v>0</v>
      </c>
      <c r="H659" s="80">
        <f t="shared" si="33"/>
        <v>141</v>
      </c>
      <c r="I659" s="80">
        <v>0</v>
      </c>
      <c r="J659" s="80">
        <v>18</v>
      </c>
      <c r="K659" s="78">
        <v>10000</v>
      </c>
    </row>
    <row r="660" spans="1:11">
      <c r="A660" s="81" t="s">
        <v>78</v>
      </c>
      <c r="B660" s="80">
        <v>60</v>
      </c>
      <c r="C660" s="80">
        <v>0</v>
      </c>
      <c r="D660" s="80">
        <f t="shared" si="32"/>
        <v>1412</v>
      </c>
      <c r="E660" s="80">
        <v>0</v>
      </c>
      <c r="F660" s="80">
        <v>0</v>
      </c>
      <c r="G660" s="80">
        <v>0</v>
      </c>
      <c r="H660" s="80">
        <f t="shared" si="33"/>
        <v>146</v>
      </c>
      <c r="I660" s="80">
        <v>0</v>
      </c>
      <c r="J660" s="80">
        <v>19</v>
      </c>
      <c r="K660" s="78">
        <v>11700</v>
      </c>
    </row>
    <row r="661" spans="1:11">
      <c r="A661" s="81" t="s">
        <v>78</v>
      </c>
      <c r="B661" s="80">
        <v>60</v>
      </c>
      <c r="C661" s="80">
        <v>0</v>
      </c>
      <c r="D661" s="80">
        <f t="shared" si="32"/>
        <v>1463</v>
      </c>
      <c r="E661" s="80">
        <v>0</v>
      </c>
      <c r="F661" s="80">
        <v>0</v>
      </c>
      <c r="G661" s="80">
        <v>0</v>
      </c>
      <c r="H661" s="80">
        <f t="shared" si="33"/>
        <v>151</v>
      </c>
      <c r="I661" s="80">
        <v>0</v>
      </c>
      <c r="J661" s="80">
        <v>20</v>
      </c>
      <c r="K661" s="78">
        <v>13600</v>
      </c>
    </row>
    <row r="662" spans="1:11">
      <c r="A662" s="81" t="s">
        <v>78</v>
      </c>
      <c r="B662" s="80">
        <v>60</v>
      </c>
      <c r="C662" s="80">
        <v>0</v>
      </c>
      <c r="D662" s="80">
        <f t="shared" si="32"/>
        <v>1514</v>
      </c>
      <c r="E662" s="80">
        <v>0</v>
      </c>
      <c r="F662" s="80">
        <v>0</v>
      </c>
      <c r="G662" s="80">
        <v>0</v>
      </c>
      <c r="H662" s="80">
        <f t="shared" si="33"/>
        <v>156</v>
      </c>
      <c r="I662" s="80">
        <v>0</v>
      </c>
      <c r="J662" s="80">
        <v>21</v>
      </c>
      <c r="K662" s="78">
        <v>15900</v>
      </c>
    </row>
    <row r="663" spans="1:11">
      <c r="A663" s="81" t="s">
        <v>78</v>
      </c>
      <c r="B663" s="80">
        <v>60</v>
      </c>
      <c r="C663" s="80">
        <v>0</v>
      </c>
      <c r="D663" s="80">
        <f t="shared" si="32"/>
        <v>1565</v>
      </c>
      <c r="E663" s="80">
        <v>0</v>
      </c>
      <c r="F663" s="80">
        <v>0</v>
      </c>
      <c r="G663" s="80">
        <v>0</v>
      </c>
      <c r="H663" s="80">
        <f t="shared" si="33"/>
        <v>161</v>
      </c>
      <c r="I663" s="80">
        <v>0</v>
      </c>
      <c r="J663" s="80">
        <v>22</v>
      </c>
      <c r="K663" s="78">
        <v>18300</v>
      </c>
    </row>
    <row r="664" spans="1:11">
      <c r="A664" s="81" t="s">
        <v>78</v>
      </c>
      <c r="B664" s="80">
        <v>60</v>
      </c>
      <c r="C664" s="80">
        <v>0</v>
      </c>
      <c r="D664" s="80">
        <f t="shared" si="32"/>
        <v>1616</v>
      </c>
      <c r="E664" s="80">
        <v>0</v>
      </c>
      <c r="F664" s="80">
        <v>0</v>
      </c>
      <c r="G664" s="80">
        <v>0</v>
      </c>
      <c r="H664" s="80">
        <f t="shared" si="33"/>
        <v>166</v>
      </c>
      <c r="I664" s="80">
        <v>0</v>
      </c>
      <c r="J664" s="80">
        <v>23</v>
      </c>
      <c r="K664" s="78">
        <v>21100</v>
      </c>
    </row>
    <row r="665" spans="1:11">
      <c r="A665" s="81" t="s">
        <v>78</v>
      </c>
      <c r="B665" s="80">
        <v>60</v>
      </c>
      <c r="C665" s="80">
        <v>0</v>
      </c>
      <c r="D665" s="80">
        <f t="shared" si="32"/>
        <v>1667</v>
      </c>
      <c r="E665" s="80">
        <v>0</v>
      </c>
      <c r="F665" s="80">
        <v>0</v>
      </c>
      <c r="G665" s="80">
        <v>0</v>
      </c>
      <c r="H665" s="80">
        <f t="shared" si="33"/>
        <v>171</v>
      </c>
      <c r="I665" s="80">
        <v>0</v>
      </c>
      <c r="J665" s="80">
        <v>24</v>
      </c>
      <c r="K665" s="78">
        <v>24100</v>
      </c>
    </row>
    <row r="666" spans="1:11">
      <c r="A666" s="81" t="s">
        <v>78</v>
      </c>
      <c r="B666" s="80">
        <v>60</v>
      </c>
      <c r="C666" s="80">
        <v>0</v>
      </c>
      <c r="D666" s="80">
        <f t="shared" si="32"/>
        <v>1718</v>
      </c>
      <c r="E666" s="80">
        <v>0</v>
      </c>
      <c r="F666" s="80">
        <v>0</v>
      </c>
      <c r="G666" s="80">
        <v>0</v>
      </c>
      <c r="H666" s="80">
        <f t="shared" si="33"/>
        <v>176</v>
      </c>
      <c r="I666" s="80">
        <v>0</v>
      </c>
      <c r="J666" s="80">
        <v>25</v>
      </c>
      <c r="K666" s="78">
        <v>27400</v>
      </c>
    </row>
    <row r="667" spans="1:11">
      <c r="A667" s="81" t="s">
        <v>78</v>
      </c>
      <c r="B667" s="80">
        <v>60</v>
      </c>
      <c r="C667" s="80">
        <v>0</v>
      </c>
      <c r="D667" s="80">
        <f t="shared" si="32"/>
        <v>1769</v>
      </c>
      <c r="E667" s="80">
        <v>0</v>
      </c>
      <c r="F667" s="80">
        <v>0</v>
      </c>
      <c r="G667" s="80">
        <v>0</v>
      </c>
      <c r="H667" s="80">
        <f t="shared" si="33"/>
        <v>181</v>
      </c>
      <c r="I667" s="80">
        <v>0</v>
      </c>
      <c r="J667" s="80">
        <v>26</v>
      </c>
      <c r="K667" s="78">
        <v>31300</v>
      </c>
    </row>
    <row r="668" spans="1:11">
      <c r="A668" s="81" t="s">
        <v>78</v>
      </c>
      <c r="B668" s="80">
        <v>60</v>
      </c>
      <c r="C668" s="80">
        <v>0</v>
      </c>
      <c r="D668" s="80">
        <f t="shared" si="32"/>
        <v>1820</v>
      </c>
      <c r="E668" s="80">
        <v>0</v>
      </c>
      <c r="F668" s="80">
        <v>0</v>
      </c>
      <c r="G668" s="80">
        <v>0</v>
      </c>
      <c r="H668" s="80">
        <f t="shared" si="33"/>
        <v>186</v>
      </c>
      <c r="I668" s="80">
        <v>0</v>
      </c>
      <c r="J668" s="80">
        <v>27</v>
      </c>
      <c r="K668" s="78">
        <v>35400</v>
      </c>
    </row>
    <row r="669" spans="1:11">
      <c r="A669" s="81" t="s">
        <v>78</v>
      </c>
      <c r="B669" s="80">
        <v>60</v>
      </c>
      <c r="C669" s="80">
        <v>0</v>
      </c>
      <c r="D669" s="80">
        <f t="shared" si="32"/>
        <v>1871</v>
      </c>
      <c r="E669" s="80">
        <v>0</v>
      </c>
      <c r="F669" s="80">
        <v>0</v>
      </c>
      <c r="G669" s="80">
        <v>0</v>
      </c>
      <c r="H669" s="80">
        <f t="shared" si="33"/>
        <v>191</v>
      </c>
      <c r="I669" s="80">
        <v>0</v>
      </c>
      <c r="J669" s="80">
        <v>28</v>
      </c>
      <c r="K669" s="78">
        <v>40100</v>
      </c>
    </row>
    <row r="670" spans="1:11">
      <c r="A670" s="81" t="s">
        <v>78</v>
      </c>
      <c r="B670" s="80">
        <v>60</v>
      </c>
      <c r="C670" s="80">
        <v>0</v>
      </c>
      <c r="D670" s="80">
        <f t="shared" si="32"/>
        <v>1922</v>
      </c>
      <c r="E670" s="80">
        <v>0</v>
      </c>
      <c r="F670" s="80">
        <v>0</v>
      </c>
      <c r="G670" s="80">
        <v>0</v>
      </c>
      <c r="H670" s="80">
        <f t="shared" si="33"/>
        <v>196</v>
      </c>
      <c r="I670" s="80">
        <v>0</v>
      </c>
      <c r="J670" s="80">
        <v>29</v>
      </c>
      <c r="K670" s="78">
        <v>45100</v>
      </c>
    </row>
    <row r="671" spans="1:11">
      <c r="A671" s="81" t="s">
        <v>78</v>
      </c>
      <c r="B671" s="80">
        <v>60</v>
      </c>
      <c r="C671" s="80">
        <v>0</v>
      </c>
      <c r="D671" s="80">
        <f t="shared" si="32"/>
        <v>1973</v>
      </c>
      <c r="E671" s="80">
        <v>0</v>
      </c>
      <c r="F671" s="80">
        <v>0</v>
      </c>
      <c r="G671" s="80">
        <v>0</v>
      </c>
      <c r="H671" s="80">
        <f t="shared" si="33"/>
        <v>201</v>
      </c>
      <c r="I671" s="80">
        <v>0</v>
      </c>
      <c r="J671" s="80">
        <v>30</v>
      </c>
      <c r="K671" s="78">
        <v>50600</v>
      </c>
    </row>
    <row r="672" spans="1:11">
      <c r="A672" s="81" t="s">
        <v>78</v>
      </c>
      <c r="B672" s="80">
        <v>60</v>
      </c>
      <c r="C672" s="80">
        <v>0</v>
      </c>
      <c r="D672" s="80">
        <f t="shared" si="32"/>
        <v>2024</v>
      </c>
      <c r="E672" s="80">
        <v>0</v>
      </c>
      <c r="F672" s="80">
        <v>0</v>
      </c>
      <c r="G672" s="80">
        <v>0</v>
      </c>
      <c r="H672" s="80">
        <f t="shared" si="33"/>
        <v>206</v>
      </c>
      <c r="I672" s="80">
        <v>0</v>
      </c>
      <c r="J672" s="80">
        <v>31</v>
      </c>
      <c r="K672" s="78">
        <v>56800</v>
      </c>
    </row>
    <row r="673" spans="1:11">
      <c r="A673" s="81" t="s">
        <v>78</v>
      </c>
      <c r="B673" s="80">
        <v>60</v>
      </c>
      <c r="C673" s="80">
        <v>0</v>
      </c>
      <c r="D673" s="80">
        <f t="shared" si="32"/>
        <v>2075</v>
      </c>
      <c r="E673" s="80">
        <v>0</v>
      </c>
      <c r="F673" s="80">
        <v>0</v>
      </c>
      <c r="G673" s="80">
        <v>0</v>
      </c>
      <c r="H673" s="80">
        <f t="shared" si="33"/>
        <v>211</v>
      </c>
      <c r="I673" s="80">
        <v>0</v>
      </c>
      <c r="J673" s="80">
        <v>32</v>
      </c>
      <c r="K673" s="78">
        <v>63200</v>
      </c>
    </row>
    <row r="674" spans="1:11">
      <c r="A674" s="81" t="s">
        <v>78</v>
      </c>
      <c r="B674" s="80">
        <v>60</v>
      </c>
      <c r="C674" s="80">
        <v>0</v>
      </c>
      <c r="D674" s="80">
        <f t="shared" si="32"/>
        <v>2126</v>
      </c>
      <c r="E674" s="80">
        <v>0</v>
      </c>
      <c r="F674" s="80">
        <v>0</v>
      </c>
      <c r="G674" s="80">
        <v>0</v>
      </c>
      <c r="H674" s="80">
        <f t="shared" si="33"/>
        <v>216</v>
      </c>
      <c r="I674" s="80">
        <v>0</v>
      </c>
      <c r="J674" s="80">
        <v>33</v>
      </c>
      <c r="K674" s="78">
        <v>70600</v>
      </c>
    </row>
    <row r="675" spans="1:11">
      <c r="A675" s="81" t="s">
        <v>78</v>
      </c>
      <c r="B675" s="80">
        <v>60</v>
      </c>
      <c r="C675" s="80">
        <v>0</v>
      </c>
      <c r="D675" s="80">
        <f t="shared" si="32"/>
        <v>2177</v>
      </c>
      <c r="E675" s="80">
        <v>0</v>
      </c>
      <c r="F675" s="80">
        <v>0</v>
      </c>
      <c r="G675" s="80">
        <v>0</v>
      </c>
      <c r="H675" s="80">
        <f t="shared" si="33"/>
        <v>221</v>
      </c>
      <c r="I675" s="80">
        <v>0</v>
      </c>
      <c r="J675" s="80">
        <v>34</v>
      </c>
      <c r="K675" s="78">
        <v>78400</v>
      </c>
    </row>
    <row r="676" spans="1:11">
      <c r="A676" s="81" t="s">
        <v>78</v>
      </c>
      <c r="B676" s="80">
        <v>60</v>
      </c>
      <c r="C676" s="80">
        <v>0</v>
      </c>
      <c r="D676" s="80">
        <f t="shared" si="32"/>
        <v>2228</v>
      </c>
      <c r="E676" s="80">
        <v>0</v>
      </c>
      <c r="F676" s="80">
        <v>0</v>
      </c>
      <c r="G676" s="80">
        <v>0</v>
      </c>
      <c r="H676" s="80">
        <f t="shared" si="33"/>
        <v>226</v>
      </c>
      <c r="I676" s="80">
        <v>0</v>
      </c>
      <c r="J676" s="80">
        <v>35</v>
      </c>
      <c r="K676" s="78">
        <v>87000</v>
      </c>
    </row>
    <row r="677" spans="1:11">
      <c r="A677" s="81" t="s">
        <v>78</v>
      </c>
      <c r="B677" s="80">
        <v>60</v>
      </c>
      <c r="C677" s="80">
        <v>0</v>
      </c>
      <c r="D677" s="80">
        <f t="shared" si="32"/>
        <v>2279</v>
      </c>
      <c r="E677" s="80">
        <v>0</v>
      </c>
      <c r="F677" s="80">
        <v>0</v>
      </c>
      <c r="G677" s="80">
        <v>0</v>
      </c>
      <c r="H677" s="80">
        <f t="shared" si="33"/>
        <v>231</v>
      </c>
      <c r="I677" s="80">
        <v>0</v>
      </c>
      <c r="J677" s="80">
        <v>36</v>
      </c>
      <c r="K677" s="78">
        <v>96400</v>
      </c>
    </row>
    <row r="678" spans="1:11">
      <c r="A678" s="81" t="s">
        <v>78</v>
      </c>
      <c r="B678" s="80">
        <v>60</v>
      </c>
      <c r="C678" s="80">
        <v>0</v>
      </c>
      <c r="D678" s="80">
        <f t="shared" si="32"/>
        <v>2330</v>
      </c>
      <c r="E678" s="80">
        <v>0</v>
      </c>
      <c r="F678" s="80">
        <v>0</v>
      </c>
      <c r="G678" s="80">
        <v>0</v>
      </c>
      <c r="H678" s="80">
        <f t="shared" si="33"/>
        <v>236</v>
      </c>
      <c r="I678" s="80">
        <v>0</v>
      </c>
      <c r="J678" s="80">
        <v>37</v>
      </c>
      <c r="K678" s="78">
        <v>107000</v>
      </c>
    </row>
    <row r="679" spans="1:11">
      <c r="A679" s="81" t="s">
        <v>78</v>
      </c>
      <c r="B679" s="80">
        <v>60</v>
      </c>
      <c r="C679" s="80">
        <v>0</v>
      </c>
      <c r="D679" s="80">
        <f t="shared" si="32"/>
        <v>2381</v>
      </c>
      <c r="E679" s="80">
        <v>0</v>
      </c>
      <c r="F679" s="80">
        <v>0</v>
      </c>
      <c r="G679" s="80">
        <v>0</v>
      </c>
      <c r="H679" s="80">
        <f t="shared" si="33"/>
        <v>241</v>
      </c>
      <c r="I679" s="80">
        <v>0</v>
      </c>
      <c r="J679" s="80">
        <v>38</v>
      </c>
      <c r="K679" s="78">
        <v>118000</v>
      </c>
    </row>
    <row r="680" spans="1:11">
      <c r="A680" s="81" t="s">
        <v>78</v>
      </c>
      <c r="B680" s="80">
        <v>60</v>
      </c>
      <c r="C680" s="80">
        <v>0</v>
      </c>
      <c r="D680" s="80">
        <f t="shared" si="32"/>
        <v>2432</v>
      </c>
      <c r="E680" s="80">
        <v>0</v>
      </c>
      <c r="F680" s="80">
        <v>0</v>
      </c>
      <c r="G680" s="80">
        <v>0</v>
      </c>
      <c r="H680" s="80">
        <f t="shared" si="33"/>
        <v>246</v>
      </c>
      <c r="I680" s="80">
        <v>0</v>
      </c>
      <c r="J680" s="80">
        <v>39</v>
      </c>
      <c r="K680" s="78">
        <v>130000</v>
      </c>
    </row>
    <row r="681" spans="1:11">
      <c r="A681" s="81" t="s">
        <v>78</v>
      </c>
      <c r="B681" s="80">
        <v>60</v>
      </c>
      <c r="C681" s="80">
        <v>0</v>
      </c>
      <c r="D681" s="80">
        <f t="shared" si="32"/>
        <v>2483</v>
      </c>
      <c r="E681" s="80">
        <v>0</v>
      </c>
      <c r="F681" s="80">
        <v>0</v>
      </c>
      <c r="G681" s="80">
        <v>0</v>
      </c>
      <c r="H681" s="80">
        <f t="shared" si="33"/>
        <v>251</v>
      </c>
      <c r="I681" s="80">
        <v>0</v>
      </c>
      <c r="J681" s="80">
        <v>40</v>
      </c>
      <c r="K681" s="78">
        <v>142000</v>
      </c>
    </row>
    <row r="682" spans="1:11">
      <c r="A682" s="81" t="s">
        <v>78</v>
      </c>
      <c r="B682" s="80">
        <v>60</v>
      </c>
      <c r="C682" s="80">
        <v>0</v>
      </c>
      <c r="D682" s="80">
        <f t="shared" si="32"/>
        <v>2534</v>
      </c>
      <c r="E682" s="80">
        <v>0</v>
      </c>
      <c r="F682" s="80">
        <v>0</v>
      </c>
      <c r="G682" s="80">
        <v>0</v>
      </c>
      <c r="H682" s="80">
        <f t="shared" si="33"/>
        <v>256</v>
      </c>
      <c r="I682" s="80">
        <v>0</v>
      </c>
      <c r="J682" s="80">
        <v>41</v>
      </c>
      <c r="K682" s="78">
        <v>156000</v>
      </c>
    </row>
    <row r="683" spans="1:11">
      <c r="A683" s="81" t="s">
        <v>78</v>
      </c>
      <c r="B683" s="80">
        <v>60</v>
      </c>
      <c r="C683" s="80">
        <v>0</v>
      </c>
      <c r="D683" s="80">
        <f t="shared" si="32"/>
        <v>2585</v>
      </c>
      <c r="E683" s="80">
        <v>0</v>
      </c>
      <c r="F683" s="80">
        <v>0</v>
      </c>
      <c r="G683" s="80">
        <v>0</v>
      </c>
      <c r="H683" s="80">
        <f t="shared" si="33"/>
        <v>261</v>
      </c>
      <c r="I683" s="80">
        <v>0</v>
      </c>
      <c r="J683" s="80">
        <v>42</v>
      </c>
      <c r="K683" s="78">
        <v>171000</v>
      </c>
    </row>
    <row r="684" spans="1:11">
      <c r="A684" s="81" t="s">
        <v>78</v>
      </c>
      <c r="B684" s="80">
        <v>60</v>
      </c>
      <c r="C684" s="80">
        <v>0</v>
      </c>
      <c r="D684" s="80">
        <f t="shared" si="32"/>
        <v>2636</v>
      </c>
      <c r="E684" s="80">
        <v>0</v>
      </c>
      <c r="F684" s="80">
        <v>0</v>
      </c>
      <c r="G684" s="80">
        <v>0</v>
      </c>
      <c r="H684" s="80">
        <f t="shared" si="33"/>
        <v>266</v>
      </c>
      <c r="I684" s="80">
        <v>0</v>
      </c>
      <c r="J684" s="80">
        <v>43</v>
      </c>
      <c r="K684" s="78">
        <v>187000</v>
      </c>
    </row>
    <row r="685" spans="1:11">
      <c r="A685" s="81" t="s">
        <v>78</v>
      </c>
      <c r="B685" s="80">
        <v>60</v>
      </c>
      <c r="C685" s="80">
        <v>0</v>
      </c>
      <c r="D685" s="80">
        <f t="shared" si="32"/>
        <v>2687</v>
      </c>
      <c r="E685" s="80">
        <v>0</v>
      </c>
      <c r="F685" s="80">
        <v>0</v>
      </c>
      <c r="G685" s="80">
        <v>0</v>
      </c>
      <c r="H685" s="80">
        <f t="shared" si="33"/>
        <v>271</v>
      </c>
      <c r="I685" s="80">
        <v>0</v>
      </c>
      <c r="J685" s="80">
        <v>44</v>
      </c>
      <c r="K685" s="78">
        <v>204000</v>
      </c>
    </row>
    <row r="686" spans="1:11">
      <c r="A686" s="81" t="s">
        <v>78</v>
      </c>
      <c r="B686" s="80">
        <v>60</v>
      </c>
      <c r="C686" s="80">
        <v>0</v>
      </c>
      <c r="D686" s="80">
        <f t="shared" si="32"/>
        <v>2738</v>
      </c>
      <c r="E686" s="80">
        <v>0</v>
      </c>
      <c r="F686" s="80">
        <v>0</v>
      </c>
      <c r="G686" s="80">
        <v>0</v>
      </c>
      <c r="H686" s="80">
        <f t="shared" si="33"/>
        <v>276</v>
      </c>
      <c r="I686" s="80">
        <v>0</v>
      </c>
      <c r="J686" s="80">
        <v>45</v>
      </c>
      <c r="K686" s="78">
        <v>222000</v>
      </c>
    </row>
    <row r="687" spans="1:11">
      <c r="A687" s="81" t="s">
        <v>78</v>
      </c>
      <c r="B687" s="80">
        <v>60</v>
      </c>
      <c r="C687" s="80">
        <v>0</v>
      </c>
      <c r="D687" s="80">
        <f t="shared" si="32"/>
        <v>2789</v>
      </c>
      <c r="E687" s="80">
        <v>0</v>
      </c>
      <c r="F687" s="80">
        <v>0</v>
      </c>
      <c r="G687" s="80">
        <v>0</v>
      </c>
      <c r="H687" s="80">
        <f t="shared" si="33"/>
        <v>281</v>
      </c>
      <c r="I687" s="80">
        <v>0</v>
      </c>
      <c r="J687" s="80">
        <v>46</v>
      </c>
      <c r="K687" s="78">
        <v>242000</v>
      </c>
    </row>
    <row r="688" spans="1:11">
      <c r="A688" s="81" t="s">
        <v>78</v>
      </c>
      <c r="B688" s="80">
        <v>60</v>
      </c>
      <c r="C688" s="80">
        <v>0</v>
      </c>
      <c r="D688" s="80">
        <f t="shared" si="32"/>
        <v>2840</v>
      </c>
      <c r="E688" s="80">
        <v>0</v>
      </c>
      <c r="F688" s="80">
        <v>0</v>
      </c>
      <c r="G688" s="80">
        <v>0</v>
      </c>
      <c r="H688" s="80">
        <f t="shared" si="33"/>
        <v>286</v>
      </c>
      <c r="I688" s="80">
        <v>0</v>
      </c>
      <c r="J688" s="80">
        <v>47</v>
      </c>
      <c r="K688" s="78">
        <v>262000</v>
      </c>
    </row>
    <row r="689" spans="1:11">
      <c r="A689" s="81" t="s">
        <v>78</v>
      </c>
      <c r="B689" s="80">
        <v>60</v>
      </c>
      <c r="C689" s="80">
        <v>0</v>
      </c>
      <c r="D689" s="80">
        <f t="shared" si="32"/>
        <v>2891</v>
      </c>
      <c r="E689" s="80">
        <v>0</v>
      </c>
      <c r="F689" s="80">
        <v>0</v>
      </c>
      <c r="G689" s="80">
        <v>0</v>
      </c>
      <c r="H689" s="80">
        <f t="shared" si="33"/>
        <v>291</v>
      </c>
      <c r="I689" s="80">
        <v>0</v>
      </c>
      <c r="J689" s="80">
        <v>48</v>
      </c>
      <c r="K689" s="78">
        <v>284000</v>
      </c>
    </row>
    <row r="690" spans="1:11">
      <c r="A690" s="81" t="s">
        <v>78</v>
      </c>
      <c r="B690" s="80">
        <v>60</v>
      </c>
      <c r="C690" s="80">
        <v>0</v>
      </c>
      <c r="D690" s="80">
        <f t="shared" si="32"/>
        <v>2942</v>
      </c>
      <c r="E690" s="80">
        <v>0</v>
      </c>
      <c r="F690" s="80">
        <v>0</v>
      </c>
      <c r="G690" s="80">
        <v>0</v>
      </c>
      <c r="H690" s="80">
        <f t="shared" si="33"/>
        <v>296</v>
      </c>
      <c r="I690" s="80">
        <v>0</v>
      </c>
      <c r="J690" s="80">
        <v>49</v>
      </c>
      <c r="K690" s="78">
        <v>308000</v>
      </c>
    </row>
    <row r="691" spans="1:11">
      <c r="A691" s="81" t="s">
        <v>78</v>
      </c>
      <c r="B691" s="80">
        <v>60</v>
      </c>
      <c r="C691" s="80">
        <v>0</v>
      </c>
      <c r="D691" s="80">
        <f t="shared" si="32"/>
        <v>2993</v>
      </c>
      <c r="E691" s="80">
        <v>0</v>
      </c>
      <c r="F691" s="80">
        <v>0</v>
      </c>
      <c r="G691" s="80">
        <v>0</v>
      </c>
      <c r="H691" s="80">
        <f t="shared" si="33"/>
        <v>301</v>
      </c>
      <c r="I691" s="80">
        <v>0</v>
      </c>
      <c r="J691" s="80">
        <v>50</v>
      </c>
      <c r="K691" s="78">
        <v>334000</v>
      </c>
    </row>
    <row r="692" spans="1:11">
      <c r="A692" s="81" t="s">
        <v>78</v>
      </c>
      <c r="B692" s="80">
        <v>60</v>
      </c>
      <c r="C692" s="80">
        <v>0</v>
      </c>
      <c r="D692" s="80">
        <f t="shared" si="32"/>
        <v>3044</v>
      </c>
      <c r="E692" s="80">
        <v>0</v>
      </c>
      <c r="F692" s="80">
        <v>0</v>
      </c>
      <c r="G692" s="80">
        <v>0</v>
      </c>
      <c r="H692" s="80">
        <f t="shared" si="33"/>
        <v>306</v>
      </c>
      <c r="I692" s="80">
        <v>0</v>
      </c>
      <c r="J692" s="80">
        <v>51</v>
      </c>
      <c r="K692" s="78">
        <v>361000</v>
      </c>
    </row>
    <row r="693" spans="1:11">
      <c r="A693" s="81" t="s">
        <v>78</v>
      </c>
      <c r="B693" s="80">
        <v>60</v>
      </c>
      <c r="C693" s="80">
        <v>0</v>
      </c>
      <c r="D693" s="80">
        <f t="shared" si="32"/>
        <v>3095</v>
      </c>
      <c r="E693" s="80">
        <v>0</v>
      </c>
      <c r="F693" s="80">
        <v>0</v>
      </c>
      <c r="G693" s="80">
        <v>0</v>
      </c>
      <c r="H693" s="80">
        <f t="shared" si="33"/>
        <v>311</v>
      </c>
      <c r="I693" s="80">
        <v>0</v>
      </c>
      <c r="J693" s="80">
        <v>52</v>
      </c>
      <c r="K693" s="78">
        <v>390000</v>
      </c>
    </row>
    <row r="694" spans="1:11">
      <c r="A694" s="81" t="s">
        <v>78</v>
      </c>
      <c r="B694" s="80">
        <v>60</v>
      </c>
      <c r="C694" s="80">
        <v>0</v>
      </c>
      <c r="D694" s="80">
        <f t="shared" si="32"/>
        <v>3146</v>
      </c>
      <c r="E694" s="80">
        <v>0</v>
      </c>
      <c r="F694" s="80">
        <v>0</v>
      </c>
      <c r="G694" s="80">
        <v>0</v>
      </c>
      <c r="H694" s="80">
        <f t="shared" si="33"/>
        <v>316</v>
      </c>
      <c r="I694" s="80">
        <v>0</v>
      </c>
      <c r="J694" s="80">
        <v>53</v>
      </c>
      <c r="K694" s="78">
        <v>420000</v>
      </c>
    </row>
    <row r="695" spans="1:11">
      <c r="A695" s="81" t="s">
        <v>78</v>
      </c>
      <c r="B695" s="80">
        <v>60</v>
      </c>
      <c r="C695" s="80">
        <v>0</v>
      </c>
      <c r="D695" s="80">
        <f t="shared" si="32"/>
        <v>3197</v>
      </c>
      <c r="E695" s="80">
        <v>0</v>
      </c>
      <c r="F695" s="80">
        <v>0</v>
      </c>
      <c r="G695" s="80">
        <v>0</v>
      </c>
      <c r="H695" s="80">
        <f t="shared" si="33"/>
        <v>321</v>
      </c>
      <c r="I695" s="80">
        <v>0</v>
      </c>
      <c r="J695" s="80">
        <v>54</v>
      </c>
      <c r="K695" s="78">
        <v>453000</v>
      </c>
    </row>
    <row r="696" spans="1:11">
      <c r="A696" s="81" t="s">
        <v>78</v>
      </c>
      <c r="B696" s="80">
        <v>60</v>
      </c>
      <c r="C696" s="80">
        <v>0</v>
      </c>
      <c r="D696" s="80">
        <f t="shared" si="32"/>
        <v>3248</v>
      </c>
      <c r="E696" s="80">
        <v>0</v>
      </c>
      <c r="F696" s="80">
        <v>0</v>
      </c>
      <c r="G696" s="80">
        <v>0</v>
      </c>
      <c r="H696" s="80">
        <f t="shared" si="33"/>
        <v>326</v>
      </c>
      <c r="I696" s="80">
        <v>0</v>
      </c>
      <c r="J696" s="80">
        <v>55</v>
      </c>
      <c r="K696" s="78">
        <v>488000</v>
      </c>
    </row>
    <row r="697" spans="1:11">
      <c r="A697" s="81" t="s">
        <v>78</v>
      </c>
      <c r="B697" s="80">
        <v>60</v>
      </c>
      <c r="C697" s="80">
        <v>0</v>
      </c>
      <c r="D697" s="80">
        <f t="shared" si="32"/>
        <v>3299</v>
      </c>
      <c r="E697" s="80">
        <v>0</v>
      </c>
      <c r="F697" s="80">
        <v>0</v>
      </c>
      <c r="G697" s="80">
        <v>0</v>
      </c>
      <c r="H697" s="80">
        <f t="shared" si="33"/>
        <v>331</v>
      </c>
      <c r="I697" s="80">
        <v>0</v>
      </c>
      <c r="J697" s="80">
        <v>56</v>
      </c>
      <c r="K697" s="78">
        <v>524000</v>
      </c>
    </row>
    <row r="698" spans="1:11">
      <c r="A698" s="81" t="s">
        <v>78</v>
      </c>
      <c r="B698" s="80">
        <v>60</v>
      </c>
      <c r="C698" s="80">
        <v>0</v>
      </c>
      <c r="D698" s="80">
        <f t="shared" si="32"/>
        <v>3350</v>
      </c>
      <c r="E698" s="80">
        <v>0</v>
      </c>
      <c r="F698" s="80">
        <v>0</v>
      </c>
      <c r="G698" s="80">
        <v>0</v>
      </c>
      <c r="H698" s="80">
        <f t="shared" si="33"/>
        <v>336</v>
      </c>
      <c r="I698" s="80">
        <v>0</v>
      </c>
      <c r="J698" s="80">
        <v>57</v>
      </c>
      <c r="K698" s="78">
        <v>563000</v>
      </c>
    </row>
    <row r="699" spans="1:11">
      <c r="A699" s="81" t="s">
        <v>78</v>
      </c>
      <c r="B699" s="80">
        <v>60</v>
      </c>
      <c r="C699" s="80">
        <v>0</v>
      </c>
      <c r="D699" s="80">
        <f t="shared" si="32"/>
        <v>3401</v>
      </c>
      <c r="E699" s="80">
        <v>0</v>
      </c>
      <c r="F699" s="80">
        <v>0</v>
      </c>
      <c r="G699" s="80">
        <v>0</v>
      </c>
      <c r="H699" s="80">
        <f t="shared" si="33"/>
        <v>341</v>
      </c>
      <c r="I699" s="80">
        <v>0</v>
      </c>
      <c r="J699" s="80">
        <v>58</v>
      </c>
      <c r="K699" s="78">
        <v>605000</v>
      </c>
    </row>
    <row r="700" spans="1:11">
      <c r="A700" s="81" t="s">
        <v>78</v>
      </c>
      <c r="B700" s="80">
        <v>60</v>
      </c>
      <c r="C700" s="80">
        <v>0</v>
      </c>
      <c r="D700" s="80">
        <f t="shared" si="32"/>
        <v>3452</v>
      </c>
      <c r="E700" s="80">
        <v>0</v>
      </c>
      <c r="F700" s="80">
        <v>0</v>
      </c>
      <c r="G700" s="80">
        <v>0</v>
      </c>
      <c r="H700" s="80">
        <f t="shared" si="33"/>
        <v>346</v>
      </c>
      <c r="I700" s="80">
        <v>0</v>
      </c>
      <c r="J700" s="80">
        <v>59</v>
      </c>
      <c r="K700" s="78">
        <v>648000</v>
      </c>
    </row>
    <row r="701" spans="1:11">
      <c r="A701" s="81" t="s">
        <v>78</v>
      </c>
      <c r="B701" s="80">
        <v>60</v>
      </c>
      <c r="C701" s="80">
        <v>0</v>
      </c>
      <c r="D701" s="80">
        <f t="shared" si="32"/>
        <v>3503</v>
      </c>
      <c r="E701" s="80">
        <v>0</v>
      </c>
      <c r="F701" s="80">
        <v>0</v>
      </c>
      <c r="G701" s="80">
        <v>0</v>
      </c>
      <c r="H701" s="80">
        <f t="shared" si="33"/>
        <v>351</v>
      </c>
      <c r="I701" s="80">
        <v>0</v>
      </c>
      <c r="J701" s="80">
        <v>60</v>
      </c>
      <c r="K701" s="78">
        <v>695000</v>
      </c>
    </row>
    <row r="702" spans="1:11">
      <c r="A702" s="81" t="s">
        <v>78</v>
      </c>
      <c r="B702" s="80">
        <v>60</v>
      </c>
      <c r="C702" s="80">
        <v>0</v>
      </c>
      <c r="D702" s="80">
        <f t="shared" si="32"/>
        <v>3554</v>
      </c>
      <c r="E702" s="80">
        <v>0</v>
      </c>
      <c r="F702" s="80">
        <v>0</v>
      </c>
      <c r="G702" s="80">
        <v>0</v>
      </c>
      <c r="H702" s="80">
        <f t="shared" si="33"/>
        <v>356</v>
      </c>
      <c r="I702" s="80">
        <v>0</v>
      </c>
      <c r="J702" s="80">
        <v>61</v>
      </c>
      <c r="K702" s="78">
        <v>744000</v>
      </c>
    </row>
    <row r="703" spans="1:11">
      <c r="A703" s="81" t="s">
        <v>78</v>
      </c>
      <c r="B703" s="80">
        <v>60</v>
      </c>
      <c r="C703" s="80">
        <v>0</v>
      </c>
      <c r="D703" s="80">
        <f t="shared" si="32"/>
        <v>3605</v>
      </c>
      <c r="E703" s="80">
        <v>0</v>
      </c>
      <c r="F703" s="80">
        <v>0</v>
      </c>
      <c r="G703" s="80">
        <v>0</v>
      </c>
      <c r="H703" s="80">
        <f t="shared" si="33"/>
        <v>361</v>
      </c>
      <c r="I703" s="80">
        <v>0</v>
      </c>
      <c r="J703" s="80">
        <v>62</v>
      </c>
      <c r="K703" s="78">
        <v>796000</v>
      </c>
    </row>
    <row r="704" spans="1:11">
      <c r="A704" s="81" t="s">
        <v>78</v>
      </c>
      <c r="B704" s="80">
        <v>60</v>
      </c>
      <c r="C704" s="80">
        <v>0</v>
      </c>
      <c r="D704" s="80">
        <f t="shared" si="32"/>
        <v>3656</v>
      </c>
      <c r="E704" s="80">
        <v>0</v>
      </c>
      <c r="F704" s="80">
        <v>0</v>
      </c>
      <c r="G704" s="80">
        <v>0</v>
      </c>
      <c r="H704" s="80">
        <f t="shared" si="33"/>
        <v>366</v>
      </c>
      <c r="I704" s="80">
        <v>0</v>
      </c>
      <c r="J704" s="80">
        <v>63</v>
      </c>
      <c r="K704" s="78">
        <v>851000</v>
      </c>
    </row>
    <row r="705" spans="1:11">
      <c r="A705" s="81" t="s">
        <v>78</v>
      </c>
      <c r="B705" s="80">
        <v>60</v>
      </c>
      <c r="C705" s="80">
        <v>0</v>
      </c>
      <c r="D705" s="80">
        <f t="shared" si="32"/>
        <v>3707</v>
      </c>
      <c r="E705" s="80">
        <v>0</v>
      </c>
      <c r="F705" s="80">
        <v>0</v>
      </c>
      <c r="G705" s="80">
        <v>0</v>
      </c>
      <c r="H705" s="80">
        <f t="shared" si="33"/>
        <v>371</v>
      </c>
      <c r="I705" s="80">
        <v>0</v>
      </c>
      <c r="J705" s="80">
        <v>64</v>
      </c>
      <c r="K705" s="78">
        <v>908000</v>
      </c>
    </row>
    <row r="706" spans="1:11">
      <c r="A706" s="81" t="s">
        <v>78</v>
      </c>
      <c r="B706" s="80">
        <v>60</v>
      </c>
      <c r="C706" s="80">
        <v>0</v>
      </c>
      <c r="D706" s="80">
        <f t="shared" si="32"/>
        <v>3758</v>
      </c>
      <c r="E706" s="80">
        <v>0</v>
      </c>
      <c r="F706" s="80">
        <v>0</v>
      </c>
      <c r="G706" s="80">
        <v>0</v>
      </c>
      <c r="H706" s="80">
        <f t="shared" si="33"/>
        <v>376</v>
      </c>
      <c r="I706" s="80">
        <v>0</v>
      </c>
      <c r="J706" s="80">
        <v>65</v>
      </c>
      <c r="K706" s="78">
        <v>970000</v>
      </c>
    </row>
    <row r="707" spans="1:11">
      <c r="A707" s="81" t="s">
        <v>78</v>
      </c>
      <c r="B707" s="80">
        <v>60</v>
      </c>
      <c r="C707" s="80">
        <v>0</v>
      </c>
      <c r="D707" s="80">
        <f t="shared" ref="D707:D721" si="34">494+51*(J707-1)</f>
        <v>3809</v>
      </c>
      <c r="E707" s="80">
        <v>0</v>
      </c>
      <c r="F707" s="80">
        <v>0</v>
      </c>
      <c r="G707" s="80">
        <v>0</v>
      </c>
      <c r="H707" s="80">
        <f t="shared" ref="H707:H721" si="35">56+5*(J707-1)</f>
        <v>381</v>
      </c>
      <c r="I707" s="80">
        <v>0</v>
      </c>
      <c r="J707" s="80">
        <v>66</v>
      </c>
      <c r="K707" s="78">
        <v>1033000</v>
      </c>
    </row>
    <row r="708" spans="1:11">
      <c r="A708" s="81" t="s">
        <v>78</v>
      </c>
      <c r="B708" s="80">
        <v>60</v>
      </c>
      <c r="C708" s="80">
        <v>0</v>
      </c>
      <c r="D708" s="80">
        <f t="shared" si="34"/>
        <v>3860</v>
      </c>
      <c r="E708" s="80">
        <v>0</v>
      </c>
      <c r="F708" s="80">
        <v>0</v>
      </c>
      <c r="G708" s="80">
        <v>0</v>
      </c>
      <c r="H708" s="80">
        <f t="shared" si="35"/>
        <v>386</v>
      </c>
      <c r="I708" s="80">
        <v>0</v>
      </c>
      <c r="J708" s="80">
        <v>67</v>
      </c>
      <c r="K708" s="78">
        <v>1102000</v>
      </c>
    </row>
    <row r="709" spans="1:11">
      <c r="A709" s="81" t="s">
        <v>78</v>
      </c>
      <c r="B709" s="80">
        <v>60</v>
      </c>
      <c r="C709" s="80">
        <v>0</v>
      </c>
      <c r="D709" s="80">
        <f t="shared" si="34"/>
        <v>3911</v>
      </c>
      <c r="E709" s="80">
        <v>0</v>
      </c>
      <c r="F709" s="80">
        <v>0</v>
      </c>
      <c r="G709" s="80">
        <v>0</v>
      </c>
      <c r="H709" s="80">
        <f t="shared" si="35"/>
        <v>391</v>
      </c>
      <c r="I709" s="80">
        <v>0</v>
      </c>
      <c r="J709" s="80">
        <v>68</v>
      </c>
      <c r="K709" s="78">
        <v>1174000</v>
      </c>
    </row>
    <row r="710" spans="1:11">
      <c r="A710" s="81" t="s">
        <v>78</v>
      </c>
      <c r="B710" s="80">
        <v>60</v>
      </c>
      <c r="C710" s="80">
        <v>0</v>
      </c>
      <c r="D710" s="80">
        <f t="shared" si="34"/>
        <v>3962</v>
      </c>
      <c r="E710" s="80">
        <v>0</v>
      </c>
      <c r="F710" s="80">
        <v>0</v>
      </c>
      <c r="G710" s="80">
        <v>0</v>
      </c>
      <c r="H710" s="80">
        <f t="shared" si="35"/>
        <v>396</v>
      </c>
      <c r="I710" s="80">
        <v>0</v>
      </c>
      <c r="J710" s="80">
        <v>69</v>
      </c>
      <c r="K710" s="78">
        <v>1249000</v>
      </c>
    </row>
    <row r="711" spans="1:11">
      <c r="A711" s="81" t="s">
        <v>78</v>
      </c>
      <c r="B711" s="80">
        <v>60</v>
      </c>
      <c r="C711" s="80">
        <v>0</v>
      </c>
      <c r="D711" s="80">
        <f t="shared" si="34"/>
        <v>4013</v>
      </c>
      <c r="E711" s="80">
        <v>0</v>
      </c>
      <c r="F711" s="80">
        <v>0</v>
      </c>
      <c r="G711" s="80">
        <v>0</v>
      </c>
      <c r="H711" s="80">
        <f t="shared" si="35"/>
        <v>401</v>
      </c>
      <c r="I711" s="80">
        <v>0</v>
      </c>
      <c r="J711" s="80">
        <v>70</v>
      </c>
      <c r="K711" s="78">
        <v>1328000</v>
      </c>
    </row>
    <row r="712" spans="1:11">
      <c r="A712" s="81" t="s">
        <v>78</v>
      </c>
      <c r="B712" s="80">
        <v>60</v>
      </c>
      <c r="C712" s="80">
        <v>0</v>
      </c>
      <c r="D712" s="80">
        <f t="shared" si="34"/>
        <v>4064</v>
      </c>
      <c r="E712" s="80">
        <v>0</v>
      </c>
      <c r="F712" s="80">
        <v>0</v>
      </c>
      <c r="G712" s="80">
        <v>0</v>
      </c>
      <c r="H712" s="80">
        <f t="shared" si="35"/>
        <v>406</v>
      </c>
      <c r="I712" s="80">
        <v>0</v>
      </c>
      <c r="J712" s="80">
        <v>71</v>
      </c>
      <c r="K712" s="78">
        <v>1412000</v>
      </c>
    </row>
    <row r="713" spans="1:11">
      <c r="A713" s="81" t="s">
        <v>78</v>
      </c>
      <c r="B713" s="80">
        <v>60</v>
      </c>
      <c r="C713" s="80">
        <v>0</v>
      </c>
      <c r="D713" s="80">
        <f t="shared" si="34"/>
        <v>4115</v>
      </c>
      <c r="E713" s="80">
        <v>0</v>
      </c>
      <c r="F713" s="80">
        <v>0</v>
      </c>
      <c r="G713" s="80">
        <v>0</v>
      </c>
      <c r="H713" s="80">
        <f t="shared" si="35"/>
        <v>411</v>
      </c>
      <c r="I713" s="80">
        <v>0</v>
      </c>
      <c r="J713" s="80">
        <v>72</v>
      </c>
      <c r="K713" s="78">
        <v>1499000</v>
      </c>
    </row>
    <row r="714" spans="1:11">
      <c r="A714" s="81" t="s">
        <v>78</v>
      </c>
      <c r="B714" s="80">
        <v>60</v>
      </c>
      <c r="C714" s="80">
        <v>0</v>
      </c>
      <c r="D714" s="80">
        <f t="shared" si="34"/>
        <v>4166</v>
      </c>
      <c r="E714" s="80">
        <v>0</v>
      </c>
      <c r="F714" s="80">
        <v>0</v>
      </c>
      <c r="G714" s="80">
        <v>0</v>
      </c>
      <c r="H714" s="80">
        <f t="shared" si="35"/>
        <v>416</v>
      </c>
      <c r="I714" s="80">
        <v>0</v>
      </c>
      <c r="J714" s="80">
        <v>73</v>
      </c>
      <c r="K714" s="78">
        <v>1592000</v>
      </c>
    </row>
    <row r="715" spans="1:11">
      <c r="A715" s="81" t="s">
        <v>78</v>
      </c>
      <c r="B715" s="80">
        <v>60</v>
      </c>
      <c r="C715" s="80">
        <v>0</v>
      </c>
      <c r="D715" s="80">
        <f t="shared" si="34"/>
        <v>4217</v>
      </c>
      <c r="E715" s="80">
        <v>0</v>
      </c>
      <c r="F715" s="80">
        <v>0</v>
      </c>
      <c r="G715" s="80">
        <v>0</v>
      </c>
      <c r="H715" s="80">
        <f t="shared" si="35"/>
        <v>421</v>
      </c>
      <c r="I715" s="80">
        <v>0</v>
      </c>
      <c r="J715" s="80">
        <v>74</v>
      </c>
      <c r="K715" s="78">
        <v>1690000</v>
      </c>
    </row>
    <row r="716" spans="1:11">
      <c r="A716" s="81" t="s">
        <v>78</v>
      </c>
      <c r="B716" s="80">
        <v>60</v>
      </c>
      <c r="C716" s="80">
        <v>0</v>
      </c>
      <c r="D716" s="80">
        <f t="shared" si="34"/>
        <v>4268</v>
      </c>
      <c r="E716" s="80">
        <v>0</v>
      </c>
      <c r="F716" s="80">
        <v>0</v>
      </c>
      <c r="G716" s="80">
        <v>0</v>
      </c>
      <c r="H716" s="80">
        <f t="shared" si="35"/>
        <v>426</v>
      </c>
      <c r="I716" s="80">
        <v>0</v>
      </c>
      <c r="J716" s="80">
        <v>75</v>
      </c>
      <c r="K716" s="78">
        <v>1792000</v>
      </c>
    </row>
    <row r="717" spans="1:11">
      <c r="A717" s="81" t="s">
        <v>78</v>
      </c>
      <c r="B717" s="80">
        <v>60</v>
      </c>
      <c r="C717" s="80">
        <v>0</v>
      </c>
      <c r="D717" s="80">
        <f t="shared" si="34"/>
        <v>4319</v>
      </c>
      <c r="E717" s="80">
        <v>0</v>
      </c>
      <c r="F717" s="80">
        <v>0</v>
      </c>
      <c r="G717" s="80">
        <v>0</v>
      </c>
      <c r="H717" s="80">
        <f t="shared" si="35"/>
        <v>431</v>
      </c>
      <c r="I717" s="80">
        <v>0</v>
      </c>
      <c r="J717" s="80">
        <v>76</v>
      </c>
      <c r="K717" s="78">
        <v>1898000</v>
      </c>
    </row>
    <row r="718" spans="1:11">
      <c r="A718" s="81" t="s">
        <v>78</v>
      </c>
      <c r="B718" s="80">
        <v>60</v>
      </c>
      <c r="C718" s="80">
        <v>0</v>
      </c>
      <c r="D718" s="80">
        <f t="shared" si="34"/>
        <v>4370</v>
      </c>
      <c r="E718" s="80">
        <v>0</v>
      </c>
      <c r="F718" s="80">
        <v>0</v>
      </c>
      <c r="G718" s="80">
        <v>0</v>
      </c>
      <c r="H718" s="80">
        <f t="shared" si="35"/>
        <v>436</v>
      </c>
      <c r="I718" s="80">
        <v>0</v>
      </c>
      <c r="J718" s="80">
        <v>77</v>
      </c>
      <c r="K718" s="78">
        <v>2011000</v>
      </c>
    </row>
    <row r="719" spans="1:11">
      <c r="A719" s="81" t="s">
        <v>78</v>
      </c>
      <c r="B719" s="80">
        <v>60</v>
      </c>
      <c r="C719" s="80">
        <v>0</v>
      </c>
      <c r="D719" s="80">
        <f t="shared" si="34"/>
        <v>4421</v>
      </c>
      <c r="E719" s="80">
        <v>0</v>
      </c>
      <c r="F719" s="80">
        <v>0</v>
      </c>
      <c r="G719" s="80">
        <v>0</v>
      </c>
      <c r="H719" s="80">
        <f t="shared" si="35"/>
        <v>441</v>
      </c>
      <c r="I719" s="80">
        <v>0</v>
      </c>
      <c r="J719" s="80">
        <v>78</v>
      </c>
      <c r="K719" s="78">
        <v>2129000</v>
      </c>
    </row>
    <row r="720" spans="1:11">
      <c r="A720" s="81" t="s">
        <v>78</v>
      </c>
      <c r="B720" s="80">
        <v>60</v>
      </c>
      <c r="C720" s="80">
        <v>0</v>
      </c>
      <c r="D720" s="80">
        <f t="shared" si="34"/>
        <v>4472</v>
      </c>
      <c r="E720" s="80">
        <v>0</v>
      </c>
      <c r="F720" s="80">
        <v>0</v>
      </c>
      <c r="G720" s="80">
        <v>0</v>
      </c>
      <c r="H720" s="80">
        <f t="shared" si="35"/>
        <v>446</v>
      </c>
      <c r="I720" s="80">
        <v>0</v>
      </c>
      <c r="J720" s="80">
        <v>79</v>
      </c>
      <c r="K720" s="78">
        <v>2254000</v>
      </c>
    </row>
    <row r="721" spans="1:11">
      <c r="A721" s="81" t="s">
        <v>78</v>
      </c>
      <c r="B721" s="80">
        <v>60</v>
      </c>
      <c r="C721" s="80">
        <v>0</v>
      </c>
      <c r="D721" s="80">
        <f t="shared" si="34"/>
        <v>4523</v>
      </c>
      <c r="E721" s="80">
        <v>0</v>
      </c>
      <c r="F721" s="80">
        <v>0</v>
      </c>
      <c r="G721" s="80">
        <v>0</v>
      </c>
      <c r="H721" s="80">
        <f t="shared" si="35"/>
        <v>451</v>
      </c>
      <c r="I721" s="80">
        <v>0</v>
      </c>
      <c r="J721" s="80">
        <v>80</v>
      </c>
      <c r="K721" s="78">
        <v>2383000</v>
      </c>
    </row>
    <row r="722" spans="1:11">
      <c r="A722" s="80" t="s">
        <v>79</v>
      </c>
      <c r="B722" s="80">
        <v>80</v>
      </c>
      <c r="C722" s="80">
        <v>0</v>
      </c>
      <c r="D722" s="80">
        <f>1010+81*(J722-1)</f>
        <v>1010</v>
      </c>
      <c r="E722" s="80">
        <v>0</v>
      </c>
      <c r="F722" s="80">
        <v>0</v>
      </c>
      <c r="G722" s="80">
        <v>0</v>
      </c>
      <c r="H722" s="80">
        <f>74+7*(J722-1)</f>
        <v>74</v>
      </c>
      <c r="I722" s="80">
        <v>0</v>
      </c>
      <c r="J722" s="80">
        <v>1</v>
      </c>
      <c r="K722" s="78">
        <v>220</v>
      </c>
    </row>
    <row r="723" spans="1:11">
      <c r="A723" s="80" t="s">
        <v>79</v>
      </c>
      <c r="B723" s="80">
        <v>80</v>
      </c>
      <c r="C723" s="80">
        <v>0</v>
      </c>
      <c r="D723" s="80">
        <f t="shared" ref="D723:D786" si="36">1010+81*(J723-1)</f>
        <v>1091</v>
      </c>
      <c r="E723" s="80">
        <v>0</v>
      </c>
      <c r="F723" s="80">
        <v>0</v>
      </c>
      <c r="G723" s="80">
        <v>0</v>
      </c>
      <c r="H723" s="80">
        <f t="shared" ref="H723:H786" si="37">74+7*(J723-1)</f>
        <v>81</v>
      </c>
      <c r="I723" s="80">
        <v>0</v>
      </c>
      <c r="J723" s="80">
        <v>2</v>
      </c>
      <c r="K723" s="78">
        <v>300</v>
      </c>
    </row>
    <row r="724" spans="1:11">
      <c r="A724" s="80" t="s">
        <v>79</v>
      </c>
      <c r="B724" s="80">
        <v>80</v>
      </c>
      <c r="C724" s="80">
        <v>0</v>
      </c>
      <c r="D724" s="80">
        <f t="shared" si="36"/>
        <v>1172</v>
      </c>
      <c r="E724" s="80">
        <v>0</v>
      </c>
      <c r="F724" s="80">
        <v>0</v>
      </c>
      <c r="G724" s="80">
        <v>0</v>
      </c>
      <c r="H724" s="80">
        <f t="shared" si="37"/>
        <v>88</v>
      </c>
      <c r="I724" s="80">
        <v>0</v>
      </c>
      <c r="J724" s="80">
        <v>3</v>
      </c>
      <c r="K724" s="78">
        <v>390</v>
      </c>
    </row>
    <row r="725" spans="1:11">
      <c r="A725" s="80" t="s">
        <v>79</v>
      </c>
      <c r="B725" s="80">
        <v>80</v>
      </c>
      <c r="C725" s="80">
        <v>0</v>
      </c>
      <c r="D725" s="80">
        <f t="shared" si="36"/>
        <v>1253</v>
      </c>
      <c r="E725" s="80">
        <v>0</v>
      </c>
      <c r="F725" s="80">
        <v>0</v>
      </c>
      <c r="G725" s="80">
        <v>0</v>
      </c>
      <c r="H725" s="80">
        <f t="shared" si="37"/>
        <v>95</v>
      </c>
      <c r="I725" s="80">
        <v>0</v>
      </c>
      <c r="J725" s="80">
        <v>4</v>
      </c>
      <c r="K725" s="78">
        <v>500</v>
      </c>
    </row>
    <row r="726" spans="1:11">
      <c r="A726" s="80" t="s">
        <v>79</v>
      </c>
      <c r="B726" s="80">
        <v>80</v>
      </c>
      <c r="C726" s="80">
        <v>0</v>
      </c>
      <c r="D726" s="80">
        <f t="shared" si="36"/>
        <v>1334</v>
      </c>
      <c r="E726" s="80">
        <v>0</v>
      </c>
      <c r="F726" s="80">
        <v>0</v>
      </c>
      <c r="G726" s="80">
        <v>0</v>
      </c>
      <c r="H726" s="80">
        <f t="shared" si="37"/>
        <v>102</v>
      </c>
      <c r="I726" s="80">
        <v>0</v>
      </c>
      <c r="J726" s="80">
        <v>5</v>
      </c>
      <c r="K726" s="78">
        <v>650</v>
      </c>
    </row>
    <row r="727" spans="1:11">
      <c r="A727" s="80" t="s">
        <v>79</v>
      </c>
      <c r="B727" s="80">
        <v>80</v>
      </c>
      <c r="C727" s="80">
        <v>0</v>
      </c>
      <c r="D727" s="80">
        <f t="shared" si="36"/>
        <v>1415</v>
      </c>
      <c r="E727" s="80">
        <v>0</v>
      </c>
      <c r="F727" s="80">
        <v>0</v>
      </c>
      <c r="G727" s="80">
        <v>0</v>
      </c>
      <c r="H727" s="80">
        <f t="shared" si="37"/>
        <v>109</v>
      </c>
      <c r="I727" s="80">
        <v>0</v>
      </c>
      <c r="J727" s="80">
        <v>6</v>
      </c>
      <c r="K727" s="78">
        <v>880</v>
      </c>
    </row>
    <row r="728" spans="1:11">
      <c r="A728" s="80" t="s">
        <v>79</v>
      </c>
      <c r="B728" s="80">
        <v>80</v>
      </c>
      <c r="C728" s="80">
        <v>0</v>
      </c>
      <c r="D728" s="80">
        <f t="shared" si="36"/>
        <v>1496</v>
      </c>
      <c r="E728" s="80">
        <v>0</v>
      </c>
      <c r="F728" s="80">
        <v>0</v>
      </c>
      <c r="G728" s="80">
        <v>0</v>
      </c>
      <c r="H728" s="80">
        <f t="shared" si="37"/>
        <v>116</v>
      </c>
      <c r="I728" s="80">
        <v>0</v>
      </c>
      <c r="J728" s="80">
        <v>7</v>
      </c>
      <c r="K728" s="78">
        <v>1200</v>
      </c>
    </row>
    <row r="729" spans="1:11">
      <c r="A729" s="80" t="s">
        <v>79</v>
      </c>
      <c r="B729" s="80">
        <v>80</v>
      </c>
      <c r="C729" s="80">
        <v>0</v>
      </c>
      <c r="D729" s="80">
        <f t="shared" si="36"/>
        <v>1577</v>
      </c>
      <c r="E729" s="80">
        <v>0</v>
      </c>
      <c r="F729" s="80">
        <v>0</v>
      </c>
      <c r="G729" s="80">
        <v>0</v>
      </c>
      <c r="H729" s="80">
        <f t="shared" si="37"/>
        <v>123</v>
      </c>
      <c r="I729" s="80">
        <v>0</v>
      </c>
      <c r="J729" s="80">
        <v>8</v>
      </c>
      <c r="K729" s="78">
        <v>1500</v>
      </c>
    </row>
    <row r="730" spans="1:11">
      <c r="A730" s="80" t="s">
        <v>79</v>
      </c>
      <c r="B730" s="80">
        <v>80</v>
      </c>
      <c r="C730" s="80">
        <v>0</v>
      </c>
      <c r="D730" s="80">
        <f t="shared" si="36"/>
        <v>1658</v>
      </c>
      <c r="E730" s="80">
        <v>0</v>
      </c>
      <c r="F730" s="80">
        <v>0</v>
      </c>
      <c r="G730" s="80">
        <v>0</v>
      </c>
      <c r="H730" s="80">
        <f t="shared" si="37"/>
        <v>130</v>
      </c>
      <c r="I730" s="80">
        <v>0</v>
      </c>
      <c r="J730" s="80">
        <v>9</v>
      </c>
      <c r="K730" s="78">
        <v>1800</v>
      </c>
    </row>
    <row r="731" spans="1:11">
      <c r="A731" s="80" t="s">
        <v>79</v>
      </c>
      <c r="B731" s="80">
        <v>80</v>
      </c>
      <c r="C731" s="80">
        <v>0</v>
      </c>
      <c r="D731" s="80">
        <f t="shared" si="36"/>
        <v>1739</v>
      </c>
      <c r="E731" s="80">
        <v>0</v>
      </c>
      <c r="F731" s="80">
        <v>0</v>
      </c>
      <c r="G731" s="80">
        <v>0</v>
      </c>
      <c r="H731" s="80">
        <f t="shared" si="37"/>
        <v>137</v>
      </c>
      <c r="I731" s="80">
        <v>0</v>
      </c>
      <c r="J731" s="80">
        <v>10</v>
      </c>
      <c r="K731" s="78">
        <v>2300</v>
      </c>
    </row>
    <row r="732" spans="1:11">
      <c r="A732" s="80" t="s">
        <v>79</v>
      </c>
      <c r="B732" s="80">
        <v>80</v>
      </c>
      <c r="C732" s="80">
        <v>0</v>
      </c>
      <c r="D732" s="80">
        <f t="shared" si="36"/>
        <v>1820</v>
      </c>
      <c r="E732" s="80">
        <v>0</v>
      </c>
      <c r="F732" s="80">
        <v>0</v>
      </c>
      <c r="G732" s="80">
        <v>0</v>
      </c>
      <c r="H732" s="80">
        <f t="shared" si="37"/>
        <v>144</v>
      </c>
      <c r="I732" s="80">
        <v>0</v>
      </c>
      <c r="J732" s="80">
        <v>11</v>
      </c>
      <c r="K732" s="78">
        <v>2900</v>
      </c>
    </row>
    <row r="733" spans="1:11">
      <c r="A733" s="80" t="s">
        <v>79</v>
      </c>
      <c r="B733" s="80">
        <v>80</v>
      </c>
      <c r="C733" s="80">
        <v>0</v>
      </c>
      <c r="D733" s="80">
        <f t="shared" si="36"/>
        <v>1901</v>
      </c>
      <c r="E733" s="80">
        <v>0</v>
      </c>
      <c r="F733" s="80">
        <v>0</v>
      </c>
      <c r="G733" s="80">
        <v>0</v>
      </c>
      <c r="H733" s="80">
        <f t="shared" si="37"/>
        <v>151</v>
      </c>
      <c r="I733" s="80">
        <v>0</v>
      </c>
      <c r="J733" s="80">
        <v>12</v>
      </c>
      <c r="K733" s="78">
        <v>3400</v>
      </c>
    </row>
    <row r="734" spans="1:11">
      <c r="A734" s="80" t="s">
        <v>79</v>
      </c>
      <c r="B734" s="80">
        <v>80</v>
      </c>
      <c r="C734" s="80">
        <v>0</v>
      </c>
      <c r="D734" s="80">
        <f t="shared" si="36"/>
        <v>1982</v>
      </c>
      <c r="E734" s="80">
        <v>0</v>
      </c>
      <c r="F734" s="80">
        <v>0</v>
      </c>
      <c r="G734" s="80">
        <v>0</v>
      </c>
      <c r="H734" s="80">
        <f t="shared" si="37"/>
        <v>158</v>
      </c>
      <c r="I734" s="80">
        <v>0</v>
      </c>
      <c r="J734" s="80">
        <v>13</v>
      </c>
      <c r="K734" s="78">
        <v>4200</v>
      </c>
    </row>
    <row r="735" spans="1:11">
      <c r="A735" s="80" t="s">
        <v>79</v>
      </c>
      <c r="B735" s="80">
        <v>80</v>
      </c>
      <c r="C735" s="80">
        <v>0</v>
      </c>
      <c r="D735" s="80">
        <f t="shared" si="36"/>
        <v>2063</v>
      </c>
      <c r="E735" s="80">
        <v>0</v>
      </c>
      <c r="F735" s="80">
        <v>0</v>
      </c>
      <c r="G735" s="80">
        <v>0</v>
      </c>
      <c r="H735" s="80">
        <f t="shared" si="37"/>
        <v>165</v>
      </c>
      <c r="I735" s="80">
        <v>0</v>
      </c>
      <c r="J735" s="80">
        <v>14</v>
      </c>
      <c r="K735" s="78">
        <v>5000</v>
      </c>
    </row>
    <row r="736" spans="1:11">
      <c r="A736" s="80" t="s">
        <v>79</v>
      </c>
      <c r="B736" s="80">
        <v>80</v>
      </c>
      <c r="C736" s="80">
        <v>0</v>
      </c>
      <c r="D736" s="80">
        <f t="shared" si="36"/>
        <v>2144</v>
      </c>
      <c r="E736" s="80">
        <v>0</v>
      </c>
      <c r="F736" s="80">
        <v>0</v>
      </c>
      <c r="G736" s="80">
        <v>0</v>
      </c>
      <c r="H736" s="80">
        <f t="shared" si="37"/>
        <v>172</v>
      </c>
      <c r="I736" s="80">
        <v>0</v>
      </c>
      <c r="J736" s="80">
        <v>15</v>
      </c>
      <c r="K736" s="78">
        <v>6100</v>
      </c>
    </row>
    <row r="737" spans="1:11">
      <c r="A737" s="80" t="s">
        <v>79</v>
      </c>
      <c r="B737" s="80">
        <v>80</v>
      </c>
      <c r="C737" s="80">
        <v>0</v>
      </c>
      <c r="D737" s="80">
        <f t="shared" si="36"/>
        <v>2225</v>
      </c>
      <c r="E737" s="80">
        <v>0</v>
      </c>
      <c r="F737" s="80">
        <v>0</v>
      </c>
      <c r="G737" s="80">
        <v>0</v>
      </c>
      <c r="H737" s="80">
        <f t="shared" si="37"/>
        <v>179</v>
      </c>
      <c r="I737" s="80">
        <v>0</v>
      </c>
      <c r="J737" s="80">
        <v>16</v>
      </c>
      <c r="K737" s="78">
        <v>7200</v>
      </c>
    </row>
    <row r="738" spans="1:11">
      <c r="A738" s="80" t="s">
        <v>79</v>
      </c>
      <c r="B738" s="80">
        <v>80</v>
      </c>
      <c r="C738" s="80">
        <v>0</v>
      </c>
      <c r="D738" s="80">
        <f t="shared" si="36"/>
        <v>2306</v>
      </c>
      <c r="E738" s="80">
        <v>0</v>
      </c>
      <c r="F738" s="80">
        <v>0</v>
      </c>
      <c r="G738" s="80">
        <v>0</v>
      </c>
      <c r="H738" s="80">
        <f t="shared" si="37"/>
        <v>186</v>
      </c>
      <c r="I738" s="80">
        <v>0</v>
      </c>
      <c r="J738" s="80">
        <v>17</v>
      </c>
      <c r="K738" s="78">
        <v>8600</v>
      </c>
    </row>
    <row r="739" spans="1:11">
      <c r="A739" s="80" t="s">
        <v>79</v>
      </c>
      <c r="B739" s="80">
        <v>80</v>
      </c>
      <c r="C739" s="80">
        <v>0</v>
      </c>
      <c r="D739" s="80">
        <f t="shared" si="36"/>
        <v>2387</v>
      </c>
      <c r="E739" s="80">
        <v>0</v>
      </c>
      <c r="F739" s="80">
        <v>0</v>
      </c>
      <c r="G739" s="80">
        <v>0</v>
      </c>
      <c r="H739" s="80">
        <f t="shared" si="37"/>
        <v>193</v>
      </c>
      <c r="I739" s="80">
        <v>0</v>
      </c>
      <c r="J739" s="80">
        <v>18</v>
      </c>
      <c r="K739" s="78">
        <v>10000</v>
      </c>
    </row>
    <row r="740" spans="1:11">
      <c r="A740" s="80" t="s">
        <v>79</v>
      </c>
      <c r="B740" s="80">
        <v>80</v>
      </c>
      <c r="C740" s="80">
        <v>0</v>
      </c>
      <c r="D740" s="80">
        <f t="shared" si="36"/>
        <v>2468</v>
      </c>
      <c r="E740" s="80">
        <v>0</v>
      </c>
      <c r="F740" s="80">
        <v>0</v>
      </c>
      <c r="G740" s="80">
        <v>0</v>
      </c>
      <c r="H740" s="80">
        <f t="shared" si="37"/>
        <v>200</v>
      </c>
      <c r="I740" s="80">
        <v>0</v>
      </c>
      <c r="J740" s="80">
        <v>19</v>
      </c>
      <c r="K740" s="78">
        <v>11700</v>
      </c>
    </row>
    <row r="741" spans="1:11">
      <c r="A741" s="80" t="s">
        <v>79</v>
      </c>
      <c r="B741" s="80">
        <v>80</v>
      </c>
      <c r="C741" s="80">
        <v>0</v>
      </c>
      <c r="D741" s="80">
        <f t="shared" si="36"/>
        <v>2549</v>
      </c>
      <c r="E741" s="80">
        <v>0</v>
      </c>
      <c r="F741" s="80">
        <v>0</v>
      </c>
      <c r="G741" s="80">
        <v>0</v>
      </c>
      <c r="H741" s="80">
        <f t="shared" si="37"/>
        <v>207</v>
      </c>
      <c r="I741" s="80">
        <v>0</v>
      </c>
      <c r="J741" s="80">
        <v>20</v>
      </c>
      <c r="K741" s="78">
        <v>13600</v>
      </c>
    </row>
    <row r="742" spans="1:11">
      <c r="A742" s="80" t="s">
        <v>79</v>
      </c>
      <c r="B742" s="80">
        <v>80</v>
      </c>
      <c r="C742" s="80">
        <v>0</v>
      </c>
      <c r="D742" s="80">
        <f t="shared" si="36"/>
        <v>2630</v>
      </c>
      <c r="E742" s="80">
        <v>0</v>
      </c>
      <c r="F742" s="80">
        <v>0</v>
      </c>
      <c r="G742" s="80">
        <v>0</v>
      </c>
      <c r="H742" s="80">
        <f t="shared" si="37"/>
        <v>214</v>
      </c>
      <c r="I742" s="80">
        <v>0</v>
      </c>
      <c r="J742" s="80">
        <v>21</v>
      </c>
      <c r="K742" s="78">
        <v>15900</v>
      </c>
    </row>
    <row r="743" spans="1:11">
      <c r="A743" s="80" t="s">
        <v>79</v>
      </c>
      <c r="B743" s="80">
        <v>80</v>
      </c>
      <c r="C743" s="80">
        <v>0</v>
      </c>
      <c r="D743" s="80">
        <f t="shared" si="36"/>
        <v>2711</v>
      </c>
      <c r="E743" s="80">
        <v>0</v>
      </c>
      <c r="F743" s="80">
        <v>0</v>
      </c>
      <c r="G743" s="80">
        <v>0</v>
      </c>
      <c r="H743" s="80">
        <f t="shared" si="37"/>
        <v>221</v>
      </c>
      <c r="I743" s="80">
        <v>0</v>
      </c>
      <c r="J743" s="80">
        <v>22</v>
      </c>
      <c r="K743" s="78">
        <v>18300</v>
      </c>
    </row>
    <row r="744" spans="1:11">
      <c r="A744" s="80" t="s">
        <v>79</v>
      </c>
      <c r="B744" s="80">
        <v>80</v>
      </c>
      <c r="C744" s="80">
        <v>0</v>
      </c>
      <c r="D744" s="80">
        <f t="shared" si="36"/>
        <v>2792</v>
      </c>
      <c r="E744" s="80">
        <v>0</v>
      </c>
      <c r="F744" s="80">
        <v>0</v>
      </c>
      <c r="G744" s="80">
        <v>0</v>
      </c>
      <c r="H744" s="80">
        <f t="shared" si="37"/>
        <v>228</v>
      </c>
      <c r="I744" s="80">
        <v>0</v>
      </c>
      <c r="J744" s="80">
        <v>23</v>
      </c>
      <c r="K744" s="78">
        <v>21100</v>
      </c>
    </row>
    <row r="745" spans="1:11">
      <c r="A745" s="80" t="s">
        <v>79</v>
      </c>
      <c r="B745" s="80">
        <v>80</v>
      </c>
      <c r="C745" s="80">
        <v>0</v>
      </c>
      <c r="D745" s="80">
        <f t="shared" si="36"/>
        <v>2873</v>
      </c>
      <c r="E745" s="80">
        <v>0</v>
      </c>
      <c r="F745" s="80">
        <v>0</v>
      </c>
      <c r="G745" s="80">
        <v>0</v>
      </c>
      <c r="H745" s="80">
        <f t="shared" si="37"/>
        <v>235</v>
      </c>
      <c r="I745" s="80">
        <v>0</v>
      </c>
      <c r="J745" s="80">
        <v>24</v>
      </c>
      <c r="K745" s="78">
        <v>24100</v>
      </c>
    </row>
    <row r="746" spans="1:11">
      <c r="A746" s="80" t="s">
        <v>79</v>
      </c>
      <c r="B746" s="80">
        <v>80</v>
      </c>
      <c r="C746" s="80">
        <v>0</v>
      </c>
      <c r="D746" s="80">
        <f t="shared" si="36"/>
        <v>2954</v>
      </c>
      <c r="E746" s="80">
        <v>0</v>
      </c>
      <c r="F746" s="80">
        <v>0</v>
      </c>
      <c r="G746" s="80">
        <v>0</v>
      </c>
      <c r="H746" s="80">
        <f t="shared" si="37"/>
        <v>242</v>
      </c>
      <c r="I746" s="80">
        <v>0</v>
      </c>
      <c r="J746" s="80">
        <v>25</v>
      </c>
      <c r="K746" s="78">
        <v>27400</v>
      </c>
    </row>
    <row r="747" spans="1:11">
      <c r="A747" s="80" t="s">
        <v>79</v>
      </c>
      <c r="B747" s="80">
        <v>80</v>
      </c>
      <c r="C747" s="80">
        <v>0</v>
      </c>
      <c r="D747" s="80">
        <f t="shared" si="36"/>
        <v>3035</v>
      </c>
      <c r="E747" s="80">
        <v>0</v>
      </c>
      <c r="F747" s="80">
        <v>0</v>
      </c>
      <c r="G747" s="80">
        <v>0</v>
      </c>
      <c r="H747" s="80">
        <f t="shared" si="37"/>
        <v>249</v>
      </c>
      <c r="I747" s="80">
        <v>0</v>
      </c>
      <c r="J747" s="80">
        <v>26</v>
      </c>
      <c r="K747" s="78">
        <v>31300</v>
      </c>
    </row>
    <row r="748" spans="1:11">
      <c r="A748" s="80" t="s">
        <v>79</v>
      </c>
      <c r="B748" s="80">
        <v>80</v>
      </c>
      <c r="C748" s="80">
        <v>0</v>
      </c>
      <c r="D748" s="80">
        <f t="shared" si="36"/>
        <v>3116</v>
      </c>
      <c r="E748" s="80">
        <v>0</v>
      </c>
      <c r="F748" s="80">
        <v>0</v>
      </c>
      <c r="G748" s="80">
        <v>0</v>
      </c>
      <c r="H748" s="80">
        <f t="shared" si="37"/>
        <v>256</v>
      </c>
      <c r="I748" s="80">
        <v>0</v>
      </c>
      <c r="J748" s="80">
        <v>27</v>
      </c>
      <c r="K748" s="78">
        <v>35400</v>
      </c>
    </row>
    <row r="749" spans="1:11">
      <c r="A749" s="80" t="s">
        <v>79</v>
      </c>
      <c r="B749" s="80">
        <v>80</v>
      </c>
      <c r="C749" s="80">
        <v>0</v>
      </c>
      <c r="D749" s="80">
        <f t="shared" si="36"/>
        <v>3197</v>
      </c>
      <c r="E749" s="80">
        <v>0</v>
      </c>
      <c r="F749" s="80">
        <v>0</v>
      </c>
      <c r="G749" s="80">
        <v>0</v>
      </c>
      <c r="H749" s="80">
        <f t="shared" si="37"/>
        <v>263</v>
      </c>
      <c r="I749" s="80">
        <v>0</v>
      </c>
      <c r="J749" s="80">
        <v>28</v>
      </c>
      <c r="K749" s="78">
        <v>40100</v>
      </c>
    </row>
    <row r="750" spans="1:11">
      <c r="A750" s="80" t="s">
        <v>79</v>
      </c>
      <c r="B750" s="80">
        <v>80</v>
      </c>
      <c r="C750" s="80">
        <v>0</v>
      </c>
      <c r="D750" s="80">
        <f t="shared" si="36"/>
        <v>3278</v>
      </c>
      <c r="E750" s="80">
        <v>0</v>
      </c>
      <c r="F750" s="80">
        <v>0</v>
      </c>
      <c r="G750" s="80">
        <v>0</v>
      </c>
      <c r="H750" s="80">
        <f t="shared" si="37"/>
        <v>270</v>
      </c>
      <c r="I750" s="80">
        <v>0</v>
      </c>
      <c r="J750" s="80">
        <v>29</v>
      </c>
      <c r="K750" s="78">
        <v>45100</v>
      </c>
    </row>
    <row r="751" spans="1:11">
      <c r="A751" s="80" t="s">
        <v>79</v>
      </c>
      <c r="B751" s="80">
        <v>80</v>
      </c>
      <c r="C751" s="80">
        <v>0</v>
      </c>
      <c r="D751" s="80">
        <f t="shared" si="36"/>
        <v>3359</v>
      </c>
      <c r="E751" s="80">
        <v>0</v>
      </c>
      <c r="F751" s="80">
        <v>0</v>
      </c>
      <c r="G751" s="80">
        <v>0</v>
      </c>
      <c r="H751" s="80">
        <f t="shared" si="37"/>
        <v>277</v>
      </c>
      <c r="I751" s="80">
        <v>0</v>
      </c>
      <c r="J751" s="80">
        <v>30</v>
      </c>
      <c r="K751" s="78">
        <v>50600</v>
      </c>
    </row>
    <row r="752" spans="1:11">
      <c r="A752" s="80" t="s">
        <v>79</v>
      </c>
      <c r="B752" s="80">
        <v>80</v>
      </c>
      <c r="C752" s="80">
        <v>0</v>
      </c>
      <c r="D752" s="80">
        <f t="shared" si="36"/>
        <v>3440</v>
      </c>
      <c r="E752" s="80">
        <v>0</v>
      </c>
      <c r="F752" s="80">
        <v>0</v>
      </c>
      <c r="G752" s="80">
        <v>0</v>
      </c>
      <c r="H752" s="80">
        <f t="shared" si="37"/>
        <v>284</v>
      </c>
      <c r="I752" s="80">
        <v>0</v>
      </c>
      <c r="J752" s="80">
        <v>31</v>
      </c>
      <c r="K752" s="78">
        <v>56800</v>
      </c>
    </row>
    <row r="753" spans="1:11">
      <c r="A753" s="80" t="s">
        <v>79</v>
      </c>
      <c r="B753" s="80">
        <v>80</v>
      </c>
      <c r="C753" s="80">
        <v>0</v>
      </c>
      <c r="D753" s="80">
        <f t="shared" si="36"/>
        <v>3521</v>
      </c>
      <c r="E753" s="80">
        <v>0</v>
      </c>
      <c r="F753" s="80">
        <v>0</v>
      </c>
      <c r="G753" s="80">
        <v>0</v>
      </c>
      <c r="H753" s="80">
        <f t="shared" si="37"/>
        <v>291</v>
      </c>
      <c r="I753" s="80">
        <v>0</v>
      </c>
      <c r="J753" s="80">
        <v>32</v>
      </c>
      <c r="K753" s="78">
        <v>63200</v>
      </c>
    </row>
    <row r="754" spans="1:11">
      <c r="A754" s="80" t="s">
        <v>79</v>
      </c>
      <c r="B754" s="80">
        <v>80</v>
      </c>
      <c r="C754" s="80">
        <v>0</v>
      </c>
      <c r="D754" s="80">
        <f t="shared" si="36"/>
        <v>3602</v>
      </c>
      <c r="E754" s="80">
        <v>0</v>
      </c>
      <c r="F754" s="80">
        <v>0</v>
      </c>
      <c r="G754" s="80">
        <v>0</v>
      </c>
      <c r="H754" s="80">
        <f t="shared" si="37"/>
        <v>298</v>
      </c>
      <c r="I754" s="80">
        <v>0</v>
      </c>
      <c r="J754" s="80">
        <v>33</v>
      </c>
      <c r="K754" s="78">
        <v>70600</v>
      </c>
    </row>
    <row r="755" spans="1:11">
      <c r="A755" s="80" t="s">
        <v>79</v>
      </c>
      <c r="B755" s="80">
        <v>80</v>
      </c>
      <c r="C755" s="80">
        <v>0</v>
      </c>
      <c r="D755" s="80">
        <f t="shared" si="36"/>
        <v>3683</v>
      </c>
      <c r="E755" s="80">
        <v>0</v>
      </c>
      <c r="F755" s="80">
        <v>0</v>
      </c>
      <c r="G755" s="80">
        <v>0</v>
      </c>
      <c r="H755" s="80">
        <f t="shared" si="37"/>
        <v>305</v>
      </c>
      <c r="I755" s="80">
        <v>0</v>
      </c>
      <c r="J755" s="80">
        <v>34</v>
      </c>
      <c r="K755" s="78">
        <v>78400</v>
      </c>
    </row>
    <row r="756" spans="1:11">
      <c r="A756" s="80" t="s">
        <v>79</v>
      </c>
      <c r="B756" s="80">
        <v>80</v>
      </c>
      <c r="C756" s="80">
        <v>0</v>
      </c>
      <c r="D756" s="80">
        <f t="shared" si="36"/>
        <v>3764</v>
      </c>
      <c r="E756" s="80">
        <v>0</v>
      </c>
      <c r="F756" s="80">
        <v>0</v>
      </c>
      <c r="G756" s="80">
        <v>0</v>
      </c>
      <c r="H756" s="80">
        <f t="shared" si="37"/>
        <v>312</v>
      </c>
      <c r="I756" s="80">
        <v>0</v>
      </c>
      <c r="J756" s="80">
        <v>35</v>
      </c>
      <c r="K756" s="78">
        <v>87000</v>
      </c>
    </row>
    <row r="757" spans="1:11">
      <c r="A757" s="80" t="s">
        <v>79</v>
      </c>
      <c r="B757" s="80">
        <v>80</v>
      </c>
      <c r="C757" s="80">
        <v>0</v>
      </c>
      <c r="D757" s="80">
        <f t="shared" si="36"/>
        <v>3845</v>
      </c>
      <c r="E757" s="80">
        <v>0</v>
      </c>
      <c r="F757" s="80">
        <v>0</v>
      </c>
      <c r="G757" s="80">
        <v>0</v>
      </c>
      <c r="H757" s="80">
        <f t="shared" si="37"/>
        <v>319</v>
      </c>
      <c r="I757" s="80">
        <v>0</v>
      </c>
      <c r="J757" s="80">
        <v>36</v>
      </c>
      <c r="K757" s="78">
        <v>96400</v>
      </c>
    </row>
    <row r="758" spans="1:11">
      <c r="A758" s="80" t="s">
        <v>79</v>
      </c>
      <c r="B758" s="80">
        <v>80</v>
      </c>
      <c r="C758" s="80">
        <v>0</v>
      </c>
      <c r="D758" s="80">
        <f t="shared" si="36"/>
        <v>3926</v>
      </c>
      <c r="E758" s="80">
        <v>0</v>
      </c>
      <c r="F758" s="80">
        <v>0</v>
      </c>
      <c r="G758" s="80">
        <v>0</v>
      </c>
      <c r="H758" s="80">
        <f t="shared" si="37"/>
        <v>326</v>
      </c>
      <c r="I758" s="80">
        <v>0</v>
      </c>
      <c r="J758" s="80">
        <v>37</v>
      </c>
      <c r="K758" s="78">
        <v>107000</v>
      </c>
    </row>
    <row r="759" spans="1:11">
      <c r="A759" s="80" t="s">
        <v>79</v>
      </c>
      <c r="B759" s="80">
        <v>80</v>
      </c>
      <c r="C759" s="80">
        <v>0</v>
      </c>
      <c r="D759" s="80">
        <f t="shared" si="36"/>
        <v>4007</v>
      </c>
      <c r="E759" s="80">
        <v>0</v>
      </c>
      <c r="F759" s="80">
        <v>0</v>
      </c>
      <c r="G759" s="80">
        <v>0</v>
      </c>
      <c r="H759" s="80">
        <f t="shared" si="37"/>
        <v>333</v>
      </c>
      <c r="I759" s="80">
        <v>0</v>
      </c>
      <c r="J759" s="80">
        <v>38</v>
      </c>
      <c r="K759" s="78">
        <v>118000</v>
      </c>
    </row>
    <row r="760" spans="1:11">
      <c r="A760" s="80" t="s">
        <v>79</v>
      </c>
      <c r="B760" s="80">
        <v>80</v>
      </c>
      <c r="C760" s="80">
        <v>0</v>
      </c>
      <c r="D760" s="80">
        <f t="shared" si="36"/>
        <v>4088</v>
      </c>
      <c r="E760" s="80">
        <v>0</v>
      </c>
      <c r="F760" s="80">
        <v>0</v>
      </c>
      <c r="G760" s="80">
        <v>0</v>
      </c>
      <c r="H760" s="80">
        <f t="shared" si="37"/>
        <v>340</v>
      </c>
      <c r="I760" s="80">
        <v>0</v>
      </c>
      <c r="J760" s="80">
        <v>39</v>
      </c>
      <c r="K760" s="78">
        <v>130000</v>
      </c>
    </row>
    <row r="761" spans="1:11">
      <c r="A761" s="80" t="s">
        <v>79</v>
      </c>
      <c r="B761" s="80">
        <v>80</v>
      </c>
      <c r="C761" s="80">
        <v>0</v>
      </c>
      <c r="D761" s="80">
        <f t="shared" si="36"/>
        <v>4169</v>
      </c>
      <c r="E761" s="80">
        <v>0</v>
      </c>
      <c r="F761" s="80">
        <v>0</v>
      </c>
      <c r="G761" s="80">
        <v>0</v>
      </c>
      <c r="H761" s="80">
        <f t="shared" si="37"/>
        <v>347</v>
      </c>
      <c r="I761" s="80">
        <v>0</v>
      </c>
      <c r="J761" s="80">
        <v>40</v>
      </c>
      <c r="K761" s="78">
        <v>142000</v>
      </c>
    </row>
    <row r="762" spans="1:11">
      <c r="A762" s="80" t="s">
        <v>79</v>
      </c>
      <c r="B762" s="80">
        <v>80</v>
      </c>
      <c r="C762" s="80">
        <v>0</v>
      </c>
      <c r="D762" s="80">
        <f t="shared" si="36"/>
        <v>4250</v>
      </c>
      <c r="E762" s="80">
        <v>0</v>
      </c>
      <c r="F762" s="80">
        <v>0</v>
      </c>
      <c r="G762" s="80">
        <v>0</v>
      </c>
      <c r="H762" s="80">
        <f t="shared" si="37"/>
        <v>354</v>
      </c>
      <c r="I762" s="80">
        <v>0</v>
      </c>
      <c r="J762" s="80">
        <v>41</v>
      </c>
      <c r="K762" s="78">
        <v>156000</v>
      </c>
    </row>
    <row r="763" spans="1:11">
      <c r="A763" s="80" t="s">
        <v>79</v>
      </c>
      <c r="B763" s="80">
        <v>80</v>
      </c>
      <c r="C763" s="80">
        <v>0</v>
      </c>
      <c r="D763" s="80">
        <f t="shared" si="36"/>
        <v>4331</v>
      </c>
      <c r="E763" s="80">
        <v>0</v>
      </c>
      <c r="F763" s="80">
        <v>0</v>
      </c>
      <c r="G763" s="80">
        <v>0</v>
      </c>
      <c r="H763" s="80">
        <f t="shared" si="37"/>
        <v>361</v>
      </c>
      <c r="I763" s="80">
        <v>0</v>
      </c>
      <c r="J763" s="80">
        <v>42</v>
      </c>
      <c r="K763" s="78">
        <v>171000</v>
      </c>
    </row>
    <row r="764" spans="1:11">
      <c r="A764" s="80" t="s">
        <v>79</v>
      </c>
      <c r="B764" s="80">
        <v>80</v>
      </c>
      <c r="C764" s="80">
        <v>0</v>
      </c>
      <c r="D764" s="80">
        <f t="shared" si="36"/>
        <v>4412</v>
      </c>
      <c r="E764" s="80">
        <v>0</v>
      </c>
      <c r="F764" s="80">
        <v>0</v>
      </c>
      <c r="G764" s="80">
        <v>0</v>
      </c>
      <c r="H764" s="80">
        <f t="shared" si="37"/>
        <v>368</v>
      </c>
      <c r="I764" s="80">
        <v>0</v>
      </c>
      <c r="J764" s="80">
        <v>43</v>
      </c>
      <c r="K764" s="78">
        <v>187000</v>
      </c>
    </row>
    <row r="765" spans="1:11">
      <c r="A765" s="80" t="s">
        <v>79</v>
      </c>
      <c r="B765" s="80">
        <v>80</v>
      </c>
      <c r="C765" s="80">
        <v>0</v>
      </c>
      <c r="D765" s="80">
        <f t="shared" si="36"/>
        <v>4493</v>
      </c>
      <c r="E765" s="80">
        <v>0</v>
      </c>
      <c r="F765" s="80">
        <v>0</v>
      </c>
      <c r="G765" s="80">
        <v>0</v>
      </c>
      <c r="H765" s="80">
        <f t="shared" si="37"/>
        <v>375</v>
      </c>
      <c r="I765" s="80">
        <v>0</v>
      </c>
      <c r="J765" s="80">
        <v>44</v>
      </c>
      <c r="K765" s="78">
        <v>204000</v>
      </c>
    </row>
    <row r="766" spans="1:11">
      <c r="A766" s="80" t="s">
        <v>79</v>
      </c>
      <c r="B766" s="80">
        <v>80</v>
      </c>
      <c r="C766" s="80">
        <v>0</v>
      </c>
      <c r="D766" s="80">
        <f t="shared" si="36"/>
        <v>4574</v>
      </c>
      <c r="E766" s="80">
        <v>0</v>
      </c>
      <c r="F766" s="80">
        <v>0</v>
      </c>
      <c r="G766" s="80">
        <v>0</v>
      </c>
      <c r="H766" s="80">
        <f t="shared" si="37"/>
        <v>382</v>
      </c>
      <c r="I766" s="80">
        <v>0</v>
      </c>
      <c r="J766" s="80">
        <v>45</v>
      </c>
      <c r="K766" s="78">
        <v>222000</v>
      </c>
    </row>
    <row r="767" spans="1:11">
      <c r="A767" s="80" t="s">
        <v>79</v>
      </c>
      <c r="B767" s="80">
        <v>80</v>
      </c>
      <c r="C767" s="80">
        <v>0</v>
      </c>
      <c r="D767" s="80">
        <f t="shared" si="36"/>
        <v>4655</v>
      </c>
      <c r="E767" s="80">
        <v>0</v>
      </c>
      <c r="F767" s="80">
        <v>0</v>
      </c>
      <c r="G767" s="80">
        <v>0</v>
      </c>
      <c r="H767" s="80">
        <f t="shared" si="37"/>
        <v>389</v>
      </c>
      <c r="I767" s="80">
        <v>0</v>
      </c>
      <c r="J767" s="80">
        <v>46</v>
      </c>
      <c r="K767" s="78">
        <v>242000</v>
      </c>
    </row>
    <row r="768" spans="1:11">
      <c r="A768" s="80" t="s">
        <v>79</v>
      </c>
      <c r="B768" s="80">
        <v>80</v>
      </c>
      <c r="C768" s="80">
        <v>0</v>
      </c>
      <c r="D768" s="80">
        <f t="shared" si="36"/>
        <v>4736</v>
      </c>
      <c r="E768" s="80">
        <v>0</v>
      </c>
      <c r="F768" s="80">
        <v>0</v>
      </c>
      <c r="G768" s="80">
        <v>0</v>
      </c>
      <c r="H768" s="80">
        <f t="shared" si="37"/>
        <v>396</v>
      </c>
      <c r="I768" s="80">
        <v>0</v>
      </c>
      <c r="J768" s="80">
        <v>47</v>
      </c>
      <c r="K768" s="78">
        <v>262000</v>
      </c>
    </row>
    <row r="769" spans="1:11">
      <c r="A769" s="80" t="s">
        <v>79</v>
      </c>
      <c r="B769" s="80">
        <v>80</v>
      </c>
      <c r="C769" s="80">
        <v>0</v>
      </c>
      <c r="D769" s="80">
        <f t="shared" si="36"/>
        <v>4817</v>
      </c>
      <c r="E769" s="80">
        <v>0</v>
      </c>
      <c r="F769" s="80">
        <v>0</v>
      </c>
      <c r="G769" s="80">
        <v>0</v>
      </c>
      <c r="H769" s="80">
        <f t="shared" si="37"/>
        <v>403</v>
      </c>
      <c r="I769" s="80">
        <v>0</v>
      </c>
      <c r="J769" s="80">
        <v>48</v>
      </c>
      <c r="K769" s="78">
        <v>284000</v>
      </c>
    </row>
    <row r="770" spans="1:11">
      <c r="A770" s="80" t="s">
        <v>79</v>
      </c>
      <c r="B770" s="80">
        <v>80</v>
      </c>
      <c r="C770" s="80">
        <v>0</v>
      </c>
      <c r="D770" s="80">
        <f t="shared" si="36"/>
        <v>4898</v>
      </c>
      <c r="E770" s="80">
        <v>0</v>
      </c>
      <c r="F770" s="80">
        <v>0</v>
      </c>
      <c r="G770" s="80">
        <v>0</v>
      </c>
      <c r="H770" s="80">
        <f t="shared" si="37"/>
        <v>410</v>
      </c>
      <c r="I770" s="80">
        <v>0</v>
      </c>
      <c r="J770" s="80">
        <v>49</v>
      </c>
      <c r="K770" s="78">
        <v>308000</v>
      </c>
    </row>
    <row r="771" spans="1:11">
      <c r="A771" s="80" t="s">
        <v>79</v>
      </c>
      <c r="B771" s="80">
        <v>80</v>
      </c>
      <c r="C771" s="80">
        <v>0</v>
      </c>
      <c r="D771" s="80">
        <f t="shared" si="36"/>
        <v>4979</v>
      </c>
      <c r="E771" s="80">
        <v>0</v>
      </c>
      <c r="F771" s="80">
        <v>0</v>
      </c>
      <c r="G771" s="80">
        <v>0</v>
      </c>
      <c r="H771" s="80">
        <f t="shared" si="37"/>
        <v>417</v>
      </c>
      <c r="I771" s="80">
        <v>0</v>
      </c>
      <c r="J771" s="80">
        <v>50</v>
      </c>
      <c r="K771" s="78">
        <v>334000</v>
      </c>
    </row>
    <row r="772" spans="1:11">
      <c r="A772" s="80" t="s">
        <v>79</v>
      </c>
      <c r="B772" s="80">
        <v>80</v>
      </c>
      <c r="C772" s="80">
        <v>0</v>
      </c>
      <c r="D772" s="80">
        <f t="shared" si="36"/>
        <v>5060</v>
      </c>
      <c r="E772" s="80">
        <v>0</v>
      </c>
      <c r="F772" s="80">
        <v>0</v>
      </c>
      <c r="G772" s="80">
        <v>0</v>
      </c>
      <c r="H772" s="80">
        <f t="shared" si="37"/>
        <v>424</v>
      </c>
      <c r="I772" s="80">
        <v>0</v>
      </c>
      <c r="J772" s="80">
        <v>51</v>
      </c>
      <c r="K772" s="78">
        <v>361000</v>
      </c>
    </row>
    <row r="773" spans="1:11">
      <c r="A773" s="80" t="s">
        <v>79</v>
      </c>
      <c r="B773" s="80">
        <v>80</v>
      </c>
      <c r="C773" s="80">
        <v>0</v>
      </c>
      <c r="D773" s="80">
        <f t="shared" si="36"/>
        <v>5141</v>
      </c>
      <c r="E773" s="80">
        <v>0</v>
      </c>
      <c r="F773" s="80">
        <v>0</v>
      </c>
      <c r="G773" s="80">
        <v>0</v>
      </c>
      <c r="H773" s="80">
        <f t="shared" si="37"/>
        <v>431</v>
      </c>
      <c r="I773" s="80">
        <v>0</v>
      </c>
      <c r="J773" s="80">
        <v>52</v>
      </c>
      <c r="K773" s="78">
        <v>390000</v>
      </c>
    </row>
    <row r="774" spans="1:11">
      <c r="A774" s="80" t="s">
        <v>79</v>
      </c>
      <c r="B774" s="80">
        <v>80</v>
      </c>
      <c r="C774" s="80">
        <v>0</v>
      </c>
      <c r="D774" s="80">
        <f t="shared" si="36"/>
        <v>5222</v>
      </c>
      <c r="E774" s="80">
        <v>0</v>
      </c>
      <c r="F774" s="80">
        <v>0</v>
      </c>
      <c r="G774" s="80">
        <v>0</v>
      </c>
      <c r="H774" s="80">
        <f t="shared" si="37"/>
        <v>438</v>
      </c>
      <c r="I774" s="80">
        <v>0</v>
      </c>
      <c r="J774" s="80">
        <v>53</v>
      </c>
      <c r="K774" s="78">
        <v>420000</v>
      </c>
    </row>
    <row r="775" spans="1:11">
      <c r="A775" s="80" t="s">
        <v>79</v>
      </c>
      <c r="B775" s="80">
        <v>80</v>
      </c>
      <c r="C775" s="80">
        <v>0</v>
      </c>
      <c r="D775" s="80">
        <f t="shared" si="36"/>
        <v>5303</v>
      </c>
      <c r="E775" s="80">
        <v>0</v>
      </c>
      <c r="F775" s="80">
        <v>0</v>
      </c>
      <c r="G775" s="80">
        <v>0</v>
      </c>
      <c r="H775" s="80">
        <f t="shared" si="37"/>
        <v>445</v>
      </c>
      <c r="I775" s="80">
        <v>0</v>
      </c>
      <c r="J775" s="80">
        <v>54</v>
      </c>
      <c r="K775" s="78">
        <v>453000</v>
      </c>
    </row>
    <row r="776" spans="1:11">
      <c r="A776" s="80" t="s">
        <v>79</v>
      </c>
      <c r="B776" s="80">
        <v>80</v>
      </c>
      <c r="C776" s="80">
        <v>0</v>
      </c>
      <c r="D776" s="80">
        <f t="shared" si="36"/>
        <v>5384</v>
      </c>
      <c r="E776" s="80">
        <v>0</v>
      </c>
      <c r="F776" s="80">
        <v>0</v>
      </c>
      <c r="G776" s="80">
        <v>0</v>
      </c>
      <c r="H776" s="80">
        <f t="shared" si="37"/>
        <v>452</v>
      </c>
      <c r="I776" s="80">
        <v>0</v>
      </c>
      <c r="J776" s="80">
        <v>55</v>
      </c>
      <c r="K776" s="78">
        <v>488000</v>
      </c>
    </row>
    <row r="777" spans="1:11">
      <c r="A777" s="80" t="s">
        <v>79</v>
      </c>
      <c r="B777" s="80">
        <v>80</v>
      </c>
      <c r="C777" s="80">
        <v>0</v>
      </c>
      <c r="D777" s="80">
        <f t="shared" si="36"/>
        <v>5465</v>
      </c>
      <c r="E777" s="80">
        <v>0</v>
      </c>
      <c r="F777" s="80">
        <v>0</v>
      </c>
      <c r="G777" s="80">
        <v>0</v>
      </c>
      <c r="H777" s="80">
        <f t="shared" si="37"/>
        <v>459</v>
      </c>
      <c r="I777" s="80">
        <v>0</v>
      </c>
      <c r="J777" s="80">
        <v>56</v>
      </c>
      <c r="K777" s="78">
        <v>524000</v>
      </c>
    </row>
    <row r="778" spans="1:11">
      <c r="A778" s="80" t="s">
        <v>79</v>
      </c>
      <c r="B778" s="80">
        <v>80</v>
      </c>
      <c r="C778" s="80">
        <v>0</v>
      </c>
      <c r="D778" s="80">
        <f t="shared" si="36"/>
        <v>5546</v>
      </c>
      <c r="E778" s="80">
        <v>0</v>
      </c>
      <c r="F778" s="80">
        <v>0</v>
      </c>
      <c r="G778" s="80">
        <v>0</v>
      </c>
      <c r="H778" s="80">
        <f t="shared" si="37"/>
        <v>466</v>
      </c>
      <c r="I778" s="80">
        <v>0</v>
      </c>
      <c r="J778" s="80">
        <v>57</v>
      </c>
      <c r="K778" s="78">
        <v>563000</v>
      </c>
    </row>
    <row r="779" spans="1:11">
      <c r="A779" s="80" t="s">
        <v>79</v>
      </c>
      <c r="B779" s="80">
        <v>80</v>
      </c>
      <c r="C779" s="80">
        <v>0</v>
      </c>
      <c r="D779" s="80">
        <f t="shared" si="36"/>
        <v>5627</v>
      </c>
      <c r="E779" s="80">
        <v>0</v>
      </c>
      <c r="F779" s="80">
        <v>0</v>
      </c>
      <c r="G779" s="80">
        <v>0</v>
      </c>
      <c r="H779" s="80">
        <f t="shared" si="37"/>
        <v>473</v>
      </c>
      <c r="I779" s="80">
        <v>0</v>
      </c>
      <c r="J779" s="80">
        <v>58</v>
      </c>
      <c r="K779" s="78">
        <v>605000</v>
      </c>
    </row>
    <row r="780" spans="1:11">
      <c r="A780" s="80" t="s">
        <v>79</v>
      </c>
      <c r="B780" s="80">
        <v>80</v>
      </c>
      <c r="C780" s="80">
        <v>0</v>
      </c>
      <c r="D780" s="80">
        <f t="shared" si="36"/>
        <v>5708</v>
      </c>
      <c r="E780" s="80">
        <v>0</v>
      </c>
      <c r="F780" s="80">
        <v>0</v>
      </c>
      <c r="G780" s="80">
        <v>0</v>
      </c>
      <c r="H780" s="80">
        <f t="shared" si="37"/>
        <v>480</v>
      </c>
      <c r="I780" s="80">
        <v>0</v>
      </c>
      <c r="J780" s="80">
        <v>59</v>
      </c>
      <c r="K780" s="78">
        <v>648000</v>
      </c>
    </row>
    <row r="781" spans="1:11">
      <c r="A781" s="80" t="s">
        <v>79</v>
      </c>
      <c r="B781" s="80">
        <v>80</v>
      </c>
      <c r="C781" s="80">
        <v>0</v>
      </c>
      <c r="D781" s="80">
        <f t="shared" si="36"/>
        <v>5789</v>
      </c>
      <c r="E781" s="80">
        <v>0</v>
      </c>
      <c r="F781" s="80">
        <v>0</v>
      </c>
      <c r="G781" s="80">
        <v>0</v>
      </c>
      <c r="H781" s="80">
        <f t="shared" si="37"/>
        <v>487</v>
      </c>
      <c r="I781" s="80">
        <v>0</v>
      </c>
      <c r="J781" s="80">
        <v>60</v>
      </c>
      <c r="K781" s="78">
        <v>695000</v>
      </c>
    </row>
    <row r="782" spans="1:11">
      <c r="A782" s="80" t="s">
        <v>79</v>
      </c>
      <c r="B782" s="80">
        <v>80</v>
      </c>
      <c r="C782" s="80">
        <v>0</v>
      </c>
      <c r="D782" s="80">
        <f t="shared" si="36"/>
        <v>5870</v>
      </c>
      <c r="E782" s="80">
        <v>0</v>
      </c>
      <c r="F782" s="80">
        <v>0</v>
      </c>
      <c r="G782" s="80">
        <v>0</v>
      </c>
      <c r="H782" s="80">
        <f t="shared" si="37"/>
        <v>494</v>
      </c>
      <c r="I782" s="80">
        <v>0</v>
      </c>
      <c r="J782" s="80">
        <v>61</v>
      </c>
      <c r="K782" s="78">
        <v>744000</v>
      </c>
    </row>
    <row r="783" spans="1:11">
      <c r="A783" s="80" t="s">
        <v>79</v>
      </c>
      <c r="B783" s="80">
        <v>80</v>
      </c>
      <c r="C783" s="80">
        <v>0</v>
      </c>
      <c r="D783" s="80">
        <f t="shared" si="36"/>
        <v>5951</v>
      </c>
      <c r="E783" s="80">
        <v>0</v>
      </c>
      <c r="F783" s="80">
        <v>0</v>
      </c>
      <c r="G783" s="80">
        <v>0</v>
      </c>
      <c r="H783" s="80">
        <f t="shared" si="37"/>
        <v>501</v>
      </c>
      <c r="I783" s="80">
        <v>0</v>
      </c>
      <c r="J783" s="80">
        <v>62</v>
      </c>
      <c r="K783" s="78">
        <v>796000</v>
      </c>
    </row>
    <row r="784" spans="1:11">
      <c r="A784" s="80" t="s">
        <v>79</v>
      </c>
      <c r="B784" s="80">
        <v>80</v>
      </c>
      <c r="C784" s="80">
        <v>0</v>
      </c>
      <c r="D784" s="80">
        <f t="shared" si="36"/>
        <v>6032</v>
      </c>
      <c r="E784" s="80">
        <v>0</v>
      </c>
      <c r="F784" s="80">
        <v>0</v>
      </c>
      <c r="G784" s="80">
        <v>0</v>
      </c>
      <c r="H784" s="80">
        <f t="shared" si="37"/>
        <v>508</v>
      </c>
      <c r="I784" s="80">
        <v>0</v>
      </c>
      <c r="J784" s="80">
        <v>63</v>
      </c>
      <c r="K784" s="78">
        <v>851000</v>
      </c>
    </row>
    <row r="785" spans="1:11">
      <c r="A785" s="80" t="s">
        <v>79</v>
      </c>
      <c r="B785" s="80">
        <v>80</v>
      </c>
      <c r="C785" s="80">
        <v>0</v>
      </c>
      <c r="D785" s="80">
        <f t="shared" si="36"/>
        <v>6113</v>
      </c>
      <c r="E785" s="80">
        <v>0</v>
      </c>
      <c r="F785" s="80">
        <v>0</v>
      </c>
      <c r="G785" s="80">
        <v>0</v>
      </c>
      <c r="H785" s="80">
        <f t="shared" si="37"/>
        <v>515</v>
      </c>
      <c r="I785" s="80">
        <v>0</v>
      </c>
      <c r="J785" s="80">
        <v>64</v>
      </c>
      <c r="K785" s="78">
        <v>908000</v>
      </c>
    </row>
    <row r="786" spans="1:11">
      <c r="A786" s="80" t="s">
        <v>79</v>
      </c>
      <c r="B786" s="80">
        <v>80</v>
      </c>
      <c r="C786" s="80">
        <v>0</v>
      </c>
      <c r="D786" s="80">
        <f t="shared" si="36"/>
        <v>6194</v>
      </c>
      <c r="E786" s="80">
        <v>0</v>
      </c>
      <c r="F786" s="80">
        <v>0</v>
      </c>
      <c r="G786" s="80">
        <v>0</v>
      </c>
      <c r="H786" s="80">
        <f t="shared" si="37"/>
        <v>522</v>
      </c>
      <c r="I786" s="80">
        <v>0</v>
      </c>
      <c r="J786" s="80">
        <v>65</v>
      </c>
      <c r="K786" s="78">
        <v>970000</v>
      </c>
    </row>
    <row r="787" spans="1:11">
      <c r="A787" s="80" t="s">
        <v>79</v>
      </c>
      <c r="B787" s="80">
        <v>80</v>
      </c>
      <c r="C787" s="80">
        <v>0</v>
      </c>
      <c r="D787" s="80">
        <f t="shared" ref="D787:D801" si="38">1010+81*(J787-1)</f>
        <v>6275</v>
      </c>
      <c r="E787" s="80">
        <v>0</v>
      </c>
      <c r="F787" s="80">
        <v>0</v>
      </c>
      <c r="G787" s="80">
        <v>0</v>
      </c>
      <c r="H787" s="80">
        <f t="shared" ref="H787:H801" si="39">74+7*(J787-1)</f>
        <v>529</v>
      </c>
      <c r="I787" s="80">
        <v>0</v>
      </c>
      <c r="J787" s="80">
        <v>66</v>
      </c>
      <c r="K787" s="78">
        <v>1033000</v>
      </c>
    </row>
    <row r="788" spans="1:11">
      <c r="A788" s="80" t="s">
        <v>79</v>
      </c>
      <c r="B788" s="80">
        <v>80</v>
      </c>
      <c r="C788" s="80">
        <v>0</v>
      </c>
      <c r="D788" s="80">
        <f t="shared" si="38"/>
        <v>6356</v>
      </c>
      <c r="E788" s="80">
        <v>0</v>
      </c>
      <c r="F788" s="80">
        <v>0</v>
      </c>
      <c r="G788" s="80">
        <v>0</v>
      </c>
      <c r="H788" s="80">
        <f t="shared" si="39"/>
        <v>536</v>
      </c>
      <c r="I788" s="80">
        <v>0</v>
      </c>
      <c r="J788" s="80">
        <v>67</v>
      </c>
      <c r="K788" s="78">
        <v>1102000</v>
      </c>
    </row>
    <row r="789" spans="1:11">
      <c r="A789" s="80" t="s">
        <v>79</v>
      </c>
      <c r="B789" s="80">
        <v>80</v>
      </c>
      <c r="C789" s="80">
        <v>0</v>
      </c>
      <c r="D789" s="80">
        <f t="shared" si="38"/>
        <v>6437</v>
      </c>
      <c r="E789" s="80">
        <v>0</v>
      </c>
      <c r="F789" s="80">
        <v>0</v>
      </c>
      <c r="G789" s="80">
        <v>0</v>
      </c>
      <c r="H789" s="80">
        <f t="shared" si="39"/>
        <v>543</v>
      </c>
      <c r="I789" s="80">
        <v>0</v>
      </c>
      <c r="J789" s="80">
        <v>68</v>
      </c>
      <c r="K789" s="78">
        <v>1174000</v>
      </c>
    </row>
    <row r="790" spans="1:11">
      <c r="A790" s="80" t="s">
        <v>79</v>
      </c>
      <c r="B790" s="80">
        <v>80</v>
      </c>
      <c r="C790" s="80">
        <v>0</v>
      </c>
      <c r="D790" s="80">
        <f t="shared" si="38"/>
        <v>6518</v>
      </c>
      <c r="E790" s="80">
        <v>0</v>
      </c>
      <c r="F790" s="80">
        <v>0</v>
      </c>
      <c r="G790" s="80">
        <v>0</v>
      </c>
      <c r="H790" s="80">
        <f t="shared" si="39"/>
        <v>550</v>
      </c>
      <c r="I790" s="80">
        <v>0</v>
      </c>
      <c r="J790" s="80">
        <v>69</v>
      </c>
      <c r="K790" s="78">
        <v>1249000</v>
      </c>
    </row>
    <row r="791" spans="1:11">
      <c r="A791" s="80" t="s">
        <v>79</v>
      </c>
      <c r="B791" s="80">
        <v>80</v>
      </c>
      <c r="C791" s="80">
        <v>0</v>
      </c>
      <c r="D791" s="80">
        <f t="shared" si="38"/>
        <v>6599</v>
      </c>
      <c r="E791" s="80">
        <v>0</v>
      </c>
      <c r="F791" s="80">
        <v>0</v>
      </c>
      <c r="G791" s="80">
        <v>0</v>
      </c>
      <c r="H791" s="80">
        <f t="shared" si="39"/>
        <v>557</v>
      </c>
      <c r="I791" s="80">
        <v>0</v>
      </c>
      <c r="J791" s="80">
        <v>70</v>
      </c>
      <c r="K791" s="78">
        <v>1328000</v>
      </c>
    </row>
    <row r="792" spans="1:11">
      <c r="A792" s="80" t="s">
        <v>79</v>
      </c>
      <c r="B792" s="80">
        <v>80</v>
      </c>
      <c r="C792" s="80">
        <v>0</v>
      </c>
      <c r="D792" s="80">
        <f t="shared" si="38"/>
        <v>6680</v>
      </c>
      <c r="E792" s="80">
        <v>0</v>
      </c>
      <c r="F792" s="80">
        <v>0</v>
      </c>
      <c r="G792" s="80">
        <v>0</v>
      </c>
      <c r="H792" s="80">
        <f t="shared" si="39"/>
        <v>564</v>
      </c>
      <c r="I792" s="80">
        <v>0</v>
      </c>
      <c r="J792" s="80">
        <v>71</v>
      </c>
      <c r="K792" s="78">
        <v>1412000</v>
      </c>
    </row>
    <row r="793" spans="1:11">
      <c r="A793" s="80" t="s">
        <v>79</v>
      </c>
      <c r="B793" s="80">
        <v>80</v>
      </c>
      <c r="C793" s="80">
        <v>0</v>
      </c>
      <c r="D793" s="80">
        <f t="shared" si="38"/>
        <v>6761</v>
      </c>
      <c r="E793" s="80">
        <v>0</v>
      </c>
      <c r="F793" s="80">
        <v>0</v>
      </c>
      <c r="G793" s="80">
        <v>0</v>
      </c>
      <c r="H793" s="80">
        <f t="shared" si="39"/>
        <v>571</v>
      </c>
      <c r="I793" s="80">
        <v>0</v>
      </c>
      <c r="J793" s="80">
        <v>72</v>
      </c>
      <c r="K793" s="78">
        <v>1499000</v>
      </c>
    </row>
    <row r="794" spans="1:11">
      <c r="A794" s="80" t="s">
        <v>79</v>
      </c>
      <c r="B794" s="80">
        <v>80</v>
      </c>
      <c r="C794" s="80">
        <v>0</v>
      </c>
      <c r="D794" s="80">
        <f t="shared" si="38"/>
        <v>6842</v>
      </c>
      <c r="E794" s="80">
        <v>0</v>
      </c>
      <c r="F794" s="80">
        <v>0</v>
      </c>
      <c r="G794" s="80">
        <v>0</v>
      </c>
      <c r="H794" s="80">
        <f t="shared" si="39"/>
        <v>578</v>
      </c>
      <c r="I794" s="80">
        <v>0</v>
      </c>
      <c r="J794" s="80">
        <v>73</v>
      </c>
      <c r="K794" s="78">
        <v>1592000</v>
      </c>
    </row>
    <row r="795" spans="1:11">
      <c r="A795" s="80" t="s">
        <v>79</v>
      </c>
      <c r="B795" s="80">
        <v>80</v>
      </c>
      <c r="C795" s="80">
        <v>0</v>
      </c>
      <c r="D795" s="80">
        <f t="shared" si="38"/>
        <v>6923</v>
      </c>
      <c r="E795" s="80">
        <v>0</v>
      </c>
      <c r="F795" s="80">
        <v>0</v>
      </c>
      <c r="G795" s="80">
        <v>0</v>
      </c>
      <c r="H795" s="80">
        <f t="shared" si="39"/>
        <v>585</v>
      </c>
      <c r="I795" s="80">
        <v>0</v>
      </c>
      <c r="J795" s="80">
        <v>74</v>
      </c>
      <c r="K795" s="78">
        <v>1690000</v>
      </c>
    </row>
    <row r="796" spans="1:11">
      <c r="A796" s="80" t="s">
        <v>79</v>
      </c>
      <c r="B796" s="80">
        <v>80</v>
      </c>
      <c r="C796" s="80">
        <v>0</v>
      </c>
      <c r="D796" s="80">
        <f t="shared" si="38"/>
        <v>7004</v>
      </c>
      <c r="E796" s="80">
        <v>0</v>
      </c>
      <c r="F796" s="80">
        <v>0</v>
      </c>
      <c r="G796" s="80">
        <v>0</v>
      </c>
      <c r="H796" s="80">
        <f t="shared" si="39"/>
        <v>592</v>
      </c>
      <c r="I796" s="80">
        <v>0</v>
      </c>
      <c r="J796" s="80">
        <v>75</v>
      </c>
      <c r="K796" s="78">
        <v>1792000</v>
      </c>
    </row>
    <row r="797" spans="1:11">
      <c r="A797" s="80" t="s">
        <v>79</v>
      </c>
      <c r="B797" s="80">
        <v>80</v>
      </c>
      <c r="C797" s="80">
        <v>0</v>
      </c>
      <c r="D797" s="80">
        <f t="shared" si="38"/>
        <v>7085</v>
      </c>
      <c r="E797" s="80">
        <v>0</v>
      </c>
      <c r="F797" s="80">
        <v>0</v>
      </c>
      <c r="G797" s="80">
        <v>0</v>
      </c>
      <c r="H797" s="80">
        <f t="shared" si="39"/>
        <v>599</v>
      </c>
      <c r="I797" s="80">
        <v>0</v>
      </c>
      <c r="J797" s="80">
        <v>76</v>
      </c>
      <c r="K797" s="78">
        <v>1898000</v>
      </c>
    </row>
    <row r="798" spans="1:11">
      <c r="A798" s="80" t="s">
        <v>79</v>
      </c>
      <c r="B798" s="80">
        <v>80</v>
      </c>
      <c r="C798" s="80">
        <v>0</v>
      </c>
      <c r="D798" s="80">
        <f t="shared" si="38"/>
        <v>7166</v>
      </c>
      <c r="E798" s="80">
        <v>0</v>
      </c>
      <c r="F798" s="80">
        <v>0</v>
      </c>
      <c r="G798" s="80">
        <v>0</v>
      </c>
      <c r="H798" s="80">
        <f t="shared" si="39"/>
        <v>606</v>
      </c>
      <c r="I798" s="80">
        <v>0</v>
      </c>
      <c r="J798" s="80">
        <v>77</v>
      </c>
      <c r="K798" s="78">
        <v>2011000</v>
      </c>
    </row>
    <row r="799" spans="1:11">
      <c r="A799" s="80" t="s">
        <v>79</v>
      </c>
      <c r="B799" s="80">
        <v>80</v>
      </c>
      <c r="C799" s="80">
        <v>0</v>
      </c>
      <c r="D799" s="80">
        <f t="shared" si="38"/>
        <v>7247</v>
      </c>
      <c r="E799" s="80">
        <v>0</v>
      </c>
      <c r="F799" s="80">
        <v>0</v>
      </c>
      <c r="G799" s="80">
        <v>0</v>
      </c>
      <c r="H799" s="80">
        <f t="shared" si="39"/>
        <v>613</v>
      </c>
      <c r="I799" s="80">
        <v>0</v>
      </c>
      <c r="J799" s="80">
        <v>78</v>
      </c>
      <c r="K799" s="78">
        <v>2129000</v>
      </c>
    </row>
    <row r="800" spans="1:11">
      <c r="A800" s="80" t="s">
        <v>79</v>
      </c>
      <c r="B800" s="80">
        <v>80</v>
      </c>
      <c r="C800" s="80">
        <v>0</v>
      </c>
      <c r="D800" s="80">
        <f t="shared" si="38"/>
        <v>7328</v>
      </c>
      <c r="E800" s="80">
        <v>0</v>
      </c>
      <c r="F800" s="80">
        <v>0</v>
      </c>
      <c r="G800" s="80">
        <v>0</v>
      </c>
      <c r="H800" s="80">
        <f t="shared" si="39"/>
        <v>620</v>
      </c>
      <c r="I800" s="80">
        <v>0</v>
      </c>
      <c r="J800" s="80">
        <v>79</v>
      </c>
      <c r="K800" s="78">
        <v>2254000</v>
      </c>
    </row>
    <row r="801" spans="1:11">
      <c r="A801" s="80" t="s">
        <v>79</v>
      </c>
      <c r="B801" s="80">
        <v>80</v>
      </c>
      <c r="C801" s="80">
        <v>0</v>
      </c>
      <c r="D801" s="80">
        <f t="shared" si="38"/>
        <v>7409</v>
      </c>
      <c r="E801" s="80">
        <v>0</v>
      </c>
      <c r="F801" s="80">
        <v>0</v>
      </c>
      <c r="G801" s="80">
        <v>0</v>
      </c>
      <c r="H801" s="80">
        <f t="shared" si="39"/>
        <v>627</v>
      </c>
      <c r="I801" s="80">
        <v>0</v>
      </c>
      <c r="J801" s="80">
        <v>80</v>
      </c>
      <c r="K801" s="78">
        <v>2383000</v>
      </c>
    </row>
    <row r="802" spans="1:11">
      <c r="A802" s="77" t="s">
        <v>327</v>
      </c>
      <c r="B802" s="77">
        <v>1</v>
      </c>
      <c r="C802" s="77">
        <v>0</v>
      </c>
      <c r="D802" s="80">
        <f>110+15*(J802-1)</f>
        <v>110</v>
      </c>
      <c r="E802" s="80">
        <v>0</v>
      </c>
      <c r="F802" s="80">
        <v>0</v>
      </c>
      <c r="G802" s="80">
        <v>0</v>
      </c>
      <c r="H802" s="80">
        <f>17+2*(J802-1)</f>
        <v>17</v>
      </c>
      <c r="I802" s="80">
        <v>0</v>
      </c>
      <c r="J802" s="80">
        <v>1</v>
      </c>
      <c r="K802" s="79">
        <v>66</v>
      </c>
    </row>
    <row r="803" spans="1:11">
      <c r="A803" s="77" t="s">
        <v>327</v>
      </c>
      <c r="B803" s="77">
        <v>1</v>
      </c>
      <c r="C803" s="77">
        <v>0</v>
      </c>
      <c r="D803" s="80">
        <f t="shared" ref="D803:D866" si="40">110+15*(J803-1)</f>
        <v>125</v>
      </c>
      <c r="E803" s="80">
        <v>0</v>
      </c>
      <c r="F803" s="80">
        <v>0</v>
      </c>
      <c r="G803" s="80">
        <v>0</v>
      </c>
      <c r="H803" s="80">
        <f t="shared" ref="H803:H866" si="41">17+2*(J803-1)</f>
        <v>19</v>
      </c>
      <c r="I803" s="80">
        <v>0</v>
      </c>
      <c r="J803" s="80">
        <v>2</v>
      </c>
      <c r="K803" s="79">
        <v>90</v>
      </c>
    </row>
    <row r="804" spans="1:11">
      <c r="A804" s="77" t="s">
        <v>327</v>
      </c>
      <c r="B804" s="77">
        <v>1</v>
      </c>
      <c r="C804" s="77">
        <v>0</v>
      </c>
      <c r="D804" s="80">
        <f t="shared" si="40"/>
        <v>140</v>
      </c>
      <c r="E804" s="80">
        <v>0</v>
      </c>
      <c r="F804" s="80">
        <v>0</v>
      </c>
      <c r="G804" s="80">
        <v>0</v>
      </c>
      <c r="H804" s="80">
        <f t="shared" si="41"/>
        <v>21</v>
      </c>
      <c r="I804" s="80">
        <v>0</v>
      </c>
      <c r="J804" s="80">
        <v>3</v>
      </c>
      <c r="K804" s="79">
        <v>117</v>
      </c>
    </row>
    <row r="805" spans="1:11">
      <c r="A805" s="77" t="s">
        <v>327</v>
      </c>
      <c r="B805" s="77">
        <v>1</v>
      </c>
      <c r="C805" s="77">
        <v>0</v>
      </c>
      <c r="D805" s="80">
        <f t="shared" si="40"/>
        <v>155</v>
      </c>
      <c r="E805" s="80">
        <v>0</v>
      </c>
      <c r="F805" s="80">
        <v>0</v>
      </c>
      <c r="G805" s="80">
        <v>0</v>
      </c>
      <c r="H805" s="80">
        <f t="shared" si="41"/>
        <v>23</v>
      </c>
      <c r="I805" s="80">
        <v>0</v>
      </c>
      <c r="J805" s="80">
        <v>4</v>
      </c>
      <c r="K805" s="79">
        <v>150</v>
      </c>
    </row>
    <row r="806" spans="1:11">
      <c r="A806" s="77" t="s">
        <v>327</v>
      </c>
      <c r="B806" s="77">
        <v>1</v>
      </c>
      <c r="C806" s="77">
        <v>0</v>
      </c>
      <c r="D806" s="80">
        <f t="shared" si="40"/>
        <v>170</v>
      </c>
      <c r="E806" s="80">
        <v>0</v>
      </c>
      <c r="F806" s="80">
        <v>0</v>
      </c>
      <c r="G806" s="80">
        <v>0</v>
      </c>
      <c r="H806" s="80">
        <f t="shared" si="41"/>
        <v>25</v>
      </c>
      <c r="I806" s="80">
        <v>0</v>
      </c>
      <c r="J806" s="80">
        <v>5</v>
      </c>
      <c r="K806" s="79">
        <v>195</v>
      </c>
    </row>
    <row r="807" spans="1:11">
      <c r="A807" s="77" t="s">
        <v>327</v>
      </c>
      <c r="B807" s="77">
        <v>1</v>
      </c>
      <c r="C807" s="77">
        <v>0</v>
      </c>
      <c r="D807" s="80">
        <f t="shared" si="40"/>
        <v>185</v>
      </c>
      <c r="E807" s="80">
        <v>0</v>
      </c>
      <c r="F807" s="80">
        <v>0</v>
      </c>
      <c r="G807" s="80">
        <v>0</v>
      </c>
      <c r="H807" s="80">
        <f t="shared" si="41"/>
        <v>27</v>
      </c>
      <c r="I807" s="80">
        <v>0</v>
      </c>
      <c r="J807" s="80">
        <v>6</v>
      </c>
      <c r="K807" s="79">
        <v>264</v>
      </c>
    </row>
    <row r="808" spans="1:11">
      <c r="A808" s="77" t="s">
        <v>327</v>
      </c>
      <c r="B808" s="77">
        <v>1</v>
      </c>
      <c r="C808" s="77">
        <v>0</v>
      </c>
      <c r="D808" s="80">
        <f t="shared" si="40"/>
        <v>200</v>
      </c>
      <c r="E808" s="80">
        <v>0</v>
      </c>
      <c r="F808" s="80">
        <v>0</v>
      </c>
      <c r="G808" s="80">
        <v>0</v>
      </c>
      <c r="H808" s="80">
        <f t="shared" si="41"/>
        <v>29</v>
      </c>
      <c r="I808" s="80">
        <v>0</v>
      </c>
      <c r="J808" s="80">
        <v>7</v>
      </c>
      <c r="K808" s="79">
        <v>360</v>
      </c>
    </row>
    <row r="809" spans="1:11">
      <c r="A809" s="77" t="s">
        <v>327</v>
      </c>
      <c r="B809" s="77">
        <v>1</v>
      </c>
      <c r="C809" s="77">
        <v>0</v>
      </c>
      <c r="D809" s="80">
        <f t="shared" si="40"/>
        <v>215</v>
      </c>
      <c r="E809" s="80">
        <v>0</v>
      </c>
      <c r="F809" s="80">
        <v>0</v>
      </c>
      <c r="G809" s="80">
        <v>0</v>
      </c>
      <c r="H809" s="80">
        <f t="shared" si="41"/>
        <v>31</v>
      </c>
      <c r="I809" s="80">
        <v>0</v>
      </c>
      <c r="J809" s="80">
        <v>8</v>
      </c>
      <c r="K809" s="79">
        <v>450</v>
      </c>
    </row>
    <row r="810" spans="1:11">
      <c r="A810" s="77" t="s">
        <v>327</v>
      </c>
      <c r="B810" s="77">
        <v>1</v>
      </c>
      <c r="C810" s="77">
        <v>0</v>
      </c>
      <c r="D810" s="80">
        <f t="shared" si="40"/>
        <v>230</v>
      </c>
      <c r="E810" s="80">
        <v>0</v>
      </c>
      <c r="F810" s="80">
        <v>0</v>
      </c>
      <c r="G810" s="80">
        <v>0</v>
      </c>
      <c r="H810" s="80">
        <f t="shared" si="41"/>
        <v>33</v>
      </c>
      <c r="I810" s="80">
        <v>0</v>
      </c>
      <c r="J810" s="80">
        <v>9</v>
      </c>
      <c r="K810" s="79">
        <v>540</v>
      </c>
    </row>
    <row r="811" spans="1:11">
      <c r="A811" s="77" t="s">
        <v>327</v>
      </c>
      <c r="B811" s="77">
        <v>1</v>
      </c>
      <c r="C811" s="77">
        <v>0</v>
      </c>
      <c r="D811" s="80">
        <f t="shared" si="40"/>
        <v>245</v>
      </c>
      <c r="E811" s="80">
        <v>0</v>
      </c>
      <c r="F811" s="80">
        <v>0</v>
      </c>
      <c r="G811" s="80">
        <v>0</v>
      </c>
      <c r="H811" s="80">
        <f t="shared" si="41"/>
        <v>35</v>
      </c>
      <c r="I811" s="80">
        <v>0</v>
      </c>
      <c r="J811" s="80">
        <v>10</v>
      </c>
      <c r="K811" s="79">
        <v>690</v>
      </c>
    </row>
    <row r="812" spans="1:11">
      <c r="A812" s="77" t="s">
        <v>327</v>
      </c>
      <c r="B812" s="77">
        <v>1</v>
      </c>
      <c r="C812" s="77">
        <v>0</v>
      </c>
      <c r="D812" s="80">
        <f t="shared" si="40"/>
        <v>260</v>
      </c>
      <c r="E812" s="80">
        <v>0</v>
      </c>
      <c r="F812" s="80">
        <v>0</v>
      </c>
      <c r="G812" s="80">
        <v>0</v>
      </c>
      <c r="H812" s="80">
        <f t="shared" si="41"/>
        <v>37</v>
      </c>
      <c r="I812" s="80">
        <v>0</v>
      </c>
      <c r="J812" s="80">
        <v>11</v>
      </c>
      <c r="K812" s="79">
        <v>870</v>
      </c>
    </row>
    <row r="813" spans="1:11">
      <c r="A813" s="77" t="s">
        <v>327</v>
      </c>
      <c r="B813" s="77">
        <v>1</v>
      </c>
      <c r="C813" s="77">
        <v>0</v>
      </c>
      <c r="D813" s="80">
        <f t="shared" si="40"/>
        <v>275</v>
      </c>
      <c r="E813" s="80">
        <v>0</v>
      </c>
      <c r="F813" s="80">
        <v>0</v>
      </c>
      <c r="G813" s="80">
        <v>0</v>
      </c>
      <c r="H813" s="80">
        <f t="shared" si="41"/>
        <v>39</v>
      </c>
      <c r="I813" s="80">
        <v>0</v>
      </c>
      <c r="J813" s="80">
        <v>12</v>
      </c>
      <c r="K813" s="79">
        <v>1020</v>
      </c>
    </row>
    <row r="814" spans="1:11">
      <c r="A814" s="77" t="s">
        <v>327</v>
      </c>
      <c r="B814" s="77">
        <v>1</v>
      </c>
      <c r="C814" s="77">
        <v>0</v>
      </c>
      <c r="D814" s="80">
        <f t="shared" si="40"/>
        <v>290</v>
      </c>
      <c r="E814" s="80">
        <v>0</v>
      </c>
      <c r="F814" s="80">
        <v>0</v>
      </c>
      <c r="G814" s="80">
        <v>0</v>
      </c>
      <c r="H814" s="80">
        <f t="shared" si="41"/>
        <v>41</v>
      </c>
      <c r="I814" s="80">
        <v>0</v>
      </c>
      <c r="J814" s="80">
        <v>13</v>
      </c>
      <c r="K814" s="79">
        <v>1260</v>
      </c>
    </row>
    <row r="815" spans="1:11">
      <c r="A815" s="77" t="s">
        <v>327</v>
      </c>
      <c r="B815" s="77">
        <v>1</v>
      </c>
      <c r="C815" s="77">
        <v>0</v>
      </c>
      <c r="D815" s="80">
        <f t="shared" si="40"/>
        <v>305</v>
      </c>
      <c r="E815" s="80">
        <v>0</v>
      </c>
      <c r="F815" s="80">
        <v>0</v>
      </c>
      <c r="G815" s="80">
        <v>0</v>
      </c>
      <c r="H815" s="80">
        <f t="shared" si="41"/>
        <v>43</v>
      </c>
      <c r="I815" s="80">
        <v>0</v>
      </c>
      <c r="J815" s="80">
        <v>14</v>
      </c>
      <c r="K815" s="79">
        <v>1500</v>
      </c>
    </row>
    <row r="816" spans="1:11">
      <c r="A816" s="77" t="s">
        <v>327</v>
      </c>
      <c r="B816" s="77">
        <v>1</v>
      </c>
      <c r="C816" s="77">
        <v>0</v>
      </c>
      <c r="D816" s="80">
        <f t="shared" si="40"/>
        <v>320</v>
      </c>
      <c r="E816" s="80">
        <v>0</v>
      </c>
      <c r="F816" s="80">
        <v>0</v>
      </c>
      <c r="G816" s="80">
        <v>0</v>
      </c>
      <c r="H816" s="80">
        <f t="shared" si="41"/>
        <v>45</v>
      </c>
      <c r="I816" s="80">
        <v>0</v>
      </c>
      <c r="J816" s="80">
        <v>15</v>
      </c>
      <c r="K816" s="79">
        <v>1830</v>
      </c>
    </row>
    <row r="817" spans="1:11">
      <c r="A817" s="77" t="s">
        <v>327</v>
      </c>
      <c r="B817" s="77">
        <v>1</v>
      </c>
      <c r="C817" s="77">
        <v>0</v>
      </c>
      <c r="D817" s="80">
        <f t="shared" si="40"/>
        <v>335</v>
      </c>
      <c r="E817" s="80">
        <v>0</v>
      </c>
      <c r="F817" s="80">
        <v>0</v>
      </c>
      <c r="G817" s="80">
        <v>0</v>
      </c>
      <c r="H817" s="80">
        <f t="shared" si="41"/>
        <v>47</v>
      </c>
      <c r="I817" s="80">
        <v>0</v>
      </c>
      <c r="J817" s="80">
        <v>16</v>
      </c>
      <c r="K817" s="79">
        <v>2160</v>
      </c>
    </row>
    <row r="818" spans="1:11">
      <c r="A818" s="77" t="s">
        <v>327</v>
      </c>
      <c r="B818" s="77">
        <v>1</v>
      </c>
      <c r="C818" s="77">
        <v>0</v>
      </c>
      <c r="D818" s="80">
        <f t="shared" si="40"/>
        <v>350</v>
      </c>
      <c r="E818" s="80">
        <v>0</v>
      </c>
      <c r="F818" s="80">
        <v>0</v>
      </c>
      <c r="G818" s="80">
        <v>0</v>
      </c>
      <c r="H818" s="80">
        <f t="shared" si="41"/>
        <v>49</v>
      </c>
      <c r="I818" s="80">
        <v>0</v>
      </c>
      <c r="J818" s="80">
        <v>17</v>
      </c>
      <c r="K818" s="79">
        <v>2580</v>
      </c>
    </row>
    <row r="819" spans="1:11">
      <c r="A819" s="77" t="s">
        <v>327</v>
      </c>
      <c r="B819" s="77">
        <v>1</v>
      </c>
      <c r="C819" s="77">
        <v>0</v>
      </c>
      <c r="D819" s="80">
        <f t="shared" si="40"/>
        <v>365</v>
      </c>
      <c r="E819" s="80">
        <v>0</v>
      </c>
      <c r="F819" s="80">
        <v>0</v>
      </c>
      <c r="G819" s="80">
        <v>0</v>
      </c>
      <c r="H819" s="80">
        <f t="shared" si="41"/>
        <v>51</v>
      </c>
      <c r="I819" s="80">
        <v>0</v>
      </c>
      <c r="J819" s="80">
        <v>18</v>
      </c>
      <c r="K819" s="79">
        <v>3000</v>
      </c>
    </row>
    <row r="820" spans="1:11">
      <c r="A820" s="77" t="s">
        <v>327</v>
      </c>
      <c r="B820" s="77">
        <v>1</v>
      </c>
      <c r="C820" s="77">
        <v>0</v>
      </c>
      <c r="D820" s="80">
        <f t="shared" si="40"/>
        <v>380</v>
      </c>
      <c r="E820" s="80">
        <v>0</v>
      </c>
      <c r="F820" s="80">
        <v>0</v>
      </c>
      <c r="G820" s="80">
        <v>0</v>
      </c>
      <c r="H820" s="80">
        <f t="shared" si="41"/>
        <v>53</v>
      </c>
      <c r="I820" s="80">
        <v>0</v>
      </c>
      <c r="J820" s="80">
        <v>19</v>
      </c>
      <c r="K820" s="79">
        <v>3510</v>
      </c>
    </row>
    <row r="821" spans="1:11">
      <c r="A821" s="77" t="s">
        <v>327</v>
      </c>
      <c r="B821" s="77">
        <v>1</v>
      </c>
      <c r="C821" s="77">
        <v>0</v>
      </c>
      <c r="D821" s="80">
        <f t="shared" si="40"/>
        <v>395</v>
      </c>
      <c r="E821" s="80">
        <v>0</v>
      </c>
      <c r="F821" s="80">
        <v>0</v>
      </c>
      <c r="G821" s="80">
        <v>0</v>
      </c>
      <c r="H821" s="80">
        <f t="shared" si="41"/>
        <v>55</v>
      </c>
      <c r="I821" s="80">
        <v>0</v>
      </c>
      <c r="J821" s="80">
        <v>20</v>
      </c>
      <c r="K821" s="79">
        <v>4080</v>
      </c>
    </row>
    <row r="822" spans="1:11">
      <c r="A822" s="77" t="s">
        <v>327</v>
      </c>
      <c r="B822" s="77">
        <v>1</v>
      </c>
      <c r="C822" s="77">
        <v>0</v>
      </c>
      <c r="D822" s="80">
        <f t="shared" si="40"/>
        <v>410</v>
      </c>
      <c r="E822" s="80">
        <v>0</v>
      </c>
      <c r="F822" s="80">
        <v>0</v>
      </c>
      <c r="G822" s="80">
        <v>0</v>
      </c>
      <c r="H822" s="80">
        <f t="shared" si="41"/>
        <v>57</v>
      </c>
      <c r="I822" s="80">
        <v>0</v>
      </c>
      <c r="J822" s="80">
        <v>21</v>
      </c>
      <c r="K822" s="79">
        <v>4770</v>
      </c>
    </row>
    <row r="823" spans="1:11">
      <c r="A823" s="77" t="s">
        <v>327</v>
      </c>
      <c r="B823" s="77">
        <v>1</v>
      </c>
      <c r="C823" s="77">
        <v>0</v>
      </c>
      <c r="D823" s="80">
        <f t="shared" si="40"/>
        <v>425</v>
      </c>
      <c r="E823" s="80">
        <v>0</v>
      </c>
      <c r="F823" s="80">
        <v>0</v>
      </c>
      <c r="G823" s="80">
        <v>0</v>
      </c>
      <c r="H823" s="80">
        <f t="shared" si="41"/>
        <v>59</v>
      </c>
      <c r="I823" s="80">
        <v>0</v>
      </c>
      <c r="J823" s="80">
        <v>22</v>
      </c>
      <c r="K823" s="79">
        <v>5490</v>
      </c>
    </row>
    <row r="824" spans="1:11">
      <c r="A824" s="77" t="s">
        <v>327</v>
      </c>
      <c r="B824" s="77">
        <v>1</v>
      </c>
      <c r="C824" s="77">
        <v>0</v>
      </c>
      <c r="D824" s="80">
        <f t="shared" si="40"/>
        <v>440</v>
      </c>
      <c r="E824" s="80">
        <v>0</v>
      </c>
      <c r="F824" s="80">
        <v>0</v>
      </c>
      <c r="G824" s="80">
        <v>0</v>
      </c>
      <c r="H824" s="80">
        <f t="shared" si="41"/>
        <v>61</v>
      </c>
      <c r="I824" s="80">
        <v>0</v>
      </c>
      <c r="J824" s="80">
        <v>23</v>
      </c>
      <c r="K824" s="79">
        <v>6330</v>
      </c>
    </row>
    <row r="825" spans="1:11">
      <c r="A825" s="77" t="s">
        <v>327</v>
      </c>
      <c r="B825" s="77">
        <v>1</v>
      </c>
      <c r="C825" s="77">
        <v>0</v>
      </c>
      <c r="D825" s="80">
        <f t="shared" si="40"/>
        <v>455</v>
      </c>
      <c r="E825" s="80">
        <v>0</v>
      </c>
      <c r="F825" s="80">
        <v>0</v>
      </c>
      <c r="G825" s="80">
        <v>0</v>
      </c>
      <c r="H825" s="80">
        <f t="shared" si="41"/>
        <v>63</v>
      </c>
      <c r="I825" s="80">
        <v>0</v>
      </c>
      <c r="J825" s="80">
        <v>24</v>
      </c>
      <c r="K825" s="79">
        <v>7230</v>
      </c>
    </row>
    <row r="826" spans="1:11">
      <c r="A826" s="77" t="s">
        <v>327</v>
      </c>
      <c r="B826" s="77">
        <v>1</v>
      </c>
      <c r="C826" s="77">
        <v>0</v>
      </c>
      <c r="D826" s="80">
        <f t="shared" si="40"/>
        <v>470</v>
      </c>
      <c r="E826" s="80">
        <v>0</v>
      </c>
      <c r="F826" s="80">
        <v>0</v>
      </c>
      <c r="G826" s="80">
        <v>0</v>
      </c>
      <c r="H826" s="80">
        <f t="shared" si="41"/>
        <v>65</v>
      </c>
      <c r="I826" s="80">
        <v>0</v>
      </c>
      <c r="J826" s="80">
        <v>25</v>
      </c>
      <c r="K826" s="79">
        <v>8220</v>
      </c>
    </row>
    <row r="827" spans="1:11">
      <c r="A827" s="77" t="s">
        <v>327</v>
      </c>
      <c r="B827" s="77">
        <v>1</v>
      </c>
      <c r="C827" s="77">
        <v>0</v>
      </c>
      <c r="D827" s="80">
        <f t="shared" si="40"/>
        <v>485</v>
      </c>
      <c r="E827" s="80">
        <v>0</v>
      </c>
      <c r="F827" s="80">
        <v>0</v>
      </c>
      <c r="G827" s="80">
        <v>0</v>
      </c>
      <c r="H827" s="80">
        <f t="shared" si="41"/>
        <v>67</v>
      </c>
      <c r="I827" s="80">
        <v>0</v>
      </c>
      <c r="J827" s="80">
        <v>26</v>
      </c>
      <c r="K827" s="79">
        <v>9390</v>
      </c>
    </row>
    <row r="828" spans="1:11">
      <c r="A828" s="77" t="s">
        <v>327</v>
      </c>
      <c r="B828" s="77">
        <v>1</v>
      </c>
      <c r="C828" s="77">
        <v>0</v>
      </c>
      <c r="D828" s="80">
        <f t="shared" si="40"/>
        <v>500</v>
      </c>
      <c r="E828" s="80">
        <v>0</v>
      </c>
      <c r="F828" s="80">
        <v>0</v>
      </c>
      <c r="G828" s="80">
        <v>0</v>
      </c>
      <c r="H828" s="80">
        <f t="shared" si="41"/>
        <v>69</v>
      </c>
      <c r="I828" s="80">
        <v>0</v>
      </c>
      <c r="J828" s="80">
        <v>27</v>
      </c>
      <c r="K828" s="79">
        <v>10620</v>
      </c>
    </row>
    <row r="829" spans="1:11">
      <c r="A829" s="77" t="s">
        <v>327</v>
      </c>
      <c r="B829" s="77">
        <v>1</v>
      </c>
      <c r="C829" s="77">
        <v>0</v>
      </c>
      <c r="D829" s="80">
        <f t="shared" si="40"/>
        <v>515</v>
      </c>
      <c r="E829" s="80">
        <v>0</v>
      </c>
      <c r="F829" s="80">
        <v>0</v>
      </c>
      <c r="G829" s="80">
        <v>0</v>
      </c>
      <c r="H829" s="80">
        <f t="shared" si="41"/>
        <v>71</v>
      </c>
      <c r="I829" s="80">
        <v>0</v>
      </c>
      <c r="J829" s="80">
        <v>28</v>
      </c>
      <c r="K829" s="79">
        <v>12030</v>
      </c>
    </row>
    <row r="830" spans="1:11">
      <c r="A830" s="77" t="s">
        <v>327</v>
      </c>
      <c r="B830" s="77">
        <v>1</v>
      </c>
      <c r="C830" s="77">
        <v>0</v>
      </c>
      <c r="D830" s="80">
        <f t="shared" si="40"/>
        <v>530</v>
      </c>
      <c r="E830" s="80">
        <v>0</v>
      </c>
      <c r="F830" s="80">
        <v>0</v>
      </c>
      <c r="G830" s="80">
        <v>0</v>
      </c>
      <c r="H830" s="80">
        <f t="shared" si="41"/>
        <v>73</v>
      </c>
      <c r="I830" s="80">
        <v>0</v>
      </c>
      <c r="J830" s="80">
        <v>29</v>
      </c>
      <c r="K830" s="79">
        <v>13530</v>
      </c>
    </row>
    <row r="831" spans="1:11">
      <c r="A831" s="77" t="s">
        <v>327</v>
      </c>
      <c r="B831" s="77">
        <v>1</v>
      </c>
      <c r="C831" s="77">
        <v>0</v>
      </c>
      <c r="D831" s="80">
        <f t="shared" si="40"/>
        <v>545</v>
      </c>
      <c r="E831" s="80">
        <v>0</v>
      </c>
      <c r="F831" s="80">
        <v>0</v>
      </c>
      <c r="G831" s="80">
        <v>0</v>
      </c>
      <c r="H831" s="80">
        <f t="shared" si="41"/>
        <v>75</v>
      </c>
      <c r="I831" s="80">
        <v>0</v>
      </c>
      <c r="J831" s="80">
        <v>30</v>
      </c>
      <c r="K831" s="79">
        <v>15180</v>
      </c>
    </row>
    <row r="832" spans="1:11">
      <c r="A832" s="77" t="s">
        <v>327</v>
      </c>
      <c r="B832" s="77">
        <v>1</v>
      </c>
      <c r="C832" s="77">
        <v>0</v>
      </c>
      <c r="D832" s="80">
        <f t="shared" si="40"/>
        <v>560</v>
      </c>
      <c r="E832" s="80">
        <v>0</v>
      </c>
      <c r="F832" s="80">
        <v>0</v>
      </c>
      <c r="G832" s="80">
        <v>0</v>
      </c>
      <c r="H832" s="80">
        <f t="shared" si="41"/>
        <v>77</v>
      </c>
      <c r="I832" s="80">
        <v>0</v>
      </c>
      <c r="J832" s="80">
        <v>31</v>
      </c>
      <c r="K832" s="79">
        <v>17040</v>
      </c>
    </row>
    <row r="833" spans="1:11">
      <c r="A833" s="77" t="s">
        <v>327</v>
      </c>
      <c r="B833" s="77">
        <v>1</v>
      </c>
      <c r="C833" s="77">
        <v>0</v>
      </c>
      <c r="D833" s="80">
        <f t="shared" si="40"/>
        <v>575</v>
      </c>
      <c r="E833" s="80">
        <v>0</v>
      </c>
      <c r="F833" s="80">
        <v>0</v>
      </c>
      <c r="G833" s="80">
        <v>0</v>
      </c>
      <c r="H833" s="80">
        <f t="shared" si="41"/>
        <v>79</v>
      </c>
      <c r="I833" s="80">
        <v>0</v>
      </c>
      <c r="J833" s="80">
        <v>32</v>
      </c>
      <c r="K833" s="79">
        <v>18960</v>
      </c>
    </row>
    <row r="834" spans="1:11">
      <c r="A834" s="77" t="s">
        <v>327</v>
      </c>
      <c r="B834" s="77">
        <v>1</v>
      </c>
      <c r="C834" s="77">
        <v>0</v>
      </c>
      <c r="D834" s="80">
        <f t="shared" si="40"/>
        <v>590</v>
      </c>
      <c r="E834" s="80">
        <v>0</v>
      </c>
      <c r="F834" s="80">
        <v>0</v>
      </c>
      <c r="G834" s="80">
        <v>0</v>
      </c>
      <c r="H834" s="80">
        <f t="shared" si="41"/>
        <v>81</v>
      </c>
      <c r="I834" s="80">
        <v>0</v>
      </c>
      <c r="J834" s="80">
        <v>33</v>
      </c>
      <c r="K834" s="79">
        <v>21180</v>
      </c>
    </row>
    <row r="835" spans="1:11">
      <c r="A835" s="77" t="s">
        <v>327</v>
      </c>
      <c r="B835" s="77">
        <v>1</v>
      </c>
      <c r="C835" s="77">
        <v>0</v>
      </c>
      <c r="D835" s="80">
        <f t="shared" si="40"/>
        <v>605</v>
      </c>
      <c r="E835" s="80">
        <v>0</v>
      </c>
      <c r="F835" s="80">
        <v>0</v>
      </c>
      <c r="G835" s="80">
        <v>0</v>
      </c>
      <c r="H835" s="80">
        <f t="shared" si="41"/>
        <v>83</v>
      </c>
      <c r="I835" s="80">
        <v>0</v>
      </c>
      <c r="J835" s="80">
        <v>34</v>
      </c>
      <c r="K835" s="79">
        <v>23520</v>
      </c>
    </row>
    <row r="836" spans="1:11">
      <c r="A836" s="77" t="s">
        <v>327</v>
      </c>
      <c r="B836" s="77">
        <v>1</v>
      </c>
      <c r="C836" s="77">
        <v>0</v>
      </c>
      <c r="D836" s="80">
        <f t="shared" si="40"/>
        <v>620</v>
      </c>
      <c r="E836" s="80">
        <v>0</v>
      </c>
      <c r="F836" s="80">
        <v>0</v>
      </c>
      <c r="G836" s="80">
        <v>0</v>
      </c>
      <c r="H836" s="80">
        <f t="shared" si="41"/>
        <v>85</v>
      </c>
      <c r="I836" s="80">
        <v>0</v>
      </c>
      <c r="J836" s="80">
        <v>35</v>
      </c>
      <c r="K836" s="79">
        <v>26100</v>
      </c>
    </row>
    <row r="837" spans="1:11">
      <c r="A837" s="77" t="s">
        <v>327</v>
      </c>
      <c r="B837" s="77">
        <v>1</v>
      </c>
      <c r="C837" s="77">
        <v>0</v>
      </c>
      <c r="D837" s="80">
        <f t="shared" si="40"/>
        <v>635</v>
      </c>
      <c r="E837" s="80">
        <v>0</v>
      </c>
      <c r="F837" s="80">
        <v>0</v>
      </c>
      <c r="G837" s="80">
        <v>0</v>
      </c>
      <c r="H837" s="80">
        <f t="shared" si="41"/>
        <v>87</v>
      </c>
      <c r="I837" s="80">
        <v>0</v>
      </c>
      <c r="J837" s="80">
        <v>36</v>
      </c>
      <c r="K837" s="79">
        <v>28920</v>
      </c>
    </row>
    <row r="838" spans="1:11">
      <c r="A838" s="77" t="s">
        <v>327</v>
      </c>
      <c r="B838" s="77">
        <v>1</v>
      </c>
      <c r="C838" s="77">
        <v>0</v>
      </c>
      <c r="D838" s="80">
        <f t="shared" si="40"/>
        <v>650</v>
      </c>
      <c r="E838" s="80">
        <v>0</v>
      </c>
      <c r="F838" s="80">
        <v>0</v>
      </c>
      <c r="G838" s="80">
        <v>0</v>
      </c>
      <c r="H838" s="80">
        <f t="shared" si="41"/>
        <v>89</v>
      </c>
      <c r="I838" s="80">
        <v>0</v>
      </c>
      <c r="J838" s="80">
        <v>37</v>
      </c>
      <c r="K838" s="79">
        <v>32100</v>
      </c>
    </row>
    <row r="839" spans="1:11">
      <c r="A839" s="77" t="s">
        <v>327</v>
      </c>
      <c r="B839" s="77">
        <v>1</v>
      </c>
      <c r="C839" s="77">
        <v>0</v>
      </c>
      <c r="D839" s="80">
        <f t="shared" si="40"/>
        <v>665</v>
      </c>
      <c r="E839" s="80">
        <v>0</v>
      </c>
      <c r="F839" s="80">
        <v>0</v>
      </c>
      <c r="G839" s="80">
        <v>0</v>
      </c>
      <c r="H839" s="80">
        <f t="shared" si="41"/>
        <v>91</v>
      </c>
      <c r="I839" s="80">
        <v>0</v>
      </c>
      <c r="J839" s="80">
        <v>38</v>
      </c>
      <c r="K839" s="79">
        <v>35400</v>
      </c>
    </row>
    <row r="840" spans="1:11">
      <c r="A840" s="77" t="s">
        <v>327</v>
      </c>
      <c r="B840" s="77">
        <v>1</v>
      </c>
      <c r="C840" s="77">
        <v>0</v>
      </c>
      <c r="D840" s="80">
        <f t="shared" si="40"/>
        <v>680</v>
      </c>
      <c r="E840" s="80">
        <v>0</v>
      </c>
      <c r="F840" s="80">
        <v>0</v>
      </c>
      <c r="G840" s="80">
        <v>0</v>
      </c>
      <c r="H840" s="80">
        <f t="shared" si="41"/>
        <v>93</v>
      </c>
      <c r="I840" s="80">
        <v>0</v>
      </c>
      <c r="J840" s="80">
        <v>39</v>
      </c>
      <c r="K840" s="79">
        <v>39000</v>
      </c>
    </row>
    <row r="841" spans="1:11">
      <c r="A841" s="77" t="s">
        <v>327</v>
      </c>
      <c r="B841" s="77">
        <v>1</v>
      </c>
      <c r="C841" s="77">
        <v>0</v>
      </c>
      <c r="D841" s="80">
        <f t="shared" si="40"/>
        <v>695</v>
      </c>
      <c r="E841" s="80">
        <v>0</v>
      </c>
      <c r="F841" s="80">
        <v>0</v>
      </c>
      <c r="G841" s="80">
        <v>0</v>
      </c>
      <c r="H841" s="80">
        <f t="shared" si="41"/>
        <v>95</v>
      </c>
      <c r="I841" s="80">
        <v>0</v>
      </c>
      <c r="J841" s="80">
        <v>40</v>
      </c>
      <c r="K841" s="79">
        <v>42600</v>
      </c>
    </row>
    <row r="842" spans="1:11">
      <c r="A842" s="77" t="s">
        <v>327</v>
      </c>
      <c r="B842" s="77">
        <v>1</v>
      </c>
      <c r="C842" s="77">
        <v>0</v>
      </c>
      <c r="D842" s="80">
        <f t="shared" si="40"/>
        <v>710</v>
      </c>
      <c r="E842" s="80">
        <v>0</v>
      </c>
      <c r="F842" s="80">
        <v>0</v>
      </c>
      <c r="G842" s="80">
        <v>0</v>
      </c>
      <c r="H842" s="80">
        <f t="shared" si="41"/>
        <v>97</v>
      </c>
      <c r="I842" s="80">
        <v>0</v>
      </c>
      <c r="J842" s="80">
        <v>41</v>
      </c>
      <c r="K842" s="79">
        <v>46800</v>
      </c>
    </row>
    <row r="843" spans="1:11">
      <c r="A843" s="77" t="s">
        <v>327</v>
      </c>
      <c r="B843" s="77">
        <v>1</v>
      </c>
      <c r="C843" s="77">
        <v>0</v>
      </c>
      <c r="D843" s="80">
        <f t="shared" si="40"/>
        <v>725</v>
      </c>
      <c r="E843" s="80">
        <v>0</v>
      </c>
      <c r="F843" s="80">
        <v>0</v>
      </c>
      <c r="G843" s="80">
        <v>0</v>
      </c>
      <c r="H843" s="80">
        <f t="shared" si="41"/>
        <v>99</v>
      </c>
      <c r="I843" s="80">
        <v>0</v>
      </c>
      <c r="J843" s="80">
        <v>42</v>
      </c>
      <c r="K843" s="79">
        <v>51300</v>
      </c>
    </row>
    <row r="844" spans="1:11">
      <c r="A844" s="77" t="s">
        <v>327</v>
      </c>
      <c r="B844" s="77">
        <v>1</v>
      </c>
      <c r="C844" s="77">
        <v>0</v>
      </c>
      <c r="D844" s="80">
        <f t="shared" si="40"/>
        <v>740</v>
      </c>
      <c r="E844" s="80">
        <v>0</v>
      </c>
      <c r="F844" s="80">
        <v>0</v>
      </c>
      <c r="G844" s="80">
        <v>0</v>
      </c>
      <c r="H844" s="80">
        <f t="shared" si="41"/>
        <v>101</v>
      </c>
      <c r="I844" s="80">
        <v>0</v>
      </c>
      <c r="J844" s="80">
        <v>43</v>
      </c>
      <c r="K844" s="79">
        <v>56100</v>
      </c>
    </row>
    <row r="845" spans="1:11">
      <c r="A845" s="77" t="s">
        <v>327</v>
      </c>
      <c r="B845" s="77">
        <v>1</v>
      </c>
      <c r="C845" s="77">
        <v>0</v>
      </c>
      <c r="D845" s="80">
        <f t="shared" si="40"/>
        <v>755</v>
      </c>
      <c r="E845" s="80">
        <v>0</v>
      </c>
      <c r="F845" s="80">
        <v>0</v>
      </c>
      <c r="G845" s="80">
        <v>0</v>
      </c>
      <c r="H845" s="80">
        <f t="shared" si="41"/>
        <v>103</v>
      </c>
      <c r="I845" s="80">
        <v>0</v>
      </c>
      <c r="J845" s="80">
        <v>44</v>
      </c>
      <c r="K845" s="79">
        <v>61200</v>
      </c>
    </row>
    <row r="846" spans="1:11">
      <c r="A846" s="77" t="s">
        <v>327</v>
      </c>
      <c r="B846" s="77">
        <v>1</v>
      </c>
      <c r="C846" s="77">
        <v>0</v>
      </c>
      <c r="D846" s="80">
        <f t="shared" si="40"/>
        <v>770</v>
      </c>
      <c r="E846" s="80">
        <v>0</v>
      </c>
      <c r="F846" s="80">
        <v>0</v>
      </c>
      <c r="G846" s="80">
        <v>0</v>
      </c>
      <c r="H846" s="80">
        <f t="shared" si="41"/>
        <v>105</v>
      </c>
      <c r="I846" s="80">
        <v>0</v>
      </c>
      <c r="J846" s="80">
        <v>45</v>
      </c>
      <c r="K846" s="79">
        <v>66600</v>
      </c>
    </row>
    <row r="847" spans="1:11">
      <c r="A847" s="77" t="s">
        <v>327</v>
      </c>
      <c r="B847" s="77">
        <v>1</v>
      </c>
      <c r="C847" s="77">
        <v>0</v>
      </c>
      <c r="D847" s="80">
        <f t="shared" si="40"/>
        <v>785</v>
      </c>
      <c r="E847" s="80">
        <v>0</v>
      </c>
      <c r="F847" s="80">
        <v>0</v>
      </c>
      <c r="G847" s="80">
        <v>0</v>
      </c>
      <c r="H847" s="80">
        <f t="shared" si="41"/>
        <v>107</v>
      </c>
      <c r="I847" s="80">
        <v>0</v>
      </c>
      <c r="J847" s="80">
        <v>46</v>
      </c>
      <c r="K847" s="79">
        <v>72600</v>
      </c>
    </row>
    <row r="848" spans="1:11">
      <c r="A848" s="77" t="s">
        <v>327</v>
      </c>
      <c r="B848" s="77">
        <v>1</v>
      </c>
      <c r="C848" s="77">
        <v>0</v>
      </c>
      <c r="D848" s="80">
        <f t="shared" si="40"/>
        <v>800</v>
      </c>
      <c r="E848" s="80">
        <v>0</v>
      </c>
      <c r="F848" s="80">
        <v>0</v>
      </c>
      <c r="G848" s="80">
        <v>0</v>
      </c>
      <c r="H848" s="80">
        <f t="shared" si="41"/>
        <v>109</v>
      </c>
      <c r="I848" s="80">
        <v>0</v>
      </c>
      <c r="J848" s="80">
        <v>47</v>
      </c>
      <c r="K848" s="79">
        <v>78600</v>
      </c>
    </row>
    <row r="849" spans="1:11">
      <c r="A849" s="77" t="s">
        <v>327</v>
      </c>
      <c r="B849" s="77">
        <v>1</v>
      </c>
      <c r="C849" s="77">
        <v>0</v>
      </c>
      <c r="D849" s="80">
        <f t="shared" si="40"/>
        <v>815</v>
      </c>
      <c r="E849" s="80">
        <v>0</v>
      </c>
      <c r="F849" s="80">
        <v>0</v>
      </c>
      <c r="G849" s="80">
        <v>0</v>
      </c>
      <c r="H849" s="80">
        <f t="shared" si="41"/>
        <v>111</v>
      </c>
      <c r="I849" s="80">
        <v>0</v>
      </c>
      <c r="J849" s="80">
        <v>48</v>
      </c>
      <c r="K849" s="79">
        <v>85200</v>
      </c>
    </row>
    <row r="850" spans="1:11">
      <c r="A850" s="77" t="s">
        <v>327</v>
      </c>
      <c r="B850" s="77">
        <v>1</v>
      </c>
      <c r="C850" s="77">
        <v>0</v>
      </c>
      <c r="D850" s="80">
        <f t="shared" si="40"/>
        <v>830</v>
      </c>
      <c r="E850" s="80">
        <v>0</v>
      </c>
      <c r="F850" s="80">
        <v>0</v>
      </c>
      <c r="G850" s="80">
        <v>0</v>
      </c>
      <c r="H850" s="80">
        <f t="shared" si="41"/>
        <v>113</v>
      </c>
      <c r="I850" s="80">
        <v>0</v>
      </c>
      <c r="J850" s="80">
        <v>49</v>
      </c>
      <c r="K850" s="79">
        <v>92400</v>
      </c>
    </row>
    <row r="851" spans="1:11">
      <c r="A851" s="77" t="s">
        <v>327</v>
      </c>
      <c r="B851" s="77">
        <v>1</v>
      </c>
      <c r="C851" s="77">
        <v>0</v>
      </c>
      <c r="D851" s="80">
        <f t="shared" si="40"/>
        <v>845</v>
      </c>
      <c r="E851" s="80">
        <v>0</v>
      </c>
      <c r="F851" s="80">
        <v>0</v>
      </c>
      <c r="G851" s="80">
        <v>0</v>
      </c>
      <c r="H851" s="80">
        <f t="shared" si="41"/>
        <v>115</v>
      </c>
      <c r="I851" s="80">
        <v>0</v>
      </c>
      <c r="J851" s="80">
        <v>50</v>
      </c>
      <c r="K851" s="79">
        <v>100200</v>
      </c>
    </row>
    <row r="852" spans="1:11">
      <c r="A852" s="77" t="s">
        <v>327</v>
      </c>
      <c r="B852" s="77">
        <v>1</v>
      </c>
      <c r="C852" s="77">
        <v>0</v>
      </c>
      <c r="D852" s="80">
        <f t="shared" si="40"/>
        <v>860</v>
      </c>
      <c r="E852" s="80">
        <v>0</v>
      </c>
      <c r="F852" s="80">
        <v>0</v>
      </c>
      <c r="G852" s="80">
        <v>0</v>
      </c>
      <c r="H852" s="80">
        <f t="shared" si="41"/>
        <v>117</v>
      </c>
      <c r="I852" s="80">
        <v>0</v>
      </c>
      <c r="J852" s="80">
        <v>51</v>
      </c>
      <c r="K852" s="79">
        <v>108300</v>
      </c>
    </row>
    <row r="853" spans="1:11">
      <c r="A853" s="77" t="s">
        <v>327</v>
      </c>
      <c r="B853" s="77">
        <v>1</v>
      </c>
      <c r="C853" s="77">
        <v>0</v>
      </c>
      <c r="D853" s="80">
        <f t="shared" si="40"/>
        <v>875</v>
      </c>
      <c r="E853" s="80">
        <v>0</v>
      </c>
      <c r="F853" s="80">
        <v>0</v>
      </c>
      <c r="G853" s="80">
        <v>0</v>
      </c>
      <c r="H853" s="80">
        <f t="shared" si="41"/>
        <v>119</v>
      </c>
      <c r="I853" s="80">
        <v>0</v>
      </c>
      <c r="J853" s="80">
        <v>52</v>
      </c>
      <c r="K853" s="79">
        <v>117000</v>
      </c>
    </row>
    <row r="854" spans="1:11">
      <c r="A854" s="77" t="s">
        <v>327</v>
      </c>
      <c r="B854" s="77">
        <v>1</v>
      </c>
      <c r="C854" s="77">
        <v>0</v>
      </c>
      <c r="D854" s="80">
        <f t="shared" si="40"/>
        <v>890</v>
      </c>
      <c r="E854" s="80">
        <v>0</v>
      </c>
      <c r="F854" s="80">
        <v>0</v>
      </c>
      <c r="G854" s="80">
        <v>0</v>
      </c>
      <c r="H854" s="80">
        <f t="shared" si="41"/>
        <v>121</v>
      </c>
      <c r="I854" s="80">
        <v>0</v>
      </c>
      <c r="J854" s="80">
        <v>53</v>
      </c>
      <c r="K854" s="79">
        <v>126000</v>
      </c>
    </row>
    <row r="855" spans="1:11">
      <c r="A855" s="77" t="s">
        <v>327</v>
      </c>
      <c r="B855" s="77">
        <v>1</v>
      </c>
      <c r="C855" s="77">
        <v>0</v>
      </c>
      <c r="D855" s="80">
        <f t="shared" si="40"/>
        <v>905</v>
      </c>
      <c r="E855" s="80">
        <v>0</v>
      </c>
      <c r="F855" s="80">
        <v>0</v>
      </c>
      <c r="G855" s="80">
        <v>0</v>
      </c>
      <c r="H855" s="80">
        <f t="shared" si="41"/>
        <v>123</v>
      </c>
      <c r="I855" s="80">
        <v>0</v>
      </c>
      <c r="J855" s="80">
        <v>54</v>
      </c>
      <c r="K855" s="79">
        <v>135900</v>
      </c>
    </row>
    <row r="856" spans="1:11">
      <c r="A856" s="77" t="s">
        <v>327</v>
      </c>
      <c r="B856" s="77">
        <v>1</v>
      </c>
      <c r="C856" s="77">
        <v>0</v>
      </c>
      <c r="D856" s="80">
        <f t="shared" si="40"/>
        <v>920</v>
      </c>
      <c r="E856" s="80">
        <v>0</v>
      </c>
      <c r="F856" s="80">
        <v>0</v>
      </c>
      <c r="G856" s="80">
        <v>0</v>
      </c>
      <c r="H856" s="80">
        <f t="shared" si="41"/>
        <v>125</v>
      </c>
      <c r="I856" s="80">
        <v>0</v>
      </c>
      <c r="J856" s="80">
        <v>55</v>
      </c>
      <c r="K856" s="79">
        <v>146400</v>
      </c>
    </row>
    <row r="857" spans="1:11">
      <c r="A857" s="77" t="s">
        <v>327</v>
      </c>
      <c r="B857" s="77">
        <v>1</v>
      </c>
      <c r="C857" s="77">
        <v>0</v>
      </c>
      <c r="D857" s="80">
        <f t="shared" si="40"/>
        <v>935</v>
      </c>
      <c r="E857" s="80">
        <v>0</v>
      </c>
      <c r="F857" s="80">
        <v>0</v>
      </c>
      <c r="G857" s="80">
        <v>0</v>
      </c>
      <c r="H857" s="80">
        <f t="shared" si="41"/>
        <v>127</v>
      </c>
      <c r="I857" s="80">
        <v>0</v>
      </c>
      <c r="J857" s="80">
        <v>56</v>
      </c>
      <c r="K857" s="79">
        <v>157200</v>
      </c>
    </row>
    <row r="858" spans="1:11">
      <c r="A858" s="77" t="s">
        <v>327</v>
      </c>
      <c r="B858" s="77">
        <v>1</v>
      </c>
      <c r="C858" s="77">
        <v>0</v>
      </c>
      <c r="D858" s="80">
        <f t="shared" si="40"/>
        <v>950</v>
      </c>
      <c r="E858" s="80">
        <v>0</v>
      </c>
      <c r="F858" s="80">
        <v>0</v>
      </c>
      <c r="G858" s="80">
        <v>0</v>
      </c>
      <c r="H858" s="80">
        <f t="shared" si="41"/>
        <v>129</v>
      </c>
      <c r="I858" s="80">
        <v>0</v>
      </c>
      <c r="J858" s="80">
        <v>57</v>
      </c>
      <c r="K858" s="79">
        <v>168900</v>
      </c>
    </row>
    <row r="859" spans="1:11">
      <c r="A859" s="77" t="s">
        <v>327</v>
      </c>
      <c r="B859" s="77">
        <v>1</v>
      </c>
      <c r="C859" s="77">
        <v>0</v>
      </c>
      <c r="D859" s="80">
        <f t="shared" si="40"/>
        <v>965</v>
      </c>
      <c r="E859" s="80">
        <v>0</v>
      </c>
      <c r="F859" s="80">
        <v>0</v>
      </c>
      <c r="G859" s="80">
        <v>0</v>
      </c>
      <c r="H859" s="80">
        <f t="shared" si="41"/>
        <v>131</v>
      </c>
      <c r="I859" s="80">
        <v>0</v>
      </c>
      <c r="J859" s="80">
        <v>58</v>
      </c>
      <c r="K859" s="79">
        <v>181500</v>
      </c>
    </row>
    <row r="860" spans="1:11">
      <c r="A860" s="77" t="s">
        <v>327</v>
      </c>
      <c r="B860" s="77">
        <v>1</v>
      </c>
      <c r="C860" s="77">
        <v>0</v>
      </c>
      <c r="D860" s="80">
        <f t="shared" si="40"/>
        <v>980</v>
      </c>
      <c r="E860" s="80">
        <v>0</v>
      </c>
      <c r="F860" s="80">
        <v>0</v>
      </c>
      <c r="G860" s="80">
        <v>0</v>
      </c>
      <c r="H860" s="80">
        <f t="shared" si="41"/>
        <v>133</v>
      </c>
      <c r="I860" s="80">
        <v>0</v>
      </c>
      <c r="J860" s="80">
        <v>59</v>
      </c>
      <c r="K860" s="79">
        <v>194400</v>
      </c>
    </row>
    <row r="861" spans="1:11">
      <c r="A861" s="77" t="s">
        <v>327</v>
      </c>
      <c r="B861" s="77">
        <v>1</v>
      </c>
      <c r="C861" s="77">
        <v>0</v>
      </c>
      <c r="D861" s="80">
        <f t="shared" si="40"/>
        <v>995</v>
      </c>
      <c r="E861" s="80">
        <v>0</v>
      </c>
      <c r="F861" s="80">
        <v>0</v>
      </c>
      <c r="G861" s="80">
        <v>0</v>
      </c>
      <c r="H861" s="80">
        <f t="shared" si="41"/>
        <v>135</v>
      </c>
      <c r="I861" s="80">
        <v>0</v>
      </c>
      <c r="J861" s="80">
        <v>60</v>
      </c>
      <c r="K861" s="79">
        <v>208500</v>
      </c>
    </row>
    <row r="862" spans="1:11">
      <c r="A862" s="77" t="s">
        <v>327</v>
      </c>
      <c r="B862" s="77">
        <v>1</v>
      </c>
      <c r="C862" s="77">
        <v>0</v>
      </c>
      <c r="D862" s="80">
        <f t="shared" si="40"/>
        <v>1010</v>
      </c>
      <c r="E862" s="80">
        <v>0</v>
      </c>
      <c r="F862" s="80">
        <v>0</v>
      </c>
      <c r="G862" s="80">
        <v>0</v>
      </c>
      <c r="H862" s="80">
        <f t="shared" si="41"/>
        <v>137</v>
      </c>
      <c r="I862" s="80">
        <v>0</v>
      </c>
      <c r="J862" s="80">
        <v>61</v>
      </c>
      <c r="K862" s="79">
        <v>223200</v>
      </c>
    </row>
    <row r="863" spans="1:11">
      <c r="A863" s="77" t="s">
        <v>327</v>
      </c>
      <c r="B863" s="77">
        <v>1</v>
      </c>
      <c r="C863" s="77">
        <v>0</v>
      </c>
      <c r="D863" s="80">
        <f t="shared" si="40"/>
        <v>1025</v>
      </c>
      <c r="E863" s="80">
        <v>0</v>
      </c>
      <c r="F863" s="80">
        <v>0</v>
      </c>
      <c r="G863" s="80">
        <v>0</v>
      </c>
      <c r="H863" s="80">
        <f t="shared" si="41"/>
        <v>139</v>
      </c>
      <c r="I863" s="80">
        <v>0</v>
      </c>
      <c r="J863" s="80">
        <v>62</v>
      </c>
      <c r="K863" s="79">
        <v>238800</v>
      </c>
    </row>
    <row r="864" spans="1:11">
      <c r="A864" s="77" t="s">
        <v>327</v>
      </c>
      <c r="B864" s="77">
        <v>1</v>
      </c>
      <c r="C864" s="77">
        <v>0</v>
      </c>
      <c r="D864" s="80">
        <f t="shared" si="40"/>
        <v>1040</v>
      </c>
      <c r="E864" s="80">
        <v>0</v>
      </c>
      <c r="F864" s="80">
        <v>0</v>
      </c>
      <c r="G864" s="80">
        <v>0</v>
      </c>
      <c r="H864" s="80">
        <f t="shared" si="41"/>
        <v>141</v>
      </c>
      <c r="I864" s="80">
        <v>0</v>
      </c>
      <c r="J864" s="80">
        <v>63</v>
      </c>
      <c r="K864" s="79">
        <v>255300</v>
      </c>
    </row>
    <row r="865" spans="1:11">
      <c r="A865" s="77" t="s">
        <v>327</v>
      </c>
      <c r="B865" s="77">
        <v>1</v>
      </c>
      <c r="C865" s="77">
        <v>0</v>
      </c>
      <c r="D865" s="80">
        <f t="shared" si="40"/>
        <v>1055</v>
      </c>
      <c r="E865" s="80">
        <v>0</v>
      </c>
      <c r="F865" s="80">
        <v>0</v>
      </c>
      <c r="G865" s="80">
        <v>0</v>
      </c>
      <c r="H865" s="80">
        <f t="shared" si="41"/>
        <v>143</v>
      </c>
      <c r="I865" s="80">
        <v>0</v>
      </c>
      <c r="J865" s="80">
        <v>64</v>
      </c>
      <c r="K865" s="79">
        <v>272400</v>
      </c>
    </row>
    <row r="866" spans="1:11">
      <c r="A866" s="77" t="s">
        <v>327</v>
      </c>
      <c r="B866" s="77">
        <v>1</v>
      </c>
      <c r="C866" s="77">
        <v>0</v>
      </c>
      <c r="D866" s="80">
        <f t="shared" si="40"/>
        <v>1070</v>
      </c>
      <c r="E866" s="80">
        <v>0</v>
      </c>
      <c r="F866" s="80">
        <v>0</v>
      </c>
      <c r="G866" s="80">
        <v>0</v>
      </c>
      <c r="H866" s="80">
        <f t="shared" si="41"/>
        <v>145</v>
      </c>
      <c r="I866" s="80">
        <v>0</v>
      </c>
      <c r="J866" s="80">
        <v>65</v>
      </c>
      <c r="K866" s="79">
        <v>291000</v>
      </c>
    </row>
    <row r="867" spans="1:11">
      <c r="A867" s="77" t="s">
        <v>327</v>
      </c>
      <c r="B867" s="77">
        <v>1</v>
      </c>
      <c r="C867" s="77">
        <v>0</v>
      </c>
      <c r="D867" s="80">
        <f t="shared" ref="D867:D881" si="42">110+15*(J867-1)</f>
        <v>1085</v>
      </c>
      <c r="E867" s="80">
        <v>0</v>
      </c>
      <c r="F867" s="80">
        <v>0</v>
      </c>
      <c r="G867" s="80">
        <v>0</v>
      </c>
      <c r="H867" s="80">
        <f t="shared" ref="H867:H881" si="43">17+2*(J867-1)</f>
        <v>147</v>
      </c>
      <c r="I867" s="80">
        <v>0</v>
      </c>
      <c r="J867" s="80">
        <v>66</v>
      </c>
      <c r="K867" s="79">
        <v>309900</v>
      </c>
    </row>
    <row r="868" spans="1:11">
      <c r="A868" s="77" t="s">
        <v>327</v>
      </c>
      <c r="B868" s="77">
        <v>1</v>
      </c>
      <c r="C868" s="77">
        <v>0</v>
      </c>
      <c r="D868" s="80">
        <f t="shared" si="42"/>
        <v>1100</v>
      </c>
      <c r="E868" s="80">
        <v>0</v>
      </c>
      <c r="F868" s="80">
        <v>0</v>
      </c>
      <c r="G868" s="80">
        <v>0</v>
      </c>
      <c r="H868" s="80">
        <f t="shared" si="43"/>
        <v>149</v>
      </c>
      <c r="I868" s="80">
        <v>0</v>
      </c>
      <c r="J868" s="80">
        <v>67</v>
      </c>
      <c r="K868" s="79">
        <v>330600</v>
      </c>
    </row>
    <row r="869" spans="1:11">
      <c r="A869" s="77" t="s">
        <v>327</v>
      </c>
      <c r="B869" s="77">
        <v>1</v>
      </c>
      <c r="C869" s="77">
        <v>0</v>
      </c>
      <c r="D869" s="80">
        <f t="shared" si="42"/>
        <v>1115</v>
      </c>
      <c r="E869" s="80">
        <v>0</v>
      </c>
      <c r="F869" s="80">
        <v>0</v>
      </c>
      <c r="G869" s="80">
        <v>0</v>
      </c>
      <c r="H869" s="80">
        <f t="shared" si="43"/>
        <v>151</v>
      </c>
      <c r="I869" s="80">
        <v>0</v>
      </c>
      <c r="J869" s="80">
        <v>68</v>
      </c>
      <c r="K869" s="79">
        <v>352200</v>
      </c>
    </row>
    <row r="870" spans="1:11">
      <c r="A870" s="77" t="s">
        <v>327</v>
      </c>
      <c r="B870" s="77">
        <v>1</v>
      </c>
      <c r="C870" s="77">
        <v>0</v>
      </c>
      <c r="D870" s="80">
        <f t="shared" si="42"/>
        <v>1130</v>
      </c>
      <c r="E870" s="80">
        <v>0</v>
      </c>
      <c r="F870" s="80">
        <v>0</v>
      </c>
      <c r="G870" s="80">
        <v>0</v>
      </c>
      <c r="H870" s="80">
        <f t="shared" si="43"/>
        <v>153</v>
      </c>
      <c r="I870" s="80">
        <v>0</v>
      </c>
      <c r="J870" s="80">
        <v>69</v>
      </c>
      <c r="K870" s="79">
        <v>374700</v>
      </c>
    </row>
    <row r="871" spans="1:11">
      <c r="A871" s="77" t="s">
        <v>327</v>
      </c>
      <c r="B871" s="77">
        <v>1</v>
      </c>
      <c r="C871" s="77">
        <v>0</v>
      </c>
      <c r="D871" s="80">
        <f t="shared" si="42"/>
        <v>1145</v>
      </c>
      <c r="E871" s="80">
        <v>0</v>
      </c>
      <c r="F871" s="80">
        <v>0</v>
      </c>
      <c r="G871" s="80">
        <v>0</v>
      </c>
      <c r="H871" s="80">
        <f t="shared" si="43"/>
        <v>155</v>
      </c>
      <c r="I871" s="80">
        <v>0</v>
      </c>
      <c r="J871" s="80">
        <v>70</v>
      </c>
      <c r="K871" s="79">
        <v>398400</v>
      </c>
    </row>
    <row r="872" spans="1:11">
      <c r="A872" s="77" t="s">
        <v>327</v>
      </c>
      <c r="B872" s="77">
        <v>1</v>
      </c>
      <c r="C872" s="77">
        <v>0</v>
      </c>
      <c r="D872" s="80">
        <f t="shared" si="42"/>
        <v>1160</v>
      </c>
      <c r="E872" s="80">
        <v>0</v>
      </c>
      <c r="F872" s="80">
        <v>0</v>
      </c>
      <c r="G872" s="80">
        <v>0</v>
      </c>
      <c r="H872" s="80">
        <f t="shared" si="43"/>
        <v>157</v>
      </c>
      <c r="I872" s="80">
        <v>0</v>
      </c>
      <c r="J872" s="80">
        <v>71</v>
      </c>
      <c r="K872" s="78">
        <v>423600</v>
      </c>
    </row>
    <row r="873" spans="1:11">
      <c r="A873" s="77" t="s">
        <v>327</v>
      </c>
      <c r="B873" s="77">
        <v>1</v>
      </c>
      <c r="C873" s="77">
        <v>0</v>
      </c>
      <c r="D873" s="80">
        <f t="shared" si="42"/>
        <v>1175</v>
      </c>
      <c r="E873" s="80">
        <v>0</v>
      </c>
      <c r="F873" s="80">
        <v>0</v>
      </c>
      <c r="G873" s="80">
        <v>0</v>
      </c>
      <c r="H873" s="80">
        <f t="shared" si="43"/>
        <v>159</v>
      </c>
      <c r="I873" s="80">
        <v>0</v>
      </c>
      <c r="J873" s="80">
        <v>72</v>
      </c>
      <c r="K873" s="78">
        <v>449700</v>
      </c>
    </row>
    <row r="874" spans="1:11">
      <c r="A874" s="77" t="s">
        <v>327</v>
      </c>
      <c r="B874" s="77">
        <v>1</v>
      </c>
      <c r="C874" s="77">
        <v>0</v>
      </c>
      <c r="D874" s="80">
        <f t="shared" si="42"/>
        <v>1190</v>
      </c>
      <c r="E874" s="80">
        <v>0</v>
      </c>
      <c r="F874" s="80">
        <v>0</v>
      </c>
      <c r="G874" s="80">
        <v>0</v>
      </c>
      <c r="H874" s="80">
        <f t="shared" si="43"/>
        <v>161</v>
      </c>
      <c r="I874" s="80">
        <v>0</v>
      </c>
      <c r="J874" s="80">
        <v>73</v>
      </c>
      <c r="K874" s="78">
        <v>477600</v>
      </c>
    </row>
    <row r="875" spans="1:11">
      <c r="A875" s="77" t="s">
        <v>327</v>
      </c>
      <c r="B875" s="77">
        <v>1</v>
      </c>
      <c r="C875" s="77">
        <v>0</v>
      </c>
      <c r="D875" s="80">
        <f t="shared" si="42"/>
        <v>1205</v>
      </c>
      <c r="E875" s="80">
        <v>0</v>
      </c>
      <c r="F875" s="80">
        <v>0</v>
      </c>
      <c r="G875" s="80">
        <v>0</v>
      </c>
      <c r="H875" s="80">
        <f t="shared" si="43"/>
        <v>163</v>
      </c>
      <c r="I875" s="80">
        <v>0</v>
      </c>
      <c r="J875" s="80">
        <v>74</v>
      </c>
      <c r="K875" s="78">
        <v>507000</v>
      </c>
    </row>
    <row r="876" spans="1:11">
      <c r="A876" s="77" t="s">
        <v>327</v>
      </c>
      <c r="B876" s="77">
        <v>1</v>
      </c>
      <c r="C876" s="77">
        <v>0</v>
      </c>
      <c r="D876" s="80">
        <f t="shared" si="42"/>
        <v>1220</v>
      </c>
      <c r="E876" s="80">
        <v>0</v>
      </c>
      <c r="F876" s="80">
        <v>0</v>
      </c>
      <c r="G876" s="80">
        <v>0</v>
      </c>
      <c r="H876" s="80">
        <f t="shared" si="43"/>
        <v>165</v>
      </c>
      <c r="I876" s="80">
        <v>0</v>
      </c>
      <c r="J876" s="80">
        <v>75</v>
      </c>
      <c r="K876" s="78">
        <v>537600</v>
      </c>
    </row>
    <row r="877" spans="1:11">
      <c r="A877" s="77" t="s">
        <v>327</v>
      </c>
      <c r="B877" s="77">
        <v>1</v>
      </c>
      <c r="C877" s="77">
        <v>0</v>
      </c>
      <c r="D877" s="80">
        <f t="shared" si="42"/>
        <v>1235</v>
      </c>
      <c r="E877" s="80">
        <v>0</v>
      </c>
      <c r="F877" s="80">
        <v>0</v>
      </c>
      <c r="G877" s="80">
        <v>0</v>
      </c>
      <c r="H877" s="80">
        <f t="shared" si="43"/>
        <v>167</v>
      </c>
      <c r="I877" s="80">
        <v>0</v>
      </c>
      <c r="J877" s="80">
        <v>76</v>
      </c>
      <c r="K877" s="78">
        <v>569400</v>
      </c>
    </row>
    <row r="878" spans="1:11">
      <c r="A878" s="77" t="s">
        <v>327</v>
      </c>
      <c r="B878" s="77">
        <v>1</v>
      </c>
      <c r="C878" s="77">
        <v>0</v>
      </c>
      <c r="D878" s="80">
        <f t="shared" si="42"/>
        <v>1250</v>
      </c>
      <c r="E878" s="80">
        <v>0</v>
      </c>
      <c r="F878" s="80">
        <v>0</v>
      </c>
      <c r="G878" s="80">
        <v>0</v>
      </c>
      <c r="H878" s="80">
        <f t="shared" si="43"/>
        <v>169</v>
      </c>
      <c r="I878" s="80">
        <v>0</v>
      </c>
      <c r="J878" s="80">
        <v>77</v>
      </c>
      <c r="K878" s="78">
        <v>603300</v>
      </c>
    </row>
    <row r="879" spans="1:11">
      <c r="A879" s="77" t="s">
        <v>327</v>
      </c>
      <c r="B879" s="77">
        <v>1</v>
      </c>
      <c r="C879" s="77">
        <v>0</v>
      </c>
      <c r="D879" s="80">
        <f t="shared" si="42"/>
        <v>1265</v>
      </c>
      <c r="E879" s="80">
        <v>0</v>
      </c>
      <c r="F879" s="80">
        <v>0</v>
      </c>
      <c r="G879" s="80">
        <v>0</v>
      </c>
      <c r="H879" s="80">
        <f t="shared" si="43"/>
        <v>171</v>
      </c>
      <c r="I879" s="80">
        <v>0</v>
      </c>
      <c r="J879" s="80">
        <v>78</v>
      </c>
      <c r="K879" s="78">
        <v>638700</v>
      </c>
    </row>
    <row r="880" spans="1:11">
      <c r="A880" s="77" t="s">
        <v>327</v>
      </c>
      <c r="B880" s="77">
        <v>1</v>
      </c>
      <c r="C880" s="77">
        <v>0</v>
      </c>
      <c r="D880" s="80">
        <f t="shared" si="42"/>
        <v>1280</v>
      </c>
      <c r="E880" s="80">
        <v>0</v>
      </c>
      <c r="F880" s="80">
        <v>0</v>
      </c>
      <c r="G880" s="80">
        <v>0</v>
      </c>
      <c r="H880" s="80">
        <f t="shared" si="43"/>
        <v>173</v>
      </c>
      <c r="I880" s="80">
        <v>0</v>
      </c>
      <c r="J880" s="80">
        <v>79</v>
      </c>
      <c r="K880" s="78">
        <v>676200</v>
      </c>
    </row>
    <row r="881" spans="1:11">
      <c r="A881" s="77" t="s">
        <v>327</v>
      </c>
      <c r="B881" s="77">
        <v>1</v>
      </c>
      <c r="C881" s="77">
        <v>0</v>
      </c>
      <c r="D881" s="80">
        <f t="shared" si="42"/>
        <v>1295</v>
      </c>
      <c r="E881" s="80">
        <v>0</v>
      </c>
      <c r="F881" s="80">
        <v>0</v>
      </c>
      <c r="G881" s="80">
        <v>0</v>
      </c>
      <c r="H881" s="80">
        <f t="shared" si="43"/>
        <v>175</v>
      </c>
      <c r="I881" s="80">
        <v>0</v>
      </c>
      <c r="J881" s="80">
        <v>80</v>
      </c>
      <c r="K881" s="78">
        <v>714900</v>
      </c>
    </row>
    <row r="882" spans="1:11">
      <c r="A882" s="77" t="s">
        <v>86</v>
      </c>
      <c r="B882" s="77">
        <v>20</v>
      </c>
      <c r="C882" s="77">
        <v>0</v>
      </c>
      <c r="D882" s="80">
        <f>204+23*(J882-1)</f>
        <v>204</v>
      </c>
      <c r="E882" s="80">
        <v>0</v>
      </c>
      <c r="F882" s="80">
        <v>0</v>
      </c>
      <c r="G882" s="80">
        <v>0</v>
      </c>
      <c r="H882" s="80">
        <f>28+3*(J882-1)</f>
        <v>28</v>
      </c>
      <c r="I882" s="80">
        <v>0</v>
      </c>
      <c r="J882" s="80">
        <v>1</v>
      </c>
      <c r="K882" s="78">
        <v>220</v>
      </c>
    </row>
    <row r="883" spans="1:11">
      <c r="A883" s="77" t="s">
        <v>86</v>
      </c>
      <c r="B883" s="77">
        <v>20</v>
      </c>
      <c r="C883" s="77">
        <v>0</v>
      </c>
      <c r="D883" s="80">
        <f t="shared" ref="D883:D946" si="44">204+23*(J883-1)</f>
        <v>227</v>
      </c>
      <c r="E883" s="80">
        <v>0</v>
      </c>
      <c r="F883" s="80">
        <v>0</v>
      </c>
      <c r="G883" s="80">
        <v>0</v>
      </c>
      <c r="H883" s="80">
        <f t="shared" ref="H883:H946" si="45">28+3*(J883-1)</f>
        <v>31</v>
      </c>
      <c r="I883" s="80">
        <v>0</v>
      </c>
      <c r="J883" s="80">
        <v>2</v>
      </c>
      <c r="K883" s="78">
        <v>300</v>
      </c>
    </row>
    <row r="884" spans="1:11">
      <c r="A884" s="77" t="s">
        <v>86</v>
      </c>
      <c r="B884" s="77">
        <v>20</v>
      </c>
      <c r="C884" s="77">
        <v>0</v>
      </c>
      <c r="D884" s="80">
        <f t="shared" si="44"/>
        <v>250</v>
      </c>
      <c r="E884" s="80">
        <v>0</v>
      </c>
      <c r="F884" s="80">
        <v>0</v>
      </c>
      <c r="G884" s="80">
        <v>0</v>
      </c>
      <c r="H884" s="80">
        <f t="shared" si="45"/>
        <v>34</v>
      </c>
      <c r="I884" s="80">
        <v>0</v>
      </c>
      <c r="J884" s="80">
        <v>3</v>
      </c>
      <c r="K884" s="78">
        <v>390</v>
      </c>
    </row>
    <row r="885" spans="1:11">
      <c r="A885" s="77" t="s">
        <v>86</v>
      </c>
      <c r="B885" s="77">
        <v>20</v>
      </c>
      <c r="C885" s="77">
        <v>0</v>
      </c>
      <c r="D885" s="80">
        <f t="shared" si="44"/>
        <v>273</v>
      </c>
      <c r="E885" s="80">
        <v>0</v>
      </c>
      <c r="F885" s="80">
        <v>0</v>
      </c>
      <c r="G885" s="80">
        <v>0</v>
      </c>
      <c r="H885" s="80">
        <f t="shared" si="45"/>
        <v>37</v>
      </c>
      <c r="I885" s="80">
        <v>0</v>
      </c>
      <c r="J885" s="80">
        <v>4</v>
      </c>
      <c r="K885" s="78">
        <v>500</v>
      </c>
    </row>
    <row r="886" spans="1:11">
      <c r="A886" s="77" t="s">
        <v>86</v>
      </c>
      <c r="B886" s="77">
        <v>20</v>
      </c>
      <c r="C886" s="77">
        <v>0</v>
      </c>
      <c r="D886" s="80">
        <f t="shared" si="44"/>
        <v>296</v>
      </c>
      <c r="E886" s="80">
        <v>0</v>
      </c>
      <c r="F886" s="80">
        <v>0</v>
      </c>
      <c r="G886" s="80">
        <v>0</v>
      </c>
      <c r="H886" s="80">
        <f t="shared" si="45"/>
        <v>40</v>
      </c>
      <c r="I886" s="80">
        <v>0</v>
      </c>
      <c r="J886" s="80">
        <v>5</v>
      </c>
      <c r="K886" s="78">
        <v>650</v>
      </c>
    </row>
    <row r="887" spans="1:11">
      <c r="A887" s="77" t="s">
        <v>86</v>
      </c>
      <c r="B887" s="77">
        <v>20</v>
      </c>
      <c r="C887" s="77">
        <v>0</v>
      </c>
      <c r="D887" s="80">
        <f t="shared" si="44"/>
        <v>319</v>
      </c>
      <c r="E887" s="80">
        <v>0</v>
      </c>
      <c r="F887" s="80">
        <v>0</v>
      </c>
      <c r="G887" s="80">
        <v>0</v>
      </c>
      <c r="H887" s="80">
        <f t="shared" si="45"/>
        <v>43</v>
      </c>
      <c r="I887" s="80">
        <v>0</v>
      </c>
      <c r="J887" s="80">
        <v>6</v>
      </c>
      <c r="K887" s="78">
        <v>880</v>
      </c>
    </row>
    <row r="888" spans="1:11">
      <c r="A888" s="77" t="s">
        <v>86</v>
      </c>
      <c r="B888" s="77">
        <v>20</v>
      </c>
      <c r="C888" s="77">
        <v>0</v>
      </c>
      <c r="D888" s="80">
        <f t="shared" si="44"/>
        <v>342</v>
      </c>
      <c r="E888" s="80">
        <v>0</v>
      </c>
      <c r="F888" s="80">
        <v>0</v>
      </c>
      <c r="G888" s="80">
        <v>0</v>
      </c>
      <c r="H888" s="80">
        <f t="shared" si="45"/>
        <v>46</v>
      </c>
      <c r="I888" s="80">
        <v>0</v>
      </c>
      <c r="J888" s="80">
        <v>7</v>
      </c>
      <c r="K888" s="78">
        <v>1200</v>
      </c>
    </row>
    <row r="889" spans="1:11">
      <c r="A889" s="77" t="s">
        <v>86</v>
      </c>
      <c r="B889" s="77">
        <v>20</v>
      </c>
      <c r="C889" s="77">
        <v>0</v>
      </c>
      <c r="D889" s="80">
        <f t="shared" si="44"/>
        <v>365</v>
      </c>
      <c r="E889" s="80">
        <v>0</v>
      </c>
      <c r="F889" s="80">
        <v>0</v>
      </c>
      <c r="G889" s="80">
        <v>0</v>
      </c>
      <c r="H889" s="80">
        <f t="shared" si="45"/>
        <v>49</v>
      </c>
      <c r="I889" s="80">
        <v>0</v>
      </c>
      <c r="J889" s="80">
        <v>8</v>
      </c>
      <c r="K889" s="78">
        <v>1500</v>
      </c>
    </row>
    <row r="890" spans="1:11">
      <c r="A890" s="77" t="s">
        <v>86</v>
      </c>
      <c r="B890" s="77">
        <v>20</v>
      </c>
      <c r="C890" s="77">
        <v>0</v>
      </c>
      <c r="D890" s="80">
        <f t="shared" si="44"/>
        <v>388</v>
      </c>
      <c r="E890" s="80">
        <v>0</v>
      </c>
      <c r="F890" s="80">
        <v>0</v>
      </c>
      <c r="G890" s="80">
        <v>0</v>
      </c>
      <c r="H890" s="80">
        <f t="shared" si="45"/>
        <v>52</v>
      </c>
      <c r="I890" s="80">
        <v>0</v>
      </c>
      <c r="J890" s="80">
        <v>9</v>
      </c>
      <c r="K890" s="78">
        <v>1800</v>
      </c>
    </row>
    <row r="891" spans="1:11">
      <c r="A891" s="77" t="s">
        <v>86</v>
      </c>
      <c r="B891" s="77">
        <v>20</v>
      </c>
      <c r="C891" s="77">
        <v>0</v>
      </c>
      <c r="D891" s="80">
        <f t="shared" si="44"/>
        <v>411</v>
      </c>
      <c r="E891" s="80">
        <v>0</v>
      </c>
      <c r="F891" s="80">
        <v>0</v>
      </c>
      <c r="G891" s="80">
        <v>0</v>
      </c>
      <c r="H891" s="80">
        <f t="shared" si="45"/>
        <v>55</v>
      </c>
      <c r="I891" s="80">
        <v>0</v>
      </c>
      <c r="J891" s="80">
        <v>10</v>
      </c>
      <c r="K891" s="78">
        <v>2300</v>
      </c>
    </row>
    <row r="892" spans="1:11">
      <c r="A892" s="77" t="s">
        <v>86</v>
      </c>
      <c r="B892" s="77">
        <v>20</v>
      </c>
      <c r="C892" s="77">
        <v>0</v>
      </c>
      <c r="D892" s="80">
        <f t="shared" si="44"/>
        <v>434</v>
      </c>
      <c r="E892" s="80">
        <v>0</v>
      </c>
      <c r="F892" s="80">
        <v>0</v>
      </c>
      <c r="G892" s="80">
        <v>0</v>
      </c>
      <c r="H892" s="80">
        <f t="shared" si="45"/>
        <v>58</v>
      </c>
      <c r="I892" s="80">
        <v>0</v>
      </c>
      <c r="J892" s="80">
        <v>11</v>
      </c>
      <c r="K892" s="78">
        <v>2900</v>
      </c>
    </row>
    <row r="893" spans="1:11">
      <c r="A893" s="77" t="s">
        <v>86</v>
      </c>
      <c r="B893" s="77">
        <v>20</v>
      </c>
      <c r="C893" s="77">
        <v>0</v>
      </c>
      <c r="D893" s="80">
        <f t="shared" si="44"/>
        <v>457</v>
      </c>
      <c r="E893" s="80">
        <v>0</v>
      </c>
      <c r="F893" s="80">
        <v>0</v>
      </c>
      <c r="G893" s="80">
        <v>0</v>
      </c>
      <c r="H893" s="80">
        <f t="shared" si="45"/>
        <v>61</v>
      </c>
      <c r="I893" s="80">
        <v>0</v>
      </c>
      <c r="J893" s="80">
        <v>12</v>
      </c>
      <c r="K893" s="78">
        <v>3400</v>
      </c>
    </row>
    <row r="894" spans="1:11">
      <c r="A894" s="77" t="s">
        <v>86</v>
      </c>
      <c r="B894" s="77">
        <v>20</v>
      </c>
      <c r="C894" s="77">
        <v>0</v>
      </c>
      <c r="D894" s="80">
        <f t="shared" si="44"/>
        <v>480</v>
      </c>
      <c r="E894" s="80">
        <v>0</v>
      </c>
      <c r="F894" s="80">
        <v>0</v>
      </c>
      <c r="G894" s="80">
        <v>0</v>
      </c>
      <c r="H894" s="80">
        <f t="shared" si="45"/>
        <v>64</v>
      </c>
      <c r="I894" s="80">
        <v>0</v>
      </c>
      <c r="J894" s="80">
        <v>13</v>
      </c>
      <c r="K894" s="78">
        <v>4200</v>
      </c>
    </row>
    <row r="895" spans="1:11">
      <c r="A895" s="77" t="s">
        <v>86</v>
      </c>
      <c r="B895" s="77">
        <v>20</v>
      </c>
      <c r="C895" s="77">
        <v>0</v>
      </c>
      <c r="D895" s="80">
        <f t="shared" si="44"/>
        <v>503</v>
      </c>
      <c r="E895" s="80">
        <v>0</v>
      </c>
      <c r="F895" s="80">
        <v>0</v>
      </c>
      <c r="G895" s="80">
        <v>0</v>
      </c>
      <c r="H895" s="80">
        <f t="shared" si="45"/>
        <v>67</v>
      </c>
      <c r="I895" s="80">
        <v>0</v>
      </c>
      <c r="J895" s="80">
        <v>14</v>
      </c>
      <c r="K895" s="78">
        <v>5000</v>
      </c>
    </row>
    <row r="896" spans="1:11">
      <c r="A896" s="77" t="s">
        <v>86</v>
      </c>
      <c r="B896" s="77">
        <v>20</v>
      </c>
      <c r="C896" s="77">
        <v>0</v>
      </c>
      <c r="D896" s="80">
        <f t="shared" si="44"/>
        <v>526</v>
      </c>
      <c r="E896" s="80">
        <v>0</v>
      </c>
      <c r="F896" s="80">
        <v>0</v>
      </c>
      <c r="G896" s="80">
        <v>0</v>
      </c>
      <c r="H896" s="80">
        <f t="shared" si="45"/>
        <v>70</v>
      </c>
      <c r="I896" s="80">
        <v>0</v>
      </c>
      <c r="J896" s="80">
        <v>15</v>
      </c>
      <c r="K896" s="78">
        <v>6100</v>
      </c>
    </row>
    <row r="897" spans="1:11">
      <c r="A897" s="77" t="s">
        <v>86</v>
      </c>
      <c r="B897" s="77">
        <v>20</v>
      </c>
      <c r="C897" s="77">
        <v>0</v>
      </c>
      <c r="D897" s="80">
        <f t="shared" si="44"/>
        <v>549</v>
      </c>
      <c r="E897" s="80">
        <v>0</v>
      </c>
      <c r="F897" s="80">
        <v>0</v>
      </c>
      <c r="G897" s="80">
        <v>0</v>
      </c>
      <c r="H897" s="80">
        <f t="shared" si="45"/>
        <v>73</v>
      </c>
      <c r="I897" s="80">
        <v>0</v>
      </c>
      <c r="J897" s="80">
        <v>16</v>
      </c>
      <c r="K897" s="78">
        <v>7200</v>
      </c>
    </row>
    <row r="898" spans="1:11">
      <c r="A898" s="77" t="s">
        <v>86</v>
      </c>
      <c r="B898" s="77">
        <v>20</v>
      </c>
      <c r="C898" s="77">
        <v>0</v>
      </c>
      <c r="D898" s="80">
        <f t="shared" si="44"/>
        <v>572</v>
      </c>
      <c r="E898" s="80">
        <v>0</v>
      </c>
      <c r="F898" s="80">
        <v>0</v>
      </c>
      <c r="G898" s="80">
        <v>0</v>
      </c>
      <c r="H898" s="80">
        <f t="shared" si="45"/>
        <v>76</v>
      </c>
      <c r="I898" s="80">
        <v>0</v>
      </c>
      <c r="J898" s="80">
        <v>17</v>
      </c>
      <c r="K898" s="78">
        <v>8600</v>
      </c>
    </row>
    <row r="899" spans="1:11">
      <c r="A899" s="77" t="s">
        <v>86</v>
      </c>
      <c r="B899" s="77">
        <v>20</v>
      </c>
      <c r="C899" s="77">
        <v>0</v>
      </c>
      <c r="D899" s="80">
        <f t="shared" si="44"/>
        <v>595</v>
      </c>
      <c r="E899" s="80">
        <v>0</v>
      </c>
      <c r="F899" s="80">
        <v>0</v>
      </c>
      <c r="G899" s="80">
        <v>0</v>
      </c>
      <c r="H899" s="80">
        <f t="shared" si="45"/>
        <v>79</v>
      </c>
      <c r="I899" s="80">
        <v>0</v>
      </c>
      <c r="J899" s="80">
        <v>18</v>
      </c>
      <c r="K899" s="78">
        <v>10000</v>
      </c>
    </row>
    <row r="900" spans="1:11">
      <c r="A900" s="77" t="s">
        <v>86</v>
      </c>
      <c r="B900" s="77">
        <v>20</v>
      </c>
      <c r="C900" s="77">
        <v>0</v>
      </c>
      <c r="D900" s="80">
        <f t="shared" si="44"/>
        <v>618</v>
      </c>
      <c r="E900" s="80">
        <v>0</v>
      </c>
      <c r="F900" s="80">
        <v>0</v>
      </c>
      <c r="G900" s="80">
        <v>0</v>
      </c>
      <c r="H900" s="80">
        <f t="shared" si="45"/>
        <v>82</v>
      </c>
      <c r="I900" s="80">
        <v>0</v>
      </c>
      <c r="J900" s="80">
        <v>19</v>
      </c>
      <c r="K900" s="78">
        <v>11700</v>
      </c>
    </row>
    <row r="901" spans="1:11">
      <c r="A901" s="77" t="s">
        <v>86</v>
      </c>
      <c r="B901" s="77">
        <v>20</v>
      </c>
      <c r="C901" s="77">
        <v>0</v>
      </c>
      <c r="D901" s="80">
        <f t="shared" si="44"/>
        <v>641</v>
      </c>
      <c r="E901" s="80">
        <v>0</v>
      </c>
      <c r="F901" s="80">
        <v>0</v>
      </c>
      <c r="G901" s="80">
        <v>0</v>
      </c>
      <c r="H901" s="80">
        <f t="shared" si="45"/>
        <v>85</v>
      </c>
      <c r="I901" s="80">
        <v>0</v>
      </c>
      <c r="J901" s="80">
        <v>20</v>
      </c>
      <c r="K901" s="78">
        <v>13600</v>
      </c>
    </row>
    <row r="902" spans="1:11">
      <c r="A902" s="77" t="s">
        <v>86</v>
      </c>
      <c r="B902" s="77">
        <v>20</v>
      </c>
      <c r="C902" s="77">
        <v>0</v>
      </c>
      <c r="D902" s="80">
        <f t="shared" si="44"/>
        <v>664</v>
      </c>
      <c r="E902" s="80">
        <v>0</v>
      </c>
      <c r="F902" s="80">
        <v>0</v>
      </c>
      <c r="G902" s="80">
        <v>0</v>
      </c>
      <c r="H902" s="80">
        <f t="shared" si="45"/>
        <v>88</v>
      </c>
      <c r="I902" s="80">
        <v>0</v>
      </c>
      <c r="J902" s="80">
        <v>21</v>
      </c>
      <c r="K902" s="78">
        <v>15900</v>
      </c>
    </row>
    <row r="903" spans="1:11">
      <c r="A903" s="77" t="s">
        <v>86</v>
      </c>
      <c r="B903" s="77">
        <v>20</v>
      </c>
      <c r="C903" s="77">
        <v>0</v>
      </c>
      <c r="D903" s="80">
        <f t="shared" si="44"/>
        <v>687</v>
      </c>
      <c r="E903" s="80">
        <v>0</v>
      </c>
      <c r="F903" s="80">
        <v>0</v>
      </c>
      <c r="G903" s="80">
        <v>0</v>
      </c>
      <c r="H903" s="80">
        <f t="shared" si="45"/>
        <v>91</v>
      </c>
      <c r="I903" s="80">
        <v>0</v>
      </c>
      <c r="J903" s="80">
        <v>22</v>
      </c>
      <c r="K903" s="78">
        <v>18300</v>
      </c>
    </row>
    <row r="904" spans="1:11">
      <c r="A904" s="77" t="s">
        <v>86</v>
      </c>
      <c r="B904" s="77">
        <v>20</v>
      </c>
      <c r="C904" s="77">
        <v>0</v>
      </c>
      <c r="D904" s="80">
        <f t="shared" si="44"/>
        <v>710</v>
      </c>
      <c r="E904" s="80">
        <v>0</v>
      </c>
      <c r="F904" s="80">
        <v>0</v>
      </c>
      <c r="G904" s="80">
        <v>0</v>
      </c>
      <c r="H904" s="80">
        <f t="shared" si="45"/>
        <v>94</v>
      </c>
      <c r="I904" s="80">
        <v>0</v>
      </c>
      <c r="J904" s="80">
        <v>23</v>
      </c>
      <c r="K904" s="78">
        <v>21100</v>
      </c>
    </row>
    <row r="905" spans="1:11">
      <c r="A905" s="77" t="s">
        <v>86</v>
      </c>
      <c r="B905" s="77">
        <v>20</v>
      </c>
      <c r="C905" s="77">
        <v>0</v>
      </c>
      <c r="D905" s="80">
        <f t="shared" si="44"/>
        <v>733</v>
      </c>
      <c r="E905" s="80">
        <v>0</v>
      </c>
      <c r="F905" s="80">
        <v>0</v>
      </c>
      <c r="G905" s="80">
        <v>0</v>
      </c>
      <c r="H905" s="80">
        <f t="shared" si="45"/>
        <v>97</v>
      </c>
      <c r="I905" s="80">
        <v>0</v>
      </c>
      <c r="J905" s="80">
        <v>24</v>
      </c>
      <c r="K905" s="78">
        <v>24100</v>
      </c>
    </row>
    <row r="906" spans="1:11">
      <c r="A906" s="77" t="s">
        <v>86</v>
      </c>
      <c r="B906" s="77">
        <v>20</v>
      </c>
      <c r="C906" s="77">
        <v>0</v>
      </c>
      <c r="D906" s="80">
        <f t="shared" si="44"/>
        <v>756</v>
      </c>
      <c r="E906" s="80">
        <v>0</v>
      </c>
      <c r="F906" s="80">
        <v>0</v>
      </c>
      <c r="G906" s="80">
        <v>0</v>
      </c>
      <c r="H906" s="80">
        <f t="shared" si="45"/>
        <v>100</v>
      </c>
      <c r="I906" s="80">
        <v>0</v>
      </c>
      <c r="J906" s="80">
        <v>25</v>
      </c>
      <c r="K906" s="78">
        <v>27400</v>
      </c>
    </row>
    <row r="907" spans="1:11">
      <c r="A907" s="77" t="s">
        <v>86</v>
      </c>
      <c r="B907" s="77">
        <v>20</v>
      </c>
      <c r="C907" s="77">
        <v>0</v>
      </c>
      <c r="D907" s="80">
        <f t="shared" si="44"/>
        <v>779</v>
      </c>
      <c r="E907" s="80">
        <v>0</v>
      </c>
      <c r="F907" s="80">
        <v>0</v>
      </c>
      <c r="G907" s="80">
        <v>0</v>
      </c>
      <c r="H907" s="80">
        <f t="shared" si="45"/>
        <v>103</v>
      </c>
      <c r="I907" s="80">
        <v>0</v>
      </c>
      <c r="J907" s="80">
        <v>26</v>
      </c>
      <c r="K907" s="78">
        <v>31300</v>
      </c>
    </row>
    <row r="908" spans="1:11">
      <c r="A908" s="77" t="s">
        <v>86</v>
      </c>
      <c r="B908" s="77">
        <v>20</v>
      </c>
      <c r="C908" s="77">
        <v>0</v>
      </c>
      <c r="D908" s="80">
        <f t="shared" si="44"/>
        <v>802</v>
      </c>
      <c r="E908" s="80">
        <v>0</v>
      </c>
      <c r="F908" s="80">
        <v>0</v>
      </c>
      <c r="G908" s="80">
        <v>0</v>
      </c>
      <c r="H908" s="80">
        <f t="shared" si="45"/>
        <v>106</v>
      </c>
      <c r="I908" s="80">
        <v>0</v>
      </c>
      <c r="J908" s="80">
        <v>27</v>
      </c>
      <c r="K908" s="78">
        <v>35400</v>
      </c>
    </row>
    <row r="909" spans="1:11">
      <c r="A909" s="77" t="s">
        <v>86</v>
      </c>
      <c r="B909" s="77">
        <v>20</v>
      </c>
      <c r="C909" s="77">
        <v>0</v>
      </c>
      <c r="D909" s="80">
        <f t="shared" si="44"/>
        <v>825</v>
      </c>
      <c r="E909" s="80">
        <v>0</v>
      </c>
      <c r="F909" s="80">
        <v>0</v>
      </c>
      <c r="G909" s="80">
        <v>0</v>
      </c>
      <c r="H909" s="80">
        <f t="shared" si="45"/>
        <v>109</v>
      </c>
      <c r="I909" s="80">
        <v>0</v>
      </c>
      <c r="J909" s="80">
        <v>28</v>
      </c>
      <c r="K909" s="78">
        <v>40100</v>
      </c>
    </row>
    <row r="910" spans="1:11">
      <c r="A910" s="77" t="s">
        <v>86</v>
      </c>
      <c r="B910" s="77">
        <v>20</v>
      </c>
      <c r="C910" s="77">
        <v>0</v>
      </c>
      <c r="D910" s="80">
        <f t="shared" si="44"/>
        <v>848</v>
      </c>
      <c r="E910" s="80">
        <v>0</v>
      </c>
      <c r="F910" s="80">
        <v>0</v>
      </c>
      <c r="G910" s="80">
        <v>0</v>
      </c>
      <c r="H910" s="80">
        <f t="shared" si="45"/>
        <v>112</v>
      </c>
      <c r="I910" s="80">
        <v>0</v>
      </c>
      <c r="J910" s="80">
        <v>29</v>
      </c>
      <c r="K910" s="78">
        <v>45100</v>
      </c>
    </row>
    <row r="911" spans="1:11">
      <c r="A911" s="77" t="s">
        <v>86</v>
      </c>
      <c r="B911" s="77">
        <v>20</v>
      </c>
      <c r="C911" s="77">
        <v>0</v>
      </c>
      <c r="D911" s="80">
        <f t="shared" si="44"/>
        <v>871</v>
      </c>
      <c r="E911" s="80">
        <v>0</v>
      </c>
      <c r="F911" s="80">
        <v>0</v>
      </c>
      <c r="G911" s="80">
        <v>0</v>
      </c>
      <c r="H911" s="80">
        <f t="shared" si="45"/>
        <v>115</v>
      </c>
      <c r="I911" s="80">
        <v>0</v>
      </c>
      <c r="J911" s="80">
        <v>30</v>
      </c>
      <c r="K911" s="78">
        <v>50600</v>
      </c>
    </row>
    <row r="912" spans="1:11">
      <c r="A912" s="77" t="s">
        <v>86</v>
      </c>
      <c r="B912" s="77">
        <v>20</v>
      </c>
      <c r="C912" s="77">
        <v>0</v>
      </c>
      <c r="D912" s="80">
        <f t="shared" si="44"/>
        <v>894</v>
      </c>
      <c r="E912" s="80">
        <v>0</v>
      </c>
      <c r="F912" s="80">
        <v>0</v>
      </c>
      <c r="G912" s="80">
        <v>0</v>
      </c>
      <c r="H912" s="80">
        <f t="shared" si="45"/>
        <v>118</v>
      </c>
      <c r="I912" s="80">
        <v>0</v>
      </c>
      <c r="J912" s="80">
        <v>31</v>
      </c>
      <c r="K912" s="78">
        <v>56800</v>
      </c>
    </row>
    <row r="913" spans="1:11">
      <c r="A913" s="77" t="s">
        <v>86</v>
      </c>
      <c r="B913" s="77">
        <v>20</v>
      </c>
      <c r="C913" s="77">
        <v>0</v>
      </c>
      <c r="D913" s="80">
        <f t="shared" si="44"/>
        <v>917</v>
      </c>
      <c r="E913" s="80">
        <v>0</v>
      </c>
      <c r="F913" s="80">
        <v>0</v>
      </c>
      <c r="G913" s="80">
        <v>0</v>
      </c>
      <c r="H913" s="80">
        <f t="shared" si="45"/>
        <v>121</v>
      </c>
      <c r="I913" s="80">
        <v>0</v>
      </c>
      <c r="J913" s="80">
        <v>32</v>
      </c>
      <c r="K913" s="78">
        <v>63200</v>
      </c>
    </row>
    <row r="914" spans="1:11">
      <c r="A914" s="77" t="s">
        <v>86</v>
      </c>
      <c r="B914" s="77">
        <v>20</v>
      </c>
      <c r="C914" s="77">
        <v>0</v>
      </c>
      <c r="D914" s="80">
        <f t="shared" si="44"/>
        <v>940</v>
      </c>
      <c r="E914" s="80">
        <v>0</v>
      </c>
      <c r="F914" s="80">
        <v>0</v>
      </c>
      <c r="G914" s="80">
        <v>0</v>
      </c>
      <c r="H914" s="80">
        <f t="shared" si="45"/>
        <v>124</v>
      </c>
      <c r="I914" s="80">
        <v>0</v>
      </c>
      <c r="J914" s="80">
        <v>33</v>
      </c>
      <c r="K914" s="78">
        <v>70600</v>
      </c>
    </row>
    <row r="915" spans="1:11">
      <c r="A915" s="77" t="s">
        <v>86</v>
      </c>
      <c r="B915" s="77">
        <v>20</v>
      </c>
      <c r="C915" s="77">
        <v>0</v>
      </c>
      <c r="D915" s="80">
        <f t="shared" si="44"/>
        <v>963</v>
      </c>
      <c r="E915" s="80">
        <v>0</v>
      </c>
      <c r="F915" s="80">
        <v>0</v>
      </c>
      <c r="G915" s="80">
        <v>0</v>
      </c>
      <c r="H915" s="80">
        <f t="shared" si="45"/>
        <v>127</v>
      </c>
      <c r="I915" s="80">
        <v>0</v>
      </c>
      <c r="J915" s="80">
        <v>34</v>
      </c>
      <c r="K915" s="78">
        <v>78400</v>
      </c>
    </row>
    <row r="916" spans="1:11">
      <c r="A916" s="77" t="s">
        <v>86</v>
      </c>
      <c r="B916" s="77">
        <v>20</v>
      </c>
      <c r="C916" s="77">
        <v>0</v>
      </c>
      <c r="D916" s="80">
        <f t="shared" si="44"/>
        <v>986</v>
      </c>
      <c r="E916" s="80">
        <v>0</v>
      </c>
      <c r="F916" s="80">
        <v>0</v>
      </c>
      <c r="G916" s="80">
        <v>0</v>
      </c>
      <c r="H916" s="80">
        <f t="shared" si="45"/>
        <v>130</v>
      </c>
      <c r="I916" s="80">
        <v>0</v>
      </c>
      <c r="J916" s="80">
        <v>35</v>
      </c>
      <c r="K916" s="78">
        <v>87000</v>
      </c>
    </row>
    <row r="917" spans="1:11">
      <c r="A917" s="77" t="s">
        <v>86</v>
      </c>
      <c r="B917" s="77">
        <v>20</v>
      </c>
      <c r="C917" s="77">
        <v>0</v>
      </c>
      <c r="D917" s="80">
        <f t="shared" si="44"/>
        <v>1009</v>
      </c>
      <c r="E917" s="80">
        <v>0</v>
      </c>
      <c r="F917" s="80">
        <v>0</v>
      </c>
      <c r="G917" s="80">
        <v>0</v>
      </c>
      <c r="H917" s="80">
        <f t="shared" si="45"/>
        <v>133</v>
      </c>
      <c r="I917" s="80">
        <v>0</v>
      </c>
      <c r="J917" s="80">
        <v>36</v>
      </c>
      <c r="K917" s="78">
        <v>96400</v>
      </c>
    </row>
    <row r="918" spans="1:11">
      <c r="A918" s="77" t="s">
        <v>86</v>
      </c>
      <c r="B918" s="77">
        <v>20</v>
      </c>
      <c r="C918" s="77">
        <v>0</v>
      </c>
      <c r="D918" s="80">
        <f t="shared" si="44"/>
        <v>1032</v>
      </c>
      <c r="E918" s="80">
        <v>0</v>
      </c>
      <c r="F918" s="80">
        <v>0</v>
      </c>
      <c r="G918" s="80">
        <v>0</v>
      </c>
      <c r="H918" s="80">
        <f t="shared" si="45"/>
        <v>136</v>
      </c>
      <c r="I918" s="80">
        <v>0</v>
      </c>
      <c r="J918" s="80">
        <v>37</v>
      </c>
      <c r="K918" s="78">
        <v>107000</v>
      </c>
    </row>
    <row r="919" spans="1:11">
      <c r="A919" s="77" t="s">
        <v>86</v>
      </c>
      <c r="B919" s="77">
        <v>20</v>
      </c>
      <c r="C919" s="77">
        <v>0</v>
      </c>
      <c r="D919" s="80">
        <f t="shared" si="44"/>
        <v>1055</v>
      </c>
      <c r="E919" s="80">
        <v>0</v>
      </c>
      <c r="F919" s="80">
        <v>0</v>
      </c>
      <c r="G919" s="80">
        <v>0</v>
      </c>
      <c r="H919" s="80">
        <f t="shared" si="45"/>
        <v>139</v>
      </c>
      <c r="I919" s="80">
        <v>0</v>
      </c>
      <c r="J919" s="80">
        <v>38</v>
      </c>
      <c r="K919" s="78">
        <v>118000</v>
      </c>
    </row>
    <row r="920" spans="1:11">
      <c r="A920" s="77" t="s">
        <v>86</v>
      </c>
      <c r="B920" s="77">
        <v>20</v>
      </c>
      <c r="C920" s="77">
        <v>0</v>
      </c>
      <c r="D920" s="80">
        <f t="shared" si="44"/>
        <v>1078</v>
      </c>
      <c r="E920" s="80">
        <v>0</v>
      </c>
      <c r="F920" s="80">
        <v>0</v>
      </c>
      <c r="G920" s="80">
        <v>0</v>
      </c>
      <c r="H920" s="80">
        <f t="shared" si="45"/>
        <v>142</v>
      </c>
      <c r="I920" s="80">
        <v>0</v>
      </c>
      <c r="J920" s="80">
        <v>39</v>
      </c>
      <c r="K920" s="78">
        <v>130000</v>
      </c>
    </row>
    <row r="921" spans="1:11">
      <c r="A921" s="77" t="s">
        <v>86</v>
      </c>
      <c r="B921" s="77">
        <v>20</v>
      </c>
      <c r="C921" s="77">
        <v>0</v>
      </c>
      <c r="D921" s="80">
        <f t="shared" si="44"/>
        <v>1101</v>
      </c>
      <c r="E921" s="80">
        <v>0</v>
      </c>
      <c r="F921" s="80">
        <v>0</v>
      </c>
      <c r="G921" s="80">
        <v>0</v>
      </c>
      <c r="H921" s="80">
        <f t="shared" si="45"/>
        <v>145</v>
      </c>
      <c r="I921" s="80">
        <v>0</v>
      </c>
      <c r="J921" s="80">
        <v>40</v>
      </c>
      <c r="K921" s="78">
        <v>142000</v>
      </c>
    </row>
    <row r="922" spans="1:11">
      <c r="A922" s="77" t="s">
        <v>86</v>
      </c>
      <c r="B922" s="77">
        <v>20</v>
      </c>
      <c r="C922" s="77">
        <v>0</v>
      </c>
      <c r="D922" s="80">
        <f t="shared" si="44"/>
        <v>1124</v>
      </c>
      <c r="E922" s="80">
        <v>0</v>
      </c>
      <c r="F922" s="80">
        <v>0</v>
      </c>
      <c r="G922" s="80">
        <v>0</v>
      </c>
      <c r="H922" s="80">
        <f t="shared" si="45"/>
        <v>148</v>
      </c>
      <c r="I922" s="80">
        <v>0</v>
      </c>
      <c r="J922" s="80">
        <v>41</v>
      </c>
      <c r="K922" s="78">
        <v>156000</v>
      </c>
    </row>
    <row r="923" spans="1:11">
      <c r="A923" s="77" t="s">
        <v>86</v>
      </c>
      <c r="B923" s="77">
        <v>20</v>
      </c>
      <c r="C923" s="77">
        <v>0</v>
      </c>
      <c r="D923" s="80">
        <f t="shared" si="44"/>
        <v>1147</v>
      </c>
      <c r="E923" s="80">
        <v>0</v>
      </c>
      <c r="F923" s="80">
        <v>0</v>
      </c>
      <c r="G923" s="80">
        <v>0</v>
      </c>
      <c r="H923" s="80">
        <f t="shared" si="45"/>
        <v>151</v>
      </c>
      <c r="I923" s="80">
        <v>0</v>
      </c>
      <c r="J923" s="80">
        <v>42</v>
      </c>
      <c r="K923" s="78">
        <v>171000</v>
      </c>
    </row>
    <row r="924" spans="1:11">
      <c r="A924" s="77" t="s">
        <v>86</v>
      </c>
      <c r="B924" s="77">
        <v>20</v>
      </c>
      <c r="C924" s="77">
        <v>0</v>
      </c>
      <c r="D924" s="80">
        <f t="shared" si="44"/>
        <v>1170</v>
      </c>
      <c r="E924" s="80">
        <v>0</v>
      </c>
      <c r="F924" s="80">
        <v>0</v>
      </c>
      <c r="G924" s="80">
        <v>0</v>
      </c>
      <c r="H924" s="80">
        <f t="shared" si="45"/>
        <v>154</v>
      </c>
      <c r="I924" s="80">
        <v>0</v>
      </c>
      <c r="J924" s="80">
        <v>43</v>
      </c>
      <c r="K924" s="78">
        <v>187000</v>
      </c>
    </row>
    <row r="925" spans="1:11">
      <c r="A925" s="77" t="s">
        <v>86</v>
      </c>
      <c r="B925" s="77">
        <v>20</v>
      </c>
      <c r="C925" s="77">
        <v>0</v>
      </c>
      <c r="D925" s="80">
        <f t="shared" si="44"/>
        <v>1193</v>
      </c>
      <c r="E925" s="80">
        <v>0</v>
      </c>
      <c r="F925" s="80">
        <v>0</v>
      </c>
      <c r="G925" s="80">
        <v>0</v>
      </c>
      <c r="H925" s="80">
        <f t="shared" si="45"/>
        <v>157</v>
      </c>
      <c r="I925" s="80">
        <v>0</v>
      </c>
      <c r="J925" s="80">
        <v>44</v>
      </c>
      <c r="K925" s="78">
        <v>204000</v>
      </c>
    </row>
    <row r="926" spans="1:11">
      <c r="A926" s="77" t="s">
        <v>86</v>
      </c>
      <c r="B926" s="77">
        <v>20</v>
      </c>
      <c r="C926" s="77">
        <v>0</v>
      </c>
      <c r="D926" s="80">
        <f t="shared" si="44"/>
        <v>1216</v>
      </c>
      <c r="E926" s="80">
        <v>0</v>
      </c>
      <c r="F926" s="80">
        <v>0</v>
      </c>
      <c r="G926" s="80">
        <v>0</v>
      </c>
      <c r="H926" s="80">
        <f t="shared" si="45"/>
        <v>160</v>
      </c>
      <c r="I926" s="80">
        <v>0</v>
      </c>
      <c r="J926" s="80">
        <v>45</v>
      </c>
      <c r="K926" s="78">
        <v>222000</v>
      </c>
    </row>
    <row r="927" spans="1:11">
      <c r="A927" s="77" t="s">
        <v>86</v>
      </c>
      <c r="B927" s="77">
        <v>20</v>
      </c>
      <c r="C927" s="77">
        <v>0</v>
      </c>
      <c r="D927" s="80">
        <f t="shared" si="44"/>
        <v>1239</v>
      </c>
      <c r="E927" s="80">
        <v>0</v>
      </c>
      <c r="F927" s="80">
        <v>0</v>
      </c>
      <c r="G927" s="80">
        <v>0</v>
      </c>
      <c r="H927" s="80">
        <f t="shared" si="45"/>
        <v>163</v>
      </c>
      <c r="I927" s="80">
        <v>0</v>
      </c>
      <c r="J927" s="80">
        <v>46</v>
      </c>
      <c r="K927" s="78">
        <v>242000</v>
      </c>
    </row>
    <row r="928" spans="1:11">
      <c r="A928" s="77" t="s">
        <v>86</v>
      </c>
      <c r="B928" s="77">
        <v>20</v>
      </c>
      <c r="C928" s="77">
        <v>0</v>
      </c>
      <c r="D928" s="80">
        <f t="shared" si="44"/>
        <v>1262</v>
      </c>
      <c r="E928" s="80">
        <v>0</v>
      </c>
      <c r="F928" s="80">
        <v>0</v>
      </c>
      <c r="G928" s="80">
        <v>0</v>
      </c>
      <c r="H928" s="80">
        <f t="shared" si="45"/>
        <v>166</v>
      </c>
      <c r="I928" s="80">
        <v>0</v>
      </c>
      <c r="J928" s="80">
        <v>47</v>
      </c>
      <c r="K928" s="78">
        <v>262000</v>
      </c>
    </row>
    <row r="929" spans="1:11">
      <c r="A929" s="77" t="s">
        <v>86</v>
      </c>
      <c r="B929" s="77">
        <v>20</v>
      </c>
      <c r="C929" s="77">
        <v>0</v>
      </c>
      <c r="D929" s="80">
        <f t="shared" si="44"/>
        <v>1285</v>
      </c>
      <c r="E929" s="80">
        <v>0</v>
      </c>
      <c r="F929" s="80">
        <v>0</v>
      </c>
      <c r="G929" s="80">
        <v>0</v>
      </c>
      <c r="H929" s="80">
        <f t="shared" si="45"/>
        <v>169</v>
      </c>
      <c r="I929" s="80">
        <v>0</v>
      </c>
      <c r="J929" s="80">
        <v>48</v>
      </c>
      <c r="K929" s="78">
        <v>284000</v>
      </c>
    </row>
    <row r="930" spans="1:11">
      <c r="A930" s="77" t="s">
        <v>86</v>
      </c>
      <c r="B930" s="77">
        <v>20</v>
      </c>
      <c r="C930" s="77">
        <v>0</v>
      </c>
      <c r="D930" s="80">
        <f t="shared" si="44"/>
        <v>1308</v>
      </c>
      <c r="E930" s="80">
        <v>0</v>
      </c>
      <c r="F930" s="80">
        <v>0</v>
      </c>
      <c r="G930" s="80">
        <v>0</v>
      </c>
      <c r="H930" s="80">
        <f t="shared" si="45"/>
        <v>172</v>
      </c>
      <c r="I930" s="80">
        <v>0</v>
      </c>
      <c r="J930" s="80">
        <v>49</v>
      </c>
      <c r="K930" s="78">
        <v>308000</v>
      </c>
    </row>
    <row r="931" spans="1:11">
      <c r="A931" s="77" t="s">
        <v>86</v>
      </c>
      <c r="B931" s="77">
        <v>20</v>
      </c>
      <c r="C931" s="77">
        <v>0</v>
      </c>
      <c r="D931" s="80">
        <f t="shared" si="44"/>
        <v>1331</v>
      </c>
      <c r="E931" s="80">
        <v>0</v>
      </c>
      <c r="F931" s="80">
        <v>0</v>
      </c>
      <c r="G931" s="80">
        <v>0</v>
      </c>
      <c r="H931" s="80">
        <f t="shared" si="45"/>
        <v>175</v>
      </c>
      <c r="I931" s="80">
        <v>0</v>
      </c>
      <c r="J931" s="80">
        <v>50</v>
      </c>
      <c r="K931" s="78">
        <v>334000</v>
      </c>
    </row>
    <row r="932" spans="1:11">
      <c r="A932" s="77" t="s">
        <v>86</v>
      </c>
      <c r="B932" s="77">
        <v>20</v>
      </c>
      <c r="C932" s="77">
        <v>0</v>
      </c>
      <c r="D932" s="80">
        <f t="shared" si="44"/>
        <v>1354</v>
      </c>
      <c r="E932" s="80">
        <v>0</v>
      </c>
      <c r="F932" s="80">
        <v>0</v>
      </c>
      <c r="G932" s="80">
        <v>0</v>
      </c>
      <c r="H932" s="80">
        <f t="shared" si="45"/>
        <v>178</v>
      </c>
      <c r="I932" s="80">
        <v>0</v>
      </c>
      <c r="J932" s="80">
        <v>51</v>
      </c>
      <c r="K932" s="78">
        <v>361000</v>
      </c>
    </row>
    <row r="933" spans="1:11">
      <c r="A933" s="77" t="s">
        <v>86</v>
      </c>
      <c r="B933" s="77">
        <v>20</v>
      </c>
      <c r="C933" s="77">
        <v>0</v>
      </c>
      <c r="D933" s="80">
        <f t="shared" si="44"/>
        <v>1377</v>
      </c>
      <c r="E933" s="80">
        <v>0</v>
      </c>
      <c r="F933" s="80">
        <v>0</v>
      </c>
      <c r="G933" s="80">
        <v>0</v>
      </c>
      <c r="H933" s="80">
        <f t="shared" si="45"/>
        <v>181</v>
      </c>
      <c r="I933" s="80">
        <v>0</v>
      </c>
      <c r="J933" s="80">
        <v>52</v>
      </c>
      <c r="K933" s="78">
        <v>390000</v>
      </c>
    </row>
    <row r="934" spans="1:11">
      <c r="A934" s="77" t="s">
        <v>86</v>
      </c>
      <c r="B934" s="77">
        <v>20</v>
      </c>
      <c r="C934" s="77">
        <v>0</v>
      </c>
      <c r="D934" s="80">
        <f t="shared" si="44"/>
        <v>1400</v>
      </c>
      <c r="E934" s="80">
        <v>0</v>
      </c>
      <c r="F934" s="80">
        <v>0</v>
      </c>
      <c r="G934" s="80">
        <v>0</v>
      </c>
      <c r="H934" s="80">
        <f t="shared" si="45"/>
        <v>184</v>
      </c>
      <c r="I934" s="80">
        <v>0</v>
      </c>
      <c r="J934" s="80">
        <v>53</v>
      </c>
      <c r="K934" s="78">
        <v>420000</v>
      </c>
    </row>
    <row r="935" spans="1:11">
      <c r="A935" s="77" t="s">
        <v>86</v>
      </c>
      <c r="B935" s="77">
        <v>20</v>
      </c>
      <c r="C935" s="77">
        <v>0</v>
      </c>
      <c r="D935" s="80">
        <f t="shared" si="44"/>
        <v>1423</v>
      </c>
      <c r="E935" s="80">
        <v>0</v>
      </c>
      <c r="F935" s="80">
        <v>0</v>
      </c>
      <c r="G935" s="80">
        <v>0</v>
      </c>
      <c r="H935" s="80">
        <f t="shared" si="45"/>
        <v>187</v>
      </c>
      <c r="I935" s="80">
        <v>0</v>
      </c>
      <c r="J935" s="80">
        <v>54</v>
      </c>
      <c r="K935" s="78">
        <v>453000</v>
      </c>
    </row>
    <row r="936" spans="1:11">
      <c r="A936" s="77" t="s">
        <v>86</v>
      </c>
      <c r="B936" s="77">
        <v>20</v>
      </c>
      <c r="C936" s="77">
        <v>0</v>
      </c>
      <c r="D936" s="80">
        <f t="shared" si="44"/>
        <v>1446</v>
      </c>
      <c r="E936" s="80">
        <v>0</v>
      </c>
      <c r="F936" s="80">
        <v>0</v>
      </c>
      <c r="G936" s="80">
        <v>0</v>
      </c>
      <c r="H936" s="80">
        <f t="shared" si="45"/>
        <v>190</v>
      </c>
      <c r="I936" s="80">
        <v>0</v>
      </c>
      <c r="J936" s="80">
        <v>55</v>
      </c>
      <c r="K936" s="78">
        <v>488000</v>
      </c>
    </row>
    <row r="937" spans="1:11">
      <c r="A937" s="77" t="s">
        <v>86</v>
      </c>
      <c r="B937" s="77">
        <v>20</v>
      </c>
      <c r="C937" s="77">
        <v>0</v>
      </c>
      <c r="D937" s="80">
        <f t="shared" si="44"/>
        <v>1469</v>
      </c>
      <c r="E937" s="80">
        <v>0</v>
      </c>
      <c r="F937" s="80">
        <v>0</v>
      </c>
      <c r="G937" s="80">
        <v>0</v>
      </c>
      <c r="H937" s="80">
        <f t="shared" si="45"/>
        <v>193</v>
      </c>
      <c r="I937" s="80">
        <v>0</v>
      </c>
      <c r="J937" s="80">
        <v>56</v>
      </c>
      <c r="K937" s="78">
        <v>524000</v>
      </c>
    </row>
    <row r="938" spans="1:11">
      <c r="A938" s="77" t="s">
        <v>86</v>
      </c>
      <c r="B938" s="77">
        <v>20</v>
      </c>
      <c r="C938" s="77">
        <v>0</v>
      </c>
      <c r="D938" s="80">
        <f t="shared" si="44"/>
        <v>1492</v>
      </c>
      <c r="E938" s="80">
        <v>0</v>
      </c>
      <c r="F938" s="80">
        <v>0</v>
      </c>
      <c r="G938" s="80">
        <v>0</v>
      </c>
      <c r="H938" s="80">
        <f t="shared" si="45"/>
        <v>196</v>
      </c>
      <c r="I938" s="80">
        <v>0</v>
      </c>
      <c r="J938" s="80">
        <v>57</v>
      </c>
      <c r="K938" s="78">
        <v>563000</v>
      </c>
    </row>
    <row r="939" spans="1:11">
      <c r="A939" s="77" t="s">
        <v>86</v>
      </c>
      <c r="B939" s="77">
        <v>20</v>
      </c>
      <c r="C939" s="77">
        <v>0</v>
      </c>
      <c r="D939" s="80">
        <f t="shared" si="44"/>
        <v>1515</v>
      </c>
      <c r="E939" s="80">
        <v>0</v>
      </c>
      <c r="F939" s="80">
        <v>0</v>
      </c>
      <c r="G939" s="80">
        <v>0</v>
      </c>
      <c r="H939" s="80">
        <f t="shared" si="45"/>
        <v>199</v>
      </c>
      <c r="I939" s="80">
        <v>0</v>
      </c>
      <c r="J939" s="80">
        <v>58</v>
      </c>
      <c r="K939" s="78">
        <v>605000</v>
      </c>
    </row>
    <row r="940" spans="1:11">
      <c r="A940" s="77" t="s">
        <v>86</v>
      </c>
      <c r="B940" s="77">
        <v>20</v>
      </c>
      <c r="C940" s="77">
        <v>0</v>
      </c>
      <c r="D940" s="80">
        <f t="shared" si="44"/>
        <v>1538</v>
      </c>
      <c r="E940" s="80">
        <v>0</v>
      </c>
      <c r="F940" s="80">
        <v>0</v>
      </c>
      <c r="G940" s="80">
        <v>0</v>
      </c>
      <c r="H940" s="80">
        <f t="shared" si="45"/>
        <v>202</v>
      </c>
      <c r="I940" s="80">
        <v>0</v>
      </c>
      <c r="J940" s="80">
        <v>59</v>
      </c>
      <c r="K940" s="78">
        <v>648000</v>
      </c>
    </row>
    <row r="941" spans="1:11">
      <c r="A941" s="77" t="s">
        <v>86</v>
      </c>
      <c r="B941" s="77">
        <v>20</v>
      </c>
      <c r="C941" s="77">
        <v>0</v>
      </c>
      <c r="D941" s="80">
        <f t="shared" si="44"/>
        <v>1561</v>
      </c>
      <c r="E941" s="80">
        <v>0</v>
      </c>
      <c r="F941" s="80">
        <v>0</v>
      </c>
      <c r="G941" s="80">
        <v>0</v>
      </c>
      <c r="H941" s="80">
        <f t="shared" si="45"/>
        <v>205</v>
      </c>
      <c r="I941" s="80">
        <v>0</v>
      </c>
      <c r="J941" s="80">
        <v>60</v>
      </c>
      <c r="K941" s="78">
        <v>695000</v>
      </c>
    </row>
    <row r="942" spans="1:11">
      <c r="A942" s="77" t="s">
        <v>86</v>
      </c>
      <c r="B942" s="77">
        <v>20</v>
      </c>
      <c r="C942" s="77">
        <v>0</v>
      </c>
      <c r="D942" s="80">
        <f t="shared" si="44"/>
        <v>1584</v>
      </c>
      <c r="E942" s="80">
        <v>0</v>
      </c>
      <c r="F942" s="80">
        <v>0</v>
      </c>
      <c r="G942" s="80">
        <v>0</v>
      </c>
      <c r="H942" s="80">
        <f t="shared" si="45"/>
        <v>208</v>
      </c>
      <c r="I942" s="80">
        <v>0</v>
      </c>
      <c r="J942" s="80">
        <v>61</v>
      </c>
      <c r="K942" s="78">
        <v>744000</v>
      </c>
    </row>
    <row r="943" spans="1:11">
      <c r="A943" s="77" t="s">
        <v>86</v>
      </c>
      <c r="B943" s="77">
        <v>20</v>
      </c>
      <c r="C943" s="77">
        <v>0</v>
      </c>
      <c r="D943" s="80">
        <f t="shared" si="44"/>
        <v>1607</v>
      </c>
      <c r="E943" s="80">
        <v>0</v>
      </c>
      <c r="F943" s="80">
        <v>0</v>
      </c>
      <c r="G943" s="80">
        <v>0</v>
      </c>
      <c r="H943" s="80">
        <f t="shared" si="45"/>
        <v>211</v>
      </c>
      <c r="I943" s="80">
        <v>0</v>
      </c>
      <c r="J943" s="80">
        <v>62</v>
      </c>
      <c r="K943" s="78">
        <v>796000</v>
      </c>
    </row>
    <row r="944" spans="1:11">
      <c r="A944" s="77" t="s">
        <v>86</v>
      </c>
      <c r="B944" s="77">
        <v>20</v>
      </c>
      <c r="C944" s="77">
        <v>0</v>
      </c>
      <c r="D944" s="80">
        <f t="shared" si="44"/>
        <v>1630</v>
      </c>
      <c r="E944" s="80">
        <v>0</v>
      </c>
      <c r="F944" s="80">
        <v>0</v>
      </c>
      <c r="G944" s="80">
        <v>0</v>
      </c>
      <c r="H944" s="80">
        <f t="shared" si="45"/>
        <v>214</v>
      </c>
      <c r="I944" s="80">
        <v>0</v>
      </c>
      <c r="J944" s="80">
        <v>63</v>
      </c>
      <c r="K944" s="78">
        <v>851000</v>
      </c>
    </row>
    <row r="945" spans="1:11">
      <c r="A945" s="77" t="s">
        <v>86</v>
      </c>
      <c r="B945" s="77">
        <v>20</v>
      </c>
      <c r="C945" s="77">
        <v>0</v>
      </c>
      <c r="D945" s="80">
        <f t="shared" si="44"/>
        <v>1653</v>
      </c>
      <c r="E945" s="80">
        <v>0</v>
      </c>
      <c r="F945" s="80">
        <v>0</v>
      </c>
      <c r="G945" s="80">
        <v>0</v>
      </c>
      <c r="H945" s="80">
        <f t="shared" si="45"/>
        <v>217</v>
      </c>
      <c r="I945" s="80">
        <v>0</v>
      </c>
      <c r="J945" s="80">
        <v>64</v>
      </c>
      <c r="K945" s="78">
        <v>908000</v>
      </c>
    </row>
    <row r="946" spans="1:11">
      <c r="A946" s="77" t="s">
        <v>86</v>
      </c>
      <c r="B946" s="77">
        <v>20</v>
      </c>
      <c r="C946" s="77">
        <v>0</v>
      </c>
      <c r="D946" s="80">
        <f t="shared" si="44"/>
        <v>1676</v>
      </c>
      <c r="E946" s="80">
        <v>0</v>
      </c>
      <c r="F946" s="80">
        <v>0</v>
      </c>
      <c r="G946" s="80">
        <v>0</v>
      </c>
      <c r="H946" s="80">
        <f t="shared" si="45"/>
        <v>220</v>
      </c>
      <c r="I946" s="80">
        <v>0</v>
      </c>
      <c r="J946" s="80">
        <v>65</v>
      </c>
      <c r="K946" s="78">
        <v>970000</v>
      </c>
    </row>
    <row r="947" spans="1:11">
      <c r="A947" s="77" t="s">
        <v>86</v>
      </c>
      <c r="B947" s="77">
        <v>20</v>
      </c>
      <c r="C947" s="77">
        <v>0</v>
      </c>
      <c r="D947" s="80">
        <f t="shared" ref="D947:D961" si="46">204+23*(J947-1)</f>
        <v>1699</v>
      </c>
      <c r="E947" s="80">
        <v>0</v>
      </c>
      <c r="F947" s="80">
        <v>0</v>
      </c>
      <c r="G947" s="80">
        <v>0</v>
      </c>
      <c r="H947" s="80">
        <f t="shared" ref="H947:H961" si="47">28+3*(J947-1)</f>
        <v>223</v>
      </c>
      <c r="I947" s="80">
        <v>0</v>
      </c>
      <c r="J947" s="80">
        <v>66</v>
      </c>
      <c r="K947" s="78">
        <v>1033000</v>
      </c>
    </row>
    <row r="948" spans="1:11">
      <c r="A948" s="77" t="s">
        <v>86</v>
      </c>
      <c r="B948" s="77">
        <v>20</v>
      </c>
      <c r="C948" s="77">
        <v>0</v>
      </c>
      <c r="D948" s="80">
        <f t="shared" si="46"/>
        <v>1722</v>
      </c>
      <c r="E948" s="80">
        <v>0</v>
      </c>
      <c r="F948" s="80">
        <v>0</v>
      </c>
      <c r="G948" s="80">
        <v>0</v>
      </c>
      <c r="H948" s="80">
        <f t="shared" si="47"/>
        <v>226</v>
      </c>
      <c r="I948" s="80">
        <v>0</v>
      </c>
      <c r="J948" s="80">
        <v>67</v>
      </c>
      <c r="K948" s="78">
        <v>1102000</v>
      </c>
    </row>
    <row r="949" spans="1:11">
      <c r="A949" s="77" t="s">
        <v>86</v>
      </c>
      <c r="B949" s="77">
        <v>20</v>
      </c>
      <c r="C949" s="77">
        <v>0</v>
      </c>
      <c r="D949" s="80">
        <f t="shared" si="46"/>
        <v>1745</v>
      </c>
      <c r="E949" s="80">
        <v>0</v>
      </c>
      <c r="F949" s="80">
        <v>0</v>
      </c>
      <c r="G949" s="80">
        <v>0</v>
      </c>
      <c r="H949" s="80">
        <f t="shared" si="47"/>
        <v>229</v>
      </c>
      <c r="I949" s="80">
        <v>0</v>
      </c>
      <c r="J949" s="80">
        <v>68</v>
      </c>
      <c r="K949" s="78">
        <v>1174000</v>
      </c>
    </row>
    <row r="950" spans="1:11">
      <c r="A950" s="77" t="s">
        <v>86</v>
      </c>
      <c r="B950" s="77">
        <v>20</v>
      </c>
      <c r="C950" s="77">
        <v>0</v>
      </c>
      <c r="D950" s="80">
        <f t="shared" si="46"/>
        <v>1768</v>
      </c>
      <c r="E950" s="80">
        <v>0</v>
      </c>
      <c r="F950" s="80">
        <v>0</v>
      </c>
      <c r="G950" s="80">
        <v>0</v>
      </c>
      <c r="H950" s="80">
        <f t="shared" si="47"/>
        <v>232</v>
      </c>
      <c r="I950" s="80">
        <v>0</v>
      </c>
      <c r="J950" s="80">
        <v>69</v>
      </c>
      <c r="K950" s="78">
        <v>1249000</v>
      </c>
    </row>
    <row r="951" spans="1:11">
      <c r="A951" s="77" t="s">
        <v>86</v>
      </c>
      <c r="B951" s="77">
        <v>20</v>
      </c>
      <c r="C951" s="77">
        <v>0</v>
      </c>
      <c r="D951" s="80">
        <f t="shared" si="46"/>
        <v>1791</v>
      </c>
      <c r="E951" s="80">
        <v>0</v>
      </c>
      <c r="F951" s="80">
        <v>0</v>
      </c>
      <c r="G951" s="80">
        <v>0</v>
      </c>
      <c r="H951" s="80">
        <f t="shared" si="47"/>
        <v>235</v>
      </c>
      <c r="I951" s="80">
        <v>0</v>
      </c>
      <c r="J951" s="80">
        <v>70</v>
      </c>
      <c r="K951" s="78">
        <v>1328000</v>
      </c>
    </row>
    <row r="952" spans="1:11">
      <c r="A952" s="77" t="s">
        <v>86</v>
      </c>
      <c r="B952" s="77">
        <v>20</v>
      </c>
      <c r="C952" s="77">
        <v>0</v>
      </c>
      <c r="D952" s="80">
        <f t="shared" si="46"/>
        <v>1814</v>
      </c>
      <c r="E952" s="80">
        <v>0</v>
      </c>
      <c r="F952" s="80">
        <v>0</v>
      </c>
      <c r="G952" s="80">
        <v>0</v>
      </c>
      <c r="H952" s="80">
        <f t="shared" si="47"/>
        <v>238</v>
      </c>
      <c r="I952" s="80">
        <v>0</v>
      </c>
      <c r="J952" s="80">
        <v>71</v>
      </c>
      <c r="K952" s="78">
        <v>1412000</v>
      </c>
    </row>
    <row r="953" spans="1:11">
      <c r="A953" s="77" t="s">
        <v>86</v>
      </c>
      <c r="B953" s="77">
        <v>20</v>
      </c>
      <c r="C953" s="77">
        <v>0</v>
      </c>
      <c r="D953" s="80">
        <f t="shared" si="46"/>
        <v>1837</v>
      </c>
      <c r="E953" s="80">
        <v>0</v>
      </c>
      <c r="F953" s="80">
        <v>0</v>
      </c>
      <c r="G953" s="80">
        <v>0</v>
      </c>
      <c r="H953" s="80">
        <f t="shared" si="47"/>
        <v>241</v>
      </c>
      <c r="I953" s="80">
        <v>0</v>
      </c>
      <c r="J953" s="80">
        <v>72</v>
      </c>
      <c r="K953" s="78">
        <v>1499000</v>
      </c>
    </row>
    <row r="954" spans="1:11">
      <c r="A954" s="77" t="s">
        <v>86</v>
      </c>
      <c r="B954" s="77">
        <v>20</v>
      </c>
      <c r="C954" s="77">
        <v>0</v>
      </c>
      <c r="D954" s="80">
        <f t="shared" si="46"/>
        <v>1860</v>
      </c>
      <c r="E954" s="80">
        <v>0</v>
      </c>
      <c r="F954" s="80">
        <v>0</v>
      </c>
      <c r="G954" s="80">
        <v>0</v>
      </c>
      <c r="H954" s="80">
        <f t="shared" si="47"/>
        <v>244</v>
      </c>
      <c r="I954" s="80">
        <v>0</v>
      </c>
      <c r="J954" s="80">
        <v>73</v>
      </c>
      <c r="K954" s="78">
        <v>1592000</v>
      </c>
    </row>
    <row r="955" spans="1:11">
      <c r="A955" s="77" t="s">
        <v>86</v>
      </c>
      <c r="B955" s="77">
        <v>20</v>
      </c>
      <c r="C955" s="77">
        <v>0</v>
      </c>
      <c r="D955" s="80">
        <f t="shared" si="46"/>
        <v>1883</v>
      </c>
      <c r="E955" s="80">
        <v>0</v>
      </c>
      <c r="F955" s="80">
        <v>0</v>
      </c>
      <c r="G955" s="80">
        <v>0</v>
      </c>
      <c r="H955" s="80">
        <f t="shared" si="47"/>
        <v>247</v>
      </c>
      <c r="I955" s="80">
        <v>0</v>
      </c>
      <c r="J955" s="80">
        <v>74</v>
      </c>
      <c r="K955" s="78">
        <v>1690000</v>
      </c>
    </row>
    <row r="956" spans="1:11">
      <c r="A956" s="77" t="s">
        <v>86</v>
      </c>
      <c r="B956" s="77">
        <v>20</v>
      </c>
      <c r="C956" s="77">
        <v>0</v>
      </c>
      <c r="D956" s="80">
        <f t="shared" si="46"/>
        <v>1906</v>
      </c>
      <c r="E956" s="80">
        <v>0</v>
      </c>
      <c r="F956" s="80">
        <v>0</v>
      </c>
      <c r="G956" s="80">
        <v>0</v>
      </c>
      <c r="H956" s="80">
        <f t="shared" si="47"/>
        <v>250</v>
      </c>
      <c r="I956" s="80">
        <v>0</v>
      </c>
      <c r="J956" s="80">
        <v>75</v>
      </c>
      <c r="K956" s="78">
        <v>1792000</v>
      </c>
    </row>
    <row r="957" spans="1:11">
      <c r="A957" s="77" t="s">
        <v>86</v>
      </c>
      <c r="B957" s="77">
        <v>20</v>
      </c>
      <c r="C957" s="77">
        <v>0</v>
      </c>
      <c r="D957" s="80">
        <f t="shared" si="46"/>
        <v>1929</v>
      </c>
      <c r="E957" s="80">
        <v>0</v>
      </c>
      <c r="F957" s="80">
        <v>0</v>
      </c>
      <c r="G957" s="80">
        <v>0</v>
      </c>
      <c r="H957" s="80">
        <f t="shared" si="47"/>
        <v>253</v>
      </c>
      <c r="I957" s="80">
        <v>0</v>
      </c>
      <c r="J957" s="80">
        <v>76</v>
      </c>
      <c r="K957" s="78">
        <v>1898000</v>
      </c>
    </row>
    <row r="958" spans="1:11">
      <c r="A958" s="77" t="s">
        <v>86</v>
      </c>
      <c r="B958" s="77">
        <v>20</v>
      </c>
      <c r="C958" s="77">
        <v>0</v>
      </c>
      <c r="D958" s="80">
        <f t="shared" si="46"/>
        <v>1952</v>
      </c>
      <c r="E958" s="80">
        <v>0</v>
      </c>
      <c r="F958" s="80">
        <v>0</v>
      </c>
      <c r="G958" s="80">
        <v>0</v>
      </c>
      <c r="H958" s="80">
        <f t="shared" si="47"/>
        <v>256</v>
      </c>
      <c r="I958" s="80">
        <v>0</v>
      </c>
      <c r="J958" s="80">
        <v>77</v>
      </c>
      <c r="K958" s="78">
        <v>2011000</v>
      </c>
    </row>
    <row r="959" spans="1:11">
      <c r="A959" s="77" t="s">
        <v>86</v>
      </c>
      <c r="B959" s="77">
        <v>20</v>
      </c>
      <c r="C959" s="77">
        <v>0</v>
      </c>
      <c r="D959" s="80">
        <f t="shared" si="46"/>
        <v>1975</v>
      </c>
      <c r="E959" s="80">
        <v>0</v>
      </c>
      <c r="F959" s="80">
        <v>0</v>
      </c>
      <c r="G959" s="80">
        <v>0</v>
      </c>
      <c r="H959" s="80">
        <f t="shared" si="47"/>
        <v>259</v>
      </c>
      <c r="I959" s="80">
        <v>0</v>
      </c>
      <c r="J959" s="80">
        <v>78</v>
      </c>
      <c r="K959" s="78">
        <v>2129000</v>
      </c>
    </row>
    <row r="960" spans="1:11">
      <c r="A960" s="77" t="s">
        <v>86</v>
      </c>
      <c r="B960" s="77">
        <v>20</v>
      </c>
      <c r="C960" s="77">
        <v>0</v>
      </c>
      <c r="D960" s="80">
        <f t="shared" si="46"/>
        <v>1998</v>
      </c>
      <c r="E960" s="80">
        <v>0</v>
      </c>
      <c r="F960" s="80">
        <v>0</v>
      </c>
      <c r="G960" s="80">
        <v>0</v>
      </c>
      <c r="H960" s="80">
        <f t="shared" si="47"/>
        <v>262</v>
      </c>
      <c r="I960" s="80">
        <v>0</v>
      </c>
      <c r="J960" s="80">
        <v>79</v>
      </c>
      <c r="K960" s="78">
        <v>2254000</v>
      </c>
    </row>
    <row r="961" spans="1:11">
      <c r="A961" s="77" t="s">
        <v>86</v>
      </c>
      <c r="B961" s="77">
        <v>20</v>
      </c>
      <c r="C961" s="77">
        <v>0</v>
      </c>
      <c r="D961" s="80">
        <f t="shared" si="46"/>
        <v>2021</v>
      </c>
      <c r="E961" s="80">
        <v>0</v>
      </c>
      <c r="F961" s="80">
        <v>0</v>
      </c>
      <c r="G961" s="80">
        <v>0</v>
      </c>
      <c r="H961" s="80">
        <f t="shared" si="47"/>
        <v>265</v>
      </c>
      <c r="I961" s="80">
        <v>0</v>
      </c>
      <c r="J961" s="80">
        <v>80</v>
      </c>
      <c r="K961" s="78">
        <v>2383000</v>
      </c>
    </row>
    <row r="962" spans="1:11">
      <c r="A962" s="77" t="s">
        <v>87</v>
      </c>
      <c r="B962" s="77">
        <v>40</v>
      </c>
      <c r="C962" s="77">
        <v>0</v>
      </c>
      <c r="D962" s="80">
        <f>381+39*(J962-1)</f>
        <v>381</v>
      </c>
      <c r="E962" s="80">
        <v>0</v>
      </c>
      <c r="F962" s="80">
        <v>0</v>
      </c>
      <c r="G962" s="80">
        <v>0</v>
      </c>
      <c r="H962" s="80">
        <f>42+4*(J962-1)</f>
        <v>42</v>
      </c>
      <c r="I962" s="80">
        <v>0</v>
      </c>
      <c r="J962" s="80">
        <v>1</v>
      </c>
      <c r="K962" s="78">
        <v>220</v>
      </c>
    </row>
    <row r="963" spans="1:11">
      <c r="A963" s="77" t="s">
        <v>87</v>
      </c>
      <c r="B963" s="77">
        <v>40</v>
      </c>
      <c r="C963" s="77">
        <v>0</v>
      </c>
      <c r="D963" s="80">
        <f t="shared" ref="D963:D1026" si="48">381+39*(J963-1)</f>
        <v>420</v>
      </c>
      <c r="E963" s="80">
        <v>0</v>
      </c>
      <c r="F963" s="80">
        <v>0</v>
      </c>
      <c r="G963" s="80">
        <v>0</v>
      </c>
      <c r="H963" s="80">
        <f t="shared" ref="H963:H1026" si="49">42+4*(J963-1)</f>
        <v>46</v>
      </c>
      <c r="I963" s="80">
        <v>0</v>
      </c>
      <c r="J963" s="80">
        <v>2</v>
      </c>
      <c r="K963" s="78">
        <v>300</v>
      </c>
    </row>
    <row r="964" spans="1:11">
      <c r="A964" s="77" t="s">
        <v>87</v>
      </c>
      <c r="B964" s="77">
        <v>40</v>
      </c>
      <c r="C964" s="77">
        <v>0</v>
      </c>
      <c r="D964" s="80">
        <f t="shared" si="48"/>
        <v>459</v>
      </c>
      <c r="E964" s="80">
        <v>0</v>
      </c>
      <c r="F964" s="80">
        <v>0</v>
      </c>
      <c r="G964" s="80">
        <v>0</v>
      </c>
      <c r="H964" s="80">
        <f t="shared" si="49"/>
        <v>50</v>
      </c>
      <c r="I964" s="80">
        <v>0</v>
      </c>
      <c r="J964" s="80">
        <v>3</v>
      </c>
      <c r="K964" s="78">
        <v>390</v>
      </c>
    </row>
    <row r="965" spans="1:11">
      <c r="A965" s="77" t="s">
        <v>87</v>
      </c>
      <c r="B965" s="77">
        <v>40</v>
      </c>
      <c r="C965" s="77">
        <v>0</v>
      </c>
      <c r="D965" s="80">
        <f t="shared" si="48"/>
        <v>498</v>
      </c>
      <c r="E965" s="80">
        <v>0</v>
      </c>
      <c r="F965" s="80">
        <v>0</v>
      </c>
      <c r="G965" s="80">
        <v>0</v>
      </c>
      <c r="H965" s="80">
        <f t="shared" si="49"/>
        <v>54</v>
      </c>
      <c r="I965" s="80">
        <v>0</v>
      </c>
      <c r="J965" s="80">
        <v>4</v>
      </c>
      <c r="K965" s="78">
        <v>500</v>
      </c>
    </row>
    <row r="966" spans="1:11">
      <c r="A966" s="77" t="s">
        <v>87</v>
      </c>
      <c r="B966" s="77">
        <v>40</v>
      </c>
      <c r="C966" s="77">
        <v>0</v>
      </c>
      <c r="D966" s="80">
        <f t="shared" si="48"/>
        <v>537</v>
      </c>
      <c r="E966" s="80">
        <v>0</v>
      </c>
      <c r="F966" s="80">
        <v>0</v>
      </c>
      <c r="G966" s="80">
        <v>0</v>
      </c>
      <c r="H966" s="80">
        <f t="shared" si="49"/>
        <v>58</v>
      </c>
      <c r="I966" s="80">
        <v>0</v>
      </c>
      <c r="J966" s="80">
        <v>5</v>
      </c>
      <c r="K966" s="78">
        <v>650</v>
      </c>
    </row>
    <row r="967" spans="1:11">
      <c r="A967" s="77" t="s">
        <v>87</v>
      </c>
      <c r="B967" s="77">
        <v>40</v>
      </c>
      <c r="C967" s="77">
        <v>0</v>
      </c>
      <c r="D967" s="80">
        <f t="shared" si="48"/>
        <v>576</v>
      </c>
      <c r="E967" s="80">
        <v>0</v>
      </c>
      <c r="F967" s="80">
        <v>0</v>
      </c>
      <c r="G967" s="80">
        <v>0</v>
      </c>
      <c r="H967" s="80">
        <f t="shared" si="49"/>
        <v>62</v>
      </c>
      <c r="I967" s="80">
        <v>0</v>
      </c>
      <c r="J967" s="80">
        <v>6</v>
      </c>
      <c r="K967" s="78">
        <v>880</v>
      </c>
    </row>
    <row r="968" spans="1:11">
      <c r="A968" s="77" t="s">
        <v>87</v>
      </c>
      <c r="B968" s="77">
        <v>40</v>
      </c>
      <c r="C968" s="77">
        <v>0</v>
      </c>
      <c r="D968" s="80">
        <f t="shared" si="48"/>
        <v>615</v>
      </c>
      <c r="E968" s="80">
        <v>0</v>
      </c>
      <c r="F968" s="80">
        <v>0</v>
      </c>
      <c r="G968" s="80">
        <v>0</v>
      </c>
      <c r="H968" s="80">
        <f t="shared" si="49"/>
        <v>66</v>
      </c>
      <c r="I968" s="80">
        <v>0</v>
      </c>
      <c r="J968" s="80">
        <v>7</v>
      </c>
      <c r="K968" s="78">
        <v>1200</v>
      </c>
    </row>
    <row r="969" spans="1:11">
      <c r="A969" s="77" t="s">
        <v>87</v>
      </c>
      <c r="B969" s="77">
        <v>40</v>
      </c>
      <c r="C969" s="77">
        <v>0</v>
      </c>
      <c r="D969" s="80">
        <f t="shared" si="48"/>
        <v>654</v>
      </c>
      <c r="E969" s="80">
        <v>0</v>
      </c>
      <c r="F969" s="80">
        <v>0</v>
      </c>
      <c r="G969" s="80">
        <v>0</v>
      </c>
      <c r="H969" s="80">
        <f t="shared" si="49"/>
        <v>70</v>
      </c>
      <c r="I969" s="80">
        <v>0</v>
      </c>
      <c r="J969" s="80">
        <v>8</v>
      </c>
      <c r="K969" s="78">
        <v>1500</v>
      </c>
    </row>
    <row r="970" spans="1:11">
      <c r="A970" s="77" t="s">
        <v>87</v>
      </c>
      <c r="B970" s="77">
        <v>40</v>
      </c>
      <c r="C970" s="77">
        <v>0</v>
      </c>
      <c r="D970" s="80">
        <f t="shared" si="48"/>
        <v>693</v>
      </c>
      <c r="E970" s="80">
        <v>0</v>
      </c>
      <c r="F970" s="80">
        <v>0</v>
      </c>
      <c r="G970" s="80">
        <v>0</v>
      </c>
      <c r="H970" s="80">
        <f t="shared" si="49"/>
        <v>74</v>
      </c>
      <c r="I970" s="80">
        <v>0</v>
      </c>
      <c r="J970" s="80">
        <v>9</v>
      </c>
      <c r="K970" s="78">
        <v>1800</v>
      </c>
    </row>
    <row r="971" spans="1:11">
      <c r="A971" s="77" t="s">
        <v>87</v>
      </c>
      <c r="B971" s="77">
        <v>40</v>
      </c>
      <c r="C971" s="77">
        <v>0</v>
      </c>
      <c r="D971" s="80">
        <f t="shared" si="48"/>
        <v>732</v>
      </c>
      <c r="E971" s="80">
        <v>0</v>
      </c>
      <c r="F971" s="80">
        <v>0</v>
      </c>
      <c r="G971" s="80">
        <v>0</v>
      </c>
      <c r="H971" s="80">
        <f t="shared" si="49"/>
        <v>78</v>
      </c>
      <c r="I971" s="80">
        <v>0</v>
      </c>
      <c r="J971" s="80">
        <v>10</v>
      </c>
      <c r="K971" s="78">
        <v>2300</v>
      </c>
    </row>
    <row r="972" spans="1:11">
      <c r="A972" s="77" t="s">
        <v>87</v>
      </c>
      <c r="B972" s="77">
        <v>40</v>
      </c>
      <c r="C972" s="77">
        <v>0</v>
      </c>
      <c r="D972" s="80">
        <f t="shared" si="48"/>
        <v>771</v>
      </c>
      <c r="E972" s="80">
        <v>0</v>
      </c>
      <c r="F972" s="80">
        <v>0</v>
      </c>
      <c r="G972" s="80">
        <v>0</v>
      </c>
      <c r="H972" s="80">
        <f t="shared" si="49"/>
        <v>82</v>
      </c>
      <c r="I972" s="80">
        <v>0</v>
      </c>
      <c r="J972" s="80">
        <v>11</v>
      </c>
      <c r="K972" s="78">
        <v>2900</v>
      </c>
    </row>
    <row r="973" spans="1:11">
      <c r="A973" s="77" t="s">
        <v>87</v>
      </c>
      <c r="B973" s="77">
        <v>40</v>
      </c>
      <c r="C973" s="77">
        <v>0</v>
      </c>
      <c r="D973" s="80">
        <f t="shared" si="48"/>
        <v>810</v>
      </c>
      <c r="E973" s="80">
        <v>0</v>
      </c>
      <c r="F973" s="80">
        <v>0</v>
      </c>
      <c r="G973" s="80">
        <v>0</v>
      </c>
      <c r="H973" s="80">
        <f t="shared" si="49"/>
        <v>86</v>
      </c>
      <c r="I973" s="80">
        <v>0</v>
      </c>
      <c r="J973" s="80">
        <v>12</v>
      </c>
      <c r="K973" s="78">
        <v>3400</v>
      </c>
    </row>
    <row r="974" spans="1:11">
      <c r="A974" s="77" t="s">
        <v>87</v>
      </c>
      <c r="B974" s="77">
        <v>40</v>
      </c>
      <c r="C974" s="77">
        <v>0</v>
      </c>
      <c r="D974" s="80">
        <f t="shared" si="48"/>
        <v>849</v>
      </c>
      <c r="E974" s="80">
        <v>0</v>
      </c>
      <c r="F974" s="80">
        <v>0</v>
      </c>
      <c r="G974" s="80">
        <v>0</v>
      </c>
      <c r="H974" s="80">
        <f t="shared" si="49"/>
        <v>90</v>
      </c>
      <c r="I974" s="80">
        <v>0</v>
      </c>
      <c r="J974" s="80">
        <v>13</v>
      </c>
      <c r="K974" s="78">
        <v>4200</v>
      </c>
    </row>
    <row r="975" spans="1:11">
      <c r="A975" s="77" t="s">
        <v>87</v>
      </c>
      <c r="B975" s="77">
        <v>40</v>
      </c>
      <c r="C975" s="77">
        <v>0</v>
      </c>
      <c r="D975" s="80">
        <f t="shared" si="48"/>
        <v>888</v>
      </c>
      <c r="E975" s="80">
        <v>0</v>
      </c>
      <c r="F975" s="80">
        <v>0</v>
      </c>
      <c r="G975" s="80">
        <v>0</v>
      </c>
      <c r="H975" s="80">
        <f t="shared" si="49"/>
        <v>94</v>
      </c>
      <c r="I975" s="80">
        <v>0</v>
      </c>
      <c r="J975" s="80">
        <v>14</v>
      </c>
      <c r="K975" s="78">
        <v>5000</v>
      </c>
    </row>
    <row r="976" spans="1:11">
      <c r="A976" s="77" t="s">
        <v>87</v>
      </c>
      <c r="B976" s="77">
        <v>40</v>
      </c>
      <c r="C976" s="77">
        <v>0</v>
      </c>
      <c r="D976" s="80">
        <f t="shared" si="48"/>
        <v>927</v>
      </c>
      <c r="E976" s="80">
        <v>0</v>
      </c>
      <c r="F976" s="80">
        <v>0</v>
      </c>
      <c r="G976" s="80">
        <v>0</v>
      </c>
      <c r="H976" s="80">
        <f t="shared" si="49"/>
        <v>98</v>
      </c>
      <c r="I976" s="80">
        <v>0</v>
      </c>
      <c r="J976" s="80">
        <v>15</v>
      </c>
      <c r="K976" s="78">
        <v>6100</v>
      </c>
    </row>
    <row r="977" spans="1:11">
      <c r="A977" s="77" t="s">
        <v>87</v>
      </c>
      <c r="B977" s="77">
        <v>40</v>
      </c>
      <c r="C977" s="77">
        <v>0</v>
      </c>
      <c r="D977" s="80">
        <f t="shared" si="48"/>
        <v>966</v>
      </c>
      <c r="E977" s="80">
        <v>0</v>
      </c>
      <c r="F977" s="80">
        <v>0</v>
      </c>
      <c r="G977" s="80">
        <v>0</v>
      </c>
      <c r="H977" s="80">
        <f t="shared" si="49"/>
        <v>102</v>
      </c>
      <c r="I977" s="80">
        <v>0</v>
      </c>
      <c r="J977" s="80">
        <v>16</v>
      </c>
      <c r="K977" s="78">
        <v>7200</v>
      </c>
    </row>
    <row r="978" spans="1:11">
      <c r="A978" s="77" t="s">
        <v>87</v>
      </c>
      <c r="B978" s="77">
        <v>40</v>
      </c>
      <c r="C978" s="77">
        <v>0</v>
      </c>
      <c r="D978" s="80">
        <f t="shared" si="48"/>
        <v>1005</v>
      </c>
      <c r="E978" s="80">
        <v>0</v>
      </c>
      <c r="F978" s="80">
        <v>0</v>
      </c>
      <c r="G978" s="80">
        <v>0</v>
      </c>
      <c r="H978" s="80">
        <f t="shared" si="49"/>
        <v>106</v>
      </c>
      <c r="I978" s="80">
        <v>0</v>
      </c>
      <c r="J978" s="80">
        <v>17</v>
      </c>
      <c r="K978" s="78">
        <v>8600</v>
      </c>
    </row>
    <row r="979" spans="1:11">
      <c r="A979" s="77" t="s">
        <v>87</v>
      </c>
      <c r="B979" s="77">
        <v>40</v>
      </c>
      <c r="C979" s="77">
        <v>0</v>
      </c>
      <c r="D979" s="80">
        <f t="shared" si="48"/>
        <v>1044</v>
      </c>
      <c r="E979" s="80">
        <v>0</v>
      </c>
      <c r="F979" s="80">
        <v>0</v>
      </c>
      <c r="G979" s="80">
        <v>0</v>
      </c>
      <c r="H979" s="80">
        <f t="shared" si="49"/>
        <v>110</v>
      </c>
      <c r="I979" s="80">
        <v>0</v>
      </c>
      <c r="J979" s="80">
        <v>18</v>
      </c>
      <c r="K979" s="78">
        <v>10000</v>
      </c>
    </row>
    <row r="980" spans="1:11">
      <c r="A980" s="77" t="s">
        <v>87</v>
      </c>
      <c r="B980" s="77">
        <v>40</v>
      </c>
      <c r="C980" s="77">
        <v>0</v>
      </c>
      <c r="D980" s="80">
        <f t="shared" si="48"/>
        <v>1083</v>
      </c>
      <c r="E980" s="80">
        <v>0</v>
      </c>
      <c r="F980" s="80">
        <v>0</v>
      </c>
      <c r="G980" s="80">
        <v>0</v>
      </c>
      <c r="H980" s="80">
        <f t="shared" si="49"/>
        <v>114</v>
      </c>
      <c r="I980" s="80">
        <v>0</v>
      </c>
      <c r="J980" s="80">
        <v>19</v>
      </c>
      <c r="K980" s="78">
        <v>11700</v>
      </c>
    </row>
    <row r="981" spans="1:11">
      <c r="A981" s="77" t="s">
        <v>87</v>
      </c>
      <c r="B981" s="77">
        <v>40</v>
      </c>
      <c r="C981" s="77">
        <v>0</v>
      </c>
      <c r="D981" s="80">
        <f t="shared" si="48"/>
        <v>1122</v>
      </c>
      <c r="E981" s="80">
        <v>0</v>
      </c>
      <c r="F981" s="80">
        <v>0</v>
      </c>
      <c r="G981" s="80">
        <v>0</v>
      </c>
      <c r="H981" s="80">
        <f t="shared" si="49"/>
        <v>118</v>
      </c>
      <c r="I981" s="80">
        <v>0</v>
      </c>
      <c r="J981" s="80">
        <v>20</v>
      </c>
      <c r="K981" s="78">
        <v>13600</v>
      </c>
    </row>
    <row r="982" spans="1:11">
      <c r="A982" s="77" t="s">
        <v>87</v>
      </c>
      <c r="B982" s="77">
        <v>40</v>
      </c>
      <c r="C982" s="77">
        <v>0</v>
      </c>
      <c r="D982" s="80">
        <f t="shared" si="48"/>
        <v>1161</v>
      </c>
      <c r="E982" s="80">
        <v>0</v>
      </c>
      <c r="F982" s="80">
        <v>0</v>
      </c>
      <c r="G982" s="80">
        <v>0</v>
      </c>
      <c r="H982" s="80">
        <f t="shared" si="49"/>
        <v>122</v>
      </c>
      <c r="I982" s="80">
        <v>0</v>
      </c>
      <c r="J982" s="80">
        <v>21</v>
      </c>
      <c r="K982" s="78">
        <v>15900</v>
      </c>
    </row>
    <row r="983" spans="1:11">
      <c r="A983" s="77" t="s">
        <v>87</v>
      </c>
      <c r="B983" s="77">
        <v>40</v>
      </c>
      <c r="C983" s="77">
        <v>0</v>
      </c>
      <c r="D983" s="80">
        <f t="shared" si="48"/>
        <v>1200</v>
      </c>
      <c r="E983" s="80">
        <v>0</v>
      </c>
      <c r="F983" s="80">
        <v>0</v>
      </c>
      <c r="G983" s="80">
        <v>0</v>
      </c>
      <c r="H983" s="80">
        <f t="shared" si="49"/>
        <v>126</v>
      </c>
      <c r="I983" s="80">
        <v>0</v>
      </c>
      <c r="J983" s="80">
        <v>22</v>
      </c>
      <c r="K983" s="78">
        <v>18300</v>
      </c>
    </row>
    <row r="984" spans="1:11">
      <c r="A984" s="77" t="s">
        <v>87</v>
      </c>
      <c r="B984" s="77">
        <v>40</v>
      </c>
      <c r="C984" s="77">
        <v>0</v>
      </c>
      <c r="D984" s="80">
        <f t="shared" si="48"/>
        <v>1239</v>
      </c>
      <c r="E984" s="80">
        <v>0</v>
      </c>
      <c r="F984" s="80">
        <v>0</v>
      </c>
      <c r="G984" s="80">
        <v>0</v>
      </c>
      <c r="H984" s="80">
        <f t="shared" si="49"/>
        <v>130</v>
      </c>
      <c r="I984" s="80">
        <v>0</v>
      </c>
      <c r="J984" s="80">
        <v>23</v>
      </c>
      <c r="K984" s="78">
        <v>21100</v>
      </c>
    </row>
    <row r="985" spans="1:11">
      <c r="A985" s="77" t="s">
        <v>87</v>
      </c>
      <c r="B985" s="77">
        <v>40</v>
      </c>
      <c r="C985" s="77">
        <v>0</v>
      </c>
      <c r="D985" s="80">
        <f t="shared" si="48"/>
        <v>1278</v>
      </c>
      <c r="E985" s="80">
        <v>0</v>
      </c>
      <c r="F985" s="80">
        <v>0</v>
      </c>
      <c r="G985" s="80">
        <v>0</v>
      </c>
      <c r="H985" s="80">
        <f t="shared" si="49"/>
        <v>134</v>
      </c>
      <c r="I985" s="80">
        <v>0</v>
      </c>
      <c r="J985" s="80">
        <v>24</v>
      </c>
      <c r="K985" s="78">
        <v>24100</v>
      </c>
    </row>
    <row r="986" spans="1:11">
      <c r="A986" s="77" t="s">
        <v>87</v>
      </c>
      <c r="B986" s="77">
        <v>40</v>
      </c>
      <c r="C986" s="77">
        <v>0</v>
      </c>
      <c r="D986" s="80">
        <f t="shared" si="48"/>
        <v>1317</v>
      </c>
      <c r="E986" s="80">
        <v>0</v>
      </c>
      <c r="F986" s="80">
        <v>0</v>
      </c>
      <c r="G986" s="80">
        <v>0</v>
      </c>
      <c r="H986" s="80">
        <f t="shared" si="49"/>
        <v>138</v>
      </c>
      <c r="I986" s="80">
        <v>0</v>
      </c>
      <c r="J986" s="80">
        <v>25</v>
      </c>
      <c r="K986" s="78">
        <v>27400</v>
      </c>
    </row>
    <row r="987" spans="1:11">
      <c r="A987" s="77" t="s">
        <v>87</v>
      </c>
      <c r="B987" s="77">
        <v>40</v>
      </c>
      <c r="C987" s="77">
        <v>0</v>
      </c>
      <c r="D987" s="80">
        <f t="shared" si="48"/>
        <v>1356</v>
      </c>
      <c r="E987" s="80">
        <v>0</v>
      </c>
      <c r="F987" s="80">
        <v>0</v>
      </c>
      <c r="G987" s="80">
        <v>0</v>
      </c>
      <c r="H987" s="80">
        <f t="shared" si="49"/>
        <v>142</v>
      </c>
      <c r="I987" s="80">
        <v>0</v>
      </c>
      <c r="J987" s="80">
        <v>26</v>
      </c>
      <c r="K987" s="78">
        <v>31300</v>
      </c>
    </row>
    <row r="988" spans="1:11">
      <c r="A988" s="77" t="s">
        <v>87</v>
      </c>
      <c r="B988" s="77">
        <v>40</v>
      </c>
      <c r="C988" s="77">
        <v>0</v>
      </c>
      <c r="D988" s="80">
        <f t="shared" si="48"/>
        <v>1395</v>
      </c>
      <c r="E988" s="80">
        <v>0</v>
      </c>
      <c r="F988" s="80">
        <v>0</v>
      </c>
      <c r="G988" s="80">
        <v>0</v>
      </c>
      <c r="H988" s="80">
        <f t="shared" si="49"/>
        <v>146</v>
      </c>
      <c r="I988" s="80">
        <v>0</v>
      </c>
      <c r="J988" s="80">
        <v>27</v>
      </c>
      <c r="K988" s="78">
        <v>35400</v>
      </c>
    </row>
    <row r="989" spans="1:11">
      <c r="A989" s="77" t="s">
        <v>87</v>
      </c>
      <c r="B989" s="77">
        <v>40</v>
      </c>
      <c r="C989" s="77">
        <v>0</v>
      </c>
      <c r="D989" s="80">
        <f t="shared" si="48"/>
        <v>1434</v>
      </c>
      <c r="E989" s="80">
        <v>0</v>
      </c>
      <c r="F989" s="80">
        <v>0</v>
      </c>
      <c r="G989" s="80">
        <v>0</v>
      </c>
      <c r="H989" s="80">
        <f t="shared" si="49"/>
        <v>150</v>
      </c>
      <c r="I989" s="80">
        <v>0</v>
      </c>
      <c r="J989" s="80">
        <v>28</v>
      </c>
      <c r="K989" s="78">
        <v>40100</v>
      </c>
    </row>
    <row r="990" spans="1:11">
      <c r="A990" s="77" t="s">
        <v>87</v>
      </c>
      <c r="B990" s="77">
        <v>40</v>
      </c>
      <c r="C990" s="77">
        <v>0</v>
      </c>
      <c r="D990" s="80">
        <f t="shared" si="48"/>
        <v>1473</v>
      </c>
      <c r="E990" s="80">
        <v>0</v>
      </c>
      <c r="F990" s="80">
        <v>0</v>
      </c>
      <c r="G990" s="80">
        <v>0</v>
      </c>
      <c r="H990" s="80">
        <f t="shared" si="49"/>
        <v>154</v>
      </c>
      <c r="I990" s="80">
        <v>0</v>
      </c>
      <c r="J990" s="80">
        <v>29</v>
      </c>
      <c r="K990" s="78">
        <v>45100</v>
      </c>
    </row>
    <row r="991" spans="1:11">
      <c r="A991" s="77" t="s">
        <v>87</v>
      </c>
      <c r="B991" s="77">
        <v>40</v>
      </c>
      <c r="C991" s="77">
        <v>0</v>
      </c>
      <c r="D991" s="80">
        <f t="shared" si="48"/>
        <v>1512</v>
      </c>
      <c r="E991" s="80">
        <v>0</v>
      </c>
      <c r="F991" s="80">
        <v>0</v>
      </c>
      <c r="G991" s="80">
        <v>0</v>
      </c>
      <c r="H991" s="80">
        <f t="shared" si="49"/>
        <v>158</v>
      </c>
      <c r="I991" s="80">
        <v>0</v>
      </c>
      <c r="J991" s="80">
        <v>30</v>
      </c>
      <c r="K991" s="78">
        <v>50600</v>
      </c>
    </row>
    <row r="992" spans="1:11">
      <c r="A992" s="77" t="s">
        <v>87</v>
      </c>
      <c r="B992" s="77">
        <v>40</v>
      </c>
      <c r="C992" s="77">
        <v>0</v>
      </c>
      <c r="D992" s="80">
        <f t="shared" si="48"/>
        <v>1551</v>
      </c>
      <c r="E992" s="80">
        <v>0</v>
      </c>
      <c r="F992" s="80">
        <v>0</v>
      </c>
      <c r="G992" s="80">
        <v>0</v>
      </c>
      <c r="H992" s="80">
        <f t="shared" si="49"/>
        <v>162</v>
      </c>
      <c r="I992" s="80">
        <v>0</v>
      </c>
      <c r="J992" s="80">
        <v>31</v>
      </c>
      <c r="K992" s="78">
        <v>56800</v>
      </c>
    </row>
    <row r="993" spans="1:11">
      <c r="A993" s="77" t="s">
        <v>87</v>
      </c>
      <c r="B993" s="77">
        <v>40</v>
      </c>
      <c r="C993" s="77">
        <v>0</v>
      </c>
      <c r="D993" s="80">
        <f t="shared" si="48"/>
        <v>1590</v>
      </c>
      <c r="E993" s="80">
        <v>0</v>
      </c>
      <c r="F993" s="80">
        <v>0</v>
      </c>
      <c r="G993" s="80">
        <v>0</v>
      </c>
      <c r="H993" s="80">
        <f t="shared" si="49"/>
        <v>166</v>
      </c>
      <c r="I993" s="80">
        <v>0</v>
      </c>
      <c r="J993" s="80">
        <v>32</v>
      </c>
      <c r="K993" s="78">
        <v>63200</v>
      </c>
    </row>
    <row r="994" spans="1:11">
      <c r="A994" s="77" t="s">
        <v>87</v>
      </c>
      <c r="B994" s="77">
        <v>40</v>
      </c>
      <c r="C994" s="77">
        <v>0</v>
      </c>
      <c r="D994" s="80">
        <f t="shared" si="48"/>
        <v>1629</v>
      </c>
      <c r="E994" s="80">
        <v>0</v>
      </c>
      <c r="F994" s="80">
        <v>0</v>
      </c>
      <c r="G994" s="80">
        <v>0</v>
      </c>
      <c r="H994" s="80">
        <f t="shared" si="49"/>
        <v>170</v>
      </c>
      <c r="I994" s="80">
        <v>0</v>
      </c>
      <c r="J994" s="80">
        <v>33</v>
      </c>
      <c r="K994" s="78">
        <v>70600</v>
      </c>
    </row>
    <row r="995" spans="1:11">
      <c r="A995" s="77" t="s">
        <v>87</v>
      </c>
      <c r="B995" s="77">
        <v>40</v>
      </c>
      <c r="C995" s="77">
        <v>0</v>
      </c>
      <c r="D995" s="80">
        <f t="shared" si="48"/>
        <v>1668</v>
      </c>
      <c r="E995" s="80">
        <v>0</v>
      </c>
      <c r="F995" s="80">
        <v>0</v>
      </c>
      <c r="G995" s="80">
        <v>0</v>
      </c>
      <c r="H995" s="80">
        <f t="shared" si="49"/>
        <v>174</v>
      </c>
      <c r="I995" s="80">
        <v>0</v>
      </c>
      <c r="J995" s="80">
        <v>34</v>
      </c>
      <c r="K995" s="78">
        <v>78400</v>
      </c>
    </row>
    <row r="996" spans="1:11">
      <c r="A996" s="77" t="s">
        <v>87</v>
      </c>
      <c r="B996" s="77">
        <v>40</v>
      </c>
      <c r="C996" s="77">
        <v>0</v>
      </c>
      <c r="D996" s="80">
        <f t="shared" si="48"/>
        <v>1707</v>
      </c>
      <c r="E996" s="80">
        <v>0</v>
      </c>
      <c r="F996" s="80">
        <v>0</v>
      </c>
      <c r="G996" s="80">
        <v>0</v>
      </c>
      <c r="H996" s="80">
        <f t="shared" si="49"/>
        <v>178</v>
      </c>
      <c r="I996" s="80">
        <v>0</v>
      </c>
      <c r="J996" s="80">
        <v>35</v>
      </c>
      <c r="K996" s="78">
        <v>87000</v>
      </c>
    </row>
    <row r="997" spans="1:11">
      <c r="A997" s="77" t="s">
        <v>87</v>
      </c>
      <c r="B997" s="77">
        <v>40</v>
      </c>
      <c r="C997" s="77">
        <v>0</v>
      </c>
      <c r="D997" s="80">
        <f t="shared" si="48"/>
        <v>1746</v>
      </c>
      <c r="E997" s="80">
        <v>0</v>
      </c>
      <c r="F997" s="80">
        <v>0</v>
      </c>
      <c r="G997" s="80">
        <v>0</v>
      </c>
      <c r="H997" s="80">
        <f t="shared" si="49"/>
        <v>182</v>
      </c>
      <c r="I997" s="80">
        <v>0</v>
      </c>
      <c r="J997" s="80">
        <v>36</v>
      </c>
      <c r="K997" s="78">
        <v>96400</v>
      </c>
    </row>
    <row r="998" spans="1:11">
      <c r="A998" s="77" t="s">
        <v>87</v>
      </c>
      <c r="B998" s="77">
        <v>40</v>
      </c>
      <c r="C998" s="77">
        <v>0</v>
      </c>
      <c r="D998" s="80">
        <f t="shared" si="48"/>
        <v>1785</v>
      </c>
      <c r="E998" s="80">
        <v>0</v>
      </c>
      <c r="F998" s="80">
        <v>0</v>
      </c>
      <c r="G998" s="80">
        <v>0</v>
      </c>
      <c r="H998" s="80">
        <f t="shared" si="49"/>
        <v>186</v>
      </c>
      <c r="I998" s="80">
        <v>0</v>
      </c>
      <c r="J998" s="80">
        <v>37</v>
      </c>
      <c r="K998" s="78">
        <v>107000</v>
      </c>
    </row>
    <row r="999" spans="1:11">
      <c r="A999" s="77" t="s">
        <v>87</v>
      </c>
      <c r="B999" s="77">
        <v>40</v>
      </c>
      <c r="C999" s="77">
        <v>0</v>
      </c>
      <c r="D999" s="80">
        <f t="shared" si="48"/>
        <v>1824</v>
      </c>
      <c r="E999" s="80">
        <v>0</v>
      </c>
      <c r="F999" s="80">
        <v>0</v>
      </c>
      <c r="G999" s="80">
        <v>0</v>
      </c>
      <c r="H999" s="80">
        <f t="shared" si="49"/>
        <v>190</v>
      </c>
      <c r="I999" s="80">
        <v>0</v>
      </c>
      <c r="J999" s="80">
        <v>38</v>
      </c>
      <c r="K999" s="78">
        <v>118000</v>
      </c>
    </row>
    <row r="1000" spans="1:11">
      <c r="A1000" s="77" t="s">
        <v>87</v>
      </c>
      <c r="B1000" s="77">
        <v>40</v>
      </c>
      <c r="C1000" s="77">
        <v>0</v>
      </c>
      <c r="D1000" s="80">
        <f t="shared" si="48"/>
        <v>1863</v>
      </c>
      <c r="E1000" s="80">
        <v>0</v>
      </c>
      <c r="F1000" s="80">
        <v>0</v>
      </c>
      <c r="G1000" s="80">
        <v>0</v>
      </c>
      <c r="H1000" s="80">
        <f t="shared" si="49"/>
        <v>194</v>
      </c>
      <c r="I1000" s="80">
        <v>0</v>
      </c>
      <c r="J1000" s="80">
        <v>39</v>
      </c>
      <c r="K1000" s="78">
        <v>130000</v>
      </c>
    </row>
    <row r="1001" spans="1:11">
      <c r="A1001" s="77" t="s">
        <v>87</v>
      </c>
      <c r="B1001" s="77">
        <v>40</v>
      </c>
      <c r="C1001" s="77">
        <v>0</v>
      </c>
      <c r="D1001" s="80">
        <f t="shared" si="48"/>
        <v>1902</v>
      </c>
      <c r="E1001" s="80">
        <v>0</v>
      </c>
      <c r="F1001" s="80">
        <v>0</v>
      </c>
      <c r="G1001" s="80">
        <v>0</v>
      </c>
      <c r="H1001" s="80">
        <f t="shared" si="49"/>
        <v>198</v>
      </c>
      <c r="I1001" s="80">
        <v>0</v>
      </c>
      <c r="J1001" s="80">
        <v>40</v>
      </c>
      <c r="K1001" s="78">
        <v>142000</v>
      </c>
    </row>
    <row r="1002" spans="1:11">
      <c r="A1002" s="77" t="s">
        <v>87</v>
      </c>
      <c r="B1002" s="77">
        <v>40</v>
      </c>
      <c r="C1002" s="77">
        <v>0</v>
      </c>
      <c r="D1002" s="80">
        <f t="shared" si="48"/>
        <v>1941</v>
      </c>
      <c r="E1002" s="80">
        <v>0</v>
      </c>
      <c r="F1002" s="80">
        <v>0</v>
      </c>
      <c r="G1002" s="80">
        <v>0</v>
      </c>
      <c r="H1002" s="80">
        <f t="shared" si="49"/>
        <v>202</v>
      </c>
      <c r="I1002" s="80">
        <v>0</v>
      </c>
      <c r="J1002" s="80">
        <v>41</v>
      </c>
      <c r="K1002" s="78">
        <v>156000</v>
      </c>
    </row>
    <row r="1003" spans="1:11">
      <c r="A1003" s="77" t="s">
        <v>87</v>
      </c>
      <c r="B1003" s="77">
        <v>40</v>
      </c>
      <c r="C1003" s="77">
        <v>0</v>
      </c>
      <c r="D1003" s="80">
        <f t="shared" si="48"/>
        <v>1980</v>
      </c>
      <c r="E1003" s="80">
        <v>0</v>
      </c>
      <c r="F1003" s="80">
        <v>0</v>
      </c>
      <c r="G1003" s="80">
        <v>0</v>
      </c>
      <c r="H1003" s="80">
        <f t="shared" si="49"/>
        <v>206</v>
      </c>
      <c r="I1003" s="80">
        <v>0</v>
      </c>
      <c r="J1003" s="80">
        <v>42</v>
      </c>
      <c r="K1003" s="78">
        <v>171000</v>
      </c>
    </row>
    <row r="1004" spans="1:11">
      <c r="A1004" s="77" t="s">
        <v>87</v>
      </c>
      <c r="B1004" s="77">
        <v>40</v>
      </c>
      <c r="C1004" s="77">
        <v>0</v>
      </c>
      <c r="D1004" s="80">
        <f t="shared" si="48"/>
        <v>2019</v>
      </c>
      <c r="E1004" s="80">
        <v>0</v>
      </c>
      <c r="F1004" s="80">
        <v>0</v>
      </c>
      <c r="G1004" s="80">
        <v>0</v>
      </c>
      <c r="H1004" s="80">
        <f t="shared" si="49"/>
        <v>210</v>
      </c>
      <c r="I1004" s="80">
        <v>0</v>
      </c>
      <c r="J1004" s="80">
        <v>43</v>
      </c>
      <c r="K1004" s="78">
        <v>187000</v>
      </c>
    </row>
    <row r="1005" spans="1:11">
      <c r="A1005" s="77" t="s">
        <v>87</v>
      </c>
      <c r="B1005" s="77">
        <v>40</v>
      </c>
      <c r="C1005" s="77">
        <v>0</v>
      </c>
      <c r="D1005" s="80">
        <f t="shared" si="48"/>
        <v>2058</v>
      </c>
      <c r="E1005" s="80">
        <v>0</v>
      </c>
      <c r="F1005" s="80">
        <v>0</v>
      </c>
      <c r="G1005" s="80">
        <v>0</v>
      </c>
      <c r="H1005" s="80">
        <f t="shared" si="49"/>
        <v>214</v>
      </c>
      <c r="I1005" s="80">
        <v>0</v>
      </c>
      <c r="J1005" s="80">
        <v>44</v>
      </c>
      <c r="K1005" s="78">
        <v>204000</v>
      </c>
    </row>
    <row r="1006" spans="1:11">
      <c r="A1006" s="77" t="s">
        <v>87</v>
      </c>
      <c r="B1006" s="77">
        <v>40</v>
      </c>
      <c r="C1006" s="77">
        <v>0</v>
      </c>
      <c r="D1006" s="80">
        <f t="shared" si="48"/>
        <v>2097</v>
      </c>
      <c r="E1006" s="80">
        <v>0</v>
      </c>
      <c r="F1006" s="80">
        <v>0</v>
      </c>
      <c r="G1006" s="80">
        <v>0</v>
      </c>
      <c r="H1006" s="80">
        <f t="shared" si="49"/>
        <v>218</v>
      </c>
      <c r="I1006" s="80">
        <v>0</v>
      </c>
      <c r="J1006" s="80">
        <v>45</v>
      </c>
      <c r="K1006" s="78">
        <v>222000</v>
      </c>
    </row>
    <row r="1007" spans="1:11">
      <c r="A1007" s="77" t="s">
        <v>87</v>
      </c>
      <c r="B1007" s="77">
        <v>40</v>
      </c>
      <c r="C1007" s="77">
        <v>0</v>
      </c>
      <c r="D1007" s="80">
        <f t="shared" si="48"/>
        <v>2136</v>
      </c>
      <c r="E1007" s="80">
        <v>0</v>
      </c>
      <c r="F1007" s="80">
        <v>0</v>
      </c>
      <c r="G1007" s="80">
        <v>0</v>
      </c>
      <c r="H1007" s="80">
        <f t="shared" si="49"/>
        <v>222</v>
      </c>
      <c r="I1007" s="80">
        <v>0</v>
      </c>
      <c r="J1007" s="80">
        <v>46</v>
      </c>
      <c r="K1007" s="78">
        <v>242000</v>
      </c>
    </row>
    <row r="1008" spans="1:11">
      <c r="A1008" s="77" t="s">
        <v>87</v>
      </c>
      <c r="B1008" s="77">
        <v>40</v>
      </c>
      <c r="C1008" s="77">
        <v>0</v>
      </c>
      <c r="D1008" s="80">
        <f t="shared" si="48"/>
        <v>2175</v>
      </c>
      <c r="E1008" s="80">
        <v>0</v>
      </c>
      <c r="F1008" s="80">
        <v>0</v>
      </c>
      <c r="G1008" s="80">
        <v>0</v>
      </c>
      <c r="H1008" s="80">
        <f t="shared" si="49"/>
        <v>226</v>
      </c>
      <c r="I1008" s="80">
        <v>0</v>
      </c>
      <c r="J1008" s="80">
        <v>47</v>
      </c>
      <c r="K1008" s="78">
        <v>262000</v>
      </c>
    </row>
    <row r="1009" spans="1:11">
      <c r="A1009" s="77" t="s">
        <v>87</v>
      </c>
      <c r="B1009" s="77">
        <v>40</v>
      </c>
      <c r="C1009" s="77">
        <v>0</v>
      </c>
      <c r="D1009" s="80">
        <f t="shared" si="48"/>
        <v>2214</v>
      </c>
      <c r="E1009" s="80">
        <v>0</v>
      </c>
      <c r="F1009" s="80">
        <v>0</v>
      </c>
      <c r="G1009" s="80">
        <v>0</v>
      </c>
      <c r="H1009" s="80">
        <f t="shared" si="49"/>
        <v>230</v>
      </c>
      <c r="I1009" s="80">
        <v>0</v>
      </c>
      <c r="J1009" s="80">
        <v>48</v>
      </c>
      <c r="K1009" s="78">
        <v>284000</v>
      </c>
    </row>
    <row r="1010" spans="1:11">
      <c r="A1010" s="77" t="s">
        <v>87</v>
      </c>
      <c r="B1010" s="77">
        <v>40</v>
      </c>
      <c r="C1010" s="77">
        <v>0</v>
      </c>
      <c r="D1010" s="80">
        <f t="shared" si="48"/>
        <v>2253</v>
      </c>
      <c r="E1010" s="80">
        <v>0</v>
      </c>
      <c r="F1010" s="80">
        <v>0</v>
      </c>
      <c r="G1010" s="80">
        <v>0</v>
      </c>
      <c r="H1010" s="80">
        <f t="shared" si="49"/>
        <v>234</v>
      </c>
      <c r="I1010" s="80">
        <v>0</v>
      </c>
      <c r="J1010" s="80">
        <v>49</v>
      </c>
      <c r="K1010" s="78">
        <v>308000</v>
      </c>
    </row>
    <row r="1011" spans="1:11">
      <c r="A1011" s="77" t="s">
        <v>87</v>
      </c>
      <c r="B1011" s="77">
        <v>40</v>
      </c>
      <c r="C1011" s="77">
        <v>0</v>
      </c>
      <c r="D1011" s="80">
        <f t="shared" si="48"/>
        <v>2292</v>
      </c>
      <c r="E1011" s="80">
        <v>0</v>
      </c>
      <c r="F1011" s="80">
        <v>0</v>
      </c>
      <c r="G1011" s="80">
        <v>0</v>
      </c>
      <c r="H1011" s="80">
        <f t="shared" si="49"/>
        <v>238</v>
      </c>
      <c r="I1011" s="80">
        <v>0</v>
      </c>
      <c r="J1011" s="80">
        <v>50</v>
      </c>
      <c r="K1011" s="78">
        <v>334000</v>
      </c>
    </row>
    <row r="1012" spans="1:11">
      <c r="A1012" s="77" t="s">
        <v>87</v>
      </c>
      <c r="B1012" s="77">
        <v>40</v>
      </c>
      <c r="C1012" s="77">
        <v>0</v>
      </c>
      <c r="D1012" s="80">
        <f t="shared" si="48"/>
        <v>2331</v>
      </c>
      <c r="E1012" s="80">
        <v>0</v>
      </c>
      <c r="F1012" s="80">
        <v>0</v>
      </c>
      <c r="G1012" s="80">
        <v>0</v>
      </c>
      <c r="H1012" s="80">
        <f t="shared" si="49"/>
        <v>242</v>
      </c>
      <c r="I1012" s="80">
        <v>0</v>
      </c>
      <c r="J1012" s="80">
        <v>51</v>
      </c>
      <c r="K1012" s="78">
        <v>361000</v>
      </c>
    </row>
    <row r="1013" spans="1:11">
      <c r="A1013" s="77" t="s">
        <v>87</v>
      </c>
      <c r="B1013" s="77">
        <v>40</v>
      </c>
      <c r="C1013" s="77">
        <v>0</v>
      </c>
      <c r="D1013" s="80">
        <f t="shared" si="48"/>
        <v>2370</v>
      </c>
      <c r="E1013" s="80">
        <v>0</v>
      </c>
      <c r="F1013" s="80">
        <v>0</v>
      </c>
      <c r="G1013" s="80">
        <v>0</v>
      </c>
      <c r="H1013" s="80">
        <f t="shared" si="49"/>
        <v>246</v>
      </c>
      <c r="I1013" s="80">
        <v>0</v>
      </c>
      <c r="J1013" s="80">
        <v>52</v>
      </c>
      <c r="K1013" s="78">
        <v>390000</v>
      </c>
    </row>
    <row r="1014" spans="1:11">
      <c r="A1014" s="77" t="s">
        <v>87</v>
      </c>
      <c r="B1014" s="77">
        <v>40</v>
      </c>
      <c r="C1014" s="77">
        <v>0</v>
      </c>
      <c r="D1014" s="80">
        <f t="shared" si="48"/>
        <v>2409</v>
      </c>
      <c r="E1014" s="80">
        <v>0</v>
      </c>
      <c r="F1014" s="80">
        <v>0</v>
      </c>
      <c r="G1014" s="80">
        <v>0</v>
      </c>
      <c r="H1014" s="80">
        <f t="shared" si="49"/>
        <v>250</v>
      </c>
      <c r="I1014" s="80">
        <v>0</v>
      </c>
      <c r="J1014" s="80">
        <v>53</v>
      </c>
      <c r="K1014" s="78">
        <v>420000</v>
      </c>
    </row>
    <row r="1015" spans="1:11">
      <c r="A1015" s="77" t="s">
        <v>87</v>
      </c>
      <c r="B1015" s="77">
        <v>40</v>
      </c>
      <c r="C1015" s="77">
        <v>0</v>
      </c>
      <c r="D1015" s="80">
        <f t="shared" si="48"/>
        <v>2448</v>
      </c>
      <c r="E1015" s="80">
        <v>0</v>
      </c>
      <c r="F1015" s="80">
        <v>0</v>
      </c>
      <c r="G1015" s="80">
        <v>0</v>
      </c>
      <c r="H1015" s="80">
        <f t="shared" si="49"/>
        <v>254</v>
      </c>
      <c r="I1015" s="80">
        <v>0</v>
      </c>
      <c r="J1015" s="80">
        <v>54</v>
      </c>
      <c r="K1015" s="78">
        <v>453000</v>
      </c>
    </row>
    <row r="1016" spans="1:11">
      <c r="A1016" s="77" t="s">
        <v>87</v>
      </c>
      <c r="B1016" s="77">
        <v>40</v>
      </c>
      <c r="C1016" s="77">
        <v>0</v>
      </c>
      <c r="D1016" s="80">
        <f t="shared" si="48"/>
        <v>2487</v>
      </c>
      <c r="E1016" s="80">
        <v>0</v>
      </c>
      <c r="F1016" s="80">
        <v>0</v>
      </c>
      <c r="G1016" s="80">
        <v>0</v>
      </c>
      <c r="H1016" s="80">
        <f t="shared" si="49"/>
        <v>258</v>
      </c>
      <c r="I1016" s="80">
        <v>0</v>
      </c>
      <c r="J1016" s="80">
        <v>55</v>
      </c>
      <c r="K1016" s="78">
        <v>488000</v>
      </c>
    </row>
    <row r="1017" spans="1:11">
      <c r="A1017" s="77" t="s">
        <v>87</v>
      </c>
      <c r="B1017" s="77">
        <v>40</v>
      </c>
      <c r="C1017" s="77">
        <v>0</v>
      </c>
      <c r="D1017" s="80">
        <f t="shared" si="48"/>
        <v>2526</v>
      </c>
      <c r="E1017" s="80">
        <v>0</v>
      </c>
      <c r="F1017" s="80">
        <v>0</v>
      </c>
      <c r="G1017" s="80">
        <v>0</v>
      </c>
      <c r="H1017" s="80">
        <f t="shared" si="49"/>
        <v>262</v>
      </c>
      <c r="I1017" s="80">
        <v>0</v>
      </c>
      <c r="J1017" s="80">
        <v>56</v>
      </c>
      <c r="K1017" s="78">
        <v>524000</v>
      </c>
    </row>
    <row r="1018" spans="1:11">
      <c r="A1018" s="77" t="s">
        <v>87</v>
      </c>
      <c r="B1018" s="77">
        <v>40</v>
      </c>
      <c r="C1018" s="77">
        <v>0</v>
      </c>
      <c r="D1018" s="80">
        <f t="shared" si="48"/>
        <v>2565</v>
      </c>
      <c r="E1018" s="80">
        <v>0</v>
      </c>
      <c r="F1018" s="80">
        <v>0</v>
      </c>
      <c r="G1018" s="80">
        <v>0</v>
      </c>
      <c r="H1018" s="80">
        <f t="shared" si="49"/>
        <v>266</v>
      </c>
      <c r="I1018" s="80">
        <v>0</v>
      </c>
      <c r="J1018" s="80">
        <v>57</v>
      </c>
      <c r="K1018" s="78">
        <v>563000</v>
      </c>
    </row>
    <row r="1019" spans="1:11">
      <c r="A1019" s="77" t="s">
        <v>87</v>
      </c>
      <c r="B1019" s="77">
        <v>40</v>
      </c>
      <c r="C1019" s="77">
        <v>0</v>
      </c>
      <c r="D1019" s="80">
        <f t="shared" si="48"/>
        <v>2604</v>
      </c>
      <c r="E1019" s="80">
        <v>0</v>
      </c>
      <c r="F1019" s="80">
        <v>0</v>
      </c>
      <c r="G1019" s="80">
        <v>0</v>
      </c>
      <c r="H1019" s="80">
        <f t="shared" si="49"/>
        <v>270</v>
      </c>
      <c r="I1019" s="80">
        <v>0</v>
      </c>
      <c r="J1019" s="80">
        <v>58</v>
      </c>
      <c r="K1019" s="78">
        <v>605000</v>
      </c>
    </row>
    <row r="1020" spans="1:11">
      <c r="A1020" s="77" t="s">
        <v>87</v>
      </c>
      <c r="B1020" s="77">
        <v>40</v>
      </c>
      <c r="C1020" s="77">
        <v>0</v>
      </c>
      <c r="D1020" s="80">
        <f t="shared" si="48"/>
        <v>2643</v>
      </c>
      <c r="E1020" s="80">
        <v>0</v>
      </c>
      <c r="F1020" s="80">
        <v>0</v>
      </c>
      <c r="G1020" s="80">
        <v>0</v>
      </c>
      <c r="H1020" s="80">
        <f t="shared" si="49"/>
        <v>274</v>
      </c>
      <c r="I1020" s="80">
        <v>0</v>
      </c>
      <c r="J1020" s="80">
        <v>59</v>
      </c>
      <c r="K1020" s="78">
        <v>648000</v>
      </c>
    </row>
    <row r="1021" spans="1:11">
      <c r="A1021" s="77" t="s">
        <v>87</v>
      </c>
      <c r="B1021" s="77">
        <v>40</v>
      </c>
      <c r="C1021" s="77">
        <v>0</v>
      </c>
      <c r="D1021" s="80">
        <f t="shared" si="48"/>
        <v>2682</v>
      </c>
      <c r="E1021" s="80">
        <v>0</v>
      </c>
      <c r="F1021" s="80">
        <v>0</v>
      </c>
      <c r="G1021" s="80">
        <v>0</v>
      </c>
      <c r="H1021" s="80">
        <f t="shared" si="49"/>
        <v>278</v>
      </c>
      <c r="I1021" s="80">
        <v>0</v>
      </c>
      <c r="J1021" s="80">
        <v>60</v>
      </c>
      <c r="K1021" s="78">
        <v>695000</v>
      </c>
    </row>
    <row r="1022" spans="1:11">
      <c r="A1022" s="77" t="s">
        <v>87</v>
      </c>
      <c r="B1022" s="77">
        <v>40</v>
      </c>
      <c r="C1022" s="77">
        <v>0</v>
      </c>
      <c r="D1022" s="80">
        <f t="shared" si="48"/>
        <v>2721</v>
      </c>
      <c r="E1022" s="80">
        <v>0</v>
      </c>
      <c r="F1022" s="80">
        <v>0</v>
      </c>
      <c r="G1022" s="80">
        <v>0</v>
      </c>
      <c r="H1022" s="80">
        <f t="shared" si="49"/>
        <v>282</v>
      </c>
      <c r="I1022" s="80">
        <v>0</v>
      </c>
      <c r="J1022" s="80">
        <v>61</v>
      </c>
      <c r="K1022" s="78">
        <v>744000</v>
      </c>
    </row>
    <row r="1023" spans="1:11">
      <c r="A1023" s="77" t="s">
        <v>87</v>
      </c>
      <c r="B1023" s="77">
        <v>40</v>
      </c>
      <c r="C1023" s="77">
        <v>0</v>
      </c>
      <c r="D1023" s="80">
        <f t="shared" si="48"/>
        <v>2760</v>
      </c>
      <c r="E1023" s="80">
        <v>0</v>
      </c>
      <c r="F1023" s="80">
        <v>0</v>
      </c>
      <c r="G1023" s="80">
        <v>0</v>
      </c>
      <c r="H1023" s="80">
        <f t="shared" si="49"/>
        <v>286</v>
      </c>
      <c r="I1023" s="80">
        <v>0</v>
      </c>
      <c r="J1023" s="80">
        <v>62</v>
      </c>
      <c r="K1023" s="78">
        <v>796000</v>
      </c>
    </row>
    <row r="1024" spans="1:11">
      <c r="A1024" s="77" t="s">
        <v>87</v>
      </c>
      <c r="B1024" s="77">
        <v>40</v>
      </c>
      <c r="C1024" s="77">
        <v>0</v>
      </c>
      <c r="D1024" s="80">
        <f t="shared" si="48"/>
        <v>2799</v>
      </c>
      <c r="E1024" s="80">
        <v>0</v>
      </c>
      <c r="F1024" s="80">
        <v>0</v>
      </c>
      <c r="G1024" s="80">
        <v>0</v>
      </c>
      <c r="H1024" s="80">
        <f t="shared" si="49"/>
        <v>290</v>
      </c>
      <c r="I1024" s="80">
        <v>0</v>
      </c>
      <c r="J1024" s="80">
        <v>63</v>
      </c>
      <c r="K1024" s="78">
        <v>851000</v>
      </c>
    </row>
    <row r="1025" spans="1:11">
      <c r="A1025" s="77" t="s">
        <v>87</v>
      </c>
      <c r="B1025" s="77">
        <v>40</v>
      </c>
      <c r="C1025" s="77">
        <v>0</v>
      </c>
      <c r="D1025" s="80">
        <f t="shared" si="48"/>
        <v>2838</v>
      </c>
      <c r="E1025" s="80">
        <v>0</v>
      </c>
      <c r="F1025" s="80">
        <v>0</v>
      </c>
      <c r="G1025" s="80">
        <v>0</v>
      </c>
      <c r="H1025" s="80">
        <f t="shared" si="49"/>
        <v>294</v>
      </c>
      <c r="I1025" s="80">
        <v>0</v>
      </c>
      <c r="J1025" s="80">
        <v>64</v>
      </c>
      <c r="K1025" s="78">
        <v>908000</v>
      </c>
    </row>
    <row r="1026" spans="1:11">
      <c r="A1026" s="77" t="s">
        <v>87</v>
      </c>
      <c r="B1026" s="77">
        <v>40</v>
      </c>
      <c r="C1026" s="77">
        <v>0</v>
      </c>
      <c r="D1026" s="80">
        <f t="shared" si="48"/>
        <v>2877</v>
      </c>
      <c r="E1026" s="80">
        <v>0</v>
      </c>
      <c r="F1026" s="80">
        <v>0</v>
      </c>
      <c r="G1026" s="80">
        <v>0</v>
      </c>
      <c r="H1026" s="80">
        <f t="shared" si="49"/>
        <v>298</v>
      </c>
      <c r="I1026" s="80">
        <v>0</v>
      </c>
      <c r="J1026" s="80">
        <v>65</v>
      </c>
      <c r="K1026" s="78">
        <v>970000</v>
      </c>
    </row>
    <row r="1027" spans="1:11">
      <c r="A1027" s="77" t="s">
        <v>87</v>
      </c>
      <c r="B1027" s="77">
        <v>40</v>
      </c>
      <c r="C1027" s="77">
        <v>0</v>
      </c>
      <c r="D1027" s="80">
        <f t="shared" ref="D1027:D1041" si="50">381+39*(J1027-1)</f>
        <v>2916</v>
      </c>
      <c r="E1027" s="80">
        <v>0</v>
      </c>
      <c r="F1027" s="80">
        <v>0</v>
      </c>
      <c r="G1027" s="80">
        <v>0</v>
      </c>
      <c r="H1027" s="80">
        <f t="shared" ref="H1027:H1041" si="51">42+4*(J1027-1)</f>
        <v>302</v>
      </c>
      <c r="I1027" s="80">
        <v>0</v>
      </c>
      <c r="J1027" s="80">
        <v>66</v>
      </c>
      <c r="K1027" s="78">
        <v>1033000</v>
      </c>
    </row>
    <row r="1028" spans="1:11">
      <c r="A1028" s="77" t="s">
        <v>87</v>
      </c>
      <c r="B1028" s="77">
        <v>40</v>
      </c>
      <c r="C1028" s="77">
        <v>0</v>
      </c>
      <c r="D1028" s="80">
        <f t="shared" si="50"/>
        <v>2955</v>
      </c>
      <c r="E1028" s="80">
        <v>0</v>
      </c>
      <c r="F1028" s="80">
        <v>0</v>
      </c>
      <c r="G1028" s="80">
        <v>0</v>
      </c>
      <c r="H1028" s="80">
        <f t="shared" si="51"/>
        <v>306</v>
      </c>
      <c r="I1028" s="80">
        <v>0</v>
      </c>
      <c r="J1028" s="80">
        <v>67</v>
      </c>
      <c r="K1028" s="78">
        <v>1102000</v>
      </c>
    </row>
    <row r="1029" spans="1:11">
      <c r="A1029" s="77" t="s">
        <v>87</v>
      </c>
      <c r="B1029" s="77">
        <v>40</v>
      </c>
      <c r="C1029" s="77">
        <v>0</v>
      </c>
      <c r="D1029" s="80">
        <f t="shared" si="50"/>
        <v>2994</v>
      </c>
      <c r="E1029" s="80">
        <v>0</v>
      </c>
      <c r="F1029" s="80">
        <v>0</v>
      </c>
      <c r="G1029" s="80">
        <v>0</v>
      </c>
      <c r="H1029" s="80">
        <f t="shared" si="51"/>
        <v>310</v>
      </c>
      <c r="I1029" s="80">
        <v>0</v>
      </c>
      <c r="J1029" s="80">
        <v>68</v>
      </c>
      <c r="K1029" s="78">
        <v>1174000</v>
      </c>
    </row>
    <row r="1030" spans="1:11">
      <c r="A1030" s="77" t="s">
        <v>87</v>
      </c>
      <c r="B1030" s="77">
        <v>40</v>
      </c>
      <c r="C1030" s="77">
        <v>0</v>
      </c>
      <c r="D1030" s="80">
        <f t="shared" si="50"/>
        <v>3033</v>
      </c>
      <c r="E1030" s="80">
        <v>0</v>
      </c>
      <c r="F1030" s="80">
        <v>0</v>
      </c>
      <c r="G1030" s="80">
        <v>0</v>
      </c>
      <c r="H1030" s="80">
        <f t="shared" si="51"/>
        <v>314</v>
      </c>
      <c r="I1030" s="80">
        <v>0</v>
      </c>
      <c r="J1030" s="80">
        <v>69</v>
      </c>
      <c r="K1030" s="78">
        <v>1249000</v>
      </c>
    </row>
    <row r="1031" spans="1:11">
      <c r="A1031" s="77" t="s">
        <v>87</v>
      </c>
      <c r="B1031" s="77">
        <v>40</v>
      </c>
      <c r="C1031" s="77">
        <v>0</v>
      </c>
      <c r="D1031" s="80">
        <f t="shared" si="50"/>
        <v>3072</v>
      </c>
      <c r="E1031" s="80">
        <v>0</v>
      </c>
      <c r="F1031" s="80">
        <v>0</v>
      </c>
      <c r="G1031" s="80">
        <v>0</v>
      </c>
      <c r="H1031" s="80">
        <f t="shared" si="51"/>
        <v>318</v>
      </c>
      <c r="I1031" s="80">
        <v>0</v>
      </c>
      <c r="J1031" s="80">
        <v>70</v>
      </c>
      <c r="K1031" s="78">
        <v>1328000</v>
      </c>
    </row>
    <row r="1032" spans="1:11">
      <c r="A1032" s="77" t="s">
        <v>87</v>
      </c>
      <c r="B1032" s="77">
        <v>40</v>
      </c>
      <c r="C1032" s="77">
        <v>0</v>
      </c>
      <c r="D1032" s="80">
        <f t="shared" si="50"/>
        <v>3111</v>
      </c>
      <c r="E1032" s="80">
        <v>0</v>
      </c>
      <c r="F1032" s="80">
        <v>0</v>
      </c>
      <c r="G1032" s="80">
        <v>0</v>
      </c>
      <c r="H1032" s="80">
        <f t="shared" si="51"/>
        <v>322</v>
      </c>
      <c r="I1032" s="80">
        <v>0</v>
      </c>
      <c r="J1032" s="80">
        <v>71</v>
      </c>
      <c r="K1032" s="78">
        <v>1412000</v>
      </c>
    </row>
    <row r="1033" spans="1:11">
      <c r="A1033" s="77" t="s">
        <v>87</v>
      </c>
      <c r="B1033" s="77">
        <v>40</v>
      </c>
      <c r="C1033" s="77">
        <v>0</v>
      </c>
      <c r="D1033" s="80">
        <f t="shared" si="50"/>
        <v>3150</v>
      </c>
      <c r="E1033" s="80">
        <v>0</v>
      </c>
      <c r="F1033" s="80">
        <v>0</v>
      </c>
      <c r="G1033" s="80">
        <v>0</v>
      </c>
      <c r="H1033" s="80">
        <f t="shared" si="51"/>
        <v>326</v>
      </c>
      <c r="I1033" s="80">
        <v>0</v>
      </c>
      <c r="J1033" s="80">
        <v>72</v>
      </c>
      <c r="K1033" s="78">
        <v>1499000</v>
      </c>
    </row>
    <row r="1034" spans="1:11">
      <c r="A1034" s="77" t="s">
        <v>87</v>
      </c>
      <c r="B1034" s="77">
        <v>40</v>
      </c>
      <c r="C1034" s="77">
        <v>0</v>
      </c>
      <c r="D1034" s="80">
        <f t="shared" si="50"/>
        <v>3189</v>
      </c>
      <c r="E1034" s="80">
        <v>0</v>
      </c>
      <c r="F1034" s="80">
        <v>0</v>
      </c>
      <c r="G1034" s="80">
        <v>0</v>
      </c>
      <c r="H1034" s="80">
        <f t="shared" si="51"/>
        <v>330</v>
      </c>
      <c r="I1034" s="80">
        <v>0</v>
      </c>
      <c r="J1034" s="80">
        <v>73</v>
      </c>
      <c r="K1034" s="78">
        <v>1592000</v>
      </c>
    </row>
    <row r="1035" spans="1:11">
      <c r="A1035" s="77" t="s">
        <v>87</v>
      </c>
      <c r="B1035" s="77">
        <v>40</v>
      </c>
      <c r="C1035" s="77">
        <v>0</v>
      </c>
      <c r="D1035" s="80">
        <f t="shared" si="50"/>
        <v>3228</v>
      </c>
      <c r="E1035" s="80">
        <v>0</v>
      </c>
      <c r="F1035" s="80">
        <v>0</v>
      </c>
      <c r="G1035" s="80">
        <v>0</v>
      </c>
      <c r="H1035" s="80">
        <f t="shared" si="51"/>
        <v>334</v>
      </c>
      <c r="I1035" s="80">
        <v>0</v>
      </c>
      <c r="J1035" s="80">
        <v>74</v>
      </c>
      <c r="K1035" s="78">
        <v>1690000</v>
      </c>
    </row>
    <row r="1036" spans="1:11">
      <c r="A1036" s="77" t="s">
        <v>87</v>
      </c>
      <c r="B1036" s="77">
        <v>40</v>
      </c>
      <c r="C1036" s="77">
        <v>0</v>
      </c>
      <c r="D1036" s="80">
        <f t="shared" si="50"/>
        <v>3267</v>
      </c>
      <c r="E1036" s="80">
        <v>0</v>
      </c>
      <c r="F1036" s="80">
        <v>0</v>
      </c>
      <c r="G1036" s="80">
        <v>0</v>
      </c>
      <c r="H1036" s="80">
        <f t="shared" si="51"/>
        <v>338</v>
      </c>
      <c r="I1036" s="80">
        <v>0</v>
      </c>
      <c r="J1036" s="80">
        <v>75</v>
      </c>
      <c r="K1036" s="78">
        <v>1792000</v>
      </c>
    </row>
    <row r="1037" spans="1:11">
      <c r="A1037" s="77" t="s">
        <v>87</v>
      </c>
      <c r="B1037" s="77">
        <v>40</v>
      </c>
      <c r="C1037" s="77">
        <v>0</v>
      </c>
      <c r="D1037" s="80">
        <f t="shared" si="50"/>
        <v>3306</v>
      </c>
      <c r="E1037" s="80">
        <v>0</v>
      </c>
      <c r="F1037" s="80">
        <v>0</v>
      </c>
      <c r="G1037" s="80">
        <v>0</v>
      </c>
      <c r="H1037" s="80">
        <f t="shared" si="51"/>
        <v>342</v>
      </c>
      <c r="I1037" s="80">
        <v>0</v>
      </c>
      <c r="J1037" s="80">
        <v>76</v>
      </c>
      <c r="K1037" s="78">
        <v>1898000</v>
      </c>
    </row>
    <row r="1038" spans="1:11">
      <c r="A1038" s="77" t="s">
        <v>87</v>
      </c>
      <c r="B1038" s="77">
        <v>40</v>
      </c>
      <c r="C1038" s="77">
        <v>0</v>
      </c>
      <c r="D1038" s="80">
        <f t="shared" si="50"/>
        <v>3345</v>
      </c>
      <c r="E1038" s="80">
        <v>0</v>
      </c>
      <c r="F1038" s="80">
        <v>0</v>
      </c>
      <c r="G1038" s="80">
        <v>0</v>
      </c>
      <c r="H1038" s="80">
        <f t="shared" si="51"/>
        <v>346</v>
      </c>
      <c r="I1038" s="80">
        <v>0</v>
      </c>
      <c r="J1038" s="80">
        <v>77</v>
      </c>
      <c r="K1038" s="78">
        <v>2011000</v>
      </c>
    </row>
    <row r="1039" spans="1:11">
      <c r="A1039" s="77" t="s">
        <v>87</v>
      </c>
      <c r="B1039" s="77">
        <v>40</v>
      </c>
      <c r="C1039" s="77">
        <v>0</v>
      </c>
      <c r="D1039" s="80">
        <f t="shared" si="50"/>
        <v>3384</v>
      </c>
      <c r="E1039" s="80">
        <v>0</v>
      </c>
      <c r="F1039" s="80">
        <v>0</v>
      </c>
      <c r="G1039" s="80">
        <v>0</v>
      </c>
      <c r="H1039" s="80">
        <f t="shared" si="51"/>
        <v>350</v>
      </c>
      <c r="I1039" s="80">
        <v>0</v>
      </c>
      <c r="J1039" s="80">
        <v>78</v>
      </c>
      <c r="K1039" s="78">
        <v>2129000</v>
      </c>
    </row>
    <row r="1040" spans="1:11">
      <c r="A1040" s="77" t="s">
        <v>87</v>
      </c>
      <c r="B1040" s="77">
        <v>40</v>
      </c>
      <c r="C1040" s="77">
        <v>0</v>
      </c>
      <c r="D1040" s="80">
        <f t="shared" si="50"/>
        <v>3423</v>
      </c>
      <c r="E1040" s="80">
        <v>0</v>
      </c>
      <c r="F1040" s="80">
        <v>0</v>
      </c>
      <c r="G1040" s="80">
        <v>0</v>
      </c>
      <c r="H1040" s="80">
        <f t="shared" si="51"/>
        <v>354</v>
      </c>
      <c r="I1040" s="80">
        <v>0</v>
      </c>
      <c r="J1040" s="80">
        <v>79</v>
      </c>
      <c r="K1040" s="78">
        <v>2254000</v>
      </c>
    </row>
    <row r="1041" spans="1:11">
      <c r="A1041" s="77" t="s">
        <v>87</v>
      </c>
      <c r="B1041" s="77">
        <v>40</v>
      </c>
      <c r="C1041" s="77">
        <v>0</v>
      </c>
      <c r="D1041" s="80">
        <f t="shared" si="50"/>
        <v>3462</v>
      </c>
      <c r="E1041" s="80">
        <v>0</v>
      </c>
      <c r="F1041" s="80">
        <v>0</v>
      </c>
      <c r="G1041" s="80">
        <v>0</v>
      </c>
      <c r="H1041" s="80">
        <f t="shared" si="51"/>
        <v>358</v>
      </c>
      <c r="I1041" s="80">
        <v>0</v>
      </c>
      <c r="J1041" s="80">
        <v>80</v>
      </c>
      <c r="K1041" s="78">
        <v>2383000</v>
      </c>
    </row>
    <row r="1042" spans="1:11">
      <c r="A1042" s="81" t="s">
        <v>88</v>
      </c>
      <c r="B1042" s="80">
        <v>60</v>
      </c>
      <c r="C1042" s="77">
        <v>0</v>
      </c>
      <c r="D1042" s="80">
        <f>494+51*(J1042-1)</f>
        <v>494</v>
      </c>
      <c r="E1042" s="80">
        <v>0</v>
      </c>
      <c r="F1042" s="80">
        <v>0</v>
      </c>
      <c r="G1042" s="80">
        <v>0</v>
      </c>
      <c r="H1042" s="80">
        <f>56+5*(J1042-1)</f>
        <v>56</v>
      </c>
      <c r="I1042" s="80">
        <v>0</v>
      </c>
      <c r="J1042" s="80">
        <v>1</v>
      </c>
      <c r="K1042" s="78">
        <v>220</v>
      </c>
    </row>
    <row r="1043" spans="1:11">
      <c r="A1043" s="81" t="s">
        <v>88</v>
      </c>
      <c r="B1043" s="80">
        <v>60</v>
      </c>
      <c r="C1043" s="77">
        <v>0</v>
      </c>
      <c r="D1043" s="80">
        <f t="shared" ref="D1043:D1106" si="52">494+51*(J1043-1)</f>
        <v>545</v>
      </c>
      <c r="E1043" s="80">
        <v>0</v>
      </c>
      <c r="F1043" s="80">
        <v>0</v>
      </c>
      <c r="G1043" s="80">
        <v>0</v>
      </c>
      <c r="H1043" s="80">
        <f t="shared" ref="H1043:H1106" si="53">56+5*(J1043-1)</f>
        <v>61</v>
      </c>
      <c r="I1043" s="80">
        <v>0</v>
      </c>
      <c r="J1043" s="80">
        <v>2</v>
      </c>
      <c r="K1043" s="78">
        <v>300</v>
      </c>
    </row>
    <row r="1044" spans="1:11">
      <c r="A1044" s="81" t="s">
        <v>88</v>
      </c>
      <c r="B1044" s="80">
        <v>60</v>
      </c>
      <c r="C1044" s="77">
        <v>0</v>
      </c>
      <c r="D1044" s="80">
        <f t="shared" si="52"/>
        <v>596</v>
      </c>
      <c r="E1044" s="80">
        <v>0</v>
      </c>
      <c r="F1044" s="80">
        <v>0</v>
      </c>
      <c r="G1044" s="80">
        <v>0</v>
      </c>
      <c r="H1044" s="80">
        <f t="shared" si="53"/>
        <v>66</v>
      </c>
      <c r="I1044" s="80">
        <v>0</v>
      </c>
      <c r="J1044" s="80">
        <v>3</v>
      </c>
      <c r="K1044" s="78">
        <v>390</v>
      </c>
    </row>
    <row r="1045" spans="1:11">
      <c r="A1045" s="81" t="s">
        <v>88</v>
      </c>
      <c r="B1045" s="80">
        <v>60</v>
      </c>
      <c r="C1045" s="77">
        <v>0</v>
      </c>
      <c r="D1045" s="80">
        <f t="shared" si="52"/>
        <v>647</v>
      </c>
      <c r="E1045" s="80">
        <v>0</v>
      </c>
      <c r="F1045" s="80">
        <v>0</v>
      </c>
      <c r="G1045" s="80">
        <v>0</v>
      </c>
      <c r="H1045" s="80">
        <f t="shared" si="53"/>
        <v>71</v>
      </c>
      <c r="I1045" s="80">
        <v>0</v>
      </c>
      <c r="J1045" s="80">
        <v>4</v>
      </c>
      <c r="K1045" s="78">
        <v>500</v>
      </c>
    </row>
    <row r="1046" spans="1:11">
      <c r="A1046" s="81" t="s">
        <v>88</v>
      </c>
      <c r="B1046" s="80">
        <v>60</v>
      </c>
      <c r="C1046" s="77">
        <v>0</v>
      </c>
      <c r="D1046" s="80">
        <f t="shared" si="52"/>
        <v>698</v>
      </c>
      <c r="E1046" s="80">
        <v>0</v>
      </c>
      <c r="F1046" s="80">
        <v>0</v>
      </c>
      <c r="G1046" s="80">
        <v>0</v>
      </c>
      <c r="H1046" s="80">
        <f t="shared" si="53"/>
        <v>76</v>
      </c>
      <c r="I1046" s="80">
        <v>0</v>
      </c>
      <c r="J1046" s="80">
        <v>5</v>
      </c>
      <c r="K1046" s="78">
        <v>650</v>
      </c>
    </row>
    <row r="1047" spans="1:11">
      <c r="A1047" s="81" t="s">
        <v>88</v>
      </c>
      <c r="B1047" s="80">
        <v>60</v>
      </c>
      <c r="C1047" s="77">
        <v>0</v>
      </c>
      <c r="D1047" s="80">
        <f t="shared" si="52"/>
        <v>749</v>
      </c>
      <c r="E1047" s="80">
        <v>0</v>
      </c>
      <c r="F1047" s="80">
        <v>0</v>
      </c>
      <c r="G1047" s="80">
        <v>0</v>
      </c>
      <c r="H1047" s="80">
        <f t="shared" si="53"/>
        <v>81</v>
      </c>
      <c r="I1047" s="80">
        <v>0</v>
      </c>
      <c r="J1047" s="80">
        <v>6</v>
      </c>
      <c r="K1047" s="78">
        <v>880</v>
      </c>
    </row>
    <row r="1048" spans="1:11">
      <c r="A1048" s="81" t="s">
        <v>88</v>
      </c>
      <c r="B1048" s="80">
        <v>60</v>
      </c>
      <c r="C1048" s="77">
        <v>0</v>
      </c>
      <c r="D1048" s="80">
        <f t="shared" si="52"/>
        <v>800</v>
      </c>
      <c r="E1048" s="80">
        <v>0</v>
      </c>
      <c r="F1048" s="80">
        <v>0</v>
      </c>
      <c r="G1048" s="80">
        <v>0</v>
      </c>
      <c r="H1048" s="80">
        <f t="shared" si="53"/>
        <v>86</v>
      </c>
      <c r="I1048" s="80">
        <v>0</v>
      </c>
      <c r="J1048" s="80">
        <v>7</v>
      </c>
      <c r="K1048" s="78">
        <v>1200</v>
      </c>
    </row>
    <row r="1049" spans="1:11">
      <c r="A1049" s="81" t="s">
        <v>88</v>
      </c>
      <c r="B1049" s="80">
        <v>60</v>
      </c>
      <c r="C1049" s="77">
        <v>0</v>
      </c>
      <c r="D1049" s="80">
        <f t="shared" si="52"/>
        <v>851</v>
      </c>
      <c r="E1049" s="80">
        <v>0</v>
      </c>
      <c r="F1049" s="80">
        <v>0</v>
      </c>
      <c r="G1049" s="80">
        <v>0</v>
      </c>
      <c r="H1049" s="80">
        <f t="shared" si="53"/>
        <v>91</v>
      </c>
      <c r="I1049" s="80">
        <v>0</v>
      </c>
      <c r="J1049" s="80">
        <v>8</v>
      </c>
      <c r="K1049" s="78">
        <v>1500</v>
      </c>
    </row>
    <row r="1050" spans="1:11">
      <c r="A1050" s="81" t="s">
        <v>88</v>
      </c>
      <c r="B1050" s="80">
        <v>60</v>
      </c>
      <c r="C1050" s="77">
        <v>0</v>
      </c>
      <c r="D1050" s="80">
        <f t="shared" si="52"/>
        <v>902</v>
      </c>
      <c r="E1050" s="80">
        <v>0</v>
      </c>
      <c r="F1050" s="80">
        <v>0</v>
      </c>
      <c r="G1050" s="80">
        <v>0</v>
      </c>
      <c r="H1050" s="80">
        <f t="shared" si="53"/>
        <v>96</v>
      </c>
      <c r="I1050" s="80">
        <v>0</v>
      </c>
      <c r="J1050" s="80">
        <v>9</v>
      </c>
      <c r="K1050" s="78">
        <v>1800</v>
      </c>
    </row>
    <row r="1051" spans="1:11">
      <c r="A1051" s="81" t="s">
        <v>88</v>
      </c>
      <c r="B1051" s="80">
        <v>60</v>
      </c>
      <c r="C1051" s="77">
        <v>0</v>
      </c>
      <c r="D1051" s="80">
        <f t="shared" si="52"/>
        <v>953</v>
      </c>
      <c r="E1051" s="80">
        <v>0</v>
      </c>
      <c r="F1051" s="80">
        <v>0</v>
      </c>
      <c r="G1051" s="80">
        <v>0</v>
      </c>
      <c r="H1051" s="80">
        <f t="shared" si="53"/>
        <v>101</v>
      </c>
      <c r="I1051" s="80">
        <v>0</v>
      </c>
      <c r="J1051" s="80">
        <v>10</v>
      </c>
      <c r="K1051" s="78">
        <v>2300</v>
      </c>
    </row>
    <row r="1052" spans="1:11">
      <c r="A1052" s="81" t="s">
        <v>88</v>
      </c>
      <c r="B1052" s="80">
        <v>60</v>
      </c>
      <c r="C1052" s="77">
        <v>0</v>
      </c>
      <c r="D1052" s="80">
        <f t="shared" si="52"/>
        <v>1004</v>
      </c>
      <c r="E1052" s="80">
        <v>0</v>
      </c>
      <c r="F1052" s="80">
        <v>0</v>
      </c>
      <c r="G1052" s="80">
        <v>0</v>
      </c>
      <c r="H1052" s="80">
        <f t="shared" si="53"/>
        <v>106</v>
      </c>
      <c r="I1052" s="80">
        <v>0</v>
      </c>
      <c r="J1052" s="80">
        <v>11</v>
      </c>
      <c r="K1052" s="78">
        <v>2900</v>
      </c>
    </row>
    <row r="1053" spans="1:11">
      <c r="A1053" s="81" t="s">
        <v>88</v>
      </c>
      <c r="B1053" s="80">
        <v>60</v>
      </c>
      <c r="C1053" s="77">
        <v>0</v>
      </c>
      <c r="D1053" s="80">
        <f t="shared" si="52"/>
        <v>1055</v>
      </c>
      <c r="E1053" s="80">
        <v>0</v>
      </c>
      <c r="F1053" s="80">
        <v>0</v>
      </c>
      <c r="G1053" s="80">
        <v>0</v>
      </c>
      <c r="H1053" s="80">
        <f t="shared" si="53"/>
        <v>111</v>
      </c>
      <c r="I1053" s="80">
        <v>0</v>
      </c>
      <c r="J1053" s="80">
        <v>12</v>
      </c>
      <c r="K1053" s="78">
        <v>3400</v>
      </c>
    </row>
    <row r="1054" spans="1:11">
      <c r="A1054" s="81" t="s">
        <v>88</v>
      </c>
      <c r="B1054" s="80">
        <v>60</v>
      </c>
      <c r="C1054" s="77">
        <v>0</v>
      </c>
      <c r="D1054" s="80">
        <f t="shared" si="52"/>
        <v>1106</v>
      </c>
      <c r="E1054" s="80">
        <v>0</v>
      </c>
      <c r="F1054" s="80">
        <v>0</v>
      </c>
      <c r="G1054" s="80">
        <v>0</v>
      </c>
      <c r="H1054" s="80">
        <f t="shared" si="53"/>
        <v>116</v>
      </c>
      <c r="I1054" s="80">
        <v>0</v>
      </c>
      <c r="J1054" s="80">
        <v>13</v>
      </c>
      <c r="K1054" s="78">
        <v>4200</v>
      </c>
    </row>
    <row r="1055" spans="1:11">
      <c r="A1055" s="81" t="s">
        <v>88</v>
      </c>
      <c r="B1055" s="80">
        <v>60</v>
      </c>
      <c r="C1055" s="77">
        <v>0</v>
      </c>
      <c r="D1055" s="80">
        <f t="shared" si="52"/>
        <v>1157</v>
      </c>
      <c r="E1055" s="80">
        <v>0</v>
      </c>
      <c r="F1055" s="80">
        <v>0</v>
      </c>
      <c r="G1055" s="80">
        <v>0</v>
      </c>
      <c r="H1055" s="80">
        <f t="shared" si="53"/>
        <v>121</v>
      </c>
      <c r="I1055" s="80">
        <v>0</v>
      </c>
      <c r="J1055" s="80">
        <v>14</v>
      </c>
      <c r="K1055" s="78">
        <v>5000</v>
      </c>
    </row>
    <row r="1056" spans="1:11">
      <c r="A1056" s="81" t="s">
        <v>88</v>
      </c>
      <c r="B1056" s="80">
        <v>60</v>
      </c>
      <c r="C1056" s="77">
        <v>0</v>
      </c>
      <c r="D1056" s="80">
        <f t="shared" si="52"/>
        <v>1208</v>
      </c>
      <c r="E1056" s="80">
        <v>0</v>
      </c>
      <c r="F1056" s="80">
        <v>0</v>
      </c>
      <c r="G1056" s="80">
        <v>0</v>
      </c>
      <c r="H1056" s="80">
        <f t="shared" si="53"/>
        <v>126</v>
      </c>
      <c r="I1056" s="80">
        <v>0</v>
      </c>
      <c r="J1056" s="80">
        <v>15</v>
      </c>
      <c r="K1056" s="78">
        <v>6100</v>
      </c>
    </row>
    <row r="1057" spans="1:11">
      <c r="A1057" s="81" t="s">
        <v>88</v>
      </c>
      <c r="B1057" s="80">
        <v>60</v>
      </c>
      <c r="C1057" s="77">
        <v>0</v>
      </c>
      <c r="D1057" s="80">
        <f t="shared" si="52"/>
        <v>1259</v>
      </c>
      <c r="E1057" s="80">
        <v>0</v>
      </c>
      <c r="F1057" s="80">
        <v>0</v>
      </c>
      <c r="G1057" s="80">
        <v>0</v>
      </c>
      <c r="H1057" s="80">
        <f t="shared" si="53"/>
        <v>131</v>
      </c>
      <c r="I1057" s="80">
        <v>0</v>
      </c>
      <c r="J1057" s="80">
        <v>16</v>
      </c>
      <c r="K1057" s="78">
        <v>7200</v>
      </c>
    </row>
    <row r="1058" spans="1:11">
      <c r="A1058" s="81" t="s">
        <v>88</v>
      </c>
      <c r="B1058" s="80">
        <v>60</v>
      </c>
      <c r="C1058" s="77">
        <v>0</v>
      </c>
      <c r="D1058" s="80">
        <f t="shared" si="52"/>
        <v>1310</v>
      </c>
      <c r="E1058" s="80">
        <v>0</v>
      </c>
      <c r="F1058" s="80">
        <v>0</v>
      </c>
      <c r="G1058" s="80">
        <v>0</v>
      </c>
      <c r="H1058" s="80">
        <f t="shared" si="53"/>
        <v>136</v>
      </c>
      <c r="I1058" s="80">
        <v>0</v>
      </c>
      <c r="J1058" s="80">
        <v>17</v>
      </c>
      <c r="K1058" s="78">
        <v>8600</v>
      </c>
    </row>
    <row r="1059" spans="1:11">
      <c r="A1059" s="81" t="s">
        <v>88</v>
      </c>
      <c r="B1059" s="80">
        <v>60</v>
      </c>
      <c r="C1059" s="77">
        <v>0</v>
      </c>
      <c r="D1059" s="80">
        <f t="shared" si="52"/>
        <v>1361</v>
      </c>
      <c r="E1059" s="80">
        <v>0</v>
      </c>
      <c r="F1059" s="80">
        <v>0</v>
      </c>
      <c r="G1059" s="80">
        <v>0</v>
      </c>
      <c r="H1059" s="80">
        <f t="shared" si="53"/>
        <v>141</v>
      </c>
      <c r="I1059" s="80">
        <v>0</v>
      </c>
      <c r="J1059" s="80">
        <v>18</v>
      </c>
      <c r="K1059" s="78">
        <v>10000</v>
      </c>
    </row>
    <row r="1060" spans="1:11">
      <c r="A1060" s="81" t="s">
        <v>88</v>
      </c>
      <c r="B1060" s="80">
        <v>60</v>
      </c>
      <c r="C1060" s="77">
        <v>0</v>
      </c>
      <c r="D1060" s="80">
        <f t="shared" si="52"/>
        <v>1412</v>
      </c>
      <c r="E1060" s="80">
        <v>0</v>
      </c>
      <c r="F1060" s="80">
        <v>0</v>
      </c>
      <c r="G1060" s="80">
        <v>0</v>
      </c>
      <c r="H1060" s="80">
        <f t="shared" si="53"/>
        <v>146</v>
      </c>
      <c r="I1060" s="80">
        <v>0</v>
      </c>
      <c r="J1060" s="80">
        <v>19</v>
      </c>
      <c r="K1060" s="78">
        <v>11700</v>
      </c>
    </row>
    <row r="1061" spans="1:11">
      <c r="A1061" s="81" t="s">
        <v>88</v>
      </c>
      <c r="B1061" s="80">
        <v>60</v>
      </c>
      <c r="C1061" s="77">
        <v>0</v>
      </c>
      <c r="D1061" s="80">
        <f t="shared" si="52"/>
        <v>1463</v>
      </c>
      <c r="E1061" s="80">
        <v>0</v>
      </c>
      <c r="F1061" s="80">
        <v>0</v>
      </c>
      <c r="G1061" s="80">
        <v>0</v>
      </c>
      <c r="H1061" s="80">
        <f t="shared" si="53"/>
        <v>151</v>
      </c>
      <c r="I1061" s="80">
        <v>0</v>
      </c>
      <c r="J1061" s="80">
        <v>20</v>
      </c>
      <c r="K1061" s="78">
        <v>13600</v>
      </c>
    </row>
    <row r="1062" spans="1:11">
      <c r="A1062" s="81" t="s">
        <v>88</v>
      </c>
      <c r="B1062" s="80">
        <v>60</v>
      </c>
      <c r="C1062" s="77">
        <v>0</v>
      </c>
      <c r="D1062" s="80">
        <f t="shared" si="52"/>
        <v>1514</v>
      </c>
      <c r="E1062" s="80">
        <v>0</v>
      </c>
      <c r="F1062" s="80">
        <v>0</v>
      </c>
      <c r="G1062" s="80">
        <v>0</v>
      </c>
      <c r="H1062" s="80">
        <f t="shared" si="53"/>
        <v>156</v>
      </c>
      <c r="I1062" s="80">
        <v>0</v>
      </c>
      <c r="J1062" s="80">
        <v>21</v>
      </c>
      <c r="K1062" s="78">
        <v>15900</v>
      </c>
    </row>
    <row r="1063" spans="1:11">
      <c r="A1063" s="81" t="s">
        <v>88</v>
      </c>
      <c r="B1063" s="80">
        <v>60</v>
      </c>
      <c r="C1063" s="77">
        <v>0</v>
      </c>
      <c r="D1063" s="80">
        <f t="shared" si="52"/>
        <v>1565</v>
      </c>
      <c r="E1063" s="80">
        <v>0</v>
      </c>
      <c r="F1063" s="80">
        <v>0</v>
      </c>
      <c r="G1063" s="80">
        <v>0</v>
      </c>
      <c r="H1063" s="80">
        <f t="shared" si="53"/>
        <v>161</v>
      </c>
      <c r="I1063" s="80">
        <v>0</v>
      </c>
      <c r="J1063" s="80">
        <v>22</v>
      </c>
      <c r="K1063" s="78">
        <v>18300</v>
      </c>
    </row>
    <row r="1064" spans="1:11">
      <c r="A1064" s="81" t="s">
        <v>88</v>
      </c>
      <c r="B1064" s="80">
        <v>60</v>
      </c>
      <c r="C1064" s="77">
        <v>0</v>
      </c>
      <c r="D1064" s="80">
        <f t="shared" si="52"/>
        <v>1616</v>
      </c>
      <c r="E1064" s="80">
        <v>0</v>
      </c>
      <c r="F1064" s="80">
        <v>0</v>
      </c>
      <c r="G1064" s="80">
        <v>0</v>
      </c>
      <c r="H1064" s="80">
        <f t="shared" si="53"/>
        <v>166</v>
      </c>
      <c r="I1064" s="80">
        <v>0</v>
      </c>
      <c r="J1064" s="80">
        <v>23</v>
      </c>
      <c r="K1064" s="78">
        <v>21100</v>
      </c>
    </row>
    <row r="1065" spans="1:11">
      <c r="A1065" s="81" t="s">
        <v>88</v>
      </c>
      <c r="B1065" s="80">
        <v>60</v>
      </c>
      <c r="C1065" s="77">
        <v>0</v>
      </c>
      <c r="D1065" s="80">
        <f t="shared" si="52"/>
        <v>1667</v>
      </c>
      <c r="E1065" s="80">
        <v>0</v>
      </c>
      <c r="F1065" s="80">
        <v>0</v>
      </c>
      <c r="G1065" s="80">
        <v>0</v>
      </c>
      <c r="H1065" s="80">
        <f t="shared" si="53"/>
        <v>171</v>
      </c>
      <c r="I1065" s="80">
        <v>0</v>
      </c>
      <c r="J1065" s="80">
        <v>24</v>
      </c>
      <c r="K1065" s="78">
        <v>24100</v>
      </c>
    </row>
    <row r="1066" spans="1:11">
      <c r="A1066" s="81" t="s">
        <v>88</v>
      </c>
      <c r="B1066" s="80">
        <v>60</v>
      </c>
      <c r="C1066" s="77">
        <v>0</v>
      </c>
      <c r="D1066" s="80">
        <f t="shared" si="52"/>
        <v>1718</v>
      </c>
      <c r="E1066" s="80">
        <v>0</v>
      </c>
      <c r="F1066" s="80">
        <v>0</v>
      </c>
      <c r="G1066" s="80">
        <v>0</v>
      </c>
      <c r="H1066" s="80">
        <f t="shared" si="53"/>
        <v>176</v>
      </c>
      <c r="I1066" s="80">
        <v>0</v>
      </c>
      <c r="J1066" s="80">
        <v>25</v>
      </c>
      <c r="K1066" s="78">
        <v>27400</v>
      </c>
    </row>
    <row r="1067" spans="1:11">
      <c r="A1067" s="81" t="s">
        <v>88</v>
      </c>
      <c r="B1067" s="80">
        <v>60</v>
      </c>
      <c r="C1067" s="77">
        <v>0</v>
      </c>
      <c r="D1067" s="80">
        <f t="shared" si="52"/>
        <v>1769</v>
      </c>
      <c r="E1067" s="80">
        <v>0</v>
      </c>
      <c r="F1067" s="80">
        <v>0</v>
      </c>
      <c r="G1067" s="80">
        <v>0</v>
      </c>
      <c r="H1067" s="80">
        <f t="shared" si="53"/>
        <v>181</v>
      </c>
      <c r="I1067" s="80">
        <v>0</v>
      </c>
      <c r="J1067" s="80">
        <v>26</v>
      </c>
      <c r="K1067" s="78">
        <v>31300</v>
      </c>
    </row>
    <row r="1068" spans="1:11">
      <c r="A1068" s="81" t="s">
        <v>88</v>
      </c>
      <c r="B1068" s="80">
        <v>60</v>
      </c>
      <c r="C1068" s="77">
        <v>0</v>
      </c>
      <c r="D1068" s="80">
        <f t="shared" si="52"/>
        <v>1820</v>
      </c>
      <c r="E1068" s="80">
        <v>0</v>
      </c>
      <c r="F1068" s="80">
        <v>0</v>
      </c>
      <c r="G1068" s="80">
        <v>0</v>
      </c>
      <c r="H1068" s="80">
        <f t="shared" si="53"/>
        <v>186</v>
      </c>
      <c r="I1068" s="80">
        <v>0</v>
      </c>
      <c r="J1068" s="80">
        <v>27</v>
      </c>
      <c r="K1068" s="78">
        <v>35400</v>
      </c>
    </row>
    <row r="1069" spans="1:11">
      <c r="A1069" s="81" t="s">
        <v>88</v>
      </c>
      <c r="B1069" s="80">
        <v>60</v>
      </c>
      <c r="C1069" s="77">
        <v>0</v>
      </c>
      <c r="D1069" s="80">
        <f t="shared" si="52"/>
        <v>1871</v>
      </c>
      <c r="E1069" s="80">
        <v>0</v>
      </c>
      <c r="F1069" s="80">
        <v>0</v>
      </c>
      <c r="G1069" s="80">
        <v>0</v>
      </c>
      <c r="H1069" s="80">
        <f t="shared" si="53"/>
        <v>191</v>
      </c>
      <c r="I1069" s="80">
        <v>0</v>
      </c>
      <c r="J1069" s="80">
        <v>28</v>
      </c>
      <c r="K1069" s="78">
        <v>40100</v>
      </c>
    </row>
    <row r="1070" spans="1:11">
      <c r="A1070" s="81" t="s">
        <v>88</v>
      </c>
      <c r="B1070" s="80">
        <v>60</v>
      </c>
      <c r="C1070" s="77">
        <v>0</v>
      </c>
      <c r="D1070" s="80">
        <f t="shared" si="52"/>
        <v>1922</v>
      </c>
      <c r="E1070" s="80">
        <v>0</v>
      </c>
      <c r="F1070" s="80">
        <v>0</v>
      </c>
      <c r="G1070" s="80">
        <v>0</v>
      </c>
      <c r="H1070" s="80">
        <f t="shared" si="53"/>
        <v>196</v>
      </c>
      <c r="I1070" s="80">
        <v>0</v>
      </c>
      <c r="J1070" s="80">
        <v>29</v>
      </c>
      <c r="K1070" s="78">
        <v>45100</v>
      </c>
    </row>
    <row r="1071" spans="1:11">
      <c r="A1071" s="81" t="s">
        <v>88</v>
      </c>
      <c r="B1071" s="80">
        <v>60</v>
      </c>
      <c r="C1071" s="77">
        <v>0</v>
      </c>
      <c r="D1071" s="80">
        <f t="shared" si="52"/>
        <v>1973</v>
      </c>
      <c r="E1071" s="80">
        <v>0</v>
      </c>
      <c r="F1071" s="80">
        <v>0</v>
      </c>
      <c r="G1071" s="80">
        <v>0</v>
      </c>
      <c r="H1071" s="80">
        <f t="shared" si="53"/>
        <v>201</v>
      </c>
      <c r="I1071" s="80">
        <v>0</v>
      </c>
      <c r="J1071" s="80">
        <v>30</v>
      </c>
      <c r="K1071" s="78">
        <v>50600</v>
      </c>
    </row>
    <row r="1072" spans="1:11">
      <c r="A1072" s="81" t="s">
        <v>88</v>
      </c>
      <c r="B1072" s="80">
        <v>60</v>
      </c>
      <c r="C1072" s="77">
        <v>0</v>
      </c>
      <c r="D1072" s="80">
        <f t="shared" si="52"/>
        <v>2024</v>
      </c>
      <c r="E1072" s="80">
        <v>0</v>
      </c>
      <c r="F1072" s="80">
        <v>0</v>
      </c>
      <c r="G1072" s="80">
        <v>0</v>
      </c>
      <c r="H1072" s="80">
        <f t="shared" si="53"/>
        <v>206</v>
      </c>
      <c r="I1072" s="80">
        <v>0</v>
      </c>
      <c r="J1072" s="80">
        <v>31</v>
      </c>
      <c r="K1072" s="78">
        <v>56800</v>
      </c>
    </row>
    <row r="1073" spans="1:11">
      <c r="A1073" s="81" t="s">
        <v>88</v>
      </c>
      <c r="B1073" s="80">
        <v>60</v>
      </c>
      <c r="C1073" s="77">
        <v>0</v>
      </c>
      <c r="D1073" s="80">
        <f t="shared" si="52"/>
        <v>2075</v>
      </c>
      <c r="E1073" s="80">
        <v>0</v>
      </c>
      <c r="F1073" s="80">
        <v>0</v>
      </c>
      <c r="G1073" s="80">
        <v>0</v>
      </c>
      <c r="H1073" s="80">
        <f t="shared" si="53"/>
        <v>211</v>
      </c>
      <c r="I1073" s="80">
        <v>0</v>
      </c>
      <c r="J1073" s="80">
        <v>32</v>
      </c>
      <c r="K1073" s="78">
        <v>63200</v>
      </c>
    </row>
    <row r="1074" spans="1:11">
      <c r="A1074" s="81" t="s">
        <v>88</v>
      </c>
      <c r="B1074" s="80">
        <v>60</v>
      </c>
      <c r="C1074" s="77">
        <v>0</v>
      </c>
      <c r="D1074" s="80">
        <f t="shared" si="52"/>
        <v>2126</v>
      </c>
      <c r="E1074" s="80">
        <v>0</v>
      </c>
      <c r="F1074" s="80">
        <v>0</v>
      </c>
      <c r="G1074" s="80">
        <v>0</v>
      </c>
      <c r="H1074" s="80">
        <f t="shared" si="53"/>
        <v>216</v>
      </c>
      <c r="I1074" s="80">
        <v>0</v>
      </c>
      <c r="J1074" s="80">
        <v>33</v>
      </c>
      <c r="K1074" s="78">
        <v>70600</v>
      </c>
    </row>
    <row r="1075" spans="1:11">
      <c r="A1075" s="81" t="s">
        <v>88</v>
      </c>
      <c r="B1075" s="80">
        <v>60</v>
      </c>
      <c r="C1075" s="77">
        <v>0</v>
      </c>
      <c r="D1075" s="80">
        <f t="shared" si="52"/>
        <v>2177</v>
      </c>
      <c r="E1075" s="80">
        <v>0</v>
      </c>
      <c r="F1075" s="80">
        <v>0</v>
      </c>
      <c r="G1075" s="80">
        <v>0</v>
      </c>
      <c r="H1075" s="80">
        <f t="shared" si="53"/>
        <v>221</v>
      </c>
      <c r="I1075" s="80">
        <v>0</v>
      </c>
      <c r="J1075" s="80">
        <v>34</v>
      </c>
      <c r="K1075" s="78">
        <v>78400</v>
      </c>
    </row>
    <row r="1076" spans="1:11">
      <c r="A1076" s="81" t="s">
        <v>88</v>
      </c>
      <c r="B1076" s="80">
        <v>60</v>
      </c>
      <c r="C1076" s="77">
        <v>0</v>
      </c>
      <c r="D1076" s="80">
        <f t="shared" si="52"/>
        <v>2228</v>
      </c>
      <c r="E1076" s="80">
        <v>0</v>
      </c>
      <c r="F1076" s="80">
        <v>0</v>
      </c>
      <c r="G1076" s="80">
        <v>0</v>
      </c>
      <c r="H1076" s="80">
        <f t="shared" si="53"/>
        <v>226</v>
      </c>
      <c r="I1076" s="80">
        <v>0</v>
      </c>
      <c r="J1076" s="80">
        <v>35</v>
      </c>
      <c r="K1076" s="78">
        <v>87000</v>
      </c>
    </row>
    <row r="1077" spans="1:11">
      <c r="A1077" s="81" t="s">
        <v>88</v>
      </c>
      <c r="B1077" s="80">
        <v>60</v>
      </c>
      <c r="C1077" s="77">
        <v>0</v>
      </c>
      <c r="D1077" s="80">
        <f t="shared" si="52"/>
        <v>2279</v>
      </c>
      <c r="E1077" s="80">
        <v>0</v>
      </c>
      <c r="F1077" s="80">
        <v>0</v>
      </c>
      <c r="G1077" s="80">
        <v>0</v>
      </c>
      <c r="H1077" s="80">
        <f t="shared" si="53"/>
        <v>231</v>
      </c>
      <c r="I1077" s="80">
        <v>0</v>
      </c>
      <c r="J1077" s="80">
        <v>36</v>
      </c>
      <c r="K1077" s="78">
        <v>96400</v>
      </c>
    </row>
    <row r="1078" spans="1:11">
      <c r="A1078" s="81" t="s">
        <v>88</v>
      </c>
      <c r="B1078" s="80">
        <v>60</v>
      </c>
      <c r="C1078" s="77">
        <v>0</v>
      </c>
      <c r="D1078" s="80">
        <f t="shared" si="52"/>
        <v>2330</v>
      </c>
      <c r="E1078" s="80">
        <v>0</v>
      </c>
      <c r="F1078" s="80">
        <v>0</v>
      </c>
      <c r="G1078" s="80">
        <v>0</v>
      </c>
      <c r="H1078" s="80">
        <f t="shared" si="53"/>
        <v>236</v>
      </c>
      <c r="I1078" s="80">
        <v>0</v>
      </c>
      <c r="J1078" s="80">
        <v>37</v>
      </c>
      <c r="K1078" s="78">
        <v>107000</v>
      </c>
    </row>
    <row r="1079" spans="1:11">
      <c r="A1079" s="81" t="s">
        <v>88</v>
      </c>
      <c r="B1079" s="80">
        <v>60</v>
      </c>
      <c r="C1079" s="77">
        <v>0</v>
      </c>
      <c r="D1079" s="80">
        <f t="shared" si="52"/>
        <v>2381</v>
      </c>
      <c r="E1079" s="80">
        <v>0</v>
      </c>
      <c r="F1079" s="80">
        <v>0</v>
      </c>
      <c r="G1079" s="80">
        <v>0</v>
      </c>
      <c r="H1079" s="80">
        <f t="shared" si="53"/>
        <v>241</v>
      </c>
      <c r="I1079" s="80">
        <v>0</v>
      </c>
      <c r="J1079" s="80">
        <v>38</v>
      </c>
      <c r="K1079" s="78">
        <v>118000</v>
      </c>
    </row>
    <row r="1080" spans="1:11">
      <c r="A1080" s="81" t="s">
        <v>88</v>
      </c>
      <c r="B1080" s="80">
        <v>60</v>
      </c>
      <c r="C1080" s="77">
        <v>0</v>
      </c>
      <c r="D1080" s="80">
        <f t="shared" si="52"/>
        <v>2432</v>
      </c>
      <c r="E1080" s="80">
        <v>0</v>
      </c>
      <c r="F1080" s="80">
        <v>0</v>
      </c>
      <c r="G1080" s="80">
        <v>0</v>
      </c>
      <c r="H1080" s="80">
        <f t="shared" si="53"/>
        <v>246</v>
      </c>
      <c r="I1080" s="80">
        <v>0</v>
      </c>
      <c r="J1080" s="80">
        <v>39</v>
      </c>
      <c r="K1080" s="78">
        <v>130000</v>
      </c>
    </row>
    <row r="1081" spans="1:11">
      <c r="A1081" s="81" t="s">
        <v>88</v>
      </c>
      <c r="B1081" s="80">
        <v>60</v>
      </c>
      <c r="C1081" s="77">
        <v>0</v>
      </c>
      <c r="D1081" s="80">
        <f t="shared" si="52"/>
        <v>2483</v>
      </c>
      <c r="E1081" s="80">
        <v>0</v>
      </c>
      <c r="F1081" s="80">
        <v>0</v>
      </c>
      <c r="G1081" s="80">
        <v>0</v>
      </c>
      <c r="H1081" s="80">
        <f t="shared" si="53"/>
        <v>251</v>
      </c>
      <c r="I1081" s="80">
        <v>0</v>
      </c>
      <c r="J1081" s="80">
        <v>40</v>
      </c>
      <c r="K1081" s="78">
        <v>142000</v>
      </c>
    </row>
    <row r="1082" spans="1:11">
      <c r="A1082" s="81" t="s">
        <v>88</v>
      </c>
      <c r="B1082" s="80">
        <v>60</v>
      </c>
      <c r="C1082" s="77">
        <v>0</v>
      </c>
      <c r="D1082" s="80">
        <f t="shared" si="52"/>
        <v>2534</v>
      </c>
      <c r="E1082" s="80">
        <v>0</v>
      </c>
      <c r="F1082" s="80">
        <v>0</v>
      </c>
      <c r="G1082" s="80">
        <v>0</v>
      </c>
      <c r="H1082" s="80">
        <f t="shared" si="53"/>
        <v>256</v>
      </c>
      <c r="I1082" s="80">
        <v>0</v>
      </c>
      <c r="J1082" s="80">
        <v>41</v>
      </c>
      <c r="K1082" s="78">
        <v>156000</v>
      </c>
    </row>
    <row r="1083" spans="1:11">
      <c r="A1083" s="81" t="s">
        <v>88</v>
      </c>
      <c r="B1083" s="80">
        <v>60</v>
      </c>
      <c r="C1083" s="77">
        <v>0</v>
      </c>
      <c r="D1083" s="80">
        <f t="shared" si="52"/>
        <v>2585</v>
      </c>
      <c r="E1083" s="80">
        <v>0</v>
      </c>
      <c r="F1083" s="80">
        <v>0</v>
      </c>
      <c r="G1083" s="80">
        <v>0</v>
      </c>
      <c r="H1083" s="80">
        <f t="shared" si="53"/>
        <v>261</v>
      </c>
      <c r="I1083" s="80">
        <v>0</v>
      </c>
      <c r="J1083" s="80">
        <v>42</v>
      </c>
      <c r="K1083" s="78">
        <v>171000</v>
      </c>
    </row>
    <row r="1084" spans="1:11">
      <c r="A1084" s="81" t="s">
        <v>88</v>
      </c>
      <c r="B1084" s="80">
        <v>60</v>
      </c>
      <c r="C1084" s="77">
        <v>0</v>
      </c>
      <c r="D1084" s="80">
        <f t="shared" si="52"/>
        <v>2636</v>
      </c>
      <c r="E1084" s="80">
        <v>0</v>
      </c>
      <c r="F1084" s="80">
        <v>0</v>
      </c>
      <c r="G1084" s="80">
        <v>0</v>
      </c>
      <c r="H1084" s="80">
        <f t="shared" si="53"/>
        <v>266</v>
      </c>
      <c r="I1084" s="80">
        <v>0</v>
      </c>
      <c r="J1084" s="80">
        <v>43</v>
      </c>
      <c r="K1084" s="78">
        <v>187000</v>
      </c>
    </row>
    <row r="1085" spans="1:11">
      <c r="A1085" s="81" t="s">
        <v>88</v>
      </c>
      <c r="B1085" s="80">
        <v>60</v>
      </c>
      <c r="C1085" s="77">
        <v>0</v>
      </c>
      <c r="D1085" s="80">
        <f t="shared" si="52"/>
        <v>2687</v>
      </c>
      <c r="E1085" s="80">
        <v>0</v>
      </c>
      <c r="F1085" s="80">
        <v>0</v>
      </c>
      <c r="G1085" s="80">
        <v>0</v>
      </c>
      <c r="H1085" s="80">
        <f t="shared" si="53"/>
        <v>271</v>
      </c>
      <c r="I1085" s="80">
        <v>0</v>
      </c>
      <c r="J1085" s="80">
        <v>44</v>
      </c>
      <c r="K1085" s="78">
        <v>204000</v>
      </c>
    </row>
    <row r="1086" spans="1:11">
      <c r="A1086" s="81" t="s">
        <v>88</v>
      </c>
      <c r="B1086" s="80">
        <v>60</v>
      </c>
      <c r="C1086" s="77">
        <v>0</v>
      </c>
      <c r="D1086" s="80">
        <f t="shared" si="52"/>
        <v>2738</v>
      </c>
      <c r="E1086" s="80">
        <v>0</v>
      </c>
      <c r="F1086" s="80">
        <v>0</v>
      </c>
      <c r="G1086" s="80">
        <v>0</v>
      </c>
      <c r="H1086" s="80">
        <f t="shared" si="53"/>
        <v>276</v>
      </c>
      <c r="I1086" s="80">
        <v>0</v>
      </c>
      <c r="J1086" s="80">
        <v>45</v>
      </c>
      <c r="K1086" s="78">
        <v>222000</v>
      </c>
    </row>
    <row r="1087" spans="1:11">
      <c r="A1087" s="81" t="s">
        <v>88</v>
      </c>
      <c r="B1087" s="80">
        <v>60</v>
      </c>
      <c r="C1087" s="77">
        <v>0</v>
      </c>
      <c r="D1087" s="80">
        <f t="shared" si="52"/>
        <v>2789</v>
      </c>
      <c r="E1087" s="80">
        <v>0</v>
      </c>
      <c r="F1087" s="80">
        <v>0</v>
      </c>
      <c r="G1087" s="80">
        <v>0</v>
      </c>
      <c r="H1087" s="80">
        <f t="shared" si="53"/>
        <v>281</v>
      </c>
      <c r="I1087" s="80">
        <v>0</v>
      </c>
      <c r="J1087" s="80">
        <v>46</v>
      </c>
      <c r="K1087" s="78">
        <v>242000</v>
      </c>
    </row>
    <row r="1088" spans="1:11">
      <c r="A1088" s="81" t="s">
        <v>88</v>
      </c>
      <c r="B1088" s="80">
        <v>60</v>
      </c>
      <c r="C1088" s="77">
        <v>0</v>
      </c>
      <c r="D1088" s="80">
        <f t="shared" si="52"/>
        <v>2840</v>
      </c>
      <c r="E1088" s="80">
        <v>0</v>
      </c>
      <c r="F1088" s="80">
        <v>0</v>
      </c>
      <c r="G1088" s="80">
        <v>0</v>
      </c>
      <c r="H1088" s="80">
        <f t="shared" si="53"/>
        <v>286</v>
      </c>
      <c r="I1088" s="80">
        <v>0</v>
      </c>
      <c r="J1088" s="80">
        <v>47</v>
      </c>
      <c r="K1088" s="78">
        <v>262000</v>
      </c>
    </row>
    <row r="1089" spans="1:11">
      <c r="A1089" s="81" t="s">
        <v>88</v>
      </c>
      <c r="B1089" s="80">
        <v>60</v>
      </c>
      <c r="C1089" s="77">
        <v>0</v>
      </c>
      <c r="D1089" s="80">
        <f t="shared" si="52"/>
        <v>2891</v>
      </c>
      <c r="E1089" s="80">
        <v>0</v>
      </c>
      <c r="F1089" s="80">
        <v>0</v>
      </c>
      <c r="G1089" s="80">
        <v>0</v>
      </c>
      <c r="H1089" s="80">
        <f t="shared" si="53"/>
        <v>291</v>
      </c>
      <c r="I1089" s="80">
        <v>0</v>
      </c>
      <c r="J1089" s="80">
        <v>48</v>
      </c>
      <c r="K1089" s="78">
        <v>284000</v>
      </c>
    </row>
    <row r="1090" spans="1:11">
      <c r="A1090" s="81" t="s">
        <v>88</v>
      </c>
      <c r="B1090" s="80">
        <v>60</v>
      </c>
      <c r="C1090" s="77">
        <v>0</v>
      </c>
      <c r="D1090" s="80">
        <f t="shared" si="52"/>
        <v>2942</v>
      </c>
      <c r="E1090" s="80">
        <v>0</v>
      </c>
      <c r="F1090" s="80">
        <v>0</v>
      </c>
      <c r="G1090" s="80">
        <v>0</v>
      </c>
      <c r="H1090" s="80">
        <f t="shared" si="53"/>
        <v>296</v>
      </c>
      <c r="I1090" s="80">
        <v>0</v>
      </c>
      <c r="J1090" s="80">
        <v>49</v>
      </c>
      <c r="K1090" s="78">
        <v>308000</v>
      </c>
    </row>
    <row r="1091" spans="1:11">
      <c r="A1091" s="81" t="s">
        <v>88</v>
      </c>
      <c r="B1091" s="80">
        <v>60</v>
      </c>
      <c r="C1091" s="77">
        <v>0</v>
      </c>
      <c r="D1091" s="80">
        <f t="shared" si="52"/>
        <v>2993</v>
      </c>
      <c r="E1091" s="80">
        <v>0</v>
      </c>
      <c r="F1091" s="80">
        <v>0</v>
      </c>
      <c r="G1091" s="80">
        <v>0</v>
      </c>
      <c r="H1091" s="80">
        <f t="shared" si="53"/>
        <v>301</v>
      </c>
      <c r="I1091" s="80">
        <v>0</v>
      </c>
      <c r="J1091" s="80">
        <v>50</v>
      </c>
      <c r="K1091" s="78">
        <v>334000</v>
      </c>
    </row>
    <row r="1092" spans="1:11">
      <c r="A1092" s="81" t="s">
        <v>88</v>
      </c>
      <c r="B1092" s="80">
        <v>60</v>
      </c>
      <c r="C1092" s="77">
        <v>0</v>
      </c>
      <c r="D1092" s="80">
        <f t="shared" si="52"/>
        <v>3044</v>
      </c>
      <c r="E1092" s="80">
        <v>0</v>
      </c>
      <c r="F1092" s="80">
        <v>0</v>
      </c>
      <c r="G1092" s="80">
        <v>0</v>
      </c>
      <c r="H1092" s="80">
        <f t="shared" si="53"/>
        <v>306</v>
      </c>
      <c r="I1092" s="80">
        <v>0</v>
      </c>
      <c r="J1092" s="80">
        <v>51</v>
      </c>
      <c r="K1092" s="78">
        <v>361000</v>
      </c>
    </row>
    <row r="1093" spans="1:11">
      <c r="A1093" s="81" t="s">
        <v>88</v>
      </c>
      <c r="B1093" s="80">
        <v>60</v>
      </c>
      <c r="C1093" s="77">
        <v>0</v>
      </c>
      <c r="D1093" s="80">
        <f t="shared" si="52"/>
        <v>3095</v>
      </c>
      <c r="E1093" s="80">
        <v>0</v>
      </c>
      <c r="F1093" s="80">
        <v>0</v>
      </c>
      <c r="G1093" s="80">
        <v>0</v>
      </c>
      <c r="H1093" s="80">
        <f t="shared" si="53"/>
        <v>311</v>
      </c>
      <c r="I1093" s="80">
        <v>0</v>
      </c>
      <c r="J1093" s="80">
        <v>52</v>
      </c>
      <c r="K1093" s="78">
        <v>390000</v>
      </c>
    </row>
    <row r="1094" spans="1:11">
      <c r="A1094" s="81" t="s">
        <v>88</v>
      </c>
      <c r="B1094" s="80">
        <v>60</v>
      </c>
      <c r="C1094" s="77">
        <v>0</v>
      </c>
      <c r="D1094" s="80">
        <f t="shared" si="52"/>
        <v>3146</v>
      </c>
      <c r="E1094" s="80">
        <v>0</v>
      </c>
      <c r="F1094" s="80">
        <v>0</v>
      </c>
      <c r="G1094" s="80">
        <v>0</v>
      </c>
      <c r="H1094" s="80">
        <f t="shared" si="53"/>
        <v>316</v>
      </c>
      <c r="I1094" s="80">
        <v>0</v>
      </c>
      <c r="J1094" s="80">
        <v>53</v>
      </c>
      <c r="K1094" s="78">
        <v>420000</v>
      </c>
    </row>
    <row r="1095" spans="1:11">
      <c r="A1095" s="81" t="s">
        <v>88</v>
      </c>
      <c r="B1095" s="80">
        <v>60</v>
      </c>
      <c r="C1095" s="77">
        <v>0</v>
      </c>
      <c r="D1095" s="80">
        <f t="shared" si="52"/>
        <v>3197</v>
      </c>
      <c r="E1095" s="80">
        <v>0</v>
      </c>
      <c r="F1095" s="80">
        <v>0</v>
      </c>
      <c r="G1095" s="80">
        <v>0</v>
      </c>
      <c r="H1095" s="80">
        <f t="shared" si="53"/>
        <v>321</v>
      </c>
      <c r="I1095" s="80">
        <v>0</v>
      </c>
      <c r="J1095" s="80">
        <v>54</v>
      </c>
      <c r="K1095" s="78">
        <v>453000</v>
      </c>
    </row>
    <row r="1096" spans="1:11">
      <c r="A1096" s="81" t="s">
        <v>88</v>
      </c>
      <c r="B1096" s="80">
        <v>60</v>
      </c>
      <c r="C1096" s="77">
        <v>0</v>
      </c>
      <c r="D1096" s="80">
        <f t="shared" si="52"/>
        <v>3248</v>
      </c>
      <c r="E1096" s="80">
        <v>0</v>
      </c>
      <c r="F1096" s="80">
        <v>0</v>
      </c>
      <c r="G1096" s="80">
        <v>0</v>
      </c>
      <c r="H1096" s="80">
        <f t="shared" si="53"/>
        <v>326</v>
      </c>
      <c r="I1096" s="80">
        <v>0</v>
      </c>
      <c r="J1096" s="80">
        <v>55</v>
      </c>
      <c r="K1096" s="78">
        <v>488000</v>
      </c>
    </row>
    <row r="1097" spans="1:11">
      <c r="A1097" s="81" t="s">
        <v>88</v>
      </c>
      <c r="B1097" s="80">
        <v>60</v>
      </c>
      <c r="C1097" s="77">
        <v>0</v>
      </c>
      <c r="D1097" s="80">
        <f t="shared" si="52"/>
        <v>3299</v>
      </c>
      <c r="E1097" s="80">
        <v>0</v>
      </c>
      <c r="F1097" s="80">
        <v>0</v>
      </c>
      <c r="G1097" s="80">
        <v>0</v>
      </c>
      <c r="H1097" s="80">
        <f t="shared" si="53"/>
        <v>331</v>
      </c>
      <c r="I1097" s="80">
        <v>0</v>
      </c>
      <c r="J1097" s="80">
        <v>56</v>
      </c>
      <c r="K1097" s="78">
        <v>524000</v>
      </c>
    </row>
    <row r="1098" spans="1:11">
      <c r="A1098" s="81" t="s">
        <v>88</v>
      </c>
      <c r="B1098" s="80">
        <v>60</v>
      </c>
      <c r="C1098" s="77">
        <v>0</v>
      </c>
      <c r="D1098" s="80">
        <f t="shared" si="52"/>
        <v>3350</v>
      </c>
      <c r="E1098" s="80">
        <v>0</v>
      </c>
      <c r="F1098" s="80">
        <v>0</v>
      </c>
      <c r="G1098" s="80">
        <v>0</v>
      </c>
      <c r="H1098" s="80">
        <f t="shared" si="53"/>
        <v>336</v>
      </c>
      <c r="I1098" s="80">
        <v>0</v>
      </c>
      <c r="J1098" s="80">
        <v>57</v>
      </c>
      <c r="K1098" s="78">
        <v>563000</v>
      </c>
    </row>
    <row r="1099" spans="1:11">
      <c r="A1099" s="81" t="s">
        <v>88</v>
      </c>
      <c r="B1099" s="80">
        <v>60</v>
      </c>
      <c r="C1099" s="77">
        <v>0</v>
      </c>
      <c r="D1099" s="80">
        <f t="shared" si="52"/>
        <v>3401</v>
      </c>
      <c r="E1099" s="80">
        <v>0</v>
      </c>
      <c r="F1099" s="80">
        <v>0</v>
      </c>
      <c r="G1099" s="80">
        <v>0</v>
      </c>
      <c r="H1099" s="80">
        <f t="shared" si="53"/>
        <v>341</v>
      </c>
      <c r="I1099" s="80">
        <v>0</v>
      </c>
      <c r="J1099" s="80">
        <v>58</v>
      </c>
      <c r="K1099" s="78">
        <v>605000</v>
      </c>
    </row>
    <row r="1100" spans="1:11">
      <c r="A1100" s="81" t="s">
        <v>88</v>
      </c>
      <c r="B1100" s="80">
        <v>60</v>
      </c>
      <c r="C1100" s="77">
        <v>0</v>
      </c>
      <c r="D1100" s="80">
        <f t="shared" si="52"/>
        <v>3452</v>
      </c>
      <c r="E1100" s="80">
        <v>0</v>
      </c>
      <c r="F1100" s="80">
        <v>0</v>
      </c>
      <c r="G1100" s="80">
        <v>0</v>
      </c>
      <c r="H1100" s="80">
        <f t="shared" si="53"/>
        <v>346</v>
      </c>
      <c r="I1100" s="80">
        <v>0</v>
      </c>
      <c r="J1100" s="80">
        <v>59</v>
      </c>
      <c r="K1100" s="78">
        <v>648000</v>
      </c>
    </row>
    <row r="1101" spans="1:11">
      <c r="A1101" s="81" t="s">
        <v>88</v>
      </c>
      <c r="B1101" s="80">
        <v>60</v>
      </c>
      <c r="C1101" s="77">
        <v>0</v>
      </c>
      <c r="D1101" s="80">
        <f t="shared" si="52"/>
        <v>3503</v>
      </c>
      <c r="E1101" s="80">
        <v>0</v>
      </c>
      <c r="F1101" s="80">
        <v>0</v>
      </c>
      <c r="G1101" s="80">
        <v>0</v>
      </c>
      <c r="H1101" s="80">
        <f t="shared" si="53"/>
        <v>351</v>
      </c>
      <c r="I1101" s="80">
        <v>0</v>
      </c>
      <c r="J1101" s="80">
        <v>60</v>
      </c>
      <c r="K1101" s="78">
        <v>695000</v>
      </c>
    </row>
    <row r="1102" spans="1:11">
      <c r="A1102" s="81" t="s">
        <v>88</v>
      </c>
      <c r="B1102" s="80">
        <v>60</v>
      </c>
      <c r="C1102" s="77">
        <v>0</v>
      </c>
      <c r="D1102" s="80">
        <f t="shared" si="52"/>
        <v>3554</v>
      </c>
      <c r="E1102" s="80">
        <v>0</v>
      </c>
      <c r="F1102" s="80">
        <v>0</v>
      </c>
      <c r="G1102" s="80">
        <v>0</v>
      </c>
      <c r="H1102" s="80">
        <f t="shared" si="53"/>
        <v>356</v>
      </c>
      <c r="I1102" s="80">
        <v>0</v>
      </c>
      <c r="J1102" s="80">
        <v>61</v>
      </c>
      <c r="K1102" s="78">
        <v>744000</v>
      </c>
    </row>
    <row r="1103" spans="1:11">
      <c r="A1103" s="81" t="s">
        <v>88</v>
      </c>
      <c r="B1103" s="80">
        <v>60</v>
      </c>
      <c r="C1103" s="77">
        <v>0</v>
      </c>
      <c r="D1103" s="80">
        <f t="shared" si="52"/>
        <v>3605</v>
      </c>
      <c r="E1103" s="80">
        <v>0</v>
      </c>
      <c r="F1103" s="80">
        <v>0</v>
      </c>
      <c r="G1103" s="80">
        <v>0</v>
      </c>
      <c r="H1103" s="80">
        <f t="shared" si="53"/>
        <v>361</v>
      </c>
      <c r="I1103" s="80">
        <v>0</v>
      </c>
      <c r="J1103" s="80">
        <v>62</v>
      </c>
      <c r="K1103" s="78">
        <v>796000</v>
      </c>
    </row>
    <row r="1104" spans="1:11">
      <c r="A1104" s="81" t="s">
        <v>88</v>
      </c>
      <c r="B1104" s="80">
        <v>60</v>
      </c>
      <c r="C1104" s="77">
        <v>0</v>
      </c>
      <c r="D1104" s="80">
        <f t="shared" si="52"/>
        <v>3656</v>
      </c>
      <c r="E1104" s="80">
        <v>0</v>
      </c>
      <c r="F1104" s="80">
        <v>0</v>
      </c>
      <c r="G1104" s="80">
        <v>0</v>
      </c>
      <c r="H1104" s="80">
        <f t="shared" si="53"/>
        <v>366</v>
      </c>
      <c r="I1104" s="80">
        <v>0</v>
      </c>
      <c r="J1104" s="80">
        <v>63</v>
      </c>
      <c r="K1104" s="78">
        <v>851000</v>
      </c>
    </row>
    <row r="1105" spans="1:11">
      <c r="A1105" s="81" t="s">
        <v>88</v>
      </c>
      <c r="B1105" s="80">
        <v>60</v>
      </c>
      <c r="C1105" s="77">
        <v>0</v>
      </c>
      <c r="D1105" s="80">
        <f t="shared" si="52"/>
        <v>3707</v>
      </c>
      <c r="E1105" s="80">
        <v>0</v>
      </c>
      <c r="F1105" s="80">
        <v>0</v>
      </c>
      <c r="G1105" s="80">
        <v>0</v>
      </c>
      <c r="H1105" s="80">
        <f t="shared" si="53"/>
        <v>371</v>
      </c>
      <c r="I1105" s="80">
        <v>0</v>
      </c>
      <c r="J1105" s="80">
        <v>64</v>
      </c>
      <c r="K1105" s="78">
        <v>908000</v>
      </c>
    </row>
    <row r="1106" spans="1:11">
      <c r="A1106" s="81" t="s">
        <v>88</v>
      </c>
      <c r="B1106" s="80">
        <v>60</v>
      </c>
      <c r="C1106" s="77">
        <v>0</v>
      </c>
      <c r="D1106" s="80">
        <f t="shared" si="52"/>
        <v>3758</v>
      </c>
      <c r="E1106" s="80">
        <v>0</v>
      </c>
      <c r="F1106" s="80">
        <v>0</v>
      </c>
      <c r="G1106" s="80">
        <v>0</v>
      </c>
      <c r="H1106" s="80">
        <f t="shared" si="53"/>
        <v>376</v>
      </c>
      <c r="I1106" s="80">
        <v>0</v>
      </c>
      <c r="J1106" s="80">
        <v>65</v>
      </c>
      <c r="K1106" s="78">
        <v>970000</v>
      </c>
    </row>
    <row r="1107" spans="1:11">
      <c r="A1107" s="81" t="s">
        <v>88</v>
      </c>
      <c r="B1107" s="80">
        <v>60</v>
      </c>
      <c r="C1107" s="77">
        <v>0</v>
      </c>
      <c r="D1107" s="80">
        <f t="shared" ref="D1107:D1121" si="54">494+51*(J1107-1)</f>
        <v>3809</v>
      </c>
      <c r="E1107" s="80">
        <v>0</v>
      </c>
      <c r="F1107" s="80">
        <v>0</v>
      </c>
      <c r="G1107" s="80">
        <v>0</v>
      </c>
      <c r="H1107" s="80">
        <f t="shared" ref="H1107:H1121" si="55">56+5*(J1107-1)</f>
        <v>381</v>
      </c>
      <c r="I1107" s="80">
        <v>0</v>
      </c>
      <c r="J1107" s="80">
        <v>66</v>
      </c>
      <c r="K1107" s="78">
        <v>1033000</v>
      </c>
    </row>
    <row r="1108" spans="1:11">
      <c r="A1108" s="81" t="s">
        <v>88</v>
      </c>
      <c r="B1108" s="80">
        <v>60</v>
      </c>
      <c r="C1108" s="77">
        <v>0</v>
      </c>
      <c r="D1108" s="80">
        <f t="shared" si="54"/>
        <v>3860</v>
      </c>
      <c r="E1108" s="80">
        <v>0</v>
      </c>
      <c r="F1108" s="80">
        <v>0</v>
      </c>
      <c r="G1108" s="80">
        <v>0</v>
      </c>
      <c r="H1108" s="80">
        <f t="shared" si="55"/>
        <v>386</v>
      </c>
      <c r="I1108" s="80">
        <v>0</v>
      </c>
      <c r="J1108" s="80">
        <v>67</v>
      </c>
      <c r="K1108" s="78">
        <v>1102000</v>
      </c>
    </row>
    <row r="1109" spans="1:11">
      <c r="A1109" s="81" t="s">
        <v>88</v>
      </c>
      <c r="B1109" s="80">
        <v>60</v>
      </c>
      <c r="C1109" s="77">
        <v>0</v>
      </c>
      <c r="D1109" s="80">
        <f t="shared" si="54"/>
        <v>3911</v>
      </c>
      <c r="E1109" s="80">
        <v>0</v>
      </c>
      <c r="F1109" s="80">
        <v>0</v>
      </c>
      <c r="G1109" s="80">
        <v>0</v>
      </c>
      <c r="H1109" s="80">
        <f t="shared" si="55"/>
        <v>391</v>
      </c>
      <c r="I1109" s="80">
        <v>0</v>
      </c>
      <c r="J1109" s="80">
        <v>68</v>
      </c>
      <c r="K1109" s="78">
        <v>1174000</v>
      </c>
    </row>
    <row r="1110" spans="1:11">
      <c r="A1110" s="81" t="s">
        <v>88</v>
      </c>
      <c r="B1110" s="80">
        <v>60</v>
      </c>
      <c r="C1110" s="77">
        <v>0</v>
      </c>
      <c r="D1110" s="80">
        <f t="shared" si="54"/>
        <v>3962</v>
      </c>
      <c r="E1110" s="80">
        <v>0</v>
      </c>
      <c r="F1110" s="80">
        <v>0</v>
      </c>
      <c r="G1110" s="80">
        <v>0</v>
      </c>
      <c r="H1110" s="80">
        <f t="shared" si="55"/>
        <v>396</v>
      </c>
      <c r="I1110" s="80">
        <v>0</v>
      </c>
      <c r="J1110" s="80">
        <v>69</v>
      </c>
      <c r="K1110" s="78">
        <v>1249000</v>
      </c>
    </row>
    <row r="1111" spans="1:11">
      <c r="A1111" s="81" t="s">
        <v>88</v>
      </c>
      <c r="B1111" s="80">
        <v>60</v>
      </c>
      <c r="C1111" s="77">
        <v>0</v>
      </c>
      <c r="D1111" s="80">
        <f t="shared" si="54"/>
        <v>4013</v>
      </c>
      <c r="E1111" s="80">
        <v>0</v>
      </c>
      <c r="F1111" s="80">
        <v>0</v>
      </c>
      <c r="G1111" s="80">
        <v>0</v>
      </c>
      <c r="H1111" s="80">
        <f t="shared" si="55"/>
        <v>401</v>
      </c>
      <c r="I1111" s="80">
        <v>0</v>
      </c>
      <c r="J1111" s="80">
        <v>70</v>
      </c>
      <c r="K1111" s="78">
        <v>1328000</v>
      </c>
    </row>
    <row r="1112" spans="1:11">
      <c r="A1112" s="81" t="s">
        <v>88</v>
      </c>
      <c r="B1112" s="80">
        <v>60</v>
      </c>
      <c r="C1112" s="77">
        <v>0</v>
      </c>
      <c r="D1112" s="80">
        <f t="shared" si="54"/>
        <v>4064</v>
      </c>
      <c r="E1112" s="80">
        <v>0</v>
      </c>
      <c r="F1112" s="80">
        <v>0</v>
      </c>
      <c r="G1112" s="80">
        <v>0</v>
      </c>
      <c r="H1112" s="80">
        <f t="shared" si="55"/>
        <v>406</v>
      </c>
      <c r="I1112" s="80">
        <v>0</v>
      </c>
      <c r="J1112" s="80">
        <v>71</v>
      </c>
      <c r="K1112" s="78">
        <v>1412000</v>
      </c>
    </row>
    <row r="1113" spans="1:11">
      <c r="A1113" s="81" t="s">
        <v>88</v>
      </c>
      <c r="B1113" s="80">
        <v>60</v>
      </c>
      <c r="C1113" s="77">
        <v>0</v>
      </c>
      <c r="D1113" s="80">
        <f t="shared" si="54"/>
        <v>4115</v>
      </c>
      <c r="E1113" s="80">
        <v>0</v>
      </c>
      <c r="F1113" s="80">
        <v>0</v>
      </c>
      <c r="G1113" s="80">
        <v>0</v>
      </c>
      <c r="H1113" s="80">
        <f t="shared" si="55"/>
        <v>411</v>
      </c>
      <c r="I1113" s="80">
        <v>0</v>
      </c>
      <c r="J1113" s="80">
        <v>72</v>
      </c>
      <c r="K1113" s="78">
        <v>1499000</v>
      </c>
    </row>
    <row r="1114" spans="1:11">
      <c r="A1114" s="81" t="s">
        <v>88</v>
      </c>
      <c r="B1114" s="80">
        <v>60</v>
      </c>
      <c r="C1114" s="77">
        <v>0</v>
      </c>
      <c r="D1114" s="80">
        <f t="shared" si="54"/>
        <v>4166</v>
      </c>
      <c r="E1114" s="80">
        <v>0</v>
      </c>
      <c r="F1114" s="80">
        <v>0</v>
      </c>
      <c r="G1114" s="80">
        <v>0</v>
      </c>
      <c r="H1114" s="80">
        <f t="shared" si="55"/>
        <v>416</v>
      </c>
      <c r="I1114" s="80">
        <v>0</v>
      </c>
      <c r="J1114" s="80">
        <v>73</v>
      </c>
      <c r="K1114" s="78">
        <v>1592000</v>
      </c>
    </row>
    <row r="1115" spans="1:11">
      <c r="A1115" s="81" t="s">
        <v>88</v>
      </c>
      <c r="B1115" s="80">
        <v>60</v>
      </c>
      <c r="C1115" s="77">
        <v>0</v>
      </c>
      <c r="D1115" s="80">
        <f t="shared" si="54"/>
        <v>4217</v>
      </c>
      <c r="E1115" s="80">
        <v>0</v>
      </c>
      <c r="F1115" s="80">
        <v>0</v>
      </c>
      <c r="G1115" s="80">
        <v>0</v>
      </c>
      <c r="H1115" s="80">
        <f t="shared" si="55"/>
        <v>421</v>
      </c>
      <c r="I1115" s="80">
        <v>0</v>
      </c>
      <c r="J1115" s="80">
        <v>74</v>
      </c>
      <c r="K1115" s="78">
        <v>1690000</v>
      </c>
    </row>
    <row r="1116" spans="1:11">
      <c r="A1116" s="81" t="s">
        <v>88</v>
      </c>
      <c r="B1116" s="80">
        <v>60</v>
      </c>
      <c r="C1116" s="77">
        <v>0</v>
      </c>
      <c r="D1116" s="80">
        <f t="shared" si="54"/>
        <v>4268</v>
      </c>
      <c r="E1116" s="80">
        <v>0</v>
      </c>
      <c r="F1116" s="80">
        <v>0</v>
      </c>
      <c r="G1116" s="80">
        <v>0</v>
      </c>
      <c r="H1116" s="80">
        <f t="shared" si="55"/>
        <v>426</v>
      </c>
      <c r="I1116" s="80">
        <v>0</v>
      </c>
      <c r="J1116" s="80">
        <v>75</v>
      </c>
      <c r="K1116" s="78">
        <v>1792000</v>
      </c>
    </row>
    <row r="1117" spans="1:11">
      <c r="A1117" s="81" t="s">
        <v>88</v>
      </c>
      <c r="B1117" s="80">
        <v>60</v>
      </c>
      <c r="C1117" s="77">
        <v>0</v>
      </c>
      <c r="D1117" s="80">
        <f t="shared" si="54"/>
        <v>4319</v>
      </c>
      <c r="E1117" s="80">
        <v>0</v>
      </c>
      <c r="F1117" s="80">
        <v>0</v>
      </c>
      <c r="G1117" s="80">
        <v>0</v>
      </c>
      <c r="H1117" s="80">
        <f t="shared" si="55"/>
        <v>431</v>
      </c>
      <c r="I1117" s="80">
        <v>0</v>
      </c>
      <c r="J1117" s="80">
        <v>76</v>
      </c>
      <c r="K1117" s="78">
        <v>1898000</v>
      </c>
    </row>
    <row r="1118" spans="1:11">
      <c r="A1118" s="81" t="s">
        <v>88</v>
      </c>
      <c r="B1118" s="80">
        <v>60</v>
      </c>
      <c r="C1118" s="77">
        <v>0</v>
      </c>
      <c r="D1118" s="80">
        <f t="shared" si="54"/>
        <v>4370</v>
      </c>
      <c r="E1118" s="80">
        <v>0</v>
      </c>
      <c r="F1118" s="80">
        <v>0</v>
      </c>
      <c r="G1118" s="80">
        <v>0</v>
      </c>
      <c r="H1118" s="80">
        <f t="shared" si="55"/>
        <v>436</v>
      </c>
      <c r="I1118" s="80">
        <v>0</v>
      </c>
      <c r="J1118" s="80">
        <v>77</v>
      </c>
      <c r="K1118" s="78">
        <v>2011000</v>
      </c>
    </row>
    <row r="1119" spans="1:11">
      <c r="A1119" s="81" t="s">
        <v>88</v>
      </c>
      <c r="B1119" s="80">
        <v>60</v>
      </c>
      <c r="C1119" s="77">
        <v>0</v>
      </c>
      <c r="D1119" s="80">
        <f t="shared" si="54"/>
        <v>4421</v>
      </c>
      <c r="E1119" s="80">
        <v>0</v>
      </c>
      <c r="F1119" s="80">
        <v>0</v>
      </c>
      <c r="G1119" s="80">
        <v>0</v>
      </c>
      <c r="H1119" s="80">
        <f t="shared" si="55"/>
        <v>441</v>
      </c>
      <c r="I1119" s="80">
        <v>0</v>
      </c>
      <c r="J1119" s="80">
        <v>78</v>
      </c>
      <c r="K1119" s="78">
        <v>2129000</v>
      </c>
    </row>
    <row r="1120" spans="1:11">
      <c r="A1120" s="81" t="s">
        <v>88</v>
      </c>
      <c r="B1120" s="80">
        <v>60</v>
      </c>
      <c r="C1120" s="77">
        <v>0</v>
      </c>
      <c r="D1120" s="80">
        <f t="shared" si="54"/>
        <v>4472</v>
      </c>
      <c r="E1120" s="80">
        <v>0</v>
      </c>
      <c r="F1120" s="80">
        <v>0</v>
      </c>
      <c r="G1120" s="80">
        <v>0</v>
      </c>
      <c r="H1120" s="80">
        <f t="shared" si="55"/>
        <v>446</v>
      </c>
      <c r="I1120" s="80">
        <v>0</v>
      </c>
      <c r="J1120" s="80">
        <v>79</v>
      </c>
      <c r="K1120" s="78">
        <v>2254000</v>
      </c>
    </row>
    <row r="1121" spans="1:11">
      <c r="A1121" s="81" t="s">
        <v>88</v>
      </c>
      <c r="B1121" s="80">
        <v>60</v>
      </c>
      <c r="C1121" s="77">
        <v>0</v>
      </c>
      <c r="D1121" s="80">
        <f t="shared" si="54"/>
        <v>4523</v>
      </c>
      <c r="E1121" s="80">
        <v>0</v>
      </c>
      <c r="F1121" s="80">
        <v>0</v>
      </c>
      <c r="G1121" s="80">
        <v>0</v>
      </c>
      <c r="H1121" s="80">
        <f t="shared" si="55"/>
        <v>451</v>
      </c>
      <c r="I1121" s="80">
        <v>0</v>
      </c>
      <c r="J1121" s="80">
        <v>80</v>
      </c>
      <c r="K1121" s="78">
        <v>2383000</v>
      </c>
    </row>
    <row r="1122" spans="1:11">
      <c r="A1122" s="80" t="s">
        <v>89</v>
      </c>
      <c r="B1122" s="80">
        <v>80</v>
      </c>
      <c r="C1122" s="80">
        <v>0</v>
      </c>
      <c r="D1122" s="80">
        <f>1010+81*(J1122-1)</f>
        <v>1010</v>
      </c>
      <c r="E1122" s="80">
        <v>0</v>
      </c>
      <c r="F1122" s="80">
        <v>0</v>
      </c>
      <c r="G1122" s="80">
        <v>0</v>
      </c>
      <c r="H1122" s="80">
        <f>74+7*(J1122-1)</f>
        <v>74</v>
      </c>
      <c r="I1122" s="80">
        <v>0</v>
      </c>
      <c r="J1122" s="80">
        <v>1</v>
      </c>
      <c r="K1122" s="78">
        <v>220</v>
      </c>
    </row>
    <row r="1123" spans="1:11">
      <c r="A1123" s="80" t="s">
        <v>89</v>
      </c>
      <c r="B1123" s="80">
        <v>80</v>
      </c>
      <c r="C1123" s="80">
        <v>0</v>
      </c>
      <c r="D1123" s="80">
        <f t="shared" ref="D1123:D1186" si="56">1010+81*(J1123-1)</f>
        <v>1091</v>
      </c>
      <c r="E1123" s="80">
        <v>0</v>
      </c>
      <c r="F1123" s="80">
        <v>0</v>
      </c>
      <c r="G1123" s="80">
        <v>0</v>
      </c>
      <c r="H1123" s="80">
        <f t="shared" ref="H1123:H1186" si="57">74+7*(J1123-1)</f>
        <v>81</v>
      </c>
      <c r="I1123" s="80">
        <v>0</v>
      </c>
      <c r="J1123" s="80">
        <v>2</v>
      </c>
      <c r="K1123" s="78">
        <v>300</v>
      </c>
    </row>
    <row r="1124" spans="1:11">
      <c r="A1124" s="80" t="s">
        <v>89</v>
      </c>
      <c r="B1124" s="80">
        <v>80</v>
      </c>
      <c r="C1124" s="80">
        <v>0</v>
      </c>
      <c r="D1124" s="80">
        <f t="shared" si="56"/>
        <v>1172</v>
      </c>
      <c r="E1124" s="80">
        <v>0</v>
      </c>
      <c r="F1124" s="80">
        <v>0</v>
      </c>
      <c r="G1124" s="80">
        <v>0</v>
      </c>
      <c r="H1124" s="80">
        <f t="shared" si="57"/>
        <v>88</v>
      </c>
      <c r="I1124" s="80">
        <v>0</v>
      </c>
      <c r="J1124" s="80">
        <v>3</v>
      </c>
      <c r="K1124" s="78">
        <v>390</v>
      </c>
    </row>
    <row r="1125" spans="1:11">
      <c r="A1125" s="80" t="s">
        <v>89</v>
      </c>
      <c r="B1125" s="80">
        <v>80</v>
      </c>
      <c r="C1125" s="80">
        <v>0</v>
      </c>
      <c r="D1125" s="80">
        <f t="shared" si="56"/>
        <v>1253</v>
      </c>
      <c r="E1125" s="80">
        <v>0</v>
      </c>
      <c r="F1125" s="80">
        <v>0</v>
      </c>
      <c r="G1125" s="80">
        <v>0</v>
      </c>
      <c r="H1125" s="80">
        <f t="shared" si="57"/>
        <v>95</v>
      </c>
      <c r="I1125" s="80">
        <v>0</v>
      </c>
      <c r="J1125" s="80">
        <v>4</v>
      </c>
      <c r="K1125" s="78">
        <v>500</v>
      </c>
    </row>
    <row r="1126" spans="1:11">
      <c r="A1126" s="80" t="s">
        <v>89</v>
      </c>
      <c r="B1126" s="80">
        <v>80</v>
      </c>
      <c r="C1126" s="80">
        <v>0</v>
      </c>
      <c r="D1126" s="80">
        <f t="shared" si="56"/>
        <v>1334</v>
      </c>
      <c r="E1126" s="80">
        <v>0</v>
      </c>
      <c r="F1126" s="80">
        <v>0</v>
      </c>
      <c r="G1126" s="80">
        <v>0</v>
      </c>
      <c r="H1126" s="80">
        <f t="shared" si="57"/>
        <v>102</v>
      </c>
      <c r="I1126" s="80">
        <v>0</v>
      </c>
      <c r="J1126" s="80">
        <v>5</v>
      </c>
      <c r="K1126" s="78">
        <v>650</v>
      </c>
    </row>
    <row r="1127" spans="1:11">
      <c r="A1127" s="80" t="s">
        <v>89</v>
      </c>
      <c r="B1127" s="80">
        <v>80</v>
      </c>
      <c r="C1127" s="80">
        <v>0</v>
      </c>
      <c r="D1127" s="80">
        <f t="shared" si="56"/>
        <v>1415</v>
      </c>
      <c r="E1127" s="80">
        <v>0</v>
      </c>
      <c r="F1127" s="80">
        <v>0</v>
      </c>
      <c r="G1127" s="80">
        <v>0</v>
      </c>
      <c r="H1127" s="80">
        <f t="shared" si="57"/>
        <v>109</v>
      </c>
      <c r="I1127" s="80">
        <v>0</v>
      </c>
      <c r="J1127" s="80">
        <v>6</v>
      </c>
      <c r="K1127" s="78">
        <v>880</v>
      </c>
    </row>
    <row r="1128" spans="1:11">
      <c r="A1128" s="80" t="s">
        <v>89</v>
      </c>
      <c r="B1128" s="80">
        <v>80</v>
      </c>
      <c r="C1128" s="80">
        <v>0</v>
      </c>
      <c r="D1128" s="80">
        <f t="shared" si="56"/>
        <v>1496</v>
      </c>
      <c r="E1128" s="80">
        <v>0</v>
      </c>
      <c r="F1128" s="80">
        <v>0</v>
      </c>
      <c r="G1128" s="80">
        <v>0</v>
      </c>
      <c r="H1128" s="80">
        <f t="shared" si="57"/>
        <v>116</v>
      </c>
      <c r="I1128" s="80">
        <v>0</v>
      </c>
      <c r="J1128" s="80">
        <v>7</v>
      </c>
      <c r="K1128" s="78">
        <v>1200</v>
      </c>
    </row>
    <row r="1129" spans="1:11">
      <c r="A1129" s="80" t="s">
        <v>89</v>
      </c>
      <c r="B1129" s="80">
        <v>80</v>
      </c>
      <c r="C1129" s="80">
        <v>0</v>
      </c>
      <c r="D1129" s="80">
        <f t="shared" si="56"/>
        <v>1577</v>
      </c>
      <c r="E1129" s="80">
        <v>0</v>
      </c>
      <c r="F1129" s="80">
        <v>0</v>
      </c>
      <c r="G1129" s="80">
        <v>0</v>
      </c>
      <c r="H1129" s="80">
        <f t="shared" si="57"/>
        <v>123</v>
      </c>
      <c r="I1129" s="80">
        <v>0</v>
      </c>
      <c r="J1129" s="80">
        <v>8</v>
      </c>
      <c r="K1129" s="78">
        <v>1500</v>
      </c>
    </row>
    <row r="1130" spans="1:11">
      <c r="A1130" s="80" t="s">
        <v>89</v>
      </c>
      <c r="B1130" s="80">
        <v>80</v>
      </c>
      <c r="C1130" s="80">
        <v>0</v>
      </c>
      <c r="D1130" s="80">
        <f t="shared" si="56"/>
        <v>1658</v>
      </c>
      <c r="E1130" s="80">
        <v>0</v>
      </c>
      <c r="F1130" s="80">
        <v>0</v>
      </c>
      <c r="G1130" s="80">
        <v>0</v>
      </c>
      <c r="H1130" s="80">
        <f t="shared" si="57"/>
        <v>130</v>
      </c>
      <c r="I1130" s="80">
        <v>0</v>
      </c>
      <c r="J1130" s="80">
        <v>9</v>
      </c>
      <c r="K1130" s="78">
        <v>1800</v>
      </c>
    </row>
    <row r="1131" spans="1:11">
      <c r="A1131" s="80" t="s">
        <v>89</v>
      </c>
      <c r="B1131" s="80">
        <v>80</v>
      </c>
      <c r="C1131" s="80">
        <v>0</v>
      </c>
      <c r="D1131" s="80">
        <f t="shared" si="56"/>
        <v>1739</v>
      </c>
      <c r="E1131" s="80">
        <v>0</v>
      </c>
      <c r="F1131" s="80">
        <v>0</v>
      </c>
      <c r="G1131" s="80">
        <v>0</v>
      </c>
      <c r="H1131" s="80">
        <f t="shared" si="57"/>
        <v>137</v>
      </c>
      <c r="I1131" s="80">
        <v>0</v>
      </c>
      <c r="J1131" s="80">
        <v>10</v>
      </c>
      <c r="K1131" s="78">
        <v>2300</v>
      </c>
    </row>
    <row r="1132" spans="1:11">
      <c r="A1132" s="80" t="s">
        <v>89</v>
      </c>
      <c r="B1132" s="80">
        <v>80</v>
      </c>
      <c r="C1132" s="80">
        <v>0</v>
      </c>
      <c r="D1132" s="80">
        <f t="shared" si="56"/>
        <v>1820</v>
      </c>
      <c r="E1132" s="80">
        <v>0</v>
      </c>
      <c r="F1132" s="80">
        <v>0</v>
      </c>
      <c r="G1132" s="80">
        <v>0</v>
      </c>
      <c r="H1132" s="80">
        <f t="shared" si="57"/>
        <v>144</v>
      </c>
      <c r="I1132" s="80">
        <v>0</v>
      </c>
      <c r="J1132" s="80">
        <v>11</v>
      </c>
      <c r="K1132" s="78">
        <v>2900</v>
      </c>
    </row>
    <row r="1133" spans="1:11">
      <c r="A1133" s="80" t="s">
        <v>89</v>
      </c>
      <c r="B1133" s="80">
        <v>80</v>
      </c>
      <c r="C1133" s="80">
        <v>0</v>
      </c>
      <c r="D1133" s="80">
        <f t="shared" si="56"/>
        <v>1901</v>
      </c>
      <c r="E1133" s="80">
        <v>0</v>
      </c>
      <c r="F1133" s="80">
        <v>0</v>
      </c>
      <c r="G1133" s="80">
        <v>0</v>
      </c>
      <c r="H1133" s="80">
        <f t="shared" si="57"/>
        <v>151</v>
      </c>
      <c r="I1133" s="80">
        <v>0</v>
      </c>
      <c r="J1133" s="80">
        <v>12</v>
      </c>
      <c r="K1133" s="78">
        <v>3400</v>
      </c>
    </row>
    <row r="1134" spans="1:11">
      <c r="A1134" s="80" t="s">
        <v>89</v>
      </c>
      <c r="B1134" s="80">
        <v>80</v>
      </c>
      <c r="C1134" s="80">
        <v>0</v>
      </c>
      <c r="D1134" s="80">
        <f t="shared" si="56"/>
        <v>1982</v>
      </c>
      <c r="E1134" s="80">
        <v>0</v>
      </c>
      <c r="F1134" s="80">
        <v>0</v>
      </c>
      <c r="G1134" s="80">
        <v>0</v>
      </c>
      <c r="H1134" s="80">
        <f t="shared" si="57"/>
        <v>158</v>
      </c>
      <c r="I1134" s="80">
        <v>0</v>
      </c>
      <c r="J1134" s="80">
        <v>13</v>
      </c>
      <c r="K1134" s="78">
        <v>4200</v>
      </c>
    </row>
    <row r="1135" spans="1:11">
      <c r="A1135" s="80" t="s">
        <v>89</v>
      </c>
      <c r="B1135" s="80">
        <v>80</v>
      </c>
      <c r="C1135" s="80">
        <v>0</v>
      </c>
      <c r="D1135" s="80">
        <f t="shared" si="56"/>
        <v>2063</v>
      </c>
      <c r="E1135" s="80">
        <v>0</v>
      </c>
      <c r="F1135" s="80">
        <v>0</v>
      </c>
      <c r="G1135" s="80">
        <v>0</v>
      </c>
      <c r="H1135" s="80">
        <f t="shared" si="57"/>
        <v>165</v>
      </c>
      <c r="I1135" s="80">
        <v>0</v>
      </c>
      <c r="J1135" s="80">
        <v>14</v>
      </c>
      <c r="K1135" s="78">
        <v>5000</v>
      </c>
    </row>
    <row r="1136" spans="1:11">
      <c r="A1136" s="80" t="s">
        <v>89</v>
      </c>
      <c r="B1136" s="80">
        <v>80</v>
      </c>
      <c r="C1136" s="80">
        <v>0</v>
      </c>
      <c r="D1136" s="80">
        <f t="shared" si="56"/>
        <v>2144</v>
      </c>
      <c r="E1136" s="80">
        <v>0</v>
      </c>
      <c r="F1136" s="80">
        <v>0</v>
      </c>
      <c r="G1136" s="80">
        <v>0</v>
      </c>
      <c r="H1136" s="80">
        <f t="shared" si="57"/>
        <v>172</v>
      </c>
      <c r="I1136" s="80">
        <v>0</v>
      </c>
      <c r="J1136" s="80">
        <v>15</v>
      </c>
      <c r="K1136" s="78">
        <v>6100</v>
      </c>
    </row>
    <row r="1137" spans="1:11">
      <c r="A1137" s="80" t="s">
        <v>89</v>
      </c>
      <c r="B1137" s="80">
        <v>80</v>
      </c>
      <c r="C1137" s="80">
        <v>0</v>
      </c>
      <c r="D1137" s="80">
        <f t="shared" si="56"/>
        <v>2225</v>
      </c>
      <c r="E1137" s="80">
        <v>0</v>
      </c>
      <c r="F1137" s="80">
        <v>0</v>
      </c>
      <c r="G1137" s="80">
        <v>0</v>
      </c>
      <c r="H1137" s="80">
        <f t="shared" si="57"/>
        <v>179</v>
      </c>
      <c r="I1137" s="80">
        <v>0</v>
      </c>
      <c r="J1137" s="80">
        <v>16</v>
      </c>
      <c r="K1137" s="78">
        <v>7200</v>
      </c>
    </row>
    <row r="1138" spans="1:11">
      <c r="A1138" s="80" t="s">
        <v>89</v>
      </c>
      <c r="B1138" s="80">
        <v>80</v>
      </c>
      <c r="C1138" s="80">
        <v>0</v>
      </c>
      <c r="D1138" s="80">
        <f t="shared" si="56"/>
        <v>2306</v>
      </c>
      <c r="E1138" s="80">
        <v>0</v>
      </c>
      <c r="F1138" s="80">
        <v>0</v>
      </c>
      <c r="G1138" s="80">
        <v>0</v>
      </c>
      <c r="H1138" s="80">
        <f t="shared" si="57"/>
        <v>186</v>
      </c>
      <c r="I1138" s="80">
        <v>0</v>
      </c>
      <c r="J1138" s="80">
        <v>17</v>
      </c>
      <c r="K1138" s="78">
        <v>8600</v>
      </c>
    </row>
    <row r="1139" spans="1:11">
      <c r="A1139" s="80" t="s">
        <v>89</v>
      </c>
      <c r="B1139" s="80">
        <v>80</v>
      </c>
      <c r="C1139" s="80">
        <v>0</v>
      </c>
      <c r="D1139" s="80">
        <f t="shared" si="56"/>
        <v>2387</v>
      </c>
      <c r="E1139" s="80">
        <v>0</v>
      </c>
      <c r="F1139" s="80">
        <v>0</v>
      </c>
      <c r="G1139" s="80">
        <v>0</v>
      </c>
      <c r="H1139" s="80">
        <f t="shared" si="57"/>
        <v>193</v>
      </c>
      <c r="I1139" s="80">
        <v>0</v>
      </c>
      <c r="J1139" s="80">
        <v>18</v>
      </c>
      <c r="K1139" s="78">
        <v>10000</v>
      </c>
    </row>
    <row r="1140" spans="1:11">
      <c r="A1140" s="80" t="s">
        <v>89</v>
      </c>
      <c r="B1140" s="80">
        <v>80</v>
      </c>
      <c r="C1140" s="80">
        <v>0</v>
      </c>
      <c r="D1140" s="80">
        <f t="shared" si="56"/>
        <v>2468</v>
      </c>
      <c r="E1140" s="80">
        <v>0</v>
      </c>
      <c r="F1140" s="80">
        <v>0</v>
      </c>
      <c r="G1140" s="80">
        <v>0</v>
      </c>
      <c r="H1140" s="80">
        <f t="shared" si="57"/>
        <v>200</v>
      </c>
      <c r="I1140" s="80">
        <v>0</v>
      </c>
      <c r="J1140" s="80">
        <v>19</v>
      </c>
      <c r="K1140" s="78">
        <v>11700</v>
      </c>
    </row>
    <row r="1141" spans="1:11">
      <c r="A1141" s="80" t="s">
        <v>89</v>
      </c>
      <c r="B1141" s="80">
        <v>80</v>
      </c>
      <c r="C1141" s="80">
        <v>0</v>
      </c>
      <c r="D1141" s="80">
        <f t="shared" si="56"/>
        <v>2549</v>
      </c>
      <c r="E1141" s="80">
        <v>0</v>
      </c>
      <c r="F1141" s="80">
        <v>0</v>
      </c>
      <c r="G1141" s="80">
        <v>0</v>
      </c>
      <c r="H1141" s="80">
        <f t="shared" si="57"/>
        <v>207</v>
      </c>
      <c r="I1141" s="80">
        <v>0</v>
      </c>
      <c r="J1141" s="80">
        <v>20</v>
      </c>
      <c r="K1141" s="78">
        <v>13600</v>
      </c>
    </row>
    <row r="1142" spans="1:11">
      <c r="A1142" s="80" t="s">
        <v>89</v>
      </c>
      <c r="B1142" s="80">
        <v>80</v>
      </c>
      <c r="C1142" s="80">
        <v>0</v>
      </c>
      <c r="D1142" s="80">
        <f t="shared" si="56"/>
        <v>2630</v>
      </c>
      <c r="E1142" s="80">
        <v>0</v>
      </c>
      <c r="F1142" s="80">
        <v>0</v>
      </c>
      <c r="G1142" s="80">
        <v>0</v>
      </c>
      <c r="H1142" s="80">
        <f t="shared" si="57"/>
        <v>214</v>
      </c>
      <c r="I1142" s="80">
        <v>0</v>
      </c>
      <c r="J1142" s="80">
        <v>21</v>
      </c>
      <c r="K1142" s="78">
        <v>15900</v>
      </c>
    </row>
    <row r="1143" spans="1:11">
      <c r="A1143" s="80" t="s">
        <v>89</v>
      </c>
      <c r="B1143" s="80">
        <v>80</v>
      </c>
      <c r="C1143" s="80">
        <v>0</v>
      </c>
      <c r="D1143" s="80">
        <f t="shared" si="56"/>
        <v>2711</v>
      </c>
      <c r="E1143" s="80">
        <v>0</v>
      </c>
      <c r="F1143" s="80">
        <v>0</v>
      </c>
      <c r="G1143" s="80">
        <v>0</v>
      </c>
      <c r="H1143" s="80">
        <f t="shared" si="57"/>
        <v>221</v>
      </c>
      <c r="I1143" s="80">
        <v>0</v>
      </c>
      <c r="J1143" s="80">
        <v>22</v>
      </c>
      <c r="K1143" s="78">
        <v>18300</v>
      </c>
    </row>
    <row r="1144" spans="1:11">
      <c r="A1144" s="80" t="s">
        <v>89</v>
      </c>
      <c r="B1144" s="80">
        <v>80</v>
      </c>
      <c r="C1144" s="80">
        <v>0</v>
      </c>
      <c r="D1144" s="80">
        <f t="shared" si="56"/>
        <v>2792</v>
      </c>
      <c r="E1144" s="80">
        <v>0</v>
      </c>
      <c r="F1144" s="80">
        <v>0</v>
      </c>
      <c r="G1144" s="80">
        <v>0</v>
      </c>
      <c r="H1144" s="80">
        <f t="shared" si="57"/>
        <v>228</v>
      </c>
      <c r="I1144" s="80">
        <v>0</v>
      </c>
      <c r="J1144" s="80">
        <v>23</v>
      </c>
      <c r="K1144" s="78">
        <v>21100</v>
      </c>
    </row>
    <row r="1145" spans="1:11">
      <c r="A1145" s="80" t="s">
        <v>89</v>
      </c>
      <c r="B1145" s="80">
        <v>80</v>
      </c>
      <c r="C1145" s="80">
        <v>0</v>
      </c>
      <c r="D1145" s="80">
        <f t="shared" si="56"/>
        <v>2873</v>
      </c>
      <c r="E1145" s="80">
        <v>0</v>
      </c>
      <c r="F1145" s="80">
        <v>0</v>
      </c>
      <c r="G1145" s="80">
        <v>0</v>
      </c>
      <c r="H1145" s="80">
        <f t="shared" si="57"/>
        <v>235</v>
      </c>
      <c r="I1145" s="80">
        <v>0</v>
      </c>
      <c r="J1145" s="80">
        <v>24</v>
      </c>
      <c r="K1145" s="78">
        <v>24100</v>
      </c>
    </row>
    <row r="1146" spans="1:11">
      <c r="A1146" s="80" t="s">
        <v>89</v>
      </c>
      <c r="B1146" s="80">
        <v>80</v>
      </c>
      <c r="C1146" s="80">
        <v>0</v>
      </c>
      <c r="D1146" s="80">
        <f t="shared" si="56"/>
        <v>2954</v>
      </c>
      <c r="E1146" s="80">
        <v>0</v>
      </c>
      <c r="F1146" s="80">
        <v>0</v>
      </c>
      <c r="G1146" s="80">
        <v>0</v>
      </c>
      <c r="H1146" s="80">
        <f t="shared" si="57"/>
        <v>242</v>
      </c>
      <c r="I1146" s="80">
        <v>0</v>
      </c>
      <c r="J1146" s="80">
        <v>25</v>
      </c>
      <c r="K1146" s="78">
        <v>27400</v>
      </c>
    </row>
    <row r="1147" spans="1:11">
      <c r="A1147" s="80" t="s">
        <v>89</v>
      </c>
      <c r="B1147" s="80">
        <v>80</v>
      </c>
      <c r="C1147" s="80">
        <v>0</v>
      </c>
      <c r="D1147" s="80">
        <f t="shared" si="56"/>
        <v>3035</v>
      </c>
      <c r="E1147" s="80">
        <v>0</v>
      </c>
      <c r="F1147" s="80">
        <v>0</v>
      </c>
      <c r="G1147" s="80">
        <v>0</v>
      </c>
      <c r="H1147" s="80">
        <f t="shared" si="57"/>
        <v>249</v>
      </c>
      <c r="I1147" s="80">
        <v>0</v>
      </c>
      <c r="J1147" s="80">
        <v>26</v>
      </c>
      <c r="K1147" s="78">
        <v>31300</v>
      </c>
    </row>
    <row r="1148" spans="1:11">
      <c r="A1148" s="80" t="s">
        <v>89</v>
      </c>
      <c r="B1148" s="80">
        <v>80</v>
      </c>
      <c r="C1148" s="80">
        <v>0</v>
      </c>
      <c r="D1148" s="80">
        <f t="shared" si="56"/>
        <v>3116</v>
      </c>
      <c r="E1148" s="80">
        <v>0</v>
      </c>
      <c r="F1148" s="80">
        <v>0</v>
      </c>
      <c r="G1148" s="80">
        <v>0</v>
      </c>
      <c r="H1148" s="80">
        <f t="shared" si="57"/>
        <v>256</v>
      </c>
      <c r="I1148" s="80">
        <v>0</v>
      </c>
      <c r="J1148" s="80">
        <v>27</v>
      </c>
      <c r="K1148" s="78">
        <v>35400</v>
      </c>
    </row>
    <row r="1149" spans="1:11">
      <c r="A1149" s="80" t="s">
        <v>89</v>
      </c>
      <c r="B1149" s="80">
        <v>80</v>
      </c>
      <c r="C1149" s="80">
        <v>0</v>
      </c>
      <c r="D1149" s="80">
        <f t="shared" si="56"/>
        <v>3197</v>
      </c>
      <c r="E1149" s="80">
        <v>0</v>
      </c>
      <c r="F1149" s="80">
        <v>0</v>
      </c>
      <c r="G1149" s="80">
        <v>0</v>
      </c>
      <c r="H1149" s="80">
        <f t="shared" si="57"/>
        <v>263</v>
      </c>
      <c r="I1149" s="80">
        <v>0</v>
      </c>
      <c r="J1149" s="80">
        <v>28</v>
      </c>
      <c r="K1149" s="78">
        <v>40100</v>
      </c>
    </row>
    <row r="1150" spans="1:11">
      <c r="A1150" s="80" t="s">
        <v>89</v>
      </c>
      <c r="B1150" s="80">
        <v>80</v>
      </c>
      <c r="C1150" s="80">
        <v>0</v>
      </c>
      <c r="D1150" s="80">
        <f t="shared" si="56"/>
        <v>3278</v>
      </c>
      <c r="E1150" s="80">
        <v>0</v>
      </c>
      <c r="F1150" s="80">
        <v>0</v>
      </c>
      <c r="G1150" s="80">
        <v>0</v>
      </c>
      <c r="H1150" s="80">
        <f t="shared" si="57"/>
        <v>270</v>
      </c>
      <c r="I1150" s="80">
        <v>0</v>
      </c>
      <c r="J1150" s="80">
        <v>29</v>
      </c>
      <c r="K1150" s="78">
        <v>45100</v>
      </c>
    </row>
    <row r="1151" spans="1:11">
      <c r="A1151" s="80" t="s">
        <v>89</v>
      </c>
      <c r="B1151" s="80">
        <v>80</v>
      </c>
      <c r="C1151" s="80">
        <v>0</v>
      </c>
      <c r="D1151" s="80">
        <f t="shared" si="56"/>
        <v>3359</v>
      </c>
      <c r="E1151" s="80">
        <v>0</v>
      </c>
      <c r="F1151" s="80">
        <v>0</v>
      </c>
      <c r="G1151" s="80">
        <v>0</v>
      </c>
      <c r="H1151" s="80">
        <f t="shared" si="57"/>
        <v>277</v>
      </c>
      <c r="I1151" s="80">
        <v>0</v>
      </c>
      <c r="J1151" s="80">
        <v>30</v>
      </c>
      <c r="K1151" s="78">
        <v>50600</v>
      </c>
    </row>
    <row r="1152" spans="1:11">
      <c r="A1152" s="80" t="s">
        <v>89</v>
      </c>
      <c r="B1152" s="80">
        <v>80</v>
      </c>
      <c r="C1152" s="80">
        <v>0</v>
      </c>
      <c r="D1152" s="80">
        <f t="shared" si="56"/>
        <v>3440</v>
      </c>
      <c r="E1152" s="80">
        <v>0</v>
      </c>
      <c r="F1152" s="80">
        <v>0</v>
      </c>
      <c r="G1152" s="80">
        <v>0</v>
      </c>
      <c r="H1152" s="80">
        <f t="shared" si="57"/>
        <v>284</v>
      </c>
      <c r="I1152" s="80">
        <v>0</v>
      </c>
      <c r="J1152" s="80">
        <v>31</v>
      </c>
      <c r="K1152" s="78">
        <v>56800</v>
      </c>
    </row>
    <row r="1153" spans="1:11">
      <c r="A1153" s="80" t="s">
        <v>89</v>
      </c>
      <c r="B1153" s="80">
        <v>80</v>
      </c>
      <c r="C1153" s="80">
        <v>0</v>
      </c>
      <c r="D1153" s="80">
        <f t="shared" si="56"/>
        <v>3521</v>
      </c>
      <c r="E1153" s="80">
        <v>0</v>
      </c>
      <c r="F1153" s="80">
        <v>0</v>
      </c>
      <c r="G1153" s="80">
        <v>0</v>
      </c>
      <c r="H1153" s="80">
        <f t="shared" si="57"/>
        <v>291</v>
      </c>
      <c r="I1153" s="80">
        <v>0</v>
      </c>
      <c r="J1153" s="80">
        <v>32</v>
      </c>
      <c r="K1153" s="78">
        <v>63200</v>
      </c>
    </row>
    <row r="1154" spans="1:11">
      <c r="A1154" s="80" t="s">
        <v>89</v>
      </c>
      <c r="B1154" s="80">
        <v>80</v>
      </c>
      <c r="C1154" s="80">
        <v>0</v>
      </c>
      <c r="D1154" s="80">
        <f t="shared" si="56"/>
        <v>3602</v>
      </c>
      <c r="E1154" s="80">
        <v>0</v>
      </c>
      <c r="F1154" s="80">
        <v>0</v>
      </c>
      <c r="G1154" s="80">
        <v>0</v>
      </c>
      <c r="H1154" s="80">
        <f t="shared" si="57"/>
        <v>298</v>
      </c>
      <c r="I1154" s="80">
        <v>0</v>
      </c>
      <c r="J1154" s="80">
        <v>33</v>
      </c>
      <c r="K1154" s="78">
        <v>70600</v>
      </c>
    </row>
    <row r="1155" spans="1:11">
      <c r="A1155" s="80" t="s">
        <v>89</v>
      </c>
      <c r="B1155" s="80">
        <v>80</v>
      </c>
      <c r="C1155" s="80">
        <v>0</v>
      </c>
      <c r="D1155" s="80">
        <f t="shared" si="56"/>
        <v>3683</v>
      </c>
      <c r="E1155" s="80">
        <v>0</v>
      </c>
      <c r="F1155" s="80">
        <v>0</v>
      </c>
      <c r="G1155" s="80">
        <v>0</v>
      </c>
      <c r="H1155" s="80">
        <f t="shared" si="57"/>
        <v>305</v>
      </c>
      <c r="I1155" s="80">
        <v>0</v>
      </c>
      <c r="J1155" s="80">
        <v>34</v>
      </c>
      <c r="K1155" s="78">
        <v>78400</v>
      </c>
    </row>
    <row r="1156" spans="1:11">
      <c r="A1156" s="80" t="s">
        <v>89</v>
      </c>
      <c r="B1156" s="80">
        <v>80</v>
      </c>
      <c r="C1156" s="80">
        <v>0</v>
      </c>
      <c r="D1156" s="80">
        <f t="shared" si="56"/>
        <v>3764</v>
      </c>
      <c r="E1156" s="80">
        <v>0</v>
      </c>
      <c r="F1156" s="80">
        <v>0</v>
      </c>
      <c r="G1156" s="80">
        <v>0</v>
      </c>
      <c r="H1156" s="80">
        <f t="shared" si="57"/>
        <v>312</v>
      </c>
      <c r="I1156" s="80">
        <v>0</v>
      </c>
      <c r="J1156" s="80">
        <v>35</v>
      </c>
      <c r="K1156" s="78">
        <v>87000</v>
      </c>
    </row>
    <row r="1157" spans="1:11">
      <c r="A1157" s="80" t="s">
        <v>89</v>
      </c>
      <c r="B1157" s="80">
        <v>80</v>
      </c>
      <c r="C1157" s="80">
        <v>0</v>
      </c>
      <c r="D1157" s="80">
        <f t="shared" si="56"/>
        <v>3845</v>
      </c>
      <c r="E1157" s="80">
        <v>0</v>
      </c>
      <c r="F1157" s="80">
        <v>0</v>
      </c>
      <c r="G1157" s="80">
        <v>0</v>
      </c>
      <c r="H1157" s="80">
        <f t="shared" si="57"/>
        <v>319</v>
      </c>
      <c r="I1157" s="80">
        <v>0</v>
      </c>
      <c r="J1157" s="80">
        <v>36</v>
      </c>
      <c r="K1157" s="78">
        <v>96400</v>
      </c>
    </row>
    <row r="1158" spans="1:11">
      <c r="A1158" s="80" t="s">
        <v>89</v>
      </c>
      <c r="B1158" s="80">
        <v>80</v>
      </c>
      <c r="C1158" s="80">
        <v>0</v>
      </c>
      <c r="D1158" s="80">
        <f t="shared" si="56"/>
        <v>3926</v>
      </c>
      <c r="E1158" s="80">
        <v>0</v>
      </c>
      <c r="F1158" s="80">
        <v>0</v>
      </c>
      <c r="G1158" s="80">
        <v>0</v>
      </c>
      <c r="H1158" s="80">
        <f t="shared" si="57"/>
        <v>326</v>
      </c>
      <c r="I1158" s="80">
        <v>0</v>
      </c>
      <c r="J1158" s="80">
        <v>37</v>
      </c>
      <c r="K1158" s="78">
        <v>107000</v>
      </c>
    </row>
    <row r="1159" spans="1:11">
      <c r="A1159" s="80" t="s">
        <v>89</v>
      </c>
      <c r="B1159" s="80">
        <v>80</v>
      </c>
      <c r="C1159" s="80">
        <v>0</v>
      </c>
      <c r="D1159" s="80">
        <f t="shared" si="56"/>
        <v>4007</v>
      </c>
      <c r="E1159" s="80">
        <v>0</v>
      </c>
      <c r="F1159" s="80">
        <v>0</v>
      </c>
      <c r="G1159" s="80">
        <v>0</v>
      </c>
      <c r="H1159" s="80">
        <f t="shared" si="57"/>
        <v>333</v>
      </c>
      <c r="I1159" s="80">
        <v>0</v>
      </c>
      <c r="J1159" s="80">
        <v>38</v>
      </c>
      <c r="K1159" s="78">
        <v>118000</v>
      </c>
    </row>
    <row r="1160" spans="1:11">
      <c r="A1160" s="80" t="s">
        <v>89</v>
      </c>
      <c r="B1160" s="80">
        <v>80</v>
      </c>
      <c r="C1160" s="80">
        <v>0</v>
      </c>
      <c r="D1160" s="80">
        <f t="shared" si="56"/>
        <v>4088</v>
      </c>
      <c r="E1160" s="80">
        <v>0</v>
      </c>
      <c r="F1160" s="80">
        <v>0</v>
      </c>
      <c r="G1160" s="80">
        <v>0</v>
      </c>
      <c r="H1160" s="80">
        <f t="shared" si="57"/>
        <v>340</v>
      </c>
      <c r="I1160" s="80">
        <v>0</v>
      </c>
      <c r="J1160" s="80">
        <v>39</v>
      </c>
      <c r="K1160" s="78">
        <v>130000</v>
      </c>
    </row>
    <row r="1161" spans="1:11">
      <c r="A1161" s="80" t="s">
        <v>89</v>
      </c>
      <c r="B1161" s="80">
        <v>80</v>
      </c>
      <c r="C1161" s="80">
        <v>0</v>
      </c>
      <c r="D1161" s="80">
        <f t="shared" si="56"/>
        <v>4169</v>
      </c>
      <c r="E1161" s="80">
        <v>0</v>
      </c>
      <c r="F1161" s="80">
        <v>0</v>
      </c>
      <c r="G1161" s="80">
        <v>0</v>
      </c>
      <c r="H1161" s="80">
        <f t="shared" si="57"/>
        <v>347</v>
      </c>
      <c r="I1161" s="80">
        <v>0</v>
      </c>
      <c r="J1161" s="80">
        <v>40</v>
      </c>
      <c r="K1161" s="78">
        <v>142000</v>
      </c>
    </row>
    <row r="1162" spans="1:11">
      <c r="A1162" s="80" t="s">
        <v>89</v>
      </c>
      <c r="B1162" s="80">
        <v>80</v>
      </c>
      <c r="C1162" s="80">
        <v>0</v>
      </c>
      <c r="D1162" s="80">
        <f t="shared" si="56"/>
        <v>4250</v>
      </c>
      <c r="E1162" s="80">
        <v>0</v>
      </c>
      <c r="F1162" s="80">
        <v>0</v>
      </c>
      <c r="G1162" s="80">
        <v>0</v>
      </c>
      <c r="H1162" s="80">
        <f t="shared" si="57"/>
        <v>354</v>
      </c>
      <c r="I1162" s="80">
        <v>0</v>
      </c>
      <c r="J1162" s="80">
        <v>41</v>
      </c>
      <c r="K1162" s="78">
        <v>156000</v>
      </c>
    </row>
    <row r="1163" spans="1:11">
      <c r="A1163" s="80" t="s">
        <v>89</v>
      </c>
      <c r="B1163" s="80">
        <v>80</v>
      </c>
      <c r="C1163" s="80">
        <v>0</v>
      </c>
      <c r="D1163" s="80">
        <f t="shared" si="56"/>
        <v>4331</v>
      </c>
      <c r="E1163" s="80">
        <v>0</v>
      </c>
      <c r="F1163" s="80">
        <v>0</v>
      </c>
      <c r="G1163" s="80">
        <v>0</v>
      </c>
      <c r="H1163" s="80">
        <f t="shared" si="57"/>
        <v>361</v>
      </c>
      <c r="I1163" s="80">
        <v>0</v>
      </c>
      <c r="J1163" s="80">
        <v>42</v>
      </c>
      <c r="K1163" s="78">
        <v>171000</v>
      </c>
    </row>
    <row r="1164" spans="1:11">
      <c r="A1164" s="80" t="s">
        <v>89</v>
      </c>
      <c r="B1164" s="80">
        <v>80</v>
      </c>
      <c r="C1164" s="80">
        <v>0</v>
      </c>
      <c r="D1164" s="80">
        <f t="shared" si="56"/>
        <v>4412</v>
      </c>
      <c r="E1164" s="80">
        <v>0</v>
      </c>
      <c r="F1164" s="80">
        <v>0</v>
      </c>
      <c r="G1164" s="80">
        <v>0</v>
      </c>
      <c r="H1164" s="80">
        <f t="shared" si="57"/>
        <v>368</v>
      </c>
      <c r="I1164" s="80">
        <v>0</v>
      </c>
      <c r="J1164" s="80">
        <v>43</v>
      </c>
      <c r="K1164" s="78">
        <v>187000</v>
      </c>
    </row>
    <row r="1165" spans="1:11">
      <c r="A1165" s="80" t="s">
        <v>89</v>
      </c>
      <c r="B1165" s="80">
        <v>80</v>
      </c>
      <c r="C1165" s="80">
        <v>0</v>
      </c>
      <c r="D1165" s="80">
        <f t="shared" si="56"/>
        <v>4493</v>
      </c>
      <c r="E1165" s="80">
        <v>0</v>
      </c>
      <c r="F1165" s="80">
        <v>0</v>
      </c>
      <c r="G1165" s="80">
        <v>0</v>
      </c>
      <c r="H1165" s="80">
        <f t="shared" si="57"/>
        <v>375</v>
      </c>
      <c r="I1165" s="80">
        <v>0</v>
      </c>
      <c r="J1165" s="80">
        <v>44</v>
      </c>
      <c r="K1165" s="78">
        <v>204000</v>
      </c>
    </row>
    <row r="1166" spans="1:11">
      <c r="A1166" s="80" t="s">
        <v>89</v>
      </c>
      <c r="B1166" s="80">
        <v>80</v>
      </c>
      <c r="C1166" s="80">
        <v>0</v>
      </c>
      <c r="D1166" s="80">
        <f t="shared" si="56"/>
        <v>4574</v>
      </c>
      <c r="E1166" s="80">
        <v>0</v>
      </c>
      <c r="F1166" s="80">
        <v>0</v>
      </c>
      <c r="G1166" s="80">
        <v>0</v>
      </c>
      <c r="H1166" s="80">
        <f t="shared" si="57"/>
        <v>382</v>
      </c>
      <c r="I1166" s="80">
        <v>0</v>
      </c>
      <c r="J1166" s="80">
        <v>45</v>
      </c>
      <c r="K1166" s="78">
        <v>222000</v>
      </c>
    </row>
    <row r="1167" spans="1:11">
      <c r="A1167" s="80" t="s">
        <v>89</v>
      </c>
      <c r="B1167" s="80">
        <v>80</v>
      </c>
      <c r="C1167" s="80">
        <v>0</v>
      </c>
      <c r="D1167" s="80">
        <f t="shared" si="56"/>
        <v>4655</v>
      </c>
      <c r="E1167" s="80">
        <v>0</v>
      </c>
      <c r="F1167" s="80">
        <v>0</v>
      </c>
      <c r="G1167" s="80">
        <v>0</v>
      </c>
      <c r="H1167" s="80">
        <f t="shared" si="57"/>
        <v>389</v>
      </c>
      <c r="I1167" s="80">
        <v>0</v>
      </c>
      <c r="J1167" s="80">
        <v>46</v>
      </c>
      <c r="K1167" s="78">
        <v>242000</v>
      </c>
    </row>
    <row r="1168" spans="1:11">
      <c r="A1168" s="80" t="s">
        <v>89</v>
      </c>
      <c r="B1168" s="80">
        <v>80</v>
      </c>
      <c r="C1168" s="80">
        <v>0</v>
      </c>
      <c r="D1168" s="80">
        <f t="shared" si="56"/>
        <v>4736</v>
      </c>
      <c r="E1168" s="80">
        <v>0</v>
      </c>
      <c r="F1168" s="80">
        <v>0</v>
      </c>
      <c r="G1168" s="80">
        <v>0</v>
      </c>
      <c r="H1168" s="80">
        <f t="shared" si="57"/>
        <v>396</v>
      </c>
      <c r="I1168" s="80">
        <v>0</v>
      </c>
      <c r="J1168" s="80">
        <v>47</v>
      </c>
      <c r="K1168" s="78">
        <v>262000</v>
      </c>
    </row>
    <row r="1169" spans="1:11">
      <c r="A1169" s="80" t="s">
        <v>89</v>
      </c>
      <c r="B1169" s="80">
        <v>80</v>
      </c>
      <c r="C1169" s="80">
        <v>0</v>
      </c>
      <c r="D1169" s="80">
        <f t="shared" si="56"/>
        <v>4817</v>
      </c>
      <c r="E1169" s="80">
        <v>0</v>
      </c>
      <c r="F1169" s="80">
        <v>0</v>
      </c>
      <c r="G1169" s="80">
        <v>0</v>
      </c>
      <c r="H1169" s="80">
        <f t="shared" si="57"/>
        <v>403</v>
      </c>
      <c r="I1169" s="80">
        <v>0</v>
      </c>
      <c r="J1169" s="80">
        <v>48</v>
      </c>
      <c r="K1169" s="78">
        <v>284000</v>
      </c>
    </row>
    <row r="1170" spans="1:11">
      <c r="A1170" s="80" t="s">
        <v>89</v>
      </c>
      <c r="B1170" s="80">
        <v>80</v>
      </c>
      <c r="C1170" s="80">
        <v>0</v>
      </c>
      <c r="D1170" s="80">
        <f t="shared" si="56"/>
        <v>4898</v>
      </c>
      <c r="E1170" s="80">
        <v>0</v>
      </c>
      <c r="F1170" s="80">
        <v>0</v>
      </c>
      <c r="G1170" s="80">
        <v>0</v>
      </c>
      <c r="H1170" s="80">
        <f t="shared" si="57"/>
        <v>410</v>
      </c>
      <c r="I1170" s="80">
        <v>0</v>
      </c>
      <c r="J1170" s="80">
        <v>49</v>
      </c>
      <c r="K1170" s="78">
        <v>308000</v>
      </c>
    </row>
    <row r="1171" spans="1:11">
      <c r="A1171" s="80" t="s">
        <v>89</v>
      </c>
      <c r="B1171" s="80">
        <v>80</v>
      </c>
      <c r="C1171" s="80">
        <v>0</v>
      </c>
      <c r="D1171" s="80">
        <f t="shared" si="56"/>
        <v>4979</v>
      </c>
      <c r="E1171" s="80">
        <v>0</v>
      </c>
      <c r="F1171" s="80">
        <v>0</v>
      </c>
      <c r="G1171" s="80">
        <v>0</v>
      </c>
      <c r="H1171" s="80">
        <f t="shared" si="57"/>
        <v>417</v>
      </c>
      <c r="I1171" s="80">
        <v>0</v>
      </c>
      <c r="J1171" s="80">
        <v>50</v>
      </c>
      <c r="K1171" s="78">
        <v>334000</v>
      </c>
    </row>
    <row r="1172" spans="1:11">
      <c r="A1172" s="80" t="s">
        <v>89</v>
      </c>
      <c r="B1172" s="80">
        <v>80</v>
      </c>
      <c r="C1172" s="80">
        <v>0</v>
      </c>
      <c r="D1172" s="80">
        <f t="shared" si="56"/>
        <v>5060</v>
      </c>
      <c r="E1172" s="80">
        <v>0</v>
      </c>
      <c r="F1172" s="80">
        <v>0</v>
      </c>
      <c r="G1172" s="80">
        <v>0</v>
      </c>
      <c r="H1172" s="80">
        <f t="shared" si="57"/>
        <v>424</v>
      </c>
      <c r="I1172" s="80">
        <v>0</v>
      </c>
      <c r="J1172" s="80">
        <v>51</v>
      </c>
      <c r="K1172" s="78">
        <v>361000</v>
      </c>
    </row>
    <row r="1173" spans="1:11">
      <c r="A1173" s="80" t="s">
        <v>89</v>
      </c>
      <c r="B1173" s="80">
        <v>80</v>
      </c>
      <c r="C1173" s="80">
        <v>0</v>
      </c>
      <c r="D1173" s="80">
        <f t="shared" si="56"/>
        <v>5141</v>
      </c>
      <c r="E1173" s="80">
        <v>0</v>
      </c>
      <c r="F1173" s="80">
        <v>0</v>
      </c>
      <c r="G1173" s="80">
        <v>0</v>
      </c>
      <c r="H1173" s="80">
        <f t="shared" si="57"/>
        <v>431</v>
      </c>
      <c r="I1173" s="80">
        <v>0</v>
      </c>
      <c r="J1173" s="80">
        <v>52</v>
      </c>
      <c r="K1173" s="78">
        <v>390000</v>
      </c>
    </row>
    <row r="1174" spans="1:11">
      <c r="A1174" s="80" t="s">
        <v>89</v>
      </c>
      <c r="B1174" s="80">
        <v>80</v>
      </c>
      <c r="C1174" s="80">
        <v>0</v>
      </c>
      <c r="D1174" s="80">
        <f t="shared" si="56"/>
        <v>5222</v>
      </c>
      <c r="E1174" s="80">
        <v>0</v>
      </c>
      <c r="F1174" s="80">
        <v>0</v>
      </c>
      <c r="G1174" s="80">
        <v>0</v>
      </c>
      <c r="H1174" s="80">
        <f t="shared" si="57"/>
        <v>438</v>
      </c>
      <c r="I1174" s="80">
        <v>0</v>
      </c>
      <c r="J1174" s="80">
        <v>53</v>
      </c>
      <c r="K1174" s="78">
        <v>420000</v>
      </c>
    </row>
    <row r="1175" spans="1:11">
      <c r="A1175" s="80" t="s">
        <v>89</v>
      </c>
      <c r="B1175" s="80">
        <v>80</v>
      </c>
      <c r="C1175" s="80">
        <v>0</v>
      </c>
      <c r="D1175" s="80">
        <f t="shared" si="56"/>
        <v>5303</v>
      </c>
      <c r="E1175" s="80">
        <v>0</v>
      </c>
      <c r="F1175" s="80">
        <v>0</v>
      </c>
      <c r="G1175" s="80">
        <v>0</v>
      </c>
      <c r="H1175" s="80">
        <f t="shared" si="57"/>
        <v>445</v>
      </c>
      <c r="I1175" s="80">
        <v>0</v>
      </c>
      <c r="J1175" s="80">
        <v>54</v>
      </c>
      <c r="K1175" s="78">
        <v>453000</v>
      </c>
    </row>
    <row r="1176" spans="1:11">
      <c r="A1176" s="80" t="s">
        <v>89</v>
      </c>
      <c r="B1176" s="80">
        <v>80</v>
      </c>
      <c r="C1176" s="80">
        <v>0</v>
      </c>
      <c r="D1176" s="80">
        <f t="shared" si="56"/>
        <v>5384</v>
      </c>
      <c r="E1176" s="80">
        <v>0</v>
      </c>
      <c r="F1176" s="80">
        <v>0</v>
      </c>
      <c r="G1176" s="80">
        <v>0</v>
      </c>
      <c r="H1176" s="80">
        <f t="shared" si="57"/>
        <v>452</v>
      </c>
      <c r="I1176" s="80">
        <v>0</v>
      </c>
      <c r="J1176" s="80">
        <v>55</v>
      </c>
      <c r="K1176" s="78">
        <v>488000</v>
      </c>
    </row>
    <row r="1177" spans="1:11">
      <c r="A1177" s="80" t="s">
        <v>89</v>
      </c>
      <c r="B1177" s="80">
        <v>80</v>
      </c>
      <c r="C1177" s="80">
        <v>0</v>
      </c>
      <c r="D1177" s="80">
        <f t="shared" si="56"/>
        <v>5465</v>
      </c>
      <c r="E1177" s="80">
        <v>0</v>
      </c>
      <c r="F1177" s="80">
        <v>0</v>
      </c>
      <c r="G1177" s="80">
        <v>0</v>
      </c>
      <c r="H1177" s="80">
        <f t="shared" si="57"/>
        <v>459</v>
      </c>
      <c r="I1177" s="80">
        <v>0</v>
      </c>
      <c r="J1177" s="80">
        <v>56</v>
      </c>
      <c r="K1177" s="78">
        <v>524000</v>
      </c>
    </row>
    <row r="1178" spans="1:11">
      <c r="A1178" s="80" t="s">
        <v>89</v>
      </c>
      <c r="B1178" s="80">
        <v>80</v>
      </c>
      <c r="C1178" s="80">
        <v>0</v>
      </c>
      <c r="D1178" s="80">
        <f t="shared" si="56"/>
        <v>5546</v>
      </c>
      <c r="E1178" s="80">
        <v>0</v>
      </c>
      <c r="F1178" s="80">
        <v>0</v>
      </c>
      <c r="G1178" s="80">
        <v>0</v>
      </c>
      <c r="H1178" s="80">
        <f t="shared" si="57"/>
        <v>466</v>
      </c>
      <c r="I1178" s="80">
        <v>0</v>
      </c>
      <c r="J1178" s="80">
        <v>57</v>
      </c>
      <c r="K1178" s="78">
        <v>563000</v>
      </c>
    </row>
    <row r="1179" spans="1:11">
      <c r="A1179" s="80" t="s">
        <v>89</v>
      </c>
      <c r="B1179" s="80">
        <v>80</v>
      </c>
      <c r="C1179" s="80">
        <v>0</v>
      </c>
      <c r="D1179" s="80">
        <f t="shared" si="56"/>
        <v>5627</v>
      </c>
      <c r="E1179" s="80">
        <v>0</v>
      </c>
      <c r="F1179" s="80">
        <v>0</v>
      </c>
      <c r="G1179" s="80">
        <v>0</v>
      </c>
      <c r="H1179" s="80">
        <f t="shared" si="57"/>
        <v>473</v>
      </c>
      <c r="I1179" s="80">
        <v>0</v>
      </c>
      <c r="J1179" s="80">
        <v>58</v>
      </c>
      <c r="K1179" s="78">
        <v>605000</v>
      </c>
    </row>
    <row r="1180" spans="1:11">
      <c r="A1180" s="80" t="s">
        <v>89</v>
      </c>
      <c r="B1180" s="80">
        <v>80</v>
      </c>
      <c r="C1180" s="80">
        <v>0</v>
      </c>
      <c r="D1180" s="80">
        <f t="shared" si="56"/>
        <v>5708</v>
      </c>
      <c r="E1180" s="80">
        <v>0</v>
      </c>
      <c r="F1180" s="80">
        <v>0</v>
      </c>
      <c r="G1180" s="80">
        <v>0</v>
      </c>
      <c r="H1180" s="80">
        <f t="shared" si="57"/>
        <v>480</v>
      </c>
      <c r="I1180" s="80">
        <v>0</v>
      </c>
      <c r="J1180" s="80">
        <v>59</v>
      </c>
      <c r="K1180" s="78">
        <v>648000</v>
      </c>
    </row>
    <row r="1181" spans="1:11">
      <c r="A1181" s="80" t="s">
        <v>89</v>
      </c>
      <c r="B1181" s="80">
        <v>80</v>
      </c>
      <c r="C1181" s="80">
        <v>0</v>
      </c>
      <c r="D1181" s="80">
        <f t="shared" si="56"/>
        <v>5789</v>
      </c>
      <c r="E1181" s="80">
        <v>0</v>
      </c>
      <c r="F1181" s="80">
        <v>0</v>
      </c>
      <c r="G1181" s="80">
        <v>0</v>
      </c>
      <c r="H1181" s="80">
        <f t="shared" si="57"/>
        <v>487</v>
      </c>
      <c r="I1181" s="80">
        <v>0</v>
      </c>
      <c r="J1181" s="80">
        <v>60</v>
      </c>
      <c r="K1181" s="78">
        <v>695000</v>
      </c>
    </row>
    <row r="1182" spans="1:11">
      <c r="A1182" s="80" t="s">
        <v>89</v>
      </c>
      <c r="B1182" s="80">
        <v>80</v>
      </c>
      <c r="C1182" s="80">
        <v>0</v>
      </c>
      <c r="D1182" s="80">
        <f t="shared" si="56"/>
        <v>5870</v>
      </c>
      <c r="E1182" s="80">
        <v>0</v>
      </c>
      <c r="F1182" s="80">
        <v>0</v>
      </c>
      <c r="G1182" s="80">
        <v>0</v>
      </c>
      <c r="H1182" s="80">
        <f t="shared" si="57"/>
        <v>494</v>
      </c>
      <c r="I1182" s="80">
        <v>0</v>
      </c>
      <c r="J1182" s="80">
        <v>61</v>
      </c>
      <c r="K1182" s="78">
        <v>744000</v>
      </c>
    </row>
    <row r="1183" spans="1:11">
      <c r="A1183" s="80" t="s">
        <v>89</v>
      </c>
      <c r="B1183" s="80">
        <v>80</v>
      </c>
      <c r="C1183" s="80">
        <v>0</v>
      </c>
      <c r="D1183" s="80">
        <f t="shared" si="56"/>
        <v>5951</v>
      </c>
      <c r="E1183" s="80">
        <v>0</v>
      </c>
      <c r="F1183" s="80">
        <v>0</v>
      </c>
      <c r="G1183" s="80">
        <v>0</v>
      </c>
      <c r="H1183" s="80">
        <f t="shared" si="57"/>
        <v>501</v>
      </c>
      <c r="I1183" s="80">
        <v>0</v>
      </c>
      <c r="J1183" s="80">
        <v>62</v>
      </c>
      <c r="K1183" s="78">
        <v>796000</v>
      </c>
    </row>
    <row r="1184" spans="1:11">
      <c r="A1184" s="80" t="s">
        <v>89</v>
      </c>
      <c r="B1184" s="80">
        <v>80</v>
      </c>
      <c r="C1184" s="80">
        <v>0</v>
      </c>
      <c r="D1184" s="80">
        <f t="shared" si="56"/>
        <v>6032</v>
      </c>
      <c r="E1184" s="80">
        <v>0</v>
      </c>
      <c r="F1184" s="80">
        <v>0</v>
      </c>
      <c r="G1184" s="80">
        <v>0</v>
      </c>
      <c r="H1184" s="80">
        <f t="shared" si="57"/>
        <v>508</v>
      </c>
      <c r="I1184" s="80">
        <v>0</v>
      </c>
      <c r="J1184" s="80">
        <v>63</v>
      </c>
      <c r="K1184" s="78">
        <v>851000</v>
      </c>
    </row>
    <row r="1185" spans="1:11">
      <c r="A1185" s="80" t="s">
        <v>89</v>
      </c>
      <c r="B1185" s="80">
        <v>80</v>
      </c>
      <c r="C1185" s="80">
        <v>0</v>
      </c>
      <c r="D1185" s="80">
        <f t="shared" si="56"/>
        <v>6113</v>
      </c>
      <c r="E1185" s="80">
        <v>0</v>
      </c>
      <c r="F1185" s="80">
        <v>0</v>
      </c>
      <c r="G1185" s="80">
        <v>0</v>
      </c>
      <c r="H1185" s="80">
        <f t="shared" si="57"/>
        <v>515</v>
      </c>
      <c r="I1185" s="80">
        <v>0</v>
      </c>
      <c r="J1185" s="80">
        <v>64</v>
      </c>
      <c r="K1185" s="78">
        <v>908000</v>
      </c>
    </row>
    <row r="1186" spans="1:11">
      <c r="A1186" s="80" t="s">
        <v>89</v>
      </c>
      <c r="B1186" s="80">
        <v>80</v>
      </c>
      <c r="C1186" s="80">
        <v>0</v>
      </c>
      <c r="D1186" s="80">
        <f t="shared" si="56"/>
        <v>6194</v>
      </c>
      <c r="E1186" s="80">
        <v>0</v>
      </c>
      <c r="F1186" s="80">
        <v>0</v>
      </c>
      <c r="G1186" s="80">
        <v>0</v>
      </c>
      <c r="H1186" s="80">
        <f t="shared" si="57"/>
        <v>522</v>
      </c>
      <c r="I1186" s="80">
        <v>0</v>
      </c>
      <c r="J1186" s="80">
        <v>65</v>
      </c>
      <c r="K1186" s="78">
        <v>970000</v>
      </c>
    </row>
    <row r="1187" spans="1:11">
      <c r="A1187" s="80" t="s">
        <v>89</v>
      </c>
      <c r="B1187" s="80">
        <v>80</v>
      </c>
      <c r="C1187" s="80">
        <v>0</v>
      </c>
      <c r="D1187" s="80">
        <f t="shared" ref="D1187:D1201" si="58">1010+81*(J1187-1)</f>
        <v>6275</v>
      </c>
      <c r="E1187" s="80">
        <v>0</v>
      </c>
      <c r="F1187" s="80">
        <v>0</v>
      </c>
      <c r="G1187" s="80">
        <v>0</v>
      </c>
      <c r="H1187" s="80">
        <f t="shared" ref="H1187:H1201" si="59">74+7*(J1187-1)</f>
        <v>529</v>
      </c>
      <c r="I1187" s="80">
        <v>0</v>
      </c>
      <c r="J1187" s="80">
        <v>66</v>
      </c>
      <c r="K1187" s="78">
        <v>1033000</v>
      </c>
    </row>
    <row r="1188" spans="1:11">
      <c r="A1188" s="80" t="s">
        <v>89</v>
      </c>
      <c r="B1188" s="80">
        <v>80</v>
      </c>
      <c r="C1188" s="80">
        <v>0</v>
      </c>
      <c r="D1188" s="80">
        <f t="shared" si="58"/>
        <v>6356</v>
      </c>
      <c r="E1188" s="80">
        <v>0</v>
      </c>
      <c r="F1188" s="80">
        <v>0</v>
      </c>
      <c r="G1188" s="80">
        <v>0</v>
      </c>
      <c r="H1188" s="80">
        <f t="shared" si="59"/>
        <v>536</v>
      </c>
      <c r="I1188" s="80">
        <v>0</v>
      </c>
      <c r="J1188" s="80">
        <v>67</v>
      </c>
      <c r="K1188" s="78">
        <v>1102000</v>
      </c>
    </row>
    <row r="1189" spans="1:11">
      <c r="A1189" s="80" t="s">
        <v>89</v>
      </c>
      <c r="B1189" s="80">
        <v>80</v>
      </c>
      <c r="C1189" s="80">
        <v>0</v>
      </c>
      <c r="D1189" s="80">
        <f t="shared" si="58"/>
        <v>6437</v>
      </c>
      <c r="E1189" s="80">
        <v>0</v>
      </c>
      <c r="F1189" s="80">
        <v>0</v>
      </c>
      <c r="G1189" s="80">
        <v>0</v>
      </c>
      <c r="H1189" s="80">
        <f t="shared" si="59"/>
        <v>543</v>
      </c>
      <c r="I1189" s="80">
        <v>0</v>
      </c>
      <c r="J1189" s="80">
        <v>68</v>
      </c>
      <c r="K1189" s="78">
        <v>1174000</v>
      </c>
    </row>
    <row r="1190" spans="1:11">
      <c r="A1190" s="80" t="s">
        <v>89</v>
      </c>
      <c r="B1190" s="80">
        <v>80</v>
      </c>
      <c r="C1190" s="80">
        <v>0</v>
      </c>
      <c r="D1190" s="80">
        <f t="shared" si="58"/>
        <v>6518</v>
      </c>
      <c r="E1190" s="80">
        <v>0</v>
      </c>
      <c r="F1190" s="80">
        <v>0</v>
      </c>
      <c r="G1190" s="80">
        <v>0</v>
      </c>
      <c r="H1190" s="80">
        <f t="shared" si="59"/>
        <v>550</v>
      </c>
      <c r="I1190" s="80">
        <v>0</v>
      </c>
      <c r="J1190" s="80">
        <v>69</v>
      </c>
      <c r="K1190" s="78">
        <v>1249000</v>
      </c>
    </row>
    <row r="1191" spans="1:11">
      <c r="A1191" s="80" t="s">
        <v>89</v>
      </c>
      <c r="B1191" s="80">
        <v>80</v>
      </c>
      <c r="C1191" s="80">
        <v>0</v>
      </c>
      <c r="D1191" s="80">
        <f t="shared" si="58"/>
        <v>6599</v>
      </c>
      <c r="E1191" s="80">
        <v>0</v>
      </c>
      <c r="F1191" s="80">
        <v>0</v>
      </c>
      <c r="G1191" s="80">
        <v>0</v>
      </c>
      <c r="H1191" s="80">
        <f t="shared" si="59"/>
        <v>557</v>
      </c>
      <c r="I1191" s="80">
        <v>0</v>
      </c>
      <c r="J1191" s="80">
        <v>70</v>
      </c>
      <c r="K1191" s="78">
        <v>1328000</v>
      </c>
    </row>
    <row r="1192" spans="1:11">
      <c r="A1192" s="80" t="s">
        <v>89</v>
      </c>
      <c r="B1192" s="80">
        <v>80</v>
      </c>
      <c r="C1192" s="80">
        <v>0</v>
      </c>
      <c r="D1192" s="80">
        <f t="shared" si="58"/>
        <v>6680</v>
      </c>
      <c r="E1192" s="80">
        <v>0</v>
      </c>
      <c r="F1192" s="80">
        <v>0</v>
      </c>
      <c r="G1192" s="80">
        <v>0</v>
      </c>
      <c r="H1192" s="80">
        <f t="shared" si="59"/>
        <v>564</v>
      </c>
      <c r="I1192" s="80">
        <v>0</v>
      </c>
      <c r="J1192" s="80">
        <v>71</v>
      </c>
      <c r="K1192" s="78">
        <v>1412000</v>
      </c>
    </row>
    <row r="1193" spans="1:11">
      <c r="A1193" s="80" t="s">
        <v>89</v>
      </c>
      <c r="B1193" s="80">
        <v>80</v>
      </c>
      <c r="C1193" s="80">
        <v>0</v>
      </c>
      <c r="D1193" s="80">
        <f t="shared" si="58"/>
        <v>6761</v>
      </c>
      <c r="E1193" s="80">
        <v>0</v>
      </c>
      <c r="F1193" s="80">
        <v>0</v>
      </c>
      <c r="G1193" s="80">
        <v>0</v>
      </c>
      <c r="H1193" s="80">
        <f t="shared" si="59"/>
        <v>571</v>
      </c>
      <c r="I1193" s="80">
        <v>0</v>
      </c>
      <c r="J1193" s="80">
        <v>72</v>
      </c>
      <c r="K1193" s="78">
        <v>1499000</v>
      </c>
    </row>
    <row r="1194" spans="1:11">
      <c r="A1194" s="80" t="s">
        <v>89</v>
      </c>
      <c r="B1194" s="80">
        <v>80</v>
      </c>
      <c r="C1194" s="80">
        <v>0</v>
      </c>
      <c r="D1194" s="80">
        <f t="shared" si="58"/>
        <v>6842</v>
      </c>
      <c r="E1194" s="80">
        <v>0</v>
      </c>
      <c r="F1194" s="80">
        <v>0</v>
      </c>
      <c r="G1194" s="80">
        <v>0</v>
      </c>
      <c r="H1194" s="80">
        <f t="shared" si="59"/>
        <v>578</v>
      </c>
      <c r="I1194" s="80">
        <v>0</v>
      </c>
      <c r="J1194" s="80">
        <v>73</v>
      </c>
      <c r="K1194" s="78">
        <v>1592000</v>
      </c>
    </row>
    <row r="1195" spans="1:11">
      <c r="A1195" s="80" t="s">
        <v>89</v>
      </c>
      <c r="B1195" s="80">
        <v>80</v>
      </c>
      <c r="C1195" s="80">
        <v>0</v>
      </c>
      <c r="D1195" s="80">
        <f t="shared" si="58"/>
        <v>6923</v>
      </c>
      <c r="E1195" s="80">
        <v>0</v>
      </c>
      <c r="F1195" s="80">
        <v>0</v>
      </c>
      <c r="G1195" s="80">
        <v>0</v>
      </c>
      <c r="H1195" s="80">
        <f t="shared" si="59"/>
        <v>585</v>
      </c>
      <c r="I1195" s="80">
        <v>0</v>
      </c>
      <c r="J1195" s="80">
        <v>74</v>
      </c>
      <c r="K1195" s="78">
        <v>1690000</v>
      </c>
    </row>
    <row r="1196" spans="1:11">
      <c r="A1196" s="80" t="s">
        <v>89</v>
      </c>
      <c r="B1196" s="80">
        <v>80</v>
      </c>
      <c r="C1196" s="80">
        <v>0</v>
      </c>
      <c r="D1196" s="80">
        <f t="shared" si="58"/>
        <v>7004</v>
      </c>
      <c r="E1196" s="80">
        <v>0</v>
      </c>
      <c r="F1196" s="80">
        <v>0</v>
      </c>
      <c r="G1196" s="80">
        <v>0</v>
      </c>
      <c r="H1196" s="80">
        <f t="shared" si="59"/>
        <v>592</v>
      </c>
      <c r="I1196" s="80">
        <v>0</v>
      </c>
      <c r="J1196" s="80">
        <v>75</v>
      </c>
      <c r="K1196" s="78">
        <v>1792000</v>
      </c>
    </row>
    <row r="1197" spans="1:11">
      <c r="A1197" s="80" t="s">
        <v>89</v>
      </c>
      <c r="B1197" s="80">
        <v>80</v>
      </c>
      <c r="C1197" s="80">
        <v>0</v>
      </c>
      <c r="D1197" s="80">
        <f t="shared" si="58"/>
        <v>7085</v>
      </c>
      <c r="E1197" s="80">
        <v>0</v>
      </c>
      <c r="F1197" s="80">
        <v>0</v>
      </c>
      <c r="G1197" s="80">
        <v>0</v>
      </c>
      <c r="H1197" s="80">
        <f t="shared" si="59"/>
        <v>599</v>
      </c>
      <c r="I1197" s="80">
        <v>0</v>
      </c>
      <c r="J1197" s="80">
        <v>76</v>
      </c>
      <c r="K1197" s="78">
        <v>1898000</v>
      </c>
    </row>
    <row r="1198" spans="1:11">
      <c r="A1198" s="80" t="s">
        <v>89</v>
      </c>
      <c r="B1198" s="80">
        <v>80</v>
      </c>
      <c r="C1198" s="80">
        <v>0</v>
      </c>
      <c r="D1198" s="80">
        <f t="shared" si="58"/>
        <v>7166</v>
      </c>
      <c r="E1198" s="80">
        <v>0</v>
      </c>
      <c r="F1198" s="80">
        <v>0</v>
      </c>
      <c r="G1198" s="80">
        <v>0</v>
      </c>
      <c r="H1198" s="80">
        <f t="shared" si="59"/>
        <v>606</v>
      </c>
      <c r="I1198" s="80">
        <v>0</v>
      </c>
      <c r="J1198" s="80">
        <v>77</v>
      </c>
      <c r="K1198" s="78">
        <v>2011000</v>
      </c>
    </row>
    <row r="1199" spans="1:11">
      <c r="A1199" s="80" t="s">
        <v>89</v>
      </c>
      <c r="B1199" s="80">
        <v>80</v>
      </c>
      <c r="C1199" s="80">
        <v>0</v>
      </c>
      <c r="D1199" s="80">
        <f t="shared" si="58"/>
        <v>7247</v>
      </c>
      <c r="E1199" s="80">
        <v>0</v>
      </c>
      <c r="F1199" s="80">
        <v>0</v>
      </c>
      <c r="G1199" s="80">
        <v>0</v>
      </c>
      <c r="H1199" s="80">
        <f t="shared" si="59"/>
        <v>613</v>
      </c>
      <c r="I1199" s="80">
        <v>0</v>
      </c>
      <c r="J1199" s="80">
        <v>78</v>
      </c>
      <c r="K1199" s="78">
        <v>2129000</v>
      </c>
    </row>
    <row r="1200" spans="1:11">
      <c r="A1200" s="80" t="s">
        <v>89</v>
      </c>
      <c r="B1200" s="80">
        <v>80</v>
      </c>
      <c r="C1200" s="80">
        <v>0</v>
      </c>
      <c r="D1200" s="80">
        <f t="shared" si="58"/>
        <v>7328</v>
      </c>
      <c r="E1200" s="80">
        <v>0</v>
      </c>
      <c r="F1200" s="80">
        <v>0</v>
      </c>
      <c r="G1200" s="80">
        <v>0</v>
      </c>
      <c r="H1200" s="80">
        <f t="shared" si="59"/>
        <v>620</v>
      </c>
      <c r="I1200" s="80">
        <v>0</v>
      </c>
      <c r="J1200" s="80">
        <v>79</v>
      </c>
      <c r="K1200" s="78">
        <v>2254000</v>
      </c>
    </row>
    <row r="1201" spans="1:11">
      <c r="A1201" s="80" t="s">
        <v>89</v>
      </c>
      <c r="B1201" s="80">
        <v>80</v>
      </c>
      <c r="C1201" s="80">
        <v>0</v>
      </c>
      <c r="D1201" s="80">
        <f t="shared" si="58"/>
        <v>7409</v>
      </c>
      <c r="E1201" s="80">
        <v>0</v>
      </c>
      <c r="F1201" s="80">
        <v>0</v>
      </c>
      <c r="G1201" s="80">
        <v>0</v>
      </c>
      <c r="H1201" s="80">
        <f t="shared" si="59"/>
        <v>627</v>
      </c>
      <c r="I1201" s="80">
        <v>0</v>
      </c>
      <c r="J1201" s="80">
        <v>80</v>
      </c>
      <c r="K1201" s="78">
        <v>2383000</v>
      </c>
    </row>
    <row r="1202" spans="1:11">
      <c r="A1202" s="77" t="s">
        <v>328</v>
      </c>
      <c r="B1202" s="77">
        <v>1</v>
      </c>
      <c r="C1202" s="80">
        <v>0</v>
      </c>
      <c r="D1202" s="80">
        <f>91+12*(J1202-1)</f>
        <v>91</v>
      </c>
      <c r="E1202" s="80">
        <v>0</v>
      </c>
      <c r="F1202" s="80">
        <v>0</v>
      </c>
      <c r="G1202" s="80">
        <v>0</v>
      </c>
      <c r="H1202" s="80">
        <f>33+4*(J1202-1)</f>
        <v>33</v>
      </c>
      <c r="I1202" s="80">
        <v>0</v>
      </c>
      <c r="J1202" s="80">
        <v>1</v>
      </c>
      <c r="K1202" s="79">
        <v>66</v>
      </c>
    </row>
    <row r="1203" spans="1:11">
      <c r="A1203" s="77" t="s">
        <v>328</v>
      </c>
      <c r="B1203" s="77">
        <v>1</v>
      </c>
      <c r="C1203" s="80">
        <v>0</v>
      </c>
      <c r="D1203" s="80">
        <f t="shared" ref="D1203:D1266" si="60">91+12*(J1203-1)</f>
        <v>103</v>
      </c>
      <c r="E1203" s="80">
        <v>0</v>
      </c>
      <c r="F1203" s="80">
        <v>0</v>
      </c>
      <c r="G1203" s="80">
        <v>0</v>
      </c>
      <c r="H1203" s="80">
        <f t="shared" ref="H1203:H1266" si="61">33+4*(J1203-1)</f>
        <v>37</v>
      </c>
      <c r="I1203" s="80">
        <v>0</v>
      </c>
      <c r="J1203" s="80">
        <v>2</v>
      </c>
      <c r="K1203" s="79">
        <v>90</v>
      </c>
    </row>
    <row r="1204" spans="1:11">
      <c r="A1204" s="77" t="s">
        <v>328</v>
      </c>
      <c r="B1204" s="77">
        <v>1</v>
      </c>
      <c r="C1204" s="80">
        <v>0</v>
      </c>
      <c r="D1204" s="80">
        <f t="shared" si="60"/>
        <v>115</v>
      </c>
      <c r="E1204" s="80">
        <v>0</v>
      </c>
      <c r="F1204" s="80">
        <v>0</v>
      </c>
      <c r="G1204" s="80">
        <v>0</v>
      </c>
      <c r="H1204" s="80">
        <f t="shared" si="61"/>
        <v>41</v>
      </c>
      <c r="I1204" s="80">
        <v>0</v>
      </c>
      <c r="J1204" s="80">
        <v>3</v>
      </c>
      <c r="K1204" s="79">
        <v>117</v>
      </c>
    </row>
    <row r="1205" spans="1:11">
      <c r="A1205" s="77" t="s">
        <v>328</v>
      </c>
      <c r="B1205" s="77">
        <v>1</v>
      </c>
      <c r="C1205" s="80">
        <v>0</v>
      </c>
      <c r="D1205" s="80">
        <f t="shared" si="60"/>
        <v>127</v>
      </c>
      <c r="E1205" s="80">
        <v>0</v>
      </c>
      <c r="F1205" s="80">
        <v>0</v>
      </c>
      <c r="G1205" s="80">
        <v>0</v>
      </c>
      <c r="H1205" s="80">
        <f t="shared" si="61"/>
        <v>45</v>
      </c>
      <c r="I1205" s="80">
        <v>0</v>
      </c>
      <c r="J1205" s="80">
        <v>4</v>
      </c>
      <c r="K1205" s="79">
        <v>150</v>
      </c>
    </row>
    <row r="1206" spans="1:11">
      <c r="A1206" s="77" t="s">
        <v>328</v>
      </c>
      <c r="B1206" s="77">
        <v>1</v>
      </c>
      <c r="C1206" s="80">
        <v>0</v>
      </c>
      <c r="D1206" s="80">
        <f t="shared" si="60"/>
        <v>139</v>
      </c>
      <c r="E1206" s="80">
        <v>0</v>
      </c>
      <c r="F1206" s="80">
        <v>0</v>
      </c>
      <c r="G1206" s="80">
        <v>0</v>
      </c>
      <c r="H1206" s="80">
        <f t="shared" si="61"/>
        <v>49</v>
      </c>
      <c r="I1206" s="80">
        <v>0</v>
      </c>
      <c r="J1206" s="80">
        <v>5</v>
      </c>
      <c r="K1206" s="79">
        <v>195</v>
      </c>
    </row>
    <row r="1207" spans="1:11">
      <c r="A1207" s="77" t="s">
        <v>328</v>
      </c>
      <c r="B1207" s="77">
        <v>1</v>
      </c>
      <c r="C1207" s="80">
        <v>0</v>
      </c>
      <c r="D1207" s="80">
        <f t="shared" si="60"/>
        <v>151</v>
      </c>
      <c r="E1207" s="80">
        <v>0</v>
      </c>
      <c r="F1207" s="80">
        <v>0</v>
      </c>
      <c r="G1207" s="80">
        <v>0</v>
      </c>
      <c r="H1207" s="80">
        <f t="shared" si="61"/>
        <v>53</v>
      </c>
      <c r="I1207" s="80">
        <v>0</v>
      </c>
      <c r="J1207" s="80">
        <v>6</v>
      </c>
      <c r="K1207" s="79">
        <v>264</v>
      </c>
    </row>
    <row r="1208" spans="1:11">
      <c r="A1208" s="77" t="s">
        <v>328</v>
      </c>
      <c r="B1208" s="77">
        <v>1</v>
      </c>
      <c r="C1208" s="80">
        <v>0</v>
      </c>
      <c r="D1208" s="80">
        <f t="shared" si="60"/>
        <v>163</v>
      </c>
      <c r="E1208" s="80">
        <v>0</v>
      </c>
      <c r="F1208" s="80">
        <v>0</v>
      </c>
      <c r="G1208" s="80">
        <v>0</v>
      </c>
      <c r="H1208" s="80">
        <f t="shared" si="61"/>
        <v>57</v>
      </c>
      <c r="I1208" s="80">
        <v>0</v>
      </c>
      <c r="J1208" s="80">
        <v>7</v>
      </c>
      <c r="K1208" s="79">
        <v>360</v>
      </c>
    </row>
    <row r="1209" spans="1:11">
      <c r="A1209" s="77" t="s">
        <v>328</v>
      </c>
      <c r="B1209" s="77">
        <v>1</v>
      </c>
      <c r="C1209" s="80">
        <v>0</v>
      </c>
      <c r="D1209" s="80">
        <f t="shared" si="60"/>
        <v>175</v>
      </c>
      <c r="E1209" s="80">
        <v>0</v>
      </c>
      <c r="F1209" s="80">
        <v>0</v>
      </c>
      <c r="G1209" s="80">
        <v>0</v>
      </c>
      <c r="H1209" s="80">
        <f t="shared" si="61"/>
        <v>61</v>
      </c>
      <c r="I1209" s="80">
        <v>0</v>
      </c>
      <c r="J1209" s="80">
        <v>8</v>
      </c>
      <c r="K1209" s="79">
        <v>450</v>
      </c>
    </row>
    <row r="1210" spans="1:11">
      <c r="A1210" s="77" t="s">
        <v>328</v>
      </c>
      <c r="B1210" s="77">
        <v>1</v>
      </c>
      <c r="C1210" s="80">
        <v>0</v>
      </c>
      <c r="D1210" s="80">
        <f t="shared" si="60"/>
        <v>187</v>
      </c>
      <c r="E1210" s="80">
        <v>0</v>
      </c>
      <c r="F1210" s="80">
        <v>0</v>
      </c>
      <c r="G1210" s="80">
        <v>0</v>
      </c>
      <c r="H1210" s="80">
        <f t="shared" si="61"/>
        <v>65</v>
      </c>
      <c r="I1210" s="80">
        <v>0</v>
      </c>
      <c r="J1210" s="80">
        <v>9</v>
      </c>
      <c r="K1210" s="79">
        <v>540</v>
      </c>
    </row>
    <row r="1211" spans="1:11">
      <c r="A1211" s="77" t="s">
        <v>328</v>
      </c>
      <c r="B1211" s="77">
        <v>1</v>
      </c>
      <c r="C1211" s="80">
        <v>0</v>
      </c>
      <c r="D1211" s="80">
        <f t="shared" si="60"/>
        <v>199</v>
      </c>
      <c r="E1211" s="80">
        <v>0</v>
      </c>
      <c r="F1211" s="80">
        <v>0</v>
      </c>
      <c r="G1211" s="80">
        <v>0</v>
      </c>
      <c r="H1211" s="80">
        <f t="shared" si="61"/>
        <v>69</v>
      </c>
      <c r="I1211" s="80">
        <v>0</v>
      </c>
      <c r="J1211" s="80">
        <v>10</v>
      </c>
      <c r="K1211" s="79">
        <v>690</v>
      </c>
    </row>
    <row r="1212" spans="1:11">
      <c r="A1212" s="77" t="s">
        <v>328</v>
      </c>
      <c r="B1212" s="77">
        <v>1</v>
      </c>
      <c r="C1212" s="80">
        <v>0</v>
      </c>
      <c r="D1212" s="80">
        <f t="shared" si="60"/>
        <v>211</v>
      </c>
      <c r="E1212" s="80">
        <v>0</v>
      </c>
      <c r="F1212" s="80">
        <v>0</v>
      </c>
      <c r="G1212" s="80">
        <v>0</v>
      </c>
      <c r="H1212" s="80">
        <f t="shared" si="61"/>
        <v>73</v>
      </c>
      <c r="I1212" s="80">
        <v>0</v>
      </c>
      <c r="J1212" s="80">
        <v>11</v>
      </c>
      <c r="K1212" s="79">
        <v>870</v>
      </c>
    </row>
    <row r="1213" spans="1:11">
      <c r="A1213" s="77" t="s">
        <v>328</v>
      </c>
      <c r="B1213" s="77">
        <v>1</v>
      </c>
      <c r="C1213" s="80">
        <v>0</v>
      </c>
      <c r="D1213" s="80">
        <f t="shared" si="60"/>
        <v>223</v>
      </c>
      <c r="E1213" s="80">
        <v>0</v>
      </c>
      <c r="F1213" s="80">
        <v>0</v>
      </c>
      <c r="G1213" s="80">
        <v>0</v>
      </c>
      <c r="H1213" s="80">
        <f t="shared" si="61"/>
        <v>77</v>
      </c>
      <c r="I1213" s="80">
        <v>0</v>
      </c>
      <c r="J1213" s="80">
        <v>12</v>
      </c>
      <c r="K1213" s="79">
        <v>1020</v>
      </c>
    </row>
    <row r="1214" spans="1:11">
      <c r="A1214" s="77" t="s">
        <v>328</v>
      </c>
      <c r="B1214" s="77">
        <v>1</v>
      </c>
      <c r="C1214" s="80">
        <v>0</v>
      </c>
      <c r="D1214" s="80">
        <f t="shared" si="60"/>
        <v>235</v>
      </c>
      <c r="E1214" s="80">
        <v>0</v>
      </c>
      <c r="F1214" s="80">
        <v>0</v>
      </c>
      <c r="G1214" s="80">
        <v>0</v>
      </c>
      <c r="H1214" s="80">
        <f t="shared" si="61"/>
        <v>81</v>
      </c>
      <c r="I1214" s="80">
        <v>0</v>
      </c>
      <c r="J1214" s="80">
        <v>13</v>
      </c>
      <c r="K1214" s="79">
        <v>1260</v>
      </c>
    </row>
    <row r="1215" spans="1:11">
      <c r="A1215" s="77" t="s">
        <v>328</v>
      </c>
      <c r="B1215" s="77">
        <v>1</v>
      </c>
      <c r="C1215" s="80">
        <v>0</v>
      </c>
      <c r="D1215" s="80">
        <f t="shared" si="60"/>
        <v>247</v>
      </c>
      <c r="E1215" s="80">
        <v>0</v>
      </c>
      <c r="F1215" s="80">
        <v>0</v>
      </c>
      <c r="G1215" s="80">
        <v>0</v>
      </c>
      <c r="H1215" s="80">
        <f t="shared" si="61"/>
        <v>85</v>
      </c>
      <c r="I1215" s="80">
        <v>0</v>
      </c>
      <c r="J1215" s="80">
        <v>14</v>
      </c>
      <c r="K1215" s="79">
        <v>1500</v>
      </c>
    </row>
    <row r="1216" spans="1:11">
      <c r="A1216" s="77" t="s">
        <v>328</v>
      </c>
      <c r="B1216" s="77">
        <v>1</v>
      </c>
      <c r="C1216" s="80">
        <v>0</v>
      </c>
      <c r="D1216" s="80">
        <f t="shared" si="60"/>
        <v>259</v>
      </c>
      <c r="E1216" s="80">
        <v>0</v>
      </c>
      <c r="F1216" s="80">
        <v>0</v>
      </c>
      <c r="G1216" s="80">
        <v>0</v>
      </c>
      <c r="H1216" s="80">
        <f t="shared" si="61"/>
        <v>89</v>
      </c>
      <c r="I1216" s="80">
        <v>0</v>
      </c>
      <c r="J1216" s="80">
        <v>15</v>
      </c>
      <c r="K1216" s="79">
        <v>1830</v>
      </c>
    </row>
    <row r="1217" spans="1:11">
      <c r="A1217" s="77" t="s">
        <v>328</v>
      </c>
      <c r="B1217" s="77">
        <v>1</v>
      </c>
      <c r="C1217" s="80">
        <v>0</v>
      </c>
      <c r="D1217" s="80">
        <f t="shared" si="60"/>
        <v>271</v>
      </c>
      <c r="E1217" s="80">
        <v>0</v>
      </c>
      <c r="F1217" s="80">
        <v>0</v>
      </c>
      <c r="G1217" s="80">
        <v>0</v>
      </c>
      <c r="H1217" s="80">
        <f t="shared" si="61"/>
        <v>93</v>
      </c>
      <c r="I1217" s="80">
        <v>0</v>
      </c>
      <c r="J1217" s="80">
        <v>16</v>
      </c>
      <c r="K1217" s="79">
        <v>2160</v>
      </c>
    </row>
    <row r="1218" spans="1:11">
      <c r="A1218" s="77" t="s">
        <v>328</v>
      </c>
      <c r="B1218" s="77">
        <v>1</v>
      </c>
      <c r="C1218" s="80">
        <v>0</v>
      </c>
      <c r="D1218" s="80">
        <f t="shared" si="60"/>
        <v>283</v>
      </c>
      <c r="E1218" s="80">
        <v>0</v>
      </c>
      <c r="F1218" s="80">
        <v>0</v>
      </c>
      <c r="G1218" s="80">
        <v>0</v>
      </c>
      <c r="H1218" s="80">
        <f t="shared" si="61"/>
        <v>97</v>
      </c>
      <c r="I1218" s="80">
        <v>0</v>
      </c>
      <c r="J1218" s="80">
        <v>17</v>
      </c>
      <c r="K1218" s="79">
        <v>2580</v>
      </c>
    </row>
    <row r="1219" spans="1:11">
      <c r="A1219" s="77" t="s">
        <v>328</v>
      </c>
      <c r="B1219" s="77">
        <v>1</v>
      </c>
      <c r="C1219" s="80">
        <v>0</v>
      </c>
      <c r="D1219" s="80">
        <f t="shared" si="60"/>
        <v>295</v>
      </c>
      <c r="E1219" s="80">
        <v>0</v>
      </c>
      <c r="F1219" s="80">
        <v>0</v>
      </c>
      <c r="G1219" s="80">
        <v>0</v>
      </c>
      <c r="H1219" s="80">
        <f t="shared" si="61"/>
        <v>101</v>
      </c>
      <c r="I1219" s="80">
        <v>0</v>
      </c>
      <c r="J1219" s="80">
        <v>18</v>
      </c>
      <c r="K1219" s="79">
        <v>3000</v>
      </c>
    </row>
    <row r="1220" spans="1:11">
      <c r="A1220" s="77" t="s">
        <v>328</v>
      </c>
      <c r="B1220" s="77">
        <v>1</v>
      </c>
      <c r="C1220" s="80">
        <v>0</v>
      </c>
      <c r="D1220" s="80">
        <f t="shared" si="60"/>
        <v>307</v>
      </c>
      <c r="E1220" s="80">
        <v>0</v>
      </c>
      <c r="F1220" s="80">
        <v>0</v>
      </c>
      <c r="G1220" s="80">
        <v>0</v>
      </c>
      <c r="H1220" s="80">
        <f t="shared" si="61"/>
        <v>105</v>
      </c>
      <c r="I1220" s="80">
        <v>0</v>
      </c>
      <c r="J1220" s="80">
        <v>19</v>
      </c>
      <c r="K1220" s="79">
        <v>3510</v>
      </c>
    </row>
    <row r="1221" spans="1:11">
      <c r="A1221" s="77" t="s">
        <v>328</v>
      </c>
      <c r="B1221" s="77">
        <v>1</v>
      </c>
      <c r="C1221" s="80">
        <v>0</v>
      </c>
      <c r="D1221" s="80">
        <f t="shared" si="60"/>
        <v>319</v>
      </c>
      <c r="E1221" s="80">
        <v>0</v>
      </c>
      <c r="F1221" s="80">
        <v>0</v>
      </c>
      <c r="G1221" s="80">
        <v>0</v>
      </c>
      <c r="H1221" s="80">
        <f t="shared" si="61"/>
        <v>109</v>
      </c>
      <c r="I1221" s="80">
        <v>0</v>
      </c>
      <c r="J1221" s="80">
        <v>20</v>
      </c>
      <c r="K1221" s="79">
        <v>4080</v>
      </c>
    </row>
    <row r="1222" spans="1:11">
      <c r="A1222" s="77" t="s">
        <v>328</v>
      </c>
      <c r="B1222" s="77">
        <v>1</v>
      </c>
      <c r="C1222" s="80">
        <v>0</v>
      </c>
      <c r="D1222" s="80">
        <f t="shared" si="60"/>
        <v>331</v>
      </c>
      <c r="E1222" s="80">
        <v>0</v>
      </c>
      <c r="F1222" s="80">
        <v>0</v>
      </c>
      <c r="G1222" s="80">
        <v>0</v>
      </c>
      <c r="H1222" s="80">
        <f t="shared" si="61"/>
        <v>113</v>
      </c>
      <c r="I1222" s="80">
        <v>0</v>
      </c>
      <c r="J1222" s="80">
        <v>21</v>
      </c>
      <c r="K1222" s="79">
        <v>4770</v>
      </c>
    </row>
    <row r="1223" spans="1:11">
      <c r="A1223" s="77" t="s">
        <v>328</v>
      </c>
      <c r="B1223" s="77">
        <v>1</v>
      </c>
      <c r="C1223" s="80">
        <v>0</v>
      </c>
      <c r="D1223" s="80">
        <f t="shared" si="60"/>
        <v>343</v>
      </c>
      <c r="E1223" s="80">
        <v>0</v>
      </c>
      <c r="F1223" s="80">
        <v>0</v>
      </c>
      <c r="G1223" s="80">
        <v>0</v>
      </c>
      <c r="H1223" s="80">
        <f t="shared" si="61"/>
        <v>117</v>
      </c>
      <c r="I1223" s="80">
        <v>0</v>
      </c>
      <c r="J1223" s="80">
        <v>22</v>
      </c>
      <c r="K1223" s="79">
        <v>5490</v>
      </c>
    </row>
    <row r="1224" spans="1:11">
      <c r="A1224" s="77" t="s">
        <v>328</v>
      </c>
      <c r="B1224" s="77">
        <v>1</v>
      </c>
      <c r="C1224" s="80">
        <v>0</v>
      </c>
      <c r="D1224" s="80">
        <f t="shared" si="60"/>
        <v>355</v>
      </c>
      <c r="E1224" s="80">
        <v>0</v>
      </c>
      <c r="F1224" s="80">
        <v>0</v>
      </c>
      <c r="G1224" s="80">
        <v>0</v>
      </c>
      <c r="H1224" s="80">
        <f t="shared" si="61"/>
        <v>121</v>
      </c>
      <c r="I1224" s="80">
        <v>0</v>
      </c>
      <c r="J1224" s="80">
        <v>23</v>
      </c>
      <c r="K1224" s="79">
        <v>6330</v>
      </c>
    </row>
    <row r="1225" spans="1:11">
      <c r="A1225" s="77" t="s">
        <v>328</v>
      </c>
      <c r="B1225" s="77">
        <v>1</v>
      </c>
      <c r="C1225" s="80">
        <v>0</v>
      </c>
      <c r="D1225" s="80">
        <f t="shared" si="60"/>
        <v>367</v>
      </c>
      <c r="E1225" s="80">
        <v>0</v>
      </c>
      <c r="F1225" s="80">
        <v>0</v>
      </c>
      <c r="G1225" s="80">
        <v>0</v>
      </c>
      <c r="H1225" s="80">
        <f t="shared" si="61"/>
        <v>125</v>
      </c>
      <c r="I1225" s="80">
        <v>0</v>
      </c>
      <c r="J1225" s="80">
        <v>24</v>
      </c>
      <c r="K1225" s="79">
        <v>7230</v>
      </c>
    </row>
    <row r="1226" spans="1:11">
      <c r="A1226" s="77" t="s">
        <v>328</v>
      </c>
      <c r="B1226" s="77">
        <v>1</v>
      </c>
      <c r="C1226" s="80">
        <v>0</v>
      </c>
      <c r="D1226" s="80">
        <f t="shared" si="60"/>
        <v>379</v>
      </c>
      <c r="E1226" s="80">
        <v>0</v>
      </c>
      <c r="F1226" s="80">
        <v>0</v>
      </c>
      <c r="G1226" s="80">
        <v>0</v>
      </c>
      <c r="H1226" s="80">
        <f t="shared" si="61"/>
        <v>129</v>
      </c>
      <c r="I1226" s="80">
        <v>0</v>
      </c>
      <c r="J1226" s="80">
        <v>25</v>
      </c>
      <c r="K1226" s="79">
        <v>8220</v>
      </c>
    </row>
    <row r="1227" spans="1:11">
      <c r="A1227" s="77" t="s">
        <v>328</v>
      </c>
      <c r="B1227" s="77">
        <v>1</v>
      </c>
      <c r="C1227" s="80">
        <v>0</v>
      </c>
      <c r="D1227" s="80">
        <f t="shared" si="60"/>
        <v>391</v>
      </c>
      <c r="E1227" s="80">
        <v>0</v>
      </c>
      <c r="F1227" s="80">
        <v>0</v>
      </c>
      <c r="G1227" s="80">
        <v>0</v>
      </c>
      <c r="H1227" s="80">
        <f t="shared" si="61"/>
        <v>133</v>
      </c>
      <c r="I1227" s="80">
        <v>0</v>
      </c>
      <c r="J1227" s="80">
        <v>26</v>
      </c>
      <c r="K1227" s="79">
        <v>9390</v>
      </c>
    </row>
    <row r="1228" spans="1:11">
      <c r="A1228" s="77" t="s">
        <v>328</v>
      </c>
      <c r="B1228" s="77">
        <v>1</v>
      </c>
      <c r="C1228" s="80">
        <v>0</v>
      </c>
      <c r="D1228" s="80">
        <f t="shared" si="60"/>
        <v>403</v>
      </c>
      <c r="E1228" s="80">
        <v>0</v>
      </c>
      <c r="F1228" s="80">
        <v>0</v>
      </c>
      <c r="G1228" s="80">
        <v>0</v>
      </c>
      <c r="H1228" s="80">
        <f t="shared" si="61"/>
        <v>137</v>
      </c>
      <c r="I1228" s="80">
        <v>0</v>
      </c>
      <c r="J1228" s="80">
        <v>27</v>
      </c>
      <c r="K1228" s="79">
        <v>10620</v>
      </c>
    </row>
    <row r="1229" spans="1:11">
      <c r="A1229" s="77" t="s">
        <v>328</v>
      </c>
      <c r="B1229" s="77">
        <v>1</v>
      </c>
      <c r="C1229" s="80">
        <v>0</v>
      </c>
      <c r="D1229" s="80">
        <f t="shared" si="60"/>
        <v>415</v>
      </c>
      <c r="E1229" s="80">
        <v>0</v>
      </c>
      <c r="F1229" s="80">
        <v>0</v>
      </c>
      <c r="G1229" s="80">
        <v>0</v>
      </c>
      <c r="H1229" s="80">
        <f t="shared" si="61"/>
        <v>141</v>
      </c>
      <c r="I1229" s="80">
        <v>0</v>
      </c>
      <c r="J1229" s="80">
        <v>28</v>
      </c>
      <c r="K1229" s="79">
        <v>12030</v>
      </c>
    </row>
    <row r="1230" spans="1:11">
      <c r="A1230" s="77" t="s">
        <v>328</v>
      </c>
      <c r="B1230" s="77">
        <v>1</v>
      </c>
      <c r="C1230" s="80">
        <v>0</v>
      </c>
      <c r="D1230" s="80">
        <f t="shared" si="60"/>
        <v>427</v>
      </c>
      <c r="E1230" s="80">
        <v>0</v>
      </c>
      <c r="F1230" s="80">
        <v>0</v>
      </c>
      <c r="G1230" s="80">
        <v>0</v>
      </c>
      <c r="H1230" s="80">
        <f t="shared" si="61"/>
        <v>145</v>
      </c>
      <c r="I1230" s="80">
        <v>0</v>
      </c>
      <c r="J1230" s="80">
        <v>29</v>
      </c>
      <c r="K1230" s="79">
        <v>13530</v>
      </c>
    </row>
    <row r="1231" spans="1:11">
      <c r="A1231" s="77" t="s">
        <v>328</v>
      </c>
      <c r="B1231" s="77">
        <v>1</v>
      </c>
      <c r="C1231" s="80">
        <v>0</v>
      </c>
      <c r="D1231" s="80">
        <f t="shared" si="60"/>
        <v>439</v>
      </c>
      <c r="E1231" s="80">
        <v>0</v>
      </c>
      <c r="F1231" s="80">
        <v>0</v>
      </c>
      <c r="G1231" s="80">
        <v>0</v>
      </c>
      <c r="H1231" s="80">
        <f t="shared" si="61"/>
        <v>149</v>
      </c>
      <c r="I1231" s="80">
        <v>0</v>
      </c>
      <c r="J1231" s="80">
        <v>30</v>
      </c>
      <c r="K1231" s="79">
        <v>15180</v>
      </c>
    </row>
    <row r="1232" spans="1:11">
      <c r="A1232" s="77" t="s">
        <v>328</v>
      </c>
      <c r="B1232" s="77">
        <v>1</v>
      </c>
      <c r="C1232" s="80">
        <v>0</v>
      </c>
      <c r="D1232" s="80">
        <f t="shared" si="60"/>
        <v>451</v>
      </c>
      <c r="E1232" s="80">
        <v>0</v>
      </c>
      <c r="F1232" s="80">
        <v>0</v>
      </c>
      <c r="G1232" s="80">
        <v>0</v>
      </c>
      <c r="H1232" s="80">
        <f t="shared" si="61"/>
        <v>153</v>
      </c>
      <c r="I1232" s="80">
        <v>0</v>
      </c>
      <c r="J1232" s="80">
        <v>31</v>
      </c>
      <c r="K1232" s="79">
        <v>17040</v>
      </c>
    </row>
    <row r="1233" spans="1:11">
      <c r="A1233" s="77" t="s">
        <v>328</v>
      </c>
      <c r="B1233" s="77">
        <v>1</v>
      </c>
      <c r="C1233" s="80">
        <v>0</v>
      </c>
      <c r="D1233" s="80">
        <f t="shared" si="60"/>
        <v>463</v>
      </c>
      <c r="E1233" s="80">
        <v>0</v>
      </c>
      <c r="F1233" s="80">
        <v>0</v>
      </c>
      <c r="G1233" s="80">
        <v>0</v>
      </c>
      <c r="H1233" s="80">
        <f t="shared" si="61"/>
        <v>157</v>
      </c>
      <c r="I1233" s="80">
        <v>0</v>
      </c>
      <c r="J1233" s="80">
        <v>32</v>
      </c>
      <c r="K1233" s="79">
        <v>18960</v>
      </c>
    </row>
    <row r="1234" spans="1:11">
      <c r="A1234" s="77" t="s">
        <v>328</v>
      </c>
      <c r="B1234" s="77">
        <v>1</v>
      </c>
      <c r="C1234" s="80">
        <v>0</v>
      </c>
      <c r="D1234" s="80">
        <f t="shared" si="60"/>
        <v>475</v>
      </c>
      <c r="E1234" s="80">
        <v>0</v>
      </c>
      <c r="F1234" s="80">
        <v>0</v>
      </c>
      <c r="G1234" s="80">
        <v>0</v>
      </c>
      <c r="H1234" s="80">
        <f t="shared" si="61"/>
        <v>161</v>
      </c>
      <c r="I1234" s="80">
        <v>0</v>
      </c>
      <c r="J1234" s="80">
        <v>33</v>
      </c>
      <c r="K1234" s="79">
        <v>21180</v>
      </c>
    </row>
    <row r="1235" spans="1:11">
      <c r="A1235" s="77" t="s">
        <v>328</v>
      </c>
      <c r="B1235" s="77">
        <v>1</v>
      </c>
      <c r="C1235" s="80">
        <v>0</v>
      </c>
      <c r="D1235" s="80">
        <f t="shared" si="60"/>
        <v>487</v>
      </c>
      <c r="E1235" s="80">
        <v>0</v>
      </c>
      <c r="F1235" s="80">
        <v>0</v>
      </c>
      <c r="G1235" s="80">
        <v>0</v>
      </c>
      <c r="H1235" s="80">
        <f t="shared" si="61"/>
        <v>165</v>
      </c>
      <c r="I1235" s="80">
        <v>0</v>
      </c>
      <c r="J1235" s="80">
        <v>34</v>
      </c>
      <c r="K1235" s="79">
        <v>23520</v>
      </c>
    </row>
    <row r="1236" spans="1:11">
      <c r="A1236" s="77" t="s">
        <v>328</v>
      </c>
      <c r="B1236" s="77">
        <v>1</v>
      </c>
      <c r="C1236" s="80">
        <v>0</v>
      </c>
      <c r="D1236" s="80">
        <f t="shared" si="60"/>
        <v>499</v>
      </c>
      <c r="E1236" s="80">
        <v>0</v>
      </c>
      <c r="F1236" s="80">
        <v>0</v>
      </c>
      <c r="G1236" s="80">
        <v>0</v>
      </c>
      <c r="H1236" s="80">
        <f t="shared" si="61"/>
        <v>169</v>
      </c>
      <c r="I1236" s="80">
        <v>0</v>
      </c>
      <c r="J1236" s="80">
        <v>35</v>
      </c>
      <c r="K1236" s="79">
        <v>26100</v>
      </c>
    </row>
    <row r="1237" spans="1:11">
      <c r="A1237" s="77" t="s">
        <v>328</v>
      </c>
      <c r="B1237" s="77">
        <v>1</v>
      </c>
      <c r="C1237" s="80">
        <v>0</v>
      </c>
      <c r="D1237" s="80">
        <f t="shared" si="60"/>
        <v>511</v>
      </c>
      <c r="E1237" s="80">
        <v>0</v>
      </c>
      <c r="F1237" s="80">
        <v>0</v>
      </c>
      <c r="G1237" s="80">
        <v>0</v>
      </c>
      <c r="H1237" s="80">
        <f t="shared" si="61"/>
        <v>173</v>
      </c>
      <c r="I1237" s="80">
        <v>0</v>
      </c>
      <c r="J1237" s="80">
        <v>36</v>
      </c>
      <c r="K1237" s="79">
        <v>28920</v>
      </c>
    </row>
    <row r="1238" spans="1:11">
      <c r="A1238" s="77" t="s">
        <v>328</v>
      </c>
      <c r="B1238" s="77">
        <v>1</v>
      </c>
      <c r="C1238" s="80">
        <v>0</v>
      </c>
      <c r="D1238" s="80">
        <f t="shared" si="60"/>
        <v>523</v>
      </c>
      <c r="E1238" s="80">
        <v>0</v>
      </c>
      <c r="F1238" s="80">
        <v>0</v>
      </c>
      <c r="G1238" s="80">
        <v>0</v>
      </c>
      <c r="H1238" s="80">
        <f t="shared" si="61"/>
        <v>177</v>
      </c>
      <c r="I1238" s="80">
        <v>0</v>
      </c>
      <c r="J1238" s="80">
        <v>37</v>
      </c>
      <c r="K1238" s="79">
        <v>32100</v>
      </c>
    </row>
    <row r="1239" spans="1:11">
      <c r="A1239" s="77" t="s">
        <v>328</v>
      </c>
      <c r="B1239" s="77">
        <v>1</v>
      </c>
      <c r="C1239" s="80">
        <v>0</v>
      </c>
      <c r="D1239" s="80">
        <f t="shared" si="60"/>
        <v>535</v>
      </c>
      <c r="E1239" s="80">
        <v>0</v>
      </c>
      <c r="F1239" s="80">
        <v>0</v>
      </c>
      <c r="G1239" s="80">
        <v>0</v>
      </c>
      <c r="H1239" s="80">
        <f t="shared" si="61"/>
        <v>181</v>
      </c>
      <c r="I1239" s="80">
        <v>0</v>
      </c>
      <c r="J1239" s="80">
        <v>38</v>
      </c>
      <c r="K1239" s="79">
        <v>35400</v>
      </c>
    </row>
    <row r="1240" spans="1:11">
      <c r="A1240" s="77" t="s">
        <v>328</v>
      </c>
      <c r="B1240" s="77">
        <v>1</v>
      </c>
      <c r="C1240" s="80">
        <v>0</v>
      </c>
      <c r="D1240" s="80">
        <f t="shared" si="60"/>
        <v>547</v>
      </c>
      <c r="E1240" s="80">
        <v>0</v>
      </c>
      <c r="F1240" s="80">
        <v>0</v>
      </c>
      <c r="G1240" s="80">
        <v>0</v>
      </c>
      <c r="H1240" s="80">
        <f t="shared" si="61"/>
        <v>185</v>
      </c>
      <c r="I1240" s="80">
        <v>0</v>
      </c>
      <c r="J1240" s="80">
        <v>39</v>
      </c>
      <c r="K1240" s="79">
        <v>39000</v>
      </c>
    </row>
    <row r="1241" spans="1:11">
      <c r="A1241" s="77" t="s">
        <v>328</v>
      </c>
      <c r="B1241" s="77">
        <v>1</v>
      </c>
      <c r="C1241" s="80">
        <v>0</v>
      </c>
      <c r="D1241" s="80">
        <f t="shared" si="60"/>
        <v>559</v>
      </c>
      <c r="E1241" s="80">
        <v>0</v>
      </c>
      <c r="F1241" s="80">
        <v>0</v>
      </c>
      <c r="G1241" s="80">
        <v>0</v>
      </c>
      <c r="H1241" s="80">
        <f t="shared" si="61"/>
        <v>189</v>
      </c>
      <c r="I1241" s="80">
        <v>0</v>
      </c>
      <c r="J1241" s="80">
        <v>40</v>
      </c>
      <c r="K1241" s="79">
        <v>42600</v>
      </c>
    </row>
    <row r="1242" spans="1:11">
      <c r="A1242" s="77" t="s">
        <v>328</v>
      </c>
      <c r="B1242" s="77">
        <v>1</v>
      </c>
      <c r="C1242" s="80">
        <v>0</v>
      </c>
      <c r="D1242" s="80">
        <f t="shared" si="60"/>
        <v>571</v>
      </c>
      <c r="E1242" s="80">
        <v>0</v>
      </c>
      <c r="F1242" s="80">
        <v>0</v>
      </c>
      <c r="G1242" s="80">
        <v>0</v>
      </c>
      <c r="H1242" s="80">
        <f t="shared" si="61"/>
        <v>193</v>
      </c>
      <c r="I1242" s="80">
        <v>0</v>
      </c>
      <c r="J1242" s="80">
        <v>41</v>
      </c>
      <c r="K1242" s="79">
        <v>46800</v>
      </c>
    </row>
    <row r="1243" spans="1:11">
      <c r="A1243" s="77" t="s">
        <v>328</v>
      </c>
      <c r="B1243" s="77">
        <v>1</v>
      </c>
      <c r="C1243" s="80">
        <v>0</v>
      </c>
      <c r="D1243" s="80">
        <f t="shared" si="60"/>
        <v>583</v>
      </c>
      <c r="E1243" s="80">
        <v>0</v>
      </c>
      <c r="F1243" s="80">
        <v>0</v>
      </c>
      <c r="G1243" s="80">
        <v>0</v>
      </c>
      <c r="H1243" s="80">
        <f t="shared" si="61"/>
        <v>197</v>
      </c>
      <c r="I1243" s="80">
        <v>0</v>
      </c>
      <c r="J1243" s="80">
        <v>42</v>
      </c>
      <c r="K1243" s="79">
        <v>51300</v>
      </c>
    </row>
    <row r="1244" spans="1:11">
      <c r="A1244" s="77" t="s">
        <v>328</v>
      </c>
      <c r="B1244" s="77">
        <v>1</v>
      </c>
      <c r="C1244" s="80">
        <v>0</v>
      </c>
      <c r="D1244" s="80">
        <f t="shared" si="60"/>
        <v>595</v>
      </c>
      <c r="E1244" s="80">
        <v>0</v>
      </c>
      <c r="F1244" s="80">
        <v>0</v>
      </c>
      <c r="G1244" s="80">
        <v>0</v>
      </c>
      <c r="H1244" s="80">
        <f t="shared" si="61"/>
        <v>201</v>
      </c>
      <c r="I1244" s="80">
        <v>0</v>
      </c>
      <c r="J1244" s="80">
        <v>43</v>
      </c>
      <c r="K1244" s="79">
        <v>56100</v>
      </c>
    </row>
    <row r="1245" spans="1:11">
      <c r="A1245" s="77" t="s">
        <v>328</v>
      </c>
      <c r="B1245" s="77">
        <v>1</v>
      </c>
      <c r="C1245" s="80">
        <v>0</v>
      </c>
      <c r="D1245" s="80">
        <f t="shared" si="60"/>
        <v>607</v>
      </c>
      <c r="E1245" s="80">
        <v>0</v>
      </c>
      <c r="F1245" s="80">
        <v>0</v>
      </c>
      <c r="G1245" s="80">
        <v>0</v>
      </c>
      <c r="H1245" s="80">
        <f t="shared" si="61"/>
        <v>205</v>
      </c>
      <c r="I1245" s="80">
        <v>0</v>
      </c>
      <c r="J1245" s="80">
        <v>44</v>
      </c>
      <c r="K1245" s="79">
        <v>61200</v>
      </c>
    </row>
    <row r="1246" spans="1:11">
      <c r="A1246" s="77" t="s">
        <v>328</v>
      </c>
      <c r="B1246" s="77">
        <v>1</v>
      </c>
      <c r="C1246" s="80">
        <v>0</v>
      </c>
      <c r="D1246" s="80">
        <f t="shared" si="60"/>
        <v>619</v>
      </c>
      <c r="E1246" s="80">
        <v>0</v>
      </c>
      <c r="F1246" s="80">
        <v>0</v>
      </c>
      <c r="G1246" s="80">
        <v>0</v>
      </c>
      <c r="H1246" s="80">
        <f t="shared" si="61"/>
        <v>209</v>
      </c>
      <c r="I1246" s="80">
        <v>0</v>
      </c>
      <c r="J1246" s="80">
        <v>45</v>
      </c>
      <c r="K1246" s="79">
        <v>66600</v>
      </c>
    </row>
    <row r="1247" spans="1:11">
      <c r="A1247" s="77" t="s">
        <v>328</v>
      </c>
      <c r="B1247" s="77">
        <v>1</v>
      </c>
      <c r="C1247" s="80">
        <v>0</v>
      </c>
      <c r="D1247" s="80">
        <f t="shared" si="60"/>
        <v>631</v>
      </c>
      <c r="E1247" s="80">
        <v>0</v>
      </c>
      <c r="F1247" s="80">
        <v>0</v>
      </c>
      <c r="G1247" s="80">
        <v>0</v>
      </c>
      <c r="H1247" s="80">
        <f t="shared" si="61"/>
        <v>213</v>
      </c>
      <c r="I1247" s="80">
        <v>0</v>
      </c>
      <c r="J1247" s="80">
        <v>46</v>
      </c>
      <c r="K1247" s="79">
        <v>72600</v>
      </c>
    </row>
    <row r="1248" spans="1:11">
      <c r="A1248" s="77" t="s">
        <v>328</v>
      </c>
      <c r="B1248" s="77">
        <v>1</v>
      </c>
      <c r="C1248" s="80">
        <v>0</v>
      </c>
      <c r="D1248" s="80">
        <f t="shared" si="60"/>
        <v>643</v>
      </c>
      <c r="E1248" s="80">
        <v>0</v>
      </c>
      <c r="F1248" s="80">
        <v>0</v>
      </c>
      <c r="G1248" s="80">
        <v>0</v>
      </c>
      <c r="H1248" s="80">
        <f t="shared" si="61"/>
        <v>217</v>
      </c>
      <c r="I1248" s="80">
        <v>0</v>
      </c>
      <c r="J1248" s="80">
        <v>47</v>
      </c>
      <c r="K1248" s="79">
        <v>78600</v>
      </c>
    </row>
    <row r="1249" spans="1:11">
      <c r="A1249" s="77" t="s">
        <v>328</v>
      </c>
      <c r="B1249" s="77">
        <v>1</v>
      </c>
      <c r="C1249" s="80">
        <v>0</v>
      </c>
      <c r="D1249" s="80">
        <f t="shared" si="60"/>
        <v>655</v>
      </c>
      <c r="E1249" s="80">
        <v>0</v>
      </c>
      <c r="F1249" s="80">
        <v>0</v>
      </c>
      <c r="G1249" s="80">
        <v>0</v>
      </c>
      <c r="H1249" s="80">
        <f t="shared" si="61"/>
        <v>221</v>
      </c>
      <c r="I1249" s="80">
        <v>0</v>
      </c>
      <c r="J1249" s="80">
        <v>48</v>
      </c>
      <c r="K1249" s="79">
        <v>85200</v>
      </c>
    </row>
    <row r="1250" spans="1:11">
      <c r="A1250" s="77" t="s">
        <v>328</v>
      </c>
      <c r="B1250" s="77">
        <v>1</v>
      </c>
      <c r="C1250" s="80">
        <v>0</v>
      </c>
      <c r="D1250" s="80">
        <f t="shared" si="60"/>
        <v>667</v>
      </c>
      <c r="E1250" s="80">
        <v>0</v>
      </c>
      <c r="F1250" s="80">
        <v>0</v>
      </c>
      <c r="G1250" s="80">
        <v>0</v>
      </c>
      <c r="H1250" s="80">
        <f t="shared" si="61"/>
        <v>225</v>
      </c>
      <c r="I1250" s="80">
        <v>0</v>
      </c>
      <c r="J1250" s="80">
        <v>49</v>
      </c>
      <c r="K1250" s="79">
        <v>92400</v>
      </c>
    </row>
    <row r="1251" spans="1:11">
      <c r="A1251" s="77" t="s">
        <v>328</v>
      </c>
      <c r="B1251" s="77">
        <v>1</v>
      </c>
      <c r="C1251" s="80">
        <v>0</v>
      </c>
      <c r="D1251" s="80">
        <f t="shared" si="60"/>
        <v>679</v>
      </c>
      <c r="E1251" s="80">
        <v>0</v>
      </c>
      <c r="F1251" s="80">
        <v>0</v>
      </c>
      <c r="G1251" s="80">
        <v>0</v>
      </c>
      <c r="H1251" s="80">
        <f t="shared" si="61"/>
        <v>229</v>
      </c>
      <c r="I1251" s="80">
        <v>0</v>
      </c>
      <c r="J1251" s="80">
        <v>50</v>
      </c>
      <c r="K1251" s="79">
        <v>100200</v>
      </c>
    </row>
    <row r="1252" spans="1:11">
      <c r="A1252" s="77" t="s">
        <v>328</v>
      </c>
      <c r="B1252" s="77">
        <v>1</v>
      </c>
      <c r="C1252" s="80">
        <v>0</v>
      </c>
      <c r="D1252" s="80">
        <f t="shared" si="60"/>
        <v>691</v>
      </c>
      <c r="E1252" s="80">
        <v>0</v>
      </c>
      <c r="F1252" s="80">
        <v>0</v>
      </c>
      <c r="G1252" s="80">
        <v>0</v>
      </c>
      <c r="H1252" s="80">
        <f t="shared" si="61"/>
        <v>233</v>
      </c>
      <c r="I1252" s="80">
        <v>0</v>
      </c>
      <c r="J1252" s="80">
        <v>51</v>
      </c>
      <c r="K1252" s="79">
        <v>108300</v>
      </c>
    </row>
    <row r="1253" spans="1:11">
      <c r="A1253" s="77" t="s">
        <v>328</v>
      </c>
      <c r="B1253" s="77">
        <v>1</v>
      </c>
      <c r="C1253" s="80">
        <v>0</v>
      </c>
      <c r="D1253" s="80">
        <f t="shared" si="60"/>
        <v>703</v>
      </c>
      <c r="E1253" s="80">
        <v>0</v>
      </c>
      <c r="F1253" s="80">
        <v>0</v>
      </c>
      <c r="G1253" s="80">
        <v>0</v>
      </c>
      <c r="H1253" s="80">
        <f t="shared" si="61"/>
        <v>237</v>
      </c>
      <c r="I1253" s="80">
        <v>0</v>
      </c>
      <c r="J1253" s="80">
        <v>52</v>
      </c>
      <c r="K1253" s="79">
        <v>117000</v>
      </c>
    </row>
    <row r="1254" spans="1:11">
      <c r="A1254" s="77" t="s">
        <v>328</v>
      </c>
      <c r="B1254" s="77">
        <v>1</v>
      </c>
      <c r="C1254" s="80">
        <v>0</v>
      </c>
      <c r="D1254" s="80">
        <f t="shared" si="60"/>
        <v>715</v>
      </c>
      <c r="E1254" s="80">
        <v>0</v>
      </c>
      <c r="F1254" s="80">
        <v>0</v>
      </c>
      <c r="G1254" s="80">
        <v>0</v>
      </c>
      <c r="H1254" s="80">
        <f t="shared" si="61"/>
        <v>241</v>
      </c>
      <c r="I1254" s="80">
        <v>0</v>
      </c>
      <c r="J1254" s="80">
        <v>53</v>
      </c>
      <c r="K1254" s="79">
        <v>126000</v>
      </c>
    </row>
    <row r="1255" spans="1:11">
      <c r="A1255" s="77" t="s">
        <v>328</v>
      </c>
      <c r="B1255" s="77">
        <v>1</v>
      </c>
      <c r="C1255" s="80">
        <v>0</v>
      </c>
      <c r="D1255" s="80">
        <f t="shared" si="60"/>
        <v>727</v>
      </c>
      <c r="E1255" s="80">
        <v>0</v>
      </c>
      <c r="F1255" s="80">
        <v>0</v>
      </c>
      <c r="G1255" s="80">
        <v>0</v>
      </c>
      <c r="H1255" s="80">
        <f t="shared" si="61"/>
        <v>245</v>
      </c>
      <c r="I1255" s="80">
        <v>0</v>
      </c>
      <c r="J1255" s="80">
        <v>54</v>
      </c>
      <c r="K1255" s="79">
        <v>135900</v>
      </c>
    </row>
    <row r="1256" spans="1:11">
      <c r="A1256" s="77" t="s">
        <v>328</v>
      </c>
      <c r="B1256" s="77">
        <v>1</v>
      </c>
      <c r="C1256" s="80">
        <v>0</v>
      </c>
      <c r="D1256" s="80">
        <f t="shared" si="60"/>
        <v>739</v>
      </c>
      <c r="E1256" s="80">
        <v>0</v>
      </c>
      <c r="F1256" s="80">
        <v>0</v>
      </c>
      <c r="G1256" s="80">
        <v>0</v>
      </c>
      <c r="H1256" s="80">
        <f t="shared" si="61"/>
        <v>249</v>
      </c>
      <c r="I1256" s="80">
        <v>0</v>
      </c>
      <c r="J1256" s="80">
        <v>55</v>
      </c>
      <c r="K1256" s="79">
        <v>146400</v>
      </c>
    </row>
    <row r="1257" spans="1:11">
      <c r="A1257" s="77" t="s">
        <v>328</v>
      </c>
      <c r="B1257" s="77">
        <v>1</v>
      </c>
      <c r="C1257" s="80">
        <v>0</v>
      </c>
      <c r="D1257" s="80">
        <f t="shared" si="60"/>
        <v>751</v>
      </c>
      <c r="E1257" s="80">
        <v>0</v>
      </c>
      <c r="F1257" s="80">
        <v>0</v>
      </c>
      <c r="G1257" s="80">
        <v>0</v>
      </c>
      <c r="H1257" s="80">
        <f t="shared" si="61"/>
        <v>253</v>
      </c>
      <c r="I1257" s="80">
        <v>0</v>
      </c>
      <c r="J1257" s="80">
        <v>56</v>
      </c>
      <c r="K1257" s="79">
        <v>157200</v>
      </c>
    </row>
    <row r="1258" spans="1:11">
      <c r="A1258" s="77" t="s">
        <v>328</v>
      </c>
      <c r="B1258" s="77">
        <v>1</v>
      </c>
      <c r="C1258" s="80">
        <v>0</v>
      </c>
      <c r="D1258" s="80">
        <f t="shared" si="60"/>
        <v>763</v>
      </c>
      <c r="E1258" s="80">
        <v>0</v>
      </c>
      <c r="F1258" s="80">
        <v>0</v>
      </c>
      <c r="G1258" s="80">
        <v>0</v>
      </c>
      <c r="H1258" s="80">
        <f t="shared" si="61"/>
        <v>257</v>
      </c>
      <c r="I1258" s="80">
        <v>0</v>
      </c>
      <c r="J1258" s="80">
        <v>57</v>
      </c>
      <c r="K1258" s="79">
        <v>168900</v>
      </c>
    </row>
    <row r="1259" spans="1:11">
      <c r="A1259" s="77" t="s">
        <v>328</v>
      </c>
      <c r="B1259" s="77">
        <v>1</v>
      </c>
      <c r="C1259" s="80">
        <v>0</v>
      </c>
      <c r="D1259" s="80">
        <f t="shared" si="60"/>
        <v>775</v>
      </c>
      <c r="E1259" s="80">
        <v>0</v>
      </c>
      <c r="F1259" s="80">
        <v>0</v>
      </c>
      <c r="G1259" s="80">
        <v>0</v>
      </c>
      <c r="H1259" s="80">
        <f t="shared" si="61"/>
        <v>261</v>
      </c>
      <c r="I1259" s="80">
        <v>0</v>
      </c>
      <c r="J1259" s="80">
        <v>58</v>
      </c>
      <c r="K1259" s="79">
        <v>181500</v>
      </c>
    </row>
    <row r="1260" spans="1:11">
      <c r="A1260" s="77" t="s">
        <v>328</v>
      </c>
      <c r="B1260" s="77">
        <v>1</v>
      </c>
      <c r="C1260" s="80">
        <v>0</v>
      </c>
      <c r="D1260" s="80">
        <f t="shared" si="60"/>
        <v>787</v>
      </c>
      <c r="E1260" s="80">
        <v>0</v>
      </c>
      <c r="F1260" s="80">
        <v>0</v>
      </c>
      <c r="G1260" s="80">
        <v>0</v>
      </c>
      <c r="H1260" s="80">
        <f t="shared" si="61"/>
        <v>265</v>
      </c>
      <c r="I1260" s="80">
        <v>0</v>
      </c>
      <c r="J1260" s="80">
        <v>59</v>
      </c>
      <c r="K1260" s="79">
        <v>194400</v>
      </c>
    </row>
    <row r="1261" spans="1:11">
      <c r="A1261" s="77" t="s">
        <v>328</v>
      </c>
      <c r="B1261" s="77">
        <v>1</v>
      </c>
      <c r="C1261" s="80">
        <v>0</v>
      </c>
      <c r="D1261" s="80">
        <f t="shared" si="60"/>
        <v>799</v>
      </c>
      <c r="E1261" s="80">
        <v>0</v>
      </c>
      <c r="F1261" s="80">
        <v>0</v>
      </c>
      <c r="G1261" s="80">
        <v>0</v>
      </c>
      <c r="H1261" s="80">
        <f t="shared" si="61"/>
        <v>269</v>
      </c>
      <c r="I1261" s="80">
        <v>0</v>
      </c>
      <c r="J1261" s="80">
        <v>60</v>
      </c>
      <c r="K1261" s="79">
        <v>208500</v>
      </c>
    </row>
    <row r="1262" spans="1:11">
      <c r="A1262" s="77" t="s">
        <v>328</v>
      </c>
      <c r="B1262" s="77">
        <v>1</v>
      </c>
      <c r="C1262" s="80">
        <v>0</v>
      </c>
      <c r="D1262" s="80">
        <f t="shared" si="60"/>
        <v>811</v>
      </c>
      <c r="E1262" s="80">
        <v>0</v>
      </c>
      <c r="F1262" s="80">
        <v>0</v>
      </c>
      <c r="G1262" s="80">
        <v>0</v>
      </c>
      <c r="H1262" s="80">
        <f t="shared" si="61"/>
        <v>273</v>
      </c>
      <c r="I1262" s="80">
        <v>0</v>
      </c>
      <c r="J1262" s="80">
        <v>61</v>
      </c>
      <c r="K1262" s="79">
        <v>223200</v>
      </c>
    </row>
    <row r="1263" spans="1:11">
      <c r="A1263" s="77" t="s">
        <v>328</v>
      </c>
      <c r="B1263" s="77">
        <v>1</v>
      </c>
      <c r="C1263" s="80">
        <v>0</v>
      </c>
      <c r="D1263" s="80">
        <f t="shared" si="60"/>
        <v>823</v>
      </c>
      <c r="E1263" s="80">
        <v>0</v>
      </c>
      <c r="F1263" s="80">
        <v>0</v>
      </c>
      <c r="G1263" s="80">
        <v>0</v>
      </c>
      <c r="H1263" s="80">
        <f t="shared" si="61"/>
        <v>277</v>
      </c>
      <c r="I1263" s="80">
        <v>0</v>
      </c>
      <c r="J1263" s="80">
        <v>62</v>
      </c>
      <c r="K1263" s="79">
        <v>238800</v>
      </c>
    </row>
    <row r="1264" spans="1:11">
      <c r="A1264" s="77" t="s">
        <v>328</v>
      </c>
      <c r="B1264" s="77">
        <v>1</v>
      </c>
      <c r="C1264" s="80">
        <v>0</v>
      </c>
      <c r="D1264" s="80">
        <f t="shared" si="60"/>
        <v>835</v>
      </c>
      <c r="E1264" s="80">
        <v>0</v>
      </c>
      <c r="F1264" s="80">
        <v>0</v>
      </c>
      <c r="G1264" s="80">
        <v>0</v>
      </c>
      <c r="H1264" s="80">
        <f t="shared" si="61"/>
        <v>281</v>
      </c>
      <c r="I1264" s="80">
        <v>0</v>
      </c>
      <c r="J1264" s="80">
        <v>63</v>
      </c>
      <c r="K1264" s="79">
        <v>255300</v>
      </c>
    </row>
    <row r="1265" spans="1:11">
      <c r="A1265" s="77" t="s">
        <v>328</v>
      </c>
      <c r="B1265" s="77">
        <v>1</v>
      </c>
      <c r="C1265" s="80">
        <v>0</v>
      </c>
      <c r="D1265" s="80">
        <f t="shared" si="60"/>
        <v>847</v>
      </c>
      <c r="E1265" s="80">
        <v>0</v>
      </c>
      <c r="F1265" s="80">
        <v>0</v>
      </c>
      <c r="G1265" s="80">
        <v>0</v>
      </c>
      <c r="H1265" s="80">
        <f t="shared" si="61"/>
        <v>285</v>
      </c>
      <c r="I1265" s="80">
        <v>0</v>
      </c>
      <c r="J1265" s="80">
        <v>64</v>
      </c>
      <c r="K1265" s="79">
        <v>272400</v>
      </c>
    </row>
    <row r="1266" spans="1:11">
      <c r="A1266" s="77" t="s">
        <v>328</v>
      </c>
      <c r="B1266" s="77">
        <v>1</v>
      </c>
      <c r="C1266" s="80">
        <v>0</v>
      </c>
      <c r="D1266" s="80">
        <f t="shared" si="60"/>
        <v>859</v>
      </c>
      <c r="E1266" s="80">
        <v>0</v>
      </c>
      <c r="F1266" s="80">
        <v>0</v>
      </c>
      <c r="G1266" s="80">
        <v>0</v>
      </c>
      <c r="H1266" s="80">
        <f t="shared" si="61"/>
        <v>289</v>
      </c>
      <c r="I1266" s="80">
        <v>0</v>
      </c>
      <c r="J1266" s="80">
        <v>65</v>
      </c>
      <c r="K1266" s="79">
        <v>291000</v>
      </c>
    </row>
    <row r="1267" spans="1:11">
      <c r="A1267" s="77" t="s">
        <v>328</v>
      </c>
      <c r="B1267" s="77">
        <v>1</v>
      </c>
      <c r="C1267" s="80">
        <v>0</v>
      </c>
      <c r="D1267" s="80">
        <f t="shared" ref="D1267:D1281" si="62">91+12*(J1267-1)</f>
        <v>871</v>
      </c>
      <c r="E1267" s="80">
        <v>0</v>
      </c>
      <c r="F1267" s="80">
        <v>0</v>
      </c>
      <c r="G1267" s="80">
        <v>0</v>
      </c>
      <c r="H1267" s="80">
        <f t="shared" ref="H1267:H1281" si="63">33+4*(J1267-1)</f>
        <v>293</v>
      </c>
      <c r="I1267" s="80">
        <v>0</v>
      </c>
      <c r="J1267" s="80">
        <v>66</v>
      </c>
      <c r="K1267" s="79">
        <v>309900</v>
      </c>
    </row>
    <row r="1268" spans="1:11">
      <c r="A1268" s="77" t="s">
        <v>328</v>
      </c>
      <c r="B1268" s="77">
        <v>1</v>
      </c>
      <c r="C1268" s="80">
        <v>0</v>
      </c>
      <c r="D1268" s="80">
        <f t="shared" si="62"/>
        <v>883</v>
      </c>
      <c r="E1268" s="80">
        <v>0</v>
      </c>
      <c r="F1268" s="80">
        <v>0</v>
      </c>
      <c r="G1268" s="80">
        <v>0</v>
      </c>
      <c r="H1268" s="80">
        <f t="shared" si="63"/>
        <v>297</v>
      </c>
      <c r="I1268" s="80">
        <v>0</v>
      </c>
      <c r="J1268" s="80">
        <v>67</v>
      </c>
      <c r="K1268" s="79">
        <v>330600</v>
      </c>
    </row>
    <row r="1269" spans="1:11">
      <c r="A1269" s="77" t="s">
        <v>328</v>
      </c>
      <c r="B1269" s="77">
        <v>1</v>
      </c>
      <c r="C1269" s="80">
        <v>0</v>
      </c>
      <c r="D1269" s="80">
        <f t="shared" si="62"/>
        <v>895</v>
      </c>
      <c r="E1269" s="80">
        <v>0</v>
      </c>
      <c r="F1269" s="80">
        <v>0</v>
      </c>
      <c r="G1269" s="80">
        <v>0</v>
      </c>
      <c r="H1269" s="80">
        <f t="shared" si="63"/>
        <v>301</v>
      </c>
      <c r="I1269" s="80">
        <v>0</v>
      </c>
      <c r="J1269" s="80">
        <v>68</v>
      </c>
      <c r="K1269" s="79">
        <v>352200</v>
      </c>
    </row>
    <row r="1270" spans="1:11">
      <c r="A1270" s="77" t="s">
        <v>328</v>
      </c>
      <c r="B1270" s="77">
        <v>1</v>
      </c>
      <c r="C1270" s="80">
        <v>0</v>
      </c>
      <c r="D1270" s="80">
        <f t="shared" si="62"/>
        <v>907</v>
      </c>
      <c r="E1270" s="80">
        <v>0</v>
      </c>
      <c r="F1270" s="80">
        <v>0</v>
      </c>
      <c r="G1270" s="80">
        <v>0</v>
      </c>
      <c r="H1270" s="80">
        <f t="shared" si="63"/>
        <v>305</v>
      </c>
      <c r="I1270" s="80">
        <v>0</v>
      </c>
      <c r="J1270" s="80">
        <v>69</v>
      </c>
      <c r="K1270" s="79">
        <v>374700</v>
      </c>
    </row>
    <row r="1271" spans="1:11">
      <c r="A1271" s="77" t="s">
        <v>328</v>
      </c>
      <c r="B1271" s="77">
        <v>1</v>
      </c>
      <c r="C1271" s="80">
        <v>0</v>
      </c>
      <c r="D1271" s="80">
        <f t="shared" si="62"/>
        <v>919</v>
      </c>
      <c r="E1271" s="80">
        <v>0</v>
      </c>
      <c r="F1271" s="80">
        <v>0</v>
      </c>
      <c r="G1271" s="80">
        <v>0</v>
      </c>
      <c r="H1271" s="80">
        <f t="shared" si="63"/>
        <v>309</v>
      </c>
      <c r="I1271" s="80">
        <v>0</v>
      </c>
      <c r="J1271" s="80">
        <v>70</v>
      </c>
      <c r="K1271" s="79">
        <v>398400</v>
      </c>
    </row>
    <row r="1272" spans="1:11">
      <c r="A1272" s="77" t="s">
        <v>328</v>
      </c>
      <c r="B1272" s="77">
        <v>1</v>
      </c>
      <c r="C1272" s="80">
        <v>0</v>
      </c>
      <c r="D1272" s="80">
        <f t="shared" si="62"/>
        <v>931</v>
      </c>
      <c r="E1272" s="80">
        <v>0</v>
      </c>
      <c r="F1272" s="80">
        <v>0</v>
      </c>
      <c r="G1272" s="80">
        <v>0</v>
      </c>
      <c r="H1272" s="80">
        <f t="shared" si="63"/>
        <v>313</v>
      </c>
      <c r="I1272" s="80">
        <v>0</v>
      </c>
      <c r="J1272" s="80">
        <v>71</v>
      </c>
      <c r="K1272" s="78">
        <v>423600</v>
      </c>
    </row>
    <row r="1273" spans="1:11">
      <c r="A1273" s="77" t="s">
        <v>328</v>
      </c>
      <c r="B1273" s="77">
        <v>1</v>
      </c>
      <c r="C1273" s="80">
        <v>0</v>
      </c>
      <c r="D1273" s="80">
        <f t="shared" si="62"/>
        <v>943</v>
      </c>
      <c r="E1273" s="80">
        <v>0</v>
      </c>
      <c r="F1273" s="80">
        <v>0</v>
      </c>
      <c r="G1273" s="80">
        <v>0</v>
      </c>
      <c r="H1273" s="80">
        <f t="shared" si="63"/>
        <v>317</v>
      </c>
      <c r="I1273" s="80">
        <v>0</v>
      </c>
      <c r="J1273" s="80">
        <v>72</v>
      </c>
      <c r="K1273" s="78">
        <v>449700</v>
      </c>
    </row>
    <row r="1274" spans="1:11">
      <c r="A1274" s="77" t="s">
        <v>328</v>
      </c>
      <c r="B1274" s="77">
        <v>1</v>
      </c>
      <c r="C1274" s="80">
        <v>0</v>
      </c>
      <c r="D1274" s="80">
        <f t="shared" si="62"/>
        <v>955</v>
      </c>
      <c r="E1274" s="80">
        <v>0</v>
      </c>
      <c r="F1274" s="80">
        <v>0</v>
      </c>
      <c r="G1274" s="80">
        <v>0</v>
      </c>
      <c r="H1274" s="80">
        <f t="shared" si="63"/>
        <v>321</v>
      </c>
      <c r="I1274" s="80">
        <v>0</v>
      </c>
      <c r="J1274" s="80">
        <v>73</v>
      </c>
      <c r="K1274" s="78">
        <v>477600</v>
      </c>
    </row>
    <row r="1275" spans="1:11">
      <c r="A1275" s="77" t="s">
        <v>328</v>
      </c>
      <c r="B1275" s="77">
        <v>1</v>
      </c>
      <c r="C1275" s="80">
        <v>0</v>
      </c>
      <c r="D1275" s="80">
        <f t="shared" si="62"/>
        <v>967</v>
      </c>
      <c r="E1275" s="80">
        <v>0</v>
      </c>
      <c r="F1275" s="80">
        <v>0</v>
      </c>
      <c r="G1275" s="80">
        <v>0</v>
      </c>
      <c r="H1275" s="80">
        <f t="shared" si="63"/>
        <v>325</v>
      </c>
      <c r="I1275" s="80">
        <v>0</v>
      </c>
      <c r="J1275" s="80">
        <v>74</v>
      </c>
      <c r="K1275" s="78">
        <v>507000</v>
      </c>
    </row>
    <row r="1276" spans="1:11">
      <c r="A1276" s="77" t="s">
        <v>328</v>
      </c>
      <c r="B1276" s="77">
        <v>1</v>
      </c>
      <c r="C1276" s="80">
        <v>0</v>
      </c>
      <c r="D1276" s="80">
        <f t="shared" si="62"/>
        <v>979</v>
      </c>
      <c r="E1276" s="80">
        <v>0</v>
      </c>
      <c r="F1276" s="80">
        <v>0</v>
      </c>
      <c r="G1276" s="80">
        <v>0</v>
      </c>
      <c r="H1276" s="80">
        <f t="shared" si="63"/>
        <v>329</v>
      </c>
      <c r="I1276" s="80">
        <v>0</v>
      </c>
      <c r="J1276" s="80">
        <v>75</v>
      </c>
      <c r="K1276" s="78">
        <v>537600</v>
      </c>
    </row>
    <row r="1277" spans="1:11">
      <c r="A1277" s="77" t="s">
        <v>328</v>
      </c>
      <c r="B1277" s="77">
        <v>1</v>
      </c>
      <c r="C1277" s="80">
        <v>0</v>
      </c>
      <c r="D1277" s="80">
        <f t="shared" si="62"/>
        <v>991</v>
      </c>
      <c r="E1277" s="80">
        <v>0</v>
      </c>
      <c r="F1277" s="80">
        <v>0</v>
      </c>
      <c r="G1277" s="80">
        <v>0</v>
      </c>
      <c r="H1277" s="80">
        <f t="shared" si="63"/>
        <v>333</v>
      </c>
      <c r="I1277" s="80">
        <v>0</v>
      </c>
      <c r="J1277" s="80">
        <v>76</v>
      </c>
      <c r="K1277" s="78">
        <v>569400</v>
      </c>
    </row>
    <row r="1278" spans="1:11">
      <c r="A1278" s="77" t="s">
        <v>328</v>
      </c>
      <c r="B1278" s="77">
        <v>1</v>
      </c>
      <c r="C1278" s="80">
        <v>0</v>
      </c>
      <c r="D1278" s="80">
        <f t="shared" si="62"/>
        <v>1003</v>
      </c>
      <c r="E1278" s="80">
        <v>0</v>
      </c>
      <c r="F1278" s="80">
        <v>0</v>
      </c>
      <c r="G1278" s="80">
        <v>0</v>
      </c>
      <c r="H1278" s="80">
        <f t="shared" si="63"/>
        <v>337</v>
      </c>
      <c r="I1278" s="80">
        <v>0</v>
      </c>
      <c r="J1278" s="80">
        <v>77</v>
      </c>
      <c r="K1278" s="78">
        <v>603300</v>
      </c>
    </row>
    <row r="1279" spans="1:11">
      <c r="A1279" s="77" t="s">
        <v>328</v>
      </c>
      <c r="B1279" s="77">
        <v>1</v>
      </c>
      <c r="C1279" s="80">
        <v>0</v>
      </c>
      <c r="D1279" s="80">
        <f t="shared" si="62"/>
        <v>1015</v>
      </c>
      <c r="E1279" s="80">
        <v>0</v>
      </c>
      <c r="F1279" s="80">
        <v>0</v>
      </c>
      <c r="G1279" s="80">
        <v>0</v>
      </c>
      <c r="H1279" s="80">
        <f t="shared" si="63"/>
        <v>341</v>
      </c>
      <c r="I1279" s="80">
        <v>0</v>
      </c>
      <c r="J1279" s="80">
        <v>78</v>
      </c>
      <c r="K1279" s="78">
        <v>638700</v>
      </c>
    </row>
    <row r="1280" spans="1:11">
      <c r="A1280" s="77" t="s">
        <v>328</v>
      </c>
      <c r="B1280" s="77">
        <v>1</v>
      </c>
      <c r="C1280" s="80">
        <v>0</v>
      </c>
      <c r="D1280" s="80">
        <f t="shared" si="62"/>
        <v>1027</v>
      </c>
      <c r="E1280" s="80">
        <v>0</v>
      </c>
      <c r="F1280" s="80">
        <v>0</v>
      </c>
      <c r="G1280" s="80">
        <v>0</v>
      </c>
      <c r="H1280" s="80">
        <f t="shared" si="63"/>
        <v>345</v>
      </c>
      <c r="I1280" s="80">
        <v>0</v>
      </c>
      <c r="J1280" s="80">
        <v>79</v>
      </c>
      <c r="K1280" s="78">
        <v>676200</v>
      </c>
    </row>
    <row r="1281" spans="1:11">
      <c r="A1281" s="77" t="s">
        <v>328</v>
      </c>
      <c r="B1281" s="77">
        <v>1</v>
      </c>
      <c r="C1281" s="80">
        <v>0</v>
      </c>
      <c r="D1281" s="80">
        <f t="shared" si="62"/>
        <v>1039</v>
      </c>
      <c r="E1281" s="80">
        <v>0</v>
      </c>
      <c r="F1281" s="80">
        <v>0</v>
      </c>
      <c r="G1281" s="80">
        <v>0</v>
      </c>
      <c r="H1281" s="80">
        <f t="shared" si="63"/>
        <v>349</v>
      </c>
      <c r="I1281" s="80">
        <v>0</v>
      </c>
      <c r="J1281" s="80">
        <v>80</v>
      </c>
      <c r="K1281" s="78">
        <v>714900</v>
      </c>
    </row>
    <row r="1282" spans="1:11">
      <c r="A1282" s="77" t="s">
        <v>329</v>
      </c>
      <c r="B1282" s="77">
        <v>20</v>
      </c>
      <c r="C1282" s="80">
        <v>0</v>
      </c>
      <c r="D1282" s="80">
        <f>170+19*(J1282-1)</f>
        <v>170</v>
      </c>
      <c r="E1282" s="80">
        <v>0</v>
      </c>
      <c r="F1282" s="80">
        <v>0</v>
      </c>
      <c r="G1282" s="80">
        <v>0</v>
      </c>
      <c r="H1282" s="80">
        <f>55+6*(J1282-1)</f>
        <v>55</v>
      </c>
      <c r="I1282" s="80">
        <v>0</v>
      </c>
      <c r="J1282" s="80">
        <v>1</v>
      </c>
      <c r="K1282" s="78">
        <v>220</v>
      </c>
    </row>
    <row r="1283" spans="1:11">
      <c r="A1283" s="77" t="s">
        <v>329</v>
      </c>
      <c r="B1283" s="77">
        <v>20</v>
      </c>
      <c r="C1283" s="80">
        <v>0</v>
      </c>
      <c r="D1283" s="80">
        <f t="shared" ref="D1283:D1346" si="64">170+19*(J1283-1)</f>
        <v>189</v>
      </c>
      <c r="E1283" s="80">
        <v>0</v>
      </c>
      <c r="F1283" s="80">
        <v>0</v>
      </c>
      <c r="G1283" s="80">
        <v>0</v>
      </c>
      <c r="H1283" s="80">
        <f t="shared" ref="H1283:H1346" si="65">55+6*(J1283-1)</f>
        <v>61</v>
      </c>
      <c r="I1283" s="80">
        <v>0</v>
      </c>
      <c r="J1283" s="80">
        <v>2</v>
      </c>
      <c r="K1283" s="78">
        <v>300</v>
      </c>
    </row>
    <row r="1284" spans="1:11">
      <c r="A1284" s="77" t="s">
        <v>329</v>
      </c>
      <c r="B1284" s="77">
        <v>20</v>
      </c>
      <c r="C1284" s="80">
        <v>0</v>
      </c>
      <c r="D1284" s="80">
        <f t="shared" si="64"/>
        <v>208</v>
      </c>
      <c r="E1284" s="80">
        <v>0</v>
      </c>
      <c r="F1284" s="80">
        <v>0</v>
      </c>
      <c r="G1284" s="80">
        <v>0</v>
      </c>
      <c r="H1284" s="80">
        <f t="shared" si="65"/>
        <v>67</v>
      </c>
      <c r="I1284" s="80">
        <v>0</v>
      </c>
      <c r="J1284" s="80">
        <v>3</v>
      </c>
      <c r="K1284" s="78">
        <v>390</v>
      </c>
    </row>
    <row r="1285" spans="1:11">
      <c r="A1285" s="77" t="s">
        <v>329</v>
      </c>
      <c r="B1285" s="77">
        <v>20</v>
      </c>
      <c r="C1285" s="80">
        <v>0</v>
      </c>
      <c r="D1285" s="80">
        <f t="shared" si="64"/>
        <v>227</v>
      </c>
      <c r="E1285" s="80">
        <v>0</v>
      </c>
      <c r="F1285" s="80">
        <v>0</v>
      </c>
      <c r="G1285" s="80">
        <v>0</v>
      </c>
      <c r="H1285" s="80">
        <f t="shared" si="65"/>
        <v>73</v>
      </c>
      <c r="I1285" s="80">
        <v>0</v>
      </c>
      <c r="J1285" s="80">
        <v>4</v>
      </c>
      <c r="K1285" s="78">
        <v>500</v>
      </c>
    </row>
    <row r="1286" spans="1:11">
      <c r="A1286" s="77" t="s">
        <v>329</v>
      </c>
      <c r="B1286" s="77">
        <v>20</v>
      </c>
      <c r="C1286" s="80">
        <v>0</v>
      </c>
      <c r="D1286" s="80">
        <f t="shared" si="64"/>
        <v>246</v>
      </c>
      <c r="E1286" s="80">
        <v>0</v>
      </c>
      <c r="F1286" s="80">
        <v>0</v>
      </c>
      <c r="G1286" s="80">
        <v>0</v>
      </c>
      <c r="H1286" s="80">
        <f t="shared" si="65"/>
        <v>79</v>
      </c>
      <c r="I1286" s="80">
        <v>0</v>
      </c>
      <c r="J1286" s="80">
        <v>5</v>
      </c>
      <c r="K1286" s="78">
        <v>650</v>
      </c>
    </row>
    <row r="1287" spans="1:11">
      <c r="A1287" s="77" t="s">
        <v>329</v>
      </c>
      <c r="B1287" s="77">
        <v>20</v>
      </c>
      <c r="C1287" s="80">
        <v>0</v>
      </c>
      <c r="D1287" s="80">
        <f t="shared" si="64"/>
        <v>265</v>
      </c>
      <c r="E1287" s="80">
        <v>0</v>
      </c>
      <c r="F1287" s="80">
        <v>0</v>
      </c>
      <c r="G1287" s="80">
        <v>0</v>
      </c>
      <c r="H1287" s="80">
        <f t="shared" si="65"/>
        <v>85</v>
      </c>
      <c r="I1287" s="80">
        <v>0</v>
      </c>
      <c r="J1287" s="80">
        <v>6</v>
      </c>
      <c r="K1287" s="78">
        <v>880</v>
      </c>
    </row>
    <row r="1288" spans="1:11">
      <c r="A1288" s="77" t="s">
        <v>329</v>
      </c>
      <c r="B1288" s="77">
        <v>20</v>
      </c>
      <c r="C1288" s="80">
        <v>0</v>
      </c>
      <c r="D1288" s="80">
        <f t="shared" si="64"/>
        <v>284</v>
      </c>
      <c r="E1288" s="80">
        <v>0</v>
      </c>
      <c r="F1288" s="80">
        <v>0</v>
      </c>
      <c r="G1288" s="80">
        <v>0</v>
      </c>
      <c r="H1288" s="80">
        <f t="shared" si="65"/>
        <v>91</v>
      </c>
      <c r="I1288" s="80">
        <v>0</v>
      </c>
      <c r="J1288" s="80">
        <v>7</v>
      </c>
      <c r="K1288" s="78">
        <v>1200</v>
      </c>
    </row>
    <row r="1289" spans="1:11">
      <c r="A1289" s="77" t="s">
        <v>329</v>
      </c>
      <c r="B1289" s="77">
        <v>20</v>
      </c>
      <c r="C1289" s="80">
        <v>0</v>
      </c>
      <c r="D1289" s="80">
        <f t="shared" si="64"/>
        <v>303</v>
      </c>
      <c r="E1289" s="80">
        <v>0</v>
      </c>
      <c r="F1289" s="80">
        <v>0</v>
      </c>
      <c r="G1289" s="80">
        <v>0</v>
      </c>
      <c r="H1289" s="80">
        <f t="shared" si="65"/>
        <v>97</v>
      </c>
      <c r="I1289" s="80">
        <v>0</v>
      </c>
      <c r="J1289" s="80">
        <v>8</v>
      </c>
      <c r="K1289" s="78">
        <v>1500</v>
      </c>
    </row>
    <row r="1290" spans="1:11">
      <c r="A1290" s="77" t="s">
        <v>329</v>
      </c>
      <c r="B1290" s="77">
        <v>20</v>
      </c>
      <c r="C1290" s="80">
        <v>0</v>
      </c>
      <c r="D1290" s="80">
        <f t="shared" si="64"/>
        <v>322</v>
      </c>
      <c r="E1290" s="80">
        <v>0</v>
      </c>
      <c r="F1290" s="80">
        <v>0</v>
      </c>
      <c r="G1290" s="80">
        <v>0</v>
      </c>
      <c r="H1290" s="80">
        <f t="shared" si="65"/>
        <v>103</v>
      </c>
      <c r="I1290" s="80">
        <v>0</v>
      </c>
      <c r="J1290" s="80">
        <v>9</v>
      </c>
      <c r="K1290" s="78">
        <v>1800</v>
      </c>
    </row>
    <row r="1291" spans="1:11">
      <c r="A1291" s="77" t="s">
        <v>329</v>
      </c>
      <c r="B1291" s="77">
        <v>20</v>
      </c>
      <c r="C1291" s="80">
        <v>0</v>
      </c>
      <c r="D1291" s="80">
        <f t="shared" si="64"/>
        <v>341</v>
      </c>
      <c r="E1291" s="80">
        <v>0</v>
      </c>
      <c r="F1291" s="80">
        <v>0</v>
      </c>
      <c r="G1291" s="80">
        <v>0</v>
      </c>
      <c r="H1291" s="80">
        <f t="shared" si="65"/>
        <v>109</v>
      </c>
      <c r="I1291" s="80">
        <v>0</v>
      </c>
      <c r="J1291" s="80">
        <v>10</v>
      </c>
      <c r="K1291" s="78">
        <v>2300</v>
      </c>
    </row>
    <row r="1292" spans="1:11">
      <c r="A1292" s="77" t="s">
        <v>329</v>
      </c>
      <c r="B1292" s="77">
        <v>20</v>
      </c>
      <c r="C1292" s="80">
        <v>0</v>
      </c>
      <c r="D1292" s="80">
        <f t="shared" si="64"/>
        <v>360</v>
      </c>
      <c r="E1292" s="80">
        <v>0</v>
      </c>
      <c r="F1292" s="80">
        <v>0</v>
      </c>
      <c r="G1292" s="80">
        <v>0</v>
      </c>
      <c r="H1292" s="80">
        <f t="shared" si="65"/>
        <v>115</v>
      </c>
      <c r="I1292" s="80">
        <v>0</v>
      </c>
      <c r="J1292" s="80">
        <v>11</v>
      </c>
      <c r="K1292" s="78">
        <v>2900</v>
      </c>
    </row>
    <row r="1293" spans="1:11">
      <c r="A1293" s="77" t="s">
        <v>329</v>
      </c>
      <c r="B1293" s="77">
        <v>20</v>
      </c>
      <c r="C1293" s="80">
        <v>0</v>
      </c>
      <c r="D1293" s="80">
        <f t="shared" si="64"/>
        <v>379</v>
      </c>
      <c r="E1293" s="80">
        <v>0</v>
      </c>
      <c r="F1293" s="80">
        <v>0</v>
      </c>
      <c r="G1293" s="80">
        <v>0</v>
      </c>
      <c r="H1293" s="80">
        <f t="shared" si="65"/>
        <v>121</v>
      </c>
      <c r="I1293" s="80">
        <v>0</v>
      </c>
      <c r="J1293" s="80">
        <v>12</v>
      </c>
      <c r="K1293" s="78">
        <v>3400</v>
      </c>
    </row>
    <row r="1294" spans="1:11">
      <c r="A1294" s="77" t="s">
        <v>329</v>
      </c>
      <c r="B1294" s="77">
        <v>20</v>
      </c>
      <c r="C1294" s="80">
        <v>0</v>
      </c>
      <c r="D1294" s="80">
        <f t="shared" si="64"/>
        <v>398</v>
      </c>
      <c r="E1294" s="80">
        <v>0</v>
      </c>
      <c r="F1294" s="80">
        <v>0</v>
      </c>
      <c r="G1294" s="80">
        <v>0</v>
      </c>
      <c r="H1294" s="80">
        <f t="shared" si="65"/>
        <v>127</v>
      </c>
      <c r="I1294" s="80">
        <v>0</v>
      </c>
      <c r="J1294" s="80">
        <v>13</v>
      </c>
      <c r="K1294" s="78">
        <v>4200</v>
      </c>
    </row>
    <row r="1295" spans="1:11">
      <c r="A1295" s="77" t="s">
        <v>329</v>
      </c>
      <c r="B1295" s="77">
        <v>20</v>
      </c>
      <c r="C1295" s="80">
        <v>0</v>
      </c>
      <c r="D1295" s="80">
        <f t="shared" si="64"/>
        <v>417</v>
      </c>
      <c r="E1295" s="80">
        <v>0</v>
      </c>
      <c r="F1295" s="80">
        <v>0</v>
      </c>
      <c r="G1295" s="80">
        <v>0</v>
      </c>
      <c r="H1295" s="80">
        <f t="shared" si="65"/>
        <v>133</v>
      </c>
      <c r="I1295" s="80">
        <v>0</v>
      </c>
      <c r="J1295" s="80">
        <v>14</v>
      </c>
      <c r="K1295" s="78">
        <v>5000</v>
      </c>
    </row>
    <row r="1296" spans="1:11">
      <c r="A1296" s="77" t="s">
        <v>329</v>
      </c>
      <c r="B1296" s="77">
        <v>20</v>
      </c>
      <c r="C1296" s="80">
        <v>0</v>
      </c>
      <c r="D1296" s="80">
        <f t="shared" si="64"/>
        <v>436</v>
      </c>
      <c r="E1296" s="80">
        <v>0</v>
      </c>
      <c r="F1296" s="80">
        <v>0</v>
      </c>
      <c r="G1296" s="80">
        <v>0</v>
      </c>
      <c r="H1296" s="80">
        <f t="shared" si="65"/>
        <v>139</v>
      </c>
      <c r="I1296" s="80">
        <v>0</v>
      </c>
      <c r="J1296" s="80">
        <v>15</v>
      </c>
      <c r="K1296" s="78">
        <v>6100</v>
      </c>
    </row>
    <row r="1297" spans="1:11">
      <c r="A1297" s="77" t="s">
        <v>329</v>
      </c>
      <c r="B1297" s="77">
        <v>20</v>
      </c>
      <c r="C1297" s="80">
        <v>0</v>
      </c>
      <c r="D1297" s="80">
        <f t="shared" si="64"/>
        <v>455</v>
      </c>
      <c r="E1297" s="80">
        <v>0</v>
      </c>
      <c r="F1297" s="80">
        <v>0</v>
      </c>
      <c r="G1297" s="80">
        <v>0</v>
      </c>
      <c r="H1297" s="80">
        <f t="shared" si="65"/>
        <v>145</v>
      </c>
      <c r="I1297" s="80">
        <v>0</v>
      </c>
      <c r="J1297" s="80">
        <v>16</v>
      </c>
      <c r="K1297" s="78">
        <v>7200</v>
      </c>
    </row>
    <row r="1298" spans="1:11">
      <c r="A1298" s="77" t="s">
        <v>329</v>
      </c>
      <c r="B1298" s="77">
        <v>20</v>
      </c>
      <c r="C1298" s="80">
        <v>0</v>
      </c>
      <c r="D1298" s="80">
        <f t="shared" si="64"/>
        <v>474</v>
      </c>
      <c r="E1298" s="80">
        <v>0</v>
      </c>
      <c r="F1298" s="80">
        <v>0</v>
      </c>
      <c r="G1298" s="80">
        <v>0</v>
      </c>
      <c r="H1298" s="80">
        <f t="shared" si="65"/>
        <v>151</v>
      </c>
      <c r="I1298" s="80">
        <v>0</v>
      </c>
      <c r="J1298" s="80">
        <v>17</v>
      </c>
      <c r="K1298" s="78">
        <v>8600</v>
      </c>
    </row>
    <row r="1299" spans="1:11">
      <c r="A1299" s="77" t="s">
        <v>329</v>
      </c>
      <c r="B1299" s="77">
        <v>20</v>
      </c>
      <c r="C1299" s="80">
        <v>0</v>
      </c>
      <c r="D1299" s="80">
        <f t="shared" si="64"/>
        <v>493</v>
      </c>
      <c r="E1299" s="80">
        <v>0</v>
      </c>
      <c r="F1299" s="80">
        <v>0</v>
      </c>
      <c r="G1299" s="80">
        <v>0</v>
      </c>
      <c r="H1299" s="80">
        <f t="shared" si="65"/>
        <v>157</v>
      </c>
      <c r="I1299" s="80">
        <v>0</v>
      </c>
      <c r="J1299" s="80">
        <v>18</v>
      </c>
      <c r="K1299" s="78">
        <v>10000</v>
      </c>
    </row>
    <row r="1300" spans="1:11">
      <c r="A1300" s="77" t="s">
        <v>329</v>
      </c>
      <c r="B1300" s="77">
        <v>20</v>
      </c>
      <c r="C1300" s="80">
        <v>0</v>
      </c>
      <c r="D1300" s="80">
        <f t="shared" si="64"/>
        <v>512</v>
      </c>
      <c r="E1300" s="80">
        <v>0</v>
      </c>
      <c r="F1300" s="80">
        <v>0</v>
      </c>
      <c r="G1300" s="80">
        <v>0</v>
      </c>
      <c r="H1300" s="80">
        <f t="shared" si="65"/>
        <v>163</v>
      </c>
      <c r="I1300" s="80">
        <v>0</v>
      </c>
      <c r="J1300" s="80">
        <v>19</v>
      </c>
      <c r="K1300" s="78">
        <v>11700</v>
      </c>
    </row>
    <row r="1301" spans="1:11">
      <c r="A1301" s="77" t="s">
        <v>329</v>
      </c>
      <c r="B1301" s="77">
        <v>20</v>
      </c>
      <c r="C1301" s="80">
        <v>0</v>
      </c>
      <c r="D1301" s="80">
        <f t="shared" si="64"/>
        <v>531</v>
      </c>
      <c r="E1301" s="80">
        <v>0</v>
      </c>
      <c r="F1301" s="80">
        <v>0</v>
      </c>
      <c r="G1301" s="80">
        <v>0</v>
      </c>
      <c r="H1301" s="80">
        <f t="shared" si="65"/>
        <v>169</v>
      </c>
      <c r="I1301" s="80">
        <v>0</v>
      </c>
      <c r="J1301" s="80">
        <v>20</v>
      </c>
      <c r="K1301" s="78">
        <v>13600</v>
      </c>
    </row>
    <row r="1302" spans="1:11">
      <c r="A1302" s="77" t="s">
        <v>329</v>
      </c>
      <c r="B1302" s="77">
        <v>20</v>
      </c>
      <c r="C1302" s="80">
        <v>0</v>
      </c>
      <c r="D1302" s="80">
        <f t="shared" si="64"/>
        <v>550</v>
      </c>
      <c r="E1302" s="80">
        <v>0</v>
      </c>
      <c r="F1302" s="80">
        <v>0</v>
      </c>
      <c r="G1302" s="80">
        <v>0</v>
      </c>
      <c r="H1302" s="80">
        <f t="shared" si="65"/>
        <v>175</v>
      </c>
      <c r="I1302" s="80">
        <v>0</v>
      </c>
      <c r="J1302" s="80">
        <v>21</v>
      </c>
      <c r="K1302" s="78">
        <v>15900</v>
      </c>
    </row>
    <row r="1303" spans="1:11">
      <c r="A1303" s="77" t="s">
        <v>329</v>
      </c>
      <c r="B1303" s="77">
        <v>20</v>
      </c>
      <c r="C1303" s="80">
        <v>0</v>
      </c>
      <c r="D1303" s="80">
        <f t="shared" si="64"/>
        <v>569</v>
      </c>
      <c r="E1303" s="80">
        <v>0</v>
      </c>
      <c r="F1303" s="80">
        <v>0</v>
      </c>
      <c r="G1303" s="80">
        <v>0</v>
      </c>
      <c r="H1303" s="80">
        <f t="shared" si="65"/>
        <v>181</v>
      </c>
      <c r="I1303" s="80">
        <v>0</v>
      </c>
      <c r="J1303" s="80">
        <v>22</v>
      </c>
      <c r="K1303" s="78">
        <v>18300</v>
      </c>
    </row>
    <row r="1304" spans="1:11">
      <c r="A1304" s="77" t="s">
        <v>329</v>
      </c>
      <c r="B1304" s="77">
        <v>20</v>
      </c>
      <c r="C1304" s="80">
        <v>0</v>
      </c>
      <c r="D1304" s="80">
        <f t="shared" si="64"/>
        <v>588</v>
      </c>
      <c r="E1304" s="80">
        <v>0</v>
      </c>
      <c r="F1304" s="80">
        <v>0</v>
      </c>
      <c r="G1304" s="80">
        <v>0</v>
      </c>
      <c r="H1304" s="80">
        <f t="shared" si="65"/>
        <v>187</v>
      </c>
      <c r="I1304" s="80">
        <v>0</v>
      </c>
      <c r="J1304" s="80">
        <v>23</v>
      </c>
      <c r="K1304" s="78">
        <v>21100</v>
      </c>
    </row>
    <row r="1305" spans="1:11">
      <c r="A1305" s="77" t="s">
        <v>329</v>
      </c>
      <c r="B1305" s="77">
        <v>20</v>
      </c>
      <c r="C1305" s="80">
        <v>0</v>
      </c>
      <c r="D1305" s="80">
        <f t="shared" si="64"/>
        <v>607</v>
      </c>
      <c r="E1305" s="80">
        <v>0</v>
      </c>
      <c r="F1305" s="80">
        <v>0</v>
      </c>
      <c r="G1305" s="80">
        <v>0</v>
      </c>
      <c r="H1305" s="80">
        <f t="shared" si="65"/>
        <v>193</v>
      </c>
      <c r="I1305" s="80">
        <v>0</v>
      </c>
      <c r="J1305" s="80">
        <v>24</v>
      </c>
      <c r="K1305" s="78">
        <v>24100</v>
      </c>
    </row>
    <row r="1306" spans="1:11">
      <c r="A1306" s="77" t="s">
        <v>329</v>
      </c>
      <c r="B1306" s="77">
        <v>20</v>
      </c>
      <c r="C1306" s="80">
        <v>0</v>
      </c>
      <c r="D1306" s="80">
        <f t="shared" si="64"/>
        <v>626</v>
      </c>
      <c r="E1306" s="80">
        <v>0</v>
      </c>
      <c r="F1306" s="80">
        <v>0</v>
      </c>
      <c r="G1306" s="80">
        <v>0</v>
      </c>
      <c r="H1306" s="80">
        <f t="shared" si="65"/>
        <v>199</v>
      </c>
      <c r="I1306" s="80">
        <v>0</v>
      </c>
      <c r="J1306" s="80">
        <v>25</v>
      </c>
      <c r="K1306" s="78">
        <v>27400</v>
      </c>
    </row>
    <row r="1307" spans="1:11">
      <c r="A1307" s="77" t="s">
        <v>329</v>
      </c>
      <c r="B1307" s="77">
        <v>20</v>
      </c>
      <c r="C1307" s="80">
        <v>0</v>
      </c>
      <c r="D1307" s="80">
        <f t="shared" si="64"/>
        <v>645</v>
      </c>
      <c r="E1307" s="80">
        <v>0</v>
      </c>
      <c r="F1307" s="80">
        <v>0</v>
      </c>
      <c r="G1307" s="80">
        <v>0</v>
      </c>
      <c r="H1307" s="80">
        <f t="shared" si="65"/>
        <v>205</v>
      </c>
      <c r="I1307" s="80">
        <v>0</v>
      </c>
      <c r="J1307" s="80">
        <v>26</v>
      </c>
      <c r="K1307" s="78">
        <v>31300</v>
      </c>
    </row>
    <row r="1308" spans="1:11">
      <c r="A1308" s="77" t="s">
        <v>329</v>
      </c>
      <c r="B1308" s="77">
        <v>20</v>
      </c>
      <c r="C1308" s="80">
        <v>0</v>
      </c>
      <c r="D1308" s="80">
        <f t="shared" si="64"/>
        <v>664</v>
      </c>
      <c r="E1308" s="80">
        <v>0</v>
      </c>
      <c r="F1308" s="80">
        <v>0</v>
      </c>
      <c r="G1308" s="80">
        <v>0</v>
      </c>
      <c r="H1308" s="80">
        <f t="shared" si="65"/>
        <v>211</v>
      </c>
      <c r="I1308" s="80">
        <v>0</v>
      </c>
      <c r="J1308" s="80">
        <v>27</v>
      </c>
      <c r="K1308" s="78">
        <v>35400</v>
      </c>
    </row>
    <row r="1309" spans="1:11">
      <c r="A1309" s="77" t="s">
        <v>329</v>
      </c>
      <c r="B1309" s="77">
        <v>20</v>
      </c>
      <c r="C1309" s="80">
        <v>0</v>
      </c>
      <c r="D1309" s="80">
        <f t="shared" si="64"/>
        <v>683</v>
      </c>
      <c r="E1309" s="80">
        <v>0</v>
      </c>
      <c r="F1309" s="80">
        <v>0</v>
      </c>
      <c r="G1309" s="80">
        <v>0</v>
      </c>
      <c r="H1309" s="80">
        <f t="shared" si="65"/>
        <v>217</v>
      </c>
      <c r="I1309" s="80">
        <v>0</v>
      </c>
      <c r="J1309" s="80">
        <v>28</v>
      </c>
      <c r="K1309" s="78">
        <v>40100</v>
      </c>
    </row>
    <row r="1310" spans="1:11">
      <c r="A1310" s="77" t="s">
        <v>329</v>
      </c>
      <c r="B1310" s="77">
        <v>20</v>
      </c>
      <c r="C1310" s="80">
        <v>0</v>
      </c>
      <c r="D1310" s="80">
        <f t="shared" si="64"/>
        <v>702</v>
      </c>
      <c r="E1310" s="80">
        <v>0</v>
      </c>
      <c r="F1310" s="80">
        <v>0</v>
      </c>
      <c r="G1310" s="80">
        <v>0</v>
      </c>
      <c r="H1310" s="80">
        <f t="shared" si="65"/>
        <v>223</v>
      </c>
      <c r="I1310" s="80">
        <v>0</v>
      </c>
      <c r="J1310" s="80">
        <v>29</v>
      </c>
      <c r="K1310" s="78">
        <v>45100</v>
      </c>
    </row>
    <row r="1311" spans="1:11">
      <c r="A1311" s="77" t="s">
        <v>329</v>
      </c>
      <c r="B1311" s="77">
        <v>20</v>
      </c>
      <c r="C1311" s="80">
        <v>0</v>
      </c>
      <c r="D1311" s="80">
        <f t="shared" si="64"/>
        <v>721</v>
      </c>
      <c r="E1311" s="80">
        <v>0</v>
      </c>
      <c r="F1311" s="80">
        <v>0</v>
      </c>
      <c r="G1311" s="80">
        <v>0</v>
      </c>
      <c r="H1311" s="80">
        <f t="shared" si="65"/>
        <v>229</v>
      </c>
      <c r="I1311" s="80">
        <v>0</v>
      </c>
      <c r="J1311" s="80">
        <v>30</v>
      </c>
      <c r="K1311" s="78">
        <v>50600</v>
      </c>
    </row>
    <row r="1312" spans="1:11">
      <c r="A1312" s="77" t="s">
        <v>329</v>
      </c>
      <c r="B1312" s="77">
        <v>20</v>
      </c>
      <c r="C1312" s="80">
        <v>0</v>
      </c>
      <c r="D1312" s="80">
        <f t="shared" si="64"/>
        <v>740</v>
      </c>
      <c r="E1312" s="80">
        <v>0</v>
      </c>
      <c r="F1312" s="80">
        <v>0</v>
      </c>
      <c r="G1312" s="80">
        <v>0</v>
      </c>
      <c r="H1312" s="80">
        <f t="shared" si="65"/>
        <v>235</v>
      </c>
      <c r="I1312" s="80">
        <v>0</v>
      </c>
      <c r="J1312" s="80">
        <v>31</v>
      </c>
      <c r="K1312" s="78">
        <v>56800</v>
      </c>
    </row>
    <row r="1313" spans="1:11">
      <c r="A1313" s="77" t="s">
        <v>329</v>
      </c>
      <c r="B1313" s="77">
        <v>20</v>
      </c>
      <c r="C1313" s="80">
        <v>0</v>
      </c>
      <c r="D1313" s="80">
        <f t="shared" si="64"/>
        <v>759</v>
      </c>
      <c r="E1313" s="80">
        <v>0</v>
      </c>
      <c r="F1313" s="80">
        <v>0</v>
      </c>
      <c r="G1313" s="80">
        <v>0</v>
      </c>
      <c r="H1313" s="80">
        <f t="shared" si="65"/>
        <v>241</v>
      </c>
      <c r="I1313" s="80">
        <v>0</v>
      </c>
      <c r="J1313" s="80">
        <v>32</v>
      </c>
      <c r="K1313" s="78">
        <v>63200</v>
      </c>
    </row>
    <row r="1314" spans="1:11">
      <c r="A1314" s="77" t="s">
        <v>329</v>
      </c>
      <c r="B1314" s="77">
        <v>20</v>
      </c>
      <c r="C1314" s="80">
        <v>0</v>
      </c>
      <c r="D1314" s="80">
        <f t="shared" si="64"/>
        <v>778</v>
      </c>
      <c r="E1314" s="80">
        <v>0</v>
      </c>
      <c r="F1314" s="80">
        <v>0</v>
      </c>
      <c r="G1314" s="80">
        <v>0</v>
      </c>
      <c r="H1314" s="80">
        <f t="shared" si="65"/>
        <v>247</v>
      </c>
      <c r="I1314" s="80">
        <v>0</v>
      </c>
      <c r="J1314" s="80">
        <v>33</v>
      </c>
      <c r="K1314" s="78">
        <v>70600</v>
      </c>
    </row>
    <row r="1315" spans="1:11">
      <c r="A1315" s="77" t="s">
        <v>329</v>
      </c>
      <c r="B1315" s="77">
        <v>20</v>
      </c>
      <c r="C1315" s="80">
        <v>0</v>
      </c>
      <c r="D1315" s="80">
        <f t="shared" si="64"/>
        <v>797</v>
      </c>
      <c r="E1315" s="80">
        <v>0</v>
      </c>
      <c r="F1315" s="80">
        <v>0</v>
      </c>
      <c r="G1315" s="80">
        <v>0</v>
      </c>
      <c r="H1315" s="80">
        <f t="shared" si="65"/>
        <v>253</v>
      </c>
      <c r="I1315" s="80">
        <v>0</v>
      </c>
      <c r="J1315" s="80">
        <v>34</v>
      </c>
      <c r="K1315" s="78">
        <v>78400</v>
      </c>
    </row>
    <row r="1316" spans="1:11">
      <c r="A1316" s="77" t="s">
        <v>329</v>
      </c>
      <c r="B1316" s="77">
        <v>20</v>
      </c>
      <c r="C1316" s="80">
        <v>0</v>
      </c>
      <c r="D1316" s="80">
        <f t="shared" si="64"/>
        <v>816</v>
      </c>
      <c r="E1316" s="80">
        <v>0</v>
      </c>
      <c r="F1316" s="80">
        <v>0</v>
      </c>
      <c r="G1316" s="80">
        <v>0</v>
      </c>
      <c r="H1316" s="80">
        <f t="shared" si="65"/>
        <v>259</v>
      </c>
      <c r="I1316" s="80">
        <v>0</v>
      </c>
      <c r="J1316" s="80">
        <v>35</v>
      </c>
      <c r="K1316" s="78">
        <v>87000</v>
      </c>
    </row>
    <row r="1317" spans="1:11">
      <c r="A1317" s="77" t="s">
        <v>329</v>
      </c>
      <c r="B1317" s="77">
        <v>20</v>
      </c>
      <c r="C1317" s="80">
        <v>0</v>
      </c>
      <c r="D1317" s="80">
        <f t="shared" si="64"/>
        <v>835</v>
      </c>
      <c r="E1317" s="80">
        <v>0</v>
      </c>
      <c r="F1317" s="80">
        <v>0</v>
      </c>
      <c r="G1317" s="80">
        <v>0</v>
      </c>
      <c r="H1317" s="80">
        <f t="shared" si="65"/>
        <v>265</v>
      </c>
      <c r="I1317" s="80">
        <v>0</v>
      </c>
      <c r="J1317" s="80">
        <v>36</v>
      </c>
      <c r="K1317" s="78">
        <v>96400</v>
      </c>
    </row>
    <row r="1318" spans="1:11">
      <c r="A1318" s="77" t="s">
        <v>329</v>
      </c>
      <c r="B1318" s="77">
        <v>20</v>
      </c>
      <c r="C1318" s="80">
        <v>0</v>
      </c>
      <c r="D1318" s="80">
        <f t="shared" si="64"/>
        <v>854</v>
      </c>
      <c r="E1318" s="80">
        <v>0</v>
      </c>
      <c r="F1318" s="80">
        <v>0</v>
      </c>
      <c r="G1318" s="80">
        <v>0</v>
      </c>
      <c r="H1318" s="80">
        <f t="shared" si="65"/>
        <v>271</v>
      </c>
      <c r="I1318" s="80">
        <v>0</v>
      </c>
      <c r="J1318" s="80">
        <v>37</v>
      </c>
      <c r="K1318" s="78">
        <v>107000</v>
      </c>
    </row>
    <row r="1319" spans="1:11">
      <c r="A1319" s="77" t="s">
        <v>329</v>
      </c>
      <c r="B1319" s="77">
        <v>20</v>
      </c>
      <c r="C1319" s="80">
        <v>0</v>
      </c>
      <c r="D1319" s="80">
        <f t="shared" si="64"/>
        <v>873</v>
      </c>
      <c r="E1319" s="80">
        <v>0</v>
      </c>
      <c r="F1319" s="80">
        <v>0</v>
      </c>
      <c r="G1319" s="80">
        <v>0</v>
      </c>
      <c r="H1319" s="80">
        <f t="shared" si="65"/>
        <v>277</v>
      </c>
      <c r="I1319" s="80">
        <v>0</v>
      </c>
      <c r="J1319" s="80">
        <v>38</v>
      </c>
      <c r="K1319" s="78">
        <v>118000</v>
      </c>
    </row>
    <row r="1320" spans="1:11">
      <c r="A1320" s="77" t="s">
        <v>329</v>
      </c>
      <c r="B1320" s="77">
        <v>20</v>
      </c>
      <c r="C1320" s="80">
        <v>0</v>
      </c>
      <c r="D1320" s="80">
        <f t="shared" si="64"/>
        <v>892</v>
      </c>
      <c r="E1320" s="80">
        <v>0</v>
      </c>
      <c r="F1320" s="80">
        <v>0</v>
      </c>
      <c r="G1320" s="80">
        <v>0</v>
      </c>
      <c r="H1320" s="80">
        <f t="shared" si="65"/>
        <v>283</v>
      </c>
      <c r="I1320" s="80">
        <v>0</v>
      </c>
      <c r="J1320" s="80">
        <v>39</v>
      </c>
      <c r="K1320" s="78">
        <v>130000</v>
      </c>
    </row>
    <row r="1321" spans="1:11">
      <c r="A1321" s="77" t="s">
        <v>329</v>
      </c>
      <c r="B1321" s="77">
        <v>20</v>
      </c>
      <c r="C1321" s="80">
        <v>0</v>
      </c>
      <c r="D1321" s="80">
        <f t="shared" si="64"/>
        <v>911</v>
      </c>
      <c r="E1321" s="80">
        <v>0</v>
      </c>
      <c r="F1321" s="80">
        <v>0</v>
      </c>
      <c r="G1321" s="80">
        <v>0</v>
      </c>
      <c r="H1321" s="80">
        <f t="shared" si="65"/>
        <v>289</v>
      </c>
      <c r="I1321" s="80">
        <v>0</v>
      </c>
      <c r="J1321" s="80">
        <v>40</v>
      </c>
      <c r="K1321" s="78">
        <v>142000</v>
      </c>
    </row>
    <row r="1322" spans="1:11">
      <c r="A1322" s="77" t="s">
        <v>329</v>
      </c>
      <c r="B1322" s="77">
        <v>20</v>
      </c>
      <c r="C1322" s="80">
        <v>0</v>
      </c>
      <c r="D1322" s="80">
        <f t="shared" si="64"/>
        <v>930</v>
      </c>
      <c r="E1322" s="80">
        <v>0</v>
      </c>
      <c r="F1322" s="80">
        <v>0</v>
      </c>
      <c r="G1322" s="80">
        <v>0</v>
      </c>
      <c r="H1322" s="80">
        <f t="shared" si="65"/>
        <v>295</v>
      </c>
      <c r="I1322" s="80">
        <v>0</v>
      </c>
      <c r="J1322" s="80">
        <v>41</v>
      </c>
      <c r="K1322" s="78">
        <v>156000</v>
      </c>
    </row>
    <row r="1323" spans="1:11">
      <c r="A1323" s="77" t="s">
        <v>329</v>
      </c>
      <c r="B1323" s="77">
        <v>20</v>
      </c>
      <c r="C1323" s="80">
        <v>0</v>
      </c>
      <c r="D1323" s="80">
        <f t="shared" si="64"/>
        <v>949</v>
      </c>
      <c r="E1323" s="80">
        <v>0</v>
      </c>
      <c r="F1323" s="80">
        <v>0</v>
      </c>
      <c r="G1323" s="80">
        <v>0</v>
      </c>
      <c r="H1323" s="80">
        <f t="shared" si="65"/>
        <v>301</v>
      </c>
      <c r="I1323" s="80">
        <v>0</v>
      </c>
      <c r="J1323" s="80">
        <v>42</v>
      </c>
      <c r="K1323" s="78">
        <v>171000</v>
      </c>
    </row>
    <row r="1324" spans="1:11">
      <c r="A1324" s="77" t="s">
        <v>329</v>
      </c>
      <c r="B1324" s="77">
        <v>20</v>
      </c>
      <c r="C1324" s="80">
        <v>0</v>
      </c>
      <c r="D1324" s="80">
        <f t="shared" si="64"/>
        <v>968</v>
      </c>
      <c r="E1324" s="80">
        <v>0</v>
      </c>
      <c r="F1324" s="80">
        <v>0</v>
      </c>
      <c r="G1324" s="80">
        <v>0</v>
      </c>
      <c r="H1324" s="80">
        <f t="shared" si="65"/>
        <v>307</v>
      </c>
      <c r="I1324" s="80">
        <v>0</v>
      </c>
      <c r="J1324" s="80">
        <v>43</v>
      </c>
      <c r="K1324" s="78">
        <v>187000</v>
      </c>
    </row>
    <row r="1325" spans="1:11">
      <c r="A1325" s="77" t="s">
        <v>329</v>
      </c>
      <c r="B1325" s="77">
        <v>20</v>
      </c>
      <c r="C1325" s="80">
        <v>0</v>
      </c>
      <c r="D1325" s="80">
        <f t="shared" si="64"/>
        <v>987</v>
      </c>
      <c r="E1325" s="80">
        <v>0</v>
      </c>
      <c r="F1325" s="80">
        <v>0</v>
      </c>
      <c r="G1325" s="80">
        <v>0</v>
      </c>
      <c r="H1325" s="80">
        <f t="shared" si="65"/>
        <v>313</v>
      </c>
      <c r="I1325" s="80">
        <v>0</v>
      </c>
      <c r="J1325" s="80">
        <v>44</v>
      </c>
      <c r="K1325" s="78">
        <v>204000</v>
      </c>
    </row>
    <row r="1326" spans="1:11">
      <c r="A1326" s="77" t="s">
        <v>329</v>
      </c>
      <c r="B1326" s="77">
        <v>20</v>
      </c>
      <c r="C1326" s="80">
        <v>0</v>
      </c>
      <c r="D1326" s="80">
        <f t="shared" si="64"/>
        <v>1006</v>
      </c>
      <c r="E1326" s="80">
        <v>0</v>
      </c>
      <c r="F1326" s="80">
        <v>0</v>
      </c>
      <c r="G1326" s="80">
        <v>0</v>
      </c>
      <c r="H1326" s="80">
        <f t="shared" si="65"/>
        <v>319</v>
      </c>
      <c r="I1326" s="80">
        <v>0</v>
      </c>
      <c r="J1326" s="80">
        <v>45</v>
      </c>
      <c r="K1326" s="78">
        <v>222000</v>
      </c>
    </row>
    <row r="1327" spans="1:11">
      <c r="A1327" s="77" t="s">
        <v>329</v>
      </c>
      <c r="B1327" s="77">
        <v>20</v>
      </c>
      <c r="C1327" s="80">
        <v>0</v>
      </c>
      <c r="D1327" s="80">
        <f t="shared" si="64"/>
        <v>1025</v>
      </c>
      <c r="E1327" s="80">
        <v>0</v>
      </c>
      <c r="F1327" s="80">
        <v>0</v>
      </c>
      <c r="G1327" s="80">
        <v>0</v>
      </c>
      <c r="H1327" s="80">
        <f t="shared" si="65"/>
        <v>325</v>
      </c>
      <c r="I1327" s="80">
        <v>0</v>
      </c>
      <c r="J1327" s="80">
        <v>46</v>
      </c>
      <c r="K1327" s="78">
        <v>242000</v>
      </c>
    </row>
    <row r="1328" spans="1:11">
      <c r="A1328" s="77" t="s">
        <v>329</v>
      </c>
      <c r="B1328" s="77">
        <v>20</v>
      </c>
      <c r="C1328" s="80">
        <v>0</v>
      </c>
      <c r="D1328" s="80">
        <f t="shared" si="64"/>
        <v>1044</v>
      </c>
      <c r="E1328" s="80">
        <v>0</v>
      </c>
      <c r="F1328" s="80">
        <v>0</v>
      </c>
      <c r="G1328" s="80">
        <v>0</v>
      </c>
      <c r="H1328" s="80">
        <f t="shared" si="65"/>
        <v>331</v>
      </c>
      <c r="I1328" s="80">
        <v>0</v>
      </c>
      <c r="J1328" s="80">
        <v>47</v>
      </c>
      <c r="K1328" s="78">
        <v>262000</v>
      </c>
    </row>
    <row r="1329" spans="1:11">
      <c r="A1329" s="77" t="s">
        <v>329</v>
      </c>
      <c r="B1329" s="77">
        <v>20</v>
      </c>
      <c r="C1329" s="80">
        <v>0</v>
      </c>
      <c r="D1329" s="80">
        <f t="shared" si="64"/>
        <v>1063</v>
      </c>
      <c r="E1329" s="80">
        <v>0</v>
      </c>
      <c r="F1329" s="80">
        <v>0</v>
      </c>
      <c r="G1329" s="80">
        <v>0</v>
      </c>
      <c r="H1329" s="80">
        <f t="shared" si="65"/>
        <v>337</v>
      </c>
      <c r="I1329" s="80">
        <v>0</v>
      </c>
      <c r="J1329" s="80">
        <v>48</v>
      </c>
      <c r="K1329" s="78">
        <v>284000</v>
      </c>
    </row>
    <row r="1330" spans="1:11">
      <c r="A1330" s="77" t="s">
        <v>329</v>
      </c>
      <c r="B1330" s="77">
        <v>20</v>
      </c>
      <c r="C1330" s="80">
        <v>0</v>
      </c>
      <c r="D1330" s="80">
        <f t="shared" si="64"/>
        <v>1082</v>
      </c>
      <c r="E1330" s="80">
        <v>0</v>
      </c>
      <c r="F1330" s="80">
        <v>0</v>
      </c>
      <c r="G1330" s="80">
        <v>0</v>
      </c>
      <c r="H1330" s="80">
        <f t="shared" si="65"/>
        <v>343</v>
      </c>
      <c r="I1330" s="80">
        <v>0</v>
      </c>
      <c r="J1330" s="80">
        <v>49</v>
      </c>
      <c r="K1330" s="78">
        <v>308000</v>
      </c>
    </row>
    <row r="1331" spans="1:11">
      <c r="A1331" s="77" t="s">
        <v>329</v>
      </c>
      <c r="B1331" s="77">
        <v>20</v>
      </c>
      <c r="C1331" s="80">
        <v>0</v>
      </c>
      <c r="D1331" s="80">
        <f t="shared" si="64"/>
        <v>1101</v>
      </c>
      <c r="E1331" s="80">
        <v>0</v>
      </c>
      <c r="F1331" s="80">
        <v>0</v>
      </c>
      <c r="G1331" s="80">
        <v>0</v>
      </c>
      <c r="H1331" s="80">
        <f t="shared" si="65"/>
        <v>349</v>
      </c>
      <c r="I1331" s="80">
        <v>0</v>
      </c>
      <c r="J1331" s="80">
        <v>50</v>
      </c>
      <c r="K1331" s="78">
        <v>334000</v>
      </c>
    </row>
    <row r="1332" spans="1:11">
      <c r="A1332" s="77" t="s">
        <v>329</v>
      </c>
      <c r="B1332" s="77">
        <v>20</v>
      </c>
      <c r="C1332" s="80">
        <v>0</v>
      </c>
      <c r="D1332" s="80">
        <f t="shared" si="64"/>
        <v>1120</v>
      </c>
      <c r="E1332" s="80">
        <v>0</v>
      </c>
      <c r="F1332" s="80">
        <v>0</v>
      </c>
      <c r="G1332" s="80">
        <v>0</v>
      </c>
      <c r="H1332" s="80">
        <f t="shared" si="65"/>
        <v>355</v>
      </c>
      <c r="I1332" s="80">
        <v>0</v>
      </c>
      <c r="J1332" s="80">
        <v>51</v>
      </c>
      <c r="K1332" s="78">
        <v>361000</v>
      </c>
    </row>
    <row r="1333" spans="1:11">
      <c r="A1333" s="77" t="s">
        <v>329</v>
      </c>
      <c r="B1333" s="77">
        <v>20</v>
      </c>
      <c r="C1333" s="80">
        <v>0</v>
      </c>
      <c r="D1333" s="80">
        <f t="shared" si="64"/>
        <v>1139</v>
      </c>
      <c r="E1333" s="80">
        <v>0</v>
      </c>
      <c r="F1333" s="80">
        <v>0</v>
      </c>
      <c r="G1333" s="80">
        <v>0</v>
      </c>
      <c r="H1333" s="80">
        <f t="shared" si="65"/>
        <v>361</v>
      </c>
      <c r="I1333" s="80">
        <v>0</v>
      </c>
      <c r="J1333" s="80">
        <v>52</v>
      </c>
      <c r="K1333" s="78">
        <v>390000</v>
      </c>
    </row>
    <row r="1334" spans="1:11">
      <c r="A1334" s="77" t="s">
        <v>329</v>
      </c>
      <c r="B1334" s="77">
        <v>20</v>
      </c>
      <c r="C1334" s="80">
        <v>0</v>
      </c>
      <c r="D1334" s="80">
        <f t="shared" si="64"/>
        <v>1158</v>
      </c>
      <c r="E1334" s="80">
        <v>0</v>
      </c>
      <c r="F1334" s="80">
        <v>0</v>
      </c>
      <c r="G1334" s="80">
        <v>0</v>
      </c>
      <c r="H1334" s="80">
        <f t="shared" si="65"/>
        <v>367</v>
      </c>
      <c r="I1334" s="80">
        <v>0</v>
      </c>
      <c r="J1334" s="80">
        <v>53</v>
      </c>
      <c r="K1334" s="78">
        <v>420000</v>
      </c>
    </row>
    <row r="1335" spans="1:11">
      <c r="A1335" s="77" t="s">
        <v>329</v>
      </c>
      <c r="B1335" s="77">
        <v>20</v>
      </c>
      <c r="C1335" s="80">
        <v>0</v>
      </c>
      <c r="D1335" s="80">
        <f t="shared" si="64"/>
        <v>1177</v>
      </c>
      <c r="E1335" s="80">
        <v>0</v>
      </c>
      <c r="F1335" s="80">
        <v>0</v>
      </c>
      <c r="G1335" s="80">
        <v>0</v>
      </c>
      <c r="H1335" s="80">
        <f t="shared" si="65"/>
        <v>373</v>
      </c>
      <c r="I1335" s="80">
        <v>0</v>
      </c>
      <c r="J1335" s="80">
        <v>54</v>
      </c>
      <c r="K1335" s="78">
        <v>453000</v>
      </c>
    </row>
    <row r="1336" spans="1:11">
      <c r="A1336" s="77" t="s">
        <v>329</v>
      </c>
      <c r="B1336" s="77">
        <v>20</v>
      </c>
      <c r="C1336" s="80">
        <v>0</v>
      </c>
      <c r="D1336" s="80">
        <f t="shared" si="64"/>
        <v>1196</v>
      </c>
      <c r="E1336" s="80">
        <v>0</v>
      </c>
      <c r="F1336" s="80">
        <v>0</v>
      </c>
      <c r="G1336" s="80">
        <v>0</v>
      </c>
      <c r="H1336" s="80">
        <f t="shared" si="65"/>
        <v>379</v>
      </c>
      <c r="I1336" s="80">
        <v>0</v>
      </c>
      <c r="J1336" s="80">
        <v>55</v>
      </c>
      <c r="K1336" s="78">
        <v>488000</v>
      </c>
    </row>
    <row r="1337" spans="1:11">
      <c r="A1337" s="77" t="s">
        <v>329</v>
      </c>
      <c r="B1337" s="77">
        <v>20</v>
      </c>
      <c r="C1337" s="80">
        <v>0</v>
      </c>
      <c r="D1337" s="80">
        <f t="shared" si="64"/>
        <v>1215</v>
      </c>
      <c r="E1337" s="80">
        <v>0</v>
      </c>
      <c r="F1337" s="80">
        <v>0</v>
      </c>
      <c r="G1337" s="80">
        <v>0</v>
      </c>
      <c r="H1337" s="80">
        <f t="shared" si="65"/>
        <v>385</v>
      </c>
      <c r="I1337" s="80">
        <v>0</v>
      </c>
      <c r="J1337" s="80">
        <v>56</v>
      </c>
      <c r="K1337" s="78">
        <v>524000</v>
      </c>
    </row>
    <row r="1338" spans="1:11">
      <c r="A1338" s="77" t="s">
        <v>329</v>
      </c>
      <c r="B1338" s="77">
        <v>20</v>
      </c>
      <c r="C1338" s="80">
        <v>0</v>
      </c>
      <c r="D1338" s="80">
        <f t="shared" si="64"/>
        <v>1234</v>
      </c>
      <c r="E1338" s="80">
        <v>0</v>
      </c>
      <c r="F1338" s="80">
        <v>0</v>
      </c>
      <c r="G1338" s="80">
        <v>0</v>
      </c>
      <c r="H1338" s="80">
        <f t="shared" si="65"/>
        <v>391</v>
      </c>
      <c r="I1338" s="80">
        <v>0</v>
      </c>
      <c r="J1338" s="80">
        <v>57</v>
      </c>
      <c r="K1338" s="78">
        <v>563000</v>
      </c>
    </row>
    <row r="1339" spans="1:11">
      <c r="A1339" s="77" t="s">
        <v>329</v>
      </c>
      <c r="B1339" s="77">
        <v>20</v>
      </c>
      <c r="C1339" s="80">
        <v>0</v>
      </c>
      <c r="D1339" s="80">
        <f t="shared" si="64"/>
        <v>1253</v>
      </c>
      <c r="E1339" s="80">
        <v>0</v>
      </c>
      <c r="F1339" s="80">
        <v>0</v>
      </c>
      <c r="G1339" s="80">
        <v>0</v>
      </c>
      <c r="H1339" s="80">
        <f t="shared" si="65"/>
        <v>397</v>
      </c>
      <c r="I1339" s="80">
        <v>0</v>
      </c>
      <c r="J1339" s="80">
        <v>58</v>
      </c>
      <c r="K1339" s="78">
        <v>605000</v>
      </c>
    </row>
    <row r="1340" spans="1:11">
      <c r="A1340" s="77" t="s">
        <v>329</v>
      </c>
      <c r="B1340" s="77">
        <v>20</v>
      </c>
      <c r="C1340" s="80">
        <v>0</v>
      </c>
      <c r="D1340" s="80">
        <f t="shared" si="64"/>
        <v>1272</v>
      </c>
      <c r="E1340" s="80">
        <v>0</v>
      </c>
      <c r="F1340" s="80">
        <v>0</v>
      </c>
      <c r="G1340" s="80">
        <v>0</v>
      </c>
      <c r="H1340" s="80">
        <f t="shared" si="65"/>
        <v>403</v>
      </c>
      <c r="I1340" s="80">
        <v>0</v>
      </c>
      <c r="J1340" s="80">
        <v>59</v>
      </c>
      <c r="K1340" s="78">
        <v>648000</v>
      </c>
    </row>
    <row r="1341" spans="1:11">
      <c r="A1341" s="77" t="s">
        <v>329</v>
      </c>
      <c r="B1341" s="77">
        <v>20</v>
      </c>
      <c r="C1341" s="80">
        <v>0</v>
      </c>
      <c r="D1341" s="80">
        <f t="shared" si="64"/>
        <v>1291</v>
      </c>
      <c r="E1341" s="80">
        <v>0</v>
      </c>
      <c r="F1341" s="80">
        <v>0</v>
      </c>
      <c r="G1341" s="80">
        <v>0</v>
      </c>
      <c r="H1341" s="80">
        <f t="shared" si="65"/>
        <v>409</v>
      </c>
      <c r="I1341" s="80">
        <v>0</v>
      </c>
      <c r="J1341" s="80">
        <v>60</v>
      </c>
      <c r="K1341" s="78">
        <v>695000</v>
      </c>
    </row>
    <row r="1342" spans="1:11">
      <c r="A1342" s="77" t="s">
        <v>329</v>
      </c>
      <c r="B1342" s="77">
        <v>20</v>
      </c>
      <c r="C1342" s="80">
        <v>0</v>
      </c>
      <c r="D1342" s="80">
        <f t="shared" si="64"/>
        <v>1310</v>
      </c>
      <c r="E1342" s="80">
        <v>0</v>
      </c>
      <c r="F1342" s="80">
        <v>0</v>
      </c>
      <c r="G1342" s="80">
        <v>0</v>
      </c>
      <c r="H1342" s="80">
        <f t="shared" si="65"/>
        <v>415</v>
      </c>
      <c r="I1342" s="80">
        <v>0</v>
      </c>
      <c r="J1342" s="80">
        <v>61</v>
      </c>
      <c r="K1342" s="78">
        <v>744000</v>
      </c>
    </row>
    <row r="1343" spans="1:11">
      <c r="A1343" s="77" t="s">
        <v>329</v>
      </c>
      <c r="B1343" s="77">
        <v>20</v>
      </c>
      <c r="C1343" s="80">
        <v>0</v>
      </c>
      <c r="D1343" s="80">
        <f t="shared" si="64"/>
        <v>1329</v>
      </c>
      <c r="E1343" s="80">
        <v>0</v>
      </c>
      <c r="F1343" s="80">
        <v>0</v>
      </c>
      <c r="G1343" s="80">
        <v>0</v>
      </c>
      <c r="H1343" s="80">
        <f t="shared" si="65"/>
        <v>421</v>
      </c>
      <c r="I1343" s="80">
        <v>0</v>
      </c>
      <c r="J1343" s="80">
        <v>62</v>
      </c>
      <c r="K1343" s="78">
        <v>796000</v>
      </c>
    </row>
    <row r="1344" spans="1:11">
      <c r="A1344" s="77" t="s">
        <v>329</v>
      </c>
      <c r="B1344" s="77">
        <v>20</v>
      </c>
      <c r="C1344" s="80">
        <v>0</v>
      </c>
      <c r="D1344" s="80">
        <f t="shared" si="64"/>
        <v>1348</v>
      </c>
      <c r="E1344" s="80">
        <v>0</v>
      </c>
      <c r="F1344" s="80">
        <v>0</v>
      </c>
      <c r="G1344" s="80">
        <v>0</v>
      </c>
      <c r="H1344" s="80">
        <f t="shared" si="65"/>
        <v>427</v>
      </c>
      <c r="I1344" s="80">
        <v>0</v>
      </c>
      <c r="J1344" s="80">
        <v>63</v>
      </c>
      <c r="K1344" s="78">
        <v>851000</v>
      </c>
    </row>
    <row r="1345" spans="1:11">
      <c r="A1345" s="77" t="s">
        <v>329</v>
      </c>
      <c r="B1345" s="77">
        <v>20</v>
      </c>
      <c r="C1345" s="80">
        <v>0</v>
      </c>
      <c r="D1345" s="80">
        <f t="shared" si="64"/>
        <v>1367</v>
      </c>
      <c r="E1345" s="80">
        <v>0</v>
      </c>
      <c r="F1345" s="80">
        <v>0</v>
      </c>
      <c r="G1345" s="80">
        <v>0</v>
      </c>
      <c r="H1345" s="80">
        <f t="shared" si="65"/>
        <v>433</v>
      </c>
      <c r="I1345" s="80">
        <v>0</v>
      </c>
      <c r="J1345" s="80">
        <v>64</v>
      </c>
      <c r="K1345" s="78">
        <v>908000</v>
      </c>
    </row>
    <row r="1346" spans="1:11">
      <c r="A1346" s="77" t="s">
        <v>329</v>
      </c>
      <c r="B1346" s="77">
        <v>20</v>
      </c>
      <c r="C1346" s="80">
        <v>0</v>
      </c>
      <c r="D1346" s="80">
        <f t="shared" si="64"/>
        <v>1386</v>
      </c>
      <c r="E1346" s="80">
        <v>0</v>
      </c>
      <c r="F1346" s="80">
        <v>0</v>
      </c>
      <c r="G1346" s="80">
        <v>0</v>
      </c>
      <c r="H1346" s="80">
        <f t="shared" si="65"/>
        <v>439</v>
      </c>
      <c r="I1346" s="80">
        <v>0</v>
      </c>
      <c r="J1346" s="80">
        <v>65</v>
      </c>
      <c r="K1346" s="78">
        <v>970000</v>
      </c>
    </row>
    <row r="1347" spans="1:11">
      <c r="A1347" s="77" t="s">
        <v>329</v>
      </c>
      <c r="B1347" s="77">
        <v>20</v>
      </c>
      <c r="C1347" s="80">
        <v>0</v>
      </c>
      <c r="D1347" s="80">
        <f t="shared" ref="D1347:D1361" si="66">170+19*(J1347-1)</f>
        <v>1405</v>
      </c>
      <c r="E1347" s="80">
        <v>0</v>
      </c>
      <c r="F1347" s="80">
        <v>0</v>
      </c>
      <c r="G1347" s="80">
        <v>0</v>
      </c>
      <c r="H1347" s="80">
        <f t="shared" ref="H1347:H1361" si="67">55+6*(J1347-1)</f>
        <v>445</v>
      </c>
      <c r="I1347" s="80">
        <v>0</v>
      </c>
      <c r="J1347" s="80">
        <v>66</v>
      </c>
      <c r="K1347" s="78">
        <v>1033000</v>
      </c>
    </row>
    <row r="1348" spans="1:11">
      <c r="A1348" s="77" t="s">
        <v>329</v>
      </c>
      <c r="B1348" s="77">
        <v>20</v>
      </c>
      <c r="C1348" s="80">
        <v>0</v>
      </c>
      <c r="D1348" s="80">
        <f t="shared" si="66"/>
        <v>1424</v>
      </c>
      <c r="E1348" s="80">
        <v>0</v>
      </c>
      <c r="F1348" s="80">
        <v>0</v>
      </c>
      <c r="G1348" s="80">
        <v>0</v>
      </c>
      <c r="H1348" s="80">
        <f t="shared" si="67"/>
        <v>451</v>
      </c>
      <c r="I1348" s="80">
        <v>0</v>
      </c>
      <c r="J1348" s="80">
        <v>67</v>
      </c>
      <c r="K1348" s="78">
        <v>1102000</v>
      </c>
    </row>
    <row r="1349" spans="1:11">
      <c r="A1349" s="77" t="s">
        <v>329</v>
      </c>
      <c r="B1349" s="77">
        <v>20</v>
      </c>
      <c r="C1349" s="80">
        <v>0</v>
      </c>
      <c r="D1349" s="80">
        <f t="shared" si="66"/>
        <v>1443</v>
      </c>
      <c r="E1349" s="80">
        <v>0</v>
      </c>
      <c r="F1349" s="80">
        <v>0</v>
      </c>
      <c r="G1349" s="80">
        <v>0</v>
      </c>
      <c r="H1349" s="80">
        <f t="shared" si="67"/>
        <v>457</v>
      </c>
      <c r="I1349" s="80">
        <v>0</v>
      </c>
      <c r="J1349" s="80">
        <v>68</v>
      </c>
      <c r="K1349" s="78">
        <v>1174000</v>
      </c>
    </row>
    <row r="1350" spans="1:11">
      <c r="A1350" s="77" t="s">
        <v>329</v>
      </c>
      <c r="B1350" s="77">
        <v>20</v>
      </c>
      <c r="C1350" s="80">
        <v>0</v>
      </c>
      <c r="D1350" s="80">
        <f t="shared" si="66"/>
        <v>1462</v>
      </c>
      <c r="E1350" s="80">
        <v>0</v>
      </c>
      <c r="F1350" s="80">
        <v>0</v>
      </c>
      <c r="G1350" s="80">
        <v>0</v>
      </c>
      <c r="H1350" s="80">
        <f t="shared" si="67"/>
        <v>463</v>
      </c>
      <c r="I1350" s="80">
        <v>0</v>
      </c>
      <c r="J1350" s="80">
        <v>69</v>
      </c>
      <c r="K1350" s="78">
        <v>1249000</v>
      </c>
    </row>
    <row r="1351" spans="1:11">
      <c r="A1351" s="77" t="s">
        <v>329</v>
      </c>
      <c r="B1351" s="77">
        <v>20</v>
      </c>
      <c r="C1351" s="80">
        <v>0</v>
      </c>
      <c r="D1351" s="80">
        <f t="shared" si="66"/>
        <v>1481</v>
      </c>
      <c r="E1351" s="80">
        <v>0</v>
      </c>
      <c r="F1351" s="80">
        <v>0</v>
      </c>
      <c r="G1351" s="80">
        <v>0</v>
      </c>
      <c r="H1351" s="80">
        <f t="shared" si="67"/>
        <v>469</v>
      </c>
      <c r="I1351" s="80">
        <v>0</v>
      </c>
      <c r="J1351" s="80">
        <v>70</v>
      </c>
      <c r="K1351" s="78">
        <v>1328000</v>
      </c>
    </row>
    <row r="1352" spans="1:11">
      <c r="A1352" s="77" t="s">
        <v>329</v>
      </c>
      <c r="B1352" s="77">
        <v>20</v>
      </c>
      <c r="C1352" s="80">
        <v>0</v>
      </c>
      <c r="D1352" s="80">
        <f t="shared" si="66"/>
        <v>1500</v>
      </c>
      <c r="E1352" s="80">
        <v>0</v>
      </c>
      <c r="F1352" s="80">
        <v>0</v>
      </c>
      <c r="G1352" s="80">
        <v>0</v>
      </c>
      <c r="H1352" s="80">
        <f t="shared" si="67"/>
        <v>475</v>
      </c>
      <c r="I1352" s="80">
        <v>0</v>
      </c>
      <c r="J1352" s="80">
        <v>71</v>
      </c>
      <c r="K1352" s="78">
        <v>1412000</v>
      </c>
    </row>
    <row r="1353" spans="1:11">
      <c r="A1353" s="77" t="s">
        <v>329</v>
      </c>
      <c r="B1353" s="77">
        <v>20</v>
      </c>
      <c r="C1353" s="80">
        <v>0</v>
      </c>
      <c r="D1353" s="80">
        <f t="shared" si="66"/>
        <v>1519</v>
      </c>
      <c r="E1353" s="80">
        <v>0</v>
      </c>
      <c r="F1353" s="80">
        <v>0</v>
      </c>
      <c r="G1353" s="80">
        <v>0</v>
      </c>
      <c r="H1353" s="80">
        <f t="shared" si="67"/>
        <v>481</v>
      </c>
      <c r="I1353" s="80">
        <v>0</v>
      </c>
      <c r="J1353" s="80">
        <v>72</v>
      </c>
      <c r="K1353" s="78">
        <v>1499000</v>
      </c>
    </row>
    <row r="1354" spans="1:11">
      <c r="A1354" s="77" t="s">
        <v>329</v>
      </c>
      <c r="B1354" s="77">
        <v>20</v>
      </c>
      <c r="C1354" s="80">
        <v>0</v>
      </c>
      <c r="D1354" s="80">
        <f t="shared" si="66"/>
        <v>1538</v>
      </c>
      <c r="E1354" s="80">
        <v>0</v>
      </c>
      <c r="F1354" s="80">
        <v>0</v>
      </c>
      <c r="G1354" s="80">
        <v>0</v>
      </c>
      <c r="H1354" s="80">
        <f t="shared" si="67"/>
        <v>487</v>
      </c>
      <c r="I1354" s="80">
        <v>0</v>
      </c>
      <c r="J1354" s="80">
        <v>73</v>
      </c>
      <c r="K1354" s="78">
        <v>1592000</v>
      </c>
    </row>
    <row r="1355" spans="1:11">
      <c r="A1355" s="77" t="s">
        <v>329</v>
      </c>
      <c r="B1355" s="77">
        <v>20</v>
      </c>
      <c r="C1355" s="80">
        <v>0</v>
      </c>
      <c r="D1355" s="80">
        <f t="shared" si="66"/>
        <v>1557</v>
      </c>
      <c r="E1355" s="80">
        <v>0</v>
      </c>
      <c r="F1355" s="80">
        <v>0</v>
      </c>
      <c r="G1355" s="80">
        <v>0</v>
      </c>
      <c r="H1355" s="80">
        <f t="shared" si="67"/>
        <v>493</v>
      </c>
      <c r="I1355" s="80">
        <v>0</v>
      </c>
      <c r="J1355" s="80">
        <v>74</v>
      </c>
      <c r="K1355" s="78">
        <v>1690000</v>
      </c>
    </row>
    <row r="1356" spans="1:11">
      <c r="A1356" s="77" t="s">
        <v>329</v>
      </c>
      <c r="B1356" s="77">
        <v>20</v>
      </c>
      <c r="C1356" s="80">
        <v>0</v>
      </c>
      <c r="D1356" s="80">
        <f t="shared" si="66"/>
        <v>1576</v>
      </c>
      <c r="E1356" s="80">
        <v>0</v>
      </c>
      <c r="F1356" s="80">
        <v>0</v>
      </c>
      <c r="G1356" s="80">
        <v>0</v>
      </c>
      <c r="H1356" s="80">
        <f t="shared" si="67"/>
        <v>499</v>
      </c>
      <c r="I1356" s="80">
        <v>0</v>
      </c>
      <c r="J1356" s="80">
        <v>75</v>
      </c>
      <c r="K1356" s="78">
        <v>1792000</v>
      </c>
    </row>
    <row r="1357" spans="1:11">
      <c r="A1357" s="77" t="s">
        <v>329</v>
      </c>
      <c r="B1357" s="77">
        <v>20</v>
      </c>
      <c r="C1357" s="80">
        <v>0</v>
      </c>
      <c r="D1357" s="80">
        <f t="shared" si="66"/>
        <v>1595</v>
      </c>
      <c r="E1357" s="80">
        <v>0</v>
      </c>
      <c r="F1357" s="80">
        <v>0</v>
      </c>
      <c r="G1357" s="80">
        <v>0</v>
      </c>
      <c r="H1357" s="80">
        <f t="shared" si="67"/>
        <v>505</v>
      </c>
      <c r="I1357" s="80">
        <v>0</v>
      </c>
      <c r="J1357" s="80">
        <v>76</v>
      </c>
      <c r="K1357" s="78">
        <v>1898000</v>
      </c>
    </row>
    <row r="1358" spans="1:11">
      <c r="A1358" s="77" t="s">
        <v>329</v>
      </c>
      <c r="B1358" s="77">
        <v>20</v>
      </c>
      <c r="C1358" s="80">
        <v>0</v>
      </c>
      <c r="D1358" s="80">
        <f t="shared" si="66"/>
        <v>1614</v>
      </c>
      <c r="E1358" s="80">
        <v>0</v>
      </c>
      <c r="F1358" s="80">
        <v>0</v>
      </c>
      <c r="G1358" s="80">
        <v>0</v>
      </c>
      <c r="H1358" s="80">
        <f t="shared" si="67"/>
        <v>511</v>
      </c>
      <c r="I1358" s="80">
        <v>0</v>
      </c>
      <c r="J1358" s="80">
        <v>77</v>
      </c>
      <c r="K1358" s="78">
        <v>2011000</v>
      </c>
    </row>
    <row r="1359" spans="1:11">
      <c r="A1359" s="77" t="s">
        <v>329</v>
      </c>
      <c r="B1359" s="77">
        <v>20</v>
      </c>
      <c r="C1359" s="80">
        <v>0</v>
      </c>
      <c r="D1359" s="80">
        <f t="shared" si="66"/>
        <v>1633</v>
      </c>
      <c r="E1359" s="80">
        <v>0</v>
      </c>
      <c r="F1359" s="80">
        <v>0</v>
      </c>
      <c r="G1359" s="80">
        <v>0</v>
      </c>
      <c r="H1359" s="80">
        <f t="shared" si="67"/>
        <v>517</v>
      </c>
      <c r="I1359" s="80">
        <v>0</v>
      </c>
      <c r="J1359" s="80">
        <v>78</v>
      </c>
      <c r="K1359" s="78">
        <v>2129000</v>
      </c>
    </row>
    <row r="1360" spans="1:11">
      <c r="A1360" s="77" t="s">
        <v>329</v>
      </c>
      <c r="B1360" s="77">
        <v>20</v>
      </c>
      <c r="C1360" s="80">
        <v>0</v>
      </c>
      <c r="D1360" s="80">
        <f t="shared" si="66"/>
        <v>1652</v>
      </c>
      <c r="E1360" s="80">
        <v>0</v>
      </c>
      <c r="F1360" s="80">
        <v>0</v>
      </c>
      <c r="G1360" s="80">
        <v>0</v>
      </c>
      <c r="H1360" s="80">
        <f t="shared" si="67"/>
        <v>523</v>
      </c>
      <c r="I1360" s="80">
        <v>0</v>
      </c>
      <c r="J1360" s="80">
        <v>79</v>
      </c>
      <c r="K1360" s="78">
        <v>2254000</v>
      </c>
    </row>
    <row r="1361" spans="1:11">
      <c r="A1361" s="77" t="s">
        <v>329</v>
      </c>
      <c r="B1361" s="77">
        <v>20</v>
      </c>
      <c r="C1361" s="80">
        <v>0</v>
      </c>
      <c r="D1361" s="80">
        <f t="shared" si="66"/>
        <v>1671</v>
      </c>
      <c r="E1361" s="80">
        <v>0</v>
      </c>
      <c r="F1361" s="80">
        <v>0</v>
      </c>
      <c r="G1361" s="80">
        <v>0</v>
      </c>
      <c r="H1361" s="80">
        <f t="shared" si="67"/>
        <v>529</v>
      </c>
      <c r="I1361" s="80">
        <v>0</v>
      </c>
      <c r="J1361" s="80">
        <v>80</v>
      </c>
      <c r="K1361" s="78">
        <v>2383000</v>
      </c>
    </row>
    <row r="1362" spans="1:11">
      <c r="A1362" s="77" t="s">
        <v>82</v>
      </c>
      <c r="B1362" s="77">
        <v>40</v>
      </c>
      <c r="C1362" s="80">
        <v>0</v>
      </c>
      <c r="D1362" s="80">
        <f>317+32*(J1362-1)</f>
        <v>317</v>
      </c>
      <c r="E1362" s="80">
        <v>0</v>
      </c>
      <c r="F1362" s="80">
        <v>0</v>
      </c>
      <c r="G1362" s="80">
        <v>0</v>
      </c>
      <c r="H1362" s="80">
        <f>84+8*(J1362-1)</f>
        <v>84</v>
      </c>
      <c r="I1362" s="80">
        <v>0</v>
      </c>
      <c r="J1362" s="80">
        <v>1</v>
      </c>
      <c r="K1362" s="78">
        <v>220</v>
      </c>
    </row>
    <row r="1363" spans="1:11">
      <c r="A1363" s="77" t="s">
        <v>82</v>
      </c>
      <c r="B1363" s="77">
        <v>40</v>
      </c>
      <c r="C1363" s="80">
        <v>0</v>
      </c>
      <c r="D1363" s="80">
        <f t="shared" ref="D1363:D1426" si="68">317+32*(J1363-1)</f>
        <v>349</v>
      </c>
      <c r="E1363" s="80">
        <v>0</v>
      </c>
      <c r="F1363" s="80">
        <v>0</v>
      </c>
      <c r="G1363" s="80">
        <v>0</v>
      </c>
      <c r="H1363" s="80">
        <f t="shared" ref="H1363:H1426" si="69">84+8*(J1363-1)</f>
        <v>92</v>
      </c>
      <c r="I1363" s="80">
        <v>0</v>
      </c>
      <c r="J1363" s="80">
        <v>2</v>
      </c>
      <c r="K1363" s="78">
        <v>300</v>
      </c>
    </row>
    <row r="1364" spans="1:11">
      <c r="A1364" s="77" t="s">
        <v>82</v>
      </c>
      <c r="B1364" s="77">
        <v>40</v>
      </c>
      <c r="C1364" s="80">
        <v>0</v>
      </c>
      <c r="D1364" s="80">
        <f t="shared" si="68"/>
        <v>381</v>
      </c>
      <c r="E1364" s="80">
        <v>0</v>
      </c>
      <c r="F1364" s="80">
        <v>0</v>
      </c>
      <c r="G1364" s="80">
        <v>0</v>
      </c>
      <c r="H1364" s="80">
        <f t="shared" si="69"/>
        <v>100</v>
      </c>
      <c r="I1364" s="80">
        <v>0</v>
      </c>
      <c r="J1364" s="80">
        <v>3</v>
      </c>
      <c r="K1364" s="78">
        <v>390</v>
      </c>
    </row>
    <row r="1365" spans="1:11">
      <c r="A1365" s="77" t="s">
        <v>82</v>
      </c>
      <c r="B1365" s="77">
        <v>40</v>
      </c>
      <c r="C1365" s="80">
        <v>0</v>
      </c>
      <c r="D1365" s="80">
        <f t="shared" si="68"/>
        <v>413</v>
      </c>
      <c r="E1365" s="80">
        <v>0</v>
      </c>
      <c r="F1365" s="80">
        <v>0</v>
      </c>
      <c r="G1365" s="80">
        <v>0</v>
      </c>
      <c r="H1365" s="80">
        <f t="shared" si="69"/>
        <v>108</v>
      </c>
      <c r="I1365" s="80">
        <v>0</v>
      </c>
      <c r="J1365" s="80">
        <v>4</v>
      </c>
      <c r="K1365" s="78">
        <v>500</v>
      </c>
    </row>
    <row r="1366" spans="1:11">
      <c r="A1366" s="77" t="s">
        <v>82</v>
      </c>
      <c r="B1366" s="77">
        <v>40</v>
      </c>
      <c r="C1366" s="80">
        <v>0</v>
      </c>
      <c r="D1366" s="80">
        <f t="shared" si="68"/>
        <v>445</v>
      </c>
      <c r="E1366" s="80">
        <v>0</v>
      </c>
      <c r="F1366" s="80">
        <v>0</v>
      </c>
      <c r="G1366" s="80">
        <v>0</v>
      </c>
      <c r="H1366" s="80">
        <f t="shared" si="69"/>
        <v>116</v>
      </c>
      <c r="I1366" s="80">
        <v>0</v>
      </c>
      <c r="J1366" s="80">
        <v>5</v>
      </c>
      <c r="K1366" s="78">
        <v>650</v>
      </c>
    </row>
    <row r="1367" spans="1:11">
      <c r="A1367" s="77" t="s">
        <v>82</v>
      </c>
      <c r="B1367" s="77">
        <v>40</v>
      </c>
      <c r="C1367" s="80">
        <v>0</v>
      </c>
      <c r="D1367" s="80">
        <f t="shared" si="68"/>
        <v>477</v>
      </c>
      <c r="E1367" s="80">
        <v>0</v>
      </c>
      <c r="F1367" s="80">
        <v>0</v>
      </c>
      <c r="G1367" s="80">
        <v>0</v>
      </c>
      <c r="H1367" s="80">
        <f t="shared" si="69"/>
        <v>124</v>
      </c>
      <c r="I1367" s="80">
        <v>0</v>
      </c>
      <c r="J1367" s="80">
        <v>6</v>
      </c>
      <c r="K1367" s="78">
        <v>880</v>
      </c>
    </row>
    <row r="1368" spans="1:11">
      <c r="A1368" s="77" t="s">
        <v>82</v>
      </c>
      <c r="B1368" s="77">
        <v>40</v>
      </c>
      <c r="C1368" s="80">
        <v>0</v>
      </c>
      <c r="D1368" s="80">
        <f t="shared" si="68"/>
        <v>509</v>
      </c>
      <c r="E1368" s="80">
        <v>0</v>
      </c>
      <c r="F1368" s="80">
        <v>0</v>
      </c>
      <c r="G1368" s="80">
        <v>0</v>
      </c>
      <c r="H1368" s="80">
        <f t="shared" si="69"/>
        <v>132</v>
      </c>
      <c r="I1368" s="80">
        <v>0</v>
      </c>
      <c r="J1368" s="80">
        <v>7</v>
      </c>
      <c r="K1368" s="78">
        <v>1200</v>
      </c>
    </row>
    <row r="1369" spans="1:11">
      <c r="A1369" s="77" t="s">
        <v>82</v>
      </c>
      <c r="B1369" s="77">
        <v>40</v>
      </c>
      <c r="C1369" s="80">
        <v>0</v>
      </c>
      <c r="D1369" s="80">
        <f t="shared" si="68"/>
        <v>541</v>
      </c>
      <c r="E1369" s="80">
        <v>0</v>
      </c>
      <c r="F1369" s="80">
        <v>0</v>
      </c>
      <c r="G1369" s="80">
        <v>0</v>
      </c>
      <c r="H1369" s="80">
        <f t="shared" si="69"/>
        <v>140</v>
      </c>
      <c r="I1369" s="80">
        <v>0</v>
      </c>
      <c r="J1369" s="80">
        <v>8</v>
      </c>
      <c r="K1369" s="78">
        <v>1500</v>
      </c>
    </row>
    <row r="1370" spans="1:11">
      <c r="A1370" s="77" t="s">
        <v>82</v>
      </c>
      <c r="B1370" s="77">
        <v>40</v>
      </c>
      <c r="C1370" s="80">
        <v>0</v>
      </c>
      <c r="D1370" s="80">
        <f t="shared" si="68"/>
        <v>573</v>
      </c>
      <c r="E1370" s="80">
        <v>0</v>
      </c>
      <c r="F1370" s="80">
        <v>0</v>
      </c>
      <c r="G1370" s="80">
        <v>0</v>
      </c>
      <c r="H1370" s="80">
        <f t="shared" si="69"/>
        <v>148</v>
      </c>
      <c r="I1370" s="80">
        <v>0</v>
      </c>
      <c r="J1370" s="80">
        <v>9</v>
      </c>
      <c r="K1370" s="78">
        <v>1800</v>
      </c>
    </row>
    <row r="1371" spans="1:11">
      <c r="A1371" s="77" t="s">
        <v>82</v>
      </c>
      <c r="B1371" s="77">
        <v>40</v>
      </c>
      <c r="C1371" s="80">
        <v>0</v>
      </c>
      <c r="D1371" s="80">
        <f t="shared" si="68"/>
        <v>605</v>
      </c>
      <c r="E1371" s="80">
        <v>0</v>
      </c>
      <c r="F1371" s="80">
        <v>0</v>
      </c>
      <c r="G1371" s="80">
        <v>0</v>
      </c>
      <c r="H1371" s="80">
        <f t="shared" si="69"/>
        <v>156</v>
      </c>
      <c r="I1371" s="80">
        <v>0</v>
      </c>
      <c r="J1371" s="80">
        <v>10</v>
      </c>
      <c r="K1371" s="78">
        <v>2300</v>
      </c>
    </row>
    <row r="1372" spans="1:11">
      <c r="A1372" s="77" t="s">
        <v>82</v>
      </c>
      <c r="B1372" s="77">
        <v>40</v>
      </c>
      <c r="C1372" s="80">
        <v>0</v>
      </c>
      <c r="D1372" s="80">
        <f t="shared" si="68"/>
        <v>637</v>
      </c>
      <c r="E1372" s="80">
        <v>0</v>
      </c>
      <c r="F1372" s="80">
        <v>0</v>
      </c>
      <c r="G1372" s="80">
        <v>0</v>
      </c>
      <c r="H1372" s="80">
        <f t="shared" si="69"/>
        <v>164</v>
      </c>
      <c r="I1372" s="80">
        <v>0</v>
      </c>
      <c r="J1372" s="80">
        <v>11</v>
      </c>
      <c r="K1372" s="78">
        <v>2900</v>
      </c>
    </row>
    <row r="1373" spans="1:11">
      <c r="A1373" s="77" t="s">
        <v>82</v>
      </c>
      <c r="B1373" s="77">
        <v>40</v>
      </c>
      <c r="C1373" s="80">
        <v>0</v>
      </c>
      <c r="D1373" s="80">
        <f t="shared" si="68"/>
        <v>669</v>
      </c>
      <c r="E1373" s="80">
        <v>0</v>
      </c>
      <c r="F1373" s="80">
        <v>0</v>
      </c>
      <c r="G1373" s="80">
        <v>0</v>
      </c>
      <c r="H1373" s="80">
        <f t="shared" si="69"/>
        <v>172</v>
      </c>
      <c r="I1373" s="80">
        <v>0</v>
      </c>
      <c r="J1373" s="80">
        <v>12</v>
      </c>
      <c r="K1373" s="78">
        <v>3400</v>
      </c>
    </row>
    <row r="1374" spans="1:11">
      <c r="A1374" s="77" t="s">
        <v>82</v>
      </c>
      <c r="B1374" s="77">
        <v>40</v>
      </c>
      <c r="C1374" s="80">
        <v>0</v>
      </c>
      <c r="D1374" s="80">
        <f t="shared" si="68"/>
        <v>701</v>
      </c>
      <c r="E1374" s="80">
        <v>0</v>
      </c>
      <c r="F1374" s="80">
        <v>0</v>
      </c>
      <c r="G1374" s="80">
        <v>0</v>
      </c>
      <c r="H1374" s="80">
        <f t="shared" si="69"/>
        <v>180</v>
      </c>
      <c r="I1374" s="80">
        <v>0</v>
      </c>
      <c r="J1374" s="80">
        <v>13</v>
      </c>
      <c r="K1374" s="78">
        <v>4200</v>
      </c>
    </row>
    <row r="1375" spans="1:11">
      <c r="A1375" s="77" t="s">
        <v>82</v>
      </c>
      <c r="B1375" s="77">
        <v>40</v>
      </c>
      <c r="C1375" s="80">
        <v>0</v>
      </c>
      <c r="D1375" s="80">
        <f t="shared" si="68"/>
        <v>733</v>
      </c>
      <c r="E1375" s="80">
        <v>0</v>
      </c>
      <c r="F1375" s="80">
        <v>0</v>
      </c>
      <c r="G1375" s="80">
        <v>0</v>
      </c>
      <c r="H1375" s="80">
        <f t="shared" si="69"/>
        <v>188</v>
      </c>
      <c r="I1375" s="80">
        <v>0</v>
      </c>
      <c r="J1375" s="80">
        <v>14</v>
      </c>
      <c r="K1375" s="78">
        <v>5000</v>
      </c>
    </row>
    <row r="1376" spans="1:11">
      <c r="A1376" s="77" t="s">
        <v>82</v>
      </c>
      <c r="B1376" s="77">
        <v>40</v>
      </c>
      <c r="C1376" s="80">
        <v>0</v>
      </c>
      <c r="D1376" s="80">
        <f t="shared" si="68"/>
        <v>765</v>
      </c>
      <c r="E1376" s="80">
        <v>0</v>
      </c>
      <c r="F1376" s="80">
        <v>0</v>
      </c>
      <c r="G1376" s="80">
        <v>0</v>
      </c>
      <c r="H1376" s="80">
        <f t="shared" si="69"/>
        <v>196</v>
      </c>
      <c r="I1376" s="80">
        <v>0</v>
      </c>
      <c r="J1376" s="80">
        <v>15</v>
      </c>
      <c r="K1376" s="78">
        <v>6100</v>
      </c>
    </row>
    <row r="1377" spans="1:11">
      <c r="A1377" s="77" t="s">
        <v>82</v>
      </c>
      <c r="B1377" s="77">
        <v>40</v>
      </c>
      <c r="C1377" s="80">
        <v>0</v>
      </c>
      <c r="D1377" s="80">
        <f t="shared" si="68"/>
        <v>797</v>
      </c>
      <c r="E1377" s="80">
        <v>0</v>
      </c>
      <c r="F1377" s="80">
        <v>0</v>
      </c>
      <c r="G1377" s="80">
        <v>0</v>
      </c>
      <c r="H1377" s="80">
        <f t="shared" si="69"/>
        <v>204</v>
      </c>
      <c r="I1377" s="80">
        <v>0</v>
      </c>
      <c r="J1377" s="80">
        <v>16</v>
      </c>
      <c r="K1377" s="78">
        <v>7200</v>
      </c>
    </row>
    <row r="1378" spans="1:11">
      <c r="A1378" s="77" t="s">
        <v>82</v>
      </c>
      <c r="B1378" s="77">
        <v>40</v>
      </c>
      <c r="C1378" s="80">
        <v>0</v>
      </c>
      <c r="D1378" s="80">
        <f t="shared" si="68"/>
        <v>829</v>
      </c>
      <c r="E1378" s="80">
        <v>0</v>
      </c>
      <c r="F1378" s="80">
        <v>0</v>
      </c>
      <c r="G1378" s="80">
        <v>0</v>
      </c>
      <c r="H1378" s="80">
        <f t="shared" si="69"/>
        <v>212</v>
      </c>
      <c r="I1378" s="80">
        <v>0</v>
      </c>
      <c r="J1378" s="80">
        <v>17</v>
      </c>
      <c r="K1378" s="78">
        <v>8600</v>
      </c>
    </row>
    <row r="1379" spans="1:11">
      <c r="A1379" s="77" t="s">
        <v>82</v>
      </c>
      <c r="B1379" s="77">
        <v>40</v>
      </c>
      <c r="C1379" s="80">
        <v>0</v>
      </c>
      <c r="D1379" s="80">
        <f t="shared" si="68"/>
        <v>861</v>
      </c>
      <c r="E1379" s="80">
        <v>0</v>
      </c>
      <c r="F1379" s="80">
        <v>0</v>
      </c>
      <c r="G1379" s="80">
        <v>0</v>
      </c>
      <c r="H1379" s="80">
        <f t="shared" si="69"/>
        <v>220</v>
      </c>
      <c r="I1379" s="80">
        <v>0</v>
      </c>
      <c r="J1379" s="80">
        <v>18</v>
      </c>
      <c r="K1379" s="78">
        <v>10000</v>
      </c>
    </row>
    <row r="1380" spans="1:11">
      <c r="A1380" s="77" t="s">
        <v>82</v>
      </c>
      <c r="B1380" s="77">
        <v>40</v>
      </c>
      <c r="C1380" s="80">
        <v>0</v>
      </c>
      <c r="D1380" s="80">
        <f t="shared" si="68"/>
        <v>893</v>
      </c>
      <c r="E1380" s="80">
        <v>0</v>
      </c>
      <c r="F1380" s="80">
        <v>0</v>
      </c>
      <c r="G1380" s="80">
        <v>0</v>
      </c>
      <c r="H1380" s="80">
        <f t="shared" si="69"/>
        <v>228</v>
      </c>
      <c r="I1380" s="80">
        <v>0</v>
      </c>
      <c r="J1380" s="80">
        <v>19</v>
      </c>
      <c r="K1380" s="78">
        <v>11700</v>
      </c>
    </row>
    <row r="1381" spans="1:11">
      <c r="A1381" s="77" t="s">
        <v>82</v>
      </c>
      <c r="B1381" s="77">
        <v>40</v>
      </c>
      <c r="C1381" s="80">
        <v>0</v>
      </c>
      <c r="D1381" s="80">
        <f t="shared" si="68"/>
        <v>925</v>
      </c>
      <c r="E1381" s="80">
        <v>0</v>
      </c>
      <c r="F1381" s="80">
        <v>0</v>
      </c>
      <c r="G1381" s="80">
        <v>0</v>
      </c>
      <c r="H1381" s="80">
        <f t="shared" si="69"/>
        <v>236</v>
      </c>
      <c r="I1381" s="80">
        <v>0</v>
      </c>
      <c r="J1381" s="80">
        <v>20</v>
      </c>
      <c r="K1381" s="78">
        <v>13600</v>
      </c>
    </row>
    <row r="1382" spans="1:11">
      <c r="A1382" s="77" t="s">
        <v>82</v>
      </c>
      <c r="B1382" s="77">
        <v>40</v>
      </c>
      <c r="C1382" s="80">
        <v>0</v>
      </c>
      <c r="D1382" s="80">
        <f t="shared" si="68"/>
        <v>957</v>
      </c>
      <c r="E1382" s="80">
        <v>0</v>
      </c>
      <c r="F1382" s="80">
        <v>0</v>
      </c>
      <c r="G1382" s="80">
        <v>0</v>
      </c>
      <c r="H1382" s="80">
        <f t="shared" si="69"/>
        <v>244</v>
      </c>
      <c r="I1382" s="80">
        <v>0</v>
      </c>
      <c r="J1382" s="80">
        <v>21</v>
      </c>
      <c r="K1382" s="78">
        <v>15900</v>
      </c>
    </row>
    <row r="1383" spans="1:11">
      <c r="A1383" s="77" t="s">
        <v>82</v>
      </c>
      <c r="B1383" s="77">
        <v>40</v>
      </c>
      <c r="C1383" s="80">
        <v>0</v>
      </c>
      <c r="D1383" s="80">
        <f t="shared" si="68"/>
        <v>989</v>
      </c>
      <c r="E1383" s="80">
        <v>0</v>
      </c>
      <c r="F1383" s="80">
        <v>0</v>
      </c>
      <c r="G1383" s="80">
        <v>0</v>
      </c>
      <c r="H1383" s="80">
        <f t="shared" si="69"/>
        <v>252</v>
      </c>
      <c r="I1383" s="80">
        <v>0</v>
      </c>
      <c r="J1383" s="80">
        <v>22</v>
      </c>
      <c r="K1383" s="78">
        <v>18300</v>
      </c>
    </row>
    <row r="1384" spans="1:11">
      <c r="A1384" s="77" t="s">
        <v>82</v>
      </c>
      <c r="B1384" s="77">
        <v>40</v>
      </c>
      <c r="C1384" s="80">
        <v>0</v>
      </c>
      <c r="D1384" s="80">
        <f t="shared" si="68"/>
        <v>1021</v>
      </c>
      <c r="E1384" s="80">
        <v>0</v>
      </c>
      <c r="F1384" s="80">
        <v>0</v>
      </c>
      <c r="G1384" s="80">
        <v>0</v>
      </c>
      <c r="H1384" s="80">
        <f t="shared" si="69"/>
        <v>260</v>
      </c>
      <c r="I1384" s="80">
        <v>0</v>
      </c>
      <c r="J1384" s="80">
        <v>23</v>
      </c>
      <c r="K1384" s="78">
        <v>21100</v>
      </c>
    </row>
    <row r="1385" spans="1:11">
      <c r="A1385" s="77" t="s">
        <v>82</v>
      </c>
      <c r="B1385" s="77">
        <v>40</v>
      </c>
      <c r="C1385" s="80">
        <v>0</v>
      </c>
      <c r="D1385" s="80">
        <f t="shared" si="68"/>
        <v>1053</v>
      </c>
      <c r="E1385" s="80">
        <v>0</v>
      </c>
      <c r="F1385" s="80">
        <v>0</v>
      </c>
      <c r="G1385" s="80">
        <v>0</v>
      </c>
      <c r="H1385" s="80">
        <f t="shared" si="69"/>
        <v>268</v>
      </c>
      <c r="I1385" s="80">
        <v>0</v>
      </c>
      <c r="J1385" s="80">
        <v>24</v>
      </c>
      <c r="K1385" s="78">
        <v>24100</v>
      </c>
    </row>
    <row r="1386" spans="1:11">
      <c r="A1386" s="77" t="s">
        <v>82</v>
      </c>
      <c r="B1386" s="77">
        <v>40</v>
      </c>
      <c r="C1386" s="80">
        <v>0</v>
      </c>
      <c r="D1386" s="80">
        <f t="shared" si="68"/>
        <v>1085</v>
      </c>
      <c r="E1386" s="80">
        <v>0</v>
      </c>
      <c r="F1386" s="80">
        <v>0</v>
      </c>
      <c r="G1386" s="80">
        <v>0</v>
      </c>
      <c r="H1386" s="80">
        <f t="shared" si="69"/>
        <v>276</v>
      </c>
      <c r="I1386" s="80">
        <v>0</v>
      </c>
      <c r="J1386" s="80">
        <v>25</v>
      </c>
      <c r="K1386" s="78">
        <v>27400</v>
      </c>
    </row>
    <row r="1387" spans="1:11">
      <c r="A1387" s="77" t="s">
        <v>82</v>
      </c>
      <c r="B1387" s="77">
        <v>40</v>
      </c>
      <c r="C1387" s="80">
        <v>0</v>
      </c>
      <c r="D1387" s="80">
        <f t="shared" si="68"/>
        <v>1117</v>
      </c>
      <c r="E1387" s="80">
        <v>0</v>
      </c>
      <c r="F1387" s="80">
        <v>0</v>
      </c>
      <c r="G1387" s="80">
        <v>0</v>
      </c>
      <c r="H1387" s="80">
        <f t="shared" si="69"/>
        <v>284</v>
      </c>
      <c r="I1387" s="80">
        <v>0</v>
      </c>
      <c r="J1387" s="80">
        <v>26</v>
      </c>
      <c r="K1387" s="78">
        <v>31300</v>
      </c>
    </row>
    <row r="1388" spans="1:11">
      <c r="A1388" s="77" t="s">
        <v>82</v>
      </c>
      <c r="B1388" s="77">
        <v>40</v>
      </c>
      <c r="C1388" s="80">
        <v>0</v>
      </c>
      <c r="D1388" s="80">
        <f t="shared" si="68"/>
        <v>1149</v>
      </c>
      <c r="E1388" s="80">
        <v>0</v>
      </c>
      <c r="F1388" s="80">
        <v>0</v>
      </c>
      <c r="G1388" s="80">
        <v>0</v>
      </c>
      <c r="H1388" s="80">
        <f t="shared" si="69"/>
        <v>292</v>
      </c>
      <c r="I1388" s="80">
        <v>0</v>
      </c>
      <c r="J1388" s="80">
        <v>27</v>
      </c>
      <c r="K1388" s="78">
        <v>35400</v>
      </c>
    </row>
    <row r="1389" spans="1:11">
      <c r="A1389" s="77" t="s">
        <v>82</v>
      </c>
      <c r="B1389" s="77">
        <v>40</v>
      </c>
      <c r="C1389" s="80">
        <v>0</v>
      </c>
      <c r="D1389" s="80">
        <f t="shared" si="68"/>
        <v>1181</v>
      </c>
      <c r="E1389" s="80">
        <v>0</v>
      </c>
      <c r="F1389" s="80">
        <v>0</v>
      </c>
      <c r="G1389" s="80">
        <v>0</v>
      </c>
      <c r="H1389" s="80">
        <f t="shared" si="69"/>
        <v>300</v>
      </c>
      <c r="I1389" s="80">
        <v>0</v>
      </c>
      <c r="J1389" s="80">
        <v>28</v>
      </c>
      <c r="K1389" s="78">
        <v>40100</v>
      </c>
    </row>
    <row r="1390" spans="1:11">
      <c r="A1390" s="77" t="s">
        <v>82</v>
      </c>
      <c r="B1390" s="77">
        <v>40</v>
      </c>
      <c r="C1390" s="80">
        <v>0</v>
      </c>
      <c r="D1390" s="80">
        <f t="shared" si="68"/>
        <v>1213</v>
      </c>
      <c r="E1390" s="80">
        <v>0</v>
      </c>
      <c r="F1390" s="80">
        <v>0</v>
      </c>
      <c r="G1390" s="80">
        <v>0</v>
      </c>
      <c r="H1390" s="80">
        <f t="shared" si="69"/>
        <v>308</v>
      </c>
      <c r="I1390" s="80">
        <v>0</v>
      </c>
      <c r="J1390" s="80">
        <v>29</v>
      </c>
      <c r="K1390" s="78">
        <v>45100</v>
      </c>
    </row>
    <row r="1391" spans="1:11">
      <c r="A1391" s="77" t="s">
        <v>82</v>
      </c>
      <c r="B1391" s="77">
        <v>40</v>
      </c>
      <c r="C1391" s="80">
        <v>0</v>
      </c>
      <c r="D1391" s="80">
        <f t="shared" si="68"/>
        <v>1245</v>
      </c>
      <c r="E1391" s="80">
        <v>0</v>
      </c>
      <c r="F1391" s="80">
        <v>0</v>
      </c>
      <c r="G1391" s="80">
        <v>0</v>
      </c>
      <c r="H1391" s="80">
        <f t="shared" si="69"/>
        <v>316</v>
      </c>
      <c r="I1391" s="80">
        <v>0</v>
      </c>
      <c r="J1391" s="80">
        <v>30</v>
      </c>
      <c r="K1391" s="78">
        <v>50600</v>
      </c>
    </row>
    <row r="1392" spans="1:11">
      <c r="A1392" s="77" t="s">
        <v>82</v>
      </c>
      <c r="B1392" s="77">
        <v>40</v>
      </c>
      <c r="C1392" s="80">
        <v>0</v>
      </c>
      <c r="D1392" s="80">
        <f t="shared" si="68"/>
        <v>1277</v>
      </c>
      <c r="E1392" s="80">
        <v>0</v>
      </c>
      <c r="F1392" s="80">
        <v>0</v>
      </c>
      <c r="G1392" s="80">
        <v>0</v>
      </c>
      <c r="H1392" s="80">
        <f t="shared" si="69"/>
        <v>324</v>
      </c>
      <c r="I1392" s="80">
        <v>0</v>
      </c>
      <c r="J1392" s="80">
        <v>31</v>
      </c>
      <c r="K1392" s="78">
        <v>56800</v>
      </c>
    </row>
    <row r="1393" spans="1:11">
      <c r="A1393" s="77" t="s">
        <v>82</v>
      </c>
      <c r="B1393" s="77">
        <v>40</v>
      </c>
      <c r="C1393" s="80">
        <v>0</v>
      </c>
      <c r="D1393" s="80">
        <f t="shared" si="68"/>
        <v>1309</v>
      </c>
      <c r="E1393" s="80">
        <v>0</v>
      </c>
      <c r="F1393" s="80">
        <v>0</v>
      </c>
      <c r="G1393" s="80">
        <v>0</v>
      </c>
      <c r="H1393" s="80">
        <f t="shared" si="69"/>
        <v>332</v>
      </c>
      <c r="I1393" s="80">
        <v>0</v>
      </c>
      <c r="J1393" s="80">
        <v>32</v>
      </c>
      <c r="K1393" s="78">
        <v>63200</v>
      </c>
    </row>
    <row r="1394" spans="1:11">
      <c r="A1394" s="77" t="s">
        <v>82</v>
      </c>
      <c r="B1394" s="77">
        <v>40</v>
      </c>
      <c r="C1394" s="80">
        <v>0</v>
      </c>
      <c r="D1394" s="80">
        <f t="shared" si="68"/>
        <v>1341</v>
      </c>
      <c r="E1394" s="80">
        <v>0</v>
      </c>
      <c r="F1394" s="80">
        <v>0</v>
      </c>
      <c r="G1394" s="80">
        <v>0</v>
      </c>
      <c r="H1394" s="80">
        <f t="shared" si="69"/>
        <v>340</v>
      </c>
      <c r="I1394" s="80">
        <v>0</v>
      </c>
      <c r="J1394" s="80">
        <v>33</v>
      </c>
      <c r="K1394" s="78">
        <v>70600</v>
      </c>
    </row>
    <row r="1395" spans="1:11">
      <c r="A1395" s="77" t="s">
        <v>82</v>
      </c>
      <c r="B1395" s="77">
        <v>40</v>
      </c>
      <c r="C1395" s="80">
        <v>0</v>
      </c>
      <c r="D1395" s="80">
        <f t="shared" si="68"/>
        <v>1373</v>
      </c>
      <c r="E1395" s="80">
        <v>0</v>
      </c>
      <c r="F1395" s="80">
        <v>0</v>
      </c>
      <c r="G1395" s="80">
        <v>0</v>
      </c>
      <c r="H1395" s="80">
        <f t="shared" si="69"/>
        <v>348</v>
      </c>
      <c r="I1395" s="80">
        <v>0</v>
      </c>
      <c r="J1395" s="80">
        <v>34</v>
      </c>
      <c r="K1395" s="78">
        <v>78400</v>
      </c>
    </row>
    <row r="1396" spans="1:11">
      <c r="A1396" s="77" t="s">
        <v>82</v>
      </c>
      <c r="B1396" s="77">
        <v>40</v>
      </c>
      <c r="C1396" s="80">
        <v>0</v>
      </c>
      <c r="D1396" s="80">
        <f t="shared" si="68"/>
        <v>1405</v>
      </c>
      <c r="E1396" s="80">
        <v>0</v>
      </c>
      <c r="F1396" s="80">
        <v>0</v>
      </c>
      <c r="G1396" s="80">
        <v>0</v>
      </c>
      <c r="H1396" s="80">
        <f t="shared" si="69"/>
        <v>356</v>
      </c>
      <c r="I1396" s="80">
        <v>0</v>
      </c>
      <c r="J1396" s="80">
        <v>35</v>
      </c>
      <c r="K1396" s="78">
        <v>87000</v>
      </c>
    </row>
    <row r="1397" spans="1:11">
      <c r="A1397" s="77" t="s">
        <v>82</v>
      </c>
      <c r="B1397" s="77">
        <v>40</v>
      </c>
      <c r="C1397" s="80">
        <v>0</v>
      </c>
      <c r="D1397" s="80">
        <f t="shared" si="68"/>
        <v>1437</v>
      </c>
      <c r="E1397" s="80">
        <v>0</v>
      </c>
      <c r="F1397" s="80">
        <v>0</v>
      </c>
      <c r="G1397" s="80">
        <v>0</v>
      </c>
      <c r="H1397" s="80">
        <f t="shared" si="69"/>
        <v>364</v>
      </c>
      <c r="I1397" s="80">
        <v>0</v>
      </c>
      <c r="J1397" s="80">
        <v>36</v>
      </c>
      <c r="K1397" s="78">
        <v>96400</v>
      </c>
    </row>
    <row r="1398" spans="1:11">
      <c r="A1398" s="77" t="s">
        <v>82</v>
      </c>
      <c r="B1398" s="77">
        <v>40</v>
      </c>
      <c r="C1398" s="80">
        <v>0</v>
      </c>
      <c r="D1398" s="80">
        <f t="shared" si="68"/>
        <v>1469</v>
      </c>
      <c r="E1398" s="80">
        <v>0</v>
      </c>
      <c r="F1398" s="80">
        <v>0</v>
      </c>
      <c r="G1398" s="80">
        <v>0</v>
      </c>
      <c r="H1398" s="80">
        <f t="shared" si="69"/>
        <v>372</v>
      </c>
      <c r="I1398" s="80">
        <v>0</v>
      </c>
      <c r="J1398" s="80">
        <v>37</v>
      </c>
      <c r="K1398" s="78">
        <v>107000</v>
      </c>
    </row>
    <row r="1399" spans="1:11">
      <c r="A1399" s="77" t="s">
        <v>82</v>
      </c>
      <c r="B1399" s="77">
        <v>40</v>
      </c>
      <c r="C1399" s="80">
        <v>0</v>
      </c>
      <c r="D1399" s="80">
        <f t="shared" si="68"/>
        <v>1501</v>
      </c>
      <c r="E1399" s="80">
        <v>0</v>
      </c>
      <c r="F1399" s="80">
        <v>0</v>
      </c>
      <c r="G1399" s="80">
        <v>0</v>
      </c>
      <c r="H1399" s="80">
        <f t="shared" si="69"/>
        <v>380</v>
      </c>
      <c r="I1399" s="80">
        <v>0</v>
      </c>
      <c r="J1399" s="80">
        <v>38</v>
      </c>
      <c r="K1399" s="78">
        <v>118000</v>
      </c>
    </row>
    <row r="1400" spans="1:11">
      <c r="A1400" s="77" t="s">
        <v>82</v>
      </c>
      <c r="B1400" s="77">
        <v>40</v>
      </c>
      <c r="C1400" s="80">
        <v>0</v>
      </c>
      <c r="D1400" s="80">
        <f t="shared" si="68"/>
        <v>1533</v>
      </c>
      <c r="E1400" s="80">
        <v>0</v>
      </c>
      <c r="F1400" s="80">
        <v>0</v>
      </c>
      <c r="G1400" s="80">
        <v>0</v>
      </c>
      <c r="H1400" s="80">
        <f t="shared" si="69"/>
        <v>388</v>
      </c>
      <c r="I1400" s="80">
        <v>0</v>
      </c>
      <c r="J1400" s="80">
        <v>39</v>
      </c>
      <c r="K1400" s="78">
        <v>130000</v>
      </c>
    </row>
    <row r="1401" spans="1:11">
      <c r="A1401" s="77" t="s">
        <v>82</v>
      </c>
      <c r="B1401" s="77">
        <v>40</v>
      </c>
      <c r="C1401" s="80">
        <v>0</v>
      </c>
      <c r="D1401" s="80">
        <f t="shared" si="68"/>
        <v>1565</v>
      </c>
      <c r="E1401" s="80">
        <v>0</v>
      </c>
      <c r="F1401" s="80">
        <v>0</v>
      </c>
      <c r="G1401" s="80">
        <v>0</v>
      </c>
      <c r="H1401" s="80">
        <f t="shared" si="69"/>
        <v>396</v>
      </c>
      <c r="I1401" s="80">
        <v>0</v>
      </c>
      <c r="J1401" s="80">
        <v>40</v>
      </c>
      <c r="K1401" s="78">
        <v>142000</v>
      </c>
    </row>
    <row r="1402" spans="1:11">
      <c r="A1402" s="77" t="s">
        <v>82</v>
      </c>
      <c r="B1402" s="77">
        <v>40</v>
      </c>
      <c r="C1402" s="80">
        <v>0</v>
      </c>
      <c r="D1402" s="80">
        <f t="shared" si="68"/>
        <v>1597</v>
      </c>
      <c r="E1402" s="80">
        <v>0</v>
      </c>
      <c r="F1402" s="80">
        <v>0</v>
      </c>
      <c r="G1402" s="80">
        <v>0</v>
      </c>
      <c r="H1402" s="80">
        <f t="shared" si="69"/>
        <v>404</v>
      </c>
      <c r="I1402" s="80">
        <v>0</v>
      </c>
      <c r="J1402" s="80">
        <v>41</v>
      </c>
      <c r="K1402" s="78">
        <v>156000</v>
      </c>
    </row>
    <row r="1403" spans="1:11">
      <c r="A1403" s="77" t="s">
        <v>82</v>
      </c>
      <c r="B1403" s="77">
        <v>40</v>
      </c>
      <c r="C1403" s="80">
        <v>0</v>
      </c>
      <c r="D1403" s="80">
        <f t="shared" si="68"/>
        <v>1629</v>
      </c>
      <c r="E1403" s="80">
        <v>0</v>
      </c>
      <c r="F1403" s="80">
        <v>0</v>
      </c>
      <c r="G1403" s="80">
        <v>0</v>
      </c>
      <c r="H1403" s="80">
        <f t="shared" si="69"/>
        <v>412</v>
      </c>
      <c r="I1403" s="80">
        <v>0</v>
      </c>
      <c r="J1403" s="80">
        <v>42</v>
      </c>
      <c r="K1403" s="78">
        <v>171000</v>
      </c>
    </row>
    <row r="1404" spans="1:11">
      <c r="A1404" s="77" t="s">
        <v>82</v>
      </c>
      <c r="B1404" s="77">
        <v>40</v>
      </c>
      <c r="C1404" s="80">
        <v>0</v>
      </c>
      <c r="D1404" s="80">
        <f t="shared" si="68"/>
        <v>1661</v>
      </c>
      <c r="E1404" s="80">
        <v>0</v>
      </c>
      <c r="F1404" s="80">
        <v>0</v>
      </c>
      <c r="G1404" s="80">
        <v>0</v>
      </c>
      <c r="H1404" s="80">
        <f t="shared" si="69"/>
        <v>420</v>
      </c>
      <c r="I1404" s="80">
        <v>0</v>
      </c>
      <c r="J1404" s="80">
        <v>43</v>
      </c>
      <c r="K1404" s="78">
        <v>187000</v>
      </c>
    </row>
    <row r="1405" spans="1:11">
      <c r="A1405" s="77" t="s">
        <v>82</v>
      </c>
      <c r="B1405" s="77">
        <v>40</v>
      </c>
      <c r="C1405" s="80">
        <v>0</v>
      </c>
      <c r="D1405" s="80">
        <f t="shared" si="68"/>
        <v>1693</v>
      </c>
      <c r="E1405" s="80">
        <v>0</v>
      </c>
      <c r="F1405" s="80">
        <v>0</v>
      </c>
      <c r="G1405" s="80">
        <v>0</v>
      </c>
      <c r="H1405" s="80">
        <f t="shared" si="69"/>
        <v>428</v>
      </c>
      <c r="I1405" s="80">
        <v>0</v>
      </c>
      <c r="J1405" s="80">
        <v>44</v>
      </c>
      <c r="K1405" s="78">
        <v>204000</v>
      </c>
    </row>
    <row r="1406" spans="1:11">
      <c r="A1406" s="77" t="s">
        <v>82</v>
      </c>
      <c r="B1406" s="77">
        <v>40</v>
      </c>
      <c r="C1406" s="80">
        <v>0</v>
      </c>
      <c r="D1406" s="80">
        <f t="shared" si="68"/>
        <v>1725</v>
      </c>
      <c r="E1406" s="80">
        <v>0</v>
      </c>
      <c r="F1406" s="80">
        <v>0</v>
      </c>
      <c r="G1406" s="80">
        <v>0</v>
      </c>
      <c r="H1406" s="80">
        <f t="shared" si="69"/>
        <v>436</v>
      </c>
      <c r="I1406" s="80">
        <v>0</v>
      </c>
      <c r="J1406" s="80">
        <v>45</v>
      </c>
      <c r="K1406" s="78">
        <v>222000</v>
      </c>
    </row>
    <row r="1407" spans="1:11">
      <c r="A1407" s="77" t="s">
        <v>82</v>
      </c>
      <c r="B1407" s="77">
        <v>40</v>
      </c>
      <c r="C1407" s="80">
        <v>0</v>
      </c>
      <c r="D1407" s="80">
        <f t="shared" si="68"/>
        <v>1757</v>
      </c>
      <c r="E1407" s="80">
        <v>0</v>
      </c>
      <c r="F1407" s="80">
        <v>0</v>
      </c>
      <c r="G1407" s="80">
        <v>0</v>
      </c>
      <c r="H1407" s="80">
        <f t="shared" si="69"/>
        <v>444</v>
      </c>
      <c r="I1407" s="80">
        <v>0</v>
      </c>
      <c r="J1407" s="80">
        <v>46</v>
      </c>
      <c r="K1407" s="78">
        <v>242000</v>
      </c>
    </row>
    <row r="1408" spans="1:11">
      <c r="A1408" s="77" t="s">
        <v>82</v>
      </c>
      <c r="B1408" s="77">
        <v>40</v>
      </c>
      <c r="C1408" s="80">
        <v>0</v>
      </c>
      <c r="D1408" s="80">
        <f t="shared" si="68"/>
        <v>1789</v>
      </c>
      <c r="E1408" s="80">
        <v>0</v>
      </c>
      <c r="F1408" s="80">
        <v>0</v>
      </c>
      <c r="G1408" s="80">
        <v>0</v>
      </c>
      <c r="H1408" s="80">
        <f t="shared" si="69"/>
        <v>452</v>
      </c>
      <c r="I1408" s="80">
        <v>0</v>
      </c>
      <c r="J1408" s="80">
        <v>47</v>
      </c>
      <c r="K1408" s="78">
        <v>262000</v>
      </c>
    </row>
    <row r="1409" spans="1:11">
      <c r="A1409" s="77" t="s">
        <v>82</v>
      </c>
      <c r="B1409" s="77">
        <v>40</v>
      </c>
      <c r="C1409" s="80">
        <v>0</v>
      </c>
      <c r="D1409" s="80">
        <f t="shared" si="68"/>
        <v>1821</v>
      </c>
      <c r="E1409" s="80">
        <v>0</v>
      </c>
      <c r="F1409" s="80">
        <v>0</v>
      </c>
      <c r="G1409" s="80">
        <v>0</v>
      </c>
      <c r="H1409" s="80">
        <f t="shared" si="69"/>
        <v>460</v>
      </c>
      <c r="I1409" s="80">
        <v>0</v>
      </c>
      <c r="J1409" s="80">
        <v>48</v>
      </c>
      <c r="K1409" s="78">
        <v>284000</v>
      </c>
    </row>
    <row r="1410" spans="1:11">
      <c r="A1410" s="77" t="s">
        <v>82</v>
      </c>
      <c r="B1410" s="77">
        <v>40</v>
      </c>
      <c r="C1410" s="80">
        <v>0</v>
      </c>
      <c r="D1410" s="80">
        <f t="shared" si="68"/>
        <v>1853</v>
      </c>
      <c r="E1410" s="80">
        <v>0</v>
      </c>
      <c r="F1410" s="80">
        <v>0</v>
      </c>
      <c r="G1410" s="80">
        <v>0</v>
      </c>
      <c r="H1410" s="80">
        <f t="shared" si="69"/>
        <v>468</v>
      </c>
      <c r="I1410" s="80">
        <v>0</v>
      </c>
      <c r="J1410" s="80">
        <v>49</v>
      </c>
      <c r="K1410" s="78">
        <v>308000</v>
      </c>
    </row>
    <row r="1411" spans="1:11">
      <c r="A1411" s="77" t="s">
        <v>82</v>
      </c>
      <c r="B1411" s="77">
        <v>40</v>
      </c>
      <c r="C1411" s="80">
        <v>0</v>
      </c>
      <c r="D1411" s="80">
        <f t="shared" si="68"/>
        <v>1885</v>
      </c>
      <c r="E1411" s="80">
        <v>0</v>
      </c>
      <c r="F1411" s="80">
        <v>0</v>
      </c>
      <c r="G1411" s="80">
        <v>0</v>
      </c>
      <c r="H1411" s="80">
        <f t="shared" si="69"/>
        <v>476</v>
      </c>
      <c r="I1411" s="80">
        <v>0</v>
      </c>
      <c r="J1411" s="80">
        <v>50</v>
      </c>
      <c r="K1411" s="78">
        <v>334000</v>
      </c>
    </row>
    <row r="1412" spans="1:11">
      <c r="A1412" s="77" t="s">
        <v>82</v>
      </c>
      <c r="B1412" s="77">
        <v>40</v>
      </c>
      <c r="C1412" s="80">
        <v>0</v>
      </c>
      <c r="D1412" s="80">
        <f t="shared" si="68"/>
        <v>1917</v>
      </c>
      <c r="E1412" s="80">
        <v>0</v>
      </c>
      <c r="F1412" s="80">
        <v>0</v>
      </c>
      <c r="G1412" s="80">
        <v>0</v>
      </c>
      <c r="H1412" s="80">
        <f t="shared" si="69"/>
        <v>484</v>
      </c>
      <c r="I1412" s="80">
        <v>0</v>
      </c>
      <c r="J1412" s="80">
        <v>51</v>
      </c>
      <c r="K1412" s="78">
        <v>361000</v>
      </c>
    </row>
    <row r="1413" spans="1:11">
      <c r="A1413" s="77" t="s">
        <v>82</v>
      </c>
      <c r="B1413" s="77">
        <v>40</v>
      </c>
      <c r="C1413" s="80">
        <v>0</v>
      </c>
      <c r="D1413" s="80">
        <f t="shared" si="68"/>
        <v>1949</v>
      </c>
      <c r="E1413" s="80">
        <v>0</v>
      </c>
      <c r="F1413" s="80">
        <v>0</v>
      </c>
      <c r="G1413" s="80">
        <v>0</v>
      </c>
      <c r="H1413" s="80">
        <f t="shared" si="69"/>
        <v>492</v>
      </c>
      <c r="I1413" s="80">
        <v>0</v>
      </c>
      <c r="J1413" s="80">
        <v>52</v>
      </c>
      <c r="K1413" s="78">
        <v>390000</v>
      </c>
    </row>
    <row r="1414" spans="1:11">
      <c r="A1414" s="77" t="s">
        <v>82</v>
      </c>
      <c r="B1414" s="77">
        <v>40</v>
      </c>
      <c r="C1414" s="80">
        <v>0</v>
      </c>
      <c r="D1414" s="80">
        <f t="shared" si="68"/>
        <v>1981</v>
      </c>
      <c r="E1414" s="80">
        <v>0</v>
      </c>
      <c r="F1414" s="80">
        <v>0</v>
      </c>
      <c r="G1414" s="80">
        <v>0</v>
      </c>
      <c r="H1414" s="80">
        <f t="shared" si="69"/>
        <v>500</v>
      </c>
      <c r="I1414" s="80">
        <v>0</v>
      </c>
      <c r="J1414" s="80">
        <v>53</v>
      </c>
      <c r="K1414" s="78">
        <v>420000</v>
      </c>
    </row>
    <row r="1415" spans="1:11">
      <c r="A1415" s="77" t="s">
        <v>82</v>
      </c>
      <c r="B1415" s="77">
        <v>40</v>
      </c>
      <c r="C1415" s="80">
        <v>0</v>
      </c>
      <c r="D1415" s="80">
        <f t="shared" si="68"/>
        <v>2013</v>
      </c>
      <c r="E1415" s="80">
        <v>0</v>
      </c>
      <c r="F1415" s="80">
        <v>0</v>
      </c>
      <c r="G1415" s="80">
        <v>0</v>
      </c>
      <c r="H1415" s="80">
        <f t="shared" si="69"/>
        <v>508</v>
      </c>
      <c r="I1415" s="80">
        <v>0</v>
      </c>
      <c r="J1415" s="80">
        <v>54</v>
      </c>
      <c r="K1415" s="78">
        <v>453000</v>
      </c>
    </row>
    <row r="1416" spans="1:11">
      <c r="A1416" s="77" t="s">
        <v>82</v>
      </c>
      <c r="B1416" s="77">
        <v>40</v>
      </c>
      <c r="C1416" s="80">
        <v>0</v>
      </c>
      <c r="D1416" s="80">
        <f t="shared" si="68"/>
        <v>2045</v>
      </c>
      <c r="E1416" s="80">
        <v>0</v>
      </c>
      <c r="F1416" s="80">
        <v>0</v>
      </c>
      <c r="G1416" s="80">
        <v>0</v>
      </c>
      <c r="H1416" s="80">
        <f t="shared" si="69"/>
        <v>516</v>
      </c>
      <c r="I1416" s="80">
        <v>0</v>
      </c>
      <c r="J1416" s="80">
        <v>55</v>
      </c>
      <c r="K1416" s="78">
        <v>488000</v>
      </c>
    </row>
    <row r="1417" spans="1:11">
      <c r="A1417" s="77" t="s">
        <v>82</v>
      </c>
      <c r="B1417" s="77">
        <v>40</v>
      </c>
      <c r="C1417" s="80">
        <v>0</v>
      </c>
      <c r="D1417" s="80">
        <f t="shared" si="68"/>
        <v>2077</v>
      </c>
      <c r="E1417" s="80">
        <v>0</v>
      </c>
      <c r="F1417" s="80">
        <v>0</v>
      </c>
      <c r="G1417" s="80">
        <v>0</v>
      </c>
      <c r="H1417" s="80">
        <f t="shared" si="69"/>
        <v>524</v>
      </c>
      <c r="I1417" s="80">
        <v>0</v>
      </c>
      <c r="J1417" s="80">
        <v>56</v>
      </c>
      <c r="K1417" s="78">
        <v>524000</v>
      </c>
    </row>
    <row r="1418" spans="1:11">
      <c r="A1418" s="77" t="s">
        <v>82</v>
      </c>
      <c r="B1418" s="77">
        <v>40</v>
      </c>
      <c r="C1418" s="80">
        <v>0</v>
      </c>
      <c r="D1418" s="80">
        <f t="shared" si="68"/>
        <v>2109</v>
      </c>
      <c r="E1418" s="80">
        <v>0</v>
      </c>
      <c r="F1418" s="80">
        <v>0</v>
      </c>
      <c r="G1418" s="80">
        <v>0</v>
      </c>
      <c r="H1418" s="80">
        <f t="shared" si="69"/>
        <v>532</v>
      </c>
      <c r="I1418" s="80">
        <v>0</v>
      </c>
      <c r="J1418" s="80">
        <v>57</v>
      </c>
      <c r="K1418" s="78">
        <v>563000</v>
      </c>
    </row>
    <row r="1419" spans="1:11">
      <c r="A1419" s="77" t="s">
        <v>82</v>
      </c>
      <c r="B1419" s="77">
        <v>40</v>
      </c>
      <c r="C1419" s="80">
        <v>0</v>
      </c>
      <c r="D1419" s="80">
        <f t="shared" si="68"/>
        <v>2141</v>
      </c>
      <c r="E1419" s="80">
        <v>0</v>
      </c>
      <c r="F1419" s="80">
        <v>0</v>
      </c>
      <c r="G1419" s="80">
        <v>0</v>
      </c>
      <c r="H1419" s="80">
        <f t="shared" si="69"/>
        <v>540</v>
      </c>
      <c r="I1419" s="80">
        <v>0</v>
      </c>
      <c r="J1419" s="80">
        <v>58</v>
      </c>
      <c r="K1419" s="78">
        <v>605000</v>
      </c>
    </row>
    <row r="1420" spans="1:11">
      <c r="A1420" s="77" t="s">
        <v>82</v>
      </c>
      <c r="B1420" s="77">
        <v>40</v>
      </c>
      <c r="C1420" s="80">
        <v>0</v>
      </c>
      <c r="D1420" s="80">
        <f t="shared" si="68"/>
        <v>2173</v>
      </c>
      <c r="E1420" s="80">
        <v>0</v>
      </c>
      <c r="F1420" s="80">
        <v>0</v>
      </c>
      <c r="G1420" s="80">
        <v>0</v>
      </c>
      <c r="H1420" s="80">
        <f t="shared" si="69"/>
        <v>548</v>
      </c>
      <c r="I1420" s="80">
        <v>0</v>
      </c>
      <c r="J1420" s="80">
        <v>59</v>
      </c>
      <c r="K1420" s="78">
        <v>648000</v>
      </c>
    </row>
    <row r="1421" spans="1:11">
      <c r="A1421" s="77" t="s">
        <v>82</v>
      </c>
      <c r="B1421" s="77">
        <v>40</v>
      </c>
      <c r="C1421" s="80">
        <v>0</v>
      </c>
      <c r="D1421" s="80">
        <f t="shared" si="68"/>
        <v>2205</v>
      </c>
      <c r="E1421" s="80">
        <v>0</v>
      </c>
      <c r="F1421" s="80">
        <v>0</v>
      </c>
      <c r="G1421" s="80">
        <v>0</v>
      </c>
      <c r="H1421" s="80">
        <f t="shared" si="69"/>
        <v>556</v>
      </c>
      <c r="I1421" s="80">
        <v>0</v>
      </c>
      <c r="J1421" s="80">
        <v>60</v>
      </c>
      <c r="K1421" s="78">
        <v>695000</v>
      </c>
    </row>
    <row r="1422" spans="1:11">
      <c r="A1422" s="77" t="s">
        <v>82</v>
      </c>
      <c r="B1422" s="77">
        <v>40</v>
      </c>
      <c r="C1422" s="80">
        <v>0</v>
      </c>
      <c r="D1422" s="80">
        <f t="shared" si="68"/>
        <v>2237</v>
      </c>
      <c r="E1422" s="80">
        <v>0</v>
      </c>
      <c r="F1422" s="80">
        <v>0</v>
      </c>
      <c r="G1422" s="80">
        <v>0</v>
      </c>
      <c r="H1422" s="80">
        <f t="shared" si="69"/>
        <v>564</v>
      </c>
      <c r="I1422" s="80">
        <v>0</v>
      </c>
      <c r="J1422" s="80">
        <v>61</v>
      </c>
      <c r="K1422" s="78">
        <v>744000</v>
      </c>
    </row>
    <row r="1423" spans="1:11">
      <c r="A1423" s="77" t="s">
        <v>82</v>
      </c>
      <c r="B1423" s="77">
        <v>40</v>
      </c>
      <c r="C1423" s="80">
        <v>0</v>
      </c>
      <c r="D1423" s="80">
        <f t="shared" si="68"/>
        <v>2269</v>
      </c>
      <c r="E1423" s="80">
        <v>0</v>
      </c>
      <c r="F1423" s="80">
        <v>0</v>
      </c>
      <c r="G1423" s="80">
        <v>0</v>
      </c>
      <c r="H1423" s="80">
        <f t="shared" si="69"/>
        <v>572</v>
      </c>
      <c r="I1423" s="80">
        <v>0</v>
      </c>
      <c r="J1423" s="80">
        <v>62</v>
      </c>
      <c r="K1423" s="78">
        <v>796000</v>
      </c>
    </row>
    <row r="1424" spans="1:11">
      <c r="A1424" s="77" t="s">
        <v>82</v>
      </c>
      <c r="B1424" s="77">
        <v>40</v>
      </c>
      <c r="C1424" s="80">
        <v>0</v>
      </c>
      <c r="D1424" s="80">
        <f t="shared" si="68"/>
        <v>2301</v>
      </c>
      <c r="E1424" s="80">
        <v>0</v>
      </c>
      <c r="F1424" s="80">
        <v>0</v>
      </c>
      <c r="G1424" s="80">
        <v>0</v>
      </c>
      <c r="H1424" s="80">
        <f t="shared" si="69"/>
        <v>580</v>
      </c>
      <c r="I1424" s="80">
        <v>0</v>
      </c>
      <c r="J1424" s="80">
        <v>63</v>
      </c>
      <c r="K1424" s="78">
        <v>851000</v>
      </c>
    </row>
    <row r="1425" spans="1:11">
      <c r="A1425" s="77" t="s">
        <v>82</v>
      </c>
      <c r="B1425" s="77">
        <v>40</v>
      </c>
      <c r="C1425" s="80">
        <v>0</v>
      </c>
      <c r="D1425" s="80">
        <f t="shared" si="68"/>
        <v>2333</v>
      </c>
      <c r="E1425" s="80">
        <v>0</v>
      </c>
      <c r="F1425" s="80">
        <v>0</v>
      </c>
      <c r="G1425" s="80">
        <v>0</v>
      </c>
      <c r="H1425" s="80">
        <f t="shared" si="69"/>
        <v>588</v>
      </c>
      <c r="I1425" s="80">
        <v>0</v>
      </c>
      <c r="J1425" s="80">
        <v>64</v>
      </c>
      <c r="K1425" s="78">
        <v>908000</v>
      </c>
    </row>
    <row r="1426" spans="1:11">
      <c r="A1426" s="77" t="s">
        <v>82</v>
      </c>
      <c r="B1426" s="77">
        <v>40</v>
      </c>
      <c r="C1426" s="80">
        <v>0</v>
      </c>
      <c r="D1426" s="80">
        <f t="shared" si="68"/>
        <v>2365</v>
      </c>
      <c r="E1426" s="80">
        <v>0</v>
      </c>
      <c r="F1426" s="80">
        <v>0</v>
      </c>
      <c r="G1426" s="80">
        <v>0</v>
      </c>
      <c r="H1426" s="80">
        <f t="shared" si="69"/>
        <v>596</v>
      </c>
      <c r="I1426" s="80">
        <v>0</v>
      </c>
      <c r="J1426" s="80">
        <v>65</v>
      </c>
      <c r="K1426" s="78">
        <v>970000</v>
      </c>
    </row>
    <row r="1427" spans="1:11">
      <c r="A1427" s="77" t="s">
        <v>82</v>
      </c>
      <c r="B1427" s="77">
        <v>40</v>
      </c>
      <c r="C1427" s="80">
        <v>0</v>
      </c>
      <c r="D1427" s="80">
        <f t="shared" ref="D1427:D1441" si="70">317+32*(J1427-1)</f>
        <v>2397</v>
      </c>
      <c r="E1427" s="80">
        <v>0</v>
      </c>
      <c r="F1427" s="80">
        <v>0</v>
      </c>
      <c r="G1427" s="80">
        <v>0</v>
      </c>
      <c r="H1427" s="80">
        <f t="shared" ref="H1427:H1441" si="71">84+8*(J1427-1)</f>
        <v>604</v>
      </c>
      <c r="I1427" s="80">
        <v>0</v>
      </c>
      <c r="J1427" s="80">
        <v>66</v>
      </c>
      <c r="K1427" s="78">
        <v>1033000</v>
      </c>
    </row>
    <row r="1428" spans="1:11">
      <c r="A1428" s="77" t="s">
        <v>82</v>
      </c>
      <c r="B1428" s="77">
        <v>40</v>
      </c>
      <c r="C1428" s="80">
        <v>0</v>
      </c>
      <c r="D1428" s="80">
        <f t="shared" si="70"/>
        <v>2429</v>
      </c>
      <c r="E1428" s="80">
        <v>0</v>
      </c>
      <c r="F1428" s="80">
        <v>0</v>
      </c>
      <c r="G1428" s="80">
        <v>0</v>
      </c>
      <c r="H1428" s="80">
        <f t="shared" si="71"/>
        <v>612</v>
      </c>
      <c r="I1428" s="80">
        <v>0</v>
      </c>
      <c r="J1428" s="80">
        <v>67</v>
      </c>
      <c r="K1428" s="78">
        <v>1102000</v>
      </c>
    </row>
    <row r="1429" spans="1:11">
      <c r="A1429" s="77" t="s">
        <v>82</v>
      </c>
      <c r="B1429" s="77">
        <v>40</v>
      </c>
      <c r="C1429" s="80">
        <v>0</v>
      </c>
      <c r="D1429" s="80">
        <f t="shared" si="70"/>
        <v>2461</v>
      </c>
      <c r="E1429" s="80">
        <v>0</v>
      </c>
      <c r="F1429" s="80">
        <v>0</v>
      </c>
      <c r="G1429" s="80">
        <v>0</v>
      </c>
      <c r="H1429" s="80">
        <f t="shared" si="71"/>
        <v>620</v>
      </c>
      <c r="I1429" s="80">
        <v>0</v>
      </c>
      <c r="J1429" s="80">
        <v>68</v>
      </c>
      <c r="K1429" s="78">
        <v>1174000</v>
      </c>
    </row>
    <row r="1430" spans="1:11">
      <c r="A1430" s="77" t="s">
        <v>82</v>
      </c>
      <c r="B1430" s="77">
        <v>40</v>
      </c>
      <c r="C1430" s="80">
        <v>0</v>
      </c>
      <c r="D1430" s="80">
        <f t="shared" si="70"/>
        <v>2493</v>
      </c>
      <c r="E1430" s="80">
        <v>0</v>
      </c>
      <c r="F1430" s="80">
        <v>0</v>
      </c>
      <c r="G1430" s="80">
        <v>0</v>
      </c>
      <c r="H1430" s="80">
        <f t="shared" si="71"/>
        <v>628</v>
      </c>
      <c r="I1430" s="80">
        <v>0</v>
      </c>
      <c r="J1430" s="80">
        <v>69</v>
      </c>
      <c r="K1430" s="78">
        <v>1249000</v>
      </c>
    </row>
    <row r="1431" spans="1:11">
      <c r="A1431" s="77" t="s">
        <v>82</v>
      </c>
      <c r="B1431" s="77">
        <v>40</v>
      </c>
      <c r="C1431" s="80">
        <v>0</v>
      </c>
      <c r="D1431" s="80">
        <f t="shared" si="70"/>
        <v>2525</v>
      </c>
      <c r="E1431" s="80">
        <v>0</v>
      </c>
      <c r="F1431" s="80">
        <v>0</v>
      </c>
      <c r="G1431" s="80">
        <v>0</v>
      </c>
      <c r="H1431" s="80">
        <f t="shared" si="71"/>
        <v>636</v>
      </c>
      <c r="I1431" s="80">
        <v>0</v>
      </c>
      <c r="J1431" s="80">
        <v>70</v>
      </c>
      <c r="K1431" s="78">
        <v>1328000</v>
      </c>
    </row>
    <row r="1432" spans="1:11">
      <c r="A1432" s="77" t="s">
        <v>82</v>
      </c>
      <c r="B1432" s="77">
        <v>40</v>
      </c>
      <c r="C1432" s="80">
        <v>0</v>
      </c>
      <c r="D1432" s="80">
        <f t="shared" si="70"/>
        <v>2557</v>
      </c>
      <c r="E1432" s="80">
        <v>0</v>
      </c>
      <c r="F1432" s="80">
        <v>0</v>
      </c>
      <c r="G1432" s="80">
        <v>0</v>
      </c>
      <c r="H1432" s="80">
        <f t="shared" si="71"/>
        <v>644</v>
      </c>
      <c r="I1432" s="80">
        <v>0</v>
      </c>
      <c r="J1432" s="80">
        <v>71</v>
      </c>
      <c r="K1432" s="78">
        <v>1412000</v>
      </c>
    </row>
    <row r="1433" spans="1:11">
      <c r="A1433" s="77" t="s">
        <v>82</v>
      </c>
      <c r="B1433" s="77">
        <v>40</v>
      </c>
      <c r="C1433" s="80">
        <v>0</v>
      </c>
      <c r="D1433" s="80">
        <f t="shared" si="70"/>
        <v>2589</v>
      </c>
      <c r="E1433" s="80">
        <v>0</v>
      </c>
      <c r="F1433" s="80">
        <v>0</v>
      </c>
      <c r="G1433" s="80">
        <v>0</v>
      </c>
      <c r="H1433" s="80">
        <f t="shared" si="71"/>
        <v>652</v>
      </c>
      <c r="I1433" s="80">
        <v>0</v>
      </c>
      <c r="J1433" s="80">
        <v>72</v>
      </c>
      <c r="K1433" s="78">
        <v>1499000</v>
      </c>
    </row>
    <row r="1434" spans="1:11">
      <c r="A1434" s="77" t="s">
        <v>82</v>
      </c>
      <c r="B1434" s="77">
        <v>40</v>
      </c>
      <c r="C1434" s="80">
        <v>0</v>
      </c>
      <c r="D1434" s="80">
        <f t="shared" si="70"/>
        <v>2621</v>
      </c>
      <c r="E1434" s="80">
        <v>0</v>
      </c>
      <c r="F1434" s="80">
        <v>0</v>
      </c>
      <c r="G1434" s="80">
        <v>0</v>
      </c>
      <c r="H1434" s="80">
        <f t="shared" si="71"/>
        <v>660</v>
      </c>
      <c r="I1434" s="80">
        <v>0</v>
      </c>
      <c r="J1434" s="80">
        <v>73</v>
      </c>
      <c r="K1434" s="78">
        <v>1592000</v>
      </c>
    </row>
    <row r="1435" spans="1:11">
      <c r="A1435" s="77" t="s">
        <v>82</v>
      </c>
      <c r="B1435" s="77">
        <v>40</v>
      </c>
      <c r="C1435" s="80">
        <v>0</v>
      </c>
      <c r="D1435" s="80">
        <f t="shared" si="70"/>
        <v>2653</v>
      </c>
      <c r="E1435" s="80">
        <v>0</v>
      </c>
      <c r="F1435" s="80">
        <v>0</v>
      </c>
      <c r="G1435" s="80">
        <v>0</v>
      </c>
      <c r="H1435" s="80">
        <f t="shared" si="71"/>
        <v>668</v>
      </c>
      <c r="I1435" s="80">
        <v>0</v>
      </c>
      <c r="J1435" s="80">
        <v>74</v>
      </c>
      <c r="K1435" s="78">
        <v>1690000</v>
      </c>
    </row>
    <row r="1436" spans="1:11">
      <c r="A1436" s="77" t="s">
        <v>82</v>
      </c>
      <c r="B1436" s="77">
        <v>40</v>
      </c>
      <c r="C1436" s="80">
        <v>0</v>
      </c>
      <c r="D1436" s="80">
        <f t="shared" si="70"/>
        <v>2685</v>
      </c>
      <c r="E1436" s="80">
        <v>0</v>
      </c>
      <c r="F1436" s="80">
        <v>0</v>
      </c>
      <c r="G1436" s="80">
        <v>0</v>
      </c>
      <c r="H1436" s="80">
        <f t="shared" si="71"/>
        <v>676</v>
      </c>
      <c r="I1436" s="80">
        <v>0</v>
      </c>
      <c r="J1436" s="80">
        <v>75</v>
      </c>
      <c r="K1436" s="78">
        <v>1792000</v>
      </c>
    </row>
    <row r="1437" spans="1:11">
      <c r="A1437" s="77" t="s">
        <v>82</v>
      </c>
      <c r="B1437" s="77">
        <v>40</v>
      </c>
      <c r="C1437" s="80">
        <v>0</v>
      </c>
      <c r="D1437" s="80">
        <f t="shared" si="70"/>
        <v>2717</v>
      </c>
      <c r="E1437" s="80">
        <v>0</v>
      </c>
      <c r="F1437" s="80">
        <v>0</v>
      </c>
      <c r="G1437" s="80">
        <v>0</v>
      </c>
      <c r="H1437" s="80">
        <f t="shared" si="71"/>
        <v>684</v>
      </c>
      <c r="I1437" s="80">
        <v>0</v>
      </c>
      <c r="J1437" s="80">
        <v>76</v>
      </c>
      <c r="K1437" s="78">
        <v>1898000</v>
      </c>
    </row>
    <row r="1438" spans="1:11">
      <c r="A1438" s="77" t="s">
        <v>82</v>
      </c>
      <c r="B1438" s="77">
        <v>40</v>
      </c>
      <c r="C1438" s="80">
        <v>0</v>
      </c>
      <c r="D1438" s="80">
        <f t="shared" si="70"/>
        <v>2749</v>
      </c>
      <c r="E1438" s="80">
        <v>0</v>
      </c>
      <c r="F1438" s="80">
        <v>0</v>
      </c>
      <c r="G1438" s="80">
        <v>0</v>
      </c>
      <c r="H1438" s="80">
        <f t="shared" si="71"/>
        <v>692</v>
      </c>
      <c r="I1438" s="80">
        <v>0</v>
      </c>
      <c r="J1438" s="80">
        <v>77</v>
      </c>
      <c r="K1438" s="78">
        <v>2011000</v>
      </c>
    </row>
    <row r="1439" spans="1:11">
      <c r="A1439" s="77" t="s">
        <v>82</v>
      </c>
      <c r="B1439" s="77">
        <v>40</v>
      </c>
      <c r="C1439" s="80">
        <v>0</v>
      </c>
      <c r="D1439" s="80">
        <f t="shared" si="70"/>
        <v>2781</v>
      </c>
      <c r="E1439" s="80">
        <v>0</v>
      </c>
      <c r="F1439" s="80">
        <v>0</v>
      </c>
      <c r="G1439" s="80">
        <v>0</v>
      </c>
      <c r="H1439" s="80">
        <f t="shared" si="71"/>
        <v>700</v>
      </c>
      <c r="I1439" s="80">
        <v>0</v>
      </c>
      <c r="J1439" s="80">
        <v>78</v>
      </c>
      <c r="K1439" s="78">
        <v>2129000</v>
      </c>
    </row>
    <row r="1440" spans="1:11">
      <c r="A1440" s="77" t="s">
        <v>82</v>
      </c>
      <c r="B1440" s="77">
        <v>40</v>
      </c>
      <c r="C1440" s="80">
        <v>0</v>
      </c>
      <c r="D1440" s="80">
        <f t="shared" si="70"/>
        <v>2813</v>
      </c>
      <c r="E1440" s="80">
        <v>0</v>
      </c>
      <c r="F1440" s="80">
        <v>0</v>
      </c>
      <c r="G1440" s="80">
        <v>0</v>
      </c>
      <c r="H1440" s="80">
        <f t="shared" si="71"/>
        <v>708</v>
      </c>
      <c r="I1440" s="80">
        <v>0</v>
      </c>
      <c r="J1440" s="80">
        <v>79</v>
      </c>
      <c r="K1440" s="78">
        <v>2254000</v>
      </c>
    </row>
    <row r="1441" spans="1:11">
      <c r="A1441" s="77" t="s">
        <v>82</v>
      </c>
      <c r="B1441" s="77">
        <v>40</v>
      </c>
      <c r="C1441" s="80">
        <v>0</v>
      </c>
      <c r="D1441" s="80">
        <f t="shared" si="70"/>
        <v>2845</v>
      </c>
      <c r="E1441" s="80">
        <v>0</v>
      </c>
      <c r="F1441" s="80">
        <v>0</v>
      </c>
      <c r="G1441" s="80">
        <v>0</v>
      </c>
      <c r="H1441" s="80">
        <f t="shared" si="71"/>
        <v>716</v>
      </c>
      <c r="I1441" s="80">
        <v>0</v>
      </c>
      <c r="J1441" s="80">
        <v>80</v>
      </c>
      <c r="K1441" s="78">
        <v>2383000</v>
      </c>
    </row>
    <row r="1442" spans="1:11">
      <c r="A1442" s="81" t="s">
        <v>83</v>
      </c>
      <c r="B1442" s="80">
        <v>60</v>
      </c>
      <c r="C1442" s="80">
        <v>0</v>
      </c>
      <c r="D1442" s="80">
        <f>411+42*(J1442-1)</f>
        <v>411</v>
      </c>
      <c r="E1442" s="80">
        <v>0</v>
      </c>
      <c r="F1442" s="80">
        <v>0</v>
      </c>
      <c r="G1442" s="80">
        <v>0</v>
      </c>
      <c r="H1442" s="80">
        <f>112+10*(J1442-1)</f>
        <v>112</v>
      </c>
      <c r="I1442" s="80">
        <v>0</v>
      </c>
      <c r="J1442" s="80">
        <v>1</v>
      </c>
      <c r="K1442" s="78">
        <v>220</v>
      </c>
    </row>
    <row r="1443" spans="1:11">
      <c r="A1443" s="81" t="s">
        <v>83</v>
      </c>
      <c r="B1443" s="80">
        <v>60</v>
      </c>
      <c r="C1443" s="80">
        <v>0</v>
      </c>
      <c r="D1443" s="80">
        <f t="shared" ref="D1443:D1506" si="72">411+42*(J1443-1)</f>
        <v>453</v>
      </c>
      <c r="E1443" s="80">
        <v>0</v>
      </c>
      <c r="F1443" s="80">
        <v>0</v>
      </c>
      <c r="G1443" s="80">
        <v>0</v>
      </c>
      <c r="H1443" s="80">
        <f t="shared" ref="H1443:H1506" si="73">112+10*(J1443-1)</f>
        <v>122</v>
      </c>
      <c r="I1443" s="80">
        <v>0</v>
      </c>
      <c r="J1443" s="80">
        <v>2</v>
      </c>
      <c r="K1443" s="78">
        <v>300</v>
      </c>
    </row>
    <row r="1444" spans="1:11">
      <c r="A1444" s="81" t="s">
        <v>83</v>
      </c>
      <c r="B1444" s="80">
        <v>60</v>
      </c>
      <c r="C1444" s="80">
        <v>0</v>
      </c>
      <c r="D1444" s="80">
        <f t="shared" si="72"/>
        <v>495</v>
      </c>
      <c r="E1444" s="80">
        <v>0</v>
      </c>
      <c r="F1444" s="80">
        <v>0</v>
      </c>
      <c r="G1444" s="80">
        <v>0</v>
      </c>
      <c r="H1444" s="80">
        <f t="shared" si="73"/>
        <v>132</v>
      </c>
      <c r="I1444" s="80">
        <v>0</v>
      </c>
      <c r="J1444" s="80">
        <v>3</v>
      </c>
      <c r="K1444" s="78">
        <v>390</v>
      </c>
    </row>
    <row r="1445" spans="1:11">
      <c r="A1445" s="81" t="s">
        <v>83</v>
      </c>
      <c r="B1445" s="80">
        <v>60</v>
      </c>
      <c r="C1445" s="80">
        <v>0</v>
      </c>
      <c r="D1445" s="80">
        <f t="shared" si="72"/>
        <v>537</v>
      </c>
      <c r="E1445" s="80">
        <v>0</v>
      </c>
      <c r="F1445" s="80">
        <v>0</v>
      </c>
      <c r="G1445" s="80">
        <v>0</v>
      </c>
      <c r="H1445" s="80">
        <f t="shared" si="73"/>
        <v>142</v>
      </c>
      <c r="I1445" s="80">
        <v>0</v>
      </c>
      <c r="J1445" s="80">
        <v>4</v>
      </c>
      <c r="K1445" s="78">
        <v>500</v>
      </c>
    </row>
    <row r="1446" spans="1:11">
      <c r="A1446" s="81" t="s">
        <v>83</v>
      </c>
      <c r="B1446" s="80">
        <v>60</v>
      </c>
      <c r="C1446" s="80">
        <v>0</v>
      </c>
      <c r="D1446" s="80">
        <f t="shared" si="72"/>
        <v>579</v>
      </c>
      <c r="E1446" s="80">
        <v>0</v>
      </c>
      <c r="F1446" s="80">
        <v>0</v>
      </c>
      <c r="G1446" s="80">
        <v>0</v>
      </c>
      <c r="H1446" s="80">
        <f t="shared" si="73"/>
        <v>152</v>
      </c>
      <c r="I1446" s="80">
        <v>0</v>
      </c>
      <c r="J1446" s="80">
        <v>5</v>
      </c>
      <c r="K1446" s="78">
        <v>650</v>
      </c>
    </row>
    <row r="1447" spans="1:11">
      <c r="A1447" s="81" t="s">
        <v>83</v>
      </c>
      <c r="B1447" s="80">
        <v>60</v>
      </c>
      <c r="C1447" s="80">
        <v>0</v>
      </c>
      <c r="D1447" s="80">
        <f t="shared" si="72"/>
        <v>621</v>
      </c>
      <c r="E1447" s="80">
        <v>0</v>
      </c>
      <c r="F1447" s="80">
        <v>0</v>
      </c>
      <c r="G1447" s="80">
        <v>0</v>
      </c>
      <c r="H1447" s="80">
        <f t="shared" si="73"/>
        <v>162</v>
      </c>
      <c r="I1447" s="80">
        <v>0</v>
      </c>
      <c r="J1447" s="80">
        <v>6</v>
      </c>
      <c r="K1447" s="78">
        <v>880</v>
      </c>
    </row>
    <row r="1448" spans="1:11">
      <c r="A1448" s="81" t="s">
        <v>83</v>
      </c>
      <c r="B1448" s="80">
        <v>60</v>
      </c>
      <c r="C1448" s="80">
        <v>0</v>
      </c>
      <c r="D1448" s="80">
        <f t="shared" si="72"/>
        <v>663</v>
      </c>
      <c r="E1448" s="80">
        <v>0</v>
      </c>
      <c r="F1448" s="80">
        <v>0</v>
      </c>
      <c r="G1448" s="80">
        <v>0</v>
      </c>
      <c r="H1448" s="80">
        <f t="shared" si="73"/>
        <v>172</v>
      </c>
      <c r="I1448" s="80">
        <v>0</v>
      </c>
      <c r="J1448" s="80">
        <v>7</v>
      </c>
      <c r="K1448" s="78">
        <v>1200</v>
      </c>
    </row>
    <row r="1449" spans="1:11">
      <c r="A1449" s="81" t="s">
        <v>83</v>
      </c>
      <c r="B1449" s="80">
        <v>60</v>
      </c>
      <c r="C1449" s="80">
        <v>0</v>
      </c>
      <c r="D1449" s="80">
        <f t="shared" si="72"/>
        <v>705</v>
      </c>
      <c r="E1449" s="80">
        <v>0</v>
      </c>
      <c r="F1449" s="80">
        <v>0</v>
      </c>
      <c r="G1449" s="80">
        <v>0</v>
      </c>
      <c r="H1449" s="80">
        <f t="shared" si="73"/>
        <v>182</v>
      </c>
      <c r="I1449" s="80">
        <v>0</v>
      </c>
      <c r="J1449" s="80">
        <v>8</v>
      </c>
      <c r="K1449" s="78">
        <v>1500</v>
      </c>
    </row>
    <row r="1450" spans="1:11">
      <c r="A1450" s="81" t="s">
        <v>83</v>
      </c>
      <c r="B1450" s="80">
        <v>60</v>
      </c>
      <c r="C1450" s="80">
        <v>0</v>
      </c>
      <c r="D1450" s="80">
        <f t="shared" si="72"/>
        <v>747</v>
      </c>
      <c r="E1450" s="80">
        <v>0</v>
      </c>
      <c r="F1450" s="80">
        <v>0</v>
      </c>
      <c r="G1450" s="80">
        <v>0</v>
      </c>
      <c r="H1450" s="80">
        <f t="shared" si="73"/>
        <v>192</v>
      </c>
      <c r="I1450" s="80">
        <v>0</v>
      </c>
      <c r="J1450" s="80">
        <v>9</v>
      </c>
      <c r="K1450" s="78">
        <v>1800</v>
      </c>
    </row>
    <row r="1451" spans="1:11">
      <c r="A1451" s="81" t="s">
        <v>83</v>
      </c>
      <c r="B1451" s="80">
        <v>60</v>
      </c>
      <c r="C1451" s="80">
        <v>0</v>
      </c>
      <c r="D1451" s="80">
        <f t="shared" si="72"/>
        <v>789</v>
      </c>
      <c r="E1451" s="80">
        <v>0</v>
      </c>
      <c r="F1451" s="80">
        <v>0</v>
      </c>
      <c r="G1451" s="80">
        <v>0</v>
      </c>
      <c r="H1451" s="80">
        <f t="shared" si="73"/>
        <v>202</v>
      </c>
      <c r="I1451" s="80">
        <v>0</v>
      </c>
      <c r="J1451" s="80">
        <v>10</v>
      </c>
      <c r="K1451" s="78">
        <v>2300</v>
      </c>
    </row>
    <row r="1452" spans="1:11">
      <c r="A1452" s="81" t="s">
        <v>83</v>
      </c>
      <c r="B1452" s="80">
        <v>60</v>
      </c>
      <c r="C1452" s="80">
        <v>0</v>
      </c>
      <c r="D1452" s="80">
        <f t="shared" si="72"/>
        <v>831</v>
      </c>
      <c r="E1452" s="80">
        <v>0</v>
      </c>
      <c r="F1452" s="80">
        <v>0</v>
      </c>
      <c r="G1452" s="80">
        <v>0</v>
      </c>
      <c r="H1452" s="80">
        <f t="shared" si="73"/>
        <v>212</v>
      </c>
      <c r="I1452" s="80">
        <v>0</v>
      </c>
      <c r="J1452" s="80">
        <v>11</v>
      </c>
      <c r="K1452" s="78">
        <v>2900</v>
      </c>
    </row>
    <row r="1453" spans="1:11">
      <c r="A1453" s="81" t="s">
        <v>83</v>
      </c>
      <c r="B1453" s="80">
        <v>60</v>
      </c>
      <c r="C1453" s="80">
        <v>0</v>
      </c>
      <c r="D1453" s="80">
        <f t="shared" si="72"/>
        <v>873</v>
      </c>
      <c r="E1453" s="80">
        <v>0</v>
      </c>
      <c r="F1453" s="80">
        <v>0</v>
      </c>
      <c r="G1453" s="80">
        <v>0</v>
      </c>
      <c r="H1453" s="80">
        <f t="shared" si="73"/>
        <v>222</v>
      </c>
      <c r="I1453" s="80">
        <v>0</v>
      </c>
      <c r="J1453" s="80">
        <v>12</v>
      </c>
      <c r="K1453" s="78">
        <v>3400</v>
      </c>
    </row>
    <row r="1454" spans="1:11">
      <c r="A1454" s="81" t="s">
        <v>83</v>
      </c>
      <c r="B1454" s="80">
        <v>60</v>
      </c>
      <c r="C1454" s="80">
        <v>0</v>
      </c>
      <c r="D1454" s="80">
        <f t="shared" si="72"/>
        <v>915</v>
      </c>
      <c r="E1454" s="80">
        <v>0</v>
      </c>
      <c r="F1454" s="80">
        <v>0</v>
      </c>
      <c r="G1454" s="80">
        <v>0</v>
      </c>
      <c r="H1454" s="80">
        <f t="shared" si="73"/>
        <v>232</v>
      </c>
      <c r="I1454" s="80">
        <v>0</v>
      </c>
      <c r="J1454" s="80">
        <v>13</v>
      </c>
      <c r="K1454" s="78">
        <v>4200</v>
      </c>
    </row>
    <row r="1455" spans="1:11">
      <c r="A1455" s="81" t="s">
        <v>83</v>
      </c>
      <c r="B1455" s="80">
        <v>60</v>
      </c>
      <c r="C1455" s="80">
        <v>0</v>
      </c>
      <c r="D1455" s="80">
        <f t="shared" si="72"/>
        <v>957</v>
      </c>
      <c r="E1455" s="80">
        <v>0</v>
      </c>
      <c r="F1455" s="80">
        <v>0</v>
      </c>
      <c r="G1455" s="80">
        <v>0</v>
      </c>
      <c r="H1455" s="80">
        <f t="shared" si="73"/>
        <v>242</v>
      </c>
      <c r="I1455" s="80">
        <v>0</v>
      </c>
      <c r="J1455" s="80">
        <v>14</v>
      </c>
      <c r="K1455" s="78">
        <v>5000</v>
      </c>
    </row>
    <row r="1456" spans="1:11">
      <c r="A1456" s="81" t="s">
        <v>83</v>
      </c>
      <c r="B1456" s="80">
        <v>60</v>
      </c>
      <c r="C1456" s="80">
        <v>0</v>
      </c>
      <c r="D1456" s="80">
        <f t="shared" si="72"/>
        <v>999</v>
      </c>
      <c r="E1456" s="80">
        <v>0</v>
      </c>
      <c r="F1456" s="80">
        <v>0</v>
      </c>
      <c r="G1456" s="80">
        <v>0</v>
      </c>
      <c r="H1456" s="80">
        <f t="shared" si="73"/>
        <v>252</v>
      </c>
      <c r="I1456" s="80">
        <v>0</v>
      </c>
      <c r="J1456" s="80">
        <v>15</v>
      </c>
      <c r="K1456" s="78">
        <v>6100</v>
      </c>
    </row>
    <row r="1457" spans="1:11">
      <c r="A1457" s="81" t="s">
        <v>83</v>
      </c>
      <c r="B1457" s="80">
        <v>60</v>
      </c>
      <c r="C1457" s="80">
        <v>0</v>
      </c>
      <c r="D1457" s="80">
        <f t="shared" si="72"/>
        <v>1041</v>
      </c>
      <c r="E1457" s="80">
        <v>0</v>
      </c>
      <c r="F1457" s="80">
        <v>0</v>
      </c>
      <c r="G1457" s="80">
        <v>0</v>
      </c>
      <c r="H1457" s="80">
        <f t="shared" si="73"/>
        <v>262</v>
      </c>
      <c r="I1457" s="80">
        <v>0</v>
      </c>
      <c r="J1457" s="80">
        <v>16</v>
      </c>
      <c r="K1457" s="78">
        <v>7200</v>
      </c>
    </row>
    <row r="1458" spans="1:11">
      <c r="A1458" s="81" t="s">
        <v>83</v>
      </c>
      <c r="B1458" s="80">
        <v>60</v>
      </c>
      <c r="C1458" s="80">
        <v>0</v>
      </c>
      <c r="D1458" s="80">
        <f t="shared" si="72"/>
        <v>1083</v>
      </c>
      <c r="E1458" s="80">
        <v>0</v>
      </c>
      <c r="F1458" s="80">
        <v>0</v>
      </c>
      <c r="G1458" s="80">
        <v>0</v>
      </c>
      <c r="H1458" s="80">
        <f t="shared" si="73"/>
        <v>272</v>
      </c>
      <c r="I1458" s="80">
        <v>0</v>
      </c>
      <c r="J1458" s="80">
        <v>17</v>
      </c>
      <c r="K1458" s="78">
        <v>8600</v>
      </c>
    </row>
    <row r="1459" spans="1:11">
      <c r="A1459" s="81" t="s">
        <v>83</v>
      </c>
      <c r="B1459" s="80">
        <v>60</v>
      </c>
      <c r="C1459" s="80">
        <v>0</v>
      </c>
      <c r="D1459" s="80">
        <f t="shared" si="72"/>
        <v>1125</v>
      </c>
      <c r="E1459" s="80">
        <v>0</v>
      </c>
      <c r="F1459" s="80">
        <v>0</v>
      </c>
      <c r="G1459" s="80">
        <v>0</v>
      </c>
      <c r="H1459" s="80">
        <f t="shared" si="73"/>
        <v>282</v>
      </c>
      <c r="I1459" s="80">
        <v>0</v>
      </c>
      <c r="J1459" s="80">
        <v>18</v>
      </c>
      <c r="K1459" s="78">
        <v>10000</v>
      </c>
    </row>
    <row r="1460" spans="1:11">
      <c r="A1460" s="81" t="s">
        <v>83</v>
      </c>
      <c r="B1460" s="80">
        <v>60</v>
      </c>
      <c r="C1460" s="80">
        <v>0</v>
      </c>
      <c r="D1460" s="80">
        <f t="shared" si="72"/>
        <v>1167</v>
      </c>
      <c r="E1460" s="80">
        <v>0</v>
      </c>
      <c r="F1460" s="80">
        <v>0</v>
      </c>
      <c r="G1460" s="80">
        <v>0</v>
      </c>
      <c r="H1460" s="80">
        <f t="shared" si="73"/>
        <v>292</v>
      </c>
      <c r="I1460" s="80">
        <v>0</v>
      </c>
      <c r="J1460" s="80">
        <v>19</v>
      </c>
      <c r="K1460" s="78">
        <v>11700</v>
      </c>
    </row>
    <row r="1461" spans="1:11">
      <c r="A1461" s="81" t="s">
        <v>83</v>
      </c>
      <c r="B1461" s="80">
        <v>60</v>
      </c>
      <c r="C1461" s="80">
        <v>0</v>
      </c>
      <c r="D1461" s="80">
        <f t="shared" si="72"/>
        <v>1209</v>
      </c>
      <c r="E1461" s="80">
        <v>0</v>
      </c>
      <c r="F1461" s="80">
        <v>0</v>
      </c>
      <c r="G1461" s="80">
        <v>0</v>
      </c>
      <c r="H1461" s="80">
        <f t="shared" si="73"/>
        <v>302</v>
      </c>
      <c r="I1461" s="80">
        <v>0</v>
      </c>
      <c r="J1461" s="80">
        <v>20</v>
      </c>
      <c r="K1461" s="78">
        <v>13600</v>
      </c>
    </row>
    <row r="1462" spans="1:11">
      <c r="A1462" s="81" t="s">
        <v>83</v>
      </c>
      <c r="B1462" s="80">
        <v>60</v>
      </c>
      <c r="C1462" s="80">
        <v>0</v>
      </c>
      <c r="D1462" s="80">
        <f t="shared" si="72"/>
        <v>1251</v>
      </c>
      <c r="E1462" s="80">
        <v>0</v>
      </c>
      <c r="F1462" s="80">
        <v>0</v>
      </c>
      <c r="G1462" s="80">
        <v>0</v>
      </c>
      <c r="H1462" s="80">
        <f t="shared" si="73"/>
        <v>312</v>
      </c>
      <c r="I1462" s="80">
        <v>0</v>
      </c>
      <c r="J1462" s="80">
        <v>21</v>
      </c>
      <c r="K1462" s="78">
        <v>15900</v>
      </c>
    </row>
    <row r="1463" spans="1:11">
      <c r="A1463" s="81" t="s">
        <v>83</v>
      </c>
      <c r="B1463" s="80">
        <v>60</v>
      </c>
      <c r="C1463" s="80">
        <v>0</v>
      </c>
      <c r="D1463" s="80">
        <f t="shared" si="72"/>
        <v>1293</v>
      </c>
      <c r="E1463" s="80">
        <v>0</v>
      </c>
      <c r="F1463" s="80">
        <v>0</v>
      </c>
      <c r="G1463" s="80">
        <v>0</v>
      </c>
      <c r="H1463" s="80">
        <f t="shared" si="73"/>
        <v>322</v>
      </c>
      <c r="I1463" s="80">
        <v>0</v>
      </c>
      <c r="J1463" s="80">
        <v>22</v>
      </c>
      <c r="K1463" s="78">
        <v>18300</v>
      </c>
    </row>
    <row r="1464" spans="1:11">
      <c r="A1464" s="81" t="s">
        <v>83</v>
      </c>
      <c r="B1464" s="80">
        <v>60</v>
      </c>
      <c r="C1464" s="80">
        <v>0</v>
      </c>
      <c r="D1464" s="80">
        <f t="shared" si="72"/>
        <v>1335</v>
      </c>
      <c r="E1464" s="80">
        <v>0</v>
      </c>
      <c r="F1464" s="80">
        <v>0</v>
      </c>
      <c r="G1464" s="80">
        <v>0</v>
      </c>
      <c r="H1464" s="80">
        <f t="shared" si="73"/>
        <v>332</v>
      </c>
      <c r="I1464" s="80">
        <v>0</v>
      </c>
      <c r="J1464" s="80">
        <v>23</v>
      </c>
      <c r="K1464" s="78">
        <v>21100</v>
      </c>
    </row>
    <row r="1465" spans="1:11">
      <c r="A1465" s="81" t="s">
        <v>83</v>
      </c>
      <c r="B1465" s="80">
        <v>60</v>
      </c>
      <c r="C1465" s="80">
        <v>0</v>
      </c>
      <c r="D1465" s="80">
        <f t="shared" si="72"/>
        <v>1377</v>
      </c>
      <c r="E1465" s="80">
        <v>0</v>
      </c>
      <c r="F1465" s="80">
        <v>0</v>
      </c>
      <c r="G1465" s="80">
        <v>0</v>
      </c>
      <c r="H1465" s="80">
        <f t="shared" si="73"/>
        <v>342</v>
      </c>
      <c r="I1465" s="80">
        <v>0</v>
      </c>
      <c r="J1465" s="80">
        <v>24</v>
      </c>
      <c r="K1465" s="78">
        <v>24100</v>
      </c>
    </row>
    <row r="1466" spans="1:11">
      <c r="A1466" s="81" t="s">
        <v>83</v>
      </c>
      <c r="B1466" s="80">
        <v>60</v>
      </c>
      <c r="C1466" s="80">
        <v>0</v>
      </c>
      <c r="D1466" s="80">
        <f t="shared" si="72"/>
        <v>1419</v>
      </c>
      <c r="E1466" s="80">
        <v>0</v>
      </c>
      <c r="F1466" s="80">
        <v>0</v>
      </c>
      <c r="G1466" s="80">
        <v>0</v>
      </c>
      <c r="H1466" s="80">
        <f t="shared" si="73"/>
        <v>352</v>
      </c>
      <c r="I1466" s="80">
        <v>0</v>
      </c>
      <c r="J1466" s="80">
        <v>25</v>
      </c>
      <c r="K1466" s="78">
        <v>27400</v>
      </c>
    </row>
    <row r="1467" spans="1:11">
      <c r="A1467" s="81" t="s">
        <v>83</v>
      </c>
      <c r="B1467" s="80">
        <v>60</v>
      </c>
      <c r="C1467" s="80">
        <v>0</v>
      </c>
      <c r="D1467" s="80">
        <f t="shared" si="72"/>
        <v>1461</v>
      </c>
      <c r="E1467" s="80">
        <v>0</v>
      </c>
      <c r="F1467" s="80">
        <v>0</v>
      </c>
      <c r="G1467" s="80">
        <v>0</v>
      </c>
      <c r="H1467" s="80">
        <f t="shared" si="73"/>
        <v>362</v>
      </c>
      <c r="I1467" s="80">
        <v>0</v>
      </c>
      <c r="J1467" s="80">
        <v>26</v>
      </c>
      <c r="K1467" s="78">
        <v>31300</v>
      </c>
    </row>
    <row r="1468" spans="1:11">
      <c r="A1468" s="81" t="s">
        <v>83</v>
      </c>
      <c r="B1468" s="80">
        <v>60</v>
      </c>
      <c r="C1468" s="80">
        <v>0</v>
      </c>
      <c r="D1468" s="80">
        <f t="shared" si="72"/>
        <v>1503</v>
      </c>
      <c r="E1468" s="80">
        <v>0</v>
      </c>
      <c r="F1468" s="80">
        <v>0</v>
      </c>
      <c r="G1468" s="80">
        <v>0</v>
      </c>
      <c r="H1468" s="80">
        <f t="shared" si="73"/>
        <v>372</v>
      </c>
      <c r="I1468" s="80">
        <v>0</v>
      </c>
      <c r="J1468" s="80">
        <v>27</v>
      </c>
      <c r="K1468" s="78">
        <v>35400</v>
      </c>
    </row>
    <row r="1469" spans="1:11">
      <c r="A1469" s="81" t="s">
        <v>83</v>
      </c>
      <c r="B1469" s="80">
        <v>60</v>
      </c>
      <c r="C1469" s="80">
        <v>0</v>
      </c>
      <c r="D1469" s="80">
        <f t="shared" si="72"/>
        <v>1545</v>
      </c>
      <c r="E1469" s="80">
        <v>0</v>
      </c>
      <c r="F1469" s="80">
        <v>0</v>
      </c>
      <c r="G1469" s="80">
        <v>0</v>
      </c>
      <c r="H1469" s="80">
        <f t="shared" si="73"/>
        <v>382</v>
      </c>
      <c r="I1469" s="80">
        <v>0</v>
      </c>
      <c r="J1469" s="80">
        <v>28</v>
      </c>
      <c r="K1469" s="78">
        <v>40100</v>
      </c>
    </row>
    <row r="1470" spans="1:11">
      <c r="A1470" s="81" t="s">
        <v>83</v>
      </c>
      <c r="B1470" s="80">
        <v>60</v>
      </c>
      <c r="C1470" s="80">
        <v>0</v>
      </c>
      <c r="D1470" s="80">
        <f t="shared" si="72"/>
        <v>1587</v>
      </c>
      <c r="E1470" s="80">
        <v>0</v>
      </c>
      <c r="F1470" s="80">
        <v>0</v>
      </c>
      <c r="G1470" s="80">
        <v>0</v>
      </c>
      <c r="H1470" s="80">
        <f t="shared" si="73"/>
        <v>392</v>
      </c>
      <c r="I1470" s="80">
        <v>0</v>
      </c>
      <c r="J1470" s="80">
        <v>29</v>
      </c>
      <c r="K1470" s="78">
        <v>45100</v>
      </c>
    </row>
    <row r="1471" spans="1:11">
      <c r="A1471" s="81" t="s">
        <v>83</v>
      </c>
      <c r="B1471" s="80">
        <v>60</v>
      </c>
      <c r="C1471" s="80">
        <v>0</v>
      </c>
      <c r="D1471" s="80">
        <f t="shared" si="72"/>
        <v>1629</v>
      </c>
      <c r="E1471" s="80">
        <v>0</v>
      </c>
      <c r="F1471" s="80">
        <v>0</v>
      </c>
      <c r="G1471" s="80">
        <v>0</v>
      </c>
      <c r="H1471" s="80">
        <f t="shared" si="73"/>
        <v>402</v>
      </c>
      <c r="I1471" s="80">
        <v>0</v>
      </c>
      <c r="J1471" s="80">
        <v>30</v>
      </c>
      <c r="K1471" s="78">
        <v>50600</v>
      </c>
    </row>
    <row r="1472" spans="1:11">
      <c r="A1472" s="81" t="s">
        <v>83</v>
      </c>
      <c r="B1472" s="80">
        <v>60</v>
      </c>
      <c r="C1472" s="80">
        <v>0</v>
      </c>
      <c r="D1472" s="80">
        <f t="shared" si="72"/>
        <v>1671</v>
      </c>
      <c r="E1472" s="80">
        <v>0</v>
      </c>
      <c r="F1472" s="80">
        <v>0</v>
      </c>
      <c r="G1472" s="80">
        <v>0</v>
      </c>
      <c r="H1472" s="80">
        <f t="shared" si="73"/>
        <v>412</v>
      </c>
      <c r="I1472" s="80">
        <v>0</v>
      </c>
      <c r="J1472" s="80">
        <v>31</v>
      </c>
      <c r="K1472" s="78">
        <v>56800</v>
      </c>
    </row>
    <row r="1473" spans="1:11">
      <c r="A1473" s="81" t="s">
        <v>83</v>
      </c>
      <c r="B1473" s="80">
        <v>60</v>
      </c>
      <c r="C1473" s="80">
        <v>0</v>
      </c>
      <c r="D1473" s="80">
        <f t="shared" si="72"/>
        <v>1713</v>
      </c>
      <c r="E1473" s="80">
        <v>0</v>
      </c>
      <c r="F1473" s="80">
        <v>0</v>
      </c>
      <c r="G1473" s="80">
        <v>0</v>
      </c>
      <c r="H1473" s="80">
        <f t="shared" si="73"/>
        <v>422</v>
      </c>
      <c r="I1473" s="80">
        <v>0</v>
      </c>
      <c r="J1473" s="80">
        <v>32</v>
      </c>
      <c r="K1473" s="78">
        <v>63200</v>
      </c>
    </row>
    <row r="1474" spans="1:11">
      <c r="A1474" s="81" t="s">
        <v>83</v>
      </c>
      <c r="B1474" s="80">
        <v>60</v>
      </c>
      <c r="C1474" s="80">
        <v>0</v>
      </c>
      <c r="D1474" s="80">
        <f t="shared" si="72"/>
        <v>1755</v>
      </c>
      <c r="E1474" s="80">
        <v>0</v>
      </c>
      <c r="F1474" s="80">
        <v>0</v>
      </c>
      <c r="G1474" s="80">
        <v>0</v>
      </c>
      <c r="H1474" s="80">
        <f t="shared" si="73"/>
        <v>432</v>
      </c>
      <c r="I1474" s="80">
        <v>0</v>
      </c>
      <c r="J1474" s="80">
        <v>33</v>
      </c>
      <c r="K1474" s="78">
        <v>70600</v>
      </c>
    </row>
    <row r="1475" spans="1:11">
      <c r="A1475" s="81" t="s">
        <v>83</v>
      </c>
      <c r="B1475" s="80">
        <v>60</v>
      </c>
      <c r="C1475" s="80">
        <v>0</v>
      </c>
      <c r="D1475" s="80">
        <f t="shared" si="72"/>
        <v>1797</v>
      </c>
      <c r="E1475" s="80">
        <v>0</v>
      </c>
      <c r="F1475" s="80">
        <v>0</v>
      </c>
      <c r="G1475" s="80">
        <v>0</v>
      </c>
      <c r="H1475" s="80">
        <f t="shared" si="73"/>
        <v>442</v>
      </c>
      <c r="I1475" s="80">
        <v>0</v>
      </c>
      <c r="J1475" s="80">
        <v>34</v>
      </c>
      <c r="K1475" s="78">
        <v>78400</v>
      </c>
    </row>
    <row r="1476" spans="1:11">
      <c r="A1476" s="81" t="s">
        <v>83</v>
      </c>
      <c r="B1476" s="80">
        <v>60</v>
      </c>
      <c r="C1476" s="80">
        <v>0</v>
      </c>
      <c r="D1476" s="80">
        <f t="shared" si="72"/>
        <v>1839</v>
      </c>
      <c r="E1476" s="80">
        <v>0</v>
      </c>
      <c r="F1476" s="80">
        <v>0</v>
      </c>
      <c r="G1476" s="80">
        <v>0</v>
      </c>
      <c r="H1476" s="80">
        <f t="shared" si="73"/>
        <v>452</v>
      </c>
      <c r="I1476" s="80">
        <v>0</v>
      </c>
      <c r="J1476" s="80">
        <v>35</v>
      </c>
      <c r="K1476" s="78">
        <v>87000</v>
      </c>
    </row>
    <row r="1477" spans="1:11">
      <c r="A1477" s="81" t="s">
        <v>83</v>
      </c>
      <c r="B1477" s="80">
        <v>60</v>
      </c>
      <c r="C1477" s="80">
        <v>0</v>
      </c>
      <c r="D1477" s="80">
        <f t="shared" si="72"/>
        <v>1881</v>
      </c>
      <c r="E1477" s="80">
        <v>0</v>
      </c>
      <c r="F1477" s="80">
        <v>0</v>
      </c>
      <c r="G1477" s="80">
        <v>0</v>
      </c>
      <c r="H1477" s="80">
        <f t="shared" si="73"/>
        <v>462</v>
      </c>
      <c r="I1477" s="80">
        <v>0</v>
      </c>
      <c r="J1477" s="80">
        <v>36</v>
      </c>
      <c r="K1477" s="78">
        <v>96400</v>
      </c>
    </row>
    <row r="1478" spans="1:11">
      <c r="A1478" s="81" t="s">
        <v>83</v>
      </c>
      <c r="B1478" s="80">
        <v>60</v>
      </c>
      <c r="C1478" s="80">
        <v>0</v>
      </c>
      <c r="D1478" s="80">
        <f t="shared" si="72"/>
        <v>1923</v>
      </c>
      <c r="E1478" s="80">
        <v>0</v>
      </c>
      <c r="F1478" s="80">
        <v>0</v>
      </c>
      <c r="G1478" s="80">
        <v>0</v>
      </c>
      <c r="H1478" s="80">
        <f t="shared" si="73"/>
        <v>472</v>
      </c>
      <c r="I1478" s="80">
        <v>0</v>
      </c>
      <c r="J1478" s="80">
        <v>37</v>
      </c>
      <c r="K1478" s="78">
        <v>107000</v>
      </c>
    </row>
    <row r="1479" spans="1:11">
      <c r="A1479" s="81" t="s">
        <v>83</v>
      </c>
      <c r="B1479" s="80">
        <v>60</v>
      </c>
      <c r="C1479" s="80">
        <v>0</v>
      </c>
      <c r="D1479" s="80">
        <f t="shared" si="72"/>
        <v>1965</v>
      </c>
      <c r="E1479" s="80">
        <v>0</v>
      </c>
      <c r="F1479" s="80">
        <v>0</v>
      </c>
      <c r="G1479" s="80">
        <v>0</v>
      </c>
      <c r="H1479" s="80">
        <f t="shared" si="73"/>
        <v>482</v>
      </c>
      <c r="I1479" s="80">
        <v>0</v>
      </c>
      <c r="J1479" s="80">
        <v>38</v>
      </c>
      <c r="K1479" s="78">
        <v>118000</v>
      </c>
    </row>
    <row r="1480" spans="1:11">
      <c r="A1480" s="81" t="s">
        <v>83</v>
      </c>
      <c r="B1480" s="80">
        <v>60</v>
      </c>
      <c r="C1480" s="80">
        <v>0</v>
      </c>
      <c r="D1480" s="80">
        <f t="shared" si="72"/>
        <v>2007</v>
      </c>
      <c r="E1480" s="80">
        <v>0</v>
      </c>
      <c r="F1480" s="80">
        <v>0</v>
      </c>
      <c r="G1480" s="80">
        <v>0</v>
      </c>
      <c r="H1480" s="80">
        <f t="shared" si="73"/>
        <v>492</v>
      </c>
      <c r="I1480" s="80">
        <v>0</v>
      </c>
      <c r="J1480" s="80">
        <v>39</v>
      </c>
      <c r="K1480" s="78">
        <v>130000</v>
      </c>
    </row>
    <row r="1481" spans="1:11">
      <c r="A1481" s="81" t="s">
        <v>83</v>
      </c>
      <c r="B1481" s="80">
        <v>60</v>
      </c>
      <c r="C1481" s="80">
        <v>0</v>
      </c>
      <c r="D1481" s="80">
        <f t="shared" si="72"/>
        <v>2049</v>
      </c>
      <c r="E1481" s="80">
        <v>0</v>
      </c>
      <c r="F1481" s="80">
        <v>0</v>
      </c>
      <c r="G1481" s="80">
        <v>0</v>
      </c>
      <c r="H1481" s="80">
        <f t="shared" si="73"/>
        <v>502</v>
      </c>
      <c r="I1481" s="80">
        <v>0</v>
      </c>
      <c r="J1481" s="80">
        <v>40</v>
      </c>
      <c r="K1481" s="78">
        <v>142000</v>
      </c>
    </row>
    <row r="1482" spans="1:11">
      <c r="A1482" s="81" t="s">
        <v>83</v>
      </c>
      <c r="B1482" s="80">
        <v>60</v>
      </c>
      <c r="C1482" s="80">
        <v>0</v>
      </c>
      <c r="D1482" s="80">
        <f t="shared" si="72"/>
        <v>2091</v>
      </c>
      <c r="E1482" s="80">
        <v>0</v>
      </c>
      <c r="F1482" s="80">
        <v>0</v>
      </c>
      <c r="G1482" s="80">
        <v>0</v>
      </c>
      <c r="H1482" s="80">
        <f t="shared" si="73"/>
        <v>512</v>
      </c>
      <c r="I1482" s="80">
        <v>0</v>
      </c>
      <c r="J1482" s="80">
        <v>41</v>
      </c>
      <c r="K1482" s="78">
        <v>156000</v>
      </c>
    </row>
    <row r="1483" spans="1:11">
      <c r="A1483" s="81" t="s">
        <v>83</v>
      </c>
      <c r="B1483" s="80">
        <v>60</v>
      </c>
      <c r="C1483" s="80">
        <v>0</v>
      </c>
      <c r="D1483" s="80">
        <f t="shared" si="72"/>
        <v>2133</v>
      </c>
      <c r="E1483" s="80">
        <v>0</v>
      </c>
      <c r="F1483" s="80">
        <v>0</v>
      </c>
      <c r="G1483" s="80">
        <v>0</v>
      </c>
      <c r="H1483" s="80">
        <f t="shared" si="73"/>
        <v>522</v>
      </c>
      <c r="I1483" s="80">
        <v>0</v>
      </c>
      <c r="J1483" s="80">
        <v>42</v>
      </c>
      <c r="K1483" s="78">
        <v>171000</v>
      </c>
    </row>
    <row r="1484" spans="1:11">
      <c r="A1484" s="81" t="s">
        <v>83</v>
      </c>
      <c r="B1484" s="80">
        <v>60</v>
      </c>
      <c r="C1484" s="80">
        <v>0</v>
      </c>
      <c r="D1484" s="80">
        <f t="shared" si="72"/>
        <v>2175</v>
      </c>
      <c r="E1484" s="80">
        <v>0</v>
      </c>
      <c r="F1484" s="80">
        <v>0</v>
      </c>
      <c r="G1484" s="80">
        <v>0</v>
      </c>
      <c r="H1484" s="80">
        <f t="shared" si="73"/>
        <v>532</v>
      </c>
      <c r="I1484" s="80">
        <v>0</v>
      </c>
      <c r="J1484" s="80">
        <v>43</v>
      </c>
      <c r="K1484" s="78">
        <v>187000</v>
      </c>
    </row>
    <row r="1485" spans="1:11">
      <c r="A1485" s="81" t="s">
        <v>83</v>
      </c>
      <c r="B1485" s="80">
        <v>60</v>
      </c>
      <c r="C1485" s="80">
        <v>0</v>
      </c>
      <c r="D1485" s="80">
        <f t="shared" si="72"/>
        <v>2217</v>
      </c>
      <c r="E1485" s="80">
        <v>0</v>
      </c>
      <c r="F1485" s="80">
        <v>0</v>
      </c>
      <c r="G1485" s="80">
        <v>0</v>
      </c>
      <c r="H1485" s="80">
        <f t="shared" si="73"/>
        <v>542</v>
      </c>
      <c r="I1485" s="80">
        <v>0</v>
      </c>
      <c r="J1485" s="80">
        <v>44</v>
      </c>
      <c r="K1485" s="78">
        <v>204000</v>
      </c>
    </row>
    <row r="1486" spans="1:11">
      <c r="A1486" s="81" t="s">
        <v>83</v>
      </c>
      <c r="B1486" s="80">
        <v>60</v>
      </c>
      <c r="C1486" s="80">
        <v>0</v>
      </c>
      <c r="D1486" s="80">
        <f t="shared" si="72"/>
        <v>2259</v>
      </c>
      <c r="E1486" s="80">
        <v>0</v>
      </c>
      <c r="F1486" s="80">
        <v>0</v>
      </c>
      <c r="G1486" s="80">
        <v>0</v>
      </c>
      <c r="H1486" s="80">
        <f t="shared" si="73"/>
        <v>552</v>
      </c>
      <c r="I1486" s="80">
        <v>0</v>
      </c>
      <c r="J1486" s="80">
        <v>45</v>
      </c>
      <c r="K1486" s="78">
        <v>222000</v>
      </c>
    </row>
    <row r="1487" spans="1:11">
      <c r="A1487" s="81" t="s">
        <v>83</v>
      </c>
      <c r="B1487" s="80">
        <v>60</v>
      </c>
      <c r="C1487" s="80">
        <v>0</v>
      </c>
      <c r="D1487" s="80">
        <f t="shared" si="72"/>
        <v>2301</v>
      </c>
      <c r="E1487" s="80">
        <v>0</v>
      </c>
      <c r="F1487" s="80">
        <v>0</v>
      </c>
      <c r="G1487" s="80">
        <v>0</v>
      </c>
      <c r="H1487" s="80">
        <f t="shared" si="73"/>
        <v>562</v>
      </c>
      <c r="I1487" s="80">
        <v>0</v>
      </c>
      <c r="J1487" s="80">
        <v>46</v>
      </c>
      <c r="K1487" s="78">
        <v>242000</v>
      </c>
    </row>
    <row r="1488" spans="1:11">
      <c r="A1488" s="81" t="s">
        <v>83</v>
      </c>
      <c r="B1488" s="80">
        <v>60</v>
      </c>
      <c r="C1488" s="80">
        <v>0</v>
      </c>
      <c r="D1488" s="80">
        <f t="shared" si="72"/>
        <v>2343</v>
      </c>
      <c r="E1488" s="80">
        <v>0</v>
      </c>
      <c r="F1488" s="80">
        <v>0</v>
      </c>
      <c r="G1488" s="80">
        <v>0</v>
      </c>
      <c r="H1488" s="80">
        <f t="shared" si="73"/>
        <v>572</v>
      </c>
      <c r="I1488" s="80">
        <v>0</v>
      </c>
      <c r="J1488" s="80">
        <v>47</v>
      </c>
      <c r="K1488" s="78">
        <v>262000</v>
      </c>
    </row>
    <row r="1489" spans="1:11">
      <c r="A1489" s="81" t="s">
        <v>83</v>
      </c>
      <c r="B1489" s="80">
        <v>60</v>
      </c>
      <c r="C1489" s="80">
        <v>0</v>
      </c>
      <c r="D1489" s="80">
        <f t="shared" si="72"/>
        <v>2385</v>
      </c>
      <c r="E1489" s="80">
        <v>0</v>
      </c>
      <c r="F1489" s="80">
        <v>0</v>
      </c>
      <c r="G1489" s="80">
        <v>0</v>
      </c>
      <c r="H1489" s="80">
        <f t="shared" si="73"/>
        <v>582</v>
      </c>
      <c r="I1489" s="80">
        <v>0</v>
      </c>
      <c r="J1489" s="80">
        <v>48</v>
      </c>
      <c r="K1489" s="78">
        <v>284000</v>
      </c>
    </row>
    <row r="1490" spans="1:11">
      <c r="A1490" s="81" t="s">
        <v>83</v>
      </c>
      <c r="B1490" s="80">
        <v>60</v>
      </c>
      <c r="C1490" s="80">
        <v>0</v>
      </c>
      <c r="D1490" s="80">
        <f t="shared" si="72"/>
        <v>2427</v>
      </c>
      <c r="E1490" s="80">
        <v>0</v>
      </c>
      <c r="F1490" s="80">
        <v>0</v>
      </c>
      <c r="G1490" s="80">
        <v>0</v>
      </c>
      <c r="H1490" s="80">
        <f t="shared" si="73"/>
        <v>592</v>
      </c>
      <c r="I1490" s="80">
        <v>0</v>
      </c>
      <c r="J1490" s="80">
        <v>49</v>
      </c>
      <c r="K1490" s="78">
        <v>308000</v>
      </c>
    </row>
    <row r="1491" spans="1:11">
      <c r="A1491" s="81" t="s">
        <v>83</v>
      </c>
      <c r="B1491" s="80">
        <v>60</v>
      </c>
      <c r="C1491" s="80">
        <v>0</v>
      </c>
      <c r="D1491" s="80">
        <f t="shared" si="72"/>
        <v>2469</v>
      </c>
      <c r="E1491" s="80">
        <v>0</v>
      </c>
      <c r="F1491" s="80">
        <v>0</v>
      </c>
      <c r="G1491" s="80">
        <v>0</v>
      </c>
      <c r="H1491" s="80">
        <f t="shared" si="73"/>
        <v>602</v>
      </c>
      <c r="I1491" s="80">
        <v>0</v>
      </c>
      <c r="J1491" s="80">
        <v>50</v>
      </c>
      <c r="K1491" s="78">
        <v>334000</v>
      </c>
    </row>
    <row r="1492" spans="1:11">
      <c r="A1492" s="81" t="s">
        <v>83</v>
      </c>
      <c r="B1492" s="80">
        <v>60</v>
      </c>
      <c r="C1492" s="80">
        <v>0</v>
      </c>
      <c r="D1492" s="80">
        <f t="shared" si="72"/>
        <v>2511</v>
      </c>
      <c r="E1492" s="80">
        <v>0</v>
      </c>
      <c r="F1492" s="80">
        <v>0</v>
      </c>
      <c r="G1492" s="80">
        <v>0</v>
      </c>
      <c r="H1492" s="80">
        <f t="shared" si="73"/>
        <v>612</v>
      </c>
      <c r="I1492" s="80">
        <v>0</v>
      </c>
      <c r="J1492" s="80">
        <v>51</v>
      </c>
      <c r="K1492" s="78">
        <v>361000</v>
      </c>
    </row>
    <row r="1493" spans="1:11">
      <c r="A1493" s="81" t="s">
        <v>83</v>
      </c>
      <c r="B1493" s="80">
        <v>60</v>
      </c>
      <c r="C1493" s="80">
        <v>0</v>
      </c>
      <c r="D1493" s="80">
        <f t="shared" si="72"/>
        <v>2553</v>
      </c>
      <c r="E1493" s="80">
        <v>0</v>
      </c>
      <c r="F1493" s="80">
        <v>0</v>
      </c>
      <c r="G1493" s="80">
        <v>0</v>
      </c>
      <c r="H1493" s="80">
        <f t="shared" si="73"/>
        <v>622</v>
      </c>
      <c r="I1493" s="80">
        <v>0</v>
      </c>
      <c r="J1493" s="80">
        <v>52</v>
      </c>
      <c r="K1493" s="78">
        <v>390000</v>
      </c>
    </row>
    <row r="1494" spans="1:11">
      <c r="A1494" s="81" t="s">
        <v>83</v>
      </c>
      <c r="B1494" s="80">
        <v>60</v>
      </c>
      <c r="C1494" s="80">
        <v>0</v>
      </c>
      <c r="D1494" s="80">
        <f t="shared" si="72"/>
        <v>2595</v>
      </c>
      <c r="E1494" s="80">
        <v>0</v>
      </c>
      <c r="F1494" s="80">
        <v>0</v>
      </c>
      <c r="G1494" s="80">
        <v>0</v>
      </c>
      <c r="H1494" s="80">
        <f t="shared" si="73"/>
        <v>632</v>
      </c>
      <c r="I1494" s="80">
        <v>0</v>
      </c>
      <c r="J1494" s="80">
        <v>53</v>
      </c>
      <c r="K1494" s="78">
        <v>420000</v>
      </c>
    </row>
    <row r="1495" spans="1:11">
      <c r="A1495" s="81" t="s">
        <v>83</v>
      </c>
      <c r="B1495" s="80">
        <v>60</v>
      </c>
      <c r="C1495" s="80">
        <v>0</v>
      </c>
      <c r="D1495" s="80">
        <f t="shared" si="72"/>
        <v>2637</v>
      </c>
      <c r="E1495" s="80">
        <v>0</v>
      </c>
      <c r="F1495" s="80">
        <v>0</v>
      </c>
      <c r="G1495" s="80">
        <v>0</v>
      </c>
      <c r="H1495" s="80">
        <f t="shared" si="73"/>
        <v>642</v>
      </c>
      <c r="I1495" s="80">
        <v>0</v>
      </c>
      <c r="J1495" s="80">
        <v>54</v>
      </c>
      <c r="K1495" s="78">
        <v>453000</v>
      </c>
    </row>
    <row r="1496" spans="1:11">
      <c r="A1496" s="81" t="s">
        <v>83</v>
      </c>
      <c r="B1496" s="80">
        <v>60</v>
      </c>
      <c r="C1496" s="80">
        <v>0</v>
      </c>
      <c r="D1496" s="80">
        <f t="shared" si="72"/>
        <v>2679</v>
      </c>
      <c r="E1496" s="80">
        <v>0</v>
      </c>
      <c r="F1496" s="80">
        <v>0</v>
      </c>
      <c r="G1496" s="80">
        <v>0</v>
      </c>
      <c r="H1496" s="80">
        <f t="shared" si="73"/>
        <v>652</v>
      </c>
      <c r="I1496" s="80">
        <v>0</v>
      </c>
      <c r="J1496" s="80">
        <v>55</v>
      </c>
      <c r="K1496" s="78">
        <v>488000</v>
      </c>
    </row>
    <row r="1497" spans="1:11">
      <c r="A1497" s="81" t="s">
        <v>83</v>
      </c>
      <c r="B1497" s="80">
        <v>60</v>
      </c>
      <c r="C1497" s="80">
        <v>0</v>
      </c>
      <c r="D1497" s="80">
        <f t="shared" si="72"/>
        <v>2721</v>
      </c>
      <c r="E1497" s="80">
        <v>0</v>
      </c>
      <c r="F1497" s="80">
        <v>0</v>
      </c>
      <c r="G1497" s="80">
        <v>0</v>
      </c>
      <c r="H1497" s="80">
        <f t="shared" si="73"/>
        <v>662</v>
      </c>
      <c r="I1497" s="80">
        <v>0</v>
      </c>
      <c r="J1497" s="80">
        <v>56</v>
      </c>
      <c r="K1497" s="78">
        <v>524000</v>
      </c>
    </row>
    <row r="1498" spans="1:11">
      <c r="A1498" s="81" t="s">
        <v>83</v>
      </c>
      <c r="B1498" s="80">
        <v>60</v>
      </c>
      <c r="C1498" s="80">
        <v>0</v>
      </c>
      <c r="D1498" s="80">
        <f t="shared" si="72"/>
        <v>2763</v>
      </c>
      <c r="E1498" s="80">
        <v>0</v>
      </c>
      <c r="F1498" s="80">
        <v>0</v>
      </c>
      <c r="G1498" s="80">
        <v>0</v>
      </c>
      <c r="H1498" s="80">
        <f t="shared" si="73"/>
        <v>672</v>
      </c>
      <c r="I1498" s="80">
        <v>0</v>
      </c>
      <c r="J1498" s="80">
        <v>57</v>
      </c>
      <c r="K1498" s="78">
        <v>563000</v>
      </c>
    </row>
    <row r="1499" spans="1:11">
      <c r="A1499" s="81" t="s">
        <v>83</v>
      </c>
      <c r="B1499" s="80">
        <v>60</v>
      </c>
      <c r="C1499" s="80">
        <v>0</v>
      </c>
      <c r="D1499" s="80">
        <f t="shared" si="72"/>
        <v>2805</v>
      </c>
      <c r="E1499" s="80">
        <v>0</v>
      </c>
      <c r="F1499" s="80">
        <v>0</v>
      </c>
      <c r="G1499" s="80">
        <v>0</v>
      </c>
      <c r="H1499" s="80">
        <f t="shared" si="73"/>
        <v>682</v>
      </c>
      <c r="I1499" s="80">
        <v>0</v>
      </c>
      <c r="J1499" s="80">
        <v>58</v>
      </c>
      <c r="K1499" s="78">
        <v>605000</v>
      </c>
    </row>
    <row r="1500" spans="1:11">
      <c r="A1500" s="81" t="s">
        <v>83</v>
      </c>
      <c r="B1500" s="80">
        <v>60</v>
      </c>
      <c r="C1500" s="80">
        <v>0</v>
      </c>
      <c r="D1500" s="80">
        <f t="shared" si="72"/>
        <v>2847</v>
      </c>
      <c r="E1500" s="80">
        <v>0</v>
      </c>
      <c r="F1500" s="80">
        <v>0</v>
      </c>
      <c r="G1500" s="80">
        <v>0</v>
      </c>
      <c r="H1500" s="80">
        <f t="shared" si="73"/>
        <v>692</v>
      </c>
      <c r="I1500" s="80">
        <v>0</v>
      </c>
      <c r="J1500" s="80">
        <v>59</v>
      </c>
      <c r="K1500" s="78">
        <v>648000</v>
      </c>
    </row>
    <row r="1501" spans="1:11">
      <c r="A1501" s="81" t="s">
        <v>83</v>
      </c>
      <c r="B1501" s="80">
        <v>60</v>
      </c>
      <c r="C1501" s="80">
        <v>0</v>
      </c>
      <c r="D1501" s="80">
        <f t="shared" si="72"/>
        <v>2889</v>
      </c>
      <c r="E1501" s="80">
        <v>0</v>
      </c>
      <c r="F1501" s="80">
        <v>0</v>
      </c>
      <c r="G1501" s="80">
        <v>0</v>
      </c>
      <c r="H1501" s="80">
        <f t="shared" si="73"/>
        <v>702</v>
      </c>
      <c r="I1501" s="80">
        <v>0</v>
      </c>
      <c r="J1501" s="80">
        <v>60</v>
      </c>
      <c r="K1501" s="78">
        <v>695000</v>
      </c>
    </row>
    <row r="1502" spans="1:11">
      <c r="A1502" s="81" t="s">
        <v>83</v>
      </c>
      <c r="B1502" s="80">
        <v>60</v>
      </c>
      <c r="C1502" s="80">
        <v>0</v>
      </c>
      <c r="D1502" s="80">
        <f t="shared" si="72"/>
        <v>2931</v>
      </c>
      <c r="E1502" s="80">
        <v>0</v>
      </c>
      <c r="F1502" s="80">
        <v>0</v>
      </c>
      <c r="G1502" s="80">
        <v>0</v>
      </c>
      <c r="H1502" s="80">
        <f t="shared" si="73"/>
        <v>712</v>
      </c>
      <c r="I1502" s="80">
        <v>0</v>
      </c>
      <c r="J1502" s="80">
        <v>61</v>
      </c>
      <c r="K1502" s="78">
        <v>744000</v>
      </c>
    </row>
    <row r="1503" spans="1:11">
      <c r="A1503" s="81" t="s">
        <v>83</v>
      </c>
      <c r="B1503" s="80">
        <v>60</v>
      </c>
      <c r="C1503" s="80">
        <v>0</v>
      </c>
      <c r="D1503" s="80">
        <f t="shared" si="72"/>
        <v>2973</v>
      </c>
      <c r="E1503" s="80">
        <v>0</v>
      </c>
      <c r="F1503" s="80">
        <v>0</v>
      </c>
      <c r="G1503" s="80">
        <v>0</v>
      </c>
      <c r="H1503" s="80">
        <f t="shared" si="73"/>
        <v>722</v>
      </c>
      <c r="I1503" s="80">
        <v>0</v>
      </c>
      <c r="J1503" s="80">
        <v>62</v>
      </c>
      <c r="K1503" s="78">
        <v>796000</v>
      </c>
    </row>
    <row r="1504" spans="1:11">
      <c r="A1504" s="81" t="s">
        <v>83</v>
      </c>
      <c r="B1504" s="80">
        <v>60</v>
      </c>
      <c r="C1504" s="80">
        <v>0</v>
      </c>
      <c r="D1504" s="80">
        <f t="shared" si="72"/>
        <v>3015</v>
      </c>
      <c r="E1504" s="80">
        <v>0</v>
      </c>
      <c r="F1504" s="80">
        <v>0</v>
      </c>
      <c r="G1504" s="80">
        <v>0</v>
      </c>
      <c r="H1504" s="80">
        <f t="shared" si="73"/>
        <v>732</v>
      </c>
      <c r="I1504" s="80">
        <v>0</v>
      </c>
      <c r="J1504" s="80">
        <v>63</v>
      </c>
      <c r="K1504" s="78">
        <v>851000</v>
      </c>
    </row>
    <row r="1505" spans="1:11">
      <c r="A1505" s="81" t="s">
        <v>83</v>
      </c>
      <c r="B1505" s="80">
        <v>60</v>
      </c>
      <c r="C1505" s="80">
        <v>0</v>
      </c>
      <c r="D1505" s="80">
        <f t="shared" si="72"/>
        <v>3057</v>
      </c>
      <c r="E1505" s="80">
        <v>0</v>
      </c>
      <c r="F1505" s="80">
        <v>0</v>
      </c>
      <c r="G1505" s="80">
        <v>0</v>
      </c>
      <c r="H1505" s="80">
        <f t="shared" si="73"/>
        <v>742</v>
      </c>
      <c r="I1505" s="80">
        <v>0</v>
      </c>
      <c r="J1505" s="80">
        <v>64</v>
      </c>
      <c r="K1505" s="78">
        <v>908000</v>
      </c>
    </row>
    <row r="1506" spans="1:11">
      <c r="A1506" s="81" t="s">
        <v>83</v>
      </c>
      <c r="B1506" s="80">
        <v>60</v>
      </c>
      <c r="C1506" s="80">
        <v>0</v>
      </c>
      <c r="D1506" s="80">
        <f t="shared" si="72"/>
        <v>3099</v>
      </c>
      <c r="E1506" s="80">
        <v>0</v>
      </c>
      <c r="F1506" s="80">
        <v>0</v>
      </c>
      <c r="G1506" s="80">
        <v>0</v>
      </c>
      <c r="H1506" s="80">
        <f t="shared" si="73"/>
        <v>752</v>
      </c>
      <c r="I1506" s="80">
        <v>0</v>
      </c>
      <c r="J1506" s="80">
        <v>65</v>
      </c>
      <c r="K1506" s="78">
        <v>970000</v>
      </c>
    </row>
    <row r="1507" spans="1:11">
      <c r="A1507" s="81" t="s">
        <v>83</v>
      </c>
      <c r="B1507" s="80">
        <v>60</v>
      </c>
      <c r="C1507" s="80">
        <v>0</v>
      </c>
      <c r="D1507" s="80">
        <f t="shared" ref="D1507:D1521" si="74">411+42*(J1507-1)</f>
        <v>3141</v>
      </c>
      <c r="E1507" s="80">
        <v>0</v>
      </c>
      <c r="F1507" s="80">
        <v>0</v>
      </c>
      <c r="G1507" s="80">
        <v>0</v>
      </c>
      <c r="H1507" s="80">
        <f t="shared" ref="H1507:H1521" si="75">112+10*(J1507-1)</f>
        <v>762</v>
      </c>
      <c r="I1507" s="80">
        <v>0</v>
      </c>
      <c r="J1507" s="80">
        <v>66</v>
      </c>
      <c r="K1507" s="78">
        <v>1033000</v>
      </c>
    </row>
    <row r="1508" spans="1:11">
      <c r="A1508" s="81" t="s">
        <v>83</v>
      </c>
      <c r="B1508" s="80">
        <v>60</v>
      </c>
      <c r="C1508" s="80">
        <v>0</v>
      </c>
      <c r="D1508" s="80">
        <f t="shared" si="74"/>
        <v>3183</v>
      </c>
      <c r="E1508" s="80">
        <v>0</v>
      </c>
      <c r="F1508" s="80">
        <v>0</v>
      </c>
      <c r="G1508" s="80">
        <v>0</v>
      </c>
      <c r="H1508" s="80">
        <f t="shared" si="75"/>
        <v>772</v>
      </c>
      <c r="I1508" s="80">
        <v>0</v>
      </c>
      <c r="J1508" s="80">
        <v>67</v>
      </c>
      <c r="K1508" s="78">
        <v>1102000</v>
      </c>
    </row>
    <row r="1509" spans="1:11">
      <c r="A1509" s="81" t="s">
        <v>83</v>
      </c>
      <c r="B1509" s="80">
        <v>60</v>
      </c>
      <c r="C1509" s="80">
        <v>0</v>
      </c>
      <c r="D1509" s="80">
        <f t="shared" si="74"/>
        <v>3225</v>
      </c>
      <c r="E1509" s="80">
        <v>0</v>
      </c>
      <c r="F1509" s="80">
        <v>0</v>
      </c>
      <c r="G1509" s="80">
        <v>0</v>
      </c>
      <c r="H1509" s="80">
        <f t="shared" si="75"/>
        <v>782</v>
      </c>
      <c r="I1509" s="80">
        <v>0</v>
      </c>
      <c r="J1509" s="80">
        <v>68</v>
      </c>
      <c r="K1509" s="78">
        <v>1174000</v>
      </c>
    </row>
    <row r="1510" spans="1:11">
      <c r="A1510" s="81" t="s">
        <v>83</v>
      </c>
      <c r="B1510" s="80">
        <v>60</v>
      </c>
      <c r="C1510" s="80">
        <v>0</v>
      </c>
      <c r="D1510" s="80">
        <f t="shared" si="74"/>
        <v>3267</v>
      </c>
      <c r="E1510" s="80">
        <v>0</v>
      </c>
      <c r="F1510" s="80">
        <v>0</v>
      </c>
      <c r="G1510" s="80">
        <v>0</v>
      </c>
      <c r="H1510" s="80">
        <f t="shared" si="75"/>
        <v>792</v>
      </c>
      <c r="I1510" s="80">
        <v>0</v>
      </c>
      <c r="J1510" s="80">
        <v>69</v>
      </c>
      <c r="K1510" s="78">
        <v>1249000</v>
      </c>
    </row>
    <row r="1511" spans="1:11">
      <c r="A1511" s="81" t="s">
        <v>83</v>
      </c>
      <c r="B1511" s="80">
        <v>60</v>
      </c>
      <c r="C1511" s="80">
        <v>0</v>
      </c>
      <c r="D1511" s="80">
        <f t="shared" si="74"/>
        <v>3309</v>
      </c>
      <c r="E1511" s="80">
        <v>0</v>
      </c>
      <c r="F1511" s="80">
        <v>0</v>
      </c>
      <c r="G1511" s="80">
        <v>0</v>
      </c>
      <c r="H1511" s="80">
        <f t="shared" si="75"/>
        <v>802</v>
      </c>
      <c r="I1511" s="80">
        <v>0</v>
      </c>
      <c r="J1511" s="80">
        <v>70</v>
      </c>
      <c r="K1511" s="78">
        <v>1328000</v>
      </c>
    </row>
    <row r="1512" spans="1:11">
      <c r="A1512" s="81" t="s">
        <v>83</v>
      </c>
      <c r="B1512" s="80">
        <v>60</v>
      </c>
      <c r="C1512" s="80">
        <v>0</v>
      </c>
      <c r="D1512" s="80">
        <f t="shared" si="74"/>
        <v>3351</v>
      </c>
      <c r="E1512" s="80">
        <v>0</v>
      </c>
      <c r="F1512" s="80">
        <v>0</v>
      </c>
      <c r="G1512" s="80">
        <v>0</v>
      </c>
      <c r="H1512" s="80">
        <f t="shared" si="75"/>
        <v>812</v>
      </c>
      <c r="I1512" s="80">
        <v>0</v>
      </c>
      <c r="J1512" s="80">
        <v>71</v>
      </c>
      <c r="K1512" s="78">
        <v>1412000</v>
      </c>
    </row>
    <row r="1513" spans="1:11">
      <c r="A1513" s="81" t="s">
        <v>83</v>
      </c>
      <c r="B1513" s="80">
        <v>60</v>
      </c>
      <c r="C1513" s="80">
        <v>0</v>
      </c>
      <c r="D1513" s="80">
        <f t="shared" si="74"/>
        <v>3393</v>
      </c>
      <c r="E1513" s="80">
        <v>0</v>
      </c>
      <c r="F1513" s="80">
        <v>0</v>
      </c>
      <c r="G1513" s="80">
        <v>0</v>
      </c>
      <c r="H1513" s="80">
        <f t="shared" si="75"/>
        <v>822</v>
      </c>
      <c r="I1513" s="80">
        <v>0</v>
      </c>
      <c r="J1513" s="80">
        <v>72</v>
      </c>
      <c r="K1513" s="78">
        <v>1499000</v>
      </c>
    </row>
    <row r="1514" spans="1:11">
      <c r="A1514" s="81" t="s">
        <v>83</v>
      </c>
      <c r="B1514" s="80">
        <v>60</v>
      </c>
      <c r="C1514" s="80">
        <v>0</v>
      </c>
      <c r="D1514" s="80">
        <f t="shared" si="74"/>
        <v>3435</v>
      </c>
      <c r="E1514" s="80">
        <v>0</v>
      </c>
      <c r="F1514" s="80">
        <v>0</v>
      </c>
      <c r="G1514" s="80">
        <v>0</v>
      </c>
      <c r="H1514" s="80">
        <f t="shared" si="75"/>
        <v>832</v>
      </c>
      <c r="I1514" s="80">
        <v>0</v>
      </c>
      <c r="J1514" s="80">
        <v>73</v>
      </c>
      <c r="K1514" s="78">
        <v>1592000</v>
      </c>
    </row>
    <row r="1515" spans="1:11">
      <c r="A1515" s="81" t="s">
        <v>83</v>
      </c>
      <c r="B1515" s="80">
        <v>60</v>
      </c>
      <c r="C1515" s="80">
        <v>0</v>
      </c>
      <c r="D1515" s="80">
        <f t="shared" si="74"/>
        <v>3477</v>
      </c>
      <c r="E1515" s="80">
        <v>0</v>
      </c>
      <c r="F1515" s="80">
        <v>0</v>
      </c>
      <c r="G1515" s="80">
        <v>0</v>
      </c>
      <c r="H1515" s="80">
        <f t="shared" si="75"/>
        <v>842</v>
      </c>
      <c r="I1515" s="80">
        <v>0</v>
      </c>
      <c r="J1515" s="80">
        <v>74</v>
      </c>
      <c r="K1515" s="78">
        <v>1690000</v>
      </c>
    </row>
    <row r="1516" spans="1:11">
      <c r="A1516" s="81" t="s">
        <v>83</v>
      </c>
      <c r="B1516" s="80">
        <v>60</v>
      </c>
      <c r="C1516" s="80">
        <v>0</v>
      </c>
      <c r="D1516" s="80">
        <f t="shared" si="74"/>
        <v>3519</v>
      </c>
      <c r="E1516" s="80">
        <v>0</v>
      </c>
      <c r="F1516" s="80">
        <v>0</v>
      </c>
      <c r="G1516" s="80">
        <v>0</v>
      </c>
      <c r="H1516" s="80">
        <f t="shared" si="75"/>
        <v>852</v>
      </c>
      <c r="I1516" s="80">
        <v>0</v>
      </c>
      <c r="J1516" s="80">
        <v>75</v>
      </c>
      <c r="K1516" s="78">
        <v>1792000</v>
      </c>
    </row>
    <row r="1517" spans="1:11">
      <c r="A1517" s="81" t="s">
        <v>83</v>
      </c>
      <c r="B1517" s="80">
        <v>60</v>
      </c>
      <c r="C1517" s="80">
        <v>0</v>
      </c>
      <c r="D1517" s="80">
        <f t="shared" si="74"/>
        <v>3561</v>
      </c>
      <c r="E1517" s="80">
        <v>0</v>
      </c>
      <c r="F1517" s="80">
        <v>0</v>
      </c>
      <c r="G1517" s="80">
        <v>0</v>
      </c>
      <c r="H1517" s="80">
        <f t="shared" si="75"/>
        <v>862</v>
      </c>
      <c r="I1517" s="80">
        <v>0</v>
      </c>
      <c r="J1517" s="80">
        <v>76</v>
      </c>
      <c r="K1517" s="78">
        <v>1898000</v>
      </c>
    </row>
    <row r="1518" spans="1:11">
      <c r="A1518" s="81" t="s">
        <v>83</v>
      </c>
      <c r="B1518" s="80">
        <v>60</v>
      </c>
      <c r="C1518" s="80">
        <v>0</v>
      </c>
      <c r="D1518" s="80">
        <f t="shared" si="74"/>
        <v>3603</v>
      </c>
      <c r="E1518" s="80">
        <v>0</v>
      </c>
      <c r="F1518" s="80">
        <v>0</v>
      </c>
      <c r="G1518" s="80">
        <v>0</v>
      </c>
      <c r="H1518" s="80">
        <f t="shared" si="75"/>
        <v>872</v>
      </c>
      <c r="I1518" s="80">
        <v>0</v>
      </c>
      <c r="J1518" s="80">
        <v>77</v>
      </c>
      <c r="K1518" s="78">
        <v>2011000</v>
      </c>
    </row>
    <row r="1519" spans="1:11">
      <c r="A1519" s="81" t="s">
        <v>83</v>
      </c>
      <c r="B1519" s="80">
        <v>60</v>
      </c>
      <c r="C1519" s="80">
        <v>0</v>
      </c>
      <c r="D1519" s="80">
        <f t="shared" si="74"/>
        <v>3645</v>
      </c>
      <c r="E1519" s="80">
        <v>0</v>
      </c>
      <c r="F1519" s="80">
        <v>0</v>
      </c>
      <c r="G1519" s="80">
        <v>0</v>
      </c>
      <c r="H1519" s="80">
        <f t="shared" si="75"/>
        <v>882</v>
      </c>
      <c r="I1519" s="80">
        <v>0</v>
      </c>
      <c r="J1519" s="80">
        <v>78</v>
      </c>
      <c r="K1519" s="78">
        <v>2129000</v>
      </c>
    </row>
    <row r="1520" spans="1:11">
      <c r="A1520" s="81" t="s">
        <v>83</v>
      </c>
      <c r="B1520" s="80">
        <v>60</v>
      </c>
      <c r="C1520" s="80">
        <v>0</v>
      </c>
      <c r="D1520" s="80">
        <f t="shared" si="74"/>
        <v>3687</v>
      </c>
      <c r="E1520" s="80">
        <v>0</v>
      </c>
      <c r="F1520" s="80">
        <v>0</v>
      </c>
      <c r="G1520" s="80">
        <v>0</v>
      </c>
      <c r="H1520" s="80">
        <f t="shared" si="75"/>
        <v>892</v>
      </c>
      <c r="I1520" s="80">
        <v>0</v>
      </c>
      <c r="J1520" s="80">
        <v>79</v>
      </c>
      <c r="K1520" s="78">
        <v>2254000</v>
      </c>
    </row>
    <row r="1521" spans="1:11">
      <c r="A1521" s="81" t="s">
        <v>83</v>
      </c>
      <c r="B1521" s="80">
        <v>60</v>
      </c>
      <c r="C1521" s="80">
        <v>0</v>
      </c>
      <c r="D1521" s="80">
        <f t="shared" si="74"/>
        <v>3729</v>
      </c>
      <c r="E1521" s="80">
        <v>0</v>
      </c>
      <c r="F1521" s="80">
        <v>0</v>
      </c>
      <c r="G1521" s="80">
        <v>0</v>
      </c>
      <c r="H1521" s="80">
        <f t="shared" si="75"/>
        <v>902</v>
      </c>
      <c r="I1521" s="80">
        <v>0</v>
      </c>
      <c r="J1521" s="80">
        <v>80</v>
      </c>
      <c r="K1521" s="78">
        <v>2383000</v>
      </c>
    </row>
    <row r="1522" spans="1:11">
      <c r="A1522" s="80" t="s">
        <v>84</v>
      </c>
      <c r="B1522" s="80">
        <v>80</v>
      </c>
      <c r="C1522" s="80">
        <v>0</v>
      </c>
      <c r="D1522" s="80">
        <f>1010+81*(J1522-1)</f>
        <v>1010</v>
      </c>
      <c r="E1522" s="80">
        <v>0</v>
      </c>
      <c r="F1522" s="80">
        <v>0</v>
      </c>
      <c r="G1522" s="80">
        <v>0</v>
      </c>
      <c r="H1522" s="80">
        <f>74+7*(J1522-1)</f>
        <v>74</v>
      </c>
      <c r="I1522" s="80">
        <v>0</v>
      </c>
      <c r="J1522" s="80">
        <v>1</v>
      </c>
      <c r="K1522" s="78">
        <v>220</v>
      </c>
    </row>
    <row r="1523" spans="1:11">
      <c r="A1523" s="80" t="s">
        <v>84</v>
      </c>
      <c r="B1523" s="80">
        <v>80</v>
      </c>
      <c r="C1523" s="80">
        <v>0</v>
      </c>
      <c r="D1523" s="80">
        <f t="shared" ref="D1523:D1586" si="76">1010+81*(J1523-1)</f>
        <v>1091</v>
      </c>
      <c r="E1523" s="80">
        <v>0</v>
      </c>
      <c r="F1523" s="80">
        <v>0</v>
      </c>
      <c r="G1523" s="80">
        <v>0</v>
      </c>
      <c r="H1523" s="80">
        <f t="shared" ref="H1523:H1586" si="77">74+7*(J1523-1)</f>
        <v>81</v>
      </c>
      <c r="I1523" s="80">
        <v>0</v>
      </c>
      <c r="J1523" s="80">
        <v>2</v>
      </c>
      <c r="K1523" s="78">
        <v>300</v>
      </c>
    </row>
    <row r="1524" spans="1:11">
      <c r="A1524" s="80" t="s">
        <v>84</v>
      </c>
      <c r="B1524" s="80">
        <v>80</v>
      </c>
      <c r="C1524" s="80">
        <v>0</v>
      </c>
      <c r="D1524" s="80">
        <f t="shared" si="76"/>
        <v>1172</v>
      </c>
      <c r="E1524" s="80">
        <v>0</v>
      </c>
      <c r="F1524" s="80">
        <v>0</v>
      </c>
      <c r="G1524" s="80">
        <v>0</v>
      </c>
      <c r="H1524" s="80">
        <f t="shared" si="77"/>
        <v>88</v>
      </c>
      <c r="I1524" s="80">
        <v>0</v>
      </c>
      <c r="J1524" s="80">
        <v>3</v>
      </c>
      <c r="K1524" s="78">
        <v>390</v>
      </c>
    </row>
    <row r="1525" spans="1:11">
      <c r="A1525" s="80" t="s">
        <v>84</v>
      </c>
      <c r="B1525" s="80">
        <v>80</v>
      </c>
      <c r="C1525" s="80">
        <v>0</v>
      </c>
      <c r="D1525" s="80">
        <f t="shared" si="76"/>
        <v>1253</v>
      </c>
      <c r="E1525" s="80">
        <v>0</v>
      </c>
      <c r="F1525" s="80">
        <v>0</v>
      </c>
      <c r="G1525" s="80">
        <v>0</v>
      </c>
      <c r="H1525" s="80">
        <f t="shared" si="77"/>
        <v>95</v>
      </c>
      <c r="I1525" s="80">
        <v>0</v>
      </c>
      <c r="J1525" s="80">
        <v>4</v>
      </c>
      <c r="K1525" s="78">
        <v>500</v>
      </c>
    </row>
    <row r="1526" spans="1:11">
      <c r="A1526" s="80" t="s">
        <v>84</v>
      </c>
      <c r="B1526" s="80">
        <v>80</v>
      </c>
      <c r="C1526" s="80">
        <v>0</v>
      </c>
      <c r="D1526" s="80">
        <f t="shared" si="76"/>
        <v>1334</v>
      </c>
      <c r="E1526" s="80">
        <v>0</v>
      </c>
      <c r="F1526" s="80">
        <v>0</v>
      </c>
      <c r="G1526" s="80">
        <v>0</v>
      </c>
      <c r="H1526" s="80">
        <f t="shared" si="77"/>
        <v>102</v>
      </c>
      <c r="I1526" s="80">
        <v>0</v>
      </c>
      <c r="J1526" s="80">
        <v>5</v>
      </c>
      <c r="K1526" s="78">
        <v>650</v>
      </c>
    </row>
    <row r="1527" spans="1:11">
      <c r="A1527" s="80" t="s">
        <v>84</v>
      </c>
      <c r="B1527" s="80">
        <v>80</v>
      </c>
      <c r="C1527" s="80">
        <v>0</v>
      </c>
      <c r="D1527" s="80">
        <f t="shared" si="76"/>
        <v>1415</v>
      </c>
      <c r="E1527" s="80">
        <v>0</v>
      </c>
      <c r="F1527" s="80">
        <v>0</v>
      </c>
      <c r="G1527" s="80">
        <v>0</v>
      </c>
      <c r="H1527" s="80">
        <f t="shared" si="77"/>
        <v>109</v>
      </c>
      <c r="I1527" s="80">
        <v>0</v>
      </c>
      <c r="J1527" s="80">
        <v>6</v>
      </c>
      <c r="K1527" s="78">
        <v>880</v>
      </c>
    </row>
    <row r="1528" spans="1:11">
      <c r="A1528" s="80" t="s">
        <v>84</v>
      </c>
      <c r="B1528" s="80">
        <v>80</v>
      </c>
      <c r="C1528" s="80">
        <v>0</v>
      </c>
      <c r="D1528" s="80">
        <f t="shared" si="76"/>
        <v>1496</v>
      </c>
      <c r="E1528" s="80">
        <v>0</v>
      </c>
      <c r="F1528" s="80">
        <v>0</v>
      </c>
      <c r="G1528" s="80">
        <v>0</v>
      </c>
      <c r="H1528" s="80">
        <f t="shared" si="77"/>
        <v>116</v>
      </c>
      <c r="I1528" s="80">
        <v>0</v>
      </c>
      <c r="J1528" s="80">
        <v>7</v>
      </c>
      <c r="K1528" s="78">
        <v>1200</v>
      </c>
    </row>
    <row r="1529" spans="1:11">
      <c r="A1529" s="80" t="s">
        <v>84</v>
      </c>
      <c r="B1529" s="80">
        <v>80</v>
      </c>
      <c r="C1529" s="80">
        <v>0</v>
      </c>
      <c r="D1529" s="80">
        <f t="shared" si="76"/>
        <v>1577</v>
      </c>
      <c r="E1529" s="80">
        <v>0</v>
      </c>
      <c r="F1529" s="80">
        <v>0</v>
      </c>
      <c r="G1529" s="80">
        <v>0</v>
      </c>
      <c r="H1529" s="80">
        <f t="shared" si="77"/>
        <v>123</v>
      </c>
      <c r="I1529" s="80">
        <v>0</v>
      </c>
      <c r="J1529" s="80">
        <v>8</v>
      </c>
      <c r="K1529" s="78">
        <v>1500</v>
      </c>
    </row>
    <row r="1530" spans="1:11">
      <c r="A1530" s="80" t="s">
        <v>84</v>
      </c>
      <c r="B1530" s="80">
        <v>80</v>
      </c>
      <c r="C1530" s="80">
        <v>0</v>
      </c>
      <c r="D1530" s="80">
        <f t="shared" si="76"/>
        <v>1658</v>
      </c>
      <c r="E1530" s="80">
        <v>0</v>
      </c>
      <c r="F1530" s="80">
        <v>0</v>
      </c>
      <c r="G1530" s="80">
        <v>0</v>
      </c>
      <c r="H1530" s="80">
        <f t="shared" si="77"/>
        <v>130</v>
      </c>
      <c r="I1530" s="80">
        <v>0</v>
      </c>
      <c r="J1530" s="80">
        <v>9</v>
      </c>
      <c r="K1530" s="78">
        <v>1800</v>
      </c>
    </row>
    <row r="1531" spans="1:11">
      <c r="A1531" s="80" t="s">
        <v>84</v>
      </c>
      <c r="B1531" s="80">
        <v>80</v>
      </c>
      <c r="C1531" s="80">
        <v>0</v>
      </c>
      <c r="D1531" s="80">
        <f t="shared" si="76"/>
        <v>1739</v>
      </c>
      <c r="E1531" s="80">
        <v>0</v>
      </c>
      <c r="F1531" s="80">
        <v>0</v>
      </c>
      <c r="G1531" s="80">
        <v>0</v>
      </c>
      <c r="H1531" s="80">
        <f t="shared" si="77"/>
        <v>137</v>
      </c>
      <c r="I1531" s="80">
        <v>0</v>
      </c>
      <c r="J1531" s="80">
        <v>10</v>
      </c>
      <c r="K1531" s="78">
        <v>2300</v>
      </c>
    </row>
    <row r="1532" spans="1:11">
      <c r="A1532" s="80" t="s">
        <v>84</v>
      </c>
      <c r="B1532" s="80">
        <v>80</v>
      </c>
      <c r="C1532" s="80">
        <v>0</v>
      </c>
      <c r="D1532" s="80">
        <f t="shared" si="76"/>
        <v>1820</v>
      </c>
      <c r="E1532" s="80">
        <v>0</v>
      </c>
      <c r="F1532" s="80">
        <v>0</v>
      </c>
      <c r="G1532" s="80">
        <v>0</v>
      </c>
      <c r="H1532" s="80">
        <f t="shared" si="77"/>
        <v>144</v>
      </c>
      <c r="I1532" s="80">
        <v>0</v>
      </c>
      <c r="J1532" s="80">
        <v>11</v>
      </c>
      <c r="K1532" s="78">
        <v>2900</v>
      </c>
    </row>
    <row r="1533" spans="1:11">
      <c r="A1533" s="80" t="s">
        <v>84</v>
      </c>
      <c r="B1533" s="80">
        <v>80</v>
      </c>
      <c r="C1533" s="80">
        <v>0</v>
      </c>
      <c r="D1533" s="80">
        <f t="shared" si="76"/>
        <v>1901</v>
      </c>
      <c r="E1533" s="80">
        <v>0</v>
      </c>
      <c r="F1533" s="80">
        <v>0</v>
      </c>
      <c r="G1533" s="80">
        <v>0</v>
      </c>
      <c r="H1533" s="80">
        <f t="shared" si="77"/>
        <v>151</v>
      </c>
      <c r="I1533" s="80">
        <v>0</v>
      </c>
      <c r="J1533" s="80">
        <v>12</v>
      </c>
      <c r="K1533" s="78">
        <v>3400</v>
      </c>
    </row>
    <row r="1534" spans="1:11">
      <c r="A1534" s="80" t="s">
        <v>84</v>
      </c>
      <c r="B1534" s="80">
        <v>80</v>
      </c>
      <c r="C1534" s="80">
        <v>0</v>
      </c>
      <c r="D1534" s="80">
        <f t="shared" si="76"/>
        <v>1982</v>
      </c>
      <c r="E1534" s="80">
        <v>0</v>
      </c>
      <c r="F1534" s="80">
        <v>0</v>
      </c>
      <c r="G1534" s="80">
        <v>0</v>
      </c>
      <c r="H1534" s="80">
        <f t="shared" si="77"/>
        <v>158</v>
      </c>
      <c r="I1534" s="80">
        <v>0</v>
      </c>
      <c r="J1534" s="80">
        <v>13</v>
      </c>
      <c r="K1534" s="78">
        <v>4200</v>
      </c>
    </row>
    <row r="1535" spans="1:11">
      <c r="A1535" s="80" t="s">
        <v>84</v>
      </c>
      <c r="B1535" s="80">
        <v>80</v>
      </c>
      <c r="C1535" s="80">
        <v>0</v>
      </c>
      <c r="D1535" s="80">
        <f t="shared" si="76"/>
        <v>2063</v>
      </c>
      <c r="E1535" s="80">
        <v>0</v>
      </c>
      <c r="F1535" s="80">
        <v>0</v>
      </c>
      <c r="G1535" s="80">
        <v>0</v>
      </c>
      <c r="H1535" s="80">
        <f t="shared" si="77"/>
        <v>165</v>
      </c>
      <c r="I1535" s="80">
        <v>0</v>
      </c>
      <c r="J1535" s="80">
        <v>14</v>
      </c>
      <c r="K1535" s="78">
        <v>5000</v>
      </c>
    </row>
    <row r="1536" spans="1:11">
      <c r="A1536" s="80" t="s">
        <v>84</v>
      </c>
      <c r="B1536" s="80">
        <v>80</v>
      </c>
      <c r="C1536" s="80">
        <v>0</v>
      </c>
      <c r="D1536" s="80">
        <f t="shared" si="76"/>
        <v>2144</v>
      </c>
      <c r="E1536" s="80">
        <v>0</v>
      </c>
      <c r="F1536" s="80">
        <v>0</v>
      </c>
      <c r="G1536" s="80">
        <v>0</v>
      </c>
      <c r="H1536" s="80">
        <f t="shared" si="77"/>
        <v>172</v>
      </c>
      <c r="I1536" s="80">
        <v>0</v>
      </c>
      <c r="J1536" s="80">
        <v>15</v>
      </c>
      <c r="K1536" s="78">
        <v>6100</v>
      </c>
    </row>
    <row r="1537" spans="1:11">
      <c r="A1537" s="80" t="s">
        <v>84</v>
      </c>
      <c r="B1537" s="80">
        <v>80</v>
      </c>
      <c r="C1537" s="80">
        <v>0</v>
      </c>
      <c r="D1537" s="80">
        <f t="shared" si="76"/>
        <v>2225</v>
      </c>
      <c r="E1537" s="80">
        <v>0</v>
      </c>
      <c r="F1537" s="80">
        <v>0</v>
      </c>
      <c r="G1537" s="80">
        <v>0</v>
      </c>
      <c r="H1537" s="80">
        <f t="shared" si="77"/>
        <v>179</v>
      </c>
      <c r="I1537" s="80">
        <v>0</v>
      </c>
      <c r="J1537" s="80">
        <v>16</v>
      </c>
      <c r="K1537" s="78">
        <v>7200</v>
      </c>
    </row>
    <row r="1538" spans="1:11">
      <c r="A1538" s="80" t="s">
        <v>84</v>
      </c>
      <c r="B1538" s="80">
        <v>80</v>
      </c>
      <c r="C1538" s="80">
        <v>0</v>
      </c>
      <c r="D1538" s="80">
        <f t="shared" si="76"/>
        <v>2306</v>
      </c>
      <c r="E1538" s="80">
        <v>0</v>
      </c>
      <c r="F1538" s="80">
        <v>0</v>
      </c>
      <c r="G1538" s="80">
        <v>0</v>
      </c>
      <c r="H1538" s="80">
        <f t="shared" si="77"/>
        <v>186</v>
      </c>
      <c r="I1538" s="80">
        <v>0</v>
      </c>
      <c r="J1538" s="80">
        <v>17</v>
      </c>
      <c r="K1538" s="78">
        <v>8600</v>
      </c>
    </row>
    <row r="1539" spans="1:11">
      <c r="A1539" s="80" t="s">
        <v>84</v>
      </c>
      <c r="B1539" s="80">
        <v>80</v>
      </c>
      <c r="C1539" s="80">
        <v>0</v>
      </c>
      <c r="D1539" s="80">
        <f t="shared" si="76"/>
        <v>2387</v>
      </c>
      <c r="E1539" s="80">
        <v>0</v>
      </c>
      <c r="F1539" s="80">
        <v>0</v>
      </c>
      <c r="G1539" s="80">
        <v>0</v>
      </c>
      <c r="H1539" s="80">
        <f t="shared" si="77"/>
        <v>193</v>
      </c>
      <c r="I1539" s="80">
        <v>0</v>
      </c>
      <c r="J1539" s="80">
        <v>18</v>
      </c>
      <c r="K1539" s="78">
        <v>10000</v>
      </c>
    </row>
    <row r="1540" spans="1:11">
      <c r="A1540" s="80" t="s">
        <v>84</v>
      </c>
      <c r="B1540" s="80">
        <v>80</v>
      </c>
      <c r="C1540" s="80">
        <v>0</v>
      </c>
      <c r="D1540" s="80">
        <f t="shared" si="76"/>
        <v>2468</v>
      </c>
      <c r="E1540" s="80">
        <v>0</v>
      </c>
      <c r="F1540" s="80">
        <v>0</v>
      </c>
      <c r="G1540" s="80">
        <v>0</v>
      </c>
      <c r="H1540" s="80">
        <f t="shared" si="77"/>
        <v>200</v>
      </c>
      <c r="I1540" s="80">
        <v>0</v>
      </c>
      <c r="J1540" s="80">
        <v>19</v>
      </c>
      <c r="K1540" s="78">
        <v>11700</v>
      </c>
    </row>
    <row r="1541" spans="1:11">
      <c r="A1541" s="80" t="s">
        <v>84</v>
      </c>
      <c r="B1541" s="80">
        <v>80</v>
      </c>
      <c r="C1541" s="80">
        <v>0</v>
      </c>
      <c r="D1541" s="80">
        <f t="shared" si="76"/>
        <v>2549</v>
      </c>
      <c r="E1541" s="80">
        <v>0</v>
      </c>
      <c r="F1541" s="80">
        <v>0</v>
      </c>
      <c r="G1541" s="80">
        <v>0</v>
      </c>
      <c r="H1541" s="80">
        <f t="shared" si="77"/>
        <v>207</v>
      </c>
      <c r="I1541" s="80">
        <v>0</v>
      </c>
      <c r="J1541" s="80">
        <v>20</v>
      </c>
      <c r="K1541" s="78">
        <v>13600</v>
      </c>
    </row>
    <row r="1542" spans="1:11">
      <c r="A1542" s="80" t="s">
        <v>84</v>
      </c>
      <c r="B1542" s="80">
        <v>80</v>
      </c>
      <c r="C1542" s="80">
        <v>0</v>
      </c>
      <c r="D1542" s="80">
        <f t="shared" si="76"/>
        <v>2630</v>
      </c>
      <c r="E1542" s="80">
        <v>0</v>
      </c>
      <c r="F1542" s="80">
        <v>0</v>
      </c>
      <c r="G1542" s="80">
        <v>0</v>
      </c>
      <c r="H1542" s="80">
        <f t="shared" si="77"/>
        <v>214</v>
      </c>
      <c r="I1542" s="80">
        <v>0</v>
      </c>
      <c r="J1542" s="80">
        <v>21</v>
      </c>
      <c r="K1542" s="78">
        <v>15900</v>
      </c>
    </row>
    <row r="1543" spans="1:11">
      <c r="A1543" s="80" t="s">
        <v>84</v>
      </c>
      <c r="B1543" s="80">
        <v>80</v>
      </c>
      <c r="C1543" s="80">
        <v>0</v>
      </c>
      <c r="D1543" s="80">
        <f t="shared" si="76"/>
        <v>2711</v>
      </c>
      <c r="E1543" s="80">
        <v>0</v>
      </c>
      <c r="F1543" s="80">
        <v>0</v>
      </c>
      <c r="G1543" s="80">
        <v>0</v>
      </c>
      <c r="H1543" s="80">
        <f t="shared" si="77"/>
        <v>221</v>
      </c>
      <c r="I1543" s="80">
        <v>0</v>
      </c>
      <c r="J1543" s="80">
        <v>22</v>
      </c>
      <c r="K1543" s="78">
        <v>18300</v>
      </c>
    </row>
    <row r="1544" spans="1:11">
      <c r="A1544" s="80" t="s">
        <v>84</v>
      </c>
      <c r="B1544" s="80">
        <v>80</v>
      </c>
      <c r="C1544" s="80">
        <v>0</v>
      </c>
      <c r="D1544" s="80">
        <f t="shared" si="76"/>
        <v>2792</v>
      </c>
      <c r="E1544" s="80">
        <v>0</v>
      </c>
      <c r="F1544" s="80">
        <v>0</v>
      </c>
      <c r="G1544" s="80">
        <v>0</v>
      </c>
      <c r="H1544" s="80">
        <f t="shared" si="77"/>
        <v>228</v>
      </c>
      <c r="I1544" s="80">
        <v>0</v>
      </c>
      <c r="J1544" s="80">
        <v>23</v>
      </c>
      <c r="K1544" s="78">
        <v>21100</v>
      </c>
    </row>
    <row r="1545" spans="1:11">
      <c r="A1545" s="80" t="s">
        <v>84</v>
      </c>
      <c r="B1545" s="80">
        <v>80</v>
      </c>
      <c r="C1545" s="80">
        <v>0</v>
      </c>
      <c r="D1545" s="80">
        <f t="shared" si="76"/>
        <v>2873</v>
      </c>
      <c r="E1545" s="80">
        <v>0</v>
      </c>
      <c r="F1545" s="80">
        <v>0</v>
      </c>
      <c r="G1545" s="80">
        <v>0</v>
      </c>
      <c r="H1545" s="80">
        <f t="shared" si="77"/>
        <v>235</v>
      </c>
      <c r="I1545" s="80">
        <v>0</v>
      </c>
      <c r="J1545" s="80">
        <v>24</v>
      </c>
      <c r="K1545" s="78">
        <v>24100</v>
      </c>
    </row>
    <row r="1546" spans="1:11">
      <c r="A1546" s="80" t="s">
        <v>84</v>
      </c>
      <c r="B1546" s="80">
        <v>80</v>
      </c>
      <c r="C1546" s="80">
        <v>0</v>
      </c>
      <c r="D1546" s="80">
        <f t="shared" si="76"/>
        <v>2954</v>
      </c>
      <c r="E1546" s="80">
        <v>0</v>
      </c>
      <c r="F1546" s="80">
        <v>0</v>
      </c>
      <c r="G1546" s="80">
        <v>0</v>
      </c>
      <c r="H1546" s="80">
        <f t="shared" si="77"/>
        <v>242</v>
      </c>
      <c r="I1546" s="80">
        <v>0</v>
      </c>
      <c r="J1546" s="80">
        <v>25</v>
      </c>
      <c r="K1546" s="78">
        <v>27400</v>
      </c>
    </row>
    <row r="1547" spans="1:11">
      <c r="A1547" s="80" t="s">
        <v>84</v>
      </c>
      <c r="B1547" s="80">
        <v>80</v>
      </c>
      <c r="C1547" s="80">
        <v>0</v>
      </c>
      <c r="D1547" s="80">
        <f t="shared" si="76"/>
        <v>3035</v>
      </c>
      <c r="E1547" s="80">
        <v>0</v>
      </c>
      <c r="F1547" s="80">
        <v>0</v>
      </c>
      <c r="G1547" s="80">
        <v>0</v>
      </c>
      <c r="H1547" s="80">
        <f t="shared" si="77"/>
        <v>249</v>
      </c>
      <c r="I1547" s="80">
        <v>0</v>
      </c>
      <c r="J1547" s="80">
        <v>26</v>
      </c>
      <c r="K1547" s="78">
        <v>31300</v>
      </c>
    </row>
    <row r="1548" spans="1:11">
      <c r="A1548" s="80" t="s">
        <v>84</v>
      </c>
      <c r="B1548" s="80">
        <v>80</v>
      </c>
      <c r="C1548" s="80">
        <v>0</v>
      </c>
      <c r="D1548" s="80">
        <f t="shared" si="76"/>
        <v>3116</v>
      </c>
      <c r="E1548" s="80">
        <v>0</v>
      </c>
      <c r="F1548" s="80">
        <v>0</v>
      </c>
      <c r="G1548" s="80">
        <v>0</v>
      </c>
      <c r="H1548" s="80">
        <f t="shared" si="77"/>
        <v>256</v>
      </c>
      <c r="I1548" s="80">
        <v>0</v>
      </c>
      <c r="J1548" s="80">
        <v>27</v>
      </c>
      <c r="K1548" s="78">
        <v>35400</v>
      </c>
    </row>
    <row r="1549" spans="1:11">
      <c r="A1549" s="80" t="s">
        <v>84</v>
      </c>
      <c r="B1549" s="80">
        <v>80</v>
      </c>
      <c r="C1549" s="80">
        <v>0</v>
      </c>
      <c r="D1549" s="80">
        <f t="shared" si="76"/>
        <v>3197</v>
      </c>
      <c r="E1549" s="80">
        <v>0</v>
      </c>
      <c r="F1549" s="80">
        <v>0</v>
      </c>
      <c r="G1549" s="80">
        <v>0</v>
      </c>
      <c r="H1549" s="80">
        <f t="shared" si="77"/>
        <v>263</v>
      </c>
      <c r="I1549" s="80">
        <v>0</v>
      </c>
      <c r="J1549" s="80">
        <v>28</v>
      </c>
      <c r="K1549" s="78">
        <v>40100</v>
      </c>
    </row>
    <row r="1550" spans="1:11">
      <c r="A1550" s="80" t="s">
        <v>84</v>
      </c>
      <c r="B1550" s="80">
        <v>80</v>
      </c>
      <c r="C1550" s="80">
        <v>0</v>
      </c>
      <c r="D1550" s="80">
        <f t="shared" si="76"/>
        <v>3278</v>
      </c>
      <c r="E1550" s="80">
        <v>0</v>
      </c>
      <c r="F1550" s="80">
        <v>0</v>
      </c>
      <c r="G1550" s="80">
        <v>0</v>
      </c>
      <c r="H1550" s="80">
        <f t="shared" si="77"/>
        <v>270</v>
      </c>
      <c r="I1550" s="80">
        <v>0</v>
      </c>
      <c r="J1550" s="80">
        <v>29</v>
      </c>
      <c r="K1550" s="78">
        <v>45100</v>
      </c>
    </row>
    <row r="1551" spans="1:11">
      <c r="A1551" s="80" t="s">
        <v>84</v>
      </c>
      <c r="B1551" s="80">
        <v>80</v>
      </c>
      <c r="C1551" s="80">
        <v>0</v>
      </c>
      <c r="D1551" s="80">
        <f t="shared" si="76"/>
        <v>3359</v>
      </c>
      <c r="E1551" s="80">
        <v>0</v>
      </c>
      <c r="F1551" s="80">
        <v>0</v>
      </c>
      <c r="G1551" s="80">
        <v>0</v>
      </c>
      <c r="H1551" s="80">
        <f t="shared" si="77"/>
        <v>277</v>
      </c>
      <c r="I1551" s="80">
        <v>0</v>
      </c>
      <c r="J1551" s="80">
        <v>30</v>
      </c>
      <c r="K1551" s="78">
        <v>50600</v>
      </c>
    </row>
    <row r="1552" spans="1:11">
      <c r="A1552" s="80" t="s">
        <v>84</v>
      </c>
      <c r="B1552" s="80">
        <v>80</v>
      </c>
      <c r="C1552" s="80">
        <v>0</v>
      </c>
      <c r="D1552" s="80">
        <f t="shared" si="76"/>
        <v>3440</v>
      </c>
      <c r="E1552" s="80">
        <v>0</v>
      </c>
      <c r="F1552" s="80">
        <v>0</v>
      </c>
      <c r="G1552" s="80">
        <v>0</v>
      </c>
      <c r="H1552" s="80">
        <f t="shared" si="77"/>
        <v>284</v>
      </c>
      <c r="I1552" s="80">
        <v>0</v>
      </c>
      <c r="J1552" s="80">
        <v>31</v>
      </c>
      <c r="K1552" s="78">
        <v>56800</v>
      </c>
    </row>
    <row r="1553" spans="1:11">
      <c r="A1553" s="80" t="s">
        <v>84</v>
      </c>
      <c r="B1553" s="80">
        <v>80</v>
      </c>
      <c r="C1553" s="80">
        <v>0</v>
      </c>
      <c r="D1553" s="80">
        <f t="shared" si="76"/>
        <v>3521</v>
      </c>
      <c r="E1553" s="80">
        <v>0</v>
      </c>
      <c r="F1553" s="80">
        <v>0</v>
      </c>
      <c r="G1553" s="80">
        <v>0</v>
      </c>
      <c r="H1553" s="80">
        <f t="shared" si="77"/>
        <v>291</v>
      </c>
      <c r="I1553" s="80">
        <v>0</v>
      </c>
      <c r="J1553" s="80">
        <v>32</v>
      </c>
      <c r="K1553" s="78">
        <v>63200</v>
      </c>
    </row>
    <row r="1554" spans="1:11">
      <c r="A1554" s="80" t="s">
        <v>84</v>
      </c>
      <c r="B1554" s="80">
        <v>80</v>
      </c>
      <c r="C1554" s="80">
        <v>0</v>
      </c>
      <c r="D1554" s="80">
        <f t="shared" si="76"/>
        <v>3602</v>
      </c>
      <c r="E1554" s="80">
        <v>0</v>
      </c>
      <c r="F1554" s="80">
        <v>0</v>
      </c>
      <c r="G1554" s="80">
        <v>0</v>
      </c>
      <c r="H1554" s="80">
        <f t="shared" si="77"/>
        <v>298</v>
      </c>
      <c r="I1554" s="80">
        <v>0</v>
      </c>
      <c r="J1554" s="80">
        <v>33</v>
      </c>
      <c r="K1554" s="78">
        <v>70600</v>
      </c>
    </row>
    <row r="1555" spans="1:11">
      <c r="A1555" s="80" t="s">
        <v>84</v>
      </c>
      <c r="B1555" s="80">
        <v>80</v>
      </c>
      <c r="C1555" s="80">
        <v>0</v>
      </c>
      <c r="D1555" s="80">
        <f t="shared" si="76"/>
        <v>3683</v>
      </c>
      <c r="E1555" s="80">
        <v>0</v>
      </c>
      <c r="F1555" s="80">
        <v>0</v>
      </c>
      <c r="G1555" s="80">
        <v>0</v>
      </c>
      <c r="H1555" s="80">
        <f t="shared" si="77"/>
        <v>305</v>
      </c>
      <c r="I1555" s="80">
        <v>0</v>
      </c>
      <c r="J1555" s="80">
        <v>34</v>
      </c>
      <c r="K1555" s="78">
        <v>78400</v>
      </c>
    </row>
    <row r="1556" spans="1:11">
      <c r="A1556" s="80" t="s">
        <v>84</v>
      </c>
      <c r="B1556" s="80">
        <v>80</v>
      </c>
      <c r="C1556" s="80">
        <v>0</v>
      </c>
      <c r="D1556" s="80">
        <f t="shared" si="76"/>
        <v>3764</v>
      </c>
      <c r="E1556" s="80">
        <v>0</v>
      </c>
      <c r="F1556" s="80">
        <v>0</v>
      </c>
      <c r="G1556" s="80">
        <v>0</v>
      </c>
      <c r="H1556" s="80">
        <f t="shared" si="77"/>
        <v>312</v>
      </c>
      <c r="I1556" s="80">
        <v>0</v>
      </c>
      <c r="J1556" s="80">
        <v>35</v>
      </c>
      <c r="K1556" s="78">
        <v>87000</v>
      </c>
    </row>
    <row r="1557" spans="1:11">
      <c r="A1557" s="80" t="s">
        <v>84</v>
      </c>
      <c r="B1557" s="80">
        <v>80</v>
      </c>
      <c r="C1557" s="80">
        <v>0</v>
      </c>
      <c r="D1557" s="80">
        <f t="shared" si="76"/>
        <v>3845</v>
      </c>
      <c r="E1557" s="80">
        <v>0</v>
      </c>
      <c r="F1557" s="80">
        <v>0</v>
      </c>
      <c r="G1557" s="80">
        <v>0</v>
      </c>
      <c r="H1557" s="80">
        <f t="shared" si="77"/>
        <v>319</v>
      </c>
      <c r="I1557" s="80">
        <v>0</v>
      </c>
      <c r="J1557" s="80">
        <v>36</v>
      </c>
      <c r="K1557" s="78">
        <v>96400</v>
      </c>
    </row>
    <row r="1558" spans="1:11">
      <c r="A1558" s="80" t="s">
        <v>84</v>
      </c>
      <c r="B1558" s="80">
        <v>80</v>
      </c>
      <c r="C1558" s="80">
        <v>0</v>
      </c>
      <c r="D1558" s="80">
        <f t="shared" si="76"/>
        <v>3926</v>
      </c>
      <c r="E1558" s="80">
        <v>0</v>
      </c>
      <c r="F1558" s="80">
        <v>0</v>
      </c>
      <c r="G1558" s="80">
        <v>0</v>
      </c>
      <c r="H1558" s="80">
        <f t="shared" si="77"/>
        <v>326</v>
      </c>
      <c r="I1558" s="80">
        <v>0</v>
      </c>
      <c r="J1558" s="80">
        <v>37</v>
      </c>
      <c r="K1558" s="78">
        <v>107000</v>
      </c>
    </row>
    <row r="1559" spans="1:11">
      <c r="A1559" s="80" t="s">
        <v>84</v>
      </c>
      <c r="B1559" s="80">
        <v>80</v>
      </c>
      <c r="C1559" s="80">
        <v>0</v>
      </c>
      <c r="D1559" s="80">
        <f t="shared" si="76"/>
        <v>4007</v>
      </c>
      <c r="E1559" s="80">
        <v>0</v>
      </c>
      <c r="F1559" s="80">
        <v>0</v>
      </c>
      <c r="G1559" s="80">
        <v>0</v>
      </c>
      <c r="H1559" s="80">
        <f t="shared" si="77"/>
        <v>333</v>
      </c>
      <c r="I1559" s="80">
        <v>0</v>
      </c>
      <c r="J1559" s="80">
        <v>38</v>
      </c>
      <c r="K1559" s="78">
        <v>118000</v>
      </c>
    </row>
    <row r="1560" spans="1:11">
      <c r="A1560" s="80" t="s">
        <v>84</v>
      </c>
      <c r="B1560" s="80">
        <v>80</v>
      </c>
      <c r="C1560" s="80">
        <v>0</v>
      </c>
      <c r="D1560" s="80">
        <f t="shared" si="76"/>
        <v>4088</v>
      </c>
      <c r="E1560" s="80">
        <v>0</v>
      </c>
      <c r="F1560" s="80">
        <v>0</v>
      </c>
      <c r="G1560" s="80">
        <v>0</v>
      </c>
      <c r="H1560" s="80">
        <f t="shared" si="77"/>
        <v>340</v>
      </c>
      <c r="I1560" s="80">
        <v>0</v>
      </c>
      <c r="J1560" s="80">
        <v>39</v>
      </c>
      <c r="K1560" s="78">
        <v>130000</v>
      </c>
    </row>
    <row r="1561" spans="1:11">
      <c r="A1561" s="80" t="s">
        <v>84</v>
      </c>
      <c r="B1561" s="80">
        <v>80</v>
      </c>
      <c r="C1561" s="80">
        <v>0</v>
      </c>
      <c r="D1561" s="80">
        <f t="shared" si="76"/>
        <v>4169</v>
      </c>
      <c r="E1561" s="80">
        <v>0</v>
      </c>
      <c r="F1561" s="80">
        <v>0</v>
      </c>
      <c r="G1561" s="80">
        <v>0</v>
      </c>
      <c r="H1561" s="80">
        <f t="shared" si="77"/>
        <v>347</v>
      </c>
      <c r="I1561" s="80">
        <v>0</v>
      </c>
      <c r="J1561" s="80">
        <v>40</v>
      </c>
      <c r="K1561" s="78">
        <v>142000</v>
      </c>
    </row>
    <row r="1562" spans="1:11">
      <c r="A1562" s="80" t="s">
        <v>84</v>
      </c>
      <c r="B1562" s="80">
        <v>80</v>
      </c>
      <c r="C1562" s="80">
        <v>0</v>
      </c>
      <c r="D1562" s="80">
        <f t="shared" si="76"/>
        <v>4250</v>
      </c>
      <c r="E1562" s="80">
        <v>0</v>
      </c>
      <c r="F1562" s="80">
        <v>0</v>
      </c>
      <c r="G1562" s="80">
        <v>0</v>
      </c>
      <c r="H1562" s="80">
        <f t="shared" si="77"/>
        <v>354</v>
      </c>
      <c r="I1562" s="80">
        <v>0</v>
      </c>
      <c r="J1562" s="80">
        <v>41</v>
      </c>
      <c r="K1562" s="78">
        <v>156000</v>
      </c>
    </row>
    <row r="1563" spans="1:11">
      <c r="A1563" s="80" t="s">
        <v>84</v>
      </c>
      <c r="B1563" s="80">
        <v>80</v>
      </c>
      <c r="C1563" s="80">
        <v>0</v>
      </c>
      <c r="D1563" s="80">
        <f t="shared" si="76"/>
        <v>4331</v>
      </c>
      <c r="E1563" s="80">
        <v>0</v>
      </c>
      <c r="F1563" s="80">
        <v>0</v>
      </c>
      <c r="G1563" s="80">
        <v>0</v>
      </c>
      <c r="H1563" s="80">
        <f t="shared" si="77"/>
        <v>361</v>
      </c>
      <c r="I1563" s="80">
        <v>0</v>
      </c>
      <c r="J1563" s="80">
        <v>42</v>
      </c>
      <c r="K1563" s="78">
        <v>171000</v>
      </c>
    </row>
    <row r="1564" spans="1:11">
      <c r="A1564" s="80" t="s">
        <v>84</v>
      </c>
      <c r="B1564" s="80">
        <v>80</v>
      </c>
      <c r="C1564" s="80">
        <v>0</v>
      </c>
      <c r="D1564" s="80">
        <f t="shared" si="76"/>
        <v>4412</v>
      </c>
      <c r="E1564" s="80">
        <v>0</v>
      </c>
      <c r="F1564" s="80">
        <v>0</v>
      </c>
      <c r="G1564" s="80">
        <v>0</v>
      </c>
      <c r="H1564" s="80">
        <f t="shared" si="77"/>
        <v>368</v>
      </c>
      <c r="I1564" s="80">
        <v>0</v>
      </c>
      <c r="J1564" s="80">
        <v>43</v>
      </c>
      <c r="K1564" s="78">
        <v>187000</v>
      </c>
    </row>
    <row r="1565" spans="1:11">
      <c r="A1565" s="80" t="s">
        <v>84</v>
      </c>
      <c r="B1565" s="80">
        <v>80</v>
      </c>
      <c r="C1565" s="80">
        <v>0</v>
      </c>
      <c r="D1565" s="80">
        <f t="shared" si="76"/>
        <v>4493</v>
      </c>
      <c r="E1565" s="80">
        <v>0</v>
      </c>
      <c r="F1565" s="80">
        <v>0</v>
      </c>
      <c r="G1565" s="80">
        <v>0</v>
      </c>
      <c r="H1565" s="80">
        <f t="shared" si="77"/>
        <v>375</v>
      </c>
      <c r="I1565" s="80">
        <v>0</v>
      </c>
      <c r="J1565" s="80">
        <v>44</v>
      </c>
      <c r="K1565" s="78">
        <v>204000</v>
      </c>
    </row>
    <row r="1566" spans="1:11">
      <c r="A1566" s="80" t="s">
        <v>84</v>
      </c>
      <c r="B1566" s="80">
        <v>80</v>
      </c>
      <c r="C1566" s="80">
        <v>0</v>
      </c>
      <c r="D1566" s="80">
        <f t="shared" si="76"/>
        <v>4574</v>
      </c>
      <c r="E1566" s="80">
        <v>0</v>
      </c>
      <c r="F1566" s="80">
        <v>0</v>
      </c>
      <c r="G1566" s="80">
        <v>0</v>
      </c>
      <c r="H1566" s="80">
        <f t="shared" si="77"/>
        <v>382</v>
      </c>
      <c r="I1566" s="80">
        <v>0</v>
      </c>
      <c r="J1566" s="80">
        <v>45</v>
      </c>
      <c r="K1566" s="78">
        <v>222000</v>
      </c>
    </row>
    <row r="1567" spans="1:11">
      <c r="A1567" s="80" t="s">
        <v>84</v>
      </c>
      <c r="B1567" s="80">
        <v>80</v>
      </c>
      <c r="C1567" s="80">
        <v>0</v>
      </c>
      <c r="D1567" s="80">
        <f t="shared" si="76"/>
        <v>4655</v>
      </c>
      <c r="E1567" s="80">
        <v>0</v>
      </c>
      <c r="F1567" s="80">
        <v>0</v>
      </c>
      <c r="G1567" s="80">
        <v>0</v>
      </c>
      <c r="H1567" s="80">
        <f t="shared" si="77"/>
        <v>389</v>
      </c>
      <c r="I1567" s="80">
        <v>0</v>
      </c>
      <c r="J1567" s="80">
        <v>46</v>
      </c>
      <c r="K1567" s="78">
        <v>242000</v>
      </c>
    </row>
    <row r="1568" spans="1:11">
      <c r="A1568" s="80" t="s">
        <v>84</v>
      </c>
      <c r="B1568" s="80">
        <v>80</v>
      </c>
      <c r="C1568" s="80">
        <v>0</v>
      </c>
      <c r="D1568" s="80">
        <f t="shared" si="76"/>
        <v>4736</v>
      </c>
      <c r="E1568" s="80">
        <v>0</v>
      </c>
      <c r="F1568" s="80">
        <v>0</v>
      </c>
      <c r="G1568" s="80">
        <v>0</v>
      </c>
      <c r="H1568" s="80">
        <f t="shared" si="77"/>
        <v>396</v>
      </c>
      <c r="I1568" s="80">
        <v>0</v>
      </c>
      <c r="J1568" s="80">
        <v>47</v>
      </c>
      <c r="K1568" s="78">
        <v>262000</v>
      </c>
    </row>
    <row r="1569" spans="1:11">
      <c r="A1569" s="80" t="s">
        <v>84</v>
      </c>
      <c r="B1569" s="80">
        <v>80</v>
      </c>
      <c r="C1569" s="80">
        <v>0</v>
      </c>
      <c r="D1569" s="80">
        <f t="shared" si="76"/>
        <v>4817</v>
      </c>
      <c r="E1569" s="80">
        <v>0</v>
      </c>
      <c r="F1569" s="80">
        <v>0</v>
      </c>
      <c r="G1569" s="80">
        <v>0</v>
      </c>
      <c r="H1569" s="80">
        <f t="shared" si="77"/>
        <v>403</v>
      </c>
      <c r="I1569" s="80">
        <v>0</v>
      </c>
      <c r="J1569" s="80">
        <v>48</v>
      </c>
      <c r="K1569" s="78">
        <v>284000</v>
      </c>
    </row>
    <row r="1570" spans="1:11">
      <c r="A1570" s="80" t="s">
        <v>84</v>
      </c>
      <c r="B1570" s="80">
        <v>80</v>
      </c>
      <c r="C1570" s="80">
        <v>0</v>
      </c>
      <c r="D1570" s="80">
        <f t="shared" si="76"/>
        <v>4898</v>
      </c>
      <c r="E1570" s="80">
        <v>0</v>
      </c>
      <c r="F1570" s="80">
        <v>0</v>
      </c>
      <c r="G1570" s="80">
        <v>0</v>
      </c>
      <c r="H1570" s="80">
        <f t="shared" si="77"/>
        <v>410</v>
      </c>
      <c r="I1570" s="80">
        <v>0</v>
      </c>
      <c r="J1570" s="80">
        <v>49</v>
      </c>
      <c r="K1570" s="78">
        <v>308000</v>
      </c>
    </row>
    <row r="1571" spans="1:11">
      <c r="A1571" s="80" t="s">
        <v>84</v>
      </c>
      <c r="B1571" s="80">
        <v>80</v>
      </c>
      <c r="C1571" s="80">
        <v>0</v>
      </c>
      <c r="D1571" s="80">
        <f t="shared" si="76"/>
        <v>4979</v>
      </c>
      <c r="E1571" s="80">
        <v>0</v>
      </c>
      <c r="F1571" s="80">
        <v>0</v>
      </c>
      <c r="G1571" s="80">
        <v>0</v>
      </c>
      <c r="H1571" s="80">
        <f t="shared" si="77"/>
        <v>417</v>
      </c>
      <c r="I1571" s="80">
        <v>0</v>
      </c>
      <c r="J1571" s="80">
        <v>50</v>
      </c>
      <c r="K1571" s="78">
        <v>334000</v>
      </c>
    </row>
    <row r="1572" spans="1:11">
      <c r="A1572" s="80" t="s">
        <v>84</v>
      </c>
      <c r="B1572" s="80">
        <v>80</v>
      </c>
      <c r="C1572" s="80">
        <v>0</v>
      </c>
      <c r="D1572" s="80">
        <f t="shared" si="76"/>
        <v>5060</v>
      </c>
      <c r="E1572" s="80">
        <v>0</v>
      </c>
      <c r="F1572" s="80">
        <v>0</v>
      </c>
      <c r="G1572" s="80">
        <v>0</v>
      </c>
      <c r="H1572" s="80">
        <f t="shared" si="77"/>
        <v>424</v>
      </c>
      <c r="I1572" s="80">
        <v>0</v>
      </c>
      <c r="J1572" s="80">
        <v>51</v>
      </c>
      <c r="K1572" s="78">
        <v>361000</v>
      </c>
    </row>
    <row r="1573" spans="1:11">
      <c r="A1573" s="80" t="s">
        <v>84</v>
      </c>
      <c r="B1573" s="80">
        <v>80</v>
      </c>
      <c r="C1573" s="80">
        <v>0</v>
      </c>
      <c r="D1573" s="80">
        <f t="shared" si="76"/>
        <v>5141</v>
      </c>
      <c r="E1573" s="80">
        <v>0</v>
      </c>
      <c r="F1573" s="80">
        <v>0</v>
      </c>
      <c r="G1573" s="80">
        <v>0</v>
      </c>
      <c r="H1573" s="80">
        <f t="shared" si="77"/>
        <v>431</v>
      </c>
      <c r="I1573" s="80">
        <v>0</v>
      </c>
      <c r="J1573" s="80">
        <v>52</v>
      </c>
      <c r="K1573" s="78">
        <v>390000</v>
      </c>
    </row>
    <row r="1574" spans="1:11">
      <c r="A1574" s="80" t="s">
        <v>84</v>
      </c>
      <c r="B1574" s="80">
        <v>80</v>
      </c>
      <c r="C1574" s="80">
        <v>0</v>
      </c>
      <c r="D1574" s="80">
        <f t="shared" si="76"/>
        <v>5222</v>
      </c>
      <c r="E1574" s="80">
        <v>0</v>
      </c>
      <c r="F1574" s="80">
        <v>0</v>
      </c>
      <c r="G1574" s="80">
        <v>0</v>
      </c>
      <c r="H1574" s="80">
        <f t="shared" si="77"/>
        <v>438</v>
      </c>
      <c r="I1574" s="80">
        <v>0</v>
      </c>
      <c r="J1574" s="80">
        <v>53</v>
      </c>
      <c r="K1574" s="78">
        <v>420000</v>
      </c>
    </row>
    <row r="1575" spans="1:11">
      <c r="A1575" s="80" t="s">
        <v>84</v>
      </c>
      <c r="B1575" s="80">
        <v>80</v>
      </c>
      <c r="C1575" s="80">
        <v>0</v>
      </c>
      <c r="D1575" s="80">
        <f t="shared" si="76"/>
        <v>5303</v>
      </c>
      <c r="E1575" s="80">
        <v>0</v>
      </c>
      <c r="F1575" s="80">
        <v>0</v>
      </c>
      <c r="G1575" s="80">
        <v>0</v>
      </c>
      <c r="H1575" s="80">
        <f t="shared" si="77"/>
        <v>445</v>
      </c>
      <c r="I1575" s="80">
        <v>0</v>
      </c>
      <c r="J1575" s="80">
        <v>54</v>
      </c>
      <c r="K1575" s="78">
        <v>453000</v>
      </c>
    </row>
    <row r="1576" spans="1:11">
      <c r="A1576" s="80" t="s">
        <v>84</v>
      </c>
      <c r="B1576" s="80">
        <v>80</v>
      </c>
      <c r="C1576" s="80">
        <v>0</v>
      </c>
      <c r="D1576" s="80">
        <f t="shared" si="76"/>
        <v>5384</v>
      </c>
      <c r="E1576" s="80">
        <v>0</v>
      </c>
      <c r="F1576" s="80">
        <v>0</v>
      </c>
      <c r="G1576" s="80">
        <v>0</v>
      </c>
      <c r="H1576" s="80">
        <f t="shared" si="77"/>
        <v>452</v>
      </c>
      <c r="I1576" s="80">
        <v>0</v>
      </c>
      <c r="J1576" s="80">
        <v>55</v>
      </c>
      <c r="K1576" s="78">
        <v>488000</v>
      </c>
    </row>
    <row r="1577" spans="1:11">
      <c r="A1577" s="80" t="s">
        <v>84</v>
      </c>
      <c r="B1577" s="80">
        <v>80</v>
      </c>
      <c r="C1577" s="80">
        <v>0</v>
      </c>
      <c r="D1577" s="80">
        <f t="shared" si="76"/>
        <v>5465</v>
      </c>
      <c r="E1577" s="80">
        <v>0</v>
      </c>
      <c r="F1577" s="80">
        <v>0</v>
      </c>
      <c r="G1577" s="80">
        <v>0</v>
      </c>
      <c r="H1577" s="80">
        <f t="shared" si="77"/>
        <v>459</v>
      </c>
      <c r="I1577" s="80">
        <v>0</v>
      </c>
      <c r="J1577" s="80">
        <v>56</v>
      </c>
      <c r="K1577" s="78">
        <v>524000</v>
      </c>
    </row>
    <row r="1578" spans="1:11">
      <c r="A1578" s="80" t="s">
        <v>84</v>
      </c>
      <c r="B1578" s="80">
        <v>80</v>
      </c>
      <c r="C1578" s="80">
        <v>0</v>
      </c>
      <c r="D1578" s="80">
        <f t="shared" si="76"/>
        <v>5546</v>
      </c>
      <c r="E1578" s="80">
        <v>0</v>
      </c>
      <c r="F1578" s="80">
        <v>0</v>
      </c>
      <c r="G1578" s="80">
        <v>0</v>
      </c>
      <c r="H1578" s="80">
        <f t="shared" si="77"/>
        <v>466</v>
      </c>
      <c r="I1578" s="80">
        <v>0</v>
      </c>
      <c r="J1578" s="80">
        <v>57</v>
      </c>
      <c r="K1578" s="78">
        <v>563000</v>
      </c>
    </row>
    <row r="1579" spans="1:11">
      <c r="A1579" s="80" t="s">
        <v>84</v>
      </c>
      <c r="B1579" s="80">
        <v>80</v>
      </c>
      <c r="C1579" s="80">
        <v>0</v>
      </c>
      <c r="D1579" s="80">
        <f t="shared" si="76"/>
        <v>5627</v>
      </c>
      <c r="E1579" s="80">
        <v>0</v>
      </c>
      <c r="F1579" s="80">
        <v>0</v>
      </c>
      <c r="G1579" s="80">
        <v>0</v>
      </c>
      <c r="H1579" s="80">
        <f t="shared" si="77"/>
        <v>473</v>
      </c>
      <c r="I1579" s="80">
        <v>0</v>
      </c>
      <c r="J1579" s="80">
        <v>58</v>
      </c>
      <c r="K1579" s="78">
        <v>605000</v>
      </c>
    </row>
    <row r="1580" spans="1:11">
      <c r="A1580" s="80" t="s">
        <v>84</v>
      </c>
      <c r="B1580" s="80">
        <v>80</v>
      </c>
      <c r="C1580" s="80">
        <v>0</v>
      </c>
      <c r="D1580" s="80">
        <f t="shared" si="76"/>
        <v>5708</v>
      </c>
      <c r="E1580" s="80">
        <v>0</v>
      </c>
      <c r="F1580" s="80">
        <v>0</v>
      </c>
      <c r="G1580" s="80">
        <v>0</v>
      </c>
      <c r="H1580" s="80">
        <f t="shared" si="77"/>
        <v>480</v>
      </c>
      <c r="I1580" s="80">
        <v>0</v>
      </c>
      <c r="J1580" s="80">
        <v>59</v>
      </c>
      <c r="K1580" s="78">
        <v>648000</v>
      </c>
    </row>
    <row r="1581" spans="1:11">
      <c r="A1581" s="80" t="s">
        <v>84</v>
      </c>
      <c r="B1581" s="80">
        <v>80</v>
      </c>
      <c r="C1581" s="80">
        <v>0</v>
      </c>
      <c r="D1581" s="80">
        <f t="shared" si="76"/>
        <v>5789</v>
      </c>
      <c r="E1581" s="80">
        <v>0</v>
      </c>
      <c r="F1581" s="80">
        <v>0</v>
      </c>
      <c r="G1581" s="80">
        <v>0</v>
      </c>
      <c r="H1581" s="80">
        <f t="shared" si="77"/>
        <v>487</v>
      </c>
      <c r="I1581" s="80">
        <v>0</v>
      </c>
      <c r="J1581" s="80">
        <v>60</v>
      </c>
      <c r="K1581" s="78">
        <v>695000</v>
      </c>
    </row>
    <row r="1582" spans="1:11">
      <c r="A1582" s="80" t="s">
        <v>84</v>
      </c>
      <c r="B1582" s="80">
        <v>80</v>
      </c>
      <c r="C1582" s="80">
        <v>0</v>
      </c>
      <c r="D1582" s="80">
        <f t="shared" si="76"/>
        <v>5870</v>
      </c>
      <c r="E1582" s="80">
        <v>0</v>
      </c>
      <c r="F1582" s="80">
        <v>0</v>
      </c>
      <c r="G1582" s="80">
        <v>0</v>
      </c>
      <c r="H1582" s="80">
        <f t="shared" si="77"/>
        <v>494</v>
      </c>
      <c r="I1582" s="80">
        <v>0</v>
      </c>
      <c r="J1582" s="80">
        <v>61</v>
      </c>
      <c r="K1582" s="78">
        <v>744000</v>
      </c>
    </row>
    <row r="1583" spans="1:11">
      <c r="A1583" s="80" t="s">
        <v>84</v>
      </c>
      <c r="B1583" s="80">
        <v>80</v>
      </c>
      <c r="C1583" s="80">
        <v>0</v>
      </c>
      <c r="D1583" s="80">
        <f t="shared" si="76"/>
        <v>5951</v>
      </c>
      <c r="E1583" s="80">
        <v>0</v>
      </c>
      <c r="F1583" s="80">
        <v>0</v>
      </c>
      <c r="G1583" s="80">
        <v>0</v>
      </c>
      <c r="H1583" s="80">
        <f t="shared" si="77"/>
        <v>501</v>
      </c>
      <c r="I1583" s="80">
        <v>0</v>
      </c>
      <c r="J1583" s="80">
        <v>62</v>
      </c>
      <c r="K1583" s="78">
        <v>796000</v>
      </c>
    </row>
    <row r="1584" spans="1:11">
      <c r="A1584" s="80" t="s">
        <v>84</v>
      </c>
      <c r="B1584" s="80">
        <v>80</v>
      </c>
      <c r="C1584" s="80">
        <v>0</v>
      </c>
      <c r="D1584" s="80">
        <f t="shared" si="76"/>
        <v>6032</v>
      </c>
      <c r="E1584" s="80">
        <v>0</v>
      </c>
      <c r="F1584" s="80">
        <v>0</v>
      </c>
      <c r="G1584" s="80">
        <v>0</v>
      </c>
      <c r="H1584" s="80">
        <f t="shared" si="77"/>
        <v>508</v>
      </c>
      <c r="I1584" s="80">
        <v>0</v>
      </c>
      <c r="J1584" s="80">
        <v>63</v>
      </c>
      <c r="K1584" s="78">
        <v>851000</v>
      </c>
    </row>
    <row r="1585" spans="1:11">
      <c r="A1585" s="80" t="s">
        <v>84</v>
      </c>
      <c r="B1585" s="80">
        <v>80</v>
      </c>
      <c r="C1585" s="80">
        <v>0</v>
      </c>
      <c r="D1585" s="80">
        <f t="shared" si="76"/>
        <v>6113</v>
      </c>
      <c r="E1585" s="80">
        <v>0</v>
      </c>
      <c r="F1585" s="80">
        <v>0</v>
      </c>
      <c r="G1585" s="80">
        <v>0</v>
      </c>
      <c r="H1585" s="80">
        <f t="shared" si="77"/>
        <v>515</v>
      </c>
      <c r="I1585" s="80">
        <v>0</v>
      </c>
      <c r="J1585" s="80">
        <v>64</v>
      </c>
      <c r="K1585" s="78">
        <v>908000</v>
      </c>
    </row>
    <row r="1586" spans="1:11">
      <c r="A1586" s="80" t="s">
        <v>84</v>
      </c>
      <c r="B1586" s="80">
        <v>80</v>
      </c>
      <c r="C1586" s="80">
        <v>0</v>
      </c>
      <c r="D1586" s="80">
        <f t="shared" si="76"/>
        <v>6194</v>
      </c>
      <c r="E1586" s="80">
        <v>0</v>
      </c>
      <c r="F1586" s="80">
        <v>0</v>
      </c>
      <c r="G1586" s="80">
        <v>0</v>
      </c>
      <c r="H1586" s="80">
        <f t="shared" si="77"/>
        <v>522</v>
      </c>
      <c r="I1586" s="80">
        <v>0</v>
      </c>
      <c r="J1586" s="80">
        <v>65</v>
      </c>
      <c r="K1586" s="78">
        <v>970000</v>
      </c>
    </row>
    <row r="1587" spans="1:11">
      <c r="A1587" s="80" t="s">
        <v>84</v>
      </c>
      <c r="B1587" s="80">
        <v>80</v>
      </c>
      <c r="C1587" s="80">
        <v>0</v>
      </c>
      <c r="D1587" s="80">
        <f t="shared" ref="D1587:D1601" si="78">1010+81*(J1587-1)</f>
        <v>6275</v>
      </c>
      <c r="E1587" s="80">
        <v>0</v>
      </c>
      <c r="F1587" s="80">
        <v>0</v>
      </c>
      <c r="G1587" s="80">
        <v>0</v>
      </c>
      <c r="H1587" s="80">
        <f t="shared" ref="H1587:H1601" si="79">74+7*(J1587-1)</f>
        <v>529</v>
      </c>
      <c r="I1587" s="80">
        <v>0</v>
      </c>
      <c r="J1587" s="80">
        <v>66</v>
      </c>
      <c r="K1587" s="78">
        <v>1033000</v>
      </c>
    </row>
    <row r="1588" spans="1:11">
      <c r="A1588" s="80" t="s">
        <v>84</v>
      </c>
      <c r="B1588" s="80">
        <v>80</v>
      </c>
      <c r="C1588" s="80">
        <v>0</v>
      </c>
      <c r="D1588" s="80">
        <f t="shared" si="78"/>
        <v>6356</v>
      </c>
      <c r="E1588" s="80">
        <v>0</v>
      </c>
      <c r="F1588" s="80">
        <v>0</v>
      </c>
      <c r="G1588" s="80">
        <v>0</v>
      </c>
      <c r="H1588" s="80">
        <f t="shared" si="79"/>
        <v>536</v>
      </c>
      <c r="I1588" s="80">
        <v>0</v>
      </c>
      <c r="J1588" s="80">
        <v>67</v>
      </c>
      <c r="K1588" s="78">
        <v>1102000</v>
      </c>
    </row>
    <row r="1589" spans="1:11">
      <c r="A1589" s="80" t="s">
        <v>84</v>
      </c>
      <c r="B1589" s="80">
        <v>80</v>
      </c>
      <c r="C1589" s="80">
        <v>0</v>
      </c>
      <c r="D1589" s="80">
        <f t="shared" si="78"/>
        <v>6437</v>
      </c>
      <c r="E1589" s="80">
        <v>0</v>
      </c>
      <c r="F1589" s="80">
        <v>0</v>
      </c>
      <c r="G1589" s="80">
        <v>0</v>
      </c>
      <c r="H1589" s="80">
        <f t="shared" si="79"/>
        <v>543</v>
      </c>
      <c r="I1589" s="80">
        <v>0</v>
      </c>
      <c r="J1589" s="80">
        <v>68</v>
      </c>
      <c r="K1589" s="78">
        <v>1174000</v>
      </c>
    </row>
    <row r="1590" spans="1:11">
      <c r="A1590" s="80" t="s">
        <v>84</v>
      </c>
      <c r="B1590" s="80">
        <v>80</v>
      </c>
      <c r="C1590" s="80">
        <v>0</v>
      </c>
      <c r="D1590" s="80">
        <f t="shared" si="78"/>
        <v>6518</v>
      </c>
      <c r="E1590" s="80">
        <v>0</v>
      </c>
      <c r="F1590" s="80">
        <v>0</v>
      </c>
      <c r="G1590" s="80">
        <v>0</v>
      </c>
      <c r="H1590" s="80">
        <f t="shared" si="79"/>
        <v>550</v>
      </c>
      <c r="I1590" s="80">
        <v>0</v>
      </c>
      <c r="J1590" s="80">
        <v>69</v>
      </c>
      <c r="K1590" s="78">
        <v>1249000</v>
      </c>
    </row>
    <row r="1591" spans="1:11">
      <c r="A1591" s="80" t="s">
        <v>84</v>
      </c>
      <c r="B1591" s="80">
        <v>80</v>
      </c>
      <c r="C1591" s="80">
        <v>0</v>
      </c>
      <c r="D1591" s="80">
        <f t="shared" si="78"/>
        <v>6599</v>
      </c>
      <c r="E1591" s="80">
        <v>0</v>
      </c>
      <c r="F1591" s="80">
        <v>0</v>
      </c>
      <c r="G1591" s="80">
        <v>0</v>
      </c>
      <c r="H1591" s="80">
        <f t="shared" si="79"/>
        <v>557</v>
      </c>
      <c r="I1591" s="80">
        <v>0</v>
      </c>
      <c r="J1591" s="80">
        <v>70</v>
      </c>
      <c r="K1591" s="78">
        <v>1328000</v>
      </c>
    </row>
    <row r="1592" spans="1:11">
      <c r="A1592" s="80" t="s">
        <v>84</v>
      </c>
      <c r="B1592" s="80">
        <v>80</v>
      </c>
      <c r="C1592" s="80">
        <v>0</v>
      </c>
      <c r="D1592" s="80">
        <f t="shared" si="78"/>
        <v>6680</v>
      </c>
      <c r="E1592" s="80">
        <v>0</v>
      </c>
      <c r="F1592" s="80">
        <v>0</v>
      </c>
      <c r="G1592" s="80">
        <v>0</v>
      </c>
      <c r="H1592" s="80">
        <f t="shared" si="79"/>
        <v>564</v>
      </c>
      <c r="I1592" s="80">
        <v>0</v>
      </c>
      <c r="J1592" s="80">
        <v>71</v>
      </c>
      <c r="K1592" s="78">
        <v>1412000</v>
      </c>
    </row>
    <row r="1593" spans="1:11">
      <c r="A1593" s="80" t="s">
        <v>84</v>
      </c>
      <c r="B1593" s="80">
        <v>80</v>
      </c>
      <c r="C1593" s="80">
        <v>0</v>
      </c>
      <c r="D1593" s="80">
        <f t="shared" si="78"/>
        <v>6761</v>
      </c>
      <c r="E1593" s="80">
        <v>0</v>
      </c>
      <c r="F1593" s="80">
        <v>0</v>
      </c>
      <c r="G1593" s="80">
        <v>0</v>
      </c>
      <c r="H1593" s="80">
        <f t="shared" si="79"/>
        <v>571</v>
      </c>
      <c r="I1593" s="80">
        <v>0</v>
      </c>
      <c r="J1593" s="80">
        <v>72</v>
      </c>
      <c r="K1593" s="78">
        <v>1499000</v>
      </c>
    </row>
    <row r="1594" spans="1:11">
      <c r="A1594" s="80" t="s">
        <v>84</v>
      </c>
      <c r="B1594" s="80">
        <v>80</v>
      </c>
      <c r="C1594" s="80">
        <v>0</v>
      </c>
      <c r="D1594" s="80">
        <f t="shared" si="78"/>
        <v>6842</v>
      </c>
      <c r="E1594" s="80">
        <v>0</v>
      </c>
      <c r="F1594" s="80">
        <v>0</v>
      </c>
      <c r="G1594" s="80">
        <v>0</v>
      </c>
      <c r="H1594" s="80">
        <f t="shared" si="79"/>
        <v>578</v>
      </c>
      <c r="I1594" s="80">
        <v>0</v>
      </c>
      <c r="J1594" s="80">
        <v>73</v>
      </c>
      <c r="K1594" s="78">
        <v>1592000</v>
      </c>
    </row>
    <row r="1595" spans="1:11">
      <c r="A1595" s="80" t="s">
        <v>84</v>
      </c>
      <c r="B1595" s="80">
        <v>80</v>
      </c>
      <c r="C1595" s="80">
        <v>0</v>
      </c>
      <c r="D1595" s="80">
        <f t="shared" si="78"/>
        <v>6923</v>
      </c>
      <c r="E1595" s="80">
        <v>0</v>
      </c>
      <c r="F1595" s="80">
        <v>0</v>
      </c>
      <c r="G1595" s="80">
        <v>0</v>
      </c>
      <c r="H1595" s="80">
        <f t="shared" si="79"/>
        <v>585</v>
      </c>
      <c r="I1595" s="80">
        <v>0</v>
      </c>
      <c r="J1595" s="80">
        <v>74</v>
      </c>
      <c r="K1595" s="78">
        <v>1690000</v>
      </c>
    </row>
    <row r="1596" spans="1:11">
      <c r="A1596" s="80" t="s">
        <v>84</v>
      </c>
      <c r="B1596" s="80">
        <v>80</v>
      </c>
      <c r="C1596" s="80">
        <v>0</v>
      </c>
      <c r="D1596" s="80">
        <f t="shared" si="78"/>
        <v>7004</v>
      </c>
      <c r="E1596" s="80">
        <v>0</v>
      </c>
      <c r="F1596" s="80">
        <v>0</v>
      </c>
      <c r="G1596" s="80">
        <v>0</v>
      </c>
      <c r="H1596" s="80">
        <f t="shared" si="79"/>
        <v>592</v>
      </c>
      <c r="I1596" s="80">
        <v>0</v>
      </c>
      <c r="J1596" s="80">
        <v>75</v>
      </c>
      <c r="K1596" s="78">
        <v>1792000</v>
      </c>
    </row>
    <row r="1597" spans="1:11">
      <c r="A1597" s="80" t="s">
        <v>84</v>
      </c>
      <c r="B1597" s="80">
        <v>80</v>
      </c>
      <c r="C1597" s="80">
        <v>0</v>
      </c>
      <c r="D1597" s="80">
        <f t="shared" si="78"/>
        <v>7085</v>
      </c>
      <c r="E1597" s="80">
        <v>0</v>
      </c>
      <c r="F1597" s="80">
        <v>0</v>
      </c>
      <c r="G1597" s="80">
        <v>0</v>
      </c>
      <c r="H1597" s="80">
        <f t="shared" si="79"/>
        <v>599</v>
      </c>
      <c r="I1597" s="80">
        <v>0</v>
      </c>
      <c r="J1597" s="80">
        <v>76</v>
      </c>
      <c r="K1597" s="78">
        <v>1898000</v>
      </c>
    </row>
    <row r="1598" spans="1:11">
      <c r="A1598" s="80" t="s">
        <v>84</v>
      </c>
      <c r="B1598" s="80">
        <v>80</v>
      </c>
      <c r="C1598" s="80">
        <v>0</v>
      </c>
      <c r="D1598" s="80">
        <f t="shared" si="78"/>
        <v>7166</v>
      </c>
      <c r="E1598" s="80">
        <v>0</v>
      </c>
      <c r="F1598" s="80">
        <v>0</v>
      </c>
      <c r="G1598" s="80">
        <v>0</v>
      </c>
      <c r="H1598" s="80">
        <f t="shared" si="79"/>
        <v>606</v>
      </c>
      <c r="I1598" s="80">
        <v>0</v>
      </c>
      <c r="J1598" s="80">
        <v>77</v>
      </c>
      <c r="K1598" s="78">
        <v>2011000</v>
      </c>
    </row>
    <row r="1599" spans="1:11">
      <c r="A1599" s="80" t="s">
        <v>84</v>
      </c>
      <c r="B1599" s="80">
        <v>80</v>
      </c>
      <c r="C1599" s="80">
        <v>0</v>
      </c>
      <c r="D1599" s="80">
        <f t="shared" si="78"/>
        <v>7247</v>
      </c>
      <c r="E1599" s="80">
        <v>0</v>
      </c>
      <c r="F1599" s="80">
        <v>0</v>
      </c>
      <c r="G1599" s="80">
        <v>0</v>
      </c>
      <c r="H1599" s="80">
        <f t="shared" si="79"/>
        <v>613</v>
      </c>
      <c r="I1599" s="80">
        <v>0</v>
      </c>
      <c r="J1599" s="80">
        <v>78</v>
      </c>
      <c r="K1599" s="78">
        <v>2129000</v>
      </c>
    </row>
    <row r="1600" spans="1:11">
      <c r="A1600" s="80" t="s">
        <v>84</v>
      </c>
      <c r="B1600" s="80">
        <v>80</v>
      </c>
      <c r="C1600" s="80">
        <v>0</v>
      </c>
      <c r="D1600" s="80">
        <f t="shared" si="78"/>
        <v>7328</v>
      </c>
      <c r="E1600" s="80">
        <v>0</v>
      </c>
      <c r="F1600" s="80">
        <v>0</v>
      </c>
      <c r="G1600" s="80">
        <v>0</v>
      </c>
      <c r="H1600" s="80">
        <f t="shared" si="79"/>
        <v>620</v>
      </c>
      <c r="I1600" s="80">
        <v>0</v>
      </c>
      <c r="J1600" s="80">
        <v>79</v>
      </c>
      <c r="K1600" s="78">
        <v>2254000</v>
      </c>
    </row>
    <row r="1601" spans="1:11">
      <c r="A1601" s="80" t="s">
        <v>84</v>
      </c>
      <c r="B1601" s="80">
        <v>80</v>
      </c>
      <c r="C1601" s="80">
        <v>0</v>
      </c>
      <c r="D1601" s="80">
        <f t="shared" si="78"/>
        <v>7409</v>
      </c>
      <c r="E1601" s="80">
        <v>0</v>
      </c>
      <c r="F1601" s="80">
        <v>0</v>
      </c>
      <c r="G1601" s="80">
        <v>0</v>
      </c>
      <c r="H1601" s="80">
        <f t="shared" si="79"/>
        <v>627</v>
      </c>
      <c r="I1601" s="80">
        <v>0</v>
      </c>
      <c r="J1601" s="80">
        <v>80</v>
      </c>
      <c r="K1601" s="78">
        <v>2383000</v>
      </c>
    </row>
    <row r="1602" spans="1:11">
      <c r="A1602" s="77" t="s">
        <v>330</v>
      </c>
      <c r="B1602" s="77">
        <v>1</v>
      </c>
      <c r="C1602" s="80">
        <v>0</v>
      </c>
      <c r="D1602" s="80">
        <v>0</v>
      </c>
      <c r="E1602" s="80">
        <v>0</v>
      </c>
      <c r="F1602" s="80">
        <f>73+10*(J1602-1)</f>
        <v>73</v>
      </c>
      <c r="G1602" s="80">
        <v>0</v>
      </c>
      <c r="H1602" s="80">
        <f>17+2*(J1602-1)</f>
        <v>17</v>
      </c>
      <c r="I1602" s="80">
        <v>0</v>
      </c>
      <c r="J1602" s="80">
        <v>1</v>
      </c>
      <c r="K1602" s="79">
        <v>66</v>
      </c>
    </row>
    <row r="1603" spans="1:11">
      <c r="A1603" s="77" t="s">
        <v>330</v>
      </c>
      <c r="B1603" s="77">
        <v>1</v>
      </c>
      <c r="C1603" s="80">
        <v>0</v>
      </c>
      <c r="D1603" s="80">
        <v>0</v>
      </c>
      <c r="E1603" s="80">
        <v>0</v>
      </c>
      <c r="F1603" s="80">
        <f t="shared" ref="F1603:F1666" si="80">73+10*(J1603-1)</f>
        <v>83</v>
      </c>
      <c r="G1603" s="80">
        <v>0</v>
      </c>
      <c r="H1603" s="80">
        <f t="shared" ref="H1603:H1666" si="81">17+2*(J1603-1)</f>
        <v>19</v>
      </c>
      <c r="I1603" s="80">
        <v>0</v>
      </c>
      <c r="J1603" s="80">
        <v>2</v>
      </c>
      <c r="K1603" s="79">
        <v>90</v>
      </c>
    </row>
    <row r="1604" spans="1:11">
      <c r="A1604" s="77" t="s">
        <v>330</v>
      </c>
      <c r="B1604" s="77">
        <v>1</v>
      </c>
      <c r="C1604" s="80">
        <v>0</v>
      </c>
      <c r="D1604" s="80">
        <v>0</v>
      </c>
      <c r="E1604" s="80">
        <v>0</v>
      </c>
      <c r="F1604" s="80">
        <f t="shared" si="80"/>
        <v>93</v>
      </c>
      <c r="G1604" s="80">
        <v>0</v>
      </c>
      <c r="H1604" s="80">
        <f t="shared" si="81"/>
        <v>21</v>
      </c>
      <c r="I1604" s="80">
        <v>0</v>
      </c>
      <c r="J1604" s="80">
        <v>3</v>
      </c>
      <c r="K1604" s="79">
        <v>117</v>
      </c>
    </row>
    <row r="1605" spans="1:11">
      <c r="A1605" s="77" t="s">
        <v>330</v>
      </c>
      <c r="B1605" s="77">
        <v>1</v>
      </c>
      <c r="C1605" s="80">
        <v>0</v>
      </c>
      <c r="D1605" s="80">
        <v>0</v>
      </c>
      <c r="E1605" s="80">
        <v>0</v>
      </c>
      <c r="F1605" s="80">
        <f t="shared" si="80"/>
        <v>103</v>
      </c>
      <c r="G1605" s="80">
        <v>0</v>
      </c>
      <c r="H1605" s="80">
        <f t="shared" si="81"/>
        <v>23</v>
      </c>
      <c r="I1605" s="80">
        <v>0</v>
      </c>
      <c r="J1605" s="80">
        <v>4</v>
      </c>
      <c r="K1605" s="79">
        <v>150</v>
      </c>
    </row>
    <row r="1606" spans="1:11">
      <c r="A1606" s="77" t="s">
        <v>330</v>
      </c>
      <c r="B1606" s="77">
        <v>1</v>
      </c>
      <c r="C1606" s="80">
        <v>0</v>
      </c>
      <c r="D1606" s="80">
        <v>0</v>
      </c>
      <c r="E1606" s="80">
        <v>0</v>
      </c>
      <c r="F1606" s="80">
        <f t="shared" si="80"/>
        <v>113</v>
      </c>
      <c r="G1606" s="80">
        <v>0</v>
      </c>
      <c r="H1606" s="80">
        <f t="shared" si="81"/>
        <v>25</v>
      </c>
      <c r="I1606" s="80">
        <v>0</v>
      </c>
      <c r="J1606" s="80">
        <v>5</v>
      </c>
      <c r="K1606" s="79">
        <v>195</v>
      </c>
    </row>
    <row r="1607" spans="1:11">
      <c r="A1607" s="77" t="s">
        <v>330</v>
      </c>
      <c r="B1607" s="77">
        <v>1</v>
      </c>
      <c r="C1607" s="80">
        <v>0</v>
      </c>
      <c r="D1607" s="80">
        <v>0</v>
      </c>
      <c r="E1607" s="80">
        <v>0</v>
      </c>
      <c r="F1607" s="80">
        <f t="shared" si="80"/>
        <v>123</v>
      </c>
      <c r="G1607" s="80">
        <v>0</v>
      </c>
      <c r="H1607" s="80">
        <f t="shared" si="81"/>
        <v>27</v>
      </c>
      <c r="I1607" s="80">
        <v>0</v>
      </c>
      <c r="J1607" s="80">
        <v>6</v>
      </c>
      <c r="K1607" s="79">
        <v>264</v>
      </c>
    </row>
    <row r="1608" spans="1:11">
      <c r="A1608" s="77" t="s">
        <v>330</v>
      </c>
      <c r="B1608" s="77">
        <v>1</v>
      </c>
      <c r="C1608" s="80">
        <v>0</v>
      </c>
      <c r="D1608" s="80">
        <v>0</v>
      </c>
      <c r="E1608" s="80">
        <v>0</v>
      </c>
      <c r="F1608" s="80">
        <f t="shared" si="80"/>
        <v>133</v>
      </c>
      <c r="G1608" s="80">
        <v>0</v>
      </c>
      <c r="H1608" s="80">
        <f t="shared" si="81"/>
        <v>29</v>
      </c>
      <c r="I1608" s="80">
        <v>0</v>
      </c>
      <c r="J1608" s="80">
        <v>7</v>
      </c>
      <c r="K1608" s="79">
        <v>360</v>
      </c>
    </row>
    <row r="1609" spans="1:11">
      <c r="A1609" s="77" t="s">
        <v>330</v>
      </c>
      <c r="B1609" s="77">
        <v>1</v>
      </c>
      <c r="C1609" s="80">
        <v>0</v>
      </c>
      <c r="D1609" s="80">
        <v>0</v>
      </c>
      <c r="E1609" s="80">
        <v>0</v>
      </c>
      <c r="F1609" s="80">
        <f t="shared" si="80"/>
        <v>143</v>
      </c>
      <c r="G1609" s="80">
        <v>0</v>
      </c>
      <c r="H1609" s="80">
        <f t="shared" si="81"/>
        <v>31</v>
      </c>
      <c r="I1609" s="80">
        <v>0</v>
      </c>
      <c r="J1609" s="80">
        <v>8</v>
      </c>
      <c r="K1609" s="79">
        <v>450</v>
      </c>
    </row>
    <row r="1610" spans="1:11">
      <c r="A1610" s="77" t="s">
        <v>330</v>
      </c>
      <c r="B1610" s="77">
        <v>1</v>
      </c>
      <c r="C1610" s="80">
        <v>0</v>
      </c>
      <c r="D1610" s="80">
        <v>0</v>
      </c>
      <c r="E1610" s="80">
        <v>0</v>
      </c>
      <c r="F1610" s="80">
        <f t="shared" si="80"/>
        <v>153</v>
      </c>
      <c r="G1610" s="80">
        <v>0</v>
      </c>
      <c r="H1610" s="80">
        <f t="shared" si="81"/>
        <v>33</v>
      </c>
      <c r="I1610" s="80">
        <v>0</v>
      </c>
      <c r="J1610" s="80">
        <v>9</v>
      </c>
      <c r="K1610" s="79">
        <v>540</v>
      </c>
    </row>
    <row r="1611" spans="1:11">
      <c r="A1611" s="77" t="s">
        <v>330</v>
      </c>
      <c r="B1611" s="77">
        <v>1</v>
      </c>
      <c r="C1611" s="80">
        <v>0</v>
      </c>
      <c r="D1611" s="80">
        <v>0</v>
      </c>
      <c r="E1611" s="80">
        <v>0</v>
      </c>
      <c r="F1611" s="80">
        <f t="shared" si="80"/>
        <v>163</v>
      </c>
      <c r="G1611" s="80">
        <v>0</v>
      </c>
      <c r="H1611" s="80">
        <f t="shared" si="81"/>
        <v>35</v>
      </c>
      <c r="I1611" s="80">
        <v>0</v>
      </c>
      <c r="J1611" s="80">
        <v>10</v>
      </c>
      <c r="K1611" s="79">
        <v>690</v>
      </c>
    </row>
    <row r="1612" spans="1:11">
      <c r="A1612" s="77" t="s">
        <v>330</v>
      </c>
      <c r="B1612" s="77">
        <v>1</v>
      </c>
      <c r="C1612" s="80">
        <v>0</v>
      </c>
      <c r="D1612" s="80">
        <v>0</v>
      </c>
      <c r="E1612" s="80">
        <v>0</v>
      </c>
      <c r="F1612" s="80">
        <f t="shared" si="80"/>
        <v>173</v>
      </c>
      <c r="G1612" s="80">
        <v>0</v>
      </c>
      <c r="H1612" s="80">
        <f t="shared" si="81"/>
        <v>37</v>
      </c>
      <c r="I1612" s="80">
        <v>0</v>
      </c>
      <c r="J1612" s="80">
        <v>11</v>
      </c>
      <c r="K1612" s="79">
        <v>870</v>
      </c>
    </row>
    <row r="1613" spans="1:11">
      <c r="A1613" s="77" t="s">
        <v>330</v>
      </c>
      <c r="B1613" s="77">
        <v>1</v>
      </c>
      <c r="C1613" s="80">
        <v>0</v>
      </c>
      <c r="D1613" s="80">
        <v>0</v>
      </c>
      <c r="E1613" s="80">
        <v>0</v>
      </c>
      <c r="F1613" s="80">
        <f t="shared" si="80"/>
        <v>183</v>
      </c>
      <c r="G1613" s="80">
        <v>0</v>
      </c>
      <c r="H1613" s="80">
        <f t="shared" si="81"/>
        <v>39</v>
      </c>
      <c r="I1613" s="80">
        <v>0</v>
      </c>
      <c r="J1613" s="80">
        <v>12</v>
      </c>
      <c r="K1613" s="79">
        <v>1020</v>
      </c>
    </row>
    <row r="1614" spans="1:11">
      <c r="A1614" s="77" t="s">
        <v>330</v>
      </c>
      <c r="B1614" s="77">
        <v>1</v>
      </c>
      <c r="C1614" s="80">
        <v>0</v>
      </c>
      <c r="D1614" s="80">
        <v>0</v>
      </c>
      <c r="E1614" s="80">
        <v>0</v>
      </c>
      <c r="F1614" s="80">
        <f t="shared" si="80"/>
        <v>193</v>
      </c>
      <c r="G1614" s="80">
        <v>0</v>
      </c>
      <c r="H1614" s="80">
        <f t="shared" si="81"/>
        <v>41</v>
      </c>
      <c r="I1614" s="80">
        <v>0</v>
      </c>
      <c r="J1614" s="80">
        <v>13</v>
      </c>
      <c r="K1614" s="79">
        <v>1260</v>
      </c>
    </row>
    <row r="1615" spans="1:11">
      <c r="A1615" s="77" t="s">
        <v>330</v>
      </c>
      <c r="B1615" s="77">
        <v>1</v>
      </c>
      <c r="C1615" s="80">
        <v>0</v>
      </c>
      <c r="D1615" s="80">
        <v>0</v>
      </c>
      <c r="E1615" s="80">
        <v>0</v>
      </c>
      <c r="F1615" s="80">
        <f t="shared" si="80"/>
        <v>203</v>
      </c>
      <c r="G1615" s="80">
        <v>0</v>
      </c>
      <c r="H1615" s="80">
        <f t="shared" si="81"/>
        <v>43</v>
      </c>
      <c r="I1615" s="80">
        <v>0</v>
      </c>
      <c r="J1615" s="80">
        <v>14</v>
      </c>
      <c r="K1615" s="79">
        <v>1500</v>
      </c>
    </row>
    <row r="1616" spans="1:11">
      <c r="A1616" s="77" t="s">
        <v>330</v>
      </c>
      <c r="B1616" s="77">
        <v>1</v>
      </c>
      <c r="C1616" s="80">
        <v>0</v>
      </c>
      <c r="D1616" s="80">
        <v>0</v>
      </c>
      <c r="E1616" s="80">
        <v>0</v>
      </c>
      <c r="F1616" s="80">
        <f t="shared" si="80"/>
        <v>213</v>
      </c>
      <c r="G1616" s="80">
        <v>0</v>
      </c>
      <c r="H1616" s="80">
        <f t="shared" si="81"/>
        <v>45</v>
      </c>
      <c r="I1616" s="80">
        <v>0</v>
      </c>
      <c r="J1616" s="80">
        <v>15</v>
      </c>
      <c r="K1616" s="79">
        <v>1830</v>
      </c>
    </row>
    <row r="1617" spans="1:11">
      <c r="A1617" s="77" t="s">
        <v>330</v>
      </c>
      <c r="B1617" s="77">
        <v>1</v>
      </c>
      <c r="C1617" s="80">
        <v>0</v>
      </c>
      <c r="D1617" s="80">
        <v>0</v>
      </c>
      <c r="E1617" s="80">
        <v>0</v>
      </c>
      <c r="F1617" s="80">
        <f t="shared" si="80"/>
        <v>223</v>
      </c>
      <c r="G1617" s="80">
        <v>0</v>
      </c>
      <c r="H1617" s="80">
        <f t="shared" si="81"/>
        <v>47</v>
      </c>
      <c r="I1617" s="80">
        <v>0</v>
      </c>
      <c r="J1617" s="80">
        <v>16</v>
      </c>
      <c r="K1617" s="79">
        <v>2160</v>
      </c>
    </row>
    <row r="1618" spans="1:11">
      <c r="A1618" s="77" t="s">
        <v>330</v>
      </c>
      <c r="B1618" s="77">
        <v>1</v>
      </c>
      <c r="C1618" s="80">
        <v>0</v>
      </c>
      <c r="D1618" s="80">
        <v>0</v>
      </c>
      <c r="E1618" s="80">
        <v>0</v>
      </c>
      <c r="F1618" s="80">
        <f t="shared" si="80"/>
        <v>233</v>
      </c>
      <c r="G1618" s="80">
        <v>0</v>
      </c>
      <c r="H1618" s="80">
        <f t="shared" si="81"/>
        <v>49</v>
      </c>
      <c r="I1618" s="80">
        <v>0</v>
      </c>
      <c r="J1618" s="80">
        <v>17</v>
      </c>
      <c r="K1618" s="79">
        <v>2580</v>
      </c>
    </row>
    <row r="1619" spans="1:11">
      <c r="A1619" s="77" t="s">
        <v>330</v>
      </c>
      <c r="B1619" s="77">
        <v>1</v>
      </c>
      <c r="C1619" s="80">
        <v>0</v>
      </c>
      <c r="D1619" s="80">
        <v>0</v>
      </c>
      <c r="E1619" s="80">
        <v>0</v>
      </c>
      <c r="F1619" s="80">
        <f t="shared" si="80"/>
        <v>243</v>
      </c>
      <c r="G1619" s="80">
        <v>0</v>
      </c>
      <c r="H1619" s="80">
        <f t="shared" si="81"/>
        <v>51</v>
      </c>
      <c r="I1619" s="80">
        <v>0</v>
      </c>
      <c r="J1619" s="80">
        <v>18</v>
      </c>
      <c r="K1619" s="79">
        <v>3000</v>
      </c>
    </row>
    <row r="1620" spans="1:11">
      <c r="A1620" s="77" t="s">
        <v>330</v>
      </c>
      <c r="B1620" s="77">
        <v>1</v>
      </c>
      <c r="C1620" s="80">
        <v>0</v>
      </c>
      <c r="D1620" s="80">
        <v>0</v>
      </c>
      <c r="E1620" s="80">
        <v>0</v>
      </c>
      <c r="F1620" s="80">
        <f t="shared" si="80"/>
        <v>253</v>
      </c>
      <c r="G1620" s="80">
        <v>0</v>
      </c>
      <c r="H1620" s="80">
        <f t="shared" si="81"/>
        <v>53</v>
      </c>
      <c r="I1620" s="80">
        <v>0</v>
      </c>
      <c r="J1620" s="80">
        <v>19</v>
      </c>
      <c r="K1620" s="79">
        <v>3510</v>
      </c>
    </row>
    <row r="1621" spans="1:11">
      <c r="A1621" s="77" t="s">
        <v>330</v>
      </c>
      <c r="B1621" s="77">
        <v>1</v>
      </c>
      <c r="C1621" s="80">
        <v>0</v>
      </c>
      <c r="D1621" s="80">
        <v>0</v>
      </c>
      <c r="E1621" s="80">
        <v>0</v>
      </c>
      <c r="F1621" s="80">
        <f t="shared" si="80"/>
        <v>263</v>
      </c>
      <c r="G1621" s="80">
        <v>0</v>
      </c>
      <c r="H1621" s="80">
        <f t="shared" si="81"/>
        <v>55</v>
      </c>
      <c r="I1621" s="80">
        <v>0</v>
      </c>
      <c r="J1621" s="80">
        <v>20</v>
      </c>
      <c r="K1621" s="79">
        <v>4080</v>
      </c>
    </row>
    <row r="1622" spans="1:11">
      <c r="A1622" s="77" t="s">
        <v>330</v>
      </c>
      <c r="B1622" s="77">
        <v>1</v>
      </c>
      <c r="C1622" s="80">
        <v>0</v>
      </c>
      <c r="D1622" s="80">
        <v>0</v>
      </c>
      <c r="E1622" s="80">
        <v>0</v>
      </c>
      <c r="F1622" s="80">
        <f t="shared" si="80"/>
        <v>273</v>
      </c>
      <c r="G1622" s="80">
        <v>0</v>
      </c>
      <c r="H1622" s="80">
        <f t="shared" si="81"/>
        <v>57</v>
      </c>
      <c r="I1622" s="80">
        <v>0</v>
      </c>
      <c r="J1622" s="80">
        <v>21</v>
      </c>
      <c r="K1622" s="79">
        <v>4770</v>
      </c>
    </row>
    <row r="1623" spans="1:11">
      <c r="A1623" s="77" t="s">
        <v>330</v>
      </c>
      <c r="B1623" s="77">
        <v>1</v>
      </c>
      <c r="C1623" s="80">
        <v>0</v>
      </c>
      <c r="D1623" s="80">
        <v>0</v>
      </c>
      <c r="E1623" s="80">
        <v>0</v>
      </c>
      <c r="F1623" s="80">
        <f t="shared" si="80"/>
        <v>283</v>
      </c>
      <c r="G1623" s="80">
        <v>0</v>
      </c>
      <c r="H1623" s="80">
        <f t="shared" si="81"/>
        <v>59</v>
      </c>
      <c r="I1623" s="80">
        <v>0</v>
      </c>
      <c r="J1623" s="80">
        <v>22</v>
      </c>
      <c r="K1623" s="79">
        <v>5490</v>
      </c>
    </row>
    <row r="1624" spans="1:11">
      <c r="A1624" s="77" t="s">
        <v>330</v>
      </c>
      <c r="B1624" s="77">
        <v>1</v>
      </c>
      <c r="C1624" s="80">
        <v>0</v>
      </c>
      <c r="D1624" s="80">
        <v>0</v>
      </c>
      <c r="E1624" s="80">
        <v>0</v>
      </c>
      <c r="F1624" s="80">
        <f t="shared" si="80"/>
        <v>293</v>
      </c>
      <c r="G1624" s="80">
        <v>0</v>
      </c>
      <c r="H1624" s="80">
        <f t="shared" si="81"/>
        <v>61</v>
      </c>
      <c r="I1624" s="80">
        <v>0</v>
      </c>
      <c r="J1624" s="80">
        <v>23</v>
      </c>
      <c r="K1624" s="79">
        <v>6330</v>
      </c>
    </row>
    <row r="1625" spans="1:11">
      <c r="A1625" s="77" t="s">
        <v>330</v>
      </c>
      <c r="B1625" s="77">
        <v>1</v>
      </c>
      <c r="C1625" s="80">
        <v>0</v>
      </c>
      <c r="D1625" s="80">
        <v>0</v>
      </c>
      <c r="E1625" s="80">
        <v>0</v>
      </c>
      <c r="F1625" s="80">
        <f t="shared" si="80"/>
        <v>303</v>
      </c>
      <c r="G1625" s="80">
        <v>0</v>
      </c>
      <c r="H1625" s="80">
        <f t="shared" si="81"/>
        <v>63</v>
      </c>
      <c r="I1625" s="80">
        <v>0</v>
      </c>
      <c r="J1625" s="80">
        <v>24</v>
      </c>
      <c r="K1625" s="79">
        <v>7230</v>
      </c>
    </row>
    <row r="1626" spans="1:11">
      <c r="A1626" s="77" t="s">
        <v>330</v>
      </c>
      <c r="B1626" s="77">
        <v>1</v>
      </c>
      <c r="C1626" s="80">
        <v>0</v>
      </c>
      <c r="D1626" s="80">
        <v>0</v>
      </c>
      <c r="E1626" s="80">
        <v>0</v>
      </c>
      <c r="F1626" s="80">
        <f t="shared" si="80"/>
        <v>313</v>
      </c>
      <c r="G1626" s="80">
        <v>0</v>
      </c>
      <c r="H1626" s="80">
        <f t="shared" si="81"/>
        <v>65</v>
      </c>
      <c r="I1626" s="80">
        <v>0</v>
      </c>
      <c r="J1626" s="80">
        <v>25</v>
      </c>
      <c r="K1626" s="79">
        <v>8220</v>
      </c>
    </row>
    <row r="1627" spans="1:11">
      <c r="A1627" s="77" t="s">
        <v>330</v>
      </c>
      <c r="B1627" s="77">
        <v>1</v>
      </c>
      <c r="C1627" s="80">
        <v>0</v>
      </c>
      <c r="D1627" s="80">
        <v>0</v>
      </c>
      <c r="E1627" s="80">
        <v>0</v>
      </c>
      <c r="F1627" s="80">
        <f t="shared" si="80"/>
        <v>323</v>
      </c>
      <c r="G1627" s="80">
        <v>0</v>
      </c>
      <c r="H1627" s="80">
        <f t="shared" si="81"/>
        <v>67</v>
      </c>
      <c r="I1627" s="80">
        <v>0</v>
      </c>
      <c r="J1627" s="80">
        <v>26</v>
      </c>
      <c r="K1627" s="79">
        <v>9390</v>
      </c>
    </row>
    <row r="1628" spans="1:11">
      <c r="A1628" s="77" t="s">
        <v>330</v>
      </c>
      <c r="B1628" s="77">
        <v>1</v>
      </c>
      <c r="C1628" s="80">
        <v>0</v>
      </c>
      <c r="D1628" s="80">
        <v>0</v>
      </c>
      <c r="E1628" s="80">
        <v>0</v>
      </c>
      <c r="F1628" s="80">
        <f t="shared" si="80"/>
        <v>333</v>
      </c>
      <c r="G1628" s="80">
        <v>0</v>
      </c>
      <c r="H1628" s="80">
        <f t="shared" si="81"/>
        <v>69</v>
      </c>
      <c r="I1628" s="80">
        <v>0</v>
      </c>
      <c r="J1628" s="80">
        <v>27</v>
      </c>
      <c r="K1628" s="79">
        <v>10620</v>
      </c>
    </row>
    <row r="1629" spans="1:11">
      <c r="A1629" s="77" t="s">
        <v>330</v>
      </c>
      <c r="B1629" s="77">
        <v>1</v>
      </c>
      <c r="C1629" s="80">
        <v>0</v>
      </c>
      <c r="D1629" s="80">
        <v>0</v>
      </c>
      <c r="E1629" s="80">
        <v>0</v>
      </c>
      <c r="F1629" s="80">
        <f t="shared" si="80"/>
        <v>343</v>
      </c>
      <c r="G1629" s="80">
        <v>0</v>
      </c>
      <c r="H1629" s="80">
        <f t="shared" si="81"/>
        <v>71</v>
      </c>
      <c r="I1629" s="80">
        <v>0</v>
      </c>
      <c r="J1629" s="80">
        <v>28</v>
      </c>
      <c r="K1629" s="79">
        <v>12030</v>
      </c>
    </row>
    <row r="1630" spans="1:11">
      <c r="A1630" s="77" t="s">
        <v>330</v>
      </c>
      <c r="B1630" s="77">
        <v>1</v>
      </c>
      <c r="C1630" s="80">
        <v>0</v>
      </c>
      <c r="D1630" s="80">
        <v>0</v>
      </c>
      <c r="E1630" s="80">
        <v>0</v>
      </c>
      <c r="F1630" s="80">
        <f t="shared" si="80"/>
        <v>353</v>
      </c>
      <c r="G1630" s="80">
        <v>0</v>
      </c>
      <c r="H1630" s="80">
        <f t="shared" si="81"/>
        <v>73</v>
      </c>
      <c r="I1630" s="80">
        <v>0</v>
      </c>
      <c r="J1630" s="80">
        <v>29</v>
      </c>
      <c r="K1630" s="79">
        <v>13530</v>
      </c>
    </row>
    <row r="1631" spans="1:11">
      <c r="A1631" s="77" t="s">
        <v>330</v>
      </c>
      <c r="B1631" s="77">
        <v>1</v>
      </c>
      <c r="C1631" s="80">
        <v>0</v>
      </c>
      <c r="D1631" s="80">
        <v>0</v>
      </c>
      <c r="E1631" s="80">
        <v>0</v>
      </c>
      <c r="F1631" s="80">
        <f t="shared" si="80"/>
        <v>363</v>
      </c>
      <c r="G1631" s="80">
        <v>0</v>
      </c>
      <c r="H1631" s="80">
        <f t="shared" si="81"/>
        <v>75</v>
      </c>
      <c r="I1631" s="80">
        <v>0</v>
      </c>
      <c r="J1631" s="80">
        <v>30</v>
      </c>
      <c r="K1631" s="79">
        <v>15180</v>
      </c>
    </row>
    <row r="1632" spans="1:11">
      <c r="A1632" s="77" t="s">
        <v>330</v>
      </c>
      <c r="B1632" s="77">
        <v>1</v>
      </c>
      <c r="C1632" s="80">
        <v>0</v>
      </c>
      <c r="D1632" s="80">
        <v>0</v>
      </c>
      <c r="E1632" s="80">
        <v>0</v>
      </c>
      <c r="F1632" s="80">
        <f t="shared" si="80"/>
        <v>373</v>
      </c>
      <c r="G1632" s="80">
        <v>0</v>
      </c>
      <c r="H1632" s="80">
        <f t="shared" si="81"/>
        <v>77</v>
      </c>
      <c r="I1632" s="80">
        <v>0</v>
      </c>
      <c r="J1632" s="80">
        <v>31</v>
      </c>
      <c r="K1632" s="79">
        <v>17040</v>
      </c>
    </row>
    <row r="1633" spans="1:11">
      <c r="A1633" s="77" t="s">
        <v>330</v>
      </c>
      <c r="B1633" s="77">
        <v>1</v>
      </c>
      <c r="C1633" s="80">
        <v>0</v>
      </c>
      <c r="D1633" s="80">
        <v>0</v>
      </c>
      <c r="E1633" s="80">
        <v>0</v>
      </c>
      <c r="F1633" s="80">
        <f t="shared" si="80"/>
        <v>383</v>
      </c>
      <c r="G1633" s="80">
        <v>0</v>
      </c>
      <c r="H1633" s="80">
        <f t="shared" si="81"/>
        <v>79</v>
      </c>
      <c r="I1633" s="80">
        <v>0</v>
      </c>
      <c r="J1633" s="80">
        <v>32</v>
      </c>
      <c r="K1633" s="79">
        <v>18960</v>
      </c>
    </row>
    <row r="1634" spans="1:11">
      <c r="A1634" s="77" t="s">
        <v>330</v>
      </c>
      <c r="B1634" s="77">
        <v>1</v>
      </c>
      <c r="C1634" s="80">
        <v>0</v>
      </c>
      <c r="D1634" s="80">
        <v>0</v>
      </c>
      <c r="E1634" s="80">
        <v>0</v>
      </c>
      <c r="F1634" s="80">
        <f t="shared" si="80"/>
        <v>393</v>
      </c>
      <c r="G1634" s="80">
        <v>0</v>
      </c>
      <c r="H1634" s="80">
        <f t="shared" si="81"/>
        <v>81</v>
      </c>
      <c r="I1634" s="80">
        <v>0</v>
      </c>
      <c r="J1634" s="80">
        <v>33</v>
      </c>
      <c r="K1634" s="79">
        <v>21180</v>
      </c>
    </row>
    <row r="1635" spans="1:11">
      <c r="A1635" s="77" t="s">
        <v>330</v>
      </c>
      <c r="B1635" s="77">
        <v>1</v>
      </c>
      <c r="C1635" s="80">
        <v>0</v>
      </c>
      <c r="D1635" s="80">
        <v>0</v>
      </c>
      <c r="E1635" s="80">
        <v>0</v>
      </c>
      <c r="F1635" s="80">
        <f t="shared" si="80"/>
        <v>403</v>
      </c>
      <c r="G1635" s="80">
        <v>0</v>
      </c>
      <c r="H1635" s="80">
        <f t="shared" si="81"/>
        <v>83</v>
      </c>
      <c r="I1635" s="80">
        <v>0</v>
      </c>
      <c r="J1635" s="80">
        <v>34</v>
      </c>
      <c r="K1635" s="79">
        <v>23520</v>
      </c>
    </row>
    <row r="1636" spans="1:11">
      <c r="A1636" s="77" t="s">
        <v>330</v>
      </c>
      <c r="B1636" s="77">
        <v>1</v>
      </c>
      <c r="C1636" s="80">
        <v>0</v>
      </c>
      <c r="D1636" s="80">
        <v>0</v>
      </c>
      <c r="E1636" s="80">
        <v>0</v>
      </c>
      <c r="F1636" s="80">
        <f t="shared" si="80"/>
        <v>413</v>
      </c>
      <c r="G1636" s="80">
        <v>0</v>
      </c>
      <c r="H1636" s="80">
        <f t="shared" si="81"/>
        <v>85</v>
      </c>
      <c r="I1636" s="80">
        <v>0</v>
      </c>
      <c r="J1636" s="80">
        <v>35</v>
      </c>
      <c r="K1636" s="79">
        <v>26100</v>
      </c>
    </row>
    <row r="1637" spans="1:11">
      <c r="A1637" s="77" t="s">
        <v>330</v>
      </c>
      <c r="B1637" s="77">
        <v>1</v>
      </c>
      <c r="C1637" s="80">
        <v>0</v>
      </c>
      <c r="D1637" s="80">
        <v>0</v>
      </c>
      <c r="E1637" s="80">
        <v>0</v>
      </c>
      <c r="F1637" s="80">
        <f t="shared" si="80"/>
        <v>423</v>
      </c>
      <c r="G1637" s="80">
        <v>0</v>
      </c>
      <c r="H1637" s="80">
        <f t="shared" si="81"/>
        <v>87</v>
      </c>
      <c r="I1637" s="80">
        <v>0</v>
      </c>
      <c r="J1637" s="80">
        <v>36</v>
      </c>
      <c r="K1637" s="79">
        <v>28920</v>
      </c>
    </row>
    <row r="1638" spans="1:11">
      <c r="A1638" s="77" t="s">
        <v>330</v>
      </c>
      <c r="B1638" s="77">
        <v>1</v>
      </c>
      <c r="C1638" s="80">
        <v>0</v>
      </c>
      <c r="D1638" s="80">
        <v>0</v>
      </c>
      <c r="E1638" s="80">
        <v>0</v>
      </c>
      <c r="F1638" s="80">
        <f t="shared" si="80"/>
        <v>433</v>
      </c>
      <c r="G1638" s="80">
        <v>0</v>
      </c>
      <c r="H1638" s="80">
        <f t="shared" si="81"/>
        <v>89</v>
      </c>
      <c r="I1638" s="80">
        <v>0</v>
      </c>
      <c r="J1638" s="80">
        <v>37</v>
      </c>
      <c r="K1638" s="79">
        <v>32100</v>
      </c>
    </row>
    <row r="1639" spans="1:11">
      <c r="A1639" s="77" t="s">
        <v>330</v>
      </c>
      <c r="B1639" s="77">
        <v>1</v>
      </c>
      <c r="C1639" s="80">
        <v>0</v>
      </c>
      <c r="D1639" s="80">
        <v>0</v>
      </c>
      <c r="E1639" s="80">
        <v>0</v>
      </c>
      <c r="F1639" s="80">
        <f t="shared" si="80"/>
        <v>443</v>
      </c>
      <c r="G1639" s="80">
        <v>0</v>
      </c>
      <c r="H1639" s="80">
        <f t="shared" si="81"/>
        <v>91</v>
      </c>
      <c r="I1639" s="80">
        <v>0</v>
      </c>
      <c r="J1639" s="80">
        <v>38</v>
      </c>
      <c r="K1639" s="79">
        <v>35400</v>
      </c>
    </row>
    <row r="1640" spans="1:11">
      <c r="A1640" s="77" t="s">
        <v>330</v>
      </c>
      <c r="B1640" s="77">
        <v>1</v>
      </c>
      <c r="C1640" s="80">
        <v>0</v>
      </c>
      <c r="D1640" s="80">
        <v>0</v>
      </c>
      <c r="E1640" s="80">
        <v>0</v>
      </c>
      <c r="F1640" s="80">
        <f t="shared" si="80"/>
        <v>453</v>
      </c>
      <c r="G1640" s="80">
        <v>0</v>
      </c>
      <c r="H1640" s="80">
        <f t="shared" si="81"/>
        <v>93</v>
      </c>
      <c r="I1640" s="80">
        <v>0</v>
      </c>
      <c r="J1640" s="80">
        <v>39</v>
      </c>
      <c r="K1640" s="79">
        <v>39000</v>
      </c>
    </row>
    <row r="1641" spans="1:11">
      <c r="A1641" s="77" t="s">
        <v>330</v>
      </c>
      <c r="B1641" s="77">
        <v>1</v>
      </c>
      <c r="C1641" s="80">
        <v>0</v>
      </c>
      <c r="D1641" s="80">
        <v>0</v>
      </c>
      <c r="E1641" s="80">
        <v>0</v>
      </c>
      <c r="F1641" s="80">
        <f t="shared" si="80"/>
        <v>463</v>
      </c>
      <c r="G1641" s="80">
        <v>0</v>
      </c>
      <c r="H1641" s="80">
        <f t="shared" si="81"/>
        <v>95</v>
      </c>
      <c r="I1641" s="80">
        <v>0</v>
      </c>
      <c r="J1641" s="80">
        <v>40</v>
      </c>
      <c r="K1641" s="79">
        <v>42600</v>
      </c>
    </row>
    <row r="1642" spans="1:11">
      <c r="A1642" s="77" t="s">
        <v>330</v>
      </c>
      <c r="B1642" s="77">
        <v>1</v>
      </c>
      <c r="C1642" s="80">
        <v>0</v>
      </c>
      <c r="D1642" s="80">
        <v>0</v>
      </c>
      <c r="E1642" s="80">
        <v>0</v>
      </c>
      <c r="F1642" s="80">
        <f t="shared" si="80"/>
        <v>473</v>
      </c>
      <c r="G1642" s="80">
        <v>0</v>
      </c>
      <c r="H1642" s="80">
        <f t="shared" si="81"/>
        <v>97</v>
      </c>
      <c r="I1642" s="80">
        <v>0</v>
      </c>
      <c r="J1642" s="80">
        <v>41</v>
      </c>
      <c r="K1642" s="79">
        <v>46800</v>
      </c>
    </row>
    <row r="1643" spans="1:11">
      <c r="A1643" s="77" t="s">
        <v>330</v>
      </c>
      <c r="B1643" s="77">
        <v>1</v>
      </c>
      <c r="C1643" s="80">
        <v>0</v>
      </c>
      <c r="D1643" s="80">
        <v>0</v>
      </c>
      <c r="E1643" s="80">
        <v>0</v>
      </c>
      <c r="F1643" s="80">
        <f t="shared" si="80"/>
        <v>483</v>
      </c>
      <c r="G1643" s="80">
        <v>0</v>
      </c>
      <c r="H1643" s="80">
        <f t="shared" si="81"/>
        <v>99</v>
      </c>
      <c r="I1643" s="80">
        <v>0</v>
      </c>
      <c r="J1643" s="80">
        <v>42</v>
      </c>
      <c r="K1643" s="79">
        <v>51300</v>
      </c>
    </row>
    <row r="1644" spans="1:11">
      <c r="A1644" s="77" t="s">
        <v>330</v>
      </c>
      <c r="B1644" s="77">
        <v>1</v>
      </c>
      <c r="C1644" s="80">
        <v>0</v>
      </c>
      <c r="D1644" s="80">
        <v>0</v>
      </c>
      <c r="E1644" s="80">
        <v>0</v>
      </c>
      <c r="F1644" s="80">
        <f t="shared" si="80"/>
        <v>493</v>
      </c>
      <c r="G1644" s="80">
        <v>0</v>
      </c>
      <c r="H1644" s="80">
        <f t="shared" si="81"/>
        <v>101</v>
      </c>
      <c r="I1644" s="80">
        <v>0</v>
      </c>
      <c r="J1644" s="80">
        <v>43</v>
      </c>
      <c r="K1644" s="79">
        <v>56100</v>
      </c>
    </row>
    <row r="1645" spans="1:11">
      <c r="A1645" s="77" t="s">
        <v>330</v>
      </c>
      <c r="B1645" s="77">
        <v>1</v>
      </c>
      <c r="C1645" s="80">
        <v>0</v>
      </c>
      <c r="D1645" s="80">
        <v>0</v>
      </c>
      <c r="E1645" s="80">
        <v>0</v>
      </c>
      <c r="F1645" s="80">
        <f t="shared" si="80"/>
        <v>503</v>
      </c>
      <c r="G1645" s="80">
        <v>0</v>
      </c>
      <c r="H1645" s="80">
        <f t="shared" si="81"/>
        <v>103</v>
      </c>
      <c r="I1645" s="80">
        <v>0</v>
      </c>
      <c r="J1645" s="80">
        <v>44</v>
      </c>
      <c r="K1645" s="79">
        <v>61200</v>
      </c>
    </row>
    <row r="1646" spans="1:11">
      <c r="A1646" s="77" t="s">
        <v>330</v>
      </c>
      <c r="B1646" s="77">
        <v>1</v>
      </c>
      <c r="C1646" s="80">
        <v>0</v>
      </c>
      <c r="D1646" s="80">
        <v>0</v>
      </c>
      <c r="E1646" s="80">
        <v>0</v>
      </c>
      <c r="F1646" s="80">
        <f t="shared" si="80"/>
        <v>513</v>
      </c>
      <c r="G1646" s="80">
        <v>0</v>
      </c>
      <c r="H1646" s="80">
        <f t="shared" si="81"/>
        <v>105</v>
      </c>
      <c r="I1646" s="80">
        <v>0</v>
      </c>
      <c r="J1646" s="80">
        <v>45</v>
      </c>
      <c r="K1646" s="79">
        <v>66600</v>
      </c>
    </row>
    <row r="1647" spans="1:11">
      <c r="A1647" s="77" t="s">
        <v>330</v>
      </c>
      <c r="B1647" s="77">
        <v>1</v>
      </c>
      <c r="C1647" s="80">
        <v>0</v>
      </c>
      <c r="D1647" s="80">
        <v>0</v>
      </c>
      <c r="E1647" s="80">
        <v>0</v>
      </c>
      <c r="F1647" s="80">
        <f t="shared" si="80"/>
        <v>523</v>
      </c>
      <c r="G1647" s="80">
        <v>0</v>
      </c>
      <c r="H1647" s="80">
        <f t="shared" si="81"/>
        <v>107</v>
      </c>
      <c r="I1647" s="80">
        <v>0</v>
      </c>
      <c r="J1647" s="80">
        <v>46</v>
      </c>
      <c r="K1647" s="79">
        <v>72600</v>
      </c>
    </row>
    <row r="1648" spans="1:11">
      <c r="A1648" s="77" t="s">
        <v>330</v>
      </c>
      <c r="B1648" s="77">
        <v>1</v>
      </c>
      <c r="C1648" s="80">
        <v>0</v>
      </c>
      <c r="D1648" s="80">
        <v>0</v>
      </c>
      <c r="E1648" s="80">
        <v>0</v>
      </c>
      <c r="F1648" s="80">
        <f t="shared" si="80"/>
        <v>533</v>
      </c>
      <c r="G1648" s="80">
        <v>0</v>
      </c>
      <c r="H1648" s="80">
        <f t="shared" si="81"/>
        <v>109</v>
      </c>
      <c r="I1648" s="80">
        <v>0</v>
      </c>
      <c r="J1648" s="80">
        <v>47</v>
      </c>
      <c r="K1648" s="79">
        <v>78600</v>
      </c>
    </row>
    <row r="1649" spans="1:11">
      <c r="A1649" s="77" t="s">
        <v>330</v>
      </c>
      <c r="B1649" s="77">
        <v>1</v>
      </c>
      <c r="C1649" s="80">
        <v>0</v>
      </c>
      <c r="D1649" s="80">
        <v>0</v>
      </c>
      <c r="E1649" s="80">
        <v>0</v>
      </c>
      <c r="F1649" s="80">
        <f t="shared" si="80"/>
        <v>543</v>
      </c>
      <c r="G1649" s="80">
        <v>0</v>
      </c>
      <c r="H1649" s="80">
        <f t="shared" si="81"/>
        <v>111</v>
      </c>
      <c r="I1649" s="80">
        <v>0</v>
      </c>
      <c r="J1649" s="80">
        <v>48</v>
      </c>
      <c r="K1649" s="79">
        <v>85200</v>
      </c>
    </row>
    <row r="1650" spans="1:11">
      <c r="A1650" s="77" t="s">
        <v>330</v>
      </c>
      <c r="B1650" s="77">
        <v>1</v>
      </c>
      <c r="C1650" s="80">
        <v>0</v>
      </c>
      <c r="D1650" s="80">
        <v>0</v>
      </c>
      <c r="E1650" s="80">
        <v>0</v>
      </c>
      <c r="F1650" s="80">
        <f t="shared" si="80"/>
        <v>553</v>
      </c>
      <c r="G1650" s="80">
        <v>0</v>
      </c>
      <c r="H1650" s="80">
        <f t="shared" si="81"/>
        <v>113</v>
      </c>
      <c r="I1650" s="80">
        <v>0</v>
      </c>
      <c r="J1650" s="80">
        <v>49</v>
      </c>
      <c r="K1650" s="79">
        <v>92400</v>
      </c>
    </row>
    <row r="1651" spans="1:11">
      <c r="A1651" s="77" t="s">
        <v>330</v>
      </c>
      <c r="B1651" s="77">
        <v>1</v>
      </c>
      <c r="C1651" s="80">
        <v>0</v>
      </c>
      <c r="D1651" s="80">
        <v>0</v>
      </c>
      <c r="E1651" s="80">
        <v>0</v>
      </c>
      <c r="F1651" s="80">
        <f t="shared" si="80"/>
        <v>563</v>
      </c>
      <c r="G1651" s="80">
        <v>0</v>
      </c>
      <c r="H1651" s="80">
        <f t="shared" si="81"/>
        <v>115</v>
      </c>
      <c r="I1651" s="80">
        <v>0</v>
      </c>
      <c r="J1651" s="80">
        <v>50</v>
      </c>
      <c r="K1651" s="79">
        <v>100200</v>
      </c>
    </row>
    <row r="1652" spans="1:11">
      <c r="A1652" s="77" t="s">
        <v>330</v>
      </c>
      <c r="B1652" s="77">
        <v>1</v>
      </c>
      <c r="C1652" s="80">
        <v>0</v>
      </c>
      <c r="D1652" s="80">
        <v>0</v>
      </c>
      <c r="E1652" s="80">
        <v>0</v>
      </c>
      <c r="F1652" s="80">
        <f t="shared" si="80"/>
        <v>573</v>
      </c>
      <c r="G1652" s="80">
        <v>0</v>
      </c>
      <c r="H1652" s="80">
        <f t="shared" si="81"/>
        <v>117</v>
      </c>
      <c r="I1652" s="80">
        <v>0</v>
      </c>
      <c r="J1652" s="80">
        <v>51</v>
      </c>
      <c r="K1652" s="79">
        <v>108300</v>
      </c>
    </row>
    <row r="1653" spans="1:11">
      <c r="A1653" s="77" t="s">
        <v>330</v>
      </c>
      <c r="B1653" s="77">
        <v>1</v>
      </c>
      <c r="C1653" s="80">
        <v>0</v>
      </c>
      <c r="D1653" s="80">
        <v>0</v>
      </c>
      <c r="E1653" s="80">
        <v>0</v>
      </c>
      <c r="F1653" s="80">
        <f t="shared" si="80"/>
        <v>583</v>
      </c>
      <c r="G1653" s="80">
        <v>0</v>
      </c>
      <c r="H1653" s="80">
        <f t="shared" si="81"/>
        <v>119</v>
      </c>
      <c r="I1653" s="80">
        <v>0</v>
      </c>
      <c r="J1653" s="80">
        <v>52</v>
      </c>
      <c r="K1653" s="79">
        <v>117000</v>
      </c>
    </row>
    <row r="1654" spans="1:11">
      <c r="A1654" s="77" t="s">
        <v>330</v>
      </c>
      <c r="B1654" s="77">
        <v>1</v>
      </c>
      <c r="C1654" s="80">
        <v>0</v>
      </c>
      <c r="D1654" s="80">
        <v>0</v>
      </c>
      <c r="E1654" s="80">
        <v>0</v>
      </c>
      <c r="F1654" s="80">
        <f t="shared" si="80"/>
        <v>593</v>
      </c>
      <c r="G1654" s="80">
        <v>0</v>
      </c>
      <c r="H1654" s="80">
        <f t="shared" si="81"/>
        <v>121</v>
      </c>
      <c r="I1654" s="80">
        <v>0</v>
      </c>
      <c r="J1654" s="80">
        <v>53</v>
      </c>
      <c r="K1654" s="79">
        <v>126000</v>
      </c>
    </row>
    <row r="1655" spans="1:11">
      <c r="A1655" s="77" t="s">
        <v>330</v>
      </c>
      <c r="B1655" s="77">
        <v>1</v>
      </c>
      <c r="C1655" s="80">
        <v>0</v>
      </c>
      <c r="D1655" s="80">
        <v>0</v>
      </c>
      <c r="E1655" s="80">
        <v>0</v>
      </c>
      <c r="F1655" s="80">
        <f t="shared" si="80"/>
        <v>603</v>
      </c>
      <c r="G1655" s="80">
        <v>0</v>
      </c>
      <c r="H1655" s="80">
        <f t="shared" si="81"/>
        <v>123</v>
      </c>
      <c r="I1655" s="80">
        <v>0</v>
      </c>
      <c r="J1655" s="80">
        <v>54</v>
      </c>
      <c r="K1655" s="79">
        <v>135900</v>
      </c>
    </row>
    <row r="1656" spans="1:11">
      <c r="A1656" s="77" t="s">
        <v>330</v>
      </c>
      <c r="B1656" s="77">
        <v>1</v>
      </c>
      <c r="C1656" s="80">
        <v>0</v>
      </c>
      <c r="D1656" s="80">
        <v>0</v>
      </c>
      <c r="E1656" s="80">
        <v>0</v>
      </c>
      <c r="F1656" s="80">
        <f t="shared" si="80"/>
        <v>613</v>
      </c>
      <c r="G1656" s="80">
        <v>0</v>
      </c>
      <c r="H1656" s="80">
        <f t="shared" si="81"/>
        <v>125</v>
      </c>
      <c r="I1656" s="80">
        <v>0</v>
      </c>
      <c r="J1656" s="80">
        <v>55</v>
      </c>
      <c r="K1656" s="79">
        <v>146400</v>
      </c>
    </row>
    <row r="1657" spans="1:11">
      <c r="A1657" s="77" t="s">
        <v>330</v>
      </c>
      <c r="B1657" s="77">
        <v>1</v>
      </c>
      <c r="C1657" s="80">
        <v>0</v>
      </c>
      <c r="D1657" s="80">
        <v>0</v>
      </c>
      <c r="E1657" s="80">
        <v>0</v>
      </c>
      <c r="F1657" s="80">
        <f t="shared" si="80"/>
        <v>623</v>
      </c>
      <c r="G1657" s="80">
        <v>0</v>
      </c>
      <c r="H1657" s="80">
        <f t="shared" si="81"/>
        <v>127</v>
      </c>
      <c r="I1657" s="80">
        <v>0</v>
      </c>
      <c r="J1657" s="80">
        <v>56</v>
      </c>
      <c r="K1657" s="79">
        <v>157200</v>
      </c>
    </row>
    <row r="1658" spans="1:11">
      <c r="A1658" s="77" t="s">
        <v>330</v>
      </c>
      <c r="B1658" s="77">
        <v>1</v>
      </c>
      <c r="C1658" s="80">
        <v>0</v>
      </c>
      <c r="D1658" s="80">
        <v>0</v>
      </c>
      <c r="E1658" s="80">
        <v>0</v>
      </c>
      <c r="F1658" s="80">
        <f t="shared" si="80"/>
        <v>633</v>
      </c>
      <c r="G1658" s="80">
        <v>0</v>
      </c>
      <c r="H1658" s="80">
        <f t="shared" si="81"/>
        <v>129</v>
      </c>
      <c r="I1658" s="80">
        <v>0</v>
      </c>
      <c r="J1658" s="80">
        <v>57</v>
      </c>
      <c r="K1658" s="79">
        <v>168900</v>
      </c>
    </row>
    <row r="1659" spans="1:11">
      <c r="A1659" s="77" t="s">
        <v>330</v>
      </c>
      <c r="B1659" s="77">
        <v>1</v>
      </c>
      <c r="C1659" s="80">
        <v>0</v>
      </c>
      <c r="D1659" s="80">
        <v>0</v>
      </c>
      <c r="E1659" s="80">
        <v>0</v>
      </c>
      <c r="F1659" s="80">
        <f t="shared" si="80"/>
        <v>643</v>
      </c>
      <c r="G1659" s="80">
        <v>0</v>
      </c>
      <c r="H1659" s="80">
        <f t="shared" si="81"/>
        <v>131</v>
      </c>
      <c r="I1659" s="80">
        <v>0</v>
      </c>
      <c r="J1659" s="80">
        <v>58</v>
      </c>
      <c r="K1659" s="79">
        <v>181500</v>
      </c>
    </row>
    <row r="1660" spans="1:11">
      <c r="A1660" s="77" t="s">
        <v>330</v>
      </c>
      <c r="B1660" s="77">
        <v>1</v>
      </c>
      <c r="C1660" s="80">
        <v>0</v>
      </c>
      <c r="D1660" s="80">
        <v>0</v>
      </c>
      <c r="E1660" s="80">
        <v>0</v>
      </c>
      <c r="F1660" s="80">
        <f t="shared" si="80"/>
        <v>653</v>
      </c>
      <c r="G1660" s="80">
        <v>0</v>
      </c>
      <c r="H1660" s="80">
        <f t="shared" si="81"/>
        <v>133</v>
      </c>
      <c r="I1660" s="80">
        <v>0</v>
      </c>
      <c r="J1660" s="80">
        <v>59</v>
      </c>
      <c r="K1660" s="79">
        <v>194400</v>
      </c>
    </row>
    <row r="1661" spans="1:11">
      <c r="A1661" s="77" t="s">
        <v>330</v>
      </c>
      <c r="B1661" s="77">
        <v>1</v>
      </c>
      <c r="C1661" s="80">
        <v>0</v>
      </c>
      <c r="D1661" s="80">
        <v>0</v>
      </c>
      <c r="E1661" s="80">
        <v>0</v>
      </c>
      <c r="F1661" s="80">
        <f t="shared" si="80"/>
        <v>663</v>
      </c>
      <c r="G1661" s="80">
        <v>0</v>
      </c>
      <c r="H1661" s="80">
        <f t="shared" si="81"/>
        <v>135</v>
      </c>
      <c r="I1661" s="80">
        <v>0</v>
      </c>
      <c r="J1661" s="80">
        <v>60</v>
      </c>
      <c r="K1661" s="79">
        <v>208500</v>
      </c>
    </row>
    <row r="1662" spans="1:11">
      <c r="A1662" s="77" t="s">
        <v>330</v>
      </c>
      <c r="B1662" s="77">
        <v>1</v>
      </c>
      <c r="C1662" s="80">
        <v>0</v>
      </c>
      <c r="D1662" s="80">
        <v>0</v>
      </c>
      <c r="E1662" s="80">
        <v>0</v>
      </c>
      <c r="F1662" s="80">
        <f t="shared" si="80"/>
        <v>673</v>
      </c>
      <c r="G1662" s="80">
        <v>0</v>
      </c>
      <c r="H1662" s="80">
        <f t="shared" si="81"/>
        <v>137</v>
      </c>
      <c r="I1662" s="80">
        <v>0</v>
      </c>
      <c r="J1662" s="80">
        <v>61</v>
      </c>
      <c r="K1662" s="79">
        <v>223200</v>
      </c>
    </row>
    <row r="1663" spans="1:11">
      <c r="A1663" s="77" t="s">
        <v>330</v>
      </c>
      <c r="B1663" s="77">
        <v>1</v>
      </c>
      <c r="C1663" s="80">
        <v>0</v>
      </c>
      <c r="D1663" s="80">
        <v>0</v>
      </c>
      <c r="E1663" s="80">
        <v>0</v>
      </c>
      <c r="F1663" s="80">
        <f t="shared" si="80"/>
        <v>683</v>
      </c>
      <c r="G1663" s="80">
        <v>0</v>
      </c>
      <c r="H1663" s="80">
        <f t="shared" si="81"/>
        <v>139</v>
      </c>
      <c r="I1663" s="80">
        <v>0</v>
      </c>
      <c r="J1663" s="80">
        <v>62</v>
      </c>
      <c r="K1663" s="79">
        <v>238800</v>
      </c>
    </row>
    <row r="1664" spans="1:11">
      <c r="A1664" s="77" t="s">
        <v>330</v>
      </c>
      <c r="B1664" s="77">
        <v>1</v>
      </c>
      <c r="C1664" s="80">
        <v>0</v>
      </c>
      <c r="D1664" s="80">
        <v>0</v>
      </c>
      <c r="E1664" s="80">
        <v>0</v>
      </c>
      <c r="F1664" s="80">
        <f t="shared" si="80"/>
        <v>693</v>
      </c>
      <c r="G1664" s="80">
        <v>0</v>
      </c>
      <c r="H1664" s="80">
        <f t="shared" si="81"/>
        <v>141</v>
      </c>
      <c r="I1664" s="80">
        <v>0</v>
      </c>
      <c r="J1664" s="80">
        <v>63</v>
      </c>
      <c r="K1664" s="79">
        <v>255300</v>
      </c>
    </row>
    <row r="1665" spans="1:11">
      <c r="A1665" s="77" t="s">
        <v>330</v>
      </c>
      <c r="B1665" s="77">
        <v>1</v>
      </c>
      <c r="C1665" s="80">
        <v>0</v>
      </c>
      <c r="D1665" s="80">
        <v>0</v>
      </c>
      <c r="E1665" s="80">
        <v>0</v>
      </c>
      <c r="F1665" s="80">
        <f t="shared" si="80"/>
        <v>703</v>
      </c>
      <c r="G1665" s="80">
        <v>0</v>
      </c>
      <c r="H1665" s="80">
        <f t="shared" si="81"/>
        <v>143</v>
      </c>
      <c r="I1665" s="80">
        <v>0</v>
      </c>
      <c r="J1665" s="80">
        <v>64</v>
      </c>
      <c r="K1665" s="79">
        <v>272400</v>
      </c>
    </row>
    <row r="1666" spans="1:11">
      <c r="A1666" s="77" t="s">
        <v>330</v>
      </c>
      <c r="B1666" s="77">
        <v>1</v>
      </c>
      <c r="C1666" s="80">
        <v>0</v>
      </c>
      <c r="D1666" s="80">
        <v>0</v>
      </c>
      <c r="E1666" s="80">
        <v>0</v>
      </c>
      <c r="F1666" s="80">
        <f t="shared" si="80"/>
        <v>713</v>
      </c>
      <c r="G1666" s="80">
        <v>0</v>
      </c>
      <c r="H1666" s="80">
        <f t="shared" si="81"/>
        <v>145</v>
      </c>
      <c r="I1666" s="80">
        <v>0</v>
      </c>
      <c r="J1666" s="80">
        <v>65</v>
      </c>
      <c r="K1666" s="79">
        <v>291000</v>
      </c>
    </row>
    <row r="1667" spans="1:11">
      <c r="A1667" s="77" t="s">
        <v>330</v>
      </c>
      <c r="B1667" s="77">
        <v>1</v>
      </c>
      <c r="C1667" s="80">
        <v>0</v>
      </c>
      <c r="D1667" s="80">
        <v>0</v>
      </c>
      <c r="E1667" s="80">
        <v>0</v>
      </c>
      <c r="F1667" s="80">
        <f t="shared" ref="F1667:F1681" si="82">73+10*(J1667-1)</f>
        <v>723</v>
      </c>
      <c r="G1667" s="80">
        <v>0</v>
      </c>
      <c r="H1667" s="80">
        <f t="shared" ref="H1667:H1681" si="83">17+2*(J1667-1)</f>
        <v>147</v>
      </c>
      <c r="I1667" s="80">
        <v>0</v>
      </c>
      <c r="J1667" s="80">
        <v>66</v>
      </c>
      <c r="K1667" s="79">
        <v>309900</v>
      </c>
    </row>
    <row r="1668" spans="1:11">
      <c r="A1668" s="77" t="s">
        <v>330</v>
      </c>
      <c r="B1668" s="77">
        <v>1</v>
      </c>
      <c r="C1668" s="80">
        <v>0</v>
      </c>
      <c r="D1668" s="80">
        <v>0</v>
      </c>
      <c r="E1668" s="80">
        <v>0</v>
      </c>
      <c r="F1668" s="80">
        <f t="shared" si="82"/>
        <v>733</v>
      </c>
      <c r="G1668" s="80">
        <v>0</v>
      </c>
      <c r="H1668" s="80">
        <f t="shared" si="83"/>
        <v>149</v>
      </c>
      <c r="I1668" s="80">
        <v>0</v>
      </c>
      <c r="J1668" s="80">
        <v>67</v>
      </c>
      <c r="K1668" s="79">
        <v>330600</v>
      </c>
    </row>
    <row r="1669" spans="1:11">
      <c r="A1669" s="77" t="s">
        <v>330</v>
      </c>
      <c r="B1669" s="77">
        <v>1</v>
      </c>
      <c r="C1669" s="80">
        <v>0</v>
      </c>
      <c r="D1669" s="80">
        <v>0</v>
      </c>
      <c r="E1669" s="80">
        <v>0</v>
      </c>
      <c r="F1669" s="80">
        <f t="shared" si="82"/>
        <v>743</v>
      </c>
      <c r="G1669" s="80">
        <v>0</v>
      </c>
      <c r="H1669" s="80">
        <f t="shared" si="83"/>
        <v>151</v>
      </c>
      <c r="I1669" s="80">
        <v>0</v>
      </c>
      <c r="J1669" s="80">
        <v>68</v>
      </c>
      <c r="K1669" s="79">
        <v>352200</v>
      </c>
    </row>
    <row r="1670" spans="1:11">
      <c r="A1670" s="77" t="s">
        <v>330</v>
      </c>
      <c r="B1670" s="77">
        <v>1</v>
      </c>
      <c r="C1670" s="80">
        <v>0</v>
      </c>
      <c r="D1670" s="80">
        <v>0</v>
      </c>
      <c r="E1670" s="80">
        <v>0</v>
      </c>
      <c r="F1670" s="80">
        <f t="shared" si="82"/>
        <v>753</v>
      </c>
      <c r="G1670" s="80">
        <v>0</v>
      </c>
      <c r="H1670" s="80">
        <f t="shared" si="83"/>
        <v>153</v>
      </c>
      <c r="I1670" s="80">
        <v>0</v>
      </c>
      <c r="J1670" s="80">
        <v>69</v>
      </c>
      <c r="K1670" s="79">
        <v>374700</v>
      </c>
    </row>
    <row r="1671" spans="1:11">
      <c r="A1671" s="77" t="s">
        <v>330</v>
      </c>
      <c r="B1671" s="77">
        <v>1</v>
      </c>
      <c r="C1671" s="80">
        <v>0</v>
      </c>
      <c r="D1671" s="80">
        <v>0</v>
      </c>
      <c r="E1671" s="80">
        <v>0</v>
      </c>
      <c r="F1671" s="80">
        <f t="shared" si="82"/>
        <v>763</v>
      </c>
      <c r="G1671" s="80">
        <v>0</v>
      </c>
      <c r="H1671" s="80">
        <f t="shared" si="83"/>
        <v>155</v>
      </c>
      <c r="I1671" s="80">
        <v>0</v>
      </c>
      <c r="J1671" s="80">
        <v>70</v>
      </c>
      <c r="K1671" s="79">
        <v>398400</v>
      </c>
    </row>
    <row r="1672" spans="1:11">
      <c r="A1672" s="77" t="s">
        <v>330</v>
      </c>
      <c r="B1672" s="77">
        <v>1</v>
      </c>
      <c r="C1672" s="80">
        <v>0</v>
      </c>
      <c r="D1672" s="80">
        <v>0</v>
      </c>
      <c r="E1672" s="80">
        <v>0</v>
      </c>
      <c r="F1672" s="80">
        <f t="shared" si="82"/>
        <v>773</v>
      </c>
      <c r="G1672" s="80">
        <v>0</v>
      </c>
      <c r="H1672" s="80">
        <f t="shared" si="83"/>
        <v>157</v>
      </c>
      <c r="I1672" s="80">
        <v>0</v>
      </c>
      <c r="J1672" s="80">
        <v>71</v>
      </c>
      <c r="K1672" s="78">
        <v>423600</v>
      </c>
    </row>
    <row r="1673" spans="1:11">
      <c r="A1673" s="77" t="s">
        <v>330</v>
      </c>
      <c r="B1673" s="77">
        <v>1</v>
      </c>
      <c r="C1673" s="80">
        <v>0</v>
      </c>
      <c r="D1673" s="80">
        <v>0</v>
      </c>
      <c r="E1673" s="80">
        <v>0</v>
      </c>
      <c r="F1673" s="80">
        <f t="shared" si="82"/>
        <v>783</v>
      </c>
      <c r="G1673" s="80">
        <v>0</v>
      </c>
      <c r="H1673" s="80">
        <f t="shared" si="83"/>
        <v>159</v>
      </c>
      <c r="I1673" s="80">
        <v>0</v>
      </c>
      <c r="J1673" s="80">
        <v>72</v>
      </c>
      <c r="K1673" s="78">
        <v>449700</v>
      </c>
    </row>
    <row r="1674" spans="1:11">
      <c r="A1674" s="77" t="s">
        <v>330</v>
      </c>
      <c r="B1674" s="77">
        <v>1</v>
      </c>
      <c r="C1674" s="80">
        <v>0</v>
      </c>
      <c r="D1674" s="80">
        <v>0</v>
      </c>
      <c r="E1674" s="80">
        <v>0</v>
      </c>
      <c r="F1674" s="80">
        <f t="shared" si="82"/>
        <v>793</v>
      </c>
      <c r="G1674" s="80">
        <v>0</v>
      </c>
      <c r="H1674" s="80">
        <f t="shared" si="83"/>
        <v>161</v>
      </c>
      <c r="I1674" s="80">
        <v>0</v>
      </c>
      <c r="J1674" s="80">
        <v>73</v>
      </c>
      <c r="K1674" s="78">
        <v>477600</v>
      </c>
    </row>
    <row r="1675" spans="1:11">
      <c r="A1675" s="77" t="s">
        <v>330</v>
      </c>
      <c r="B1675" s="77">
        <v>1</v>
      </c>
      <c r="C1675" s="80">
        <v>0</v>
      </c>
      <c r="D1675" s="80">
        <v>0</v>
      </c>
      <c r="E1675" s="80">
        <v>0</v>
      </c>
      <c r="F1675" s="80">
        <f t="shared" si="82"/>
        <v>803</v>
      </c>
      <c r="G1675" s="80">
        <v>0</v>
      </c>
      <c r="H1675" s="80">
        <f t="shared" si="83"/>
        <v>163</v>
      </c>
      <c r="I1675" s="80">
        <v>0</v>
      </c>
      <c r="J1675" s="80">
        <v>74</v>
      </c>
      <c r="K1675" s="78">
        <v>507000</v>
      </c>
    </row>
    <row r="1676" spans="1:11">
      <c r="A1676" s="77" t="s">
        <v>330</v>
      </c>
      <c r="B1676" s="77">
        <v>1</v>
      </c>
      <c r="C1676" s="80">
        <v>0</v>
      </c>
      <c r="D1676" s="80">
        <v>0</v>
      </c>
      <c r="E1676" s="80">
        <v>0</v>
      </c>
      <c r="F1676" s="80">
        <f t="shared" si="82"/>
        <v>813</v>
      </c>
      <c r="G1676" s="80">
        <v>0</v>
      </c>
      <c r="H1676" s="80">
        <f t="shared" si="83"/>
        <v>165</v>
      </c>
      <c r="I1676" s="80">
        <v>0</v>
      </c>
      <c r="J1676" s="80">
        <v>75</v>
      </c>
      <c r="K1676" s="78">
        <v>537600</v>
      </c>
    </row>
    <row r="1677" spans="1:11">
      <c r="A1677" s="77" t="s">
        <v>330</v>
      </c>
      <c r="B1677" s="77">
        <v>1</v>
      </c>
      <c r="C1677" s="80">
        <v>0</v>
      </c>
      <c r="D1677" s="80">
        <v>0</v>
      </c>
      <c r="E1677" s="80">
        <v>0</v>
      </c>
      <c r="F1677" s="80">
        <f t="shared" si="82"/>
        <v>823</v>
      </c>
      <c r="G1677" s="80">
        <v>0</v>
      </c>
      <c r="H1677" s="80">
        <f t="shared" si="83"/>
        <v>167</v>
      </c>
      <c r="I1677" s="80">
        <v>0</v>
      </c>
      <c r="J1677" s="80">
        <v>76</v>
      </c>
      <c r="K1677" s="78">
        <v>569400</v>
      </c>
    </row>
    <row r="1678" spans="1:11">
      <c r="A1678" s="77" t="s">
        <v>330</v>
      </c>
      <c r="B1678" s="77">
        <v>1</v>
      </c>
      <c r="C1678" s="80">
        <v>0</v>
      </c>
      <c r="D1678" s="80">
        <v>0</v>
      </c>
      <c r="E1678" s="80">
        <v>0</v>
      </c>
      <c r="F1678" s="80">
        <f t="shared" si="82"/>
        <v>833</v>
      </c>
      <c r="G1678" s="80">
        <v>0</v>
      </c>
      <c r="H1678" s="80">
        <f t="shared" si="83"/>
        <v>169</v>
      </c>
      <c r="I1678" s="80">
        <v>0</v>
      </c>
      <c r="J1678" s="80">
        <v>77</v>
      </c>
      <c r="K1678" s="78">
        <v>603300</v>
      </c>
    </row>
    <row r="1679" spans="1:11">
      <c r="A1679" s="77" t="s">
        <v>330</v>
      </c>
      <c r="B1679" s="77">
        <v>1</v>
      </c>
      <c r="C1679" s="80">
        <v>0</v>
      </c>
      <c r="D1679" s="80">
        <v>0</v>
      </c>
      <c r="E1679" s="80">
        <v>0</v>
      </c>
      <c r="F1679" s="80">
        <f t="shared" si="82"/>
        <v>843</v>
      </c>
      <c r="G1679" s="80">
        <v>0</v>
      </c>
      <c r="H1679" s="80">
        <f t="shared" si="83"/>
        <v>171</v>
      </c>
      <c r="I1679" s="80">
        <v>0</v>
      </c>
      <c r="J1679" s="80">
        <v>78</v>
      </c>
      <c r="K1679" s="78">
        <v>638700</v>
      </c>
    </row>
    <row r="1680" spans="1:11">
      <c r="A1680" s="77" t="s">
        <v>330</v>
      </c>
      <c r="B1680" s="77">
        <v>1</v>
      </c>
      <c r="C1680" s="80">
        <v>0</v>
      </c>
      <c r="D1680" s="80">
        <v>0</v>
      </c>
      <c r="E1680" s="80">
        <v>0</v>
      </c>
      <c r="F1680" s="80">
        <f t="shared" si="82"/>
        <v>853</v>
      </c>
      <c r="G1680" s="80">
        <v>0</v>
      </c>
      <c r="H1680" s="80">
        <f t="shared" si="83"/>
        <v>173</v>
      </c>
      <c r="I1680" s="80">
        <v>0</v>
      </c>
      <c r="J1680" s="80">
        <v>79</v>
      </c>
      <c r="K1680" s="78">
        <v>676200</v>
      </c>
    </row>
    <row r="1681" spans="1:11">
      <c r="A1681" s="77" t="s">
        <v>330</v>
      </c>
      <c r="B1681" s="77">
        <v>1</v>
      </c>
      <c r="C1681" s="80">
        <v>0</v>
      </c>
      <c r="D1681" s="80">
        <v>0</v>
      </c>
      <c r="E1681" s="80">
        <v>0</v>
      </c>
      <c r="F1681" s="80">
        <f t="shared" si="82"/>
        <v>863</v>
      </c>
      <c r="G1681" s="80">
        <v>0</v>
      </c>
      <c r="H1681" s="80">
        <f t="shared" si="83"/>
        <v>175</v>
      </c>
      <c r="I1681" s="80">
        <v>0</v>
      </c>
      <c r="J1681" s="80">
        <v>80</v>
      </c>
      <c r="K1681" s="78">
        <v>714900</v>
      </c>
    </row>
    <row r="1682" spans="1:11">
      <c r="A1682" s="77" t="s">
        <v>91</v>
      </c>
      <c r="B1682" s="77">
        <v>20</v>
      </c>
      <c r="C1682" s="80">
        <v>0</v>
      </c>
      <c r="D1682" s="80">
        <v>0</v>
      </c>
      <c r="E1682" s="80">
        <v>0</v>
      </c>
      <c r="F1682" s="80">
        <f>136+28*(J1682-1)</f>
        <v>136</v>
      </c>
      <c r="G1682" s="80">
        <v>0</v>
      </c>
      <c r="H1682" s="80">
        <f>28+3*(J1682-1)</f>
        <v>28</v>
      </c>
      <c r="I1682" s="80">
        <v>0</v>
      </c>
      <c r="J1682" s="80">
        <v>1</v>
      </c>
      <c r="K1682" s="78">
        <v>220</v>
      </c>
    </row>
    <row r="1683" spans="1:11">
      <c r="A1683" s="77" t="s">
        <v>91</v>
      </c>
      <c r="B1683" s="77">
        <v>20</v>
      </c>
      <c r="C1683" s="80">
        <v>0</v>
      </c>
      <c r="D1683" s="80">
        <v>0</v>
      </c>
      <c r="E1683" s="80">
        <v>0</v>
      </c>
      <c r="F1683" s="80">
        <f t="shared" ref="F1683:F1746" si="84">136+28*(J1683-1)</f>
        <v>164</v>
      </c>
      <c r="G1683" s="80">
        <v>0</v>
      </c>
      <c r="H1683" s="80">
        <f t="shared" ref="H1683:H1746" si="85">28+3*(J1683-1)</f>
        <v>31</v>
      </c>
      <c r="I1683" s="80">
        <v>0</v>
      </c>
      <c r="J1683" s="80">
        <v>2</v>
      </c>
      <c r="K1683" s="78">
        <v>300</v>
      </c>
    </row>
    <row r="1684" spans="1:11">
      <c r="A1684" s="77" t="s">
        <v>91</v>
      </c>
      <c r="B1684" s="77">
        <v>20</v>
      </c>
      <c r="C1684" s="80">
        <v>0</v>
      </c>
      <c r="D1684" s="80">
        <v>0</v>
      </c>
      <c r="E1684" s="80">
        <v>0</v>
      </c>
      <c r="F1684" s="80">
        <f t="shared" si="84"/>
        <v>192</v>
      </c>
      <c r="G1684" s="80">
        <v>0</v>
      </c>
      <c r="H1684" s="80">
        <f t="shared" si="85"/>
        <v>34</v>
      </c>
      <c r="I1684" s="80">
        <v>0</v>
      </c>
      <c r="J1684" s="80">
        <v>3</v>
      </c>
      <c r="K1684" s="78">
        <v>390</v>
      </c>
    </row>
    <row r="1685" spans="1:11">
      <c r="A1685" s="77" t="s">
        <v>91</v>
      </c>
      <c r="B1685" s="77">
        <v>20</v>
      </c>
      <c r="C1685" s="80">
        <v>0</v>
      </c>
      <c r="D1685" s="80">
        <v>0</v>
      </c>
      <c r="E1685" s="80">
        <v>0</v>
      </c>
      <c r="F1685" s="80">
        <f t="shared" si="84"/>
        <v>220</v>
      </c>
      <c r="G1685" s="80">
        <v>0</v>
      </c>
      <c r="H1685" s="80">
        <f t="shared" si="85"/>
        <v>37</v>
      </c>
      <c r="I1685" s="80">
        <v>0</v>
      </c>
      <c r="J1685" s="80">
        <v>4</v>
      </c>
      <c r="K1685" s="78">
        <v>500</v>
      </c>
    </row>
    <row r="1686" spans="1:11">
      <c r="A1686" s="77" t="s">
        <v>91</v>
      </c>
      <c r="B1686" s="77">
        <v>20</v>
      </c>
      <c r="C1686" s="80">
        <v>0</v>
      </c>
      <c r="D1686" s="80">
        <v>0</v>
      </c>
      <c r="E1686" s="80">
        <v>0</v>
      </c>
      <c r="F1686" s="80">
        <f t="shared" si="84"/>
        <v>248</v>
      </c>
      <c r="G1686" s="80">
        <v>0</v>
      </c>
      <c r="H1686" s="80">
        <f t="shared" si="85"/>
        <v>40</v>
      </c>
      <c r="I1686" s="80">
        <v>0</v>
      </c>
      <c r="J1686" s="80">
        <v>5</v>
      </c>
      <c r="K1686" s="78">
        <v>650</v>
      </c>
    </row>
    <row r="1687" spans="1:11">
      <c r="A1687" s="77" t="s">
        <v>91</v>
      </c>
      <c r="B1687" s="77">
        <v>20</v>
      </c>
      <c r="C1687" s="80">
        <v>0</v>
      </c>
      <c r="D1687" s="80">
        <v>0</v>
      </c>
      <c r="E1687" s="80">
        <v>0</v>
      </c>
      <c r="F1687" s="80">
        <f t="shared" si="84"/>
        <v>276</v>
      </c>
      <c r="G1687" s="80">
        <v>0</v>
      </c>
      <c r="H1687" s="80">
        <f t="shared" si="85"/>
        <v>43</v>
      </c>
      <c r="I1687" s="80">
        <v>0</v>
      </c>
      <c r="J1687" s="80">
        <v>6</v>
      </c>
      <c r="K1687" s="78">
        <v>880</v>
      </c>
    </row>
    <row r="1688" spans="1:11">
      <c r="A1688" s="77" t="s">
        <v>91</v>
      </c>
      <c r="B1688" s="77">
        <v>20</v>
      </c>
      <c r="C1688" s="80">
        <v>0</v>
      </c>
      <c r="D1688" s="80">
        <v>0</v>
      </c>
      <c r="E1688" s="80">
        <v>0</v>
      </c>
      <c r="F1688" s="80">
        <f t="shared" si="84"/>
        <v>304</v>
      </c>
      <c r="G1688" s="80">
        <v>0</v>
      </c>
      <c r="H1688" s="80">
        <f t="shared" si="85"/>
        <v>46</v>
      </c>
      <c r="I1688" s="80">
        <v>0</v>
      </c>
      <c r="J1688" s="80">
        <v>7</v>
      </c>
      <c r="K1688" s="78">
        <v>1200</v>
      </c>
    </row>
    <row r="1689" spans="1:11">
      <c r="A1689" s="77" t="s">
        <v>91</v>
      </c>
      <c r="B1689" s="77">
        <v>20</v>
      </c>
      <c r="C1689" s="80">
        <v>0</v>
      </c>
      <c r="D1689" s="80">
        <v>0</v>
      </c>
      <c r="E1689" s="80">
        <v>0</v>
      </c>
      <c r="F1689" s="80">
        <f t="shared" si="84"/>
        <v>332</v>
      </c>
      <c r="G1689" s="80">
        <v>0</v>
      </c>
      <c r="H1689" s="80">
        <f t="shared" si="85"/>
        <v>49</v>
      </c>
      <c r="I1689" s="80">
        <v>0</v>
      </c>
      <c r="J1689" s="80">
        <v>8</v>
      </c>
      <c r="K1689" s="78">
        <v>1500</v>
      </c>
    </row>
    <row r="1690" spans="1:11">
      <c r="A1690" s="77" t="s">
        <v>91</v>
      </c>
      <c r="B1690" s="77">
        <v>20</v>
      </c>
      <c r="C1690" s="80">
        <v>0</v>
      </c>
      <c r="D1690" s="80">
        <v>0</v>
      </c>
      <c r="E1690" s="80">
        <v>0</v>
      </c>
      <c r="F1690" s="80">
        <f t="shared" si="84"/>
        <v>360</v>
      </c>
      <c r="G1690" s="80">
        <v>0</v>
      </c>
      <c r="H1690" s="80">
        <f t="shared" si="85"/>
        <v>52</v>
      </c>
      <c r="I1690" s="80">
        <v>0</v>
      </c>
      <c r="J1690" s="80">
        <v>9</v>
      </c>
      <c r="K1690" s="78">
        <v>1800</v>
      </c>
    </row>
    <row r="1691" spans="1:11">
      <c r="A1691" s="77" t="s">
        <v>91</v>
      </c>
      <c r="B1691" s="77">
        <v>20</v>
      </c>
      <c r="C1691" s="80">
        <v>0</v>
      </c>
      <c r="D1691" s="80">
        <v>0</v>
      </c>
      <c r="E1691" s="80">
        <v>0</v>
      </c>
      <c r="F1691" s="80">
        <f t="shared" si="84"/>
        <v>388</v>
      </c>
      <c r="G1691" s="80">
        <v>0</v>
      </c>
      <c r="H1691" s="80">
        <f t="shared" si="85"/>
        <v>55</v>
      </c>
      <c r="I1691" s="80">
        <v>0</v>
      </c>
      <c r="J1691" s="80">
        <v>10</v>
      </c>
      <c r="K1691" s="78">
        <v>2300</v>
      </c>
    </row>
    <row r="1692" spans="1:11">
      <c r="A1692" s="77" t="s">
        <v>91</v>
      </c>
      <c r="B1692" s="77">
        <v>20</v>
      </c>
      <c r="C1692" s="80">
        <v>0</v>
      </c>
      <c r="D1692" s="80">
        <v>0</v>
      </c>
      <c r="E1692" s="80">
        <v>0</v>
      </c>
      <c r="F1692" s="80">
        <f t="shared" si="84"/>
        <v>416</v>
      </c>
      <c r="G1692" s="80">
        <v>0</v>
      </c>
      <c r="H1692" s="80">
        <f t="shared" si="85"/>
        <v>58</v>
      </c>
      <c r="I1692" s="80">
        <v>0</v>
      </c>
      <c r="J1692" s="80">
        <v>11</v>
      </c>
      <c r="K1692" s="78">
        <v>2900</v>
      </c>
    </row>
    <row r="1693" spans="1:11">
      <c r="A1693" s="77" t="s">
        <v>91</v>
      </c>
      <c r="B1693" s="77">
        <v>20</v>
      </c>
      <c r="C1693" s="80">
        <v>0</v>
      </c>
      <c r="D1693" s="80">
        <v>0</v>
      </c>
      <c r="E1693" s="80">
        <v>0</v>
      </c>
      <c r="F1693" s="80">
        <f t="shared" si="84"/>
        <v>444</v>
      </c>
      <c r="G1693" s="80">
        <v>0</v>
      </c>
      <c r="H1693" s="80">
        <f t="shared" si="85"/>
        <v>61</v>
      </c>
      <c r="I1693" s="80">
        <v>0</v>
      </c>
      <c r="J1693" s="80">
        <v>12</v>
      </c>
      <c r="K1693" s="78">
        <v>3400</v>
      </c>
    </row>
    <row r="1694" spans="1:11">
      <c r="A1694" s="77" t="s">
        <v>91</v>
      </c>
      <c r="B1694" s="77">
        <v>20</v>
      </c>
      <c r="C1694" s="80">
        <v>0</v>
      </c>
      <c r="D1694" s="80">
        <v>0</v>
      </c>
      <c r="E1694" s="80">
        <v>0</v>
      </c>
      <c r="F1694" s="80">
        <f t="shared" si="84"/>
        <v>472</v>
      </c>
      <c r="G1694" s="80">
        <v>0</v>
      </c>
      <c r="H1694" s="80">
        <f t="shared" si="85"/>
        <v>64</v>
      </c>
      <c r="I1694" s="80">
        <v>0</v>
      </c>
      <c r="J1694" s="80">
        <v>13</v>
      </c>
      <c r="K1694" s="78">
        <v>4200</v>
      </c>
    </row>
    <row r="1695" spans="1:11">
      <c r="A1695" s="77" t="s">
        <v>91</v>
      </c>
      <c r="B1695" s="77">
        <v>20</v>
      </c>
      <c r="C1695" s="80">
        <v>0</v>
      </c>
      <c r="D1695" s="80">
        <v>0</v>
      </c>
      <c r="E1695" s="80">
        <v>0</v>
      </c>
      <c r="F1695" s="80">
        <f t="shared" si="84"/>
        <v>500</v>
      </c>
      <c r="G1695" s="80">
        <v>0</v>
      </c>
      <c r="H1695" s="80">
        <f t="shared" si="85"/>
        <v>67</v>
      </c>
      <c r="I1695" s="80">
        <v>0</v>
      </c>
      <c r="J1695" s="80">
        <v>14</v>
      </c>
      <c r="K1695" s="78">
        <v>5000</v>
      </c>
    </row>
    <row r="1696" spans="1:11">
      <c r="A1696" s="77" t="s">
        <v>91</v>
      </c>
      <c r="B1696" s="77">
        <v>20</v>
      </c>
      <c r="C1696" s="80">
        <v>0</v>
      </c>
      <c r="D1696" s="80">
        <v>0</v>
      </c>
      <c r="E1696" s="80">
        <v>0</v>
      </c>
      <c r="F1696" s="80">
        <f t="shared" si="84"/>
        <v>528</v>
      </c>
      <c r="G1696" s="80">
        <v>0</v>
      </c>
      <c r="H1696" s="80">
        <f t="shared" si="85"/>
        <v>70</v>
      </c>
      <c r="I1696" s="80">
        <v>0</v>
      </c>
      <c r="J1696" s="80">
        <v>15</v>
      </c>
      <c r="K1696" s="78">
        <v>6100</v>
      </c>
    </row>
    <row r="1697" spans="1:11">
      <c r="A1697" s="77" t="s">
        <v>91</v>
      </c>
      <c r="B1697" s="77">
        <v>20</v>
      </c>
      <c r="C1697" s="80">
        <v>0</v>
      </c>
      <c r="D1697" s="80">
        <v>0</v>
      </c>
      <c r="E1697" s="80">
        <v>0</v>
      </c>
      <c r="F1697" s="80">
        <f t="shared" si="84"/>
        <v>556</v>
      </c>
      <c r="G1697" s="80">
        <v>0</v>
      </c>
      <c r="H1697" s="80">
        <f t="shared" si="85"/>
        <v>73</v>
      </c>
      <c r="I1697" s="80">
        <v>0</v>
      </c>
      <c r="J1697" s="80">
        <v>16</v>
      </c>
      <c r="K1697" s="78">
        <v>7200</v>
      </c>
    </row>
    <row r="1698" spans="1:11">
      <c r="A1698" s="77" t="s">
        <v>91</v>
      </c>
      <c r="B1698" s="77">
        <v>20</v>
      </c>
      <c r="C1698" s="80">
        <v>0</v>
      </c>
      <c r="D1698" s="80">
        <v>0</v>
      </c>
      <c r="E1698" s="80">
        <v>0</v>
      </c>
      <c r="F1698" s="80">
        <f t="shared" si="84"/>
        <v>584</v>
      </c>
      <c r="G1698" s="80">
        <v>0</v>
      </c>
      <c r="H1698" s="80">
        <f t="shared" si="85"/>
        <v>76</v>
      </c>
      <c r="I1698" s="80">
        <v>0</v>
      </c>
      <c r="J1698" s="80">
        <v>17</v>
      </c>
      <c r="K1698" s="78">
        <v>8600</v>
      </c>
    </row>
    <row r="1699" spans="1:11">
      <c r="A1699" s="77" t="s">
        <v>91</v>
      </c>
      <c r="B1699" s="77">
        <v>20</v>
      </c>
      <c r="C1699" s="80">
        <v>0</v>
      </c>
      <c r="D1699" s="80">
        <v>0</v>
      </c>
      <c r="E1699" s="80">
        <v>0</v>
      </c>
      <c r="F1699" s="80">
        <f t="shared" si="84"/>
        <v>612</v>
      </c>
      <c r="G1699" s="80">
        <v>0</v>
      </c>
      <c r="H1699" s="80">
        <f t="shared" si="85"/>
        <v>79</v>
      </c>
      <c r="I1699" s="80">
        <v>0</v>
      </c>
      <c r="J1699" s="80">
        <v>18</v>
      </c>
      <c r="K1699" s="78">
        <v>10000</v>
      </c>
    </row>
    <row r="1700" spans="1:11">
      <c r="A1700" s="77" t="s">
        <v>91</v>
      </c>
      <c r="B1700" s="77">
        <v>20</v>
      </c>
      <c r="C1700" s="80">
        <v>0</v>
      </c>
      <c r="D1700" s="80">
        <v>0</v>
      </c>
      <c r="E1700" s="80">
        <v>0</v>
      </c>
      <c r="F1700" s="80">
        <f t="shared" si="84"/>
        <v>640</v>
      </c>
      <c r="G1700" s="80">
        <v>0</v>
      </c>
      <c r="H1700" s="80">
        <f t="shared" si="85"/>
        <v>82</v>
      </c>
      <c r="I1700" s="80">
        <v>0</v>
      </c>
      <c r="J1700" s="80">
        <v>19</v>
      </c>
      <c r="K1700" s="78">
        <v>11700</v>
      </c>
    </row>
    <row r="1701" spans="1:11">
      <c r="A1701" s="77" t="s">
        <v>91</v>
      </c>
      <c r="B1701" s="77">
        <v>20</v>
      </c>
      <c r="C1701" s="80">
        <v>0</v>
      </c>
      <c r="D1701" s="80">
        <v>0</v>
      </c>
      <c r="E1701" s="80">
        <v>0</v>
      </c>
      <c r="F1701" s="80">
        <f t="shared" si="84"/>
        <v>668</v>
      </c>
      <c r="G1701" s="80">
        <v>0</v>
      </c>
      <c r="H1701" s="80">
        <f t="shared" si="85"/>
        <v>85</v>
      </c>
      <c r="I1701" s="80">
        <v>0</v>
      </c>
      <c r="J1701" s="80">
        <v>20</v>
      </c>
      <c r="K1701" s="78">
        <v>13600</v>
      </c>
    </row>
    <row r="1702" spans="1:11">
      <c r="A1702" s="77" t="s">
        <v>91</v>
      </c>
      <c r="B1702" s="77">
        <v>20</v>
      </c>
      <c r="C1702" s="80">
        <v>0</v>
      </c>
      <c r="D1702" s="80">
        <v>0</v>
      </c>
      <c r="E1702" s="80">
        <v>0</v>
      </c>
      <c r="F1702" s="80">
        <f t="shared" si="84"/>
        <v>696</v>
      </c>
      <c r="G1702" s="80">
        <v>0</v>
      </c>
      <c r="H1702" s="80">
        <f t="shared" si="85"/>
        <v>88</v>
      </c>
      <c r="I1702" s="80">
        <v>0</v>
      </c>
      <c r="J1702" s="80">
        <v>21</v>
      </c>
      <c r="K1702" s="78">
        <v>15900</v>
      </c>
    </row>
    <row r="1703" spans="1:11">
      <c r="A1703" s="77" t="s">
        <v>91</v>
      </c>
      <c r="B1703" s="77">
        <v>20</v>
      </c>
      <c r="C1703" s="80">
        <v>0</v>
      </c>
      <c r="D1703" s="80">
        <v>0</v>
      </c>
      <c r="E1703" s="80">
        <v>0</v>
      </c>
      <c r="F1703" s="80">
        <f t="shared" si="84"/>
        <v>724</v>
      </c>
      <c r="G1703" s="80">
        <v>0</v>
      </c>
      <c r="H1703" s="80">
        <f t="shared" si="85"/>
        <v>91</v>
      </c>
      <c r="I1703" s="80">
        <v>0</v>
      </c>
      <c r="J1703" s="80">
        <v>22</v>
      </c>
      <c r="K1703" s="78">
        <v>18300</v>
      </c>
    </row>
    <row r="1704" spans="1:11">
      <c r="A1704" s="77" t="s">
        <v>91</v>
      </c>
      <c r="B1704" s="77">
        <v>20</v>
      </c>
      <c r="C1704" s="80">
        <v>0</v>
      </c>
      <c r="D1704" s="80">
        <v>0</v>
      </c>
      <c r="E1704" s="80">
        <v>0</v>
      </c>
      <c r="F1704" s="80">
        <f t="shared" si="84"/>
        <v>752</v>
      </c>
      <c r="G1704" s="80">
        <v>0</v>
      </c>
      <c r="H1704" s="80">
        <f t="shared" si="85"/>
        <v>94</v>
      </c>
      <c r="I1704" s="80">
        <v>0</v>
      </c>
      <c r="J1704" s="80">
        <v>23</v>
      </c>
      <c r="K1704" s="78">
        <v>21100</v>
      </c>
    </row>
    <row r="1705" spans="1:11">
      <c r="A1705" s="77" t="s">
        <v>91</v>
      </c>
      <c r="B1705" s="77">
        <v>20</v>
      </c>
      <c r="C1705" s="80">
        <v>0</v>
      </c>
      <c r="D1705" s="80">
        <v>0</v>
      </c>
      <c r="E1705" s="80">
        <v>0</v>
      </c>
      <c r="F1705" s="80">
        <f t="shared" si="84"/>
        <v>780</v>
      </c>
      <c r="G1705" s="80">
        <v>0</v>
      </c>
      <c r="H1705" s="80">
        <f t="shared" si="85"/>
        <v>97</v>
      </c>
      <c r="I1705" s="80">
        <v>0</v>
      </c>
      <c r="J1705" s="80">
        <v>24</v>
      </c>
      <c r="K1705" s="78">
        <v>24100</v>
      </c>
    </row>
    <row r="1706" spans="1:11">
      <c r="A1706" s="77" t="s">
        <v>91</v>
      </c>
      <c r="B1706" s="77">
        <v>20</v>
      </c>
      <c r="C1706" s="80">
        <v>0</v>
      </c>
      <c r="D1706" s="80">
        <v>0</v>
      </c>
      <c r="E1706" s="80">
        <v>0</v>
      </c>
      <c r="F1706" s="80">
        <f t="shared" si="84"/>
        <v>808</v>
      </c>
      <c r="G1706" s="80">
        <v>0</v>
      </c>
      <c r="H1706" s="80">
        <f t="shared" si="85"/>
        <v>100</v>
      </c>
      <c r="I1706" s="80">
        <v>0</v>
      </c>
      <c r="J1706" s="80">
        <v>25</v>
      </c>
      <c r="K1706" s="78">
        <v>27400</v>
      </c>
    </row>
    <row r="1707" spans="1:11">
      <c r="A1707" s="77" t="s">
        <v>91</v>
      </c>
      <c r="B1707" s="77">
        <v>20</v>
      </c>
      <c r="C1707" s="80">
        <v>0</v>
      </c>
      <c r="D1707" s="80">
        <v>0</v>
      </c>
      <c r="E1707" s="80">
        <v>0</v>
      </c>
      <c r="F1707" s="80">
        <f t="shared" si="84"/>
        <v>836</v>
      </c>
      <c r="G1707" s="80">
        <v>0</v>
      </c>
      <c r="H1707" s="80">
        <f t="shared" si="85"/>
        <v>103</v>
      </c>
      <c r="I1707" s="80">
        <v>0</v>
      </c>
      <c r="J1707" s="80">
        <v>26</v>
      </c>
      <c r="K1707" s="78">
        <v>31300</v>
      </c>
    </row>
    <row r="1708" spans="1:11">
      <c r="A1708" s="77" t="s">
        <v>91</v>
      </c>
      <c r="B1708" s="77">
        <v>20</v>
      </c>
      <c r="C1708" s="80">
        <v>0</v>
      </c>
      <c r="D1708" s="80">
        <v>0</v>
      </c>
      <c r="E1708" s="80">
        <v>0</v>
      </c>
      <c r="F1708" s="80">
        <f t="shared" si="84"/>
        <v>864</v>
      </c>
      <c r="G1708" s="80">
        <v>0</v>
      </c>
      <c r="H1708" s="80">
        <f t="shared" si="85"/>
        <v>106</v>
      </c>
      <c r="I1708" s="80">
        <v>0</v>
      </c>
      <c r="J1708" s="80">
        <v>27</v>
      </c>
      <c r="K1708" s="78">
        <v>35400</v>
      </c>
    </row>
    <row r="1709" spans="1:11">
      <c r="A1709" s="77" t="s">
        <v>91</v>
      </c>
      <c r="B1709" s="77">
        <v>20</v>
      </c>
      <c r="C1709" s="80">
        <v>0</v>
      </c>
      <c r="D1709" s="80">
        <v>0</v>
      </c>
      <c r="E1709" s="80">
        <v>0</v>
      </c>
      <c r="F1709" s="80">
        <f t="shared" si="84"/>
        <v>892</v>
      </c>
      <c r="G1709" s="80">
        <v>0</v>
      </c>
      <c r="H1709" s="80">
        <f t="shared" si="85"/>
        <v>109</v>
      </c>
      <c r="I1709" s="80">
        <v>0</v>
      </c>
      <c r="J1709" s="80">
        <v>28</v>
      </c>
      <c r="K1709" s="78">
        <v>40100</v>
      </c>
    </row>
    <row r="1710" spans="1:11">
      <c r="A1710" s="77" t="s">
        <v>91</v>
      </c>
      <c r="B1710" s="77">
        <v>20</v>
      </c>
      <c r="C1710" s="80">
        <v>0</v>
      </c>
      <c r="D1710" s="80">
        <v>0</v>
      </c>
      <c r="E1710" s="80">
        <v>0</v>
      </c>
      <c r="F1710" s="80">
        <f t="shared" si="84"/>
        <v>920</v>
      </c>
      <c r="G1710" s="80">
        <v>0</v>
      </c>
      <c r="H1710" s="80">
        <f t="shared" si="85"/>
        <v>112</v>
      </c>
      <c r="I1710" s="80">
        <v>0</v>
      </c>
      <c r="J1710" s="80">
        <v>29</v>
      </c>
      <c r="K1710" s="78">
        <v>45100</v>
      </c>
    </row>
    <row r="1711" spans="1:11">
      <c r="A1711" s="77" t="s">
        <v>91</v>
      </c>
      <c r="B1711" s="77">
        <v>20</v>
      </c>
      <c r="C1711" s="80">
        <v>0</v>
      </c>
      <c r="D1711" s="80">
        <v>0</v>
      </c>
      <c r="E1711" s="80">
        <v>0</v>
      </c>
      <c r="F1711" s="80">
        <f t="shared" si="84"/>
        <v>948</v>
      </c>
      <c r="G1711" s="80">
        <v>0</v>
      </c>
      <c r="H1711" s="80">
        <f t="shared" si="85"/>
        <v>115</v>
      </c>
      <c r="I1711" s="80">
        <v>0</v>
      </c>
      <c r="J1711" s="80">
        <v>30</v>
      </c>
      <c r="K1711" s="78">
        <v>50600</v>
      </c>
    </row>
    <row r="1712" spans="1:11">
      <c r="A1712" s="77" t="s">
        <v>91</v>
      </c>
      <c r="B1712" s="77">
        <v>20</v>
      </c>
      <c r="C1712" s="80">
        <v>0</v>
      </c>
      <c r="D1712" s="80">
        <v>0</v>
      </c>
      <c r="E1712" s="80">
        <v>0</v>
      </c>
      <c r="F1712" s="80">
        <f t="shared" si="84"/>
        <v>976</v>
      </c>
      <c r="G1712" s="80">
        <v>0</v>
      </c>
      <c r="H1712" s="80">
        <f t="shared" si="85"/>
        <v>118</v>
      </c>
      <c r="I1712" s="80">
        <v>0</v>
      </c>
      <c r="J1712" s="80">
        <v>31</v>
      </c>
      <c r="K1712" s="78">
        <v>56800</v>
      </c>
    </row>
    <row r="1713" spans="1:11">
      <c r="A1713" s="77" t="s">
        <v>91</v>
      </c>
      <c r="B1713" s="77">
        <v>20</v>
      </c>
      <c r="C1713" s="80">
        <v>0</v>
      </c>
      <c r="D1713" s="80">
        <v>0</v>
      </c>
      <c r="E1713" s="80">
        <v>0</v>
      </c>
      <c r="F1713" s="80">
        <f t="shared" si="84"/>
        <v>1004</v>
      </c>
      <c r="G1713" s="80">
        <v>0</v>
      </c>
      <c r="H1713" s="80">
        <f t="shared" si="85"/>
        <v>121</v>
      </c>
      <c r="I1713" s="80">
        <v>0</v>
      </c>
      <c r="J1713" s="80">
        <v>32</v>
      </c>
      <c r="K1713" s="78">
        <v>63200</v>
      </c>
    </row>
    <row r="1714" spans="1:11">
      <c r="A1714" s="77" t="s">
        <v>91</v>
      </c>
      <c r="B1714" s="77">
        <v>20</v>
      </c>
      <c r="C1714" s="80">
        <v>0</v>
      </c>
      <c r="D1714" s="80">
        <v>0</v>
      </c>
      <c r="E1714" s="80">
        <v>0</v>
      </c>
      <c r="F1714" s="80">
        <f t="shared" si="84"/>
        <v>1032</v>
      </c>
      <c r="G1714" s="80">
        <v>0</v>
      </c>
      <c r="H1714" s="80">
        <f t="shared" si="85"/>
        <v>124</v>
      </c>
      <c r="I1714" s="80">
        <v>0</v>
      </c>
      <c r="J1714" s="80">
        <v>33</v>
      </c>
      <c r="K1714" s="78">
        <v>70600</v>
      </c>
    </row>
    <row r="1715" spans="1:11">
      <c r="A1715" s="77" t="s">
        <v>91</v>
      </c>
      <c r="B1715" s="77">
        <v>20</v>
      </c>
      <c r="C1715" s="80">
        <v>0</v>
      </c>
      <c r="D1715" s="80">
        <v>0</v>
      </c>
      <c r="E1715" s="80">
        <v>0</v>
      </c>
      <c r="F1715" s="80">
        <f t="shared" si="84"/>
        <v>1060</v>
      </c>
      <c r="G1715" s="80">
        <v>0</v>
      </c>
      <c r="H1715" s="80">
        <f t="shared" si="85"/>
        <v>127</v>
      </c>
      <c r="I1715" s="80">
        <v>0</v>
      </c>
      <c r="J1715" s="80">
        <v>34</v>
      </c>
      <c r="K1715" s="78">
        <v>78400</v>
      </c>
    </row>
    <row r="1716" spans="1:11">
      <c r="A1716" s="77" t="s">
        <v>91</v>
      </c>
      <c r="B1716" s="77">
        <v>20</v>
      </c>
      <c r="C1716" s="80">
        <v>0</v>
      </c>
      <c r="D1716" s="80">
        <v>0</v>
      </c>
      <c r="E1716" s="80">
        <v>0</v>
      </c>
      <c r="F1716" s="80">
        <f t="shared" si="84"/>
        <v>1088</v>
      </c>
      <c r="G1716" s="80">
        <v>0</v>
      </c>
      <c r="H1716" s="80">
        <f t="shared" si="85"/>
        <v>130</v>
      </c>
      <c r="I1716" s="80">
        <v>0</v>
      </c>
      <c r="J1716" s="80">
        <v>35</v>
      </c>
      <c r="K1716" s="78">
        <v>87000</v>
      </c>
    </row>
    <row r="1717" spans="1:11">
      <c r="A1717" s="77" t="s">
        <v>91</v>
      </c>
      <c r="B1717" s="77">
        <v>20</v>
      </c>
      <c r="C1717" s="80">
        <v>0</v>
      </c>
      <c r="D1717" s="80">
        <v>0</v>
      </c>
      <c r="E1717" s="80">
        <v>0</v>
      </c>
      <c r="F1717" s="80">
        <f t="shared" si="84"/>
        <v>1116</v>
      </c>
      <c r="G1717" s="80">
        <v>0</v>
      </c>
      <c r="H1717" s="80">
        <f t="shared" si="85"/>
        <v>133</v>
      </c>
      <c r="I1717" s="80">
        <v>0</v>
      </c>
      <c r="J1717" s="80">
        <v>36</v>
      </c>
      <c r="K1717" s="78">
        <v>96400</v>
      </c>
    </row>
    <row r="1718" spans="1:11">
      <c r="A1718" s="77" t="s">
        <v>91</v>
      </c>
      <c r="B1718" s="77">
        <v>20</v>
      </c>
      <c r="C1718" s="80">
        <v>0</v>
      </c>
      <c r="D1718" s="80">
        <v>0</v>
      </c>
      <c r="E1718" s="80">
        <v>0</v>
      </c>
      <c r="F1718" s="80">
        <f t="shared" si="84"/>
        <v>1144</v>
      </c>
      <c r="G1718" s="80">
        <v>0</v>
      </c>
      <c r="H1718" s="80">
        <f t="shared" si="85"/>
        <v>136</v>
      </c>
      <c r="I1718" s="80">
        <v>0</v>
      </c>
      <c r="J1718" s="80">
        <v>37</v>
      </c>
      <c r="K1718" s="78">
        <v>107000</v>
      </c>
    </row>
    <row r="1719" spans="1:11">
      <c r="A1719" s="77" t="s">
        <v>91</v>
      </c>
      <c r="B1719" s="77">
        <v>20</v>
      </c>
      <c r="C1719" s="80">
        <v>0</v>
      </c>
      <c r="D1719" s="80">
        <v>0</v>
      </c>
      <c r="E1719" s="80">
        <v>0</v>
      </c>
      <c r="F1719" s="80">
        <f t="shared" si="84"/>
        <v>1172</v>
      </c>
      <c r="G1719" s="80">
        <v>0</v>
      </c>
      <c r="H1719" s="80">
        <f t="shared" si="85"/>
        <v>139</v>
      </c>
      <c r="I1719" s="80">
        <v>0</v>
      </c>
      <c r="J1719" s="80">
        <v>38</v>
      </c>
      <c r="K1719" s="78">
        <v>118000</v>
      </c>
    </row>
    <row r="1720" spans="1:11">
      <c r="A1720" s="77" t="s">
        <v>91</v>
      </c>
      <c r="B1720" s="77">
        <v>20</v>
      </c>
      <c r="C1720" s="80">
        <v>0</v>
      </c>
      <c r="D1720" s="80">
        <v>0</v>
      </c>
      <c r="E1720" s="80">
        <v>0</v>
      </c>
      <c r="F1720" s="80">
        <f t="shared" si="84"/>
        <v>1200</v>
      </c>
      <c r="G1720" s="80">
        <v>0</v>
      </c>
      <c r="H1720" s="80">
        <f t="shared" si="85"/>
        <v>142</v>
      </c>
      <c r="I1720" s="80">
        <v>0</v>
      </c>
      <c r="J1720" s="80">
        <v>39</v>
      </c>
      <c r="K1720" s="78">
        <v>130000</v>
      </c>
    </row>
    <row r="1721" spans="1:11">
      <c r="A1721" s="77" t="s">
        <v>91</v>
      </c>
      <c r="B1721" s="77">
        <v>20</v>
      </c>
      <c r="C1721" s="80">
        <v>0</v>
      </c>
      <c r="D1721" s="80">
        <v>0</v>
      </c>
      <c r="E1721" s="80">
        <v>0</v>
      </c>
      <c r="F1721" s="80">
        <f t="shared" si="84"/>
        <v>1228</v>
      </c>
      <c r="G1721" s="80">
        <v>0</v>
      </c>
      <c r="H1721" s="80">
        <f t="shared" si="85"/>
        <v>145</v>
      </c>
      <c r="I1721" s="80">
        <v>0</v>
      </c>
      <c r="J1721" s="80">
        <v>40</v>
      </c>
      <c r="K1721" s="78">
        <v>142000</v>
      </c>
    </row>
    <row r="1722" spans="1:11">
      <c r="A1722" s="77" t="s">
        <v>91</v>
      </c>
      <c r="B1722" s="77">
        <v>20</v>
      </c>
      <c r="C1722" s="80">
        <v>0</v>
      </c>
      <c r="D1722" s="80">
        <v>0</v>
      </c>
      <c r="E1722" s="80">
        <v>0</v>
      </c>
      <c r="F1722" s="80">
        <f t="shared" si="84"/>
        <v>1256</v>
      </c>
      <c r="G1722" s="80">
        <v>0</v>
      </c>
      <c r="H1722" s="80">
        <f t="shared" si="85"/>
        <v>148</v>
      </c>
      <c r="I1722" s="80">
        <v>0</v>
      </c>
      <c r="J1722" s="80">
        <v>41</v>
      </c>
      <c r="K1722" s="78">
        <v>156000</v>
      </c>
    </row>
    <row r="1723" spans="1:11">
      <c r="A1723" s="77" t="s">
        <v>91</v>
      </c>
      <c r="B1723" s="77">
        <v>20</v>
      </c>
      <c r="C1723" s="80">
        <v>0</v>
      </c>
      <c r="D1723" s="80">
        <v>0</v>
      </c>
      <c r="E1723" s="80">
        <v>0</v>
      </c>
      <c r="F1723" s="80">
        <f t="shared" si="84"/>
        <v>1284</v>
      </c>
      <c r="G1723" s="80">
        <v>0</v>
      </c>
      <c r="H1723" s="80">
        <f t="shared" si="85"/>
        <v>151</v>
      </c>
      <c r="I1723" s="80">
        <v>0</v>
      </c>
      <c r="J1723" s="80">
        <v>42</v>
      </c>
      <c r="K1723" s="78">
        <v>171000</v>
      </c>
    </row>
    <row r="1724" spans="1:11">
      <c r="A1724" s="77" t="s">
        <v>91</v>
      </c>
      <c r="B1724" s="77">
        <v>20</v>
      </c>
      <c r="C1724" s="80">
        <v>0</v>
      </c>
      <c r="D1724" s="80">
        <v>0</v>
      </c>
      <c r="E1724" s="80">
        <v>0</v>
      </c>
      <c r="F1724" s="80">
        <f t="shared" si="84"/>
        <v>1312</v>
      </c>
      <c r="G1724" s="80">
        <v>0</v>
      </c>
      <c r="H1724" s="80">
        <f t="shared" si="85"/>
        <v>154</v>
      </c>
      <c r="I1724" s="80">
        <v>0</v>
      </c>
      <c r="J1724" s="80">
        <v>43</v>
      </c>
      <c r="K1724" s="78">
        <v>187000</v>
      </c>
    </row>
    <row r="1725" spans="1:11">
      <c r="A1725" s="77" t="s">
        <v>91</v>
      </c>
      <c r="B1725" s="77">
        <v>20</v>
      </c>
      <c r="C1725" s="80">
        <v>0</v>
      </c>
      <c r="D1725" s="80">
        <v>0</v>
      </c>
      <c r="E1725" s="80">
        <v>0</v>
      </c>
      <c r="F1725" s="80">
        <f t="shared" si="84"/>
        <v>1340</v>
      </c>
      <c r="G1725" s="80">
        <v>0</v>
      </c>
      <c r="H1725" s="80">
        <f t="shared" si="85"/>
        <v>157</v>
      </c>
      <c r="I1725" s="80">
        <v>0</v>
      </c>
      <c r="J1725" s="80">
        <v>44</v>
      </c>
      <c r="K1725" s="78">
        <v>204000</v>
      </c>
    </row>
    <row r="1726" spans="1:11">
      <c r="A1726" s="77" t="s">
        <v>91</v>
      </c>
      <c r="B1726" s="77">
        <v>20</v>
      </c>
      <c r="C1726" s="80">
        <v>0</v>
      </c>
      <c r="D1726" s="80">
        <v>0</v>
      </c>
      <c r="E1726" s="80">
        <v>0</v>
      </c>
      <c r="F1726" s="80">
        <f t="shared" si="84"/>
        <v>1368</v>
      </c>
      <c r="G1726" s="80">
        <v>0</v>
      </c>
      <c r="H1726" s="80">
        <f t="shared" si="85"/>
        <v>160</v>
      </c>
      <c r="I1726" s="80">
        <v>0</v>
      </c>
      <c r="J1726" s="80">
        <v>45</v>
      </c>
      <c r="K1726" s="78">
        <v>222000</v>
      </c>
    </row>
    <row r="1727" spans="1:11">
      <c r="A1727" s="77" t="s">
        <v>91</v>
      </c>
      <c r="B1727" s="77">
        <v>20</v>
      </c>
      <c r="C1727" s="80">
        <v>0</v>
      </c>
      <c r="D1727" s="80">
        <v>0</v>
      </c>
      <c r="E1727" s="80">
        <v>0</v>
      </c>
      <c r="F1727" s="80">
        <f t="shared" si="84"/>
        <v>1396</v>
      </c>
      <c r="G1727" s="80">
        <v>0</v>
      </c>
      <c r="H1727" s="80">
        <f t="shared" si="85"/>
        <v>163</v>
      </c>
      <c r="I1727" s="80">
        <v>0</v>
      </c>
      <c r="J1727" s="80">
        <v>46</v>
      </c>
      <c r="K1727" s="78">
        <v>242000</v>
      </c>
    </row>
    <row r="1728" spans="1:11">
      <c r="A1728" s="77" t="s">
        <v>91</v>
      </c>
      <c r="B1728" s="77">
        <v>20</v>
      </c>
      <c r="C1728" s="80">
        <v>0</v>
      </c>
      <c r="D1728" s="80">
        <v>0</v>
      </c>
      <c r="E1728" s="80">
        <v>0</v>
      </c>
      <c r="F1728" s="80">
        <f t="shared" si="84"/>
        <v>1424</v>
      </c>
      <c r="G1728" s="80">
        <v>0</v>
      </c>
      <c r="H1728" s="80">
        <f t="shared" si="85"/>
        <v>166</v>
      </c>
      <c r="I1728" s="80">
        <v>0</v>
      </c>
      <c r="J1728" s="80">
        <v>47</v>
      </c>
      <c r="K1728" s="78">
        <v>262000</v>
      </c>
    </row>
    <row r="1729" spans="1:11">
      <c r="A1729" s="77" t="s">
        <v>91</v>
      </c>
      <c r="B1729" s="77">
        <v>20</v>
      </c>
      <c r="C1729" s="80">
        <v>0</v>
      </c>
      <c r="D1729" s="80">
        <v>0</v>
      </c>
      <c r="E1729" s="80">
        <v>0</v>
      </c>
      <c r="F1729" s="80">
        <f t="shared" si="84"/>
        <v>1452</v>
      </c>
      <c r="G1729" s="80">
        <v>0</v>
      </c>
      <c r="H1729" s="80">
        <f t="shared" si="85"/>
        <v>169</v>
      </c>
      <c r="I1729" s="80">
        <v>0</v>
      </c>
      <c r="J1729" s="80">
        <v>48</v>
      </c>
      <c r="K1729" s="78">
        <v>284000</v>
      </c>
    </row>
    <row r="1730" spans="1:11">
      <c r="A1730" s="77" t="s">
        <v>91</v>
      </c>
      <c r="B1730" s="77">
        <v>20</v>
      </c>
      <c r="C1730" s="80">
        <v>0</v>
      </c>
      <c r="D1730" s="80">
        <v>0</v>
      </c>
      <c r="E1730" s="80">
        <v>0</v>
      </c>
      <c r="F1730" s="80">
        <f t="shared" si="84"/>
        <v>1480</v>
      </c>
      <c r="G1730" s="80">
        <v>0</v>
      </c>
      <c r="H1730" s="80">
        <f t="shared" si="85"/>
        <v>172</v>
      </c>
      <c r="I1730" s="80">
        <v>0</v>
      </c>
      <c r="J1730" s="80">
        <v>49</v>
      </c>
      <c r="K1730" s="78">
        <v>308000</v>
      </c>
    </row>
    <row r="1731" spans="1:11">
      <c r="A1731" s="77" t="s">
        <v>91</v>
      </c>
      <c r="B1731" s="77">
        <v>20</v>
      </c>
      <c r="C1731" s="80">
        <v>0</v>
      </c>
      <c r="D1731" s="80">
        <v>0</v>
      </c>
      <c r="E1731" s="80">
        <v>0</v>
      </c>
      <c r="F1731" s="80">
        <f t="shared" si="84"/>
        <v>1508</v>
      </c>
      <c r="G1731" s="80">
        <v>0</v>
      </c>
      <c r="H1731" s="80">
        <f t="shared" si="85"/>
        <v>175</v>
      </c>
      <c r="I1731" s="80">
        <v>0</v>
      </c>
      <c r="J1731" s="80">
        <v>50</v>
      </c>
      <c r="K1731" s="78">
        <v>334000</v>
      </c>
    </row>
    <row r="1732" spans="1:11">
      <c r="A1732" s="77" t="s">
        <v>91</v>
      </c>
      <c r="B1732" s="77">
        <v>20</v>
      </c>
      <c r="C1732" s="80">
        <v>0</v>
      </c>
      <c r="D1732" s="80">
        <v>0</v>
      </c>
      <c r="E1732" s="80">
        <v>0</v>
      </c>
      <c r="F1732" s="80">
        <f t="shared" si="84"/>
        <v>1536</v>
      </c>
      <c r="G1732" s="80">
        <v>0</v>
      </c>
      <c r="H1732" s="80">
        <f t="shared" si="85"/>
        <v>178</v>
      </c>
      <c r="I1732" s="80">
        <v>0</v>
      </c>
      <c r="J1732" s="80">
        <v>51</v>
      </c>
      <c r="K1732" s="78">
        <v>361000</v>
      </c>
    </row>
    <row r="1733" spans="1:11">
      <c r="A1733" s="77" t="s">
        <v>91</v>
      </c>
      <c r="B1733" s="77">
        <v>20</v>
      </c>
      <c r="C1733" s="80">
        <v>0</v>
      </c>
      <c r="D1733" s="80">
        <v>0</v>
      </c>
      <c r="E1733" s="80">
        <v>0</v>
      </c>
      <c r="F1733" s="80">
        <f t="shared" si="84"/>
        <v>1564</v>
      </c>
      <c r="G1733" s="80">
        <v>0</v>
      </c>
      <c r="H1733" s="80">
        <f t="shared" si="85"/>
        <v>181</v>
      </c>
      <c r="I1733" s="80">
        <v>0</v>
      </c>
      <c r="J1733" s="80">
        <v>52</v>
      </c>
      <c r="K1733" s="78">
        <v>390000</v>
      </c>
    </row>
    <row r="1734" spans="1:11">
      <c r="A1734" s="77" t="s">
        <v>91</v>
      </c>
      <c r="B1734" s="77">
        <v>20</v>
      </c>
      <c r="C1734" s="80">
        <v>0</v>
      </c>
      <c r="D1734" s="80">
        <v>0</v>
      </c>
      <c r="E1734" s="80">
        <v>0</v>
      </c>
      <c r="F1734" s="80">
        <f t="shared" si="84"/>
        <v>1592</v>
      </c>
      <c r="G1734" s="80">
        <v>0</v>
      </c>
      <c r="H1734" s="80">
        <f t="shared" si="85"/>
        <v>184</v>
      </c>
      <c r="I1734" s="80">
        <v>0</v>
      </c>
      <c r="J1734" s="80">
        <v>53</v>
      </c>
      <c r="K1734" s="78">
        <v>420000</v>
      </c>
    </row>
    <row r="1735" spans="1:11">
      <c r="A1735" s="77" t="s">
        <v>91</v>
      </c>
      <c r="B1735" s="77">
        <v>20</v>
      </c>
      <c r="C1735" s="80">
        <v>0</v>
      </c>
      <c r="D1735" s="80">
        <v>0</v>
      </c>
      <c r="E1735" s="80">
        <v>0</v>
      </c>
      <c r="F1735" s="80">
        <f t="shared" si="84"/>
        <v>1620</v>
      </c>
      <c r="G1735" s="80">
        <v>0</v>
      </c>
      <c r="H1735" s="80">
        <f t="shared" si="85"/>
        <v>187</v>
      </c>
      <c r="I1735" s="80">
        <v>0</v>
      </c>
      <c r="J1735" s="80">
        <v>54</v>
      </c>
      <c r="K1735" s="78">
        <v>453000</v>
      </c>
    </row>
    <row r="1736" spans="1:11">
      <c r="A1736" s="77" t="s">
        <v>91</v>
      </c>
      <c r="B1736" s="77">
        <v>20</v>
      </c>
      <c r="C1736" s="80">
        <v>0</v>
      </c>
      <c r="D1736" s="80">
        <v>0</v>
      </c>
      <c r="E1736" s="80">
        <v>0</v>
      </c>
      <c r="F1736" s="80">
        <f t="shared" si="84"/>
        <v>1648</v>
      </c>
      <c r="G1736" s="80">
        <v>0</v>
      </c>
      <c r="H1736" s="80">
        <f t="shared" si="85"/>
        <v>190</v>
      </c>
      <c r="I1736" s="80">
        <v>0</v>
      </c>
      <c r="J1736" s="80">
        <v>55</v>
      </c>
      <c r="K1736" s="78">
        <v>488000</v>
      </c>
    </row>
    <row r="1737" spans="1:11">
      <c r="A1737" s="77" t="s">
        <v>91</v>
      </c>
      <c r="B1737" s="77">
        <v>20</v>
      </c>
      <c r="C1737" s="80">
        <v>0</v>
      </c>
      <c r="D1737" s="80">
        <v>0</v>
      </c>
      <c r="E1737" s="80">
        <v>0</v>
      </c>
      <c r="F1737" s="80">
        <f t="shared" si="84"/>
        <v>1676</v>
      </c>
      <c r="G1737" s="80">
        <v>0</v>
      </c>
      <c r="H1737" s="80">
        <f t="shared" si="85"/>
        <v>193</v>
      </c>
      <c r="I1737" s="80">
        <v>0</v>
      </c>
      <c r="J1737" s="80">
        <v>56</v>
      </c>
      <c r="K1737" s="78">
        <v>524000</v>
      </c>
    </row>
    <row r="1738" spans="1:11">
      <c r="A1738" s="77" t="s">
        <v>91</v>
      </c>
      <c r="B1738" s="77">
        <v>20</v>
      </c>
      <c r="C1738" s="80">
        <v>0</v>
      </c>
      <c r="D1738" s="80">
        <v>0</v>
      </c>
      <c r="E1738" s="80">
        <v>0</v>
      </c>
      <c r="F1738" s="80">
        <f t="shared" si="84"/>
        <v>1704</v>
      </c>
      <c r="G1738" s="80">
        <v>0</v>
      </c>
      <c r="H1738" s="80">
        <f t="shared" si="85"/>
        <v>196</v>
      </c>
      <c r="I1738" s="80">
        <v>0</v>
      </c>
      <c r="J1738" s="80">
        <v>57</v>
      </c>
      <c r="K1738" s="78">
        <v>563000</v>
      </c>
    </row>
    <row r="1739" spans="1:11">
      <c r="A1739" s="77" t="s">
        <v>91</v>
      </c>
      <c r="B1739" s="77">
        <v>20</v>
      </c>
      <c r="C1739" s="80">
        <v>0</v>
      </c>
      <c r="D1739" s="80">
        <v>0</v>
      </c>
      <c r="E1739" s="80">
        <v>0</v>
      </c>
      <c r="F1739" s="80">
        <f t="shared" si="84"/>
        <v>1732</v>
      </c>
      <c r="G1739" s="80">
        <v>0</v>
      </c>
      <c r="H1739" s="80">
        <f t="shared" si="85"/>
        <v>199</v>
      </c>
      <c r="I1739" s="80">
        <v>0</v>
      </c>
      <c r="J1739" s="80">
        <v>58</v>
      </c>
      <c r="K1739" s="78">
        <v>605000</v>
      </c>
    </row>
    <row r="1740" spans="1:11">
      <c r="A1740" s="77" t="s">
        <v>91</v>
      </c>
      <c r="B1740" s="77">
        <v>20</v>
      </c>
      <c r="C1740" s="80">
        <v>0</v>
      </c>
      <c r="D1740" s="80">
        <v>0</v>
      </c>
      <c r="E1740" s="80">
        <v>0</v>
      </c>
      <c r="F1740" s="80">
        <f t="shared" si="84"/>
        <v>1760</v>
      </c>
      <c r="G1740" s="80">
        <v>0</v>
      </c>
      <c r="H1740" s="80">
        <f t="shared" si="85"/>
        <v>202</v>
      </c>
      <c r="I1740" s="80">
        <v>0</v>
      </c>
      <c r="J1740" s="80">
        <v>59</v>
      </c>
      <c r="K1740" s="78">
        <v>648000</v>
      </c>
    </row>
    <row r="1741" spans="1:11">
      <c r="A1741" s="77" t="s">
        <v>91</v>
      </c>
      <c r="B1741" s="77">
        <v>20</v>
      </c>
      <c r="C1741" s="80">
        <v>0</v>
      </c>
      <c r="D1741" s="80">
        <v>0</v>
      </c>
      <c r="E1741" s="80">
        <v>0</v>
      </c>
      <c r="F1741" s="80">
        <f t="shared" si="84"/>
        <v>1788</v>
      </c>
      <c r="G1741" s="80">
        <v>0</v>
      </c>
      <c r="H1741" s="80">
        <f t="shared" si="85"/>
        <v>205</v>
      </c>
      <c r="I1741" s="80">
        <v>0</v>
      </c>
      <c r="J1741" s="80">
        <v>60</v>
      </c>
      <c r="K1741" s="78">
        <v>695000</v>
      </c>
    </row>
    <row r="1742" spans="1:11">
      <c r="A1742" s="77" t="s">
        <v>91</v>
      </c>
      <c r="B1742" s="77">
        <v>20</v>
      </c>
      <c r="C1742" s="80">
        <v>0</v>
      </c>
      <c r="D1742" s="80">
        <v>0</v>
      </c>
      <c r="E1742" s="80">
        <v>0</v>
      </c>
      <c r="F1742" s="80">
        <f t="shared" si="84"/>
        <v>1816</v>
      </c>
      <c r="G1742" s="80">
        <v>0</v>
      </c>
      <c r="H1742" s="80">
        <f t="shared" si="85"/>
        <v>208</v>
      </c>
      <c r="I1742" s="80">
        <v>0</v>
      </c>
      <c r="J1742" s="80">
        <v>61</v>
      </c>
      <c r="K1742" s="78">
        <v>744000</v>
      </c>
    </row>
    <row r="1743" spans="1:11">
      <c r="A1743" s="77" t="s">
        <v>91</v>
      </c>
      <c r="B1743" s="77">
        <v>20</v>
      </c>
      <c r="C1743" s="80">
        <v>0</v>
      </c>
      <c r="D1743" s="80">
        <v>0</v>
      </c>
      <c r="E1743" s="80">
        <v>0</v>
      </c>
      <c r="F1743" s="80">
        <f t="shared" si="84"/>
        <v>1844</v>
      </c>
      <c r="G1743" s="80">
        <v>0</v>
      </c>
      <c r="H1743" s="80">
        <f t="shared" si="85"/>
        <v>211</v>
      </c>
      <c r="I1743" s="80">
        <v>0</v>
      </c>
      <c r="J1743" s="80">
        <v>62</v>
      </c>
      <c r="K1743" s="78">
        <v>796000</v>
      </c>
    </row>
    <row r="1744" spans="1:11">
      <c r="A1744" s="77" t="s">
        <v>91</v>
      </c>
      <c r="B1744" s="77">
        <v>20</v>
      </c>
      <c r="C1744" s="80">
        <v>0</v>
      </c>
      <c r="D1744" s="80">
        <v>0</v>
      </c>
      <c r="E1744" s="80">
        <v>0</v>
      </c>
      <c r="F1744" s="80">
        <f t="shared" si="84"/>
        <v>1872</v>
      </c>
      <c r="G1744" s="80">
        <v>0</v>
      </c>
      <c r="H1744" s="80">
        <f t="shared" si="85"/>
        <v>214</v>
      </c>
      <c r="I1744" s="80">
        <v>0</v>
      </c>
      <c r="J1744" s="80">
        <v>63</v>
      </c>
      <c r="K1744" s="78">
        <v>851000</v>
      </c>
    </row>
    <row r="1745" spans="1:11">
      <c r="A1745" s="77" t="s">
        <v>91</v>
      </c>
      <c r="B1745" s="77">
        <v>20</v>
      </c>
      <c r="C1745" s="80">
        <v>0</v>
      </c>
      <c r="D1745" s="80">
        <v>0</v>
      </c>
      <c r="E1745" s="80">
        <v>0</v>
      </c>
      <c r="F1745" s="80">
        <f t="shared" si="84"/>
        <v>1900</v>
      </c>
      <c r="G1745" s="80">
        <v>0</v>
      </c>
      <c r="H1745" s="80">
        <f t="shared" si="85"/>
        <v>217</v>
      </c>
      <c r="I1745" s="80">
        <v>0</v>
      </c>
      <c r="J1745" s="80">
        <v>64</v>
      </c>
      <c r="K1745" s="78">
        <v>908000</v>
      </c>
    </row>
    <row r="1746" spans="1:11">
      <c r="A1746" s="77" t="s">
        <v>91</v>
      </c>
      <c r="B1746" s="77">
        <v>20</v>
      </c>
      <c r="C1746" s="80">
        <v>0</v>
      </c>
      <c r="D1746" s="80">
        <v>0</v>
      </c>
      <c r="E1746" s="80">
        <v>0</v>
      </c>
      <c r="F1746" s="80">
        <f t="shared" si="84"/>
        <v>1928</v>
      </c>
      <c r="G1746" s="80">
        <v>0</v>
      </c>
      <c r="H1746" s="80">
        <f t="shared" si="85"/>
        <v>220</v>
      </c>
      <c r="I1746" s="80">
        <v>0</v>
      </c>
      <c r="J1746" s="80">
        <v>65</v>
      </c>
      <c r="K1746" s="78">
        <v>970000</v>
      </c>
    </row>
    <row r="1747" spans="1:11">
      <c r="A1747" s="77" t="s">
        <v>91</v>
      </c>
      <c r="B1747" s="77">
        <v>20</v>
      </c>
      <c r="C1747" s="80">
        <v>0</v>
      </c>
      <c r="D1747" s="80">
        <v>0</v>
      </c>
      <c r="E1747" s="80">
        <v>0</v>
      </c>
      <c r="F1747" s="80">
        <f t="shared" ref="F1747:F1760" si="86">136+28*(J1747-1)</f>
        <v>1956</v>
      </c>
      <c r="G1747" s="80">
        <v>0</v>
      </c>
      <c r="H1747" s="80">
        <f t="shared" ref="H1747:H1760" si="87">28+3*(J1747-1)</f>
        <v>223</v>
      </c>
      <c r="I1747" s="80">
        <v>0</v>
      </c>
      <c r="J1747" s="80">
        <v>66</v>
      </c>
      <c r="K1747" s="78">
        <v>1033000</v>
      </c>
    </row>
    <row r="1748" spans="1:11">
      <c r="A1748" s="77" t="s">
        <v>91</v>
      </c>
      <c r="B1748" s="77">
        <v>20</v>
      </c>
      <c r="C1748" s="80">
        <v>0</v>
      </c>
      <c r="D1748" s="80">
        <v>0</v>
      </c>
      <c r="E1748" s="80">
        <v>0</v>
      </c>
      <c r="F1748" s="80">
        <f t="shared" si="86"/>
        <v>1984</v>
      </c>
      <c r="G1748" s="80">
        <v>0</v>
      </c>
      <c r="H1748" s="80">
        <f t="shared" si="87"/>
        <v>226</v>
      </c>
      <c r="I1748" s="80">
        <v>0</v>
      </c>
      <c r="J1748" s="80">
        <v>67</v>
      </c>
      <c r="K1748" s="78">
        <v>1102000</v>
      </c>
    </row>
    <row r="1749" spans="1:11">
      <c r="A1749" s="77" t="s">
        <v>91</v>
      </c>
      <c r="B1749" s="77">
        <v>20</v>
      </c>
      <c r="C1749" s="80">
        <v>0</v>
      </c>
      <c r="D1749" s="80">
        <v>0</v>
      </c>
      <c r="E1749" s="80">
        <v>0</v>
      </c>
      <c r="F1749" s="80">
        <f t="shared" si="86"/>
        <v>2012</v>
      </c>
      <c r="G1749" s="80">
        <v>0</v>
      </c>
      <c r="H1749" s="80">
        <f t="shared" si="87"/>
        <v>229</v>
      </c>
      <c r="I1749" s="80">
        <v>0</v>
      </c>
      <c r="J1749" s="80">
        <v>68</v>
      </c>
      <c r="K1749" s="78">
        <v>1174000</v>
      </c>
    </row>
    <row r="1750" spans="1:11">
      <c r="A1750" s="77" t="s">
        <v>91</v>
      </c>
      <c r="B1750" s="77">
        <v>20</v>
      </c>
      <c r="C1750" s="80">
        <v>0</v>
      </c>
      <c r="D1750" s="80">
        <v>0</v>
      </c>
      <c r="E1750" s="80">
        <v>0</v>
      </c>
      <c r="F1750" s="80">
        <f t="shared" si="86"/>
        <v>2040</v>
      </c>
      <c r="G1750" s="80">
        <v>0</v>
      </c>
      <c r="H1750" s="80">
        <f t="shared" si="87"/>
        <v>232</v>
      </c>
      <c r="I1750" s="80">
        <v>0</v>
      </c>
      <c r="J1750" s="80">
        <v>69</v>
      </c>
      <c r="K1750" s="78">
        <v>1249000</v>
      </c>
    </row>
    <row r="1751" spans="1:11">
      <c r="A1751" s="77" t="s">
        <v>91</v>
      </c>
      <c r="B1751" s="77">
        <v>20</v>
      </c>
      <c r="C1751" s="80">
        <v>0</v>
      </c>
      <c r="D1751" s="80">
        <v>0</v>
      </c>
      <c r="E1751" s="80">
        <v>0</v>
      </c>
      <c r="F1751" s="80">
        <f t="shared" si="86"/>
        <v>2068</v>
      </c>
      <c r="G1751" s="80">
        <v>0</v>
      </c>
      <c r="H1751" s="80">
        <f t="shared" si="87"/>
        <v>235</v>
      </c>
      <c r="I1751" s="80">
        <v>0</v>
      </c>
      <c r="J1751" s="80">
        <v>70</v>
      </c>
      <c r="K1751" s="78">
        <v>1328000</v>
      </c>
    </row>
    <row r="1752" spans="1:11">
      <c r="A1752" s="77" t="s">
        <v>91</v>
      </c>
      <c r="B1752" s="77">
        <v>20</v>
      </c>
      <c r="C1752" s="80">
        <v>0</v>
      </c>
      <c r="D1752" s="80">
        <v>0</v>
      </c>
      <c r="E1752" s="80">
        <v>0</v>
      </c>
      <c r="F1752" s="80">
        <f t="shared" si="86"/>
        <v>2096</v>
      </c>
      <c r="G1752" s="80">
        <v>0</v>
      </c>
      <c r="H1752" s="80">
        <f t="shared" si="87"/>
        <v>238</v>
      </c>
      <c r="I1752" s="80">
        <v>0</v>
      </c>
      <c r="J1752" s="80">
        <v>71</v>
      </c>
      <c r="K1752" s="78">
        <v>1412000</v>
      </c>
    </row>
    <row r="1753" spans="1:11">
      <c r="A1753" s="77" t="s">
        <v>91</v>
      </c>
      <c r="B1753" s="77">
        <v>20</v>
      </c>
      <c r="C1753" s="80">
        <v>0</v>
      </c>
      <c r="D1753" s="80">
        <v>0</v>
      </c>
      <c r="E1753" s="80">
        <v>0</v>
      </c>
      <c r="F1753" s="80">
        <f t="shared" si="86"/>
        <v>2124</v>
      </c>
      <c r="G1753" s="80">
        <v>0</v>
      </c>
      <c r="H1753" s="80">
        <f t="shared" si="87"/>
        <v>241</v>
      </c>
      <c r="I1753" s="80">
        <v>0</v>
      </c>
      <c r="J1753" s="80">
        <v>72</v>
      </c>
      <c r="K1753" s="78">
        <v>1499000</v>
      </c>
    </row>
    <row r="1754" spans="1:11">
      <c r="A1754" s="77" t="s">
        <v>91</v>
      </c>
      <c r="B1754" s="77">
        <v>20</v>
      </c>
      <c r="C1754" s="80">
        <v>0</v>
      </c>
      <c r="D1754" s="80">
        <v>0</v>
      </c>
      <c r="E1754" s="80">
        <v>0</v>
      </c>
      <c r="F1754" s="80">
        <f t="shared" si="86"/>
        <v>2152</v>
      </c>
      <c r="G1754" s="80">
        <v>0</v>
      </c>
      <c r="H1754" s="80">
        <f t="shared" si="87"/>
        <v>244</v>
      </c>
      <c r="I1754" s="80">
        <v>0</v>
      </c>
      <c r="J1754" s="80">
        <v>73</v>
      </c>
      <c r="K1754" s="78">
        <v>1592000</v>
      </c>
    </row>
    <row r="1755" spans="1:11">
      <c r="A1755" s="77" t="s">
        <v>91</v>
      </c>
      <c r="B1755" s="77">
        <v>20</v>
      </c>
      <c r="C1755" s="80">
        <v>0</v>
      </c>
      <c r="D1755" s="80">
        <v>0</v>
      </c>
      <c r="E1755" s="80">
        <v>0</v>
      </c>
      <c r="F1755" s="80">
        <f t="shared" si="86"/>
        <v>2180</v>
      </c>
      <c r="G1755" s="80">
        <v>0</v>
      </c>
      <c r="H1755" s="80">
        <f t="shared" si="87"/>
        <v>247</v>
      </c>
      <c r="I1755" s="80">
        <v>0</v>
      </c>
      <c r="J1755" s="80">
        <v>74</v>
      </c>
      <c r="K1755" s="78">
        <v>1690000</v>
      </c>
    </row>
    <row r="1756" spans="1:11">
      <c r="A1756" s="77" t="s">
        <v>91</v>
      </c>
      <c r="B1756" s="77">
        <v>20</v>
      </c>
      <c r="C1756" s="80">
        <v>0</v>
      </c>
      <c r="D1756" s="80">
        <v>0</v>
      </c>
      <c r="E1756" s="80">
        <v>0</v>
      </c>
      <c r="F1756" s="80">
        <f t="shared" si="86"/>
        <v>2208</v>
      </c>
      <c r="G1756" s="80">
        <v>0</v>
      </c>
      <c r="H1756" s="80">
        <f t="shared" si="87"/>
        <v>250</v>
      </c>
      <c r="I1756" s="80">
        <v>0</v>
      </c>
      <c r="J1756" s="80">
        <v>75</v>
      </c>
      <c r="K1756" s="78">
        <v>1792000</v>
      </c>
    </row>
    <row r="1757" spans="1:11">
      <c r="A1757" s="77" t="s">
        <v>91</v>
      </c>
      <c r="B1757" s="77">
        <v>20</v>
      </c>
      <c r="C1757" s="80">
        <v>0</v>
      </c>
      <c r="D1757" s="80">
        <v>0</v>
      </c>
      <c r="E1757" s="80">
        <v>0</v>
      </c>
      <c r="F1757" s="80">
        <f t="shared" si="86"/>
        <v>2236</v>
      </c>
      <c r="G1757" s="80">
        <v>0</v>
      </c>
      <c r="H1757" s="80">
        <f t="shared" si="87"/>
        <v>253</v>
      </c>
      <c r="I1757" s="80">
        <v>0</v>
      </c>
      <c r="J1757" s="80">
        <v>76</v>
      </c>
      <c r="K1757" s="78">
        <v>1898000</v>
      </c>
    </row>
    <row r="1758" spans="1:11">
      <c r="A1758" s="77" t="s">
        <v>91</v>
      </c>
      <c r="B1758" s="77">
        <v>20</v>
      </c>
      <c r="C1758" s="80">
        <v>0</v>
      </c>
      <c r="D1758" s="80">
        <v>0</v>
      </c>
      <c r="E1758" s="80">
        <v>0</v>
      </c>
      <c r="F1758" s="80">
        <f t="shared" si="86"/>
        <v>2264</v>
      </c>
      <c r="G1758" s="80">
        <v>0</v>
      </c>
      <c r="H1758" s="80">
        <f t="shared" si="87"/>
        <v>256</v>
      </c>
      <c r="I1758" s="80">
        <v>0</v>
      </c>
      <c r="J1758" s="80">
        <v>77</v>
      </c>
      <c r="K1758" s="78">
        <v>2011000</v>
      </c>
    </row>
    <row r="1759" spans="1:11">
      <c r="A1759" s="77" t="s">
        <v>91</v>
      </c>
      <c r="B1759" s="77">
        <v>20</v>
      </c>
      <c r="C1759" s="80">
        <v>0</v>
      </c>
      <c r="D1759" s="80">
        <v>0</v>
      </c>
      <c r="E1759" s="80">
        <v>0</v>
      </c>
      <c r="F1759" s="80">
        <f t="shared" si="86"/>
        <v>2292</v>
      </c>
      <c r="G1759" s="80">
        <v>0</v>
      </c>
      <c r="H1759" s="80">
        <f t="shared" si="87"/>
        <v>259</v>
      </c>
      <c r="I1759" s="80">
        <v>0</v>
      </c>
      <c r="J1759" s="80">
        <v>78</v>
      </c>
      <c r="K1759" s="78">
        <v>2129000</v>
      </c>
    </row>
    <row r="1760" spans="1:11">
      <c r="A1760" s="77" t="s">
        <v>91</v>
      </c>
      <c r="B1760" s="77">
        <v>20</v>
      </c>
      <c r="C1760" s="80">
        <v>0</v>
      </c>
      <c r="D1760" s="80">
        <v>0</v>
      </c>
      <c r="E1760" s="80">
        <v>0</v>
      </c>
      <c r="F1760" s="80">
        <f t="shared" si="86"/>
        <v>2320</v>
      </c>
      <c r="G1760" s="80">
        <v>0</v>
      </c>
      <c r="H1760" s="80">
        <f t="shared" si="87"/>
        <v>262</v>
      </c>
      <c r="I1760" s="80">
        <v>0</v>
      </c>
      <c r="J1760" s="80">
        <v>79</v>
      </c>
      <c r="K1760" s="78">
        <v>2254000</v>
      </c>
    </row>
    <row r="1761" spans="1:11">
      <c r="A1761" s="77" t="s">
        <v>91</v>
      </c>
      <c r="B1761" s="77">
        <v>20</v>
      </c>
      <c r="C1761" s="80">
        <v>0</v>
      </c>
      <c r="D1761" s="80">
        <v>0</v>
      </c>
      <c r="E1761" s="80">
        <v>0</v>
      </c>
      <c r="F1761" s="80">
        <f>136+28*(J1761-1)</f>
        <v>2348</v>
      </c>
      <c r="G1761" s="80">
        <v>0</v>
      </c>
      <c r="H1761" s="80">
        <f>28+3*(J1761-1)</f>
        <v>265</v>
      </c>
      <c r="I1761" s="80">
        <v>0</v>
      </c>
      <c r="J1761" s="80">
        <v>80</v>
      </c>
      <c r="K1761" s="78">
        <v>2383000</v>
      </c>
    </row>
    <row r="1762" spans="1:11">
      <c r="A1762" s="77" t="s">
        <v>92</v>
      </c>
      <c r="B1762" s="77">
        <v>40</v>
      </c>
      <c r="C1762" s="80">
        <v>0</v>
      </c>
      <c r="D1762" s="80">
        <v>0</v>
      </c>
      <c r="E1762" s="80">
        <v>0</v>
      </c>
      <c r="F1762" s="80">
        <f>254+25*(J1762-1)</f>
        <v>254</v>
      </c>
      <c r="G1762" s="80">
        <v>0</v>
      </c>
      <c r="H1762" s="80">
        <f>42+4*(J1762-1)</f>
        <v>42</v>
      </c>
      <c r="I1762" s="80">
        <v>0</v>
      </c>
      <c r="J1762" s="80">
        <v>1</v>
      </c>
      <c r="K1762" s="78">
        <v>220</v>
      </c>
    </row>
    <row r="1763" spans="1:11">
      <c r="A1763" s="77" t="s">
        <v>92</v>
      </c>
      <c r="B1763" s="77">
        <v>40</v>
      </c>
      <c r="C1763" s="80">
        <v>0</v>
      </c>
      <c r="D1763" s="80">
        <v>0</v>
      </c>
      <c r="E1763" s="80">
        <v>0</v>
      </c>
      <c r="F1763" s="80">
        <f t="shared" ref="F1763:F1826" si="88">254+25*(J1763-1)</f>
        <v>279</v>
      </c>
      <c r="G1763" s="80">
        <v>0</v>
      </c>
      <c r="H1763" s="80">
        <f t="shared" ref="H1763:H1826" si="89">42+4*(J1763-1)</f>
        <v>46</v>
      </c>
      <c r="I1763" s="80">
        <v>0</v>
      </c>
      <c r="J1763" s="80">
        <v>2</v>
      </c>
      <c r="K1763" s="78">
        <v>300</v>
      </c>
    </row>
    <row r="1764" spans="1:11">
      <c r="A1764" s="77" t="s">
        <v>92</v>
      </c>
      <c r="B1764" s="77">
        <v>40</v>
      </c>
      <c r="C1764" s="80">
        <v>0</v>
      </c>
      <c r="D1764" s="80">
        <v>0</v>
      </c>
      <c r="E1764" s="80">
        <v>0</v>
      </c>
      <c r="F1764" s="80">
        <f t="shared" si="88"/>
        <v>304</v>
      </c>
      <c r="G1764" s="80">
        <v>0</v>
      </c>
      <c r="H1764" s="80">
        <f t="shared" si="89"/>
        <v>50</v>
      </c>
      <c r="I1764" s="80">
        <v>0</v>
      </c>
      <c r="J1764" s="80">
        <v>3</v>
      </c>
      <c r="K1764" s="78">
        <v>390</v>
      </c>
    </row>
    <row r="1765" spans="1:11">
      <c r="A1765" s="77" t="s">
        <v>92</v>
      </c>
      <c r="B1765" s="77">
        <v>40</v>
      </c>
      <c r="C1765" s="80">
        <v>0</v>
      </c>
      <c r="D1765" s="80">
        <v>0</v>
      </c>
      <c r="E1765" s="80">
        <v>0</v>
      </c>
      <c r="F1765" s="80">
        <f t="shared" si="88"/>
        <v>329</v>
      </c>
      <c r="G1765" s="80">
        <v>0</v>
      </c>
      <c r="H1765" s="80">
        <f t="shared" si="89"/>
        <v>54</v>
      </c>
      <c r="I1765" s="80">
        <v>0</v>
      </c>
      <c r="J1765" s="80">
        <v>4</v>
      </c>
      <c r="K1765" s="78">
        <v>500</v>
      </c>
    </row>
    <row r="1766" spans="1:11">
      <c r="A1766" s="77" t="s">
        <v>92</v>
      </c>
      <c r="B1766" s="77">
        <v>40</v>
      </c>
      <c r="C1766" s="80">
        <v>0</v>
      </c>
      <c r="D1766" s="80">
        <v>0</v>
      </c>
      <c r="E1766" s="80">
        <v>0</v>
      </c>
      <c r="F1766" s="80">
        <f t="shared" si="88"/>
        <v>354</v>
      </c>
      <c r="G1766" s="80">
        <v>0</v>
      </c>
      <c r="H1766" s="80">
        <f t="shared" si="89"/>
        <v>58</v>
      </c>
      <c r="I1766" s="80">
        <v>0</v>
      </c>
      <c r="J1766" s="80">
        <v>5</v>
      </c>
      <c r="K1766" s="78">
        <v>650</v>
      </c>
    </row>
    <row r="1767" spans="1:11">
      <c r="A1767" s="77" t="s">
        <v>92</v>
      </c>
      <c r="B1767" s="77">
        <v>40</v>
      </c>
      <c r="C1767" s="80">
        <v>0</v>
      </c>
      <c r="D1767" s="80">
        <v>0</v>
      </c>
      <c r="E1767" s="80">
        <v>0</v>
      </c>
      <c r="F1767" s="80">
        <f t="shared" si="88"/>
        <v>379</v>
      </c>
      <c r="G1767" s="80">
        <v>0</v>
      </c>
      <c r="H1767" s="80">
        <f t="shared" si="89"/>
        <v>62</v>
      </c>
      <c r="I1767" s="80">
        <v>0</v>
      </c>
      <c r="J1767" s="80">
        <v>6</v>
      </c>
      <c r="K1767" s="78">
        <v>880</v>
      </c>
    </row>
    <row r="1768" spans="1:11">
      <c r="A1768" s="77" t="s">
        <v>92</v>
      </c>
      <c r="B1768" s="77">
        <v>40</v>
      </c>
      <c r="C1768" s="80">
        <v>0</v>
      </c>
      <c r="D1768" s="80">
        <v>0</v>
      </c>
      <c r="E1768" s="80">
        <v>0</v>
      </c>
      <c r="F1768" s="80">
        <f t="shared" si="88"/>
        <v>404</v>
      </c>
      <c r="G1768" s="80">
        <v>0</v>
      </c>
      <c r="H1768" s="80">
        <f t="shared" si="89"/>
        <v>66</v>
      </c>
      <c r="I1768" s="80">
        <v>0</v>
      </c>
      <c r="J1768" s="80">
        <v>7</v>
      </c>
      <c r="K1768" s="78">
        <v>1200</v>
      </c>
    </row>
    <row r="1769" spans="1:11">
      <c r="A1769" s="77" t="s">
        <v>92</v>
      </c>
      <c r="B1769" s="77">
        <v>40</v>
      </c>
      <c r="C1769" s="80">
        <v>0</v>
      </c>
      <c r="D1769" s="80">
        <v>0</v>
      </c>
      <c r="E1769" s="80">
        <v>0</v>
      </c>
      <c r="F1769" s="80">
        <f t="shared" si="88"/>
        <v>429</v>
      </c>
      <c r="G1769" s="80">
        <v>0</v>
      </c>
      <c r="H1769" s="80">
        <f t="shared" si="89"/>
        <v>70</v>
      </c>
      <c r="I1769" s="80">
        <v>0</v>
      </c>
      <c r="J1769" s="80">
        <v>8</v>
      </c>
      <c r="K1769" s="78">
        <v>1500</v>
      </c>
    </row>
    <row r="1770" spans="1:11">
      <c r="A1770" s="77" t="s">
        <v>92</v>
      </c>
      <c r="B1770" s="77">
        <v>40</v>
      </c>
      <c r="C1770" s="80">
        <v>0</v>
      </c>
      <c r="D1770" s="80">
        <v>0</v>
      </c>
      <c r="E1770" s="80">
        <v>0</v>
      </c>
      <c r="F1770" s="80">
        <f t="shared" si="88"/>
        <v>454</v>
      </c>
      <c r="G1770" s="80">
        <v>0</v>
      </c>
      <c r="H1770" s="80">
        <f t="shared" si="89"/>
        <v>74</v>
      </c>
      <c r="I1770" s="80">
        <v>0</v>
      </c>
      <c r="J1770" s="80">
        <v>9</v>
      </c>
      <c r="K1770" s="78">
        <v>1800</v>
      </c>
    </row>
    <row r="1771" spans="1:11">
      <c r="A1771" s="77" t="s">
        <v>92</v>
      </c>
      <c r="B1771" s="77">
        <v>40</v>
      </c>
      <c r="C1771" s="80">
        <v>0</v>
      </c>
      <c r="D1771" s="80">
        <v>0</v>
      </c>
      <c r="E1771" s="80">
        <v>0</v>
      </c>
      <c r="F1771" s="80">
        <f t="shared" si="88"/>
        <v>479</v>
      </c>
      <c r="G1771" s="80">
        <v>0</v>
      </c>
      <c r="H1771" s="80">
        <f t="shared" si="89"/>
        <v>78</v>
      </c>
      <c r="I1771" s="80">
        <v>0</v>
      </c>
      <c r="J1771" s="80">
        <v>10</v>
      </c>
      <c r="K1771" s="78">
        <v>2300</v>
      </c>
    </row>
    <row r="1772" spans="1:11">
      <c r="A1772" s="77" t="s">
        <v>92</v>
      </c>
      <c r="B1772" s="77">
        <v>40</v>
      </c>
      <c r="C1772" s="80">
        <v>0</v>
      </c>
      <c r="D1772" s="80">
        <v>0</v>
      </c>
      <c r="E1772" s="80">
        <v>0</v>
      </c>
      <c r="F1772" s="80">
        <f t="shared" si="88"/>
        <v>504</v>
      </c>
      <c r="G1772" s="80">
        <v>0</v>
      </c>
      <c r="H1772" s="80">
        <f t="shared" si="89"/>
        <v>82</v>
      </c>
      <c r="I1772" s="80">
        <v>0</v>
      </c>
      <c r="J1772" s="80">
        <v>11</v>
      </c>
      <c r="K1772" s="78">
        <v>2900</v>
      </c>
    </row>
    <row r="1773" spans="1:11">
      <c r="A1773" s="77" t="s">
        <v>92</v>
      </c>
      <c r="B1773" s="77">
        <v>40</v>
      </c>
      <c r="C1773" s="80">
        <v>0</v>
      </c>
      <c r="D1773" s="80">
        <v>0</v>
      </c>
      <c r="E1773" s="80">
        <v>0</v>
      </c>
      <c r="F1773" s="80">
        <f t="shared" si="88"/>
        <v>529</v>
      </c>
      <c r="G1773" s="80">
        <v>0</v>
      </c>
      <c r="H1773" s="80">
        <f t="shared" si="89"/>
        <v>86</v>
      </c>
      <c r="I1773" s="80">
        <v>0</v>
      </c>
      <c r="J1773" s="80">
        <v>12</v>
      </c>
      <c r="K1773" s="78">
        <v>3400</v>
      </c>
    </row>
    <row r="1774" spans="1:11">
      <c r="A1774" s="77" t="s">
        <v>92</v>
      </c>
      <c r="B1774" s="77">
        <v>40</v>
      </c>
      <c r="C1774" s="80">
        <v>0</v>
      </c>
      <c r="D1774" s="80">
        <v>0</v>
      </c>
      <c r="E1774" s="80">
        <v>0</v>
      </c>
      <c r="F1774" s="80">
        <f t="shared" si="88"/>
        <v>554</v>
      </c>
      <c r="G1774" s="80">
        <v>0</v>
      </c>
      <c r="H1774" s="80">
        <f t="shared" si="89"/>
        <v>90</v>
      </c>
      <c r="I1774" s="80">
        <v>0</v>
      </c>
      <c r="J1774" s="80">
        <v>13</v>
      </c>
      <c r="K1774" s="78">
        <v>4200</v>
      </c>
    </row>
    <row r="1775" spans="1:11">
      <c r="A1775" s="77" t="s">
        <v>92</v>
      </c>
      <c r="B1775" s="77">
        <v>40</v>
      </c>
      <c r="C1775" s="80">
        <v>0</v>
      </c>
      <c r="D1775" s="80">
        <v>0</v>
      </c>
      <c r="E1775" s="80">
        <v>0</v>
      </c>
      <c r="F1775" s="80">
        <f t="shared" si="88"/>
        <v>579</v>
      </c>
      <c r="G1775" s="80">
        <v>0</v>
      </c>
      <c r="H1775" s="80">
        <f t="shared" si="89"/>
        <v>94</v>
      </c>
      <c r="I1775" s="80">
        <v>0</v>
      </c>
      <c r="J1775" s="80">
        <v>14</v>
      </c>
      <c r="K1775" s="78">
        <v>5000</v>
      </c>
    </row>
    <row r="1776" spans="1:11">
      <c r="A1776" s="77" t="s">
        <v>92</v>
      </c>
      <c r="B1776" s="77">
        <v>40</v>
      </c>
      <c r="C1776" s="80">
        <v>0</v>
      </c>
      <c r="D1776" s="80">
        <v>0</v>
      </c>
      <c r="E1776" s="80">
        <v>0</v>
      </c>
      <c r="F1776" s="80">
        <f t="shared" si="88"/>
        <v>604</v>
      </c>
      <c r="G1776" s="80">
        <v>0</v>
      </c>
      <c r="H1776" s="80">
        <f t="shared" si="89"/>
        <v>98</v>
      </c>
      <c r="I1776" s="80">
        <v>0</v>
      </c>
      <c r="J1776" s="80">
        <v>15</v>
      </c>
      <c r="K1776" s="78">
        <v>6100</v>
      </c>
    </row>
    <row r="1777" spans="1:11">
      <c r="A1777" s="77" t="s">
        <v>92</v>
      </c>
      <c r="B1777" s="77">
        <v>40</v>
      </c>
      <c r="C1777" s="80">
        <v>0</v>
      </c>
      <c r="D1777" s="80">
        <v>0</v>
      </c>
      <c r="E1777" s="80">
        <v>0</v>
      </c>
      <c r="F1777" s="80">
        <f t="shared" si="88"/>
        <v>629</v>
      </c>
      <c r="G1777" s="80">
        <v>0</v>
      </c>
      <c r="H1777" s="80">
        <f t="shared" si="89"/>
        <v>102</v>
      </c>
      <c r="I1777" s="80">
        <v>0</v>
      </c>
      <c r="J1777" s="80">
        <v>16</v>
      </c>
      <c r="K1777" s="78">
        <v>7200</v>
      </c>
    </row>
    <row r="1778" spans="1:11">
      <c r="A1778" s="77" t="s">
        <v>92</v>
      </c>
      <c r="B1778" s="77">
        <v>40</v>
      </c>
      <c r="C1778" s="80">
        <v>0</v>
      </c>
      <c r="D1778" s="80">
        <v>0</v>
      </c>
      <c r="E1778" s="80">
        <v>0</v>
      </c>
      <c r="F1778" s="80">
        <f t="shared" si="88"/>
        <v>654</v>
      </c>
      <c r="G1778" s="80">
        <v>0</v>
      </c>
      <c r="H1778" s="80">
        <f t="shared" si="89"/>
        <v>106</v>
      </c>
      <c r="I1778" s="80">
        <v>0</v>
      </c>
      <c r="J1778" s="80">
        <v>17</v>
      </c>
      <c r="K1778" s="78">
        <v>8600</v>
      </c>
    </row>
    <row r="1779" spans="1:11">
      <c r="A1779" s="77" t="s">
        <v>92</v>
      </c>
      <c r="B1779" s="77">
        <v>40</v>
      </c>
      <c r="C1779" s="80">
        <v>0</v>
      </c>
      <c r="D1779" s="80">
        <v>0</v>
      </c>
      <c r="E1779" s="80">
        <v>0</v>
      </c>
      <c r="F1779" s="80">
        <f t="shared" si="88"/>
        <v>679</v>
      </c>
      <c r="G1779" s="80">
        <v>0</v>
      </c>
      <c r="H1779" s="80">
        <f t="shared" si="89"/>
        <v>110</v>
      </c>
      <c r="I1779" s="80">
        <v>0</v>
      </c>
      <c r="J1779" s="80">
        <v>18</v>
      </c>
      <c r="K1779" s="78">
        <v>10000</v>
      </c>
    </row>
    <row r="1780" spans="1:11">
      <c r="A1780" s="77" t="s">
        <v>92</v>
      </c>
      <c r="B1780" s="77">
        <v>40</v>
      </c>
      <c r="C1780" s="80">
        <v>0</v>
      </c>
      <c r="D1780" s="80">
        <v>0</v>
      </c>
      <c r="E1780" s="80">
        <v>0</v>
      </c>
      <c r="F1780" s="80">
        <f t="shared" si="88"/>
        <v>704</v>
      </c>
      <c r="G1780" s="80">
        <v>0</v>
      </c>
      <c r="H1780" s="80">
        <f t="shared" si="89"/>
        <v>114</v>
      </c>
      <c r="I1780" s="80">
        <v>0</v>
      </c>
      <c r="J1780" s="80">
        <v>19</v>
      </c>
      <c r="K1780" s="78">
        <v>11700</v>
      </c>
    </row>
    <row r="1781" spans="1:11">
      <c r="A1781" s="77" t="s">
        <v>92</v>
      </c>
      <c r="B1781" s="77">
        <v>40</v>
      </c>
      <c r="C1781" s="80">
        <v>0</v>
      </c>
      <c r="D1781" s="80">
        <v>0</v>
      </c>
      <c r="E1781" s="80">
        <v>0</v>
      </c>
      <c r="F1781" s="80">
        <f t="shared" si="88"/>
        <v>729</v>
      </c>
      <c r="G1781" s="80">
        <v>0</v>
      </c>
      <c r="H1781" s="80">
        <f t="shared" si="89"/>
        <v>118</v>
      </c>
      <c r="I1781" s="80">
        <v>0</v>
      </c>
      <c r="J1781" s="80">
        <v>20</v>
      </c>
      <c r="K1781" s="78">
        <v>13600</v>
      </c>
    </row>
    <row r="1782" spans="1:11">
      <c r="A1782" s="77" t="s">
        <v>92</v>
      </c>
      <c r="B1782" s="77">
        <v>40</v>
      </c>
      <c r="C1782" s="80">
        <v>0</v>
      </c>
      <c r="D1782" s="80">
        <v>0</v>
      </c>
      <c r="E1782" s="80">
        <v>0</v>
      </c>
      <c r="F1782" s="80">
        <f t="shared" si="88"/>
        <v>754</v>
      </c>
      <c r="G1782" s="80">
        <v>0</v>
      </c>
      <c r="H1782" s="80">
        <f t="shared" si="89"/>
        <v>122</v>
      </c>
      <c r="I1782" s="80">
        <v>0</v>
      </c>
      <c r="J1782" s="80">
        <v>21</v>
      </c>
      <c r="K1782" s="78">
        <v>15900</v>
      </c>
    </row>
    <row r="1783" spans="1:11">
      <c r="A1783" s="77" t="s">
        <v>92</v>
      </c>
      <c r="B1783" s="77">
        <v>40</v>
      </c>
      <c r="C1783" s="80">
        <v>0</v>
      </c>
      <c r="D1783" s="80">
        <v>0</v>
      </c>
      <c r="E1783" s="80">
        <v>0</v>
      </c>
      <c r="F1783" s="80">
        <f t="shared" si="88"/>
        <v>779</v>
      </c>
      <c r="G1783" s="80">
        <v>0</v>
      </c>
      <c r="H1783" s="80">
        <f t="shared" si="89"/>
        <v>126</v>
      </c>
      <c r="I1783" s="80">
        <v>0</v>
      </c>
      <c r="J1783" s="80">
        <v>22</v>
      </c>
      <c r="K1783" s="78">
        <v>18300</v>
      </c>
    </row>
    <row r="1784" spans="1:11">
      <c r="A1784" s="77" t="s">
        <v>92</v>
      </c>
      <c r="B1784" s="77">
        <v>40</v>
      </c>
      <c r="C1784" s="80">
        <v>0</v>
      </c>
      <c r="D1784" s="80">
        <v>0</v>
      </c>
      <c r="E1784" s="80">
        <v>0</v>
      </c>
      <c r="F1784" s="80">
        <f t="shared" si="88"/>
        <v>804</v>
      </c>
      <c r="G1784" s="80">
        <v>0</v>
      </c>
      <c r="H1784" s="80">
        <f t="shared" si="89"/>
        <v>130</v>
      </c>
      <c r="I1784" s="80">
        <v>0</v>
      </c>
      <c r="J1784" s="80">
        <v>23</v>
      </c>
      <c r="K1784" s="78">
        <v>21100</v>
      </c>
    </row>
    <row r="1785" spans="1:11">
      <c r="A1785" s="77" t="s">
        <v>92</v>
      </c>
      <c r="B1785" s="77">
        <v>40</v>
      </c>
      <c r="C1785" s="80">
        <v>0</v>
      </c>
      <c r="D1785" s="80">
        <v>0</v>
      </c>
      <c r="E1785" s="80">
        <v>0</v>
      </c>
      <c r="F1785" s="80">
        <f t="shared" si="88"/>
        <v>829</v>
      </c>
      <c r="G1785" s="80">
        <v>0</v>
      </c>
      <c r="H1785" s="80">
        <f t="shared" si="89"/>
        <v>134</v>
      </c>
      <c r="I1785" s="80">
        <v>0</v>
      </c>
      <c r="J1785" s="80">
        <v>24</v>
      </c>
      <c r="K1785" s="78">
        <v>24100</v>
      </c>
    </row>
    <row r="1786" spans="1:11">
      <c r="A1786" s="77" t="s">
        <v>92</v>
      </c>
      <c r="B1786" s="77">
        <v>40</v>
      </c>
      <c r="C1786" s="80">
        <v>0</v>
      </c>
      <c r="D1786" s="80">
        <v>0</v>
      </c>
      <c r="E1786" s="80">
        <v>0</v>
      </c>
      <c r="F1786" s="80">
        <f t="shared" si="88"/>
        <v>854</v>
      </c>
      <c r="G1786" s="80">
        <v>0</v>
      </c>
      <c r="H1786" s="80">
        <f t="shared" si="89"/>
        <v>138</v>
      </c>
      <c r="I1786" s="80">
        <v>0</v>
      </c>
      <c r="J1786" s="80">
        <v>25</v>
      </c>
      <c r="K1786" s="78">
        <v>27400</v>
      </c>
    </row>
    <row r="1787" spans="1:11">
      <c r="A1787" s="77" t="s">
        <v>92</v>
      </c>
      <c r="B1787" s="77">
        <v>40</v>
      </c>
      <c r="C1787" s="80">
        <v>0</v>
      </c>
      <c r="D1787" s="80">
        <v>0</v>
      </c>
      <c r="E1787" s="80">
        <v>0</v>
      </c>
      <c r="F1787" s="80">
        <f t="shared" si="88"/>
        <v>879</v>
      </c>
      <c r="G1787" s="80">
        <v>0</v>
      </c>
      <c r="H1787" s="80">
        <f t="shared" si="89"/>
        <v>142</v>
      </c>
      <c r="I1787" s="80">
        <v>0</v>
      </c>
      <c r="J1787" s="80">
        <v>26</v>
      </c>
      <c r="K1787" s="78">
        <v>31300</v>
      </c>
    </row>
    <row r="1788" spans="1:11">
      <c r="A1788" s="77" t="s">
        <v>92</v>
      </c>
      <c r="B1788" s="77">
        <v>40</v>
      </c>
      <c r="C1788" s="80">
        <v>0</v>
      </c>
      <c r="D1788" s="80">
        <v>0</v>
      </c>
      <c r="E1788" s="80">
        <v>0</v>
      </c>
      <c r="F1788" s="80">
        <f t="shared" si="88"/>
        <v>904</v>
      </c>
      <c r="G1788" s="80">
        <v>0</v>
      </c>
      <c r="H1788" s="80">
        <f t="shared" si="89"/>
        <v>146</v>
      </c>
      <c r="I1788" s="80">
        <v>0</v>
      </c>
      <c r="J1788" s="80">
        <v>27</v>
      </c>
      <c r="K1788" s="78">
        <v>35400</v>
      </c>
    </row>
    <row r="1789" spans="1:11">
      <c r="A1789" s="77" t="s">
        <v>92</v>
      </c>
      <c r="B1789" s="77">
        <v>40</v>
      </c>
      <c r="C1789" s="80">
        <v>0</v>
      </c>
      <c r="D1789" s="80">
        <v>0</v>
      </c>
      <c r="E1789" s="80">
        <v>0</v>
      </c>
      <c r="F1789" s="80">
        <f t="shared" si="88"/>
        <v>929</v>
      </c>
      <c r="G1789" s="80">
        <v>0</v>
      </c>
      <c r="H1789" s="80">
        <f t="shared" si="89"/>
        <v>150</v>
      </c>
      <c r="I1789" s="80">
        <v>0</v>
      </c>
      <c r="J1789" s="80">
        <v>28</v>
      </c>
      <c r="K1789" s="78">
        <v>40100</v>
      </c>
    </row>
    <row r="1790" spans="1:11">
      <c r="A1790" s="77" t="s">
        <v>92</v>
      </c>
      <c r="B1790" s="77">
        <v>40</v>
      </c>
      <c r="C1790" s="80">
        <v>0</v>
      </c>
      <c r="D1790" s="80">
        <v>0</v>
      </c>
      <c r="E1790" s="80">
        <v>0</v>
      </c>
      <c r="F1790" s="80">
        <f t="shared" si="88"/>
        <v>954</v>
      </c>
      <c r="G1790" s="80">
        <v>0</v>
      </c>
      <c r="H1790" s="80">
        <f t="shared" si="89"/>
        <v>154</v>
      </c>
      <c r="I1790" s="80">
        <v>0</v>
      </c>
      <c r="J1790" s="80">
        <v>29</v>
      </c>
      <c r="K1790" s="78">
        <v>45100</v>
      </c>
    </row>
    <row r="1791" spans="1:11">
      <c r="A1791" s="77" t="s">
        <v>92</v>
      </c>
      <c r="B1791" s="77">
        <v>40</v>
      </c>
      <c r="C1791" s="80">
        <v>0</v>
      </c>
      <c r="D1791" s="80">
        <v>0</v>
      </c>
      <c r="E1791" s="80">
        <v>0</v>
      </c>
      <c r="F1791" s="80">
        <f t="shared" si="88"/>
        <v>979</v>
      </c>
      <c r="G1791" s="80">
        <v>0</v>
      </c>
      <c r="H1791" s="80">
        <f t="shared" si="89"/>
        <v>158</v>
      </c>
      <c r="I1791" s="80">
        <v>0</v>
      </c>
      <c r="J1791" s="80">
        <v>30</v>
      </c>
      <c r="K1791" s="78">
        <v>50600</v>
      </c>
    </row>
    <row r="1792" spans="1:11">
      <c r="A1792" s="77" t="s">
        <v>92</v>
      </c>
      <c r="B1792" s="77">
        <v>40</v>
      </c>
      <c r="C1792" s="80">
        <v>0</v>
      </c>
      <c r="D1792" s="80">
        <v>0</v>
      </c>
      <c r="E1792" s="80">
        <v>0</v>
      </c>
      <c r="F1792" s="80">
        <f t="shared" si="88"/>
        <v>1004</v>
      </c>
      <c r="G1792" s="80">
        <v>0</v>
      </c>
      <c r="H1792" s="80">
        <f t="shared" si="89"/>
        <v>162</v>
      </c>
      <c r="I1792" s="80">
        <v>0</v>
      </c>
      <c r="J1792" s="80">
        <v>31</v>
      </c>
      <c r="K1792" s="78">
        <v>56800</v>
      </c>
    </row>
    <row r="1793" spans="1:11">
      <c r="A1793" s="77" t="s">
        <v>92</v>
      </c>
      <c r="B1793" s="77">
        <v>40</v>
      </c>
      <c r="C1793" s="80">
        <v>0</v>
      </c>
      <c r="D1793" s="80">
        <v>0</v>
      </c>
      <c r="E1793" s="80">
        <v>0</v>
      </c>
      <c r="F1793" s="80">
        <f t="shared" si="88"/>
        <v>1029</v>
      </c>
      <c r="G1793" s="80">
        <v>0</v>
      </c>
      <c r="H1793" s="80">
        <f t="shared" si="89"/>
        <v>166</v>
      </c>
      <c r="I1793" s="80">
        <v>0</v>
      </c>
      <c r="J1793" s="80">
        <v>32</v>
      </c>
      <c r="K1793" s="78">
        <v>63200</v>
      </c>
    </row>
    <row r="1794" spans="1:11">
      <c r="A1794" s="77" t="s">
        <v>92</v>
      </c>
      <c r="B1794" s="77">
        <v>40</v>
      </c>
      <c r="C1794" s="80">
        <v>0</v>
      </c>
      <c r="D1794" s="80">
        <v>0</v>
      </c>
      <c r="E1794" s="80">
        <v>0</v>
      </c>
      <c r="F1794" s="80">
        <f t="shared" si="88"/>
        <v>1054</v>
      </c>
      <c r="G1794" s="80">
        <v>0</v>
      </c>
      <c r="H1794" s="80">
        <f t="shared" si="89"/>
        <v>170</v>
      </c>
      <c r="I1794" s="80">
        <v>0</v>
      </c>
      <c r="J1794" s="80">
        <v>33</v>
      </c>
      <c r="K1794" s="78">
        <v>70600</v>
      </c>
    </row>
    <row r="1795" spans="1:11">
      <c r="A1795" s="77" t="s">
        <v>92</v>
      </c>
      <c r="B1795" s="77">
        <v>40</v>
      </c>
      <c r="C1795" s="80">
        <v>0</v>
      </c>
      <c r="D1795" s="80">
        <v>0</v>
      </c>
      <c r="E1795" s="80">
        <v>0</v>
      </c>
      <c r="F1795" s="80">
        <f t="shared" si="88"/>
        <v>1079</v>
      </c>
      <c r="G1795" s="80">
        <v>0</v>
      </c>
      <c r="H1795" s="80">
        <f t="shared" si="89"/>
        <v>174</v>
      </c>
      <c r="I1795" s="80">
        <v>0</v>
      </c>
      <c r="J1795" s="80">
        <v>34</v>
      </c>
      <c r="K1795" s="78">
        <v>78400</v>
      </c>
    </row>
    <row r="1796" spans="1:11">
      <c r="A1796" s="77" t="s">
        <v>92</v>
      </c>
      <c r="B1796" s="77">
        <v>40</v>
      </c>
      <c r="C1796" s="80">
        <v>0</v>
      </c>
      <c r="D1796" s="80">
        <v>0</v>
      </c>
      <c r="E1796" s="80">
        <v>0</v>
      </c>
      <c r="F1796" s="80">
        <f t="shared" si="88"/>
        <v>1104</v>
      </c>
      <c r="G1796" s="80">
        <v>0</v>
      </c>
      <c r="H1796" s="80">
        <f t="shared" si="89"/>
        <v>178</v>
      </c>
      <c r="I1796" s="80">
        <v>0</v>
      </c>
      <c r="J1796" s="80">
        <v>35</v>
      </c>
      <c r="K1796" s="78">
        <v>87000</v>
      </c>
    </row>
    <row r="1797" spans="1:11">
      <c r="A1797" s="77" t="s">
        <v>92</v>
      </c>
      <c r="B1797" s="77">
        <v>40</v>
      </c>
      <c r="C1797" s="80">
        <v>0</v>
      </c>
      <c r="D1797" s="80">
        <v>0</v>
      </c>
      <c r="E1797" s="80">
        <v>0</v>
      </c>
      <c r="F1797" s="80">
        <f t="shared" si="88"/>
        <v>1129</v>
      </c>
      <c r="G1797" s="80">
        <v>0</v>
      </c>
      <c r="H1797" s="80">
        <f t="shared" si="89"/>
        <v>182</v>
      </c>
      <c r="I1797" s="80">
        <v>0</v>
      </c>
      <c r="J1797" s="80">
        <v>36</v>
      </c>
      <c r="K1797" s="78">
        <v>96400</v>
      </c>
    </row>
    <row r="1798" spans="1:11">
      <c r="A1798" s="77" t="s">
        <v>92</v>
      </c>
      <c r="B1798" s="77">
        <v>40</v>
      </c>
      <c r="C1798" s="80">
        <v>0</v>
      </c>
      <c r="D1798" s="80">
        <v>0</v>
      </c>
      <c r="E1798" s="80">
        <v>0</v>
      </c>
      <c r="F1798" s="80">
        <f t="shared" si="88"/>
        <v>1154</v>
      </c>
      <c r="G1798" s="80">
        <v>0</v>
      </c>
      <c r="H1798" s="80">
        <f t="shared" si="89"/>
        <v>186</v>
      </c>
      <c r="I1798" s="80">
        <v>0</v>
      </c>
      <c r="J1798" s="80">
        <v>37</v>
      </c>
      <c r="K1798" s="78">
        <v>107000</v>
      </c>
    </row>
    <row r="1799" spans="1:11">
      <c r="A1799" s="77" t="s">
        <v>92</v>
      </c>
      <c r="B1799" s="77">
        <v>40</v>
      </c>
      <c r="C1799" s="80">
        <v>0</v>
      </c>
      <c r="D1799" s="80">
        <v>0</v>
      </c>
      <c r="E1799" s="80">
        <v>0</v>
      </c>
      <c r="F1799" s="80">
        <f t="shared" si="88"/>
        <v>1179</v>
      </c>
      <c r="G1799" s="80">
        <v>0</v>
      </c>
      <c r="H1799" s="80">
        <f t="shared" si="89"/>
        <v>190</v>
      </c>
      <c r="I1799" s="80">
        <v>0</v>
      </c>
      <c r="J1799" s="80">
        <v>38</v>
      </c>
      <c r="K1799" s="78">
        <v>118000</v>
      </c>
    </row>
    <row r="1800" spans="1:11">
      <c r="A1800" s="77" t="s">
        <v>92</v>
      </c>
      <c r="B1800" s="77">
        <v>40</v>
      </c>
      <c r="C1800" s="80">
        <v>0</v>
      </c>
      <c r="D1800" s="80">
        <v>0</v>
      </c>
      <c r="E1800" s="80">
        <v>0</v>
      </c>
      <c r="F1800" s="80">
        <f t="shared" si="88"/>
        <v>1204</v>
      </c>
      <c r="G1800" s="80">
        <v>0</v>
      </c>
      <c r="H1800" s="80">
        <f t="shared" si="89"/>
        <v>194</v>
      </c>
      <c r="I1800" s="80">
        <v>0</v>
      </c>
      <c r="J1800" s="80">
        <v>39</v>
      </c>
      <c r="K1800" s="78">
        <v>130000</v>
      </c>
    </row>
    <row r="1801" spans="1:11">
      <c r="A1801" s="77" t="s">
        <v>92</v>
      </c>
      <c r="B1801" s="77">
        <v>40</v>
      </c>
      <c r="C1801" s="80">
        <v>0</v>
      </c>
      <c r="D1801" s="80">
        <v>0</v>
      </c>
      <c r="E1801" s="80">
        <v>0</v>
      </c>
      <c r="F1801" s="80">
        <f t="shared" si="88"/>
        <v>1229</v>
      </c>
      <c r="G1801" s="80">
        <v>0</v>
      </c>
      <c r="H1801" s="80">
        <f t="shared" si="89"/>
        <v>198</v>
      </c>
      <c r="I1801" s="80">
        <v>0</v>
      </c>
      <c r="J1801" s="80">
        <v>40</v>
      </c>
      <c r="K1801" s="78">
        <v>142000</v>
      </c>
    </row>
    <row r="1802" spans="1:11">
      <c r="A1802" s="77" t="s">
        <v>92</v>
      </c>
      <c r="B1802" s="77">
        <v>40</v>
      </c>
      <c r="C1802" s="80">
        <v>0</v>
      </c>
      <c r="D1802" s="80">
        <v>0</v>
      </c>
      <c r="E1802" s="80">
        <v>0</v>
      </c>
      <c r="F1802" s="80">
        <f t="shared" si="88"/>
        <v>1254</v>
      </c>
      <c r="G1802" s="80">
        <v>0</v>
      </c>
      <c r="H1802" s="80">
        <f t="shared" si="89"/>
        <v>202</v>
      </c>
      <c r="I1802" s="80">
        <v>0</v>
      </c>
      <c r="J1802" s="80">
        <v>41</v>
      </c>
      <c r="K1802" s="78">
        <v>156000</v>
      </c>
    </row>
    <row r="1803" spans="1:11">
      <c r="A1803" s="77" t="s">
        <v>92</v>
      </c>
      <c r="B1803" s="77">
        <v>40</v>
      </c>
      <c r="C1803" s="80">
        <v>0</v>
      </c>
      <c r="D1803" s="80">
        <v>0</v>
      </c>
      <c r="E1803" s="80">
        <v>0</v>
      </c>
      <c r="F1803" s="80">
        <f t="shared" si="88"/>
        <v>1279</v>
      </c>
      <c r="G1803" s="80">
        <v>0</v>
      </c>
      <c r="H1803" s="80">
        <f t="shared" si="89"/>
        <v>206</v>
      </c>
      <c r="I1803" s="80">
        <v>0</v>
      </c>
      <c r="J1803" s="80">
        <v>42</v>
      </c>
      <c r="K1803" s="78">
        <v>171000</v>
      </c>
    </row>
    <row r="1804" spans="1:11">
      <c r="A1804" s="77" t="s">
        <v>92</v>
      </c>
      <c r="B1804" s="77">
        <v>40</v>
      </c>
      <c r="C1804" s="80">
        <v>0</v>
      </c>
      <c r="D1804" s="80">
        <v>0</v>
      </c>
      <c r="E1804" s="80">
        <v>0</v>
      </c>
      <c r="F1804" s="80">
        <f t="shared" si="88"/>
        <v>1304</v>
      </c>
      <c r="G1804" s="80">
        <v>0</v>
      </c>
      <c r="H1804" s="80">
        <f t="shared" si="89"/>
        <v>210</v>
      </c>
      <c r="I1804" s="80">
        <v>0</v>
      </c>
      <c r="J1804" s="80">
        <v>43</v>
      </c>
      <c r="K1804" s="78">
        <v>187000</v>
      </c>
    </row>
    <row r="1805" spans="1:11">
      <c r="A1805" s="77" t="s">
        <v>92</v>
      </c>
      <c r="B1805" s="77">
        <v>40</v>
      </c>
      <c r="C1805" s="80">
        <v>0</v>
      </c>
      <c r="D1805" s="80">
        <v>0</v>
      </c>
      <c r="E1805" s="80">
        <v>0</v>
      </c>
      <c r="F1805" s="80">
        <f t="shared" si="88"/>
        <v>1329</v>
      </c>
      <c r="G1805" s="80">
        <v>0</v>
      </c>
      <c r="H1805" s="80">
        <f t="shared" si="89"/>
        <v>214</v>
      </c>
      <c r="I1805" s="80">
        <v>0</v>
      </c>
      <c r="J1805" s="80">
        <v>44</v>
      </c>
      <c r="K1805" s="78">
        <v>204000</v>
      </c>
    </row>
    <row r="1806" spans="1:11">
      <c r="A1806" s="77" t="s">
        <v>92</v>
      </c>
      <c r="B1806" s="77">
        <v>40</v>
      </c>
      <c r="C1806" s="80">
        <v>0</v>
      </c>
      <c r="D1806" s="80">
        <v>0</v>
      </c>
      <c r="E1806" s="80">
        <v>0</v>
      </c>
      <c r="F1806" s="80">
        <f t="shared" si="88"/>
        <v>1354</v>
      </c>
      <c r="G1806" s="80">
        <v>0</v>
      </c>
      <c r="H1806" s="80">
        <f t="shared" si="89"/>
        <v>218</v>
      </c>
      <c r="I1806" s="80">
        <v>0</v>
      </c>
      <c r="J1806" s="80">
        <v>45</v>
      </c>
      <c r="K1806" s="78">
        <v>222000</v>
      </c>
    </row>
    <row r="1807" spans="1:11">
      <c r="A1807" s="77" t="s">
        <v>92</v>
      </c>
      <c r="B1807" s="77">
        <v>40</v>
      </c>
      <c r="C1807" s="80">
        <v>0</v>
      </c>
      <c r="D1807" s="80">
        <v>0</v>
      </c>
      <c r="E1807" s="80">
        <v>0</v>
      </c>
      <c r="F1807" s="80">
        <f t="shared" si="88"/>
        <v>1379</v>
      </c>
      <c r="G1807" s="80">
        <v>0</v>
      </c>
      <c r="H1807" s="80">
        <f t="shared" si="89"/>
        <v>222</v>
      </c>
      <c r="I1807" s="80">
        <v>0</v>
      </c>
      <c r="J1807" s="80">
        <v>46</v>
      </c>
      <c r="K1807" s="78">
        <v>242000</v>
      </c>
    </row>
    <row r="1808" spans="1:11">
      <c r="A1808" s="77" t="s">
        <v>92</v>
      </c>
      <c r="B1808" s="77">
        <v>40</v>
      </c>
      <c r="C1808" s="80">
        <v>0</v>
      </c>
      <c r="D1808" s="80">
        <v>0</v>
      </c>
      <c r="E1808" s="80">
        <v>0</v>
      </c>
      <c r="F1808" s="80">
        <f t="shared" si="88"/>
        <v>1404</v>
      </c>
      <c r="G1808" s="80">
        <v>0</v>
      </c>
      <c r="H1808" s="80">
        <f t="shared" si="89"/>
        <v>226</v>
      </c>
      <c r="I1808" s="80">
        <v>0</v>
      </c>
      <c r="J1808" s="80">
        <v>47</v>
      </c>
      <c r="K1808" s="78">
        <v>262000</v>
      </c>
    </row>
    <row r="1809" spans="1:11">
      <c r="A1809" s="77" t="s">
        <v>92</v>
      </c>
      <c r="B1809" s="77">
        <v>40</v>
      </c>
      <c r="C1809" s="80">
        <v>0</v>
      </c>
      <c r="D1809" s="80">
        <v>0</v>
      </c>
      <c r="E1809" s="80">
        <v>0</v>
      </c>
      <c r="F1809" s="80">
        <f t="shared" si="88"/>
        <v>1429</v>
      </c>
      <c r="G1809" s="80">
        <v>0</v>
      </c>
      <c r="H1809" s="80">
        <f t="shared" si="89"/>
        <v>230</v>
      </c>
      <c r="I1809" s="80">
        <v>0</v>
      </c>
      <c r="J1809" s="80">
        <v>48</v>
      </c>
      <c r="K1809" s="78">
        <v>284000</v>
      </c>
    </row>
    <row r="1810" spans="1:11">
      <c r="A1810" s="77" t="s">
        <v>92</v>
      </c>
      <c r="B1810" s="77">
        <v>40</v>
      </c>
      <c r="C1810" s="80">
        <v>0</v>
      </c>
      <c r="D1810" s="80">
        <v>0</v>
      </c>
      <c r="E1810" s="80">
        <v>0</v>
      </c>
      <c r="F1810" s="80">
        <f t="shared" si="88"/>
        <v>1454</v>
      </c>
      <c r="G1810" s="80">
        <v>0</v>
      </c>
      <c r="H1810" s="80">
        <f t="shared" si="89"/>
        <v>234</v>
      </c>
      <c r="I1810" s="80">
        <v>0</v>
      </c>
      <c r="J1810" s="80">
        <v>49</v>
      </c>
      <c r="K1810" s="78">
        <v>308000</v>
      </c>
    </row>
    <row r="1811" spans="1:11">
      <c r="A1811" s="77" t="s">
        <v>92</v>
      </c>
      <c r="B1811" s="77">
        <v>40</v>
      </c>
      <c r="C1811" s="80">
        <v>0</v>
      </c>
      <c r="D1811" s="80">
        <v>0</v>
      </c>
      <c r="E1811" s="80">
        <v>0</v>
      </c>
      <c r="F1811" s="80">
        <f t="shared" si="88"/>
        <v>1479</v>
      </c>
      <c r="G1811" s="80">
        <v>0</v>
      </c>
      <c r="H1811" s="80">
        <f t="shared" si="89"/>
        <v>238</v>
      </c>
      <c r="I1811" s="80">
        <v>0</v>
      </c>
      <c r="J1811" s="80">
        <v>50</v>
      </c>
      <c r="K1811" s="78">
        <v>334000</v>
      </c>
    </row>
    <row r="1812" spans="1:11">
      <c r="A1812" s="77" t="s">
        <v>92</v>
      </c>
      <c r="B1812" s="77">
        <v>40</v>
      </c>
      <c r="C1812" s="80">
        <v>0</v>
      </c>
      <c r="D1812" s="80">
        <v>0</v>
      </c>
      <c r="E1812" s="80">
        <v>0</v>
      </c>
      <c r="F1812" s="80">
        <f t="shared" si="88"/>
        <v>1504</v>
      </c>
      <c r="G1812" s="80">
        <v>0</v>
      </c>
      <c r="H1812" s="80">
        <f t="shared" si="89"/>
        <v>242</v>
      </c>
      <c r="I1812" s="80">
        <v>0</v>
      </c>
      <c r="J1812" s="80">
        <v>51</v>
      </c>
      <c r="K1812" s="78">
        <v>361000</v>
      </c>
    </row>
    <row r="1813" spans="1:11">
      <c r="A1813" s="77" t="s">
        <v>92</v>
      </c>
      <c r="B1813" s="77">
        <v>40</v>
      </c>
      <c r="C1813" s="80">
        <v>0</v>
      </c>
      <c r="D1813" s="80">
        <v>0</v>
      </c>
      <c r="E1813" s="80">
        <v>0</v>
      </c>
      <c r="F1813" s="80">
        <f t="shared" si="88"/>
        <v>1529</v>
      </c>
      <c r="G1813" s="80">
        <v>0</v>
      </c>
      <c r="H1813" s="80">
        <f t="shared" si="89"/>
        <v>246</v>
      </c>
      <c r="I1813" s="80">
        <v>0</v>
      </c>
      <c r="J1813" s="80">
        <v>52</v>
      </c>
      <c r="K1813" s="78">
        <v>390000</v>
      </c>
    </row>
    <row r="1814" spans="1:11">
      <c r="A1814" s="77" t="s">
        <v>92</v>
      </c>
      <c r="B1814" s="77">
        <v>40</v>
      </c>
      <c r="C1814" s="80">
        <v>0</v>
      </c>
      <c r="D1814" s="80">
        <v>0</v>
      </c>
      <c r="E1814" s="80">
        <v>0</v>
      </c>
      <c r="F1814" s="80">
        <f t="shared" si="88"/>
        <v>1554</v>
      </c>
      <c r="G1814" s="80">
        <v>0</v>
      </c>
      <c r="H1814" s="80">
        <f t="shared" si="89"/>
        <v>250</v>
      </c>
      <c r="I1814" s="80">
        <v>0</v>
      </c>
      <c r="J1814" s="80">
        <v>53</v>
      </c>
      <c r="K1814" s="78">
        <v>420000</v>
      </c>
    </row>
    <row r="1815" spans="1:11">
      <c r="A1815" s="77" t="s">
        <v>92</v>
      </c>
      <c r="B1815" s="77">
        <v>40</v>
      </c>
      <c r="C1815" s="80">
        <v>0</v>
      </c>
      <c r="D1815" s="80">
        <v>0</v>
      </c>
      <c r="E1815" s="80">
        <v>0</v>
      </c>
      <c r="F1815" s="80">
        <f t="shared" si="88"/>
        <v>1579</v>
      </c>
      <c r="G1815" s="80">
        <v>0</v>
      </c>
      <c r="H1815" s="80">
        <f t="shared" si="89"/>
        <v>254</v>
      </c>
      <c r="I1815" s="80">
        <v>0</v>
      </c>
      <c r="J1815" s="80">
        <v>54</v>
      </c>
      <c r="K1815" s="78">
        <v>453000</v>
      </c>
    </row>
    <row r="1816" spans="1:11">
      <c r="A1816" s="77" t="s">
        <v>92</v>
      </c>
      <c r="B1816" s="77">
        <v>40</v>
      </c>
      <c r="C1816" s="80">
        <v>0</v>
      </c>
      <c r="D1816" s="80">
        <v>0</v>
      </c>
      <c r="E1816" s="80">
        <v>0</v>
      </c>
      <c r="F1816" s="80">
        <f t="shared" si="88"/>
        <v>1604</v>
      </c>
      <c r="G1816" s="80">
        <v>0</v>
      </c>
      <c r="H1816" s="80">
        <f t="shared" si="89"/>
        <v>258</v>
      </c>
      <c r="I1816" s="80">
        <v>0</v>
      </c>
      <c r="J1816" s="80">
        <v>55</v>
      </c>
      <c r="K1816" s="78">
        <v>488000</v>
      </c>
    </row>
    <row r="1817" spans="1:11">
      <c r="A1817" s="77" t="s">
        <v>92</v>
      </c>
      <c r="B1817" s="77">
        <v>40</v>
      </c>
      <c r="C1817" s="80">
        <v>0</v>
      </c>
      <c r="D1817" s="80">
        <v>0</v>
      </c>
      <c r="E1817" s="80">
        <v>0</v>
      </c>
      <c r="F1817" s="80">
        <f t="shared" si="88"/>
        <v>1629</v>
      </c>
      <c r="G1817" s="80">
        <v>0</v>
      </c>
      <c r="H1817" s="80">
        <f t="shared" si="89"/>
        <v>262</v>
      </c>
      <c r="I1817" s="80">
        <v>0</v>
      </c>
      <c r="J1817" s="80">
        <v>56</v>
      </c>
      <c r="K1817" s="78">
        <v>524000</v>
      </c>
    </row>
    <row r="1818" spans="1:11">
      <c r="A1818" s="77" t="s">
        <v>92</v>
      </c>
      <c r="B1818" s="77">
        <v>40</v>
      </c>
      <c r="C1818" s="80">
        <v>0</v>
      </c>
      <c r="D1818" s="80">
        <v>0</v>
      </c>
      <c r="E1818" s="80">
        <v>0</v>
      </c>
      <c r="F1818" s="80">
        <f t="shared" si="88"/>
        <v>1654</v>
      </c>
      <c r="G1818" s="80">
        <v>0</v>
      </c>
      <c r="H1818" s="80">
        <f t="shared" si="89"/>
        <v>266</v>
      </c>
      <c r="I1818" s="80">
        <v>0</v>
      </c>
      <c r="J1818" s="80">
        <v>57</v>
      </c>
      <c r="K1818" s="78">
        <v>563000</v>
      </c>
    </row>
    <row r="1819" spans="1:11">
      <c r="A1819" s="77" t="s">
        <v>92</v>
      </c>
      <c r="B1819" s="77">
        <v>40</v>
      </c>
      <c r="C1819" s="80">
        <v>0</v>
      </c>
      <c r="D1819" s="80">
        <v>0</v>
      </c>
      <c r="E1819" s="80">
        <v>0</v>
      </c>
      <c r="F1819" s="80">
        <f t="shared" si="88"/>
        <v>1679</v>
      </c>
      <c r="G1819" s="80">
        <v>0</v>
      </c>
      <c r="H1819" s="80">
        <f t="shared" si="89"/>
        <v>270</v>
      </c>
      <c r="I1819" s="80">
        <v>0</v>
      </c>
      <c r="J1819" s="80">
        <v>58</v>
      </c>
      <c r="K1819" s="78">
        <v>605000</v>
      </c>
    </row>
    <row r="1820" spans="1:11">
      <c r="A1820" s="77" t="s">
        <v>92</v>
      </c>
      <c r="B1820" s="77">
        <v>40</v>
      </c>
      <c r="C1820" s="80">
        <v>0</v>
      </c>
      <c r="D1820" s="80">
        <v>0</v>
      </c>
      <c r="E1820" s="80">
        <v>0</v>
      </c>
      <c r="F1820" s="80">
        <f t="shared" si="88"/>
        <v>1704</v>
      </c>
      <c r="G1820" s="80">
        <v>0</v>
      </c>
      <c r="H1820" s="80">
        <f t="shared" si="89"/>
        <v>274</v>
      </c>
      <c r="I1820" s="80">
        <v>0</v>
      </c>
      <c r="J1820" s="80">
        <v>59</v>
      </c>
      <c r="K1820" s="78">
        <v>648000</v>
      </c>
    </row>
    <row r="1821" spans="1:11">
      <c r="A1821" s="77" t="s">
        <v>92</v>
      </c>
      <c r="B1821" s="77">
        <v>40</v>
      </c>
      <c r="C1821" s="80">
        <v>0</v>
      </c>
      <c r="D1821" s="80">
        <v>0</v>
      </c>
      <c r="E1821" s="80">
        <v>0</v>
      </c>
      <c r="F1821" s="80">
        <f t="shared" si="88"/>
        <v>1729</v>
      </c>
      <c r="G1821" s="80">
        <v>0</v>
      </c>
      <c r="H1821" s="80">
        <f t="shared" si="89"/>
        <v>278</v>
      </c>
      <c r="I1821" s="80">
        <v>0</v>
      </c>
      <c r="J1821" s="80">
        <v>60</v>
      </c>
      <c r="K1821" s="78">
        <v>695000</v>
      </c>
    </row>
    <row r="1822" spans="1:11">
      <c r="A1822" s="77" t="s">
        <v>92</v>
      </c>
      <c r="B1822" s="77">
        <v>40</v>
      </c>
      <c r="C1822" s="80">
        <v>0</v>
      </c>
      <c r="D1822" s="80">
        <v>0</v>
      </c>
      <c r="E1822" s="80">
        <v>0</v>
      </c>
      <c r="F1822" s="80">
        <f t="shared" si="88"/>
        <v>1754</v>
      </c>
      <c r="G1822" s="80">
        <v>0</v>
      </c>
      <c r="H1822" s="80">
        <f t="shared" si="89"/>
        <v>282</v>
      </c>
      <c r="I1822" s="80">
        <v>0</v>
      </c>
      <c r="J1822" s="80">
        <v>61</v>
      </c>
      <c r="K1822" s="78">
        <v>744000</v>
      </c>
    </row>
    <row r="1823" spans="1:11">
      <c r="A1823" s="77" t="s">
        <v>92</v>
      </c>
      <c r="B1823" s="77">
        <v>40</v>
      </c>
      <c r="C1823" s="80">
        <v>0</v>
      </c>
      <c r="D1823" s="80">
        <v>0</v>
      </c>
      <c r="E1823" s="80">
        <v>0</v>
      </c>
      <c r="F1823" s="80">
        <f t="shared" si="88"/>
        <v>1779</v>
      </c>
      <c r="G1823" s="80">
        <v>0</v>
      </c>
      <c r="H1823" s="80">
        <f t="shared" si="89"/>
        <v>286</v>
      </c>
      <c r="I1823" s="80">
        <v>0</v>
      </c>
      <c r="J1823" s="80">
        <v>62</v>
      </c>
      <c r="K1823" s="78">
        <v>796000</v>
      </c>
    </row>
    <row r="1824" spans="1:11">
      <c r="A1824" s="77" t="s">
        <v>92</v>
      </c>
      <c r="B1824" s="77">
        <v>40</v>
      </c>
      <c r="C1824" s="80">
        <v>0</v>
      </c>
      <c r="D1824" s="80">
        <v>0</v>
      </c>
      <c r="E1824" s="80">
        <v>0</v>
      </c>
      <c r="F1824" s="80">
        <f t="shared" si="88"/>
        <v>1804</v>
      </c>
      <c r="G1824" s="80">
        <v>0</v>
      </c>
      <c r="H1824" s="80">
        <f t="shared" si="89"/>
        <v>290</v>
      </c>
      <c r="I1824" s="80">
        <v>0</v>
      </c>
      <c r="J1824" s="80">
        <v>63</v>
      </c>
      <c r="K1824" s="78">
        <v>851000</v>
      </c>
    </row>
    <row r="1825" spans="1:11">
      <c r="A1825" s="77" t="s">
        <v>92</v>
      </c>
      <c r="B1825" s="77">
        <v>40</v>
      </c>
      <c r="C1825" s="80">
        <v>0</v>
      </c>
      <c r="D1825" s="80">
        <v>0</v>
      </c>
      <c r="E1825" s="80">
        <v>0</v>
      </c>
      <c r="F1825" s="80">
        <f t="shared" si="88"/>
        <v>1829</v>
      </c>
      <c r="G1825" s="80">
        <v>0</v>
      </c>
      <c r="H1825" s="80">
        <f t="shared" si="89"/>
        <v>294</v>
      </c>
      <c r="I1825" s="80">
        <v>0</v>
      </c>
      <c r="J1825" s="80">
        <v>64</v>
      </c>
      <c r="K1825" s="78">
        <v>908000</v>
      </c>
    </row>
    <row r="1826" spans="1:11">
      <c r="A1826" s="77" t="s">
        <v>92</v>
      </c>
      <c r="B1826" s="77">
        <v>40</v>
      </c>
      <c r="C1826" s="80">
        <v>0</v>
      </c>
      <c r="D1826" s="80">
        <v>0</v>
      </c>
      <c r="E1826" s="80">
        <v>0</v>
      </c>
      <c r="F1826" s="80">
        <f t="shared" si="88"/>
        <v>1854</v>
      </c>
      <c r="G1826" s="80">
        <v>0</v>
      </c>
      <c r="H1826" s="80">
        <f t="shared" si="89"/>
        <v>298</v>
      </c>
      <c r="I1826" s="80">
        <v>0</v>
      </c>
      <c r="J1826" s="80">
        <v>65</v>
      </c>
      <c r="K1826" s="78">
        <v>970000</v>
      </c>
    </row>
    <row r="1827" spans="1:11">
      <c r="A1827" s="77" t="s">
        <v>92</v>
      </c>
      <c r="B1827" s="77">
        <v>40</v>
      </c>
      <c r="C1827" s="80">
        <v>0</v>
      </c>
      <c r="D1827" s="80">
        <v>0</v>
      </c>
      <c r="E1827" s="80">
        <v>0</v>
      </c>
      <c r="F1827" s="80">
        <f t="shared" ref="F1827:F1841" si="90">254+25*(J1827-1)</f>
        <v>1879</v>
      </c>
      <c r="G1827" s="80">
        <v>0</v>
      </c>
      <c r="H1827" s="80">
        <f t="shared" ref="H1827:H1841" si="91">42+4*(J1827-1)</f>
        <v>302</v>
      </c>
      <c r="I1827" s="80">
        <v>0</v>
      </c>
      <c r="J1827" s="80">
        <v>66</v>
      </c>
      <c r="K1827" s="78">
        <v>1033000</v>
      </c>
    </row>
    <row r="1828" spans="1:11">
      <c r="A1828" s="77" t="s">
        <v>92</v>
      </c>
      <c r="B1828" s="77">
        <v>40</v>
      </c>
      <c r="C1828" s="80">
        <v>0</v>
      </c>
      <c r="D1828" s="80">
        <v>0</v>
      </c>
      <c r="E1828" s="80">
        <v>0</v>
      </c>
      <c r="F1828" s="80">
        <f t="shared" si="90"/>
        <v>1904</v>
      </c>
      <c r="G1828" s="80">
        <v>0</v>
      </c>
      <c r="H1828" s="80">
        <f t="shared" si="91"/>
        <v>306</v>
      </c>
      <c r="I1828" s="80">
        <v>0</v>
      </c>
      <c r="J1828" s="80">
        <v>67</v>
      </c>
      <c r="K1828" s="78">
        <v>1102000</v>
      </c>
    </row>
    <row r="1829" spans="1:11">
      <c r="A1829" s="77" t="s">
        <v>92</v>
      </c>
      <c r="B1829" s="77">
        <v>40</v>
      </c>
      <c r="C1829" s="80">
        <v>0</v>
      </c>
      <c r="D1829" s="80">
        <v>0</v>
      </c>
      <c r="E1829" s="80">
        <v>0</v>
      </c>
      <c r="F1829" s="80">
        <f t="shared" si="90"/>
        <v>1929</v>
      </c>
      <c r="G1829" s="80">
        <v>0</v>
      </c>
      <c r="H1829" s="80">
        <f t="shared" si="91"/>
        <v>310</v>
      </c>
      <c r="I1829" s="80">
        <v>0</v>
      </c>
      <c r="J1829" s="80">
        <v>68</v>
      </c>
      <c r="K1829" s="78">
        <v>1174000</v>
      </c>
    </row>
    <row r="1830" spans="1:11">
      <c r="A1830" s="77" t="s">
        <v>92</v>
      </c>
      <c r="B1830" s="77">
        <v>40</v>
      </c>
      <c r="C1830" s="80">
        <v>0</v>
      </c>
      <c r="D1830" s="80">
        <v>0</v>
      </c>
      <c r="E1830" s="80">
        <v>0</v>
      </c>
      <c r="F1830" s="80">
        <f t="shared" si="90"/>
        <v>1954</v>
      </c>
      <c r="G1830" s="80">
        <v>0</v>
      </c>
      <c r="H1830" s="80">
        <f t="shared" si="91"/>
        <v>314</v>
      </c>
      <c r="I1830" s="80">
        <v>0</v>
      </c>
      <c r="J1830" s="80">
        <v>69</v>
      </c>
      <c r="K1830" s="78">
        <v>1249000</v>
      </c>
    </row>
    <row r="1831" spans="1:11">
      <c r="A1831" s="77" t="s">
        <v>92</v>
      </c>
      <c r="B1831" s="77">
        <v>40</v>
      </c>
      <c r="C1831" s="80">
        <v>0</v>
      </c>
      <c r="D1831" s="80">
        <v>0</v>
      </c>
      <c r="E1831" s="80">
        <v>0</v>
      </c>
      <c r="F1831" s="80">
        <f t="shared" si="90"/>
        <v>1979</v>
      </c>
      <c r="G1831" s="80">
        <v>0</v>
      </c>
      <c r="H1831" s="80">
        <f t="shared" si="91"/>
        <v>318</v>
      </c>
      <c r="I1831" s="80">
        <v>0</v>
      </c>
      <c r="J1831" s="80">
        <v>70</v>
      </c>
      <c r="K1831" s="78">
        <v>1328000</v>
      </c>
    </row>
    <row r="1832" spans="1:11">
      <c r="A1832" s="77" t="s">
        <v>92</v>
      </c>
      <c r="B1832" s="77">
        <v>40</v>
      </c>
      <c r="C1832" s="80">
        <v>0</v>
      </c>
      <c r="D1832" s="80">
        <v>0</v>
      </c>
      <c r="E1832" s="80">
        <v>0</v>
      </c>
      <c r="F1832" s="80">
        <f t="shared" si="90"/>
        <v>2004</v>
      </c>
      <c r="G1832" s="80">
        <v>0</v>
      </c>
      <c r="H1832" s="80">
        <f t="shared" si="91"/>
        <v>322</v>
      </c>
      <c r="I1832" s="80">
        <v>0</v>
      </c>
      <c r="J1832" s="80">
        <v>71</v>
      </c>
      <c r="K1832" s="78">
        <v>1412000</v>
      </c>
    </row>
    <row r="1833" spans="1:11">
      <c r="A1833" s="77" t="s">
        <v>92</v>
      </c>
      <c r="B1833" s="77">
        <v>40</v>
      </c>
      <c r="C1833" s="80">
        <v>0</v>
      </c>
      <c r="D1833" s="80">
        <v>0</v>
      </c>
      <c r="E1833" s="80">
        <v>0</v>
      </c>
      <c r="F1833" s="80">
        <f t="shared" si="90"/>
        <v>2029</v>
      </c>
      <c r="G1833" s="80">
        <v>0</v>
      </c>
      <c r="H1833" s="80">
        <f t="shared" si="91"/>
        <v>326</v>
      </c>
      <c r="I1833" s="80">
        <v>0</v>
      </c>
      <c r="J1833" s="80">
        <v>72</v>
      </c>
      <c r="K1833" s="78">
        <v>1499000</v>
      </c>
    </row>
    <row r="1834" spans="1:11">
      <c r="A1834" s="77" t="s">
        <v>92</v>
      </c>
      <c r="B1834" s="77">
        <v>40</v>
      </c>
      <c r="C1834" s="80">
        <v>0</v>
      </c>
      <c r="D1834" s="80">
        <v>0</v>
      </c>
      <c r="E1834" s="80">
        <v>0</v>
      </c>
      <c r="F1834" s="80">
        <f t="shared" si="90"/>
        <v>2054</v>
      </c>
      <c r="G1834" s="80">
        <v>0</v>
      </c>
      <c r="H1834" s="80">
        <f t="shared" si="91"/>
        <v>330</v>
      </c>
      <c r="I1834" s="80">
        <v>0</v>
      </c>
      <c r="J1834" s="80">
        <v>73</v>
      </c>
      <c r="K1834" s="78">
        <v>1592000</v>
      </c>
    </row>
    <row r="1835" spans="1:11">
      <c r="A1835" s="77" t="s">
        <v>92</v>
      </c>
      <c r="B1835" s="77">
        <v>40</v>
      </c>
      <c r="C1835" s="80">
        <v>0</v>
      </c>
      <c r="D1835" s="80">
        <v>0</v>
      </c>
      <c r="E1835" s="80">
        <v>0</v>
      </c>
      <c r="F1835" s="80">
        <f t="shared" si="90"/>
        <v>2079</v>
      </c>
      <c r="G1835" s="80">
        <v>0</v>
      </c>
      <c r="H1835" s="80">
        <f t="shared" si="91"/>
        <v>334</v>
      </c>
      <c r="I1835" s="80">
        <v>0</v>
      </c>
      <c r="J1835" s="80">
        <v>74</v>
      </c>
      <c r="K1835" s="78">
        <v>1690000</v>
      </c>
    </row>
    <row r="1836" spans="1:11">
      <c r="A1836" s="77" t="s">
        <v>92</v>
      </c>
      <c r="B1836" s="77">
        <v>40</v>
      </c>
      <c r="C1836" s="80">
        <v>0</v>
      </c>
      <c r="D1836" s="80">
        <v>0</v>
      </c>
      <c r="E1836" s="80">
        <v>0</v>
      </c>
      <c r="F1836" s="80">
        <f t="shared" si="90"/>
        <v>2104</v>
      </c>
      <c r="G1836" s="80">
        <v>0</v>
      </c>
      <c r="H1836" s="80">
        <f t="shared" si="91"/>
        <v>338</v>
      </c>
      <c r="I1836" s="80">
        <v>0</v>
      </c>
      <c r="J1836" s="80">
        <v>75</v>
      </c>
      <c r="K1836" s="78">
        <v>1792000</v>
      </c>
    </row>
    <row r="1837" spans="1:11">
      <c r="A1837" s="77" t="s">
        <v>92</v>
      </c>
      <c r="B1837" s="77">
        <v>40</v>
      </c>
      <c r="C1837" s="80">
        <v>0</v>
      </c>
      <c r="D1837" s="80">
        <v>0</v>
      </c>
      <c r="E1837" s="80">
        <v>0</v>
      </c>
      <c r="F1837" s="80">
        <f t="shared" si="90"/>
        <v>2129</v>
      </c>
      <c r="G1837" s="80">
        <v>0</v>
      </c>
      <c r="H1837" s="80">
        <f t="shared" si="91"/>
        <v>342</v>
      </c>
      <c r="I1837" s="80">
        <v>0</v>
      </c>
      <c r="J1837" s="80">
        <v>76</v>
      </c>
      <c r="K1837" s="78">
        <v>1898000</v>
      </c>
    </row>
    <row r="1838" spans="1:11">
      <c r="A1838" s="77" t="s">
        <v>92</v>
      </c>
      <c r="B1838" s="77">
        <v>40</v>
      </c>
      <c r="C1838" s="80">
        <v>0</v>
      </c>
      <c r="D1838" s="80">
        <v>0</v>
      </c>
      <c r="E1838" s="80">
        <v>0</v>
      </c>
      <c r="F1838" s="80">
        <f t="shared" si="90"/>
        <v>2154</v>
      </c>
      <c r="G1838" s="80">
        <v>0</v>
      </c>
      <c r="H1838" s="80">
        <f t="shared" si="91"/>
        <v>346</v>
      </c>
      <c r="I1838" s="80">
        <v>0</v>
      </c>
      <c r="J1838" s="80">
        <v>77</v>
      </c>
      <c r="K1838" s="78">
        <v>2011000</v>
      </c>
    </row>
    <row r="1839" spans="1:11">
      <c r="A1839" s="77" t="s">
        <v>92</v>
      </c>
      <c r="B1839" s="77">
        <v>40</v>
      </c>
      <c r="C1839" s="80">
        <v>0</v>
      </c>
      <c r="D1839" s="80">
        <v>0</v>
      </c>
      <c r="E1839" s="80">
        <v>0</v>
      </c>
      <c r="F1839" s="80">
        <f t="shared" si="90"/>
        <v>2179</v>
      </c>
      <c r="G1839" s="80">
        <v>0</v>
      </c>
      <c r="H1839" s="80">
        <f t="shared" si="91"/>
        <v>350</v>
      </c>
      <c r="I1839" s="80">
        <v>0</v>
      </c>
      <c r="J1839" s="80">
        <v>78</v>
      </c>
      <c r="K1839" s="78">
        <v>2129000</v>
      </c>
    </row>
    <row r="1840" spans="1:11">
      <c r="A1840" s="77" t="s">
        <v>92</v>
      </c>
      <c r="B1840" s="77">
        <v>40</v>
      </c>
      <c r="C1840" s="80">
        <v>0</v>
      </c>
      <c r="D1840" s="80">
        <v>0</v>
      </c>
      <c r="E1840" s="80">
        <v>0</v>
      </c>
      <c r="F1840" s="80">
        <f t="shared" si="90"/>
        <v>2204</v>
      </c>
      <c r="G1840" s="80">
        <v>0</v>
      </c>
      <c r="H1840" s="80">
        <f t="shared" si="91"/>
        <v>354</v>
      </c>
      <c r="I1840" s="80">
        <v>0</v>
      </c>
      <c r="J1840" s="80">
        <v>79</v>
      </c>
      <c r="K1840" s="78">
        <v>2254000</v>
      </c>
    </row>
    <row r="1841" spans="1:11">
      <c r="A1841" s="77" t="s">
        <v>92</v>
      </c>
      <c r="B1841" s="77">
        <v>40</v>
      </c>
      <c r="C1841" s="80">
        <v>0</v>
      </c>
      <c r="D1841" s="80">
        <v>0</v>
      </c>
      <c r="E1841" s="80">
        <v>0</v>
      </c>
      <c r="F1841" s="80">
        <f t="shared" si="90"/>
        <v>2229</v>
      </c>
      <c r="G1841" s="80">
        <v>0</v>
      </c>
      <c r="H1841" s="80">
        <f t="shared" si="91"/>
        <v>358</v>
      </c>
      <c r="I1841" s="80">
        <v>0</v>
      </c>
      <c r="J1841" s="80">
        <v>80</v>
      </c>
      <c r="K1841" s="78">
        <v>2383000</v>
      </c>
    </row>
    <row r="1842" spans="1:11">
      <c r="A1842" s="81" t="s">
        <v>93</v>
      </c>
      <c r="B1842" s="80">
        <v>60</v>
      </c>
      <c r="C1842" s="80">
        <v>0</v>
      </c>
      <c r="D1842" s="80">
        <v>0</v>
      </c>
      <c r="E1842" s="80">
        <v>0</v>
      </c>
      <c r="F1842" s="80">
        <f>329+34*(J1842-1)</f>
        <v>329</v>
      </c>
      <c r="G1842" s="80">
        <v>0</v>
      </c>
      <c r="H1842" s="80">
        <f>56+5*(J1842-1)</f>
        <v>56</v>
      </c>
      <c r="I1842" s="80">
        <v>0</v>
      </c>
      <c r="J1842" s="80">
        <v>1</v>
      </c>
      <c r="K1842" s="78">
        <v>220</v>
      </c>
    </row>
    <row r="1843" spans="1:11">
      <c r="A1843" s="81" t="s">
        <v>93</v>
      </c>
      <c r="B1843" s="80">
        <v>60</v>
      </c>
      <c r="C1843" s="80">
        <v>0</v>
      </c>
      <c r="D1843" s="80">
        <v>0</v>
      </c>
      <c r="E1843" s="80">
        <v>0</v>
      </c>
      <c r="F1843" s="80">
        <f t="shared" ref="F1843:F1906" si="92">329+34*(J1843-1)</f>
        <v>363</v>
      </c>
      <c r="G1843" s="80">
        <v>0</v>
      </c>
      <c r="H1843" s="80">
        <f t="shared" ref="H1843:H1906" si="93">56+5*(J1843-1)</f>
        <v>61</v>
      </c>
      <c r="I1843" s="80">
        <v>0</v>
      </c>
      <c r="J1843" s="80">
        <v>2</v>
      </c>
      <c r="K1843" s="78">
        <v>300</v>
      </c>
    </row>
    <row r="1844" spans="1:11">
      <c r="A1844" s="81" t="s">
        <v>93</v>
      </c>
      <c r="B1844" s="80">
        <v>60</v>
      </c>
      <c r="C1844" s="80">
        <v>0</v>
      </c>
      <c r="D1844" s="80">
        <v>0</v>
      </c>
      <c r="E1844" s="80">
        <v>0</v>
      </c>
      <c r="F1844" s="80">
        <f t="shared" si="92"/>
        <v>397</v>
      </c>
      <c r="G1844" s="80">
        <v>0</v>
      </c>
      <c r="H1844" s="80">
        <f t="shared" si="93"/>
        <v>66</v>
      </c>
      <c r="I1844" s="80">
        <v>0</v>
      </c>
      <c r="J1844" s="80">
        <v>3</v>
      </c>
      <c r="K1844" s="78">
        <v>390</v>
      </c>
    </row>
    <row r="1845" spans="1:11">
      <c r="A1845" s="81" t="s">
        <v>93</v>
      </c>
      <c r="B1845" s="80">
        <v>60</v>
      </c>
      <c r="C1845" s="80">
        <v>0</v>
      </c>
      <c r="D1845" s="80">
        <v>0</v>
      </c>
      <c r="E1845" s="80">
        <v>0</v>
      </c>
      <c r="F1845" s="80">
        <f t="shared" si="92"/>
        <v>431</v>
      </c>
      <c r="G1845" s="80">
        <v>0</v>
      </c>
      <c r="H1845" s="80">
        <f t="shared" si="93"/>
        <v>71</v>
      </c>
      <c r="I1845" s="80">
        <v>0</v>
      </c>
      <c r="J1845" s="80">
        <v>4</v>
      </c>
      <c r="K1845" s="78">
        <v>500</v>
      </c>
    </row>
    <row r="1846" spans="1:11">
      <c r="A1846" s="81" t="s">
        <v>93</v>
      </c>
      <c r="B1846" s="80">
        <v>60</v>
      </c>
      <c r="C1846" s="80">
        <v>0</v>
      </c>
      <c r="D1846" s="80">
        <v>0</v>
      </c>
      <c r="E1846" s="80">
        <v>0</v>
      </c>
      <c r="F1846" s="80">
        <f t="shared" si="92"/>
        <v>465</v>
      </c>
      <c r="G1846" s="80">
        <v>0</v>
      </c>
      <c r="H1846" s="80">
        <f t="shared" si="93"/>
        <v>76</v>
      </c>
      <c r="I1846" s="80">
        <v>0</v>
      </c>
      <c r="J1846" s="80">
        <v>5</v>
      </c>
      <c r="K1846" s="78">
        <v>650</v>
      </c>
    </row>
    <row r="1847" spans="1:11">
      <c r="A1847" s="81" t="s">
        <v>93</v>
      </c>
      <c r="B1847" s="80">
        <v>60</v>
      </c>
      <c r="C1847" s="80">
        <v>0</v>
      </c>
      <c r="D1847" s="80">
        <v>0</v>
      </c>
      <c r="E1847" s="80">
        <v>0</v>
      </c>
      <c r="F1847" s="80">
        <f t="shared" si="92"/>
        <v>499</v>
      </c>
      <c r="G1847" s="80">
        <v>0</v>
      </c>
      <c r="H1847" s="80">
        <f t="shared" si="93"/>
        <v>81</v>
      </c>
      <c r="I1847" s="80">
        <v>0</v>
      </c>
      <c r="J1847" s="80">
        <v>6</v>
      </c>
      <c r="K1847" s="78">
        <v>880</v>
      </c>
    </row>
    <row r="1848" spans="1:11">
      <c r="A1848" s="81" t="s">
        <v>93</v>
      </c>
      <c r="B1848" s="80">
        <v>60</v>
      </c>
      <c r="C1848" s="80">
        <v>0</v>
      </c>
      <c r="D1848" s="80">
        <v>0</v>
      </c>
      <c r="E1848" s="80">
        <v>0</v>
      </c>
      <c r="F1848" s="80">
        <f t="shared" si="92"/>
        <v>533</v>
      </c>
      <c r="G1848" s="80">
        <v>0</v>
      </c>
      <c r="H1848" s="80">
        <f t="shared" si="93"/>
        <v>86</v>
      </c>
      <c r="I1848" s="80">
        <v>0</v>
      </c>
      <c r="J1848" s="80">
        <v>7</v>
      </c>
      <c r="K1848" s="78">
        <v>1200</v>
      </c>
    </row>
    <row r="1849" spans="1:11">
      <c r="A1849" s="81" t="s">
        <v>93</v>
      </c>
      <c r="B1849" s="80">
        <v>60</v>
      </c>
      <c r="C1849" s="80">
        <v>0</v>
      </c>
      <c r="D1849" s="80">
        <v>0</v>
      </c>
      <c r="E1849" s="80">
        <v>0</v>
      </c>
      <c r="F1849" s="80">
        <f t="shared" si="92"/>
        <v>567</v>
      </c>
      <c r="G1849" s="80">
        <v>0</v>
      </c>
      <c r="H1849" s="80">
        <f t="shared" si="93"/>
        <v>91</v>
      </c>
      <c r="I1849" s="80">
        <v>0</v>
      </c>
      <c r="J1849" s="80">
        <v>8</v>
      </c>
      <c r="K1849" s="78">
        <v>1500</v>
      </c>
    </row>
    <row r="1850" spans="1:11">
      <c r="A1850" s="81" t="s">
        <v>93</v>
      </c>
      <c r="B1850" s="80">
        <v>60</v>
      </c>
      <c r="C1850" s="80">
        <v>0</v>
      </c>
      <c r="D1850" s="80">
        <v>0</v>
      </c>
      <c r="E1850" s="80">
        <v>0</v>
      </c>
      <c r="F1850" s="80">
        <f t="shared" si="92"/>
        <v>601</v>
      </c>
      <c r="G1850" s="80">
        <v>0</v>
      </c>
      <c r="H1850" s="80">
        <f t="shared" si="93"/>
        <v>96</v>
      </c>
      <c r="I1850" s="80">
        <v>0</v>
      </c>
      <c r="J1850" s="80">
        <v>9</v>
      </c>
      <c r="K1850" s="78">
        <v>1800</v>
      </c>
    </row>
    <row r="1851" spans="1:11">
      <c r="A1851" s="81" t="s">
        <v>93</v>
      </c>
      <c r="B1851" s="80">
        <v>60</v>
      </c>
      <c r="C1851" s="80">
        <v>0</v>
      </c>
      <c r="D1851" s="80">
        <v>0</v>
      </c>
      <c r="E1851" s="80">
        <v>0</v>
      </c>
      <c r="F1851" s="80">
        <f t="shared" si="92"/>
        <v>635</v>
      </c>
      <c r="G1851" s="80">
        <v>0</v>
      </c>
      <c r="H1851" s="80">
        <f t="shared" si="93"/>
        <v>101</v>
      </c>
      <c r="I1851" s="80">
        <v>0</v>
      </c>
      <c r="J1851" s="80">
        <v>10</v>
      </c>
      <c r="K1851" s="78">
        <v>2300</v>
      </c>
    </row>
    <row r="1852" spans="1:11">
      <c r="A1852" s="81" t="s">
        <v>93</v>
      </c>
      <c r="B1852" s="80">
        <v>60</v>
      </c>
      <c r="C1852" s="80">
        <v>0</v>
      </c>
      <c r="D1852" s="80">
        <v>0</v>
      </c>
      <c r="E1852" s="80">
        <v>0</v>
      </c>
      <c r="F1852" s="80">
        <f t="shared" si="92"/>
        <v>669</v>
      </c>
      <c r="G1852" s="80">
        <v>0</v>
      </c>
      <c r="H1852" s="80">
        <f t="shared" si="93"/>
        <v>106</v>
      </c>
      <c r="I1852" s="80">
        <v>0</v>
      </c>
      <c r="J1852" s="80">
        <v>11</v>
      </c>
      <c r="K1852" s="78">
        <v>2900</v>
      </c>
    </row>
    <row r="1853" spans="1:11">
      <c r="A1853" s="81" t="s">
        <v>93</v>
      </c>
      <c r="B1853" s="80">
        <v>60</v>
      </c>
      <c r="C1853" s="80">
        <v>0</v>
      </c>
      <c r="D1853" s="80">
        <v>0</v>
      </c>
      <c r="E1853" s="80">
        <v>0</v>
      </c>
      <c r="F1853" s="80">
        <f t="shared" si="92"/>
        <v>703</v>
      </c>
      <c r="G1853" s="80">
        <v>0</v>
      </c>
      <c r="H1853" s="80">
        <f t="shared" si="93"/>
        <v>111</v>
      </c>
      <c r="I1853" s="80">
        <v>0</v>
      </c>
      <c r="J1853" s="80">
        <v>12</v>
      </c>
      <c r="K1853" s="78">
        <v>3400</v>
      </c>
    </row>
    <row r="1854" spans="1:11">
      <c r="A1854" s="81" t="s">
        <v>93</v>
      </c>
      <c r="B1854" s="80">
        <v>60</v>
      </c>
      <c r="C1854" s="80">
        <v>0</v>
      </c>
      <c r="D1854" s="80">
        <v>0</v>
      </c>
      <c r="E1854" s="80">
        <v>0</v>
      </c>
      <c r="F1854" s="80">
        <f t="shared" si="92"/>
        <v>737</v>
      </c>
      <c r="G1854" s="80">
        <v>0</v>
      </c>
      <c r="H1854" s="80">
        <f t="shared" si="93"/>
        <v>116</v>
      </c>
      <c r="I1854" s="80">
        <v>0</v>
      </c>
      <c r="J1854" s="80">
        <v>13</v>
      </c>
      <c r="K1854" s="78">
        <v>4200</v>
      </c>
    </row>
    <row r="1855" spans="1:11">
      <c r="A1855" s="81" t="s">
        <v>93</v>
      </c>
      <c r="B1855" s="80">
        <v>60</v>
      </c>
      <c r="C1855" s="80">
        <v>0</v>
      </c>
      <c r="D1855" s="80">
        <v>0</v>
      </c>
      <c r="E1855" s="80">
        <v>0</v>
      </c>
      <c r="F1855" s="80">
        <f t="shared" si="92"/>
        <v>771</v>
      </c>
      <c r="G1855" s="80">
        <v>0</v>
      </c>
      <c r="H1855" s="80">
        <f t="shared" si="93"/>
        <v>121</v>
      </c>
      <c r="I1855" s="80">
        <v>0</v>
      </c>
      <c r="J1855" s="80">
        <v>14</v>
      </c>
      <c r="K1855" s="78">
        <v>5000</v>
      </c>
    </row>
    <row r="1856" spans="1:11">
      <c r="A1856" s="81" t="s">
        <v>93</v>
      </c>
      <c r="B1856" s="80">
        <v>60</v>
      </c>
      <c r="C1856" s="80">
        <v>0</v>
      </c>
      <c r="D1856" s="80">
        <v>0</v>
      </c>
      <c r="E1856" s="80">
        <v>0</v>
      </c>
      <c r="F1856" s="80">
        <f t="shared" si="92"/>
        <v>805</v>
      </c>
      <c r="G1856" s="80">
        <v>0</v>
      </c>
      <c r="H1856" s="80">
        <f t="shared" si="93"/>
        <v>126</v>
      </c>
      <c r="I1856" s="80">
        <v>0</v>
      </c>
      <c r="J1856" s="80">
        <v>15</v>
      </c>
      <c r="K1856" s="78">
        <v>6100</v>
      </c>
    </row>
    <row r="1857" spans="1:11">
      <c r="A1857" s="81" t="s">
        <v>93</v>
      </c>
      <c r="B1857" s="80">
        <v>60</v>
      </c>
      <c r="C1857" s="80">
        <v>0</v>
      </c>
      <c r="D1857" s="80">
        <v>0</v>
      </c>
      <c r="E1857" s="80">
        <v>0</v>
      </c>
      <c r="F1857" s="80">
        <f t="shared" si="92"/>
        <v>839</v>
      </c>
      <c r="G1857" s="80">
        <v>0</v>
      </c>
      <c r="H1857" s="80">
        <f t="shared" si="93"/>
        <v>131</v>
      </c>
      <c r="I1857" s="80">
        <v>0</v>
      </c>
      <c r="J1857" s="80">
        <v>16</v>
      </c>
      <c r="K1857" s="78">
        <v>7200</v>
      </c>
    </row>
    <row r="1858" spans="1:11">
      <c r="A1858" s="81" t="s">
        <v>93</v>
      </c>
      <c r="B1858" s="80">
        <v>60</v>
      </c>
      <c r="C1858" s="80">
        <v>0</v>
      </c>
      <c r="D1858" s="80">
        <v>0</v>
      </c>
      <c r="E1858" s="80">
        <v>0</v>
      </c>
      <c r="F1858" s="80">
        <f t="shared" si="92"/>
        <v>873</v>
      </c>
      <c r="G1858" s="80">
        <v>0</v>
      </c>
      <c r="H1858" s="80">
        <f t="shared" si="93"/>
        <v>136</v>
      </c>
      <c r="I1858" s="80">
        <v>0</v>
      </c>
      <c r="J1858" s="80">
        <v>17</v>
      </c>
      <c r="K1858" s="78">
        <v>8600</v>
      </c>
    </row>
    <row r="1859" spans="1:11">
      <c r="A1859" s="81" t="s">
        <v>93</v>
      </c>
      <c r="B1859" s="80">
        <v>60</v>
      </c>
      <c r="C1859" s="80">
        <v>0</v>
      </c>
      <c r="D1859" s="80">
        <v>0</v>
      </c>
      <c r="E1859" s="80">
        <v>0</v>
      </c>
      <c r="F1859" s="80">
        <f t="shared" si="92"/>
        <v>907</v>
      </c>
      <c r="G1859" s="80">
        <v>0</v>
      </c>
      <c r="H1859" s="80">
        <f t="shared" si="93"/>
        <v>141</v>
      </c>
      <c r="I1859" s="80">
        <v>0</v>
      </c>
      <c r="J1859" s="80">
        <v>18</v>
      </c>
      <c r="K1859" s="78">
        <v>10000</v>
      </c>
    </row>
    <row r="1860" spans="1:11">
      <c r="A1860" s="81" t="s">
        <v>93</v>
      </c>
      <c r="B1860" s="80">
        <v>60</v>
      </c>
      <c r="C1860" s="80">
        <v>0</v>
      </c>
      <c r="D1860" s="80">
        <v>0</v>
      </c>
      <c r="E1860" s="80">
        <v>0</v>
      </c>
      <c r="F1860" s="80">
        <f t="shared" si="92"/>
        <v>941</v>
      </c>
      <c r="G1860" s="80">
        <v>0</v>
      </c>
      <c r="H1860" s="80">
        <f t="shared" si="93"/>
        <v>146</v>
      </c>
      <c r="I1860" s="80">
        <v>0</v>
      </c>
      <c r="J1860" s="80">
        <v>19</v>
      </c>
      <c r="K1860" s="78">
        <v>11700</v>
      </c>
    </row>
    <row r="1861" spans="1:11">
      <c r="A1861" s="81" t="s">
        <v>93</v>
      </c>
      <c r="B1861" s="80">
        <v>60</v>
      </c>
      <c r="C1861" s="80">
        <v>0</v>
      </c>
      <c r="D1861" s="80">
        <v>0</v>
      </c>
      <c r="E1861" s="80">
        <v>0</v>
      </c>
      <c r="F1861" s="80">
        <f t="shared" si="92"/>
        <v>975</v>
      </c>
      <c r="G1861" s="80">
        <v>0</v>
      </c>
      <c r="H1861" s="80">
        <f t="shared" si="93"/>
        <v>151</v>
      </c>
      <c r="I1861" s="80">
        <v>0</v>
      </c>
      <c r="J1861" s="80">
        <v>20</v>
      </c>
      <c r="K1861" s="78">
        <v>13600</v>
      </c>
    </row>
    <row r="1862" spans="1:11">
      <c r="A1862" s="81" t="s">
        <v>93</v>
      </c>
      <c r="B1862" s="80">
        <v>60</v>
      </c>
      <c r="C1862" s="80">
        <v>0</v>
      </c>
      <c r="D1862" s="80">
        <v>0</v>
      </c>
      <c r="E1862" s="80">
        <v>0</v>
      </c>
      <c r="F1862" s="80">
        <f t="shared" si="92"/>
        <v>1009</v>
      </c>
      <c r="G1862" s="80">
        <v>0</v>
      </c>
      <c r="H1862" s="80">
        <f t="shared" si="93"/>
        <v>156</v>
      </c>
      <c r="I1862" s="80">
        <v>0</v>
      </c>
      <c r="J1862" s="80">
        <v>21</v>
      </c>
      <c r="K1862" s="78">
        <v>15900</v>
      </c>
    </row>
    <row r="1863" spans="1:11">
      <c r="A1863" s="81" t="s">
        <v>93</v>
      </c>
      <c r="B1863" s="80">
        <v>60</v>
      </c>
      <c r="C1863" s="80">
        <v>0</v>
      </c>
      <c r="D1863" s="80">
        <v>0</v>
      </c>
      <c r="E1863" s="80">
        <v>0</v>
      </c>
      <c r="F1863" s="80">
        <f t="shared" si="92"/>
        <v>1043</v>
      </c>
      <c r="G1863" s="80">
        <v>0</v>
      </c>
      <c r="H1863" s="80">
        <f t="shared" si="93"/>
        <v>161</v>
      </c>
      <c r="I1863" s="80">
        <v>0</v>
      </c>
      <c r="J1863" s="80">
        <v>22</v>
      </c>
      <c r="K1863" s="78">
        <v>18300</v>
      </c>
    </row>
    <row r="1864" spans="1:11">
      <c r="A1864" s="81" t="s">
        <v>93</v>
      </c>
      <c r="B1864" s="80">
        <v>60</v>
      </c>
      <c r="C1864" s="80">
        <v>0</v>
      </c>
      <c r="D1864" s="80">
        <v>0</v>
      </c>
      <c r="E1864" s="80">
        <v>0</v>
      </c>
      <c r="F1864" s="80">
        <f t="shared" si="92"/>
        <v>1077</v>
      </c>
      <c r="G1864" s="80">
        <v>0</v>
      </c>
      <c r="H1864" s="80">
        <f t="shared" si="93"/>
        <v>166</v>
      </c>
      <c r="I1864" s="80">
        <v>0</v>
      </c>
      <c r="J1864" s="80">
        <v>23</v>
      </c>
      <c r="K1864" s="78">
        <v>21100</v>
      </c>
    </row>
    <row r="1865" spans="1:11">
      <c r="A1865" s="81" t="s">
        <v>93</v>
      </c>
      <c r="B1865" s="80">
        <v>60</v>
      </c>
      <c r="C1865" s="80">
        <v>0</v>
      </c>
      <c r="D1865" s="80">
        <v>0</v>
      </c>
      <c r="E1865" s="80">
        <v>0</v>
      </c>
      <c r="F1865" s="80">
        <f t="shared" si="92"/>
        <v>1111</v>
      </c>
      <c r="G1865" s="80">
        <v>0</v>
      </c>
      <c r="H1865" s="80">
        <f t="shared" si="93"/>
        <v>171</v>
      </c>
      <c r="I1865" s="80">
        <v>0</v>
      </c>
      <c r="J1865" s="80">
        <v>24</v>
      </c>
      <c r="K1865" s="78">
        <v>24100</v>
      </c>
    </row>
    <row r="1866" spans="1:11">
      <c r="A1866" s="81" t="s">
        <v>93</v>
      </c>
      <c r="B1866" s="80">
        <v>60</v>
      </c>
      <c r="C1866" s="80">
        <v>0</v>
      </c>
      <c r="D1866" s="80">
        <v>0</v>
      </c>
      <c r="E1866" s="80">
        <v>0</v>
      </c>
      <c r="F1866" s="80">
        <f t="shared" si="92"/>
        <v>1145</v>
      </c>
      <c r="G1866" s="80">
        <v>0</v>
      </c>
      <c r="H1866" s="80">
        <f t="shared" si="93"/>
        <v>176</v>
      </c>
      <c r="I1866" s="80">
        <v>0</v>
      </c>
      <c r="J1866" s="80">
        <v>25</v>
      </c>
      <c r="K1866" s="78">
        <v>27400</v>
      </c>
    </row>
    <row r="1867" spans="1:11">
      <c r="A1867" s="81" t="s">
        <v>93</v>
      </c>
      <c r="B1867" s="80">
        <v>60</v>
      </c>
      <c r="C1867" s="80">
        <v>0</v>
      </c>
      <c r="D1867" s="80">
        <v>0</v>
      </c>
      <c r="E1867" s="80">
        <v>0</v>
      </c>
      <c r="F1867" s="80">
        <f t="shared" si="92"/>
        <v>1179</v>
      </c>
      <c r="G1867" s="80">
        <v>0</v>
      </c>
      <c r="H1867" s="80">
        <f t="shared" si="93"/>
        <v>181</v>
      </c>
      <c r="I1867" s="80">
        <v>0</v>
      </c>
      <c r="J1867" s="80">
        <v>26</v>
      </c>
      <c r="K1867" s="78">
        <v>31300</v>
      </c>
    </row>
    <row r="1868" spans="1:11">
      <c r="A1868" s="81" t="s">
        <v>93</v>
      </c>
      <c r="B1868" s="80">
        <v>60</v>
      </c>
      <c r="C1868" s="80">
        <v>0</v>
      </c>
      <c r="D1868" s="80">
        <v>0</v>
      </c>
      <c r="E1868" s="80">
        <v>0</v>
      </c>
      <c r="F1868" s="80">
        <f t="shared" si="92"/>
        <v>1213</v>
      </c>
      <c r="G1868" s="80">
        <v>0</v>
      </c>
      <c r="H1868" s="80">
        <f t="shared" si="93"/>
        <v>186</v>
      </c>
      <c r="I1868" s="80">
        <v>0</v>
      </c>
      <c r="J1868" s="80">
        <v>27</v>
      </c>
      <c r="K1868" s="78">
        <v>35400</v>
      </c>
    </row>
    <row r="1869" spans="1:11">
      <c r="A1869" s="81" t="s">
        <v>93</v>
      </c>
      <c r="B1869" s="80">
        <v>60</v>
      </c>
      <c r="C1869" s="80">
        <v>0</v>
      </c>
      <c r="D1869" s="80">
        <v>0</v>
      </c>
      <c r="E1869" s="80">
        <v>0</v>
      </c>
      <c r="F1869" s="80">
        <f t="shared" si="92"/>
        <v>1247</v>
      </c>
      <c r="G1869" s="80">
        <v>0</v>
      </c>
      <c r="H1869" s="80">
        <f t="shared" si="93"/>
        <v>191</v>
      </c>
      <c r="I1869" s="80">
        <v>0</v>
      </c>
      <c r="J1869" s="80">
        <v>28</v>
      </c>
      <c r="K1869" s="78">
        <v>40100</v>
      </c>
    </row>
    <row r="1870" spans="1:11">
      <c r="A1870" s="81" t="s">
        <v>93</v>
      </c>
      <c r="B1870" s="80">
        <v>60</v>
      </c>
      <c r="C1870" s="80">
        <v>0</v>
      </c>
      <c r="D1870" s="80">
        <v>0</v>
      </c>
      <c r="E1870" s="80">
        <v>0</v>
      </c>
      <c r="F1870" s="80">
        <f t="shared" si="92"/>
        <v>1281</v>
      </c>
      <c r="G1870" s="80">
        <v>0</v>
      </c>
      <c r="H1870" s="80">
        <f t="shared" si="93"/>
        <v>196</v>
      </c>
      <c r="I1870" s="80">
        <v>0</v>
      </c>
      <c r="J1870" s="80">
        <v>29</v>
      </c>
      <c r="K1870" s="78">
        <v>45100</v>
      </c>
    </row>
    <row r="1871" spans="1:11">
      <c r="A1871" s="81" t="s">
        <v>93</v>
      </c>
      <c r="B1871" s="80">
        <v>60</v>
      </c>
      <c r="C1871" s="80">
        <v>0</v>
      </c>
      <c r="D1871" s="80">
        <v>0</v>
      </c>
      <c r="E1871" s="80">
        <v>0</v>
      </c>
      <c r="F1871" s="80">
        <f t="shared" si="92"/>
        <v>1315</v>
      </c>
      <c r="G1871" s="80">
        <v>0</v>
      </c>
      <c r="H1871" s="80">
        <f t="shared" si="93"/>
        <v>201</v>
      </c>
      <c r="I1871" s="80">
        <v>0</v>
      </c>
      <c r="J1871" s="80">
        <v>30</v>
      </c>
      <c r="K1871" s="78">
        <v>50600</v>
      </c>
    </row>
    <row r="1872" spans="1:11">
      <c r="A1872" s="81" t="s">
        <v>93</v>
      </c>
      <c r="B1872" s="80">
        <v>60</v>
      </c>
      <c r="C1872" s="80">
        <v>0</v>
      </c>
      <c r="D1872" s="80">
        <v>0</v>
      </c>
      <c r="E1872" s="80">
        <v>0</v>
      </c>
      <c r="F1872" s="80">
        <f t="shared" si="92"/>
        <v>1349</v>
      </c>
      <c r="G1872" s="80">
        <v>0</v>
      </c>
      <c r="H1872" s="80">
        <f t="shared" si="93"/>
        <v>206</v>
      </c>
      <c r="I1872" s="80">
        <v>0</v>
      </c>
      <c r="J1872" s="80">
        <v>31</v>
      </c>
      <c r="K1872" s="78">
        <v>56800</v>
      </c>
    </row>
    <row r="1873" spans="1:11">
      <c r="A1873" s="81" t="s">
        <v>93</v>
      </c>
      <c r="B1873" s="80">
        <v>60</v>
      </c>
      <c r="C1873" s="80">
        <v>0</v>
      </c>
      <c r="D1873" s="80">
        <v>0</v>
      </c>
      <c r="E1873" s="80">
        <v>0</v>
      </c>
      <c r="F1873" s="80">
        <f t="shared" si="92"/>
        <v>1383</v>
      </c>
      <c r="G1873" s="80">
        <v>0</v>
      </c>
      <c r="H1873" s="80">
        <f t="shared" si="93"/>
        <v>211</v>
      </c>
      <c r="I1873" s="80">
        <v>0</v>
      </c>
      <c r="J1873" s="80">
        <v>32</v>
      </c>
      <c r="K1873" s="78">
        <v>63200</v>
      </c>
    </row>
    <row r="1874" spans="1:11">
      <c r="A1874" s="81" t="s">
        <v>93</v>
      </c>
      <c r="B1874" s="80">
        <v>60</v>
      </c>
      <c r="C1874" s="80">
        <v>0</v>
      </c>
      <c r="D1874" s="80">
        <v>0</v>
      </c>
      <c r="E1874" s="80">
        <v>0</v>
      </c>
      <c r="F1874" s="80">
        <f t="shared" si="92"/>
        <v>1417</v>
      </c>
      <c r="G1874" s="80">
        <v>0</v>
      </c>
      <c r="H1874" s="80">
        <f t="shared" si="93"/>
        <v>216</v>
      </c>
      <c r="I1874" s="80">
        <v>0</v>
      </c>
      <c r="J1874" s="80">
        <v>33</v>
      </c>
      <c r="K1874" s="78">
        <v>70600</v>
      </c>
    </row>
    <row r="1875" spans="1:11">
      <c r="A1875" s="81" t="s">
        <v>93</v>
      </c>
      <c r="B1875" s="80">
        <v>60</v>
      </c>
      <c r="C1875" s="80">
        <v>0</v>
      </c>
      <c r="D1875" s="80">
        <v>0</v>
      </c>
      <c r="E1875" s="80">
        <v>0</v>
      </c>
      <c r="F1875" s="80">
        <f t="shared" si="92"/>
        <v>1451</v>
      </c>
      <c r="G1875" s="80">
        <v>0</v>
      </c>
      <c r="H1875" s="80">
        <f t="shared" si="93"/>
        <v>221</v>
      </c>
      <c r="I1875" s="80">
        <v>0</v>
      </c>
      <c r="J1875" s="80">
        <v>34</v>
      </c>
      <c r="K1875" s="78">
        <v>78400</v>
      </c>
    </row>
    <row r="1876" spans="1:11">
      <c r="A1876" s="81" t="s">
        <v>93</v>
      </c>
      <c r="B1876" s="80">
        <v>60</v>
      </c>
      <c r="C1876" s="80">
        <v>0</v>
      </c>
      <c r="D1876" s="80">
        <v>0</v>
      </c>
      <c r="E1876" s="80">
        <v>0</v>
      </c>
      <c r="F1876" s="80">
        <f t="shared" si="92"/>
        <v>1485</v>
      </c>
      <c r="G1876" s="80">
        <v>0</v>
      </c>
      <c r="H1876" s="80">
        <f t="shared" si="93"/>
        <v>226</v>
      </c>
      <c r="I1876" s="80">
        <v>0</v>
      </c>
      <c r="J1876" s="80">
        <v>35</v>
      </c>
      <c r="K1876" s="78">
        <v>87000</v>
      </c>
    </row>
    <row r="1877" spans="1:11">
      <c r="A1877" s="81" t="s">
        <v>93</v>
      </c>
      <c r="B1877" s="80">
        <v>60</v>
      </c>
      <c r="C1877" s="80">
        <v>0</v>
      </c>
      <c r="D1877" s="80">
        <v>0</v>
      </c>
      <c r="E1877" s="80">
        <v>0</v>
      </c>
      <c r="F1877" s="80">
        <f t="shared" si="92"/>
        <v>1519</v>
      </c>
      <c r="G1877" s="80">
        <v>0</v>
      </c>
      <c r="H1877" s="80">
        <f t="shared" si="93"/>
        <v>231</v>
      </c>
      <c r="I1877" s="80">
        <v>0</v>
      </c>
      <c r="J1877" s="80">
        <v>36</v>
      </c>
      <c r="K1877" s="78">
        <v>96400</v>
      </c>
    </row>
    <row r="1878" spans="1:11">
      <c r="A1878" s="81" t="s">
        <v>93</v>
      </c>
      <c r="B1878" s="80">
        <v>60</v>
      </c>
      <c r="C1878" s="80">
        <v>0</v>
      </c>
      <c r="D1878" s="80">
        <v>0</v>
      </c>
      <c r="E1878" s="80">
        <v>0</v>
      </c>
      <c r="F1878" s="80">
        <f t="shared" si="92"/>
        <v>1553</v>
      </c>
      <c r="G1878" s="80">
        <v>0</v>
      </c>
      <c r="H1878" s="80">
        <f t="shared" si="93"/>
        <v>236</v>
      </c>
      <c r="I1878" s="80">
        <v>0</v>
      </c>
      <c r="J1878" s="80">
        <v>37</v>
      </c>
      <c r="K1878" s="78">
        <v>107000</v>
      </c>
    </row>
    <row r="1879" spans="1:11">
      <c r="A1879" s="81" t="s">
        <v>93</v>
      </c>
      <c r="B1879" s="80">
        <v>60</v>
      </c>
      <c r="C1879" s="80">
        <v>0</v>
      </c>
      <c r="D1879" s="80">
        <v>0</v>
      </c>
      <c r="E1879" s="80">
        <v>0</v>
      </c>
      <c r="F1879" s="80">
        <f t="shared" si="92"/>
        <v>1587</v>
      </c>
      <c r="G1879" s="80">
        <v>0</v>
      </c>
      <c r="H1879" s="80">
        <f t="shared" si="93"/>
        <v>241</v>
      </c>
      <c r="I1879" s="80">
        <v>0</v>
      </c>
      <c r="J1879" s="80">
        <v>38</v>
      </c>
      <c r="K1879" s="78">
        <v>118000</v>
      </c>
    </row>
    <row r="1880" spans="1:11">
      <c r="A1880" s="81" t="s">
        <v>93</v>
      </c>
      <c r="B1880" s="80">
        <v>60</v>
      </c>
      <c r="C1880" s="80">
        <v>0</v>
      </c>
      <c r="D1880" s="80">
        <v>0</v>
      </c>
      <c r="E1880" s="80">
        <v>0</v>
      </c>
      <c r="F1880" s="80">
        <f t="shared" si="92"/>
        <v>1621</v>
      </c>
      <c r="G1880" s="80">
        <v>0</v>
      </c>
      <c r="H1880" s="80">
        <f t="shared" si="93"/>
        <v>246</v>
      </c>
      <c r="I1880" s="80">
        <v>0</v>
      </c>
      <c r="J1880" s="80">
        <v>39</v>
      </c>
      <c r="K1880" s="78">
        <v>130000</v>
      </c>
    </row>
    <row r="1881" spans="1:11">
      <c r="A1881" s="81" t="s">
        <v>93</v>
      </c>
      <c r="B1881" s="80">
        <v>60</v>
      </c>
      <c r="C1881" s="80">
        <v>0</v>
      </c>
      <c r="D1881" s="80">
        <v>0</v>
      </c>
      <c r="E1881" s="80">
        <v>0</v>
      </c>
      <c r="F1881" s="80">
        <f t="shared" si="92"/>
        <v>1655</v>
      </c>
      <c r="G1881" s="80">
        <v>0</v>
      </c>
      <c r="H1881" s="80">
        <f t="shared" si="93"/>
        <v>251</v>
      </c>
      <c r="I1881" s="80">
        <v>0</v>
      </c>
      <c r="J1881" s="80">
        <v>40</v>
      </c>
      <c r="K1881" s="78">
        <v>142000</v>
      </c>
    </row>
    <row r="1882" spans="1:11">
      <c r="A1882" s="81" t="s">
        <v>93</v>
      </c>
      <c r="B1882" s="80">
        <v>60</v>
      </c>
      <c r="C1882" s="80">
        <v>0</v>
      </c>
      <c r="D1882" s="80">
        <v>0</v>
      </c>
      <c r="E1882" s="80">
        <v>0</v>
      </c>
      <c r="F1882" s="80">
        <f t="shared" si="92"/>
        <v>1689</v>
      </c>
      <c r="G1882" s="80">
        <v>0</v>
      </c>
      <c r="H1882" s="80">
        <f t="shared" si="93"/>
        <v>256</v>
      </c>
      <c r="I1882" s="80">
        <v>0</v>
      </c>
      <c r="J1882" s="80">
        <v>41</v>
      </c>
      <c r="K1882" s="78">
        <v>156000</v>
      </c>
    </row>
    <row r="1883" spans="1:11">
      <c r="A1883" s="81" t="s">
        <v>93</v>
      </c>
      <c r="B1883" s="80">
        <v>60</v>
      </c>
      <c r="C1883" s="80">
        <v>0</v>
      </c>
      <c r="D1883" s="80">
        <v>0</v>
      </c>
      <c r="E1883" s="80">
        <v>0</v>
      </c>
      <c r="F1883" s="80">
        <f t="shared" si="92"/>
        <v>1723</v>
      </c>
      <c r="G1883" s="80">
        <v>0</v>
      </c>
      <c r="H1883" s="80">
        <f t="shared" si="93"/>
        <v>261</v>
      </c>
      <c r="I1883" s="80">
        <v>0</v>
      </c>
      <c r="J1883" s="80">
        <v>42</v>
      </c>
      <c r="K1883" s="78">
        <v>171000</v>
      </c>
    </row>
    <row r="1884" spans="1:11">
      <c r="A1884" s="81" t="s">
        <v>93</v>
      </c>
      <c r="B1884" s="80">
        <v>60</v>
      </c>
      <c r="C1884" s="80">
        <v>0</v>
      </c>
      <c r="D1884" s="80">
        <v>0</v>
      </c>
      <c r="E1884" s="80">
        <v>0</v>
      </c>
      <c r="F1884" s="80">
        <f t="shared" si="92"/>
        <v>1757</v>
      </c>
      <c r="G1884" s="80">
        <v>0</v>
      </c>
      <c r="H1884" s="80">
        <f t="shared" si="93"/>
        <v>266</v>
      </c>
      <c r="I1884" s="80">
        <v>0</v>
      </c>
      <c r="J1884" s="80">
        <v>43</v>
      </c>
      <c r="K1884" s="78">
        <v>187000</v>
      </c>
    </row>
    <row r="1885" spans="1:11">
      <c r="A1885" s="81" t="s">
        <v>93</v>
      </c>
      <c r="B1885" s="80">
        <v>60</v>
      </c>
      <c r="C1885" s="80">
        <v>0</v>
      </c>
      <c r="D1885" s="80">
        <v>0</v>
      </c>
      <c r="E1885" s="80">
        <v>0</v>
      </c>
      <c r="F1885" s="80">
        <f t="shared" si="92"/>
        <v>1791</v>
      </c>
      <c r="G1885" s="80">
        <v>0</v>
      </c>
      <c r="H1885" s="80">
        <f t="shared" si="93"/>
        <v>271</v>
      </c>
      <c r="I1885" s="80">
        <v>0</v>
      </c>
      <c r="J1885" s="80">
        <v>44</v>
      </c>
      <c r="K1885" s="78">
        <v>204000</v>
      </c>
    </row>
    <row r="1886" spans="1:11">
      <c r="A1886" s="81" t="s">
        <v>93</v>
      </c>
      <c r="B1886" s="80">
        <v>60</v>
      </c>
      <c r="C1886" s="80">
        <v>0</v>
      </c>
      <c r="D1886" s="80">
        <v>0</v>
      </c>
      <c r="E1886" s="80">
        <v>0</v>
      </c>
      <c r="F1886" s="80">
        <f t="shared" si="92"/>
        <v>1825</v>
      </c>
      <c r="G1886" s="80">
        <v>0</v>
      </c>
      <c r="H1886" s="80">
        <f t="shared" si="93"/>
        <v>276</v>
      </c>
      <c r="I1886" s="80">
        <v>0</v>
      </c>
      <c r="J1886" s="80">
        <v>45</v>
      </c>
      <c r="K1886" s="78">
        <v>222000</v>
      </c>
    </row>
    <row r="1887" spans="1:11">
      <c r="A1887" s="81" t="s">
        <v>93</v>
      </c>
      <c r="B1887" s="80">
        <v>60</v>
      </c>
      <c r="C1887" s="80">
        <v>0</v>
      </c>
      <c r="D1887" s="80">
        <v>0</v>
      </c>
      <c r="E1887" s="80">
        <v>0</v>
      </c>
      <c r="F1887" s="80">
        <f t="shared" si="92"/>
        <v>1859</v>
      </c>
      <c r="G1887" s="80">
        <v>0</v>
      </c>
      <c r="H1887" s="80">
        <f t="shared" si="93"/>
        <v>281</v>
      </c>
      <c r="I1887" s="80">
        <v>0</v>
      </c>
      <c r="J1887" s="80">
        <v>46</v>
      </c>
      <c r="K1887" s="78">
        <v>242000</v>
      </c>
    </row>
    <row r="1888" spans="1:11">
      <c r="A1888" s="81" t="s">
        <v>93</v>
      </c>
      <c r="B1888" s="80">
        <v>60</v>
      </c>
      <c r="C1888" s="80">
        <v>0</v>
      </c>
      <c r="D1888" s="80">
        <v>0</v>
      </c>
      <c r="E1888" s="80">
        <v>0</v>
      </c>
      <c r="F1888" s="80">
        <f t="shared" si="92"/>
        <v>1893</v>
      </c>
      <c r="G1888" s="80">
        <v>0</v>
      </c>
      <c r="H1888" s="80">
        <f t="shared" si="93"/>
        <v>286</v>
      </c>
      <c r="I1888" s="80">
        <v>0</v>
      </c>
      <c r="J1888" s="80">
        <v>47</v>
      </c>
      <c r="K1888" s="78">
        <v>262000</v>
      </c>
    </row>
    <row r="1889" spans="1:11">
      <c r="A1889" s="81" t="s">
        <v>93</v>
      </c>
      <c r="B1889" s="80">
        <v>60</v>
      </c>
      <c r="C1889" s="80">
        <v>0</v>
      </c>
      <c r="D1889" s="80">
        <v>0</v>
      </c>
      <c r="E1889" s="80">
        <v>0</v>
      </c>
      <c r="F1889" s="80">
        <f t="shared" si="92"/>
        <v>1927</v>
      </c>
      <c r="G1889" s="80">
        <v>0</v>
      </c>
      <c r="H1889" s="80">
        <f t="shared" si="93"/>
        <v>291</v>
      </c>
      <c r="I1889" s="80">
        <v>0</v>
      </c>
      <c r="J1889" s="80">
        <v>48</v>
      </c>
      <c r="K1889" s="78">
        <v>284000</v>
      </c>
    </row>
    <row r="1890" spans="1:11">
      <c r="A1890" s="81" t="s">
        <v>93</v>
      </c>
      <c r="B1890" s="80">
        <v>60</v>
      </c>
      <c r="C1890" s="80">
        <v>0</v>
      </c>
      <c r="D1890" s="80">
        <v>0</v>
      </c>
      <c r="E1890" s="80">
        <v>0</v>
      </c>
      <c r="F1890" s="80">
        <f t="shared" si="92"/>
        <v>1961</v>
      </c>
      <c r="G1890" s="80">
        <v>0</v>
      </c>
      <c r="H1890" s="80">
        <f t="shared" si="93"/>
        <v>296</v>
      </c>
      <c r="I1890" s="80">
        <v>0</v>
      </c>
      <c r="J1890" s="80">
        <v>49</v>
      </c>
      <c r="K1890" s="78">
        <v>308000</v>
      </c>
    </row>
    <row r="1891" spans="1:11">
      <c r="A1891" s="81" t="s">
        <v>93</v>
      </c>
      <c r="B1891" s="80">
        <v>60</v>
      </c>
      <c r="C1891" s="80">
        <v>0</v>
      </c>
      <c r="D1891" s="80">
        <v>0</v>
      </c>
      <c r="E1891" s="80">
        <v>0</v>
      </c>
      <c r="F1891" s="80">
        <f t="shared" si="92"/>
        <v>1995</v>
      </c>
      <c r="G1891" s="80">
        <v>0</v>
      </c>
      <c r="H1891" s="80">
        <f t="shared" si="93"/>
        <v>301</v>
      </c>
      <c r="I1891" s="80">
        <v>0</v>
      </c>
      <c r="J1891" s="80">
        <v>50</v>
      </c>
      <c r="K1891" s="78">
        <v>334000</v>
      </c>
    </row>
    <row r="1892" spans="1:11">
      <c r="A1892" s="81" t="s">
        <v>93</v>
      </c>
      <c r="B1892" s="80">
        <v>60</v>
      </c>
      <c r="C1892" s="80">
        <v>0</v>
      </c>
      <c r="D1892" s="80">
        <v>0</v>
      </c>
      <c r="E1892" s="80">
        <v>0</v>
      </c>
      <c r="F1892" s="80">
        <f t="shared" si="92"/>
        <v>2029</v>
      </c>
      <c r="G1892" s="80">
        <v>0</v>
      </c>
      <c r="H1892" s="80">
        <f t="shared" si="93"/>
        <v>306</v>
      </c>
      <c r="I1892" s="80">
        <v>0</v>
      </c>
      <c r="J1892" s="80">
        <v>51</v>
      </c>
      <c r="K1892" s="78">
        <v>361000</v>
      </c>
    </row>
    <row r="1893" spans="1:11">
      <c r="A1893" s="81" t="s">
        <v>93</v>
      </c>
      <c r="B1893" s="80">
        <v>60</v>
      </c>
      <c r="C1893" s="80">
        <v>0</v>
      </c>
      <c r="D1893" s="80">
        <v>0</v>
      </c>
      <c r="E1893" s="80">
        <v>0</v>
      </c>
      <c r="F1893" s="80">
        <f t="shared" si="92"/>
        <v>2063</v>
      </c>
      <c r="G1893" s="80">
        <v>0</v>
      </c>
      <c r="H1893" s="80">
        <f t="shared" si="93"/>
        <v>311</v>
      </c>
      <c r="I1893" s="80">
        <v>0</v>
      </c>
      <c r="J1893" s="80">
        <v>52</v>
      </c>
      <c r="K1893" s="78">
        <v>390000</v>
      </c>
    </row>
    <row r="1894" spans="1:11">
      <c r="A1894" s="81" t="s">
        <v>93</v>
      </c>
      <c r="B1894" s="80">
        <v>60</v>
      </c>
      <c r="C1894" s="80">
        <v>0</v>
      </c>
      <c r="D1894" s="80">
        <v>0</v>
      </c>
      <c r="E1894" s="80">
        <v>0</v>
      </c>
      <c r="F1894" s="80">
        <f t="shared" si="92"/>
        <v>2097</v>
      </c>
      <c r="G1894" s="80">
        <v>0</v>
      </c>
      <c r="H1894" s="80">
        <f t="shared" si="93"/>
        <v>316</v>
      </c>
      <c r="I1894" s="80">
        <v>0</v>
      </c>
      <c r="J1894" s="80">
        <v>53</v>
      </c>
      <c r="K1894" s="78">
        <v>420000</v>
      </c>
    </row>
    <row r="1895" spans="1:11">
      <c r="A1895" s="81" t="s">
        <v>93</v>
      </c>
      <c r="B1895" s="80">
        <v>60</v>
      </c>
      <c r="C1895" s="80">
        <v>0</v>
      </c>
      <c r="D1895" s="80">
        <v>0</v>
      </c>
      <c r="E1895" s="80">
        <v>0</v>
      </c>
      <c r="F1895" s="80">
        <f t="shared" si="92"/>
        <v>2131</v>
      </c>
      <c r="G1895" s="80">
        <v>0</v>
      </c>
      <c r="H1895" s="80">
        <f t="shared" si="93"/>
        <v>321</v>
      </c>
      <c r="I1895" s="80">
        <v>0</v>
      </c>
      <c r="J1895" s="80">
        <v>54</v>
      </c>
      <c r="K1895" s="78">
        <v>453000</v>
      </c>
    </row>
    <row r="1896" spans="1:11">
      <c r="A1896" s="81" t="s">
        <v>93</v>
      </c>
      <c r="B1896" s="80">
        <v>60</v>
      </c>
      <c r="C1896" s="80">
        <v>0</v>
      </c>
      <c r="D1896" s="80">
        <v>0</v>
      </c>
      <c r="E1896" s="80">
        <v>0</v>
      </c>
      <c r="F1896" s="80">
        <f t="shared" si="92"/>
        <v>2165</v>
      </c>
      <c r="G1896" s="80">
        <v>0</v>
      </c>
      <c r="H1896" s="80">
        <f t="shared" si="93"/>
        <v>326</v>
      </c>
      <c r="I1896" s="80">
        <v>0</v>
      </c>
      <c r="J1896" s="80">
        <v>55</v>
      </c>
      <c r="K1896" s="78">
        <v>488000</v>
      </c>
    </row>
    <row r="1897" spans="1:11">
      <c r="A1897" s="81" t="s">
        <v>93</v>
      </c>
      <c r="B1897" s="80">
        <v>60</v>
      </c>
      <c r="C1897" s="80">
        <v>0</v>
      </c>
      <c r="D1897" s="80">
        <v>0</v>
      </c>
      <c r="E1897" s="80">
        <v>0</v>
      </c>
      <c r="F1897" s="80">
        <f t="shared" si="92"/>
        <v>2199</v>
      </c>
      <c r="G1897" s="80">
        <v>0</v>
      </c>
      <c r="H1897" s="80">
        <f t="shared" si="93"/>
        <v>331</v>
      </c>
      <c r="I1897" s="80">
        <v>0</v>
      </c>
      <c r="J1897" s="80">
        <v>56</v>
      </c>
      <c r="K1897" s="78">
        <v>524000</v>
      </c>
    </row>
    <row r="1898" spans="1:11">
      <c r="A1898" s="81" t="s">
        <v>93</v>
      </c>
      <c r="B1898" s="80">
        <v>60</v>
      </c>
      <c r="C1898" s="80">
        <v>0</v>
      </c>
      <c r="D1898" s="80">
        <v>0</v>
      </c>
      <c r="E1898" s="80">
        <v>0</v>
      </c>
      <c r="F1898" s="80">
        <f t="shared" si="92"/>
        <v>2233</v>
      </c>
      <c r="G1898" s="80">
        <v>0</v>
      </c>
      <c r="H1898" s="80">
        <f t="shared" si="93"/>
        <v>336</v>
      </c>
      <c r="I1898" s="80">
        <v>0</v>
      </c>
      <c r="J1898" s="80">
        <v>57</v>
      </c>
      <c r="K1898" s="78">
        <v>563000</v>
      </c>
    </row>
    <row r="1899" spans="1:11">
      <c r="A1899" s="81" t="s">
        <v>93</v>
      </c>
      <c r="B1899" s="80">
        <v>60</v>
      </c>
      <c r="C1899" s="80">
        <v>0</v>
      </c>
      <c r="D1899" s="80">
        <v>0</v>
      </c>
      <c r="E1899" s="80">
        <v>0</v>
      </c>
      <c r="F1899" s="80">
        <f t="shared" si="92"/>
        <v>2267</v>
      </c>
      <c r="G1899" s="80">
        <v>0</v>
      </c>
      <c r="H1899" s="80">
        <f t="shared" si="93"/>
        <v>341</v>
      </c>
      <c r="I1899" s="80">
        <v>0</v>
      </c>
      <c r="J1899" s="80">
        <v>58</v>
      </c>
      <c r="K1899" s="78">
        <v>605000</v>
      </c>
    </row>
    <row r="1900" spans="1:11">
      <c r="A1900" s="81" t="s">
        <v>93</v>
      </c>
      <c r="B1900" s="80">
        <v>60</v>
      </c>
      <c r="C1900" s="80">
        <v>0</v>
      </c>
      <c r="D1900" s="80">
        <v>0</v>
      </c>
      <c r="E1900" s="80">
        <v>0</v>
      </c>
      <c r="F1900" s="80">
        <f t="shared" si="92"/>
        <v>2301</v>
      </c>
      <c r="G1900" s="80">
        <v>0</v>
      </c>
      <c r="H1900" s="80">
        <f t="shared" si="93"/>
        <v>346</v>
      </c>
      <c r="I1900" s="80">
        <v>0</v>
      </c>
      <c r="J1900" s="80">
        <v>59</v>
      </c>
      <c r="K1900" s="78">
        <v>648000</v>
      </c>
    </row>
    <row r="1901" spans="1:11">
      <c r="A1901" s="81" t="s">
        <v>93</v>
      </c>
      <c r="B1901" s="80">
        <v>60</v>
      </c>
      <c r="C1901" s="80">
        <v>0</v>
      </c>
      <c r="D1901" s="80">
        <v>0</v>
      </c>
      <c r="E1901" s="80">
        <v>0</v>
      </c>
      <c r="F1901" s="80">
        <f t="shared" si="92"/>
        <v>2335</v>
      </c>
      <c r="G1901" s="80">
        <v>0</v>
      </c>
      <c r="H1901" s="80">
        <f t="shared" si="93"/>
        <v>351</v>
      </c>
      <c r="I1901" s="80">
        <v>0</v>
      </c>
      <c r="J1901" s="80">
        <v>60</v>
      </c>
      <c r="K1901" s="78">
        <v>695000</v>
      </c>
    </row>
    <row r="1902" spans="1:11">
      <c r="A1902" s="81" t="s">
        <v>93</v>
      </c>
      <c r="B1902" s="80">
        <v>60</v>
      </c>
      <c r="C1902" s="80">
        <v>0</v>
      </c>
      <c r="D1902" s="80">
        <v>0</v>
      </c>
      <c r="E1902" s="80">
        <v>0</v>
      </c>
      <c r="F1902" s="80">
        <f t="shared" si="92"/>
        <v>2369</v>
      </c>
      <c r="G1902" s="80">
        <v>0</v>
      </c>
      <c r="H1902" s="80">
        <f t="shared" si="93"/>
        <v>356</v>
      </c>
      <c r="I1902" s="80">
        <v>0</v>
      </c>
      <c r="J1902" s="80">
        <v>61</v>
      </c>
      <c r="K1902" s="78">
        <v>744000</v>
      </c>
    </row>
    <row r="1903" spans="1:11">
      <c r="A1903" s="81" t="s">
        <v>93</v>
      </c>
      <c r="B1903" s="80">
        <v>60</v>
      </c>
      <c r="C1903" s="80">
        <v>0</v>
      </c>
      <c r="D1903" s="80">
        <v>0</v>
      </c>
      <c r="E1903" s="80">
        <v>0</v>
      </c>
      <c r="F1903" s="80">
        <f t="shared" si="92"/>
        <v>2403</v>
      </c>
      <c r="G1903" s="80">
        <v>0</v>
      </c>
      <c r="H1903" s="80">
        <f t="shared" si="93"/>
        <v>361</v>
      </c>
      <c r="I1903" s="80">
        <v>0</v>
      </c>
      <c r="J1903" s="80">
        <v>62</v>
      </c>
      <c r="K1903" s="78">
        <v>796000</v>
      </c>
    </row>
    <row r="1904" spans="1:11">
      <c r="A1904" s="81" t="s">
        <v>93</v>
      </c>
      <c r="B1904" s="80">
        <v>60</v>
      </c>
      <c r="C1904" s="80">
        <v>0</v>
      </c>
      <c r="D1904" s="80">
        <v>0</v>
      </c>
      <c r="E1904" s="80">
        <v>0</v>
      </c>
      <c r="F1904" s="80">
        <f t="shared" si="92"/>
        <v>2437</v>
      </c>
      <c r="G1904" s="80">
        <v>0</v>
      </c>
      <c r="H1904" s="80">
        <f t="shared" si="93"/>
        <v>366</v>
      </c>
      <c r="I1904" s="80">
        <v>0</v>
      </c>
      <c r="J1904" s="80">
        <v>63</v>
      </c>
      <c r="K1904" s="78">
        <v>851000</v>
      </c>
    </row>
    <row r="1905" spans="1:11">
      <c r="A1905" s="81" t="s">
        <v>93</v>
      </c>
      <c r="B1905" s="80">
        <v>60</v>
      </c>
      <c r="C1905" s="80">
        <v>0</v>
      </c>
      <c r="D1905" s="80">
        <v>0</v>
      </c>
      <c r="E1905" s="80">
        <v>0</v>
      </c>
      <c r="F1905" s="80">
        <f t="shared" si="92"/>
        <v>2471</v>
      </c>
      <c r="G1905" s="80">
        <v>0</v>
      </c>
      <c r="H1905" s="80">
        <f t="shared" si="93"/>
        <v>371</v>
      </c>
      <c r="I1905" s="80">
        <v>0</v>
      </c>
      <c r="J1905" s="80">
        <v>64</v>
      </c>
      <c r="K1905" s="78">
        <v>908000</v>
      </c>
    </row>
    <row r="1906" spans="1:11">
      <c r="A1906" s="81" t="s">
        <v>93</v>
      </c>
      <c r="B1906" s="80">
        <v>60</v>
      </c>
      <c r="C1906" s="80">
        <v>0</v>
      </c>
      <c r="D1906" s="80">
        <v>0</v>
      </c>
      <c r="E1906" s="80">
        <v>0</v>
      </c>
      <c r="F1906" s="80">
        <f t="shared" si="92"/>
        <v>2505</v>
      </c>
      <c r="G1906" s="80">
        <v>0</v>
      </c>
      <c r="H1906" s="80">
        <f t="shared" si="93"/>
        <v>376</v>
      </c>
      <c r="I1906" s="80">
        <v>0</v>
      </c>
      <c r="J1906" s="80">
        <v>65</v>
      </c>
      <c r="K1906" s="78">
        <v>970000</v>
      </c>
    </row>
    <row r="1907" spans="1:11">
      <c r="A1907" s="81" t="s">
        <v>93</v>
      </c>
      <c r="B1907" s="80">
        <v>60</v>
      </c>
      <c r="C1907" s="80">
        <v>0</v>
      </c>
      <c r="D1907" s="80">
        <v>0</v>
      </c>
      <c r="E1907" s="80">
        <v>0</v>
      </c>
      <c r="F1907" s="80">
        <f t="shared" ref="F1907:F1921" si="94">329+34*(J1907-1)</f>
        <v>2539</v>
      </c>
      <c r="G1907" s="80">
        <v>0</v>
      </c>
      <c r="H1907" s="80">
        <f t="shared" ref="H1907:H1921" si="95">56+5*(J1907-1)</f>
        <v>381</v>
      </c>
      <c r="I1907" s="80">
        <v>0</v>
      </c>
      <c r="J1907" s="80">
        <v>66</v>
      </c>
      <c r="K1907" s="78">
        <v>1033000</v>
      </c>
    </row>
    <row r="1908" spans="1:11">
      <c r="A1908" s="81" t="s">
        <v>93</v>
      </c>
      <c r="B1908" s="80">
        <v>60</v>
      </c>
      <c r="C1908" s="80">
        <v>0</v>
      </c>
      <c r="D1908" s="80">
        <v>0</v>
      </c>
      <c r="E1908" s="80">
        <v>0</v>
      </c>
      <c r="F1908" s="80">
        <f t="shared" si="94"/>
        <v>2573</v>
      </c>
      <c r="G1908" s="80">
        <v>0</v>
      </c>
      <c r="H1908" s="80">
        <f t="shared" si="95"/>
        <v>386</v>
      </c>
      <c r="I1908" s="80">
        <v>0</v>
      </c>
      <c r="J1908" s="80">
        <v>67</v>
      </c>
      <c r="K1908" s="78">
        <v>1102000</v>
      </c>
    </row>
    <row r="1909" spans="1:11">
      <c r="A1909" s="81" t="s">
        <v>93</v>
      </c>
      <c r="B1909" s="80">
        <v>60</v>
      </c>
      <c r="C1909" s="80">
        <v>0</v>
      </c>
      <c r="D1909" s="80">
        <v>0</v>
      </c>
      <c r="E1909" s="80">
        <v>0</v>
      </c>
      <c r="F1909" s="80">
        <f t="shared" si="94"/>
        <v>2607</v>
      </c>
      <c r="G1909" s="80">
        <v>0</v>
      </c>
      <c r="H1909" s="80">
        <f t="shared" si="95"/>
        <v>391</v>
      </c>
      <c r="I1909" s="80">
        <v>0</v>
      </c>
      <c r="J1909" s="80">
        <v>68</v>
      </c>
      <c r="K1909" s="78">
        <v>1174000</v>
      </c>
    </row>
    <row r="1910" spans="1:11">
      <c r="A1910" s="81" t="s">
        <v>93</v>
      </c>
      <c r="B1910" s="80">
        <v>60</v>
      </c>
      <c r="C1910" s="80">
        <v>0</v>
      </c>
      <c r="D1910" s="80">
        <v>0</v>
      </c>
      <c r="E1910" s="80">
        <v>0</v>
      </c>
      <c r="F1910" s="80">
        <f t="shared" si="94"/>
        <v>2641</v>
      </c>
      <c r="G1910" s="80">
        <v>0</v>
      </c>
      <c r="H1910" s="80">
        <f t="shared" si="95"/>
        <v>396</v>
      </c>
      <c r="I1910" s="80">
        <v>0</v>
      </c>
      <c r="J1910" s="80">
        <v>69</v>
      </c>
      <c r="K1910" s="78">
        <v>1249000</v>
      </c>
    </row>
    <row r="1911" spans="1:11">
      <c r="A1911" s="81" t="s">
        <v>93</v>
      </c>
      <c r="B1911" s="80">
        <v>60</v>
      </c>
      <c r="C1911" s="80">
        <v>0</v>
      </c>
      <c r="D1911" s="80">
        <v>0</v>
      </c>
      <c r="E1911" s="80">
        <v>0</v>
      </c>
      <c r="F1911" s="80">
        <f t="shared" si="94"/>
        <v>2675</v>
      </c>
      <c r="G1911" s="80">
        <v>0</v>
      </c>
      <c r="H1911" s="80">
        <f t="shared" si="95"/>
        <v>401</v>
      </c>
      <c r="I1911" s="80">
        <v>0</v>
      </c>
      <c r="J1911" s="80">
        <v>70</v>
      </c>
      <c r="K1911" s="78">
        <v>1328000</v>
      </c>
    </row>
    <row r="1912" spans="1:11">
      <c r="A1912" s="81" t="s">
        <v>93</v>
      </c>
      <c r="B1912" s="80">
        <v>60</v>
      </c>
      <c r="C1912" s="80">
        <v>0</v>
      </c>
      <c r="D1912" s="80">
        <v>0</v>
      </c>
      <c r="E1912" s="80">
        <v>0</v>
      </c>
      <c r="F1912" s="80">
        <f t="shared" si="94"/>
        <v>2709</v>
      </c>
      <c r="G1912" s="80">
        <v>0</v>
      </c>
      <c r="H1912" s="80">
        <f t="shared" si="95"/>
        <v>406</v>
      </c>
      <c r="I1912" s="80">
        <v>0</v>
      </c>
      <c r="J1912" s="80">
        <v>71</v>
      </c>
      <c r="K1912" s="78">
        <v>1412000</v>
      </c>
    </row>
    <row r="1913" spans="1:11">
      <c r="A1913" s="81" t="s">
        <v>93</v>
      </c>
      <c r="B1913" s="80">
        <v>60</v>
      </c>
      <c r="C1913" s="80">
        <v>0</v>
      </c>
      <c r="D1913" s="80">
        <v>0</v>
      </c>
      <c r="E1913" s="80">
        <v>0</v>
      </c>
      <c r="F1913" s="80">
        <f t="shared" si="94"/>
        <v>2743</v>
      </c>
      <c r="G1913" s="80">
        <v>0</v>
      </c>
      <c r="H1913" s="80">
        <f t="shared" si="95"/>
        <v>411</v>
      </c>
      <c r="I1913" s="80">
        <v>0</v>
      </c>
      <c r="J1913" s="80">
        <v>72</v>
      </c>
      <c r="K1913" s="78">
        <v>1499000</v>
      </c>
    </row>
    <row r="1914" spans="1:11">
      <c r="A1914" s="81" t="s">
        <v>93</v>
      </c>
      <c r="B1914" s="80">
        <v>60</v>
      </c>
      <c r="C1914" s="80">
        <v>0</v>
      </c>
      <c r="D1914" s="80">
        <v>0</v>
      </c>
      <c r="E1914" s="80">
        <v>0</v>
      </c>
      <c r="F1914" s="80">
        <f t="shared" si="94"/>
        <v>2777</v>
      </c>
      <c r="G1914" s="80">
        <v>0</v>
      </c>
      <c r="H1914" s="80">
        <f t="shared" si="95"/>
        <v>416</v>
      </c>
      <c r="I1914" s="80">
        <v>0</v>
      </c>
      <c r="J1914" s="80">
        <v>73</v>
      </c>
      <c r="K1914" s="78">
        <v>1592000</v>
      </c>
    </row>
    <row r="1915" spans="1:11">
      <c r="A1915" s="81" t="s">
        <v>93</v>
      </c>
      <c r="B1915" s="80">
        <v>60</v>
      </c>
      <c r="C1915" s="80">
        <v>0</v>
      </c>
      <c r="D1915" s="80">
        <v>0</v>
      </c>
      <c r="E1915" s="80">
        <v>0</v>
      </c>
      <c r="F1915" s="80">
        <f t="shared" si="94"/>
        <v>2811</v>
      </c>
      <c r="G1915" s="80">
        <v>0</v>
      </c>
      <c r="H1915" s="80">
        <f t="shared" si="95"/>
        <v>421</v>
      </c>
      <c r="I1915" s="80">
        <v>0</v>
      </c>
      <c r="J1915" s="80">
        <v>74</v>
      </c>
      <c r="K1915" s="78">
        <v>1690000</v>
      </c>
    </row>
    <row r="1916" spans="1:11">
      <c r="A1916" s="81" t="s">
        <v>93</v>
      </c>
      <c r="B1916" s="80">
        <v>60</v>
      </c>
      <c r="C1916" s="80">
        <v>0</v>
      </c>
      <c r="D1916" s="80">
        <v>0</v>
      </c>
      <c r="E1916" s="80">
        <v>0</v>
      </c>
      <c r="F1916" s="80">
        <f t="shared" si="94"/>
        <v>2845</v>
      </c>
      <c r="G1916" s="80">
        <v>0</v>
      </c>
      <c r="H1916" s="80">
        <f t="shared" si="95"/>
        <v>426</v>
      </c>
      <c r="I1916" s="80">
        <v>0</v>
      </c>
      <c r="J1916" s="80">
        <v>75</v>
      </c>
      <c r="K1916" s="78">
        <v>1792000</v>
      </c>
    </row>
    <row r="1917" spans="1:11">
      <c r="A1917" s="81" t="s">
        <v>93</v>
      </c>
      <c r="B1917" s="80">
        <v>60</v>
      </c>
      <c r="C1917" s="80">
        <v>0</v>
      </c>
      <c r="D1917" s="80">
        <v>0</v>
      </c>
      <c r="E1917" s="80">
        <v>0</v>
      </c>
      <c r="F1917" s="80">
        <f t="shared" si="94"/>
        <v>2879</v>
      </c>
      <c r="G1917" s="80">
        <v>0</v>
      </c>
      <c r="H1917" s="80">
        <f t="shared" si="95"/>
        <v>431</v>
      </c>
      <c r="I1917" s="80">
        <v>0</v>
      </c>
      <c r="J1917" s="80">
        <v>76</v>
      </c>
      <c r="K1917" s="78">
        <v>1898000</v>
      </c>
    </row>
    <row r="1918" spans="1:11">
      <c r="A1918" s="81" t="s">
        <v>93</v>
      </c>
      <c r="B1918" s="80">
        <v>60</v>
      </c>
      <c r="C1918" s="80">
        <v>0</v>
      </c>
      <c r="D1918" s="80">
        <v>0</v>
      </c>
      <c r="E1918" s="80">
        <v>0</v>
      </c>
      <c r="F1918" s="80">
        <f t="shared" si="94"/>
        <v>2913</v>
      </c>
      <c r="G1918" s="80">
        <v>0</v>
      </c>
      <c r="H1918" s="80">
        <f t="shared" si="95"/>
        <v>436</v>
      </c>
      <c r="I1918" s="80">
        <v>0</v>
      </c>
      <c r="J1918" s="80">
        <v>77</v>
      </c>
      <c r="K1918" s="78">
        <v>2011000</v>
      </c>
    </row>
    <row r="1919" spans="1:11">
      <c r="A1919" s="81" t="s">
        <v>93</v>
      </c>
      <c r="B1919" s="80">
        <v>60</v>
      </c>
      <c r="C1919" s="80">
        <v>0</v>
      </c>
      <c r="D1919" s="80">
        <v>0</v>
      </c>
      <c r="E1919" s="80">
        <v>0</v>
      </c>
      <c r="F1919" s="80">
        <f t="shared" si="94"/>
        <v>2947</v>
      </c>
      <c r="G1919" s="80">
        <v>0</v>
      </c>
      <c r="H1919" s="80">
        <f t="shared" si="95"/>
        <v>441</v>
      </c>
      <c r="I1919" s="80">
        <v>0</v>
      </c>
      <c r="J1919" s="80">
        <v>78</v>
      </c>
      <c r="K1919" s="78">
        <v>2129000</v>
      </c>
    </row>
    <row r="1920" spans="1:11">
      <c r="A1920" s="81" t="s">
        <v>93</v>
      </c>
      <c r="B1920" s="80">
        <v>60</v>
      </c>
      <c r="C1920" s="80">
        <v>0</v>
      </c>
      <c r="D1920" s="80">
        <v>0</v>
      </c>
      <c r="E1920" s="80">
        <v>0</v>
      </c>
      <c r="F1920" s="80">
        <f t="shared" si="94"/>
        <v>2981</v>
      </c>
      <c r="G1920" s="80">
        <v>0</v>
      </c>
      <c r="H1920" s="80">
        <f t="shared" si="95"/>
        <v>446</v>
      </c>
      <c r="I1920" s="80">
        <v>0</v>
      </c>
      <c r="J1920" s="80">
        <v>79</v>
      </c>
      <c r="K1920" s="78">
        <v>2254000</v>
      </c>
    </row>
    <row r="1921" spans="1:11">
      <c r="A1921" s="81" t="s">
        <v>93</v>
      </c>
      <c r="B1921" s="80">
        <v>60</v>
      </c>
      <c r="C1921" s="80">
        <v>0</v>
      </c>
      <c r="D1921" s="80">
        <v>0</v>
      </c>
      <c r="E1921" s="80">
        <v>0</v>
      </c>
      <c r="F1921" s="80">
        <f t="shared" si="94"/>
        <v>3015</v>
      </c>
      <c r="G1921" s="80">
        <v>0</v>
      </c>
      <c r="H1921" s="80">
        <f t="shared" si="95"/>
        <v>451</v>
      </c>
      <c r="I1921" s="80">
        <v>0</v>
      </c>
      <c r="J1921" s="80">
        <v>80</v>
      </c>
      <c r="K1921" s="78">
        <v>2383000</v>
      </c>
    </row>
    <row r="1922" spans="1:11">
      <c r="A1922" s="80" t="s">
        <v>94</v>
      </c>
      <c r="B1922" s="80">
        <v>80</v>
      </c>
      <c r="C1922" s="80">
        <v>0</v>
      </c>
      <c r="D1922" s="80">
        <v>0</v>
      </c>
      <c r="E1922" s="80">
        <v>0</v>
      </c>
      <c r="F1922" s="80">
        <f>513+46*(J1922-1)</f>
        <v>513</v>
      </c>
      <c r="G1922" s="80">
        <v>0</v>
      </c>
      <c r="H1922" s="80">
        <f>84+7*(J1922-1)</f>
        <v>84</v>
      </c>
      <c r="I1922" s="80">
        <v>0</v>
      </c>
      <c r="J1922" s="80">
        <v>1</v>
      </c>
      <c r="K1922" s="78">
        <v>220</v>
      </c>
    </row>
    <row r="1923" spans="1:11">
      <c r="A1923" s="80" t="s">
        <v>94</v>
      </c>
      <c r="B1923" s="80">
        <v>80</v>
      </c>
      <c r="C1923" s="80">
        <v>0</v>
      </c>
      <c r="D1923" s="80">
        <v>0</v>
      </c>
      <c r="E1923" s="80">
        <v>0</v>
      </c>
      <c r="F1923" s="80">
        <f t="shared" ref="F1923:F1986" si="96">513+46*(J1923-1)</f>
        <v>559</v>
      </c>
      <c r="G1923" s="80">
        <v>0</v>
      </c>
      <c r="H1923" s="80">
        <f t="shared" ref="H1923:H1986" si="97">84+7*(J1923-1)</f>
        <v>91</v>
      </c>
      <c r="I1923" s="80">
        <v>0</v>
      </c>
      <c r="J1923" s="80">
        <v>2</v>
      </c>
      <c r="K1923" s="78">
        <v>300</v>
      </c>
    </row>
    <row r="1924" spans="1:11">
      <c r="A1924" s="80" t="s">
        <v>94</v>
      </c>
      <c r="B1924" s="80">
        <v>80</v>
      </c>
      <c r="C1924" s="80">
        <v>0</v>
      </c>
      <c r="D1924" s="80">
        <v>0</v>
      </c>
      <c r="E1924" s="80">
        <v>0</v>
      </c>
      <c r="F1924" s="80">
        <f t="shared" si="96"/>
        <v>605</v>
      </c>
      <c r="G1924" s="80">
        <v>0</v>
      </c>
      <c r="H1924" s="80">
        <f t="shared" si="97"/>
        <v>98</v>
      </c>
      <c r="I1924" s="80">
        <v>0</v>
      </c>
      <c r="J1924" s="80">
        <v>3</v>
      </c>
      <c r="K1924" s="78">
        <v>390</v>
      </c>
    </row>
    <row r="1925" spans="1:11">
      <c r="A1925" s="80" t="s">
        <v>94</v>
      </c>
      <c r="B1925" s="80">
        <v>80</v>
      </c>
      <c r="C1925" s="80">
        <v>0</v>
      </c>
      <c r="D1925" s="80">
        <v>0</v>
      </c>
      <c r="E1925" s="80">
        <v>0</v>
      </c>
      <c r="F1925" s="80">
        <f t="shared" si="96"/>
        <v>651</v>
      </c>
      <c r="G1925" s="80">
        <v>0</v>
      </c>
      <c r="H1925" s="80">
        <f t="shared" si="97"/>
        <v>105</v>
      </c>
      <c r="I1925" s="80">
        <v>0</v>
      </c>
      <c r="J1925" s="80">
        <v>4</v>
      </c>
      <c r="K1925" s="78">
        <v>500</v>
      </c>
    </row>
    <row r="1926" spans="1:11">
      <c r="A1926" s="80" t="s">
        <v>94</v>
      </c>
      <c r="B1926" s="80">
        <v>80</v>
      </c>
      <c r="C1926" s="80">
        <v>0</v>
      </c>
      <c r="D1926" s="80">
        <v>0</v>
      </c>
      <c r="E1926" s="80">
        <v>0</v>
      </c>
      <c r="F1926" s="80">
        <f t="shared" si="96"/>
        <v>697</v>
      </c>
      <c r="G1926" s="80">
        <v>0</v>
      </c>
      <c r="H1926" s="80">
        <f t="shared" si="97"/>
        <v>112</v>
      </c>
      <c r="I1926" s="80">
        <v>0</v>
      </c>
      <c r="J1926" s="80">
        <v>5</v>
      </c>
      <c r="K1926" s="78">
        <v>650</v>
      </c>
    </row>
    <row r="1927" spans="1:11">
      <c r="A1927" s="80" t="s">
        <v>94</v>
      </c>
      <c r="B1927" s="80">
        <v>80</v>
      </c>
      <c r="C1927" s="80">
        <v>0</v>
      </c>
      <c r="D1927" s="80">
        <v>0</v>
      </c>
      <c r="E1927" s="80">
        <v>0</v>
      </c>
      <c r="F1927" s="80">
        <f t="shared" si="96"/>
        <v>743</v>
      </c>
      <c r="G1927" s="80">
        <v>0</v>
      </c>
      <c r="H1927" s="80">
        <f t="shared" si="97"/>
        <v>119</v>
      </c>
      <c r="I1927" s="80">
        <v>0</v>
      </c>
      <c r="J1927" s="80">
        <v>6</v>
      </c>
      <c r="K1927" s="78">
        <v>880</v>
      </c>
    </row>
    <row r="1928" spans="1:11">
      <c r="A1928" s="80" t="s">
        <v>94</v>
      </c>
      <c r="B1928" s="80">
        <v>80</v>
      </c>
      <c r="C1928" s="80">
        <v>0</v>
      </c>
      <c r="D1928" s="80">
        <v>0</v>
      </c>
      <c r="E1928" s="80">
        <v>0</v>
      </c>
      <c r="F1928" s="80">
        <f t="shared" si="96"/>
        <v>789</v>
      </c>
      <c r="G1928" s="80">
        <v>0</v>
      </c>
      <c r="H1928" s="80">
        <f t="shared" si="97"/>
        <v>126</v>
      </c>
      <c r="I1928" s="80">
        <v>0</v>
      </c>
      <c r="J1928" s="80">
        <v>7</v>
      </c>
      <c r="K1928" s="78">
        <v>1200</v>
      </c>
    </row>
    <row r="1929" spans="1:11">
      <c r="A1929" s="80" t="s">
        <v>94</v>
      </c>
      <c r="B1929" s="80">
        <v>80</v>
      </c>
      <c r="C1929" s="80">
        <v>0</v>
      </c>
      <c r="D1929" s="80">
        <v>0</v>
      </c>
      <c r="E1929" s="80">
        <v>0</v>
      </c>
      <c r="F1929" s="80">
        <f t="shared" si="96"/>
        <v>835</v>
      </c>
      <c r="G1929" s="80">
        <v>0</v>
      </c>
      <c r="H1929" s="80">
        <f t="shared" si="97"/>
        <v>133</v>
      </c>
      <c r="I1929" s="80">
        <v>0</v>
      </c>
      <c r="J1929" s="80">
        <v>8</v>
      </c>
      <c r="K1929" s="78">
        <v>1500</v>
      </c>
    </row>
    <row r="1930" spans="1:11">
      <c r="A1930" s="80" t="s">
        <v>94</v>
      </c>
      <c r="B1930" s="80">
        <v>80</v>
      </c>
      <c r="C1930" s="80">
        <v>0</v>
      </c>
      <c r="D1930" s="80">
        <v>0</v>
      </c>
      <c r="E1930" s="80">
        <v>0</v>
      </c>
      <c r="F1930" s="80">
        <f t="shared" si="96"/>
        <v>881</v>
      </c>
      <c r="G1930" s="80">
        <v>0</v>
      </c>
      <c r="H1930" s="80">
        <f t="shared" si="97"/>
        <v>140</v>
      </c>
      <c r="I1930" s="80">
        <v>0</v>
      </c>
      <c r="J1930" s="80">
        <v>9</v>
      </c>
      <c r="K1930" s="78">
        <v>1800</v>
      </c>
    </row>
    <row r="1931" spans="1:11">
      <c r="A1931" s="80" t="s">
        <v>94</v>
      </c>
      <c r="B1931" s="80">
        <v>80</v>
      </c>
      <c r="C1931" s="80">
        <v>0</v>
      </c>
      <c r="D1931" s="80">
        <v>0</v>
      </c>
      <c r="E1931" s="80">
        <v>0</v>
      </c>
      <c r="F1931" s="80">
        <f t="shared" si="96"/>
        <v>927</v>
      </c>
      <c r="G1931" s="80">
        <v>0</v>
      </c>
      <c r="H1931" s="80">
        <f t="shared" si="97"/>
        <v>147</v>
      </c>
      <c r="I1931" s="80">
        <v>0</v>
      </c>
      <c r="J1931" s="80">
        <v>10</v>
      </c>
      <c r="K1931" s="78">
        <v>2300</v>
      </c>
    </row>
    <row r="1932" spans="1:11">
      <c r="A1932" s="80" t="s">
        <v>94</v>
      </c>
      <c r="B1932" s="80">
        <v>80</v>
      </c>
      <c r="C1932" s="80">
        <v>0</v>
      </c>
      <c r="D1932" s="80">
        <v>0</v>
      </c>
      <c r="E1932" s="80">
        <v>0</v>
      </c>
      <c r="F1932" s="80">
        <f t="shared" si="96"/>
        <v>973</v>
      </c>
      <c r="G1932" s="80">
        <v>0</v>
      </c>
      <c r="H1932" s="80">
        <f t="shared" si="97"/>
        <v>154</v>
      </c>
      <c r="I1932" s="80">
        <v>0</v>
      </c>
      <c r="J1932" s="80">
        <v>11</v>
      </c>
      <c r="K1932" s="78">
        <v>2900</v>
      </c>
    </row>
    <row r="1933" spans="1:11">
      <c r="A1933" s="80" t="s">
        <v>94</v>
      </c>
      <c r="B1933" s="80">
        <v>80</v>
      </c>
      <c r="C1933" s="80">
        <v>0</v>
      </c>
      <c r="D1933" s="80">
        <v>0</v>
      </c>
      <c r="E1933" s="80">
        <v>0</v>
      </c>
      <c r="F1933" s="80">
        <f t="shared" si="96"/>
        <v>1019</v>
      </c>
      <c r="G1933" s="80">
        <v>0</v>
      </c>
      <c r="H1933" s="80">
        <f t="shared" si="97"/>
        <v>161</v>
      </c>
      <c r="I1933" s="80">
        <v>0</v>
      </c>
      <c r="J1933" s="80">
        <v>12</v>
      </c>
      <c r="K1933" s="78">
        <v>3400</v>
      </c>
    </row>
    <row r="1934" spans="1:11">
      <c r="A1934" s="80" t="s">
        <v>94</v>
      </c>
      <c r="B1934" s="80">
        <v>80</v>
      </c>
      <c r="C1934" s="80">
        <v>0</v>
      </c>
      <c r="D1934" s="80">
        <v>0</v>
      </c>
      <c r="E1934" s="80">
        <v>0</v>
      </c>
      <c r="F1934" s="80">
        <f t="shared" si="96"/>
        <v>1065</v>
      </c>
      <c r="G1934" s="80">
        <v>0</v>
      </c>
      <c r="H1934" s="80">
        <f t="shared" si="97"/>
        <v>168</v>
      </c>
      <c r="I1934" s="80">
        <v>0</v>
      </c>
      <c r="J1934" s="80">
        <v>13</v>
      </c>
      <c r="K1934" s="78">
        <v>4200</v>
      </c>
    </row>
    <row r="1935" spans="1:11">
      <c r="A1935" s="80" t="s">
        <v>94</v>
      </c>
      <c r="B1935" s="80">
        <v>80</v>
      </c>
      <c r="C1935" s="80">
        <v>0</v>
      </c>
      <c r="D1935" s="80">
        <v>0</v>
      </c>
      <c r="E1935" s="80">
        <v>0</v>
      </c>
      <c r="F1935" s="80">
        <f t="shared" si="96"/>
        <v>1111</v>
      </c>
      <c r="G1935" s="80">
        <v>0</v>
      </c>
      <c r="H1935" s="80">
        <f t="shared" si="97"/>
        <v>175</v>
      </c>
      <c r="I1935" s="80">
        <v>0</v>
      </c>
      <c r="J1935" s="80">
        <v>14</v>
      </c>
      <c r="K1935" s="78">
        <v>5000</v>
      </c>
    </row>
    <row r="1936" spans="1:11">
      <c r="A1936" s="80" t="s">
        <v>94</v>
      </c>
      <c r="B1936" s="80">
        <v>80</v>
      </c>
      <c r="C1936" s="80">
        <v>0</v>
      </c>
      <c r="D1936" s="80">
        <v>0</v>
      </c>
      <c r="E1936" s="80">
        <v>0</v>
      </c>
      <c r="F1936" s="80">
        <f t="shared" si="96"/>
        <v>1157</v>
      </c>
      <c r="G1936" s="80">
        <v>0</v>
      </c>
      <c r="H1936" s="80">
        <f t="shared" si="97"/>
        <v>182</v>
      </c>
      <c r="I1936" s="80">
        <v>0</v>
      </c>
      <c r="J1936" s="80">
        <v>15</v>
      </c>
      <c r="K1936" s="78">
        <v>6100</v>
      </c>
    </row>
    <row r="1937" spans="1:11">
      <c r="A1937" s="80" t="s">
        <v>94</v>
      </c>
      <c r="B1937" s="80">
        <v>80</v>
      </c>
      <c r="C1937" s="80">
        <v>0</v>
      </c>
      <c r="D1937" s="80">
        <v>0</v>
      </c>
      <c r="E1937" s="80">
        <v>0</v>
      </c>
      <c r="F1937" s="80">
        <f t="shared" si="96"/>
        <v>1203</v>
      </c>
      <c r="G1937" s="80">
        <v>0</v>
      </c>
      <c r="H1937" s="80">
        <f t="shared" si="97"/>
        <v>189</v>
      </c>
      <c r="I1937" s="80">
        <v>0</v>
      </c>
      <c r="J1937" s="80">
        <v>16</v>
      </c>
      <c r="K1937" s="78">
        <v>7200</v>
      </c>
    </row>
    <row r="1938" spans="1:11">
      <c r="A1938" s="80" t="s">
        <v>94</v>
      </c>
      <c r="B1938" s="80">
        <v>80</v>
      </c>
      <c r="C1938" s="80">
        <v>0</v>
      </c>
      <c r="D1938" s="80">
        <v>0</v>
      </c>
      <c r="E1938" s="80">
        <v>0</v>
      </c>
      <c r="F1938" s="80">
        <f t="shared" si="96"/>
        <v>1249</v>
      </c>
      <c r="G1938" s="80">
        <v>0</v>
      </c>
      <c r="H1938" s="80">
        <f t="shared" si="97"/>
        <v>196</v>
      </c>
      <c r="I1938" s="80">
        <v>0</v>
      </c>
      <c r="J1938" s="80">
        <v>17</v>
      </c>
      <c r="K1938" s="78">
        <v>8600</v>
      </c>
    </row>
    <row r="1939" spans="1:11">
      <c r="A1939" s="80" t="s">
        <v>94</v>
      </c>
      <c r="B1939" s="80">
        <v>80</v>
      </c>
      <c r="C1939" s="80">
        <v>0</v>
      </c>
      <c r="D1939" s="80">
        <v>0</v>
      </c>
      <c r="E1939" s="80">
        <v>0</v>
      </c>
      <c r="F1939" s="80">
        <f t="shared" si="96"/>
        <v>1295</v>
      </c>
      <c r="G1939" s="80">
        <v>0</v>
      </c>
      <c r="H1939" s="80">
        <f t="shared" si="97"/>
        <v>203</v>
      </c>
      <c r="I1939" s="80">
        <v>0</v>
      </c>
      <c r="J1939" s="80">
        <v>18</v>
      </c>
      <c r="K1939" s="78">
        <v>10000</v>
      </c>
    </row>
    <row r="1940" spans="1:11">
      <c r="A1940" s="80" t="s">
        <v>94</v>
      </c>
      <c r="B1940" s="80">
        <v>80</v>
      </c>
      <c r="C1940" s="80">
        <v>0</v>
      </c>
      <c r="D1940" s="80">
        <v>0</v>
      </c>
      <c r="E1940" s="80">
        <v>0</v>
      </c>
      <c r="F1940" s="80">
        <f t="shared" si="96"/>
        <v>1341</v>
      </c>
      <c r="G1940" s="80">
        <v>0</v>
      </c>
      <c r="H1940" s="80">
        <f t="shared" si="97"/>
        <v>210</v>
      </c>
      <c r="I1940" s="80">
        <v>0</v>
      </c>
      <c r="J1940" s="80">
        <v>19</v>
      </c>
      <c r="K1940" s="78">
        <v>11700</v>
      </c>
    </row>
    <row r="1941" spans="1:11">
      <c r="A1941" s="80" t="s">
        <v>94</v>
      </c>
      <c r="B1941" s="80">
        <v>80</v>
      </c>
      <c r="C1941" s="80">
        <v>0</v>
      </c>
      <c r="D1941" s="80">
        <v>0</v>
      </c>
      <c r="E1941" s="80">
        <v>0</v>
      </c>
      <c r="F1941" s="80">
        <f t="shared" si="96"/>
        <v>1387</v>
      </c>
      <c r="G1941" s="80">
        <v>0</v>
      </c>
      <c r="H1941" s="80">
        <f t="shared" si="97"/>
        <v>217</v>
      </c>
      <c r="I1941" s="80">
        <v>0</v>
      </c>
      <c r="J1941" s="80">
        <v>20</v>
      </c>
      <c r="K1941" s="78">
        <v>13600</v>
      </c>
    </row>
    <row r="1942" spans="1:11">
      <c r="A1942" s="80" t="s">
        <v>94</v>
      </c>
      <c r="B1942" s="80">
        <v>80</v>
      </c>
      <c r="C1942" s="80">
        <v>0</v>
      </c>
      <c r="D1942" s="80">
        <v>0</v>
      </c>
      <c r="E1942" s="80">
        <v>0</v>
      </c>
      <c r="F1942" s="80">
        <f t="shared" si="96"/>
        <v>1433</v>
      </c>
      <c r="G1942" s="80">
        <v>0</v>
      </c>
      <c r="H1942" s="80">
        <f t="shared" si="97"/>
        <v>224</v>
      </c>
      <c r="I1942" s="80">
        <v>0</v>
      </c>
      <c r="J1942" s="80">
        <v>21</v>
      </c>
      <c r="K1942" s="78">
        <v>15900</v>
      </c>
    </row>
    <row r="1943" spans="1:11">
      <c r="A1943" s="80" t="s">
        <v>94</v>
      </c>
      <c r="B1943" s="80">
        <v>80</v>
      </c>
      <c r="C1943" s="80">
        <v>0</v>
      </c>
      <c r="D1943" s="80">
        <v>0</v>
      </c>
      <c r="E1943" s="80">
        <v>0</v>
      </c>
      <c r="F1943" s="80">
        <f t="shared" si="96"/>
        <v>1479</v>
      </c>
      <c r="G1943" s="80">
        <v>0</v>
      </c>
      <c r="H1943" s="80">
        <f t="shared" si="97"/>
        <v>231</v>
      </c>
      <c r="I1943" s="80">
        <v>0</v>
      </c>
      <c r="J1943" s="80">
        <v>22</v>
      </c>
      <c r="K1943" s="78">
        <v>18300</v>
      </c>
    </row>
    <row r="1944" spans="1:11">
      <c r="A1944" s="80" t="s">
        <v>94</v>
      </c>
      <c r="B1944" s="80">
        <v>80</v>
      </c>
      <c r="C1944" s="80">
        <v>0</v>
      </c>
      <c r="D1944" s="80">
        <v>0</v>
      </c>
      <c r="E1944" s="80">
        <v>0</v>
      </c>
      <c r="F1944" s="80">
        <f t="shared" si="96"/>
        <v>1525</v>
      </c>
      <c r="G1944" s="80">
        <v>0</v>
      </c>
      <c r="H1944" s="80">
        <f t="shared" si="97"/>
        <v>238</v>
      </c>
      <c r="I1944" s="80">
        <v>0</v>
      </c>
      <c r="J1944" s="80">
        <v>23</v>
      </c>
      <c r="K1944" s="78">
        <v>21100</v>
      </c>
    </row>
    <row r="1945" spans="1:11">
      <c r="A1945" s="80" t="s">
        <v>94</v>
      </c>
      <c r="B1945" s="80">
        <v>80</v>
      </c>
      <c r="C1945" s="80">
        <v>0</v>
      </c>
      <c r="D1945" s="80">
        <v>0</v>
      </c>
      <c r="E1945" s="80">
        <v>0</v>
      </c>
      <c r="F1945" s="80">
        <f t="shared" si="96"/>
        <v>1571</v>
      </c>
      <c r="G1945" s="80">
        <v>0</v>
      </c>
      <c r="H1945" s="80">
        <f t="shared" si="97"/>
        <v>245</v>
      </c>
      <c r="I1945" s="80">
        <v>0</v>
      </c>
      <c r="J1945" s="80">
        <v>24</v>
      </c>
      <c r="K1945" s="78">
        <v>24100</v>
      </c>
    </row>
    <row r="1946" spans="1:11">
      <c r="A1946" s="80" t="s">
        <v>94</v>
      </c>
      <c r="B1946" s="80">
        <v>80</v>
      </c>
      <c r="C1946" s="80">
        <v>0</v>
      </c>
      <c r="D1946" s="80">
        <v>0</v>
      </c>
      <c r="E1946" s="80">
        <v>0</v>
      </c>
      <c r="F1946" s="80">
        <f t="shared" si="96"/>
        <v>1617</v>
      </c>
      <c r="G1946" s="80">
        <v>0</v>
      </c>
      <c r="H1946" s="80">
        <f t="shared" si="97"/>
        <v>252</v>
      </c>
      <c r="I1946" s="80">
        <v>0</v>
      </c>
      <c r="J1946" s="80">
        <v>25</v>
      </c>
      <c r="K1946" s="78">
        <v>27400</v>
      </c>
    </row>
    <row r="1947" spans="1:11">
      <c r="A1947" s="80" t="s">
        <v>94</v>
      </c>
      <c r="B1947" s="80">
        <v>80</v>
      </c>
      <c r="C1947" s="80">
        <v>0</v>
      </c>
      <c r="D1947" s="80">
        <v>0</v>
      </c>
      <c r="E1947" s="80">
        <v>0</v>
      </c>
      <c r="F1947" s="80">
        <f t="shared" si="96"/>
        <v>1663</v>
      </c>
      <c r="G1947" s="80">
        <v>0</v>
      </c>
      <c r="H1947" s="80">
        <f t="shared" si="97"/>
        <v>259</v>
      </c>
      <c r="I1947" s="80">
        <v>0</v>
      </c>
      <c r="J1947" s="80">
        <v>26</v>
      </c>
      <c r="K1947" s="78">
        <v>31300</v>
      </c>
    </row>
    <row r="1948" spans="1:11">
      <c r="A1948" s="80" t="s">
        <v>94</v>
      </c>
      <c r="B1948" s="80">
        <v>80</v>
      </c>
      <c r="C1948" s="80">
        <v>0</v>
      </c>
      <c r="D1948" s="80">
        <v>0</v>
      </c>
      <c r="E1948" s="80">
        <v>0</v>
      </c>
      <c r="F1948" s="80">
        <f t="shared" si="96"/>
        <v>1709</v>
      </c>
      <c r="G1948" s="80">
        <v>0</v>
      </c>
      <c r="H1948" s="80">
        <f t="shared" si="97"/>
        <v>266</v>
      </c>
      <c r="I1948" s="80">
        <v>0</v>
      </c>
      <c r="J1948" s="80">
        <v>27</v>
      </c>
      <c r="K1948" s="78">
        <v>35400</v>
      </c>
    </row>
    <row r="1949" spans="1:11">
      <c r="A1949" s="80" t="s">
        <v>94</v>
      </c>
      <c r="B1949" s="80">
        <v>80</v>
      </c>
      <c r="C1949" s="80">
        <v>0</v>
      </c>
      <c r="D1949" s="80">
        <v>0</v>
      </c>
      <c r="E1949" s="80">
        <v>0</v>
      </c>
      <c r="F1949" s="80">
        <f t="shared" si="96"/>
        <v>1755</v>
      </c>
      <c r="G1949" s="80">
        <v>0</v>
      </c>
      <c r="H1949" s="80">
        <f t="shared" si="97"/>
        <v>273</v>
      </c>
      <c r="I1949" s="80">
        <v>0</v>
      </c>
      <c r="J1949" s="80">
        <v>28</v>
      </c>
      <c r="K1949" s="78">
        <v>40100</v>
      </c>
    </row>
    <row r="1950" spans="1:11">
      <c r="A1950" s="80" t="s">
        <v>94</v>
      </c>
      <c r="B1950" s="80">
        <v>80</v>
      </c>
      <c r="C1950" s="80">
        <v>0</v>
      </c>
      <c r="D1950" s="80">
        <v>0</v>
      </c>
      <c r="E1950" s="80">
        <v>0</v>
      </c>
      <c r="F1950" s="80">
        <f t="shared" si="96"/>
        <v>1801</v>
      </c>
      <c r="G1950" s="80">
        <v>0</v>
      </c>
      <c r="H1950" s="80">
        <f t="shared" si="97"/>
        <v>280</v>
      </c>
      <c r="I1950" s="80">
        <v>0</v>
      </c>
      <c r="J1950" s="80">
        <v>29</v>
      </c>
      <c r="K1950" s="78">
        <v>45100</v>
      </c>
    </row>
    <row r="1951" spans="1:11">
      <c r="A1951" s="80" t="s">
        <v>94</v>
      </c>
      <c r="B1951" s="80">
        <v>80</v>
      </c>
      <c r="C1951" s="80">
        <v>0</v>
      </c>
      <c r="D1951" s="80">
        <v>0</v>
      </c>
      <c r="E1951" s="80">
        <v>0</v>
      </c>
      <c r="F1951" s="80">
        <f t="shared" si="96"/>
        <v>1847</v>
      </c>
      <c r="G1951" s="80">
        <v>0</v>
      </c>
      <c r="H1951" s="80">
        <f t="shared" si="97"/>
        <v>287</v>
      </c>
      <c r="I1951" s="80">
        <v>0</v>
      </c>
      <c r="J1951" s="80">
        <v>30</v>
      </c>
      <c r="K1951" s="78">
        <v>50600</v>
      </c>
    </row>
    <row r="1952" spans="1:11">
      <c r="A1952" s="80" t="s">
        <v>94</v>
      </c>
      <c r="B1952" s="80">
        <v>80</v>
      </c>
      <c r="C1952" s="80">
        <v>0</v>
      </c>
      <c r="D1952" s="80">
        <v>0</v>
      </c>
      <c r="E1952" s="80">
        <v>0</v>
      </c>
      <c r="F1952" s="80">
        <f t="shared" si="96"/>
        <v>1893</v>
      </c>
      <c r="G1952" s="80">
        <v>0</v>
      </c>
      <c r="H1952" s="80">
        <f t="shared" si="97"/>
        <v>294</v>
      </c>
      <c r="I1952" s="80">
        <v>0</v>
      </c>
      <c r="J1952" s="80">
        <v>31</v>
      </c>
      <c r="K1952" s="78">
        <v>56800</v>
      </c>
    </row>
    <row r="1953" spans="1:11">
      <c r="A1953" s="80" t="s">
        <v>94</v>
      </c>
      <c r="B1953" s="80">
        <v>80</v>
      </c>
      <c r="C1953" s="80">
        <v>0</v>
      </c>
      <c r="D1953" s="80">
        <v>0</v>
      </c>
      <c r="E1953" s="80">
        <v>0</v>
      </c>
      <c r="F1953" s="80">
        <f t="shared" si="96"/>
        <v>1939</v>
      </c>
      <c r="G1953" s="80">
        <v>0</v>
      </c>
      <c r="H1953" s="80">
        <f t="shared" si="97"/>
        <v>301</v>
      </c>
      <c r="I1953" s="80">
        <v>0</v>
      </c>
      <c r="J1953" s="80">
        <v>32</v>
      </c>
      <c r="K1953" s="78">
        <v>63200</v>
      </c>
    </row>
    <row r="1954" spans="1:11">
      <c r="A1954" s="80" t="s">
        <v>94</v>
      </c>
      <c r="B1954" s="80">
        <v>80</v>
      </c>
      <c r="C1954" s="80">
        <v>0</v>
      </c>
      <c r="D1954" s="80">
        <v>0</v>
      </c>
      <c r="E1954" s="80">
        <v>0</v>
      </c>
      <c r="F1954" s="80">
        <f t="shared" si="96"/>
        <v>1985</v>
      </c>
      <c r="G1954" s="80">
        <v>0</v>
      </c>
      <c r="H1954" s="80">
        <f t="shared" si="97"/>
        <v>308</v>
      </c>
      <c r="I1954" s="80">
        <v>0</v>
      </c>
      <c r="J1954" s="80">
        <v>33</v>
      </c>
      <c r="K1954" s="78">
        <v>70600</v>
      </c>
    </row>
    <row r="1955" spans="1:11">
      <c r="A1955" s="80" t="s">
        <v>94</v>
      </c>
      <c r="B1955" s="80">
        <v>80</v>
      </c>
      <c r="C1955" s="80">
        <v>0</v>
      </c>
      <c r="D1955" s="80">
        <v>0</v>
      </c>
      <c r="E1955" s="80">
        <v>0</v>
      </c>
      <c r="F1955" s="80">
        <f t="shared" si="96"/>
        <v>2031</v>
      </c>
      <c r="G1955" s="80">
        <v>0</v>
      </c>
      <c r="H1955" s="80">
        <f t="shared" si="97"/>
        <v>315</v>
      </c>
      <c r="I1955" s="80">
        <v>0</v>
      </c>
      <c r="J1955" s="80">
        <v>34</v>
      </c>
      <c r="K1955" s="78">
        <v>78400</v>
      </c>
    </row>
    <row r="1956" spans="1:11">
      <c r="A1956" s="80" t="s">
        <v>94</v>
      </c>
      <c r="B1956" s="80">
        <v>80</v>
      </c>
      <c r="C1956" s="80">
        <v>0</v>
      </c>
      <c r="D1956" s="80">
        <v>0</v>
      </c>
      <c r="E1956" s="80">
        <v>0</v>
      </c>
      <c r="F1956" s="80">
        <f t="shared" si="96"/>
        <v>2077</v>
      </c>
      <c r="G1956" s="80">
        <v>0</v>
      </c>
      <c r="H1956" s="80">
        <f t="shared" si="97"/>
        <v>322</v>
      </c>
      <c r="I1956" s="80">
        <v>0</v>
      </c>
      <c r="J1956" s="80">
        <v>35</v>
      </c>
      <c r="K1956" s="78">
        <v>87000</v>
      </c>
    </row>
    <row r="1957" spans="1:11">
      <c r="A1957" s="80" t="s">
        <v>94</v>
      </c>
      <c r="B1957" s="80">
        <v>80</v>
      </c>
      <c r="C1957" s="80">
        <v>0</v>
      </c>
      <c r="D1957" s="80">
        <v>0</v>
      </c>
      <c r="E1957" s="80">
        <v>0</v>
      </c>
      <c r="F1957" s="80">
        <f t="shared" si="96"/>
        <v>2123</v>
      </c>
      <c r="G1957" s="80">
        <v>0</v>
      </c>
      <c r="H1957" s="80">
        <f t="shared" si="97"/>
        <v>329</v>
      </c>
      <c r="I1957" s="80">
        <v>0</v>
      </c>
      <c r="J1957" s="80">
        <v>36</v>
      </c>
      <c r="K1957" s="78">
        <v>96400</v>
      </c>
    </row>
    <row r="1958" spans="1:11">
      <c r="A1958" s="80" t="s">
        <v>94</v>
      </c>
      <c r="B1958" s="80">
        <v>80</v>
      </c>
      <c r="C1958" s="80">
        <v>0</v>
      </c>
      <c r="D1958" s="80">
        <v>0</v>
      </c>
      <c r="E1958" s="80">
        <v>0</v>
      </c>
      <c r="F1958" s="80">
        <f t="shared" si="96"/>
        <v>2169</v>
      </c>
      <c r="G1958" s="80">
        <v>0</v>
      </c>
      <c r="H1958" s="80">
        <f t="shared" si="97"/>
        <v>336</v>
      </c>
      <c r="I1958" s="80">
        <v>0</v>
      </c>
      <c r="J1958" s="80">
        <v>37</v>
      </c>
      <c r="K1958" s="78">
        <v>107000</v>
      </c>
    </row>
    <row r="1959" spans="1:11">
      <c r="A1959" s="80" t="s">
        <v>94</v>
      </c>
      <c r="B1959" s="80">
        <v>80</v>
      </c>
      <c r="C1959" s="80">
        <v>0</v>
      </c>
      <c r="D1959" s="80">
        <v>0</v>
      </c>
      <c r="E1959" s="80">
        <v>0</v>
      </c>
      <c r="F1959" s="80">
        <f t="shared" si="96"/>
        <v>2215</v>
      </c>
      <c r="G1959" s="80">
        <v>0</v>
      </c>
      <c r="H1959" s="80">
        <f t="shared" si="97"/>
        <v>343</v>
      </c>
      <c r="I1959" s="80">
        <v>0</v>
      </c>
      <c r="J1959" s="80">
        <v>38</v>
      </c>
      <c r="K1959" s="78">
        <v>118000</v>
      </c>
    </row>
    <row r="1960" spans="1:11">
      <c r="A1960" s="80" t="s">
        <v>94</v>
      </c>
      <c r="B1960" s="80">
        <v>80</v>
      </c>
      <c r="C1960" s="80">
        <v>0</v>
      </c>
      <c r="D1960" s="80">
        <v>0</v>
      </c>
      <c r="E1960" s="80">
        <v>0</v>
      </c>
      <c r="F1960" s="80">
        <f t="shared" si="96"/>
        <v>2261</v>
      </c>
      <c r="G1960" s="80">
        <v>0</v>
      </c>
      <c r="H1960" s="80">
        <f t="shared" si="97"/>
        <v>350</v>
      </c>
      <c r="I1960" s="80">
        <v>0</v>
      </c>
      <c r="J1960" s="80">
        <v>39</v>
      </c>
      <c r="K1960" s="78">
        <v>130000</v>
      </c>
    </row>
    <row r="1961" spans="1:11">
      <c r="A1961" s="80" t="s">
        <v>94</v>
      </c>
      <c r="B1961" s="80">
        <v>80</v>
      </c>
      <c r="C1961" s="80">
        <v>0</v>
      </c>
      <c r="D1961" s="80">
        <v>0</v>
      </c>
      <c r="E1961" s="80">
        <v>0</v>
      </c>
      <c r="F1961" s="80">
        <f t="shared" si="96"/>
        <v>2307</v>
      </c>
      <c r="G1961" s="80">
        <v>0</v>
      </c>
      <c r="H1961" s="80">
        <f t="shared" si="97"/>
        <v>357</v>
      </c>
      <c r="I1961" s="80">
        <v>0</v>
      </c>
      <c r="J1961" s="80">
        <v>40</v>
      </c>
      <c r="K1961" s="78">
        <v>142000</v>
      </c>
    </row>
    <row r="1962" spans="1:11">
      <c r="A1962" s="80" t="s">
        <v>94</v>
      </c>
      <c r="B1962" s="80">
        <v>80</v>
      </c>
      <c r="C1962" s="80">
        <v>0</v>
      </c>
      <c r="D1962" s="80">
        <v>0</v>
      </c>
      <c r="E1962" s="80">
        <v>0</v>
      </c>
      <c r="F1962" s="80">
        <f t="shared" si="96"/>
        <v>2353</v>
      </c>
      <c r="G1962" s="80">
        <v>0</v>
      </c>
      <c r="H1962" s="80">
        <f t="shared" si="97"/>
        <v>364</v>
      </c>
      <c r="I1962" s="80">
        <v>0</v>
      </c>
      <c r="J1962" s="80">
        <v>41</v>
      </c>
      <c r="K1962" s="78">
        <v>156000</v>
      </c>
    </row>
    <row r="1963" spans="1:11">
      <c r="A1963" s="80" t="s">
        <v>94</v>
      </c>
      <c r="B1963" s="80">
        <v>80</v>
      </c>
      <c r="C1963" s="80">
        <v>0</v>
      </c>
      <c r="D1963" s="80">
        <v>0</v>
      </c>
      <c r="E1963" s="80">
        <v>0</v>
      </c>
      <c r="F1963" s="80">
        <f t="shared" si="96"/>
        <v>2399</v>
      </c>
      <c r="G1963" s="80">
        <v>0</v>
      </c>
      <c r="H1963" s="80">
        <f t="shared" si="97"/>
        <v>371</v>
      </c>
      <c r="I1963" s="80">
        <v>0</v>
      </c>
      <c r="J1963" s="80">
        <v>42</v>
      </c>
      <c r="K1963" s="78">
        <v>171000</v>
      </c>
    </row>
    <row r="1964" spans="1:11">
      <c r="A1964" s="80" t="s">
        <v>94</v>
      </c>
      <c r="B1964" s="80">
        <v>80</v>
      </c>
      <c r="C1964" s="80">
        <v>0</v>
      </c>
      <c r="D1964" s="80">
        <v>0</v>
      </c>
      <c r="E1964" s="80">
        <v>0</v>
      </c>
      <c r="F1964" s="80">
        <f t="shared" si="96"/>
        <v>2445</v>
      </c>
      <c r="G1964" s="80">
        <v>0</v>
      </c>
      <c r="H1964" s="80">
        <f t="shared" si="97"/>
        <v>378</v>
      </c>
      <c r="I1964" s="80">
        <v>0</v>
      </c>
      <c r="J1964" s="80">
        <v>43</v>
      </c>
      <c r="K1964" s="78">
        <v>187000</v>
      </c>
    </row>
    <row r="1965" spans="1:11">
      <c r="A1965" s="80" t="s">
        <v>94</v>
      </c>
      <c r="B1965" s="80">
        <v>80</v>
      </c>
      <c r="C1965" s="80">
        <v>0</v>
      </c>
      <c r="D1965" s="80">
        <v>0</v>
      </c>
      <c r="E1965" s="80">
        <v>0</v>
      </c>
      <c r="F1965" s="80">
        <f t="shared" si="96"/>
        <v>2491</v>
      </c>
      <c r="G1965" s="80">
        <v>0</v>
      </c>
      <c r="H1965" s="80">
        <f t="shared" si="97"/>
        <v>385</v>
      </c>
      <c r="I1965" s="80">
        <v>0</v>
      </c>
      <c r="J1965" s="80">
        <v>44</v>
      </c>
      <c r="K1965" s="78">
        <v>204000</v>
      </c>
    </row>
    <row r="1966" spans="1:11">
      <c r="A1966" s="80" t="s">
        <v>94</v>
      </c>
      <c r="B1966" s="80">
        <v>80</v>
      </c>
      <c r="C1966" s="80">
        <v>0</v>
      </c>
      <c r="D1966" s="80">
        <v>0</v>
      </c>
      <c r="E1966" s="80">
        <v>0</v>
      </c>
      <c r="F1966" s="80">
        <f t="shared" si="96"/>
        <v>2537</v>
      </c>
      <c r="G1966" s="80">
        <v>0</v>
      </c>
      <c r="H1966" s="80">
        <f t="shared" si="97"/>
        <v>392</v>
      </c>
      <c r="I1966" s="80">
        <v>0</v>
      </c>
      <c r="J1966" s="80">
        <v>45</v>
      </c>
      <c r="K1966" s="78">
        <v>222000</v>
      </c>
    </row>
    <row r="1967" spans="1:11">
      <c r="A1967" s="80" t="s">
        <v>94</v>
      </c>
      <c r="B1967" s="80">
        <v>80</v>
      </c>
      <c r="C1967" s="80">
        <v>0</v>
      </c>
      <c r="D1967" s="80">
        <v>0</v>
      </c>
      <c r="E1967" s="80">
        <v>0</v>
      </c>
      <c r="F1967" s="80">
        <f t="shared" si="96"/>
        <v>2583</v>
      </c>
      <c r="G1967" s="80">
        <v>0</v>
      </c>
      <c r="H1967" s="80">
        <f t="shared" si="97"/>
        <v>399</v>
      </c>
      <c r="I1967" s="80">
        <v>0</v>
      </c>
      <c r="J1967" s="80">
        <v>46</v>
      </c>
      <c r="K1967" s="78">
        <v>242000</v>
      </c>
    </row>
    <row r="1968" spans="1:11">
      <c r="A1968" s="80" t="s">
        <v>94</v>
      </c>
      <c r="B1968" s="80">
        <v>80</v>
      </c>
      <c r="C1968" s="80">
        <v>0</v>
      </c>
      <c r="D1968" s="80">
        <v>0</v>
      </c>
      <c r="E1968" s="80">
        <v>0</v>
      </c>
      <c r="F1968" s="80">
        <f t="shared" si="96"/>
        <v>2629</v>
      </c>
      <c r="G1968" s="80">
        <v>0</v>
      </c>
      <c r="H1968" s="80">
        <f t="shared" si="97"/>
        <v>406</v>
      </c>
      <c r="I1968" s="80">
        <v>0</v>
      </c>
      <c r="J1968" s="80">
        <v>47</v>
      </c>
      <c r="K1968" s="78">
        <v>262000</v>
      </c>
    </row>
    <row r="1969" spans="1:11">
      <c r="A1969" s="80" t="s">
        <v>94</v>
      </c>
      <c r="B1969" s="80">
        <v>80</v>
      </c>
      <c r="C1969" s="80">
        <v>0</v>
      </c>
      <c r="D1969" s="80">
        <v>0</v>
      </c>
      <c r="E1969" s="80">
        <v>0</v>
      </c>
      <c r="F1969" s="80">
        <f t="shared" si="96"/>
        <v>2675</v>
      </c>
      <c r="G1969" s="80">
        <v>0</v>
      </c>
      <c r="H1969" s="80">
        <f t="shared" si="97"/>
        <v>413</v>
      </c>
      <c r="I1969" s="80">
        <v>0</v>
      </c>
      <c r="J1969" s="80">
        <v>48</v>
      </c>
      <c r="K1969" s="78">
        <v>284000</v>
      </c>
    </row>
    <row r="1970" spans="1:11">
      <c r="A1970" s="80" t="s">
        <v>94</v>
      </c>
      <c r="B1970" s="80">
        <v>80</v>
      </c>
      <c r="C1970" s="80">
        <v>0</v>
      </c>
      <c r="D1970" s="80">
        <v>0</v>
      </c>
      <c r="E1970" s="80">
        <v>0</v>
      </c>
      <c r="F1970" s="80">
        <f t="shared" si="96"/>
        <v>2721</v>
      </c>
      <c r="G1970" s="80">
        <v>0</v>
      </c>
      <c r="H1970" s="80">
        <f t="shared" si="97"/>
        <v>420</v>
      </c>
      <c r="I1970" s="80">
        <v>0</v>
      </c>
      <c r="J1970" s="80">
        <v>49</v>
      </c>
      <c r="K1970" s="78">
        <v>308000</v>
      </c>
    </row>
    <row r="1971" spans="1:11">
      <c r="A1971" s="80" t="s">
        <v>94</v>
      </c>
      <c r="B1971" s="80">
        <v>80</v>
      </c>
      <c r="C1971" s="80">
        <v>0</v>
      </c>
      <c r="D1971" s="80">
        <v>0</v>
      </c>
      <c r="E1971" s="80">
        <v>0</v>
      </c>
      <c r="F1971" s="80">
        <f t="shared" si="96"/>
        <v>2767</v>
      </c>
      <c r="G1971" s="80">
        <v>0</v>
      </c>
      <c r="H1971" s="80">
        <f t="shared" si="97"/>
        <v>427</v>
      </c>
      <c r="I1971" s="80">
        <v>0</v>
      </c>
      <c r="J1971" s="80">
        <v>50</v>
      </c>
      <c r="K1971" s="78">
        <v>334000</v>
      </c>
    </row>
    <row r="1972" spans="1:11">
      <c r="A1972" s="80" t="s">
        <v>94</v>
      </c>
      <c r="B1972" s="80">
        <v>80</v>
      </c>
      <c r="C1972" s="80">
        <v>0</v>
      </c>
      <c r="D1972" s="80">
        <v>0</v>
      </c>
      <c r="E1972" s="80">
        <v>0</v>
      </c>
      <c r="F1972" s="80">
        <f t="shared" si="96"/>
        <v>2813</v>
      </c>
      <c r="G1972" s="80">
        <v>0</v>
      </c>
      <c r="H1972" s="80">
        <f t="shared" si="97"/>
        <v>434</v>
      </c>
      <c r="I1972" s="80">
        <v>0</v>
      </c>
      <c r="J1972" s="80">
        <v>51</v>
      </c>
      <c r="K1972" s="78">
        <v>361000</v>
      </c>
    </row>
    <row r="1973" spans="1:11">
      <c r="A1973" s="80" t="s">
        <v>94</v>
      </c>
      <c r="B1973" s="80">
        <v>80</v>
      </c>
      <c r="C1973" s="80">
        <v>0</v>
      </c>
      <c r="D1973" s="80">
        <v>0</v>
      </c>
      <c r="E1973" s="80">
        <v>0</v>
      </c>
      <c r="F1973" s="80">
        <f t="shared" si="96"/>
        <v>2859</v>
      </c>
      <c r="G1973" s="80">
        <v>0</v>
      </c>
      <c r="H1973" s="80">
        <f t="shared" si="97"/>
        <v>441</v>
      </c>
      <c r="I1973" s="80">
        <v>0</v>
      </c>
      <c r="J1973" s="80">
        <v>52</v>
      </c>
      <c r="K1973" s="78">
        <v>390000</v>
      </c>
    </row>
    <row r="1974" spans="1:11">
      <c r="A1974" s="80" t="s">
        <v>94</v>
      </c>
      <c r="B1974" s="80">
        <v>80</v>
      </c>
      <c r="C1974" s="80">
        <v>0</v>
      </c>
      <c r="D1974" s="80">
        <v>0</v>
      </c>
      <c r="E1974" s="80">
        <v>0</v>
      </c>
      <c r="F1974" s="80">
        <f t="shared" si="96"/>
        <v>2905</v>
      </c>
      <c r="G1974" s="80">
        <v>0</v>
      </c>
      <c r="H1974" s="80">
        <f t="shared" si="97"/>
        <v>448</v>
      </c>
      <c r="I1974" s="80">
        <v>0</v>
      </c>
      <c r="J1974" s="80">
        <v>53</v>
      </c>
      <c r="K1974" s="78">
        <v>420000</v>
      </c>
    </row>
    <row r="1975" spans="1:11">
      <c r="A1975" s="80" t="s">
        <v>94</v>
      </c>
      <c r="B1975" s="80">
        <v>80</v>
      </c>
      <c r="C1975" s="80">
        <v>0</v>
      </c>
      <c r="D1975" s="80">
        <v>0</v>
      </c>
      <c r="E1975" s="80">
        <v>0</v>
      </c>
      <c r="F1975" s="80">
        <f t="shared" si="96"/>
        <v>2951</v>
      </c>
      <c r="G1975" s="80">
        <v>0</v>
      </c>
      <c r="H1975" s="80">
        <f t="shared" si="97"/>
        <v>455</v>
      </c>
      <c r="I1975" s="80">
        <v>0</v>
      </c>
      <c r="J1975" s="80">
        <v>54</v>
      </c>
      <c r="K1975" s="78">
        <v>453000</v>
      </c>
    </row>
    <row r="1976" spans="1:11">
      <c r="A1976" s="80" t="s">
        <v>94</v>
      </c>
      <c r="B1976" s="80">
        <v>80</v>
      </c>
      <c r="C1976" s="80">
        <v>0</v>
      </c>
      <c r="D1976" s="80">
        <v>0</v>
      </c>
      <c r="E1976" s="80">
        <v>0</v>
      </c>
      <c r="F1976" s="80">
        <f t="shared" si="96"/>
        <v>2997</v>
      </c>
      <c r="G1976" s="80">
        <v>0</v>
      </c>
      <c r="H1976" s="80">
        <f t="shared" si="97"/>
        <v>462</v>
      </c>
      <c r="I1976" s="80">
        <v>0</v>
      </c>
      <c r="J1976" s="80">
        <v>55</v>
      </c>
      <c r="K1976" s="78">
        <v>488000</v>
      </c>
    </row>
    <row r="1977" spans="1:11">
      <c r="A1977" s="80" t="s">
        <v>94</v>
      </c>
      <c r="B1977" s="80">
        <v>80</v>
      </c>
      <c r="C1977" s="80">
        <v>0</v>
      </c>
      <c r="D1977" s="80">
        <v>0</v>
      </c>
      <c r="E1977" s="80">
        <v>0</v>
      </c>
      <c r="F1977" s="80">
        <f t="shared" si="96"/>
        <v>3043</v>
      </c>
      <c r="G1977" s="80">
        <v>0</v>
      </c>
      <c r="H1977" s="80">
        <f t="shared" si="97"/>
        <v>469</v>
      </c>
      <c r="I1977" s="80">
        <v>0</v>
      </c>
      <c r="J1977" s="80">
        <v>56</v>
      </c>
      <c r="K1977" s="78">
        <v>524000</v>
      </c>
    </row>
    <row r="1978" spans="1:11">
      <c r="A1978" s="80" t="s">
        <v>94</v>
      </c>
      <c r="B1978" s="80">
        <v>80</v>
      </c>
      <c r="C1978" s="80">
        <v>0</v>
      </c>
      <c r="D1978" s="80">
        <v>0</v>
      </c>
      <c r="E1978" s="80">
        <v>0</v>
      </c>
      <c r="F1978" s="80">
        <f t="shared" si="96"/>
        <v>3089</v>
      </c>
      <c r="G1978" s="80">
        <v>0</v>
      </c>
      <c r="H1978" s="80">
        <f t="shared" si="97"/>
        <v>476</v>
      </c>
      <c r="I1978" s="80">
        <v>0</v>
      </c>
      <c r="J1978" s="80">
        <v>57</v>
      </c>
      <c r="K1978" s="78">
        <v>563000</v>
      </c>
    </row>
    <row r="1979" spans="1:11">
      <c r="A1979" s="80" t="s">
        <v>94</v>
      </c>
      <c r="B1979" s="80">
        <v>80</v>
      </c>
      <c r="C1979" s="80">
        <v>0</v>
      </c>
      <c r="D1979" s="80">
        <v>0</v>
      </c>
      <c r="E1979" s="80">
        <v>0</v>
      </c>
      <c r="F1979" s="80">
        <f t="shared" si="96"/>
        <v>3135</v>
      </c>
      <c r="G1979" s="80">
        <v>0</v>
      </c>
      <c r="H1979" s="80">
        <f t="shared" si="97"/>
        <v>483</v>
      </c>
      <c r="I1979" s="80">
        <v>0</v>
      </c>
      <c r="J1979" s="80">
        <v>58</v>
      </c>
      <c r="K1979" s="78">
        <v>605000</v>
      </c>
    </row>
    <row r="1980" spans="1:11">
      <c r="A1980" s="80" t="s">
        <v>94</v>
      </c>
      <c r="B1980" s="80">
        <v>80</v>
      </c>
      <c r="C1980" s="80">
        <v>0</v>
      </c>
      <c r="D1980" s="80">
        <v>0</v>
      </c>
      <c r="E1980" s="80">
        <v>0</v>
      </c>
      <c r="F1980" s="80">
        <f t="shared" si="96"/>
        <v>3181</v>
      </c>
      <c r="G1980" s="80">
        <v>0</v>
      </c>
      <c r="H1980" s="80">
        <f t="shared" si="97"/>
        <v>490</v>
      </c>
      <c r="I1980" s="80">
        <v>0</v>
      </c>
      <c r="J1980" s="80">
        <v>59</v>
      </c>
      <c r="K1980" s="78">
        <v>648000</v>
      </c>
    </row>
    <row r="1981" spans="1:11">
      <c r="A1981" s="80" t="s">
        <v>94</v>
      </c>
      <c r="B1981" s="80">
        <v>80</v>
      </c>
      <c r="C1981" s="80">
        <v>0</v>
      </c>
      <c r="D1981" s="80">
        <v>0</v>
      </c>
      <c r="E1981" s="80">
        <v>0</v>
      </c>
      <c r="F1981" s="80">
        <f t="shared" si="96"/>
        <v>3227</v>
      </c>
      <c r="G1981" s="80">
        <v>0</v>
      </c>
      <c r="H1981" s="80">
        <f t="shared" si="97"/>
        <v>497</v>
      </c>
      <c r="I1981" s="80">
        <v>0</v>
      </c>
      <c r="J1981" s="80">
        <v>60</v>
      </c>
      <c r="K1981" s="78">
        <v>695000</v>
      </c>
    </row>
    <row r="1982" spans="1:11">
      <c r="A1982" s="80" t="s">
        <v>94</v>
      </c>
      <c r="B1982" s="80">
        <v>80</v>
      </c>
      <c r="C1982" s="80">
        <v>0</v>
      </c>
      <c r="D1982" s="80">
        <v>0</v>
      </c>
      <c r="E1982" s="80">
        <v>0</v>
      </c>
      <c r="F1982" s="80">
        <f t="shared" si="96"/>
        <v>3273</v>
      </c>
      <c r="G1982" s="80">
        <v>0</v>
      </c>
      <c r="H1982" s="80">
        <f t="shared" si="97"/>
        <v>504</v>
      </c>
      <c r="I1982" s="80">
        <v>0</v>
      </c>
      <c r="J1982" s="80">
        <v>61</v>
      </c>
      <c r="K1982" s="78">
        <v>744000</v>
      </c>
    </row>
    <row r="1983" spans="1:11">
      <c r="A1983" s="80" t="s">
        <v>94</v>
      </c>
      <c r="B1983" s="80">
        <v>80</v>
      </c>
      <c r="C1983" s="80">
        <v>0</v>
      </c>
      <c r="D1983" s="80">
        <v>0</v>
      </c>
      <c r="E1983" s="80">
        <v>0</v>
      </c>
      <c r="F1983" s="80">
        <f t="shared" si="96"/>
        <v>3319</v>
      </c>
      <c r="G1983" s="80">
        <v>0</v>
      </c>
      <c r="H1983" s="80">
        <f t="shared" si="97"/>
        <v>511</v>
      </c>
      <c r="I1983" s="80">
        <v>0</v>
      </c>
      <c r="J1983" s="80">
        <v>62</v>
      </c>
      <c r="K1983" s="78">
        <v>796000</v>
      </c>
    </row>
    <row r="1984" spans="1:11">
      <c r="A1984" s="80" t="s">
        <v>94</v>
      </c>
      <c r="B1984" s="80">
        <v>80</v>
      </c>
      <c r="C1984" s="80">
        <v>0</v>
      </c>
      <c r="D1984" s="80">
        <v>0</v>
      </c>
      <c r="E1984" s="80">
        <v>0</v>
      </c>
      <c r="F1984" s="80">
        <f t="shared" si="96"/>
        <v>3365</v>
      </c>
      <c r="G1984" s="80">
        <v>0</v>
      </c>
      <c r="H1984" s="80">
        <f t="shared" si="97"/>
        <v>518</v>
      </c>
      <c r="I1984" s="80">
        <v>0</v>
      </c>
      <c r="J1984" s="80">
        <v>63</v>
      </c>
      <c r="K1984" s="78">
        <v>851000</v>
      </c>
    </row>
    <row r="1985" spans="1:11">
      <c r="A1985" s="80" t="s">
        <v>94</v>
      </c>
      <c r="B1985" s="80">
        <v>80</v>
      </c>
      <c r="C1985" s="80">
        <v>0</v>
      </c>
      <c r="D1985" s="80">
        <v>0</v>
      </c>
      <c r="E1985" s="80">
        <v>0</v>
      </c>
      <c r="F1985" s="80">
        <f t="shared" si="96"/>
        <v>3411</v>
      </c>
      <c r="G1985" s="80">
        <v>0</v>
      </c>
      <c r="H1985" s="80">
        <f t="shared" si="97"/>
        <v>525</v>
      </c>
      <c r="I1985" s="80">
        <v>0</v>
      </c>
      <c r="J1985" s="80">
        <v>64</v>
      </c>
      <c r="K1985" s="78">
        <v>908000</v>
      </c>
    </row>
    <row r="1986" spans="1:11">
      <c r="A1986" s="80" t="s">
        <v>94</v>
      </c>
      <c r="B1986" s="80">
        <v>80</v>
      </c>
      <c r="C1986" s="80">
        <v>0</v>
      </c>
      <c r="D1986" s="80">
        <v>0</v>
      </c>
      <c r="E1986" s="80">
        <v>0</v>
      </c>
      <c r="F1986" s="80">
        <f t="shared" si="96"/>
        <v>3457</v>
      </c>
      <c r="G1986" s="80">
        <v>0</v>
      </c>
      <c r="H1986" s="80">
        <f t="shared" si="97"/>
        <v>532</v>
      </c>
      <c r="I1986" s="80">
        <v>0</v>
      </c>
      <c r="J1986" s="80">
        <v>65</v>
      </c>
      <c r="K1986" s="78">
        <v>970000</v>
      </c>
    </row>
    <row r="1987" spans="1:11">
      <c r="A1987" s="80" t="s">
        <v>94</v>
      </c>
      <c r="B1987" s="80">
        <v>80</v>
      </c>
      <c r="C1987" s="80">
        <v>0</v>
      </c>
      <c r="D1987" s="80">
        <v>0</v>
      </c>
      <c r="E1987" s="80">
        <v>0</v>
      </c>
      <c r="F1987" s="80">
        <f t="shared" ref="F1987:F2001" si="98">513+46*(J1987-1)</f>
        <v>3503</v>
      </c>
      <c r="G1987" s="80">
        <v>0</v>
      </c>
      <c r="H1987" s="80">
        <f t="shared" ref="H1987:H2001" si="99">84+7*(J1987-1)</f>
        <v>539</v>
      </c>
      <c r="I1987" s="80">
        <v>0</v>
      </c>
      <c r="J1987" s="80">
        <v>66</v>
      </c>
      <c r="K1987" s="78">
        <v>1033000</v>
      </c>
    </row>
    <row r="1988" spans="1:11">
      <c r="A1988" s="80" t="s">
        <v>94</v>
      </c>
      <c r="B1988" s="80">
        <v>80</v>
      </c>
      <c r="C1988" s="80">
        <v>0</v>
      </c>
      <c r="D1988" s="80">
        <v>0</v>
      </c>
      <c r="E1988" s="80">
        <v>0</v>
      </c>
      <c r="F1988" s="80">
        <f t="shared" si="98"/>
        <v>3549</v>
      </c>
      <c r="G1988" s="80">
        <v>0</v>
      </c>
      <c r="H1988" s="80">
        <f t="shared" si="99"/>
        <v>546</v>
      </c>
      <c r="I1988" s="80">
        <v>0</v>
      </c>
      <c r="J1988" s="80">
        <v>67</v>
      </c>
      <c r="K1988" s="78">
        <v>1102000</v>
      </c>
    </row>
    <row r="1989" spans="1:11">
      <c r="A1989" s="80" t="s">
        <v>94</v>
      </c>
      <c r="B1989" s="80">
        <v>80</v>
      </c>
      <c r="C1989" s="80">
        <v>0</v>
      </c>
      <c r="D1989" s="80">
        <v>0</v>
      </c>
      <c r="E1989" s="80">
        <v>0</v>
      </c>
      <c r="F1989" s="80">
        <f t="shared" si="98"/>
        <v>3595</v>
      </c>
      <c r="G1989" s="80">
        <v>0</v>
      </c>
      <c r="H1989" s="80">
        <f t="shared" si="99"/>
        <v>553</v>
      </c>
      <c r="I1989" s="80">
        <v>0</v>
      </c>
      <c r="J1989" s="80">
        <v>68</v>
      </c>
      <c r="K1989" s="78">
        <v>1174000</v>
      </c>
    </row>
    <row r="1990" spans="1:11">
      <c r="A1990" s="80" t="s">
        <v>94</v>
      </c>
      <c r="B1990" s="80">
        <v>80</v>
      </c>
      <c r="C1990" s="80">
        <v>0</v>
      </c>
      <c r="D1990" s="80">
        <v>0</v>
      </c>
      <c r="E1990" s="80">
        <v>0</v>
      </c>
      <c r="F1990" s="80">
        <f t="shared" si="98"/>
        <v>3641</v>
      </c>
      <c r="G1990" s="80">
        <v>0</v>
      </c>
      <c r="H1990" s="80">
        <f t="shared" si="99"/>
        <v>560</v>
      </c>
      <c r="I1990" s="80">
        <v>0</v>
      </c>
      <c r="J1990" s="80">
        <v>69</v>
      </c>
      <c r="K1990" s="78">
        <v>1249000</v>
      </c>
    </row>
    <row r="1991" spans="1:11">
      <c r="A1991" s="80" t="s">
        <v>94</v>
      </c>
      <c r="B1991" s="80">
        <v>80</v>
      </c>
      <c r="C1991" s="80">
        <v>0</v>
      </c>
      <c r="D1991" s="80">
        <v>0</v>
      </c>
      <c r="E1991" s="80">
        <v>0</v>
      </c>
      <c r="F1991" s="80">
        <f t="shared" si="98"/>
        <v>3687</v>
      </c>
      <c r="G1991" s="80">
        <v>0</v>
      </c>
      <c r="H1991" s="80">
        <f t="shared" si="99"/>
        <v>567</v>
      </c>
      <c r="I1991" s="80">
        <v>0</v>
      </c>
      <c r="J1991" s="80">
        <v>70</v>
      </c>
      <c r="K1991" s="78">
        <v>1328000</v>
      </c>
    </row>
    <row r="1992" spans="1:11">
      <c r="A1992" s="80" t="s">
        <v>94</v>
      </c>
      <c r="B1992" s="80">
        <v>80</v>
      </c>
      <c r="C1992" s="80">
        <v>0</v>
      </c>
      <c r="D1992" s="80">
        <v>0</v>
      </c>
      <c r="E1992" s="80">
        <v>0</v>
      </c>
      <c r="F1992" s="80">
        <f t="shared" si="98"/>
        <v>3733</v>
      </c>
      <c r="G1992" s="80">
        <v>0</v>
      </c>
      <c r="H1992" s="80">
        <f t="shared" si="99"/>
        <v>574</v>
      </c>
      <c r="I1992" s="80">
        <v>0</v>
      </c>
      <c r="J1992" s="80">
        <v>71</v>
      </c>
      <c r="K1992" s="78">
        <v>1412000</v>
      </c>
    </row>
    <row r="1993" spans="1:11">
      <c r="A1993" s="80" t="s">
        <v>94</v>
      </c>
      <c r="B1993" s="80">
        <v>80</v>
      </c>
      <c r="C1993" s="80">
        <v>0</v>
      </c>
      <c r="D1993" s="80">
        <v>0</v>
      </c>
      <c r="E1993" s="80">
        <v>0</v>
      </c>
      <c r="F1993" s="80">
        <f t="shared" si="98"/>
        <v>3779</v>
      </c>
      <c r="G1993" s="80">
        <v>0</v>
      </c>
      <c r="H1993" s="80">
        <f t="shared" si="99"/>
        <v>581</v>
      </c>
      <c r="I1993" s="80">
        <v>0</v>
      </c>
      <c r="J1993" s="80">
        <v>72</v>
      </c>
      <c r="K1993" s="78">
        <v>1499000</v>
      </c>
    </row>
    <row r="1994" spans="1:11">
      <c r="A1994" s="80" t="s">
        <v>94</v>
      </c>
      <c r="B1994" s="80">
        <v>80</v>
      </c>
      <c r="C1994" s="80">
        <v>0</v>
      </c>
      <c r="D1994" s="80">
        <v>0</v>
      </c>
      <c r="E1994" s="80">
        <v>0</v>
      </c>
      <c r="F1994" s="80">
        <f t="shared" si="98"/>
        <v>3825</v>
      </c>
      <c r="G1994" s="80">
        <v>0</v>
      </c>
      <c r="H1994" s="80">
        <f t="shared" si="99"/>
        <v>588</v>
      </c>
      <c r="I1994" s="80">
        <v>0</v>
      </c>
      <c r="J1994" s="80">
        <v>73</v>
      </c>
      <c r="K1994" s="78">
        <v>1592000</v>
      </c>
    </row>
    <row r="1995" spans="1:11">
      <c r="A1995" s="80" t="s">
        <v>94</v>
      </c>
      <c r="B1995" s="80">
        <v>80</v>
      </c>
      <c r="C1995" s="80">
        <v>0</v>
      </c>
      <c r="D1995" s="80">
        <v>0</v>
      </c>
      <c r="E1995" s="80">
        <v>0</v>
      </c>
      <c r="F1995" s="80">
        <f t="shared" si="98"/>
        <v>3871</v>
      </c>
      <c r="G1995" s="80">
        <v>0</v>
      </c>
      <c r="H1995" s="80">
        <f t="shared" si="99"/>
        <v>595</v>
      </c>
      <c r="I1995" s="80">
        <v>0</v>
      </c>
      <c r="J1995" s="80">
        <v>74</v>
      </c>
      <c r="K1995" s="78">
        <v>1690000</v>
      </c>
    </row>
    <row r="1996" spans="1:11">
      <c r="A1996" s="80" t="s">
        <v>94</v>
      </c>
      <c r="B1996" s="80">
        <v>80</v>
      </c>
      <c r="C1996" s="80">
        <v>0</v>
      </c>
      <c r="D1996" s="80">
        <v>0</v>
      </c>
      <c r="E1996" s="80">
        <v>0</v>
      </c>
      <c r="F1996" s="80">
        <f t="shared" si="98"/>
        <v>3917</v>
      </c>
      <c r="G1996" s="80">
        <v>0</v>
      </c>
      <c r="H1996" s="80">
        <f t="shared" si="99"/>
        <v>602</v>
      </c>
      <c r="I1996" s="80">
        <v>0</v>
      </c>
      <c r="J1996" s="80">
        <v>75</v>
      </c>
      <c r="K1996" s="78">
        <v>1792000</v>
      </c>
    </row>
    <row r="1997" spans="1:11">
      <c r="A1997" s="80" t="s">
        <v>94</v>
      </c>
      <c r="B1997" s="80">
        <v>80</v>
      </c>
      <c r="C1997" s="80">
        <v>0</v>
      </c>
      <c r="D1997" s="80">
        <v>0</v>
      </c>
      <c r="E1997" s="80">
        <v>0</v>
      </c>
      <c r="F1997" s="80">
        <f t="shared" si="98"/>
        <v>3963</v>
      </c>
      <c r="G1997" s="80">
        <v>0</v>
      </c>
      <c r="H1997" s="80">
        <f t="shared" si="99"/>
        <v>609</v>
      </c>
      <c r="I1997" s="80">
        <v>0</v>
      </c>
      <c r="J1997" s="80">
        <v>76</v>
      </c>
      <c r="K1997" s="78">
        <v>1898000</v>
      </c>
    </row>
    <row r="1998" spans="1:11">
      <c r="A1998" s="80" t="s">
        <v>94</v>
      </c>
      <c r="B1998" s="80">
        <v>80</v>
      </c>
      <c r="C1998" s="80">
        <v>0</v>
      </c>
      <c r="D1998" s="80">
        <v>0</v>
      </c>
      <c r="E1998" s="80">
        <v>0</v>
      </c>
      <c r="F1998" s="80">
        <f t="shared" si="98"/>
        <v>4009</v>
      </c>
      <c r="G1998" s="80">
        <v>0</v>
      </c>
      <c r="H1998" s="80">
        <f t="shared" si="99"/>
        <v>616</v>
      </c>
      <c r="I1998" s="80">
        <v>0</v>
      </c>
      <c r="J1998" s="80">
        <v>77</v>
      </c>
      <c r="K1998" s="78">
        <v>2011000</v>
      </c>
    </row>
    <row r="1999" spans="1:11">
      <c r="A1999" s="80" t="s">
        <v>94</v>
      </c>
      <c r="B1999" s="80">
        <v>80</v>
      </c>
      <c r="C1999" s="80">
        <v>0</v>
      </c>
      <c r="D1999" s="80">
        <v>0</v>
      </c>
      <c r="E1999" s="80">
        <v>0</v>
      </c>
      <c r="F1999" s="80">
        <f t="shared" si="98"/>
        <v>4055</v>
      </c>
      <c r="G1999" s="80">
        <v>0</v>
      </c>
      <c r="H1999" s="80">
        <f t="shared" si="99"/>
        <v>623</v>
      </c>
      <c r="I1999" s="80">
        <v>0</v>
      </c>
      <c r="J1999" s="80">
        <v>78</v>
      </c>
      <c r="K1999" s="78">
        <v>2129000</v>
      </c>
    </row>
    <row r="2000" spans="1:11">
      <c r="A2000" s="80" t="s">
        <v>94</v>
      </c>
      <c r="B2000" s="80">
        <v>80</v>
      </c>
      <c r="C2000" s="80">
        <v>0</v>
      </c>
      <c r="D2000" s="80">
        <v>0</v>
      </c>
      <c r="E2000" s="80">
        <v>0</v>
      </c>
      <c r="F2000" s="80">
        <f t="shared" si="98"/>
        <v>4101</v>
      </c>
      <c r="G2000" s="80">
        <v>0</v>
      </c>
      <c r="H2000" s="80">
        <f t="shared" si="99"/>
        <v>630</v>
      </c>
      <c r="I2000" s="80">
        <v>0</v>
      </c>
      <c r="J2000" s="80">
        <v>79</v>
      </c>
      <c r="K2000" s="78">
        <v>2254000</v>
      </c>
    </row>
    <row r="2001" spans="1:11">
      <c r="A2001" s="80" t="s">
        <v>94</v>
      </c>
      <c r="B2001" s="80">
        <v>80</v>
      </c>
      <c r="C2001" s="80">
        <v>0</v>
      </c>
      <c r="D2001" s="80">
        <v>0</v>
      </c>
      <c r="E2001" s="80">
        <v>0</v>
      </c>
      <c r="F2001" s="80">
        <f t="shared" si="98"/>
        <v>4147</v>
      </c>
      <c r="G2001" s="80">
        <v>0</v>
      </c>
      <c r="H2001" s="80">
        <f t="shared" si="99"/>
        <v>637</v>
      </c>
      <c r="I2001" s="80">
        <v>0</v>
      </c>
      <c r="J2001" s="80">
        <v>80</v>
      </c>
      <c r="K2001" s="78">
        <v>2383000</v>
      </c>
    </row>
    <row r="2002" spans="1:11">
      <c r="A2002" s="72" t="s">
        <v>95</v>
      </c>
      <c r="B2002" s="77">
        <v>1</v>
      </c>
      <c r="C2002" s="80">
        <v>0</v>
      </c>
      <c r="D2002" s="80">
        <v>0</v>
      </c>
      <c r="E2002" s="80">
        <f>20+4*(J2002-1)</f>
        <v>20</v>
      </c>
      <c r="F2002" s="80">
        <v>0</v>
      </c>
      <c r="G2002" s="80">
        <v>0</v>
      </c>
      <c r="H2002" s="80">
        <v>0</v>
      </c>
      <c r="I2002" s="80">
        <f>29+5*(J2002-1)</f>
        <v>29</v>
      </c>
      <c r="J2002" s="80">
        <v>1</v>
      </c>
      <c r="K2002" s="79">
        <v>30</v>
      </c>
    </row>
    <row r="2003" spans="1:11">
      <c r="A2003" s="72" t="s">
        <v>95</v>
      </c>
      <c r="B2003" s="77">
        <v>1</v>
      </c>
      <c r="C2003" s="80">
        <v>0</v>
      </c>
      <c r="D2003" s="80">
        <v>0</v>
      </c>
      <c r="E2003" s="80">
        <f t="shared" ref="E2003:E2066" si="100">20+4*(J2003-1)</f>
        <v>24</v>
      </c>
      <c r="F2003" s="80">
        <v>0</v>
      </c>
      <c r="G2003" s="80">
        <v>0</v>
      </c>
      <c r="H2003" s="80">
        <v>0</v>
      </c>
      <c r="I2003" s="80">
        <f t="shared" ref="I2003:I2066" si="101">29+5*(J2003-1)</f>
        <v>34</v>
      </c>
      <c r="J2003" s="80">
        <v>2</v>
      </c>
      <c r="K2003" s="79">
        <v>41</v>
      </c>
    </row>
    <row r="2004" spans="1:11">
      <c r="A2004" s="72" t="s">
        <v>95</v>
      </c>
      <c r="B2004" s="77">
        <v>1</v>
      </c>
      <c r="C2004" s="80">
        <v>0</v>
      </c>
      <c r="D2004" s="80">
        <v>0</v>
      </c>
      <c r="E2004" s="80">
        <f t="shared" si="100"/>
        <v>28</v>
      </c>
      <c r="F2004" s="80">
        <v>0</v>
      </c>
      <c r="G2004" s="80">
        <v>0</v>
      </c>
      <c r="H2004" s="80">
        <v>0</v>
      </c>
      <c r="I2004" s="80">
        <f t="shared" si="101"/>
        <v>39</v>
      </c>
      <c r="J2004" s="80">
        <v>3</v>
      </c>
      <c r="K2004" s="79">
        <v>53</v>
      </c>
    </row>
    <row r="2005" spans="1:11">
      <c r="A2005" s="72" t="s">
        <v>95</v>
      </c>
      <c r="B2005" s="77">
        <v>1</v>
      </c>
      <c r="C2005" s="80">
        <v>0</v>
      </c>
      <c r="D2005" s="80">
        <v>0</v>
      </c>
      <c r="E2005" s="80">
        <f t="shared" si="100"/>
        <v>32</v>
      </c>
      <c r="F2005" s="80">
        <v>0</v>
      </c>
      <c r="G2005" s="80">
        <v>0</v>
      </c>
      <c r="H2005" s="80">
        <v>0</v>
      </c>
      <c r="I2005" s="80">
        <f t="shared" si="101"/>
        <v>44</v>
      </c>
      <c r="J2005" s="80">
        <v>4</v>
      </c>
      <c r="K2005" s="79">
        <v>68</v>
      </c>
    </row>
    <row r="2006" spans="1:11">
      <c r="A2006" s="72" t="s">
        <v>95</v>
      </c>
      <c r="B2006" s="77">
        <v>1</v>
      </c>
      <c r="C2006" s="80">
        <v>0</v>
      </c>
      <c r="D2006" s="80">
        <v>0</v>
      </c>
      <c r="E2006" s="80">
        <f t="shared" si="100"/>
        <v>36</v>
      </c>
      <c r="F2006" s="80">
        <v>0</v>
      </c>
      <c r="G2006" s="80">
        <v>0</v>
      </c>
      <c r="H2006" s="80">
        <v>0</v>
      </c>
      <c r="I2006" s="80">
        <f t="shared" si="101"/>
        <v>49</v>
      </c>
      <c r="J2006" s="80">
        <v>5</v>
      </c>
      <c r="K2006" s="79">
        <v>88</v>
      </c>
    </row>
    <row r="2007" spans="1:11">
      <c r="A2007" s="72" t="s">
        <v>95</v>
      </c>
      <c r="B2007" s="77">
        <v>1</v>
      </c>
      <c r="C2007" s="80">
        <v>0</v>
      </c>
      <c r="D2007" s="80">
        <v>0</v>
      </c>
      <c r="E2007" s="80">
        <f t="shared" si="100"/>
        <v>40</v>
      </c>
      <c r="F2007" s="80">
        <v>0</v>
      </c>
      <c r="G2007" s="80">
        <v>0</v>
      </c>
      <c r="H2007" s="80">
        <v>0</v>
      </c>
      <c r="I2007" s="80">
        <f t="shared" si="101"/>
        <v>54</v>
      </c>
      <c r="J2007" s="80">
        <v>6</v>
      </c>
      <c r="K2007" s="79">
        <v>119</v>
      </c>
    </row>
    <row r="2008" spans="1:11">
      <c r="A2008" s="72" t="s">
        <v>95</v>
      </c>
      <c r="B2008" s="77">
        <v>1</v>
      </c>
      <c r="C2008" s="80">
        <v>0</v>
      </c>
      <c r="D2008" s="80">
        <v>0</v>
      </c>
      <c r="E2008" s="80">
        <f t="shared" si="100"/>
        <v>44</v>
      </c>
      <c r="F2008" s="80">
        <v>0</v>
      </c>
      <c r="G2008" s="80">
        <v>0</v>
      </c>
      <c r="H2008" s="80">
        <v>0</v>
      </c>
      <c r="I2008" s="80">
        <f t="shared" si="101"/>
        <v>59</v>
      </c>
      <c r="J2008" s="80">
        <v>7</v>
      </c>
      <c r="K2008" s="79">
        <v>162</v>
      </c>
    </row>
    <row r="2009" spans="1:11">
      <c r="A2009" s="72" t="s">
        <v>95</v>
      </c>
      <c r="B2009" s="77">
        <v>1</v>
      </c>
      <c r="C2009" s="80">
        <v>0</v>
      </c>
      <c r="D2009" s="80">
        <v>0</v>
      </c>
      <c r="E2009" s="80">
        <f t="shared" si="100"/>
        <v>48</v>
      </c>
      <c r="F2009" s="80">
        <v>0</v>
      </c>
      <c r="G2009" s="80">
        <v>0</v>
      </c>
      <c r="H2009" s="80">
        <v>0</v>
      </c>
      <c r="I2009" s="80">
        <f t="shared" si="101"/>
        <v>64</v>
      </c>
      <c r="J2009" s="80">
        <v>8</v>
      </c>
      <c r="K2009" s="79">
        <v>203</v>
      </c>
    </row>
    <row r="2010" spans="1:11">
      <c r="A2010" s="72" t="s">
        <v>95</v>
      </c>
      <c r="B2010" s="77">
        <v>1</v>
      </c>
      <c r="C2010" s="80">
        <v>0</v>
      </c>
      <c r="D2010" s="80">
        <v>0</v>
      </c>
      <c r="E2010" s="80">
        <f t="shared" si="100"/>
        <v>52</v>
      </c>
      <c r="F2010" s="80">
        <v>0</v>
      </c>
      <c r="G2010" s="80">
        <v>0</v>
      </c>
      <c r="H2010" s="80">
        <v>0</v>
      </c>
      <c r="I2010" s="80">
        <f t="shared" si="101"/>
        <v>69</v>
      </c>
      <c r="J2010" s="80">
        <v>9</v>
      </c>
      <c r="K2010" s="79">
        <v>243</v>
      </c>
    </row>
    <row r="2011" spans="1:11">
      <c r="A2011" s="72" t="s">
        <v>95</v>
      </c>
      <c r="B2011" s="77">
        <v>1</v>
      </c>
      <c r="C2011" s="80">
        <v>0</v>
      </c>
      <c r="D2011" s="80">
        <v>0</v>
      </c>
      <c r="E2011" s="80">
        <f t="shared" si="100"/>
        <v>56</v>
      </c>
      <c r="F2011" s="80">
        <v>0</v>
      </c>
      <c r="G2011" s="80">
        <v>0</v>
      </c>
      <c r="H2011" s="80">
        <v>0</v>
      </c>
      <c r="I2011" s="80">
        <f t="shared" si="101"/>
        <v>74</v>
      </c>
      <c r="J2011" s="80">
        <v>10</v>
      </c>
      <c r="K2011" s="79">
        <v>311</v>
      </c>
    </row>
    <row r="2012" spans="1:11">
      <c r="A2012" s="72" t="s">
        <v>95</v>
      </c>
      <c r="B2012" s="77">
        <v>1</v>
      </c>
      <c r="C2012" s="80">
        <v>0</v>
      </c>
      <c r="D2012" s="80">
        <v>0</v>
      </c>
      <c r="E2012" s="80">
        <f t="shared" si="100"/>
        <v>60</v>
      </c>
      <c r="F2012" s="80">
        <v>0</v>
      </c>
      <c r="G2012" s="80">
        <v>0</v>
      </c>
      <c r="H2012" s="80">
        <v>0</v>
      </c>
      <c r="I2012" s="80">
        <f t="shared" si="101"/>
        <v>79</v>
      </c>
      <c r="J2012" s="80">
        <v>11</v>
      </c>
      <c r="K2012" s="79">
        <v>392</v>
      </c>
    </row>
    <row r="2013" spans="1:11">
      <c r="A2013" s="72" t="s">
        <v>95</v>
      </c>
      <c r="B2013" s="77">
        <v>1</v>
      </c>
      <c r="C2013" s="80">
        <v>0</v>
      </c>
      <c r="D2013" s="80">
        <v>0</v>
      </c>
      <c r="E2013" s="80">
        <f t="shared" si="100"/>
        <v>64</v>
      </c>
      <c r="F2013" s="80">
        <v>0</v>
      </c>
      <c r="G2013" s="80">
        <v>0</v>
      </c>
      <c r="H2013" s="80">
        <v>0</v>
      </c>
      <c r="I2013" s="80">
        <f t="shared" si="101"/>
        <v>84</v>
      </c>
      <c r="J2013" s="80">
        <v>12</v>
      </c>
      <c r="K2013" s="79">
        <v>459</v>
      </c>
    </row>
    <row r="2014" spans="1:11">
      <c r="A2014" s="72" t="s">
        <v>95</v>
      </c>
      <c r="B2014" s="77">
        <v>1</v>
      </c>
      <c r="C2014" s="80">
        <v>0</v>
      </c>
      <c r="D2014" s="80">
        <v>0</v>
      </c>
      <c r="E2014" s="80">
        <f t="shared" si="100"/>
        <v>68</v>
      </c>
      <c r="F2014" s="80">
        <v>0</v>
      </c>
      <c r="G2014" s="80">
        <v>0</v>
      </c>
      <c r="H2014" s="80">
        <v>0</v>
      </c>
      <c r="I2014" s="80">
        <f t="shared" si="101"/>
        <v>89</v>
      </c>
      <c r="J2014" s="80">
        <v>13</v>
      </c>
      <c r="K2014" s="79">
        <v>567</v>
      </c>
    </row>
    <row r="2015" spans="1:11">
      <c r="A2015" s="72" t="s">
        <v>95</v>
      </c>
      <c r="B2015" s="77">
        <v>1</v>
      </c>
      <c r="C2015" s="80">
        <v>0</v>
      </c>
      <c r="D2015" s="80">
        <v>0</v>
      </c>
      <c r="E2015" s="80">
        <f t="shared" si="100"/>
        <v>72</v>
      </c>
      <c r="F2015" s="80">
        <v>0</v>
      </c>
      <c r="G2015" s="80">
        <v>0</v>
      </c>
      <c r="H2015" s="80">
        <v>0</v>
      </c>
      <c r="I2015" s="80">
        <f t="shared" si="101"/>
        <v>94</v>
      </c>
      <c r="J2015" s="80">
        <v>14</v>
      </c>
      <c r="K2015" s="79">
        <v>675</v>
      </c>
    </row>
    <row r="2016" spans="1:11">
      <c r="A2016" s="72" t="s">
        <v>95</v>
      </c>
      <c r="B2016" s="77">
        <v>1</v>
      </c>
      <c r="C2016" s="80">
        <v>0</v>
      </c>
      <c r="D2016" s="80">
        <v>0</v>
      </c>
      <c r="E2016" s="80">
        <f t="shared" si="100"/>
        <v>76</v>
      </c>
      <c r="F2016" s="80">
        <v>0</v>
      </c>
      <c r="G2016" s="80">
        <v>0</v>
      </c>
      <c r="H2016" s="80">
        <v>0</v>
      </c>
      <c r="I2016" s="80">
        <f t="shared" si="101"/>
        <v>99</v>
      </c>
      <c r="J2016" s="80">
        <v>15</v>
      </c>
      <c r="K2016" s="79">
        <v>824</v>
      </c>
    </row>
    <row r="2017" spans="1:11">
      <c r="A2017" s="72" t="s">
        <v>95</v>
      </c>
      <c r="B2017" s="77">
        <v>1</v>
      </c>
      <c r="C2017" s="80">
        <v>0</v>
      </c>
      <c r="D2017" s="80">
        <v>0</v>
      </c>
      <c r="E2017" s="80">
        <f t="shared" si="100"/>
        <v>80</v>
      </c>
      <c r="F2017" s="80">
        <v>0</v>
      </c>
      <c r="G2017" s="80">
        <v>0</v>
      </c>
      <c r="H2017" s="80">
        <v>0</v>
      </c>
      <c r="I2017" s="80">
        <f t="shared" si="101"/>
        <v>104</v>
      </c>
      <c r="J2017" s="80">
        <v>16</v>
      </c>
      <c r="K2017" s="79">
        <v>972</v>
      </c>
    </row>
    <row r="2018" spans="1:11">
      <c r="A2018" s="72" t="s">
        <v>95</v>
      </c>
      <c r="B2018" s="77">
        <v>1</v>
      </c>
      <c r="C2018" s="80">
        <v>0</v>
      </c>
      <c r="D2018" s="80">
        <v>0</v>
      </c>
      <c r="E2018" s="80">
        <f t="shared" si="100"/>
        <v>84</v>
      </c>
      <c r="F2018" s="80">
        <v>0</v>
      </c>
      <c r="G2018" s="80">
        <v>0</v>
      </c>
      <c r="H2018" s="80">
        <v>0</v>
      </c>
      <c r="I2018" s="80">
        <f t="shared" si="101"/>
        <v>109</v>
      </c>
      <c r="J2018" s="80">
        <v>17</v>
      </c>
      <c r="K2018" s="79">
        <v>1161</v>
      </c>
    </row>
    <row r="2019" spans="1:11">
      <c r="A2019" s="72" t="s">
        <v>95</v>
      </c>
      <c r="B2019" s="77">
        <v>1</v>
      </c>
      <c r="C2019" s="80">
        <v>0</v>
      </c>
      <c r="D2019" s="80">
        <v>0</v>
      </c>
      <c r="E2019" s="80">
        <f t="shared" si="100"/>
        <v>88</v>
      </c>
      <c r="F2019" s="80">
        <v>0</v>
      </c>
      <c r="G2019" s="80">
        <v>0</v>
      </c>
      <c r="H2019" s="80">
        <v>0</v>
      </c>
      <c r="I2019" s="80">
        <f t="shared" si="101"/>
        <v>114</v>
      </c>
      <c r="J2019" s="80">
        <v>18</v>
      </c>
      <c r="K2019" s="79">
        <v>1350</v>
      </c>
    </row>
    <row r="2020" spans="1:11">
      <c r="A2020" s="72" t="s">
        <v>95</v>
      </c>
      <c r="B2020" s="77">
        <v>1</v>
      </c>
      <c r="C2020" s="80">
        <v>0</v>
      </c>
      <c r="D2020" s="80">
        <v>0</v>
      </c>
      <c r="E2020" s="80">
        <f t="shared" si="100"/>
        <v>92</v>
      </c>
      <c r="F2020" s="80">
        <v>0</v>
      </c>
      <c r="G2020" s="80">
        <v>0</v>
      </c>
      <c r="H2020" s="80">
        <v>0</v>
      </c>
      <c r="I2020" s="80">
        <f t="shared" si="101"/>
        <v>119</v>
      </c>
      <c r="J2020" s="80">
        <v>19</v>
      </c>
      <c r="K2020" s="79">
        <v>1580</v>
      </c>
    </row>
    <row r="2021" spans="1:11">
      <c r="A2021" s="72" t="s">
        <v>95</v>
      </c>
      <c r="B2021" s="77">
        <v>1</v>
      </c>
      <c r="C2021" s="80">
        <v>0</v>
      </c>
      <c r="D2021" s="80">
        <v>0</v>
      </c>
      <c r="E2021" s="80">
        <f t="shared" si="100"/>
        <v>96</v>
      </c>
      <c r="F2021" s="80">
        <v>0</v>
      </c>
      <c r="G2021" s="80">
        <v>0</v>
      </c>
      <c r="H2021" s="80">
        <v>0</v>
      </c>
      <c r="I2021" s="80">
        <f t="shared" si="101"/>
        <v>124</v>
      </c>
      <c r="J2021" s="80">
        <v>20</v>
      </c>
      <c r="K2021" s="79">
        <v>1836</v>
      </c>
    </row>
    <row r="2022" spans="1:11">
      <c r="A2022" s="72" t="s">
        <v>95</v>
      </c>
      <c r="B2022" s="77">
        <v>1</v>
      </c>
      <c r="C2022" s="80">
        <v>0</v>
      </c>
      <c r="D2022" s="80">
        <v>0</v>
      </c>
      <c r="E2022" s="80">
        <f t="shared" si="100"/>
        <v>100</v>
      </c>
      <c r="F2022" s="80">
        <v>0</v>
      </c>
      <c r="G2022" s="80">
        <v>0</v>
      </c>
      <c r="H2022" s="80">
        <v>0</v>
      </c>
      <c r="I2022" s="80">
        <f t="shared" si="101"/>
        <v>129</v>
      </c>
      <c r="J2022" s="80">
        <v>21</v>
      </c>
      <c r="K2022" s="79">
        <v>2147</v>
      </c>
    </row>
    <row r="2023" spans="1:11">
      <c r="A2023" s="72" t="s">
        <v>95</v>
      </c>
      <c r="B2023" s="77">
        <v>1</v>
      </c>
      <c r="C2023" s="80">
        <v>0</v>
      </c>
      <c r="D2023" s="80">
        <v>0</v>
      </c>
      <c r="E2023" s="80">
        <f t="shared" si="100"/>
        <v>104</v>
      </c>
      <c r="F2023" s="80">
        <v>0</v>
      </c>
      <c r="G2023" s="80">
        <v>0</v>
      </c>
      <c r="H2023" s="80">
        <v>0</v>
      </c>
      <c r="I2023" s="80">
        <f t="shared" si="101"/>
        <v>134</v>
      </c>
      <c r="J2023" s="80">
        <v>22</v>
      </c>
      <c r="K2023" s="79">
        <v>2471</v>
      </c>
    </row>
    <row r="2024" spans="1:11">
      <c r="A2024" s="72" t="s">
        <v>95</v>
      </c>
      <c r="B2024" s="77">
        <v>1</v>
      </c>
      <c r="C2024" s="80">
        <v>0</v>
      </c>
      <c r="D2024" s="80">
        <v>0</v>
      </c>
      <c r="E2024" s="80">
        <f t="shared" si="100"/>
        <v>108</v>
      </c>
      <c r="F2024" s="80">
        <v>0</v>
      </c>
      <c r="G2024" s="80">
        <v>0</v>
      </c>
      <c r="H2024" s="80">
        <v>0</v>
      </c>
      <c r="I2024" s="80">
        <f t="shared" si="101"/>
        <v>139</v>
      </c>
      <c r="J2024" s="80">
        <v>23</v>
      </c>
      <c r="K2024" s="79">
        <v>2849</v>
      </c>
    </row>
    <row r="2025" spans="1:11">
      <c r="A2025" s="72" t="s">
        <v>95</v>
      </c>
      <c r="B2025" s="77">
        <v>1</v>
      </c>
      <c r="C2025" s="80">
        <v>0</v>
      </c>
      <c r="D2025" s="80">
        <v>0</v>
      </c>
      <c r="E2025" s="80">
        <f t="shared" si="100"/>
        <v>112</v>
      </c>
      <c r="F2025" s="80">
        <v>0</v>
      </c>
      <c r="G2025" s="80">
        <v>0</v>
      </c>
      <c r="H2025" s="80">
        <v>0</v>
      </c>
      <c r="I2025" s="80">
        <f t="shared" si="101"/>
        <v>144</v>
      </c>
      <c r="J2025" s="80">
        <v>24</v>
      </c>
      <c r="K2025" s="79">
        <v>3254</v>
      </c>
    </row>
    <row r="2026" spans="1:11">
      <c r="A2026" s="72" t="s">
        <v>95</v>
      </c>
      <c r="B2026" s="77">
        <v>1</v>
      </c>
      <c r="C2026" s="80">
        <v>0</v>
      </c>
      <c r="D2026" s="80">
        <v>0</v>
      </c>
      <c r="E2026" s="80">
        <f t="shared" si="100"/>
        <v>116</v>
      </c>
      <c r="F2026" s="80">
        <v>0</v>
      </c>
      <c r="G2026" s="80">
        <v>0</v>
      </c>
      <c r="H2026" s="80">
        <v>0</v>
      </c>
      <c r="I2026" s="80">
        <f t="shared" si="101"/>
        <v>149</v>
      </c>
      <c r="J2026" s="80">
        <v>25</v>
      </c>
      <c r="K2026" s="79">
        <v>3699</v>
      </c>
    </row>
    <row r="2027" spans="1:11">
      <c r="A2027" s="72" t="s">
        <v>95</v>
      </c>
      <c r="B2027" s="77">
        <v>1</v>
      </c>
      <c r="C2027" s="80">
        <v>0</v>
      </c>
      <c r="D2027" s="80">
        <v>0</v>
      </c>
      <c r="E2027" s="80">
        <f t="shared" si="100"/>
        <v>120</v>
      </c>
      <c r="F2027" s="80">
        <v>0</v>
      </c>
      <c r="G2027" s="80">
        <v>0</v>
      </c>
      <c r="H2027" s="80">
        <v>0</v>
      </c>
      <c r="I2027" s="80">
        <f t="shared" si="101"/>
        <v>154</v>
      </c>
      <c r="J2027" s="80">
        <v>26</v>
      </c>
      <c r="K2027" s="79">
        <v>4226</v>
      </c>
    </row>
    <row r="2028" spans="1:11">
      <c r="A2028" s="72" t="s">
        <v>95</v>
      </c>
      <c r="B2028" s="77">
        <v>1</v>
      </c>
      <c r="C2028" s="80">
        <v>0</v>
      </c>
      <c r="D2028" s="80">
        <v>0</v>
      </c>
      <c r="E2028" s="80">
        <f t="shared" si="100"/>
        <v>124</v>
      </c>
      <c r="F2028" s="80">
        <v>0</v>
      </c>
      <c r="G2028" s="80">
        <v>0</v>
      </c>
      <c r="H2028" s="80">
        <v>0</v>
      </c>
      <c r="I2028" s="80">
        <f t="shared" si="101"/>
        <v>159</v>
      </c>
      <c r="J2028" s="80">
        <v>27</v>
      </c>
      <c r="K2028" s="79">
        <v>4779</v>
      </c>
    </row>
    <row r="2029" spans="1:11">
      <c r="A2029" s="72" t="s">
        <v>95</v>
      </c>
      <c r="B2029" s="77">
        <v>1</v>
      </c>
      <c r="C2029" s="80">
        <v>0</v>
      </c>
      <c r="D2029" s="80">
        <v>0</v>
      </c>
      <c r="E2029" s="80">
        <f t="shared" si="100"/>
        <v>128</v>
      </c>
      <c r="F2029" s="80">
        <v>0</v>
      </c>
      <c r="G2029" s="80">
        <v>0</v>
      </c>
      <c r="H2029" s="80">
        <v>0</v>
      </c>
      <c r="I2029" s="80">
        <f t="shared" si="101"/>
        <v>164</v>
      </c>
      <c r="J2029" s="80">
        <v>28</v>
      </c>
      <c r="K2029" s="79">
        <v>5414</v>
      </c>
    </row>
    <row r="2030" spans="1:11">
      <c r="A2030" s="72" t="s">
        <v>95</v>
      </c>
      <c r="B2030" s="77">
        <v>1</v>
      </c>
      <c r="C2030" s="80">
        <v>0</v>
      </c>
      <c r="D2030" s="80">
        <v>0</v>
      </c>
      <c r="E2030" s="80">
        <f t="shared" si="100"/>
        <v>132</v>
      </c>
      <c r="F2030" s="80">
        <v>0</v>
      </c>
      <c r="G2030" s="80">
        <v>0</v>
      </c>
      <c r="H2030" s="80">
        <v>0</v>
      </c>
      <c r="I2030" s="80">
        <f t="shared" si="101"/>
        <v>169</v>
      </c>
      <c r="J2030" s="80">
        <v>29</v>
      </c>
      <c r="K2030" s="79">
        <v>6089</v>
      </c>
    </row>
    <row r="2031" spans="1:11">
      <c r="A2031" s="72" t="s">
        <v>95</v>
      </c>
      <c r="B2031" s="77">
        <v>1</v>
      </c>
      <c r="C2031" s="80">
        <v>0</v>
      </c>
      <c r="D2031" s="80">
        <v>0</v>
      </c>
      <c r="E2031" s="80">
        <f t="shared" si="100"/>
        <v>136</v>
      </c>
      <c r="F2031" s="80">
        <v>0</v>
      </c>
      <c r="G2031" s="80">
        <v>0</v>
      </c>
      <c r="H2031" s="80">
        <v>0</v>
      </c>
      <c r="I2031" s="80">
        <f t="shared" si="101"/>
        <v>174</v>
      </c>
      <c r="J2031" s="80">
        <v>30</v>
      </c>
      <c r="K2031" s="79">
        <v>6831</v>
      </c>
    </row>
    <row r="2032" spans="1:11">
      <c r="A2032" s="72" t="s">
        <v>95</v>
      </c>
      <c r="B2032" s="77">
        <v>1</v>
      </c>
      <c r="C2032" s="80">
        <v>0</v>
      </c>
      <c r="D2032" s="80">
        <v>0</v>
      </c>
      <c r="E2032" s="80">
        <f t="shared" si="100"/>
        <v>140</v>
      </c>
      <c r="F2032" s="80">
        <v>0</v>
      </c>
      <c r="G2032" s="80">
        <v>0</v>
      </c>
      <c r="H2032" s="80">
        <v>0</v>
      </c>
      <c r="I2032" s="80">
        <f t="shared" si="101"/>
        <v>179</v>
      </c>
      <c r="J2032" s="80">
        <v>31</v>
      </c>
      <c r="K2032" s="79">
        <v>7668</v>
      </c>
    </row>
    <row r="2033" spans="1:11">
      <c r="A2033" s="72" t="s">
        <v>95</v>
      </c>
      <c r="B2033" s="77">
        <v>1</v>
      </c>
      <c r="C2033" s="80">
        <v>0</v>
      </c>
      <c r="D2033" s="80">
        <v>0</v>
      </c>
      <c r="E2033" s="80">
        <f t="shared" si="100"/>
        <v>144</v>
      </c>
      <c r="F2033" s="80">
        <v>0</v>
      </c>
      <c r="G2033" s="80">
        <v>0</v>
      </c>
      <c r="H2033" s="80">
        <v>0</v>
      </c>
      <c r="I2033" s="80">
        <f t="shared" si="101"/>
        <v>184</v>
      </c>
      <c r="J2033" s="80">
        <v>32</v>
      </c>
      <c r="K2033" s="79">
        <v>8532</v>
      </c>
    </row>
    <row r="2034" spans="1:11">
      <c r="A2034" s="72" t="s">
        <v>95</v>
      </c>
      <c r="B2034" s="77">
        <v>1</v>
      </c>
      <c r="C2034" s="80">
        <v>0</v>
      </c>
      <c r="D2034" s="80">
        <v>0</v>
      </c>
      <c r="E2034" s="80">
        <f t="shared" si="100"/>
        <v>148</v>
      </c>
      <c r="F2034" s="80">
        <v>0</v>
      </c>
      <c r="G2034" s="80">
        <v>0</v>
      </c>
      <c r="H2034" s="80">
        <v>0</v>
      </c>
      <c r="I2034" s="80">
        <f t="shared" si="101"/>
        <v>189</v>
      </c>
      <c r="J2034" s="80">
        <v>33</v>
      </c>
      <c r="K2034" s="79">
        <v>9531</v>
      </c>
    </row>
    <row r="2035" spans="1:11">
      <c r="A2035" s="72" t="s">
        <v>95</v>
      </c>
      <c r="B2035" s="77">
        <v>1</v>
      </c>
      <c r="C2035" s="80">
        <v>0</v>
      </c>
      <c r="D2035" s="80">
        <v>0</v>
      </c>
      <c r="E2035" s="80">
        <f t="shared" si="100"/>
        <v>152</v>
      </c>
      <c r="F2035" s="80">
        <v>0</v>
      </c>
      <c r="G2035" s="80">
        <v>0</v>
      </c>
      <c r="H2035" s="80">
        <v>0</v>
      </c>
      <c r="I2035" s="80">
        <f t="shared" si="101"/>
        <v>194</v>
      </c>
      <c r="J2035" s="80">
        <v>34</v>
      </c>
      <c r="K2035" s="79">
        <v>10584</v>
      </c>
    </row>
    <row r="2036" spans="1:11">
      <c r="A2036" s="72" t="s">
        <v>95</v>
      </c>
      <c r="B2036" s="77">
        <v>1</v>
      </c>
      <c r="C2036" s="80">
        <v>0</v>
      </c>
      <c r="D2036" s="80">
        <v>0</v>
      </c>
      <c r="E2036" s="80">
        <f t="shared" si="100"/>
        <v>156</v>
      </c>
      <c r="F2036" s="80">
        <v>0</v>
      </c>
      <c r="G2036" s="80">
        <v>0</v>
      </c>
      <c r="H2036" s="80">
        <v>0</v>
      </c>
      <c r="I2036" s="80">
        <f t="shared" si="101"/>
        <v>199</v>
      </c>
      <c r="J2036" s="80">
        <v>35</v>
      </c>
      <c r="K2036" s="79">
        <v>11745</v>
      </c>
    </row>
    <row r="2037" spans="1:11">
      <c r="A2037" s="72" t="s">
        <v>95</v>
      </c>
      <c r="B2037" s="77">
        <v>1</v>
      </c>
      <c r="C2037" s="80">
        <v>0</v>
      </c>
      <c r="D2037" s="80">
        <v>0</v>
      </c>
      <c r="E2037" s="80">
        <f t="shared" si="100"/>
        <v>160</v>
      </c>
      <c r="F2037" s="80">
        <v>0</v>
      </c>
      <c r="G2037" s="80">
        <v>0</v>
      </c>
      <c r="H2037" s="80">
        <v>0</v>
      </c>
      <c r="I2037" s="80">
        <f t="shared" si="101"/>
        <v>204</v>
      </c>
      <c r="J2037" s="80">
        <v>36</v>
      </c>
      <c r="K2037" s="79">
        <v>13014</v>
      </c>
    </row>
    <row r="2038" spans="1:11">
      <c r="A2038" s="72" t="s">
        <v>95</v>
      </c>
      <c r="B2038" s="77">
        <v>1</v>
      </c>
      <c r="C2038" s="80">
        <v>0</v>
      </c>
      <c r="D2038" s="80">
        <v>0</v>
      </c>
      <c r="E2038" s="80">
        <f t="shared" si="100"/>
        <v>164</v>
      </c>
      <c r="F2038" s="80">
        <v>0</v>
      </c>
      <c r="G2038" s="80">
        <v>0</v>
      </c>
      <c r="H2038" s="80">
        <v>0</v>
      </c>
      <c r="I2038" s="80">
        <f t="shared" si="101"/>
        <v>209</v>
      </c>
      <c r="J2038" s="80">
        <v>37</v>
      </c>
      <c r="K2038" s="79">
        <v>14445</v>
      </c>
    </row>
    <row r="2039" spans="1:11">
      <c r="A2039" s="72" t="s">
        <v>95</v>
      </c>
      <c r="B2039" s="77">
        <v>1</v>
      </c>
      <c r="C2039" s="80">
        <v>0</v>
      </c>
      <c r="D2039" s="80">
        <v>0</v>
      </c>
      <c r="E2039" s="80">
        <f t="shared" si="100"/>
        <v>168</v>
      </c>
      <c r="F2039" s="80">
        <v>0</v>
      </c>
      <c r="G2039" s="80">
        <v>0</v>
      </c>
      <c r="H2039" s="80">
        <v>0</v>
      </c>
      <c r="I2039" s="80">
        <f t="shared" si="101"/>
        <v>214</v>
      </c>
      <c r="J2039" s="80">
        <v>38</v>
      </c>
      <c r="K2039" s="79">
        <v>15930</v>
      </c>
    </row>
    <row r="2040" spans="1:11">
      <c r="A2040" s="72" t="s">
        <v>95</v>
      </c>
      <c r="B2040" s="77">
        <v>1</v>
      </c>
      <c r="C2040" s="80">
        <v>0</v>
      </c>
      <c r="D2040" s="80">
        <v>0</v>
      </c>
      <c r="E2040" s="80">
        <f t="shared" si="100"/>
        <v>172</v>
      </c>
      <c r="F2040" s="80">
        <v>0</v>
      </c>
      <c r="G2040" s="80">
        <v>0</v>
      </c>
      <c r="H2040" s="80">
        <v>0</v>
      </c>
      <c r="I2040" s="80">
        <f t="shared" si="101"/>
        <v>219</v>
      </c>
      <c r="J2040" s="80">
        <v>39</v>
      </c>
      <c r="K2040" s="79">
        <v>17550</v>
      </c>
    </row>
    <row r="2041" spans="1:11">
      <c r="A2041" s="72" t="s">
        <v>95</v>
      </c>
      <c r="B2041" s="77">
        <v>1</v>
      </c>
      <c r="C2041" s="80">
        <v>0</v>
      </c>
      <c r="D2041" s="80">
        <v>0</v>
      </c>
      <c r="E2041" s="80">
        <f t="shared" si="100"/>
        <v>176</v>
      </c>
      <c r="F2041" s="80">
        <v>0</v>
      </c>
      <c r="G2041" s="80">
        <v>0</v>
      </c>
      <c r="H2041" s="80">
        <v>0</v>
      </c>
      <c r="I2041" s="80">
        <f t="shared" si="101"/>
        <v>224</v>
      </c>
      <c r="J2041" s="80">
        <v>40</v>
      </c>
      <c r="K2041" s="79">
        <v>19170</v>
      </c>
    </row>
    <row r="2042" spans="1:11">
      <c r="A2042" s="72" t="s">
        <v>95</v>
      </c>
      <c r="B2042" s="77">
        <v>1</v>
      </c>
      <c r="C2042" s="80">
        <v>0</v>
      </c>
      <c r="D2042" s="80">
        <v>0</v>
      </c>
      <c r="E2042" s="80">
        <f t="shared" si="100"/>
        <v>180</v>
      </c>
      <c r="F2042" s="80">
        <v>0</v>
      </c>
      <c r="G2042" s="80">
        <v>0</v>
      </c>
      <c r="H2042" s="80">
        <v>0</v>
      </c>
      <c r="I2042" s="80">
        <f t="shared" si="101"/>
        <v>229</v>
      </c>
      <c r="J2042" s="80">
        <v>41</v>
      </c>
      <c r="K2042" s="79">
        <v>21060</v>
      </c>
    </row>
    <row r="2043" spans="1:11">
      <c r="A2043" s="72" t="s">
        <v>95</v>
      </c>
      <c r="B2043" s="77">
        <v>1</v>
      </c>
      <c r="C2043" s="80">
        <v>0</v>
      </c>
      <c r="D2043" s="80">
        <v>0</v>
      </c>
      <c r="E2043" s="80">
        <f t="shared" si="100"/>
        <v>184</v>
      </c>
      <c r="F2043" s="80">
        <v>0</v>
      </c>
      <c r="G2043" s="80">
        <v>0</v>
      </c>
      <c r="H2043" s="80">
        <v>0</v>
      </c>
      <c r="I2043" s="80">
        <f t="shared" si="101"/>
        <v>234</v>
      </c>
      <c r="J2043" s="80">
        <v>42</v>
      </c>
      <c r="K2043" s="79">
        <v>23085</v>
      </c>
    </row>
    <row r="2044" spans="1:11">
      <c r="A2044" s="72" t="s">
        <v>95</v>
      </c>
      <c r="B2044" s="77">
        <v>1</v>
      </c>
      <c r="C2044" s="80">
        <v>0</v>
      </c>
      <c r="D2044" s="80">
        <v>0</v>
      </c>
      <c r="E2044" s="80">
        <f t="shared" si="100"/>
        <v>188</v>
      </c>
      <c r="F2044" s="80">
        <v>0</v>
      </c>
      <c r="G2044" s="80">
        <v>0</v>
      </c>
      <c r="H2044" s="80">
        <v>0</v>
      </c>
      <c r="I2044" s="80">
        <f t="shared" si="101"/>
        <v>239</v>
      </c>
      <c r="J2044" s="80">
        <v>43</v>
      </c>
      <c r="K2044" s="79">
        <v>25245</v>
      </c>
    </row>
    <row r="2045" spans="1:11">
      <c r="A2045" s="72" t="s">
        <v>95</v>
      </c>
      <c r="B2045" s="77">
        <v>1</v>
      </c>
      <c r="C2045" s="80">
        <v>0</v>
      </c>
      <c r="D2045" s="80">
        <v>0</v>
      </c>
      <c r="E2045" s="80">
        <f t="shared" si="100"/>
        <v>192</v>
      </c>
      <c r="F2045" s="80">
        <v>0</v>
      </c>
      <c r="G2045" s="80">
        <v>0</v>
      </c>
      <c r="H2045" s="80">
        <v>0</v>
      </c>
      <c r="I2045" s="80">
        <f t="shared" si="101"/>
        <v>244</v>
      </c>
      <c r="J2045" s="80">
        <v>44</v>
      </c>
      <c r="K2045" s="79">
        <v>27540</v>
      </c>
    </row>
    <row r="2046" spans="1:11">
      <c r="A2046" s="72" t="s">
        <v>95</v>
      </c>
      <c r="B2046" s="77">
        <v>1</v>
      </c>
      <c r="C2046" s="80">
        <v>0</v>
      </c>
      <c r="D2046" s="80">
        <v>0</v>
      </c>
      <c r="E2046" s="80">
        <f t="shared" si="100"/>
        <v>196</v>
      </c>
      <c r="F2046" s="80">
        <v>0</v>
      </c>
      <c r="G2046" s="80">
        <v>0</v>
      </c>
      <c r="H2046" s="80">
        <v>0</v>
      </c>
      <c r="I2046" s="80">
        <f t="shared" si="101"/>
        <v>249</v>
      </c>
      <c r="J2046" s="80">
        <v>45</v>
      </c>
      <c r="K2046" s="79">
        <v>29970</v>
      </c>
    </row>
    <row r="2047" spans="1:11">
      <c r="A2047" s="72" t="s">
        <v>95</v>
      </c>
      <c r="B2047" s="77">
        <v>1</v>
      </c>
      <c r="C2047" s="80">
        <v>0</v>
      </c>
      <c r="D2047" s="80">
        <v>0</v>
      </c>
      <c r="E2047" s="80">
        <f t="shared" si="100"/>
        <v>200</v>
      </c>
      <c r="F2047" s="80">
        <v>0</v>
      </c>
      <c r="G2047" s="80">
        <v>0</v>
      </c>
      <c r="H2047" s="80">
        <v>0</v>
      </c>
      <c r="I2047" s="80">
        <f t="shared" si="101"/>
        <v>254</v>
      </c>
      <c r="J2047" s="80">
        <v>46</v>
      </c>
      <c r="K2047" s="79">
        <v>32670</v>
      </c>
    </row>
    <row r="2048" spans="1:11">
      <c r="A2048" s="72" t="s">
        <v>95</v>
      </c>
      <c r="B2048" s="77">
        <v>1</v>
      </c>
      <c r="C2048" s="80">
        <v>0</v>
      </c>
      <c r="D2048" s="80">
        <v>0</v>
      </c>
      <c r="E2048" s="80">
        <f t="shared" si="100"/>
        <v>204</v>
      </c>
      <c r="F2048" s="80">
        <v>0</v>
      </c>
      <c r="G2048" s="80">
        <v>0</v>
      </c>
      <c r="H2048" s="80">
        <v>0</v>
      </c>
      <c r="I2048" s="80">
        <f t="shared" si="101"/>
        <v>259</v>
      </c>
      <c r="J2048" s="80">
        <v>47</v>
      </c>
      <c r="K2048" s="79">
        <v>35370</v>
      </c>
    </row>
    <row r="2049" spans="1:11">
      <c r="A2049" s="72" t="s">
        <v>95</v>
      </c>
      <c r="B2049" s="77">
        <v>1</v>
      </c>
      <c r="C2049" s="80">
        <v>0</v>
      </c>
      <c r="D2049" s="80">
        <v>0</v>
      </c>
      <c r="E2049" s="80">
        <f t="shared" si="100"/>
        <v>208</v>
      </c>
      <c r="F2049" s="80">
        <v>0</v>
      </c>
      <c r="G2049" s="80">
        <v>0</v>
      </c>
      <c r="H2049" s="80">
        <v>0</v>
      </c>
      <c r="I2049" s="80">
        <f t="shared" si="101"/>
        <v>264</v>
      </c>
      <c r="J2049" s="80">
        <v>48</v>
      </c>
      <c r="K2049" s="79">
        <v>38340</v>
      </c>
    </row>
    <row r="2050" spans="1:11">
      <c r="A2050" s="72" t="s">
        <v>95</v>
      </c>
      <c r="B2050" s="77">
        <v>1</v>
      </c>
      <c r="C2050" s="80">
        <v>0</v>
      </c>
      <c r="D2050" s="80">
        <v>0</v>
      </c>
      <c r="E2050" s="80">
        <f t="shared" si="100"/>
        <v>212</v>
      </c>
      <c r="F2050" s="80">
        <v>0</v>
      </c>
      <c r="G2050" s="80">
        <v>0</v>
      </c>
      <c r="H2050" s="80">
        <v>0</v>
      </c>
      <c r="I2050" s="80">
        <f t="shared" si="101"/>
        <v>269</v>
      </c>
      <c r="J2050" s="80">
        <v>49</v>
      </c>
      <c r="K2050" s="79">
        <v>41580</v>
      </c>
    </row>
    <row r="2051" spans="1:11">
      <c r="A2051" s="72" t="s">
        <v>95</v>
      </c>
      <c r="B2051" s="77">
        <v>1</v>
      </c>
      <c r="C2051" s="80">
        <v>0</v>
      </c>
      <c r="D2051" s="80">
        <v>0</v>
      </c>
      <c r="E2051" s="80">
        <f t="shared" si="100"/>
        <v>216</v>
      </c>
      <c r="F2051" s="80">
        <v>0</v>
      </c>
      <c r="G2051" s="80">
        <v>0</v>
      </c>
      <c r="H2051" s="80">
        <v>0</v>
      </c>
      <c r="I2051" s="80">
        <f t="shared" si="101"/>
        <v>274</v>
      </c>
      <c r="J2051" s="80">
        <v>50</v>
      </c>
      <c r="K2051" s="79">
        <v>45090</v>
      </c>
    </row>
    <row r="2052" spans="1:11">
      <c r="A2052" s="72" t="s">
        <v>95</v>
      </c>
      <c r="B2052" s="77">
        <v>1</v>
      </c>
      <c r="C2052" s="80">
        <v>0</v>
      </c>
      <c r="D2052" s="80">
        <v>0</v>
      </c>
      <c r="E2052" s="80">
        <f t="shared" si="100"/>
        <v>220</v>
      </c>
      <c r="F2052" s="80">
        <v>0</v>
      </c>
      <c r="G2052" s="80">
        <v>0</v>
      </c>
      <c r="H2052" s="80">
        <v>0</v>
      </c>
      <c r="I2052" s="80">
        <f t="shared" si="101"/>
        <v>279</v>
      </c>
      <c r="J2052" s="80">
        <v>51</v>
      </c>
      <c r="K2052" s="79">
        <v>48735</v>
      </c>
    </row>
    <row r="2053" spans="1:11">
      <c r="A2053" s="72" t="s">
        <v>95</v>
      </c>
      <c r="B2053" s="77">
        <v>1</v>
      </c>
      <c r="C2053" s="80">
        <v>0</v>
      </c>
      <c r="D2053" s="80">
        <v>0</v>
      </c>
      <c r="E2053" s="80">
        <f t="shared" si="100"/>
        <v>224</v>
      </c>
      <c r="F2053" s="80">
        <v>0</v>
      </c>
      <c r="G2053" s="80">
        <v>0</v>
      </c>
      <c r="H2053" s="80">
        <v>0</v>
      </c>
      <c r="I2053" s="80">
        <f t="shared" si="101"/>
        <v>284</v>
      </c>
      <c r="J2053" s="80">
        <v>52</v>
      </c>
      <c r="K2053" s="79">
        <v>52650</v>
      </c>
    </row>
    <row r="2054" spans="1:11">
      <c r="A2054" s="72" t="s">
        <v>95</v>
      </c>
      <c r="B2054" s="77">
        <v>1</v>
      </c>
      <c r="C2054" s="80">
        <v>0</v>
      </c>
      <c r="D2054" s="80">
        <v>0</v>
      </c>
      <c r="E2054" s="80">
        <f t="shared" si="100"/>
        <v>228</v>
      </c>
      <c r="F2054" s="80">
        <v>0</v>
      </c>
      <c r="G2054" s="80">
        <v>0</v>
      </c>
      <c r="H2054" s="80">
        <v>0</v>
      </c>
      <c r="I2054" s="80">
        <f t="shared" si="101"/>
        <v>289</v>
      </c>
      <c r="J2054" s="80">
        <v>53</v>
      </c>
      <c r="K2054" s="79">
        <v>56700</v>
      </c>
    </row>
    <row r="2055" spans="1:11">
      <c r="A2055" s="72" t="s">
        <v>95</v>
      </c>
      <c r="B2055" s="77">
        <v>1</v>
      </c>
      <c r="C2055" s="80">
        <v>0</v>
      </c>
      <c r="D2055" s="80">
        <v>0</v>
      </c>
      <c r="E2055" s="80">
        <f t="shared" si="100"/>
        <v>232</v>
      </c>
      <c r="F2055" s="80">
        <v>0</v>
      </c>
      <c r="G2055" s="80">
        <v>0</v>
      </c>
      <c r="H2055" s="80">
        <v>0</v>
      </c>
      <c r="I2055" s="80">
        <f t="shared" si="101"/>
        <v>294</v>
      </c>
      <c r="J2055" s="80">
        <v>54</v>
      </c>
      <c r="K2055" s="79">
        <v>61155</v>
      </c>
    </row>
    <row r="2056" spans="1:11">
      <c r="A2056" s="72" t="s">
        <v>95</v>
      </c>
      <c r="B2056" s="77">
        <v>1</v>
      </c>
      <c r="C2056" s="80">
        <v>0</v>
      </c>
      <c r="D2056" s="80">
        <v>0</v>
      </c>
      <c r="E2056" s="80">
        <f t="shared" si="100"/>
        <v>236</v>
      </c>
      <c r="F2056" s="80">
        <v>0</v>
      </c>
      <c r="G2056" s="80">
        <v>0</v>
      </c>
      <c r="H2056" s="80">
        <v>0</v>
      </c>
      <c r="I2056" s="80">
        <f t="shared" si="101"/>
        <v>299</v>
      </c>
      <c r="J2056" s="80">
        <v>55</v>
      </c>
      <c r="K2056" s="79">
        <v>65880</v>
      </c>
    </row>
    <row r="2057" spans="1:11">
      <c r="A2057" s="72" t="s">
        <v>95</v>
      </c>
      <c r="B2057" s="77">
        <v>1</v>
      </c>
      <c r="C2057" s="80">
        <v>0</v>
      </c>
      <c r="D2057" s="80">
        <v>0</v>
      </c>
      <c r="E2057" s="80">
        <f t="shared" si="100"/>
        <v>240</v>
      </c>
      <c r="F2057" s="80">
        <v>0</v>
      </c>
      <c r="G2057" s="80">
        <v>0</v>
      </c>
      <c r="H2057" s="80">
        <v>0</v>
      </c>
      <c r="I2057" s="80">
        <f t="shared" si="101"/>
        <v>304</v>
      </c>
      <c r="J2057" s="80">
        <v>56</v>
      </c>
      <c r="K2057" s="79">
        <v>70740</v>
      </c>
    </row>
    <row r="2058" spans="1:11">
      <c r="A2058" s="72" t="s">
        <v>95</v>
      </c>
      <c r="B2058" s="77">
        <v>1</v>
      </c>
      <c r="C2058" s="80">
        <v>0</v>
      </c>
      <c r="D2058" s="80">
        <v>0</v>
      </c>
      <c r="E2058" s="80">
        <f t="shared" si="100"/>
        <v>244</v>
      </c>
      <c r="F2058" s="80">
        <v>0</v>
      </c>
      <c r="G2058" s="80">
        <v>0</v>
      </c>
      <c r="H2058" s="80">
        <v>0</v>
      </c>
      <c r="I2058" s="80">
        <f t="shared" si="101"/>
        <v>309</v>
      </c>
      <c r="J2058" s="80">
        <v>57</v>
      </c>
      <c r="K2058" s="79">
        <v>76005</v>
      </c>
    </row>
    <row r="2059" spans="1:11">
      <c r="A2059" s="72" t="s">
        <v>95</v>
      </c>
      <c r="B2059" s="77">
        <v>1</v>
      </c>
      <c r="C2059" s="80">
        <v>0</v>
      </c>
      <c r="D2059" s="80">
        <v>0</v>
      </c>
      <c r="E2059" s="80">
        <f t="shared" si="100"/>
        <v>248</v>
      </c>
      <c r="F2059" s="80">
        <v>0</v>
      </c>
      <c r="G2059" s="80">
        <v>0</v>
      </c>
      <c r="H2059" s="80">
        <v>0</v>
      </c>
      <c r="I2059" s="80">
        <f t="shared" si="101"/>
        <v>314</v>
      </c>
      <c r="J2059" s="80">
        <v>58</v>
      </c>
      <c r="K2059" s="79">
        <v>81675</v>
      </c>
    </row>
    <row r="2060" spans="1:11">
      <c r="A2060" s="72" t="s">
        <v>95</v>
      </c>
      <c r="B2060" s="77">
        <v>1</v>
      </c>
      <c r="C2060" s="80">
        <v>0</v>
      </c>
      <c r="D2060" s="80">
        <v>0</v>
      </c>
      <c r="E2060" s="80">
        <f t="shared" si="100"/>
        <v>252</v>
      </c>
      <c r="F2060" s="80">
        <v>0</v>
      </c>
      <c r="G2060" s="80">
        <v>0</v>
      </c>
      <c r="H2060" s="80">
        <v>0</v>
      </c>
      <c r="I2060" s="80">
        <f t="shared" si="101"/>
        <v>319</v>
      </c>
      <c r="J2060" s="80">
        <v>59</v>
      </c>
      <c r="K2060" s="79">
        <v>87480</v>
      </c>
    </row>
    <row r="2061" spans="1:11">
      <c r="A2061" s="72" t="s">
        <v>95</v>
      </c>
      <c r="B2061" s="77">
        <v>1</v>
      </c>
      <c r="C2061" s="80">
        <v>0</v>
      </c>
      <c r="D2061" s="80">
        <v>0</v>
      </c>
      <c r="E2061" s="80">
        <f t="shared" si="100"/>
        <v>256</v>
      </c>
      <c r="F2061" s="80">
        <v>0</v>
      </c>
      <c r="G2061" s="80">
        <v>0</v>
      </c>
      <c r="H2061" s="80">
        <v>0</v>
      </c>
      <c r="I2061" s="80">
        <f t="shared" si="101"/>
        <v>324</v>
      </c>
      <c r="J2061" s="80">
        <v>60</v>
      </c>
      <c r="K2061" s="79">
        <v>93825</v>
      </c>
    </row>
    <row r="2062" spans="1:11">
      <c r="A2062" s="72" t="s">
        <v>95</v>
      </c>
      <c r="B2062" s="77">
        <v>1</v>
      </c>
      <c r="C2062" s="80">
        <v>0</v>
      </c>
      <c r="D2062" s="80">
        <v>0</v>
      </c>
      <c r="E2062" s="80">
        <f t="shared" si="100"/>
        <v>260</v>
      </c>
      <c r="F2062" s="80">
        <v>0</v>
      </c>
      <c r="G2062" s="80">
        <v>0</v>
      </c>
      <c r="H2062" s="80">
        <v>0</v>
      </c>
      <c r="I2062" s="80">
        <f t="shared" si="101"/>
        <v>329</v>
      </c>
      <c r="J2062" s="80">
        <v>61</v>
      </c>
      <c r="K2062" s="79">
        <v>100440</v>
      </c>
    </row>
    <row r="2063" spans="1:11">
      <c r="A2063" s="72" t="s">
        <v>95</v>
      </c>
      <c r="B2063" s="77">
        <v>1</v>
      </c>
      <c r="C2063" s="80">
        <v>0</v>
      </c>
      <c r="D2063" s="80">
        <v>0</v>
      </c>
      <c r="E2063" s="80">
        <f t="shared" si="100"/>
        <v>264</v>
      </c>
      <c r="F2063" s="80">
        <v>0</v>
      </c>
      <c r="G2063" s="80">
        <v>0</v>
      </c>
      <c r="H2063" s="80">
        <v>0</v>
      </c>
      <c r="I2063" s="80">
        <f t="shared" si="101"/>
        <v>334</v>
      </c>
      <c r="J2063" s="80">
        <v>62</v>
      </c>
      <c r="K2063" s="79">
        <v>107460</v>
      </c>
    </row>
    <row r="2064" spans="1:11">
      <c r="A2064" s="72" t="s">
        <v>95</v>
      </c>
      <c r="B2064" s="77">
        <v>1</v>
      </c>
      <c r="C2064" s="80">
        <v>0</v>
      </c>
      <c r="D2064" s="80">
        <v>0</v>
      </c>
      <c r="E2064" s="80">
        <f t="shared" si="100"/>
        <v>268</v>
      </c>
      <c r="F2064" s="80">
        <v>0</v>
      </c>
      <c r="G2064" s="80">
        <v>0</v>
      </c>
      <c r="H2064" s="80">
        <v>0</v>
      </c>
      <c r="I2064" s="80">
        <f t="shared" si="101"/>
        <v>339</v>
      </c>
      <c r="J2064" s="80">
        <v>63</v>
      </c>
      <c r="K2064" s="79">
        <v>114885</v>
      </c>
    </row>
    <row r="2065" spans="1:11">
      <c r="A2065" s="72" t="s">
        <v>95</v>
      </c>
      <c r="B2065" s="77">
        <v>1</v>
      </c>
      <c r="C2065" s="80">
        <v>0</v>
      </c>
      <c r="D2065" s="80">
        <v>0</v>
      </c>
      <c r="E2065" s="80">
        <f t="shared" si="100"/>
        <v>272</v>
      </c>
      <c r="F2065" s="80">
        <v>0</v>
      </c>
      <c r="G2065" s="80">
        <v>0</v>
      </c>
      <c r="H2065" s="80">
        <v>0</v>
      </c>
      <c r="I2065" s="80">
        <f t="shared" si="101"/>
        <v>344</v>
      </c>
      <c r="J2065" s="80">
        <v>64</v>
      </c>
      <c r="K2065" s="79">
        <v>122580</v>
      </c>
    </row>
    <row r="2066" spans="1:11">
      <c r="A2066" s="72" t="s">
        <v>95</v>
      </c>
      <c r="B2066" s="77">
        <v>1</v>
      </c>
      <c r="C2066" s="80">
        <v>0</v>
      </c>
      <c r="D2066" s="80">
        <v>0</v>
      </c>
      <c r="E2066" s="80">
        <f t="shared" si="100"/>
        <v>276</v>
      </c>
      <c r="F2066" s="80">
        <v>0</v>
      </c>
      <c r="G2066" s="80">
        <v>0</v>
      </c>
      <c r="H2066" s="80">
        <v>0</v>
      </c>
      <c r="I2066" s="80">
        <f t="shared" si="101"/>
        <v>349</v>
      </c>
      <c r="J2066" s="80">
        <v>65</v>
      </c>
      <c r="K2066" s="79">
        <v>130950</v>
      </c>
    </row>
    <row r="2067" spans="1:11">
      <c r="A2067" s="72" t="s">
        <v>95</v>
      </c>
      <c r="B2067" s="77">
        <v>1</v>
      </c>
      <c r="C2067" s="80">
        <v>0</v>
      </c>
      <c r="D2067" s="80">
        <v>0</v>
      </c>
      <c r="E2067" s="80">
        <f t="shared" ref="E2067:E2081" si="102">20+4*(J2067-1)</f>
        <v>280</v>
      </c>
      <c r="F2067" s="80">
        <v>0</v>
      </c>
      <c r="G2067" s="80">
        <v>0</v>
      </c>
      <c r="H2067" s="80">
        <v>0</v>
      </c>
      <c r="I2067" s="80">
        <f t="shared" ref="I2067:I2081" si="103">29+5*(J2067-1)</f>
        <v>354</v>
      </c>
      <c r="J2067" s="80">
        <v>66</v>
      </c>
      <c r="K2067" s="79">
        <v>139455</v>
      </c>
    </row>
    <row r="2068" spans="1:11">
      <c r="A2068" s="72" t="s">
        <v>95</v>
      </c>
      <c r="B2068" s="77">
        <v>1</v>
      </c>
      <c r="C2068" s="80">
        <v>0</v>
      </c>
      <c r="D2068" s="80">
        <v>0</v>
      </c>
      <c r="E2068" s="80">
        <f t="shared" si="102"/>
        <v>284</v>
      </c>
      <c r="F2068" s="80">
        <v>0</v>
      </c>
      <c r="G2068" s="80">
        <v>0</v>
      </c>
      <c r="H2068" s="80">
        <v>0</v>
      </c>
      <c r="I2068" s="80">
        <f t="shared" si="103"/>
        <v>359</v>
      </c>
      <c r="J2068" s="80">
        <v>67</v>
      </c>
      <c r="K2068" s="79">
        <v>148770</v>
      </c>
    </row>
    <row r="2069" spans="1:11">
      <c r="A2069" s="72" t="s">
        <v>95</v>
      </c>
      <c r="B2069" s="77">
        <v>1</v>
      </c>
      <c r="C2069" s="80">
        <v>0</v>
      </c>
      <c r="D2069" s="80">
        <v>0</v>
      </c>
      <c r="E2069" s="80">
        <f t="shared" si="102"/>
        <v>288</v>
      </c>
      <c r="F2069" s="80">
        <v>0</v>
      </c>
      <c r="G2069" s="80">
        <v>0</v>
      </c>
      <c r="H2069" s="80">
        <v>0</v>
      </c>
      <c r="I2069" s="80">
        <f t="shared" si="103"/>
        <v>364</v>
      </c>
      <c r="J2069" s="80">
        <v>68</v>
      </c>
      <c r="K2069" s="79">
        <v>158490</v>
      </c>
    </row>
    <row r="2070" spans="1:11">
      <c r="A2070" s="72" t="s">
        <v>95</v>
      </c>
      <c r="B2070" s="77">
        <v>1</v>
      </c>
      <c r="C2070" s="80">
        <v>0</v>
      </c>
      <c r="D2070" s="80">
        <v>0</v>
      </c>
      <c r="E2070" s="80">
        <f t="shared" si="102"/>
        <v>292</v>
      </c>
      <c r="F2070" s="80">
        <v>0</v>
      </c>
      <c r="G2070" s="80">
        <v>0</v>
      </c>
      <c r="H2070" s="80">
        <v>0</v>
      </c>
      <c r="I2070" s="80">
        <f t="shared" si="103"/>
        <v>369</v>
      </c>
      <c r="J2070" s="80">
        <v>69</v>
      </c>
      <c r="K2070" s="79">
        <v>168615</v>
      </c>
    </row>
    <row r="2071" spans="1:11">
      <c r="A2071" s="72" t="s">
        <v>95</v>
      </c>
      <c r="B2071" s="77">
        <v>1</v>
      </c>
      <c r="C2071" s="80">
        <v>0</v>
      </c>
      <c r="D2071" s="80">
        <v>0</v>
      </c>
      <c r="E2071" s="80">
        <f t="shared" si="102"/>
        <v>296</v>
      </c>
      <c r="F2071" s="80">
        <v>0</v>
      </c>
      <c r="G2071" s="80">
        <v>0</v>
      </c>
      <c r="H2071" s="80">
        <v>0</v>
      </c>
      <c r="I2071" s="80">
        <f t="shared" si="103"/>
        <v>374</v>
      </c>
      <c r="J2071" s="80">
        <v>70</v>
      </c>
      <c r="K2071" s="79">
        <v>179280</v>
      </c>
    </row>
    <row r="2072" spans="1:11">
      <c r="A2072" s="72" t="s">
        <v>95</v>
      </c>
      <c r="B2072" s="77">
        <v>1</v>
      </c>
      <c r="C2072" s="80">
        <v>0</v>
      </c>
      <c r="D2072" s="80">
        <v>0</v>
      </c>
      <c r="E2072" s="80">
        <f t="shared" si="102"/>
        <v>300</v>
      </c>
      <c r="F2072" s="80">
        <v>0</v>
      </c>
      <c r="G2072" s="80">
        <v>0</v>
      </c>
      <c r="H2072" s="80">
        <v>0</v>
      </c>
      <c r="I2072" s="80">
        <f t="shared" si="103"/>
        <v>379</v>
      </c>
      <c r="J2072" s="80">
        <v>71</v>
      </c>
      <c r="K2072" s="78">
        <v>190620</v>
      </c>
    </row>
    <row r="2073" spans="1:11">
      <c r="A2073" s="72" t="s">
        <v>95</v>
      </c>
      <c r="B2073" s="77">
        <v>1</v>
      </c>
      <c r="C2073" s="80">
        <v>0</v>
      </c>
      <c r="D2073" s="80">
        <v>0</v>
      </c>
      <c r="E2073" s="80">
        <f t="shared" si="102"/>
        <v>304</v>
      </c>
      <c r="F2073" s="80">
        <v>0</v>
      </c>
      <c r="G2073" s="80">
        <v>0</v>
      </c>
      <c r="H2073" s="80">
        <v>0</v>
      </c>
      <c r="I2073" s="80">
        <f t="shared" si="103"/>
        <v>384</v>
      </c>
      <c r="J2073" s="80">
        <v>72</v>
      </c>
      <c r="K2073" s="78">
        <v>202365</v>
      </c>
    </row>
    <row r="2074" spans="1:11">
      <c r="A2074" s="72" t="s">
        <v>95</v>
      </c>
      <c r="B2074" s="77">
        <v>1</v>
      </c>
      <c r="C2074" s="80">
        <v>0</v>
      </c>
      <c r="D2074" s="80">
        <v>0</v>
      </c>
      <c r="E2074" s="80">
        <f t="shared" si="102"/>
        <v>308</v>
      </c>
      <c r="F2074" s="80">
        <v>0</v>
      </c>
      <c r="G2074" s="80">
        <v>0</v>
      </c>
      <c r="H2074" s="80">
        <v>0</v>
      </c>
      <c r="I2074" s="80">
        <f t="shared" si="103"/>
        <v>389</v>
      </c>
      <c r="J2074" s="80">
        <v>73</v>
      </c>
      <c r="K2074" s="78">
        <v>214920</v>
      </c>
    </row>
    <row r="2075" spans="1:11">
      <c r="A2075" s="72" t="s">
        <v>95</v>
      </c>
      <c r="B2075" s="77">
        <v>1</v>
      </c>
      <c r="C2075" s="80">
        <v>0</v>
      </c>
      <c r="D2075" s="80">
        <v>0</v>
      </c>
      <c r="E2075" s="80">
        <f t="shared" si="102"/>
        <v>312</v>
      </c>
      <c r="F2075" s="80">
        <v>0</v>
      </c>
      <c r="G2075" s="80">
        <v>0</v>
      </c>
      <c r="H2075" s="80">
        <v>0</v>
      </c>
      <c r="I2075" s="80">
        <f t="shared" si="103"/>
        <v>394</v>
      </c>
      <c r="J2075" s="80">
        <v>74</v>
      </c>
      <c r="K2075" s="78">
        <v>228150</v>
      </c>
    </row>
    <row r="2076" spans="1:11">
      <c r="A2076" s="72" t="s">
        <v>95</v>
      </c>
      <c r="B2076" s="77">
        <v>1</v>
      </c>
      <c r="C2076" s="80">
        <v>0</v>
      </c>
      <c r="D2076" s="80">
        <v>0</v>
      </c>
      <c r="E2076" s="80">
        <f t="shared" si="102"/>
        <v>316</v>
      </c>
      <c r="F2076" s="80">
        <v>0</v>
      </c>
      <c r="G2076" s="80">
        <v>0</v>
      </c>
      <c r="H2076" s="80">
        <v>0</v>
      </c>
      <c r="I2076" s="80">
        <f t="shared" si="103"/>
        <v>399</v>
      </c>
      <c r="J2076" s="80">
        <v>75</v>
      </c>
      <c r="K2076" s="78">
        <v>241920</v>
      </c>
    </row>
    <row r="2077" spans="1:11">
      <c r="A2077" s="72" t="s">
        <v>95</v>
      </c>
      <c r="B2077" s="77">
        <v>1</v>
      </c>
      <c r="C2077" s="80">
        <v>0</v>
      </c>
      <c r="D2077" s="80">
        <v>0</v>
      </c>
      <c r="E2077" s="80">
        <f t="shared" si="102"/>
        <v>320</v>
      </c>
      <c r="F2077" s="80">
        <v>0</v>
      </c>
      <c r="G2077" s="80">
        <v>0</v>
      </c>
      <c r="H2077" s="80">
        <v>0</v>
      </c>
      <c r="I2077" s="80">
        <f t="shared" si="103"/>
        <v>404</v>
      </c>
      <c r="J2077" s="80">
        <v>76</v>
      </c>
      <c r="K2077" s="78">
        <v>256230</v>
      </c>
    </row>
    <row r="2078" spans="1:11">
      <c r="A2078" s="72" t="s">
        <v>95</v>
      </c>
      <c r="B2078" s="77">
        <v>1</v>
      </c>
      <c r="C2078" s="80">
        <v>0</v>
      </c>
      <c r="D2078" s="80">
        <v>0</v>
      </c>
      <c r="E2078" s="80">
        <f t="shared" si="102"/>
        <v>324</v>
      </c>
      <c r="F2078" s="80">
        <v>0</v>
      </c>
      <c r="G2078" s="80">
        <v>0</v>
      </c>
      <c r="H2078" s="80">
        <v>0</v>
      </c>
      <c r="I2078" s="80">
        <f t="shared" si="103"/>
        <v>409</v>
      </c>
      <c r="J2078" s="80">
        <v>77</v>
      </c>
      <c r="K2078" s="78">
        <v>271485</v>
      </c>
    </row>
    <row r="2079" spans="1:11">
      <c r="A2079" s="72" t="s">
        <v>95</v>
      </c>
      <c r="B2079" s="77">
        <v>1</v>
      </c>
      <c r="C2079" s="80">
        <v>0</v>
      </c>
      <c r="D2079" s="80">
        <v>0</v>
      </c>
      <c r="E2079" s="80">
        <f t="shared" si="102"/>
        <v>328</v>
      </c>
      <c r="F2079" s="80">
        <v>0</v>
      </c>
      <c r="G2079" s="80">
        <v>0</v>
      </c>
      <c r="H2079" s="80">
        <v>0</v>
      </c>
      <c r="I2079" s="80">
        <f t="shared" si="103"/>
        <v>414</v>
      </c>
      <c r="J2079" s="80">
        <v>78</v>
      </c>
      <c r="K2079" s="78">
        <v>287415</v>
      </c>
    </row>
    <row r="2080" spans="1:11">
      <c r="A2080" s="72" t="s">
        <v>95</v>
      </c>
      <c r="B2080" s="77">
        <v>1</v>
      </c>
      <c r="C2080" s="80">
        <v>0</v>
      </c>
      <c r="D2080" s="80">
        <v>0</v>
      </c>
      <c r="E2080" s="80">
        <f t="shared" si="102"/>
        <v>332</v>
      </c>
      <c r="F2080" s="80">
        <v>0</v>
      </c>
      <c r="G2080" s="80">
        <v>0</v>
      </c>
      <c r="H2080" s="80">
        <v>0</v>
      </c>
      <c r="I2080" s="80">
        <f t="shared" si="103"/>
        <v>419</v>
      </c>
      <c r="J2080" s="80">
        <v>79</v>
      </c>
      <c r="K2080" s="78">
        <v>304290</v>
      </c>
    </row>
    <row r="2081" spans="1:11">
      <c r="A2081" s="72" t="s">
        <v>95</v>
      </c>
      <c r="B2081" s="77">
        <v>1</v>
      </c>
      <c r="C2081" s="80">
        <v>0</v>
      </c>
      <c r="D2081" s="80">
        <v>0</v>
      </c>
      <c r="E2081" s="80">
        <f t="shared" si="102"/>
        <v>336</v>
      </c>
      <c r="F2081" s="80">
        <v>0</v>
      </c>
      <c r="G2081" s="80">
        <v>0</v>
      </c>
      <c r="H2081" s="80">
        <v>0</v>
      </c>
      <c r="I2081" s="80">
        <f t="shared" si="103"/>
        <v>424</v>
      </c>
      <c r="J2081" s="80">
        <v>80</v>
      </c>
      <c r="K2081" s="78">
        <v>321705</v>
      </c>
    </row>
    <row r="2082" spans="1:11">
      <c r="A2082" s="72" t="s">
        <v>96</v>
      </c>
      <c r="B2082" s="77">
        <v>20</v>
      </c>
      <c r="C2082" s="80">
        <v>0</v>
      </c>
      <c r="D2082" s="80">
        <v>0</v>
      </c>
      <c r="E2082" s="80">
        <f>69+6*(J2082-1)</f>
        <v>69</v>
      </c>
      <c r="F2082" s="80">
        <v>0</v>
      </c>
      <c r="G2082" s="80">
        <v>0</v>
      </c>
      <c r="H2082" s="80">
        <v>0</v>
      </c>
      <c r="I2082" s="80">
        <f>104+9*(J2082-1)</f>
        <v>104</v>
      </c>
      <c r="J2082" s="80">
        <v>1</v>
      </c>
      <c r="K2082" s="78">
        <v>99</v>
      </c>
    </row>
    <row r="2083" spans="1:11">
      <c r="A2083" s="72" t="s">
        <v>96</v>
      </c>
      <c r="B2083" s="77">
        <v>20</v>
      </c>
      <c r="C2083" s="80">
        <v>0</v>
      </c>
      <c r="D2083" s="80">
        <v>0</v>
      </c>
      <c r="E2083" s="80">
        <f t="shared" ref="E2083:E2146" si="104">69+6*(J2083-1)</f>
        <v>75</v>
      </c>
      <c r="F2083" s="80">
        <v>0</v>
      </c>
      <c r="G2083" s="80">
        <v>0</v>
      </c>
      <c r="H2083" s="80">
        <v>0</v>
      </c>
      <c r="I2083" s="80">
        <f t="shared" ref="I2083:I2146" si="105">104+9*(J2083-1)</f>
        <v>113</v>
      </c>
      <c r="J2083" s="80">
        <v>2</v>
      </c>
      <c r="K2083" s="78">
        <v>135</v>
      </c>
    </row>
    <row r="2084" spans="1:11">
      <c r="A2084" s="72" t="s">
        <v>96</v>
      </c>
      <c r="B2084" s="77">
        <v>20</v>
      </c>
      <c r="C2084" s="80">
        <v>0</v>
      </c>
      <c r="D2084" s="80">
        <v>0</v>
      </c>
      <c r="E2084" s="80">
        <f t="shared" si="104"/>
        <v>81</v>
      </c>
      <c r="F2084" s="80">
        <v>0</v>
      </c>
      <c r="G2084" s="80">
        <v>0</v>
      </c>
      <c r="H2084" s="80">
        <v>0</v>
      </c>
      <c r="I2084" s="80">
        <f t="shared" si="105"/>
        <v>122</v>
      </c>
      <c r="J2084" s="80">
        <v>3</v>
      </c>
      <c r="K2084" s="78">
        <v>176</v>
      </c>
    </row>
    <row r="2085" spans="1:11">
      <c r="A2085" s="72" t="s">
        <v>96</v>
      </c>
      <c r="B2085" s="77">
        <v>20</v>
      </c>
      <c r="C2085" s="80">
        <v>0</v>
      </c>
      <c r="D2085" s="80">
        <v>0</v>
      </c>
      <c r="E2085" s="80">
        <f t="shared" si="104"/>
        <v>87</v>
      </c>
      <c r="F2085" s="80">
        <v>0</v>
      </c>
      <c r="G2085" s="80">
        <v>0</v>
      </c>
      <c r="H2085" s="80">
        <v>0</v>
      </c>
      <c r="I2085" s="80">
        <f t="shared" si="105"/>
        <v>131</v>
      </c>
      <c r="J2085" s="80">
        <v>4</v>
      </c>
      <c r="K2085" s="78">
        <v>225</v>
      </c>
    </row>
    <row r="2086" spans="1:11">
      <c r="A2086" s="72" t="s">
        <v>96</v>
      </c>
      <c r="B2086" s="77">
        <v>20</v>
      </c>
      <c r="C2086" s="80">
        <v>0</v>
      </c>
      <c r="D2086" s="80">
        <v>0</v>
      </c>
      <c r="E2086" s="80">
        <f t="shared" si="104"/>
        <v>93</v>
      </c>
      <c r="F2086" s="80">
        <v>0</v>
      </c>
      <c r="G2086" s="80">
        <v>0</v>
      </c>
      <c r="H2086" s="80">
        <v>0</v>
      </c>
      <c r="I2086" s="80">
        <f t="shared" si="105"/>
        <v>140</v>
      </c>
      <c r="J2086" s="80">
        <v>5</v>
      </c>
      <c r="K2086" s="78">
        <v>293</v>
      </c>
    </row>
    <row r="2087" spans="1:11">
      <c r="A2087" s="72" t="s">
        <v>96</v>
      </c>
      <c r="B2087" s="77">
        <v>20</v>
      </c>
      <c r="C2087" s="80">
        <v>0</v>
      </c>
      <c r="D2087" s="80">
        <v>0</v>
      </c>
      <c r="E2087" s="80">
        <f t="shared" si="104"/>
        <v>99</v>
      </c>
      <c r="F2087" s="80">
        <v>0</v>
      </c>
      <c r="G2087" s="80">
        <v>0</v>
      </c>
      <c r="H2087" s="80">
        <v>0</v>
      </c>
      <c r="I2087" s="80">
        <f t="shared" si="105"/>
        <v>149</v>
      </c>
      <c r="J2087" s="80">
        <v>6</v>
      </c>
      <c r="K2087" s="78">
        <v>396</v>
      </c>
    </row>
    <row r="2088" spans="1:11">
      <c r="A2088" s="72" t="s">
        <v>96</v>
      </c>
      <c r="B2088" s="77">
        <v>20</v>
      </c>
      <c r="C2088" s="80">
        <v>0</v>
      </c>
      <c r="D2088" s="80">
        <v>0</v>
      </c>
      <c r="E2088" s="80">
        <f t="shared" si="104"/>
        <v>105</v>
      </c>
      <c r="F2088" s="80">
        <v>0</v>
      </c>
      <c r="G2088" s="80">
        <v>0</v>
      </c>
      <c r="H2088" s="80">
        <v>0</v>
      </c>
      <c r="I2088" s="80">
        <f t="shared" si="105"/>
        <v>158</v>
      </c>
      <c r="J2088" s="80">
        <v>7</v>
      </c>
      <c r="K2088" s="78">
        <v>540</v>
      </c>
    </row>
    <row r="2089" spans="1:11">
      <c r="A2089" s="72" t="s">
        <v>96</v>
      </c>
      <c r="B2089" s="77">
        <v>20</v>
      </c>
      <c r="C2089" s="80">
        <v>0</v>
      </c>
      <c r="D2089" s="80">
        <v>0</v>
      </c>
      <c r="E2089" s="80">
        <f t="shared" si="104"/>
        <v>111</v>
      </c>
      <c r="F2089" s="80">
        <v>0</v>
      </c>
      <c r="G2089" s="80">
        <v>0</v>
      </c>
      <c r="H2089" s="80">
        <v>0</v>
      </c>
      <c r="I2089" s="80">
        <f t="shared" si="105"/>
        <v>167</v>
      </c>
      <c r="J2089" s="80">
        <v>8</v>
      </c>
      <c r="K2089" s="78">
        <v>675</v>
      </c>
    </row>
    <row r="2090" spans="1:11">
      <c r="A2090" s="72" t="s">
        <v>96</v>
      </c>
      <c r="B2090" s="77">
        <v>20</v>
      </c>
      <c r="C2090" s="80">
        <v>0</v>
      </c>
      <c r="D2090" s="80">
        <v>0</v>
      </c>
      <c r="E2090" s="80">
        <f t="shared" si="104"/>
        <v>117</v>
      </c>
      <c r="F2090" s="80">
        <v>0</v>
      </c>
      <c r="G2090" s="80">
        <v>0</v>
      </c>
      <c r="H2090" s="80">
        <v>0</v>
      </c>
      <c r="I2090" s="80">
        <f t="shared" si="105"/>
        <v>176</v>
      </c>
      <c r="J2090" s="80">
        <v>9</v>
      </c>
      <c r="K2090" s="78">
        <v>810</v>
      </c>
    </row>
    <row r="2091" spans="1:11">
      <c r="A2091" s="72" t="s">
        <v>96</v>
      </c>
      <c r="B2091" s="77">
        <v>20</v>
      </c>
      <c r="C2091" s="80">
        <v>0</v>
      </c>
      <c r="D2091" s="80">
        <v>0</v>
      </c>
      <c r="E2091" s="80">
        <f t="shared" si="104"/>
        <v>123</v>
      </c>
      <c r="F2091" s="80">
        <v>0</v>
      </c>
      <c r="G2091" s="80">
        <v>0</v>
      </c>
      <c r="H2091" s="80">
        <v>0</v>
      </c>
      <c r="I2091" s="80">
        <f t="shared" si="105"/>
        <v>185</v>
      </c>
      <c r="J2091" s="80">
        <v>10</v>
      </c>
      <c r="K2091" s="78">
        <v>1035</v>
      </c>
    </row>
    <row r="2092" spans="1:11">
      <c r="A2092" s="72" t="s">
        <v>96</v>
      </c>
      <c r="B2092" s="77">
        <v>20</v>
      </c>
      <c r="C2092" s="80">
        <v>0</v>
      </c>
      <c r="D2092" s="80">
        <v>0</v>
      </c>
      <c r="E2092" s="80">
        <f t="shared" si="104"/>
        <v>129</v>
      </c>
      <c r="F2092" s="80">
        <v>0</v>
      </c>
      <c r="G2092" s="80">
        <v>0</v>
      </c>
      <c r="H2092" s="80">
        <v>0</v>
      </c>
      <c r="I2092" s="80">
        <f t="shared" si="105"/>
        <v>194</v>
      </c>
      <c r="J2092" s="80">
        <v>11</v>
      </c>
      <c r="K2092" s="78">
        <v>1305</v>
      </c>
    </row>
    <row r="2093" spans="1:11">
      <c r="A2093" s="72" t="s">
        <v>96</v>
      </c>
      <c r="B2093" s="77">
        <v>20</v>
      </c>
      <c r="C2093" s="80">
        <v>0</v>
      </c>
      <c r="D2093" s="80">
        <v>0</v>
      </c>
      <c r="E2093" s="80">
        <f t="shared" si="104"/>
        <v>135</v>
      </c>
      <c r="F2093" s="80">
        <v>0</v>
      </c>
      <c r="G2093" s="80">
        <v>0</v>
      </c>
      <c r="H2093" s="80">
        <v>0</v>
      </c>
      <c r="I2093" s="80">
        <f t="shared" si="105"/>
        <v>203</v>
      </c>
      <c r="J2093" s="80">
        <v>12</v>
      </c>
      <c r="K2093" s="78">
        <v>1530</v>
      </c>
    </row>
    <row r="2094" spans="1:11">
      <c r="A2094" s="72" t="s">
        <v>96</v>
      </c>
      <c r="B2094" s="77">
        <v>20</v>
      </c>
      <c r="C2094" s="80">
        <v>0</v>
      </c>
      <c r="D2094" s="80">
        <v>0</v>
      </c>
      <c r="E2094" s="80">
        <f t="shared" si="104"/>
        <v>141</v>
      </c>
      <c r="F2094" s="80">
        <v>0</v>
      </c>
      <c r="G2094" s="80">
        <v>0</v>
      </c>
      <c r="H2094" s="80">
        <v>0</v>
      </c>
      <c r="I2094" s="80">
        <f t="shared" si="105"/>
        <v>212</v>
      </c>
      <c r="J2094" s="80">
        <v>13</v>
      </c>
      <c r="K2094" s="78">
        <v>1890</v>
      </c>
    </row>
    <row r="2095" spans="1:11">
      <c r="A2095" s="72" t="s">
        <v>96</v>
      </c>
      <c r="B2095" s="77">
        <v>20</v>
      </c>
      <c r="C2095" s="80">
        <v>0</v>
      </c>
      <c r="D2095" s="80">
        <v>0</v>
      </c>
      <c r="E2095" s="80">
        <f t="shared" si="104"/>
        <v>147</v>
      </c>
      <c r="F2095" s="80">
        <v>0</v>
      </c>
      <c r="G2095" s="80">
        <v>0</v>
      </c>
      <c r="H2095" s="80">
        <v>0</v>
      </c>
      <c r="I2095" s="80">
        <f t="shared" si="105"/>
        <v>221</v>
      </c>
      <c r="J2095" s="80">
        <v>14</v>
      </c>
      <c r="K2095" s="78">
        <v>2250</v>
      </c>
    </row>
    <row r="2096" spans="1:11">
      <c r="A2096" s="72" t="s">
        <v>96</v>
      </c>
      <c r="B2096" s="77">
        <v>20</v>
      </c>
      <c r="C2096" s="80">
        <v>0</v>
      </c>
      <c r="D2096" s="80">
        <v>0</v>
      </c>
      <c r="E2096" s="80">
        <f t="shared" si="104"/>
        <v>153</v>
      </c>
      <c r="F2096" s="80">
        <v>0</v>
      </c>
      <c r="G2096" s="80">
        <v>0</v>
      </c>
      <c r="H2096" s="80">
        <v>0</v>
      </c>
      <c r="I2096" s="80">
        <f t="shared" si="105"/>
        <v>230</v>
      </c>
      <c r="J2096" s="80">
        <v>15</v>
      </c>
      <c r="K2096" s="78">
        <v>2745</v>
      </c>
    </row>
    <row r="2097" spans="1:11">
      <c r="A2097" s="72" t="s">
        <v>96</v>
      </c>
      <c r="B2097" s="77">
        <v>20</v>
      </c>
      <c r="C2097" s="80">
        <v>0</v>
      </c>
      <c r="D2097" s="80">
        <v>0</v>
      </c>
      <c r="E2097" s="80">
        <f t="shared" si="104"/>
        <v>159</v>
      </c>
      <c r="F2097" s="80">
        <v>0</v>
      </c>
      <c r="G2097" s="80">
        <v>0</v>
      </c>
      <c r="H2097" s="80">
        <v>0</v>
      </c>
      <c r="I2097" s="80">
        <f t="shared" si="105"/>
        <v>239</v>
      </c>
      <c r="J2097" s="80">
        <v>16</v>
      </c>
      <c r="K2097" s="78">
        <v>3240</v>
      </c>
    </row>
    <row r="2098" spans="1:11">
      <c r="A2098" s="72" t="s">
        <v>96</v>
      </c>
      <c r="B2098" s="77">
        <v>20</v>
      </c>
      <c r="C2098" s="80">
        <v>0</v>
      </c>
      <c r="D2098" s="80">
        <v>0</v>
      </c>
      <c r="E2098" s="80">
        <f t="shared" si="104"/>
        <v>165</v>
      </c>
      <c r="F2098" s="80">
        <v>0</v>
      </c>
      <c r="G2098" s="80">
        <v>0</v>
      </c>
      <c r="H2098" s="80">
        <v>0</v>
      </c>
      <c r="I2098" s="80">
        <f t="shared" si="105"/>
        <v>248</v>
      </c>
      <c r="J2098" s="80">
        <v>17</v>
      </c>
      <c r="K2098" s="78">
        <v>3870</v>
      </c>
    </row>
    <row r="2099" spans="1:11">
      <c r="A2099" s="72" t="s">
        <v>96</v>
      </c>
      <c r="B2099" s="77">
        <v>20</v>
      </c>
      <c r="C2099" s="80">
        <v>0</v>
      </c>
      <c r="D2099" s="80">
        <v>0</v>
      </c>
      <c r="E2099" s="80">
        <f t="shared" si="104"/>
        <v>171</v>
      </c>
      <c r="F2099" s="80">
        <v>0</v>
      </c>
      <c r="G2099" s="80">
        <v>0</v>
      </c>
      <c r="H2099" s="80">
        <v>0</v>
      </c>
      <c r="I2099" s="80">
        <f t="shared" si="105"/>
        <v>257</v>
      </c>
      <c r="J2099" s="80">
        <v>18</v>
      </c>
      <c r="K2099" s="78">
        <v>4500</v>
      </c>
    </row>
    <row r="2100" spans="1:11">
      <c r="A2100" s="72" t="s">
        <v>96</v>
      </c>
      <c r="B2100" s="77">
        <v>20</v>
      </c>
      <c r="C2100" s="80">
        <v>0</v>
      </c>
      <c r="D2100" s="80">
        <v>0</v>
      </c>
      <c r="E2100" s="80">
        <f t="shared" si="104"/>
        <v>177</v>
      </c>
      <c r="F2100" s="80">
        <v>0</v>
      </c>
      <c r="G2100" s="80">
        <v>0</v>
      </c>
      <c r="H2100" s="80">
        <v>0</v>
      </c>
      <c r="I2100" s="80">
        <f t="shared" si="105"/>
        <v>266</v>
      </c>
      <c r="J2100" s="80">
        <v>19</v>
      </c>
      <c r="K2100" s="78">
        <v>5265</v>
      </c>
    </row>
    <row r="2101" spans="1:11">
      <c r="A2101" s="72" t="s">
        <v>96</v>
      </c>
      <c r="B2101" s="77">
        <v>20</v>
      </c>
      <c r="C2101" s="80">
        <v>0</v>
      </c>
      <c r="D2101" s="80">
        <v>0</v>
      </c>
      <c r="E2101" s="80">
        <f t="shared" si="104"/>
        <v>183</v>
      </c>
      <c r="F2101" s="80">
        <v>0</v>
      </c>
      <c r="G2101" s="80">
        <v>0</v>
      </c>
      <c r="H2101" s="80">
        <v>0</v>
      </c>
      <c r="I2101" s="80">
        <f t="shared" si="105"/>
        <v>275</v>
      </c>
      <c r="J2101" s="80">
        <v>20</v>
      </c>
      <c r="K2101" s="78">
        <v>6120</v>
      </c>
    </row>
    <row r="2102" spans="1:11">
      <c r="A2102" s="72" t="s">
        <v>96</v>
      </c>
      <c r="B2102" s="77">
        <v>20</v>
      </c>
      <c r="C2102" s="80">
        <v>0</v>
      </c>
      <c r="D2102" s="80">
        <v>0</v>
      </c>
      <c r="E2102" s="80">
        <f t="shared" si="104"/>
        <v>189</v>
      </c>
      <c r="F2102" s="80">
        <v>0</v>
      </c>
      <c r="G2102" s="80">
        <v>0</v>
      </c>
      <c r="H2102" s="80">
        <v>0</v>
      </c>
      <c r="I2102" s="80">
        <f t="shared" si="105"/>
        <v>284</v>
      </c>
      <c r="J2102" s="80">
        <v>21</v>
      </c>
      <c r="K2102" s="78">
        <v>7155</v>
      </c>
    </row>
    <row r="2103" spans="1:11">
      <c r="A2103" s="72" t="s">
        <v>96</v>
      </c>
      <c r="B2103" s="77">
        <v>20</v>
      </c>
      <c r="C2103" s="80">
        <v>0</v>
      </c>
      <c r="D2103" s="80">
        <v>0</v>
      </c>
      <c r="E2103" s="80">
        <f t="shared" si="104"/>
        <v>195</v>
      </c>
      <c r="F2103" s="80">
        <v>0</v>
      </c>
      <c r="G2103" s="80">
        <v>0</v>
      </c>
      <c r="H2103" s="80">
        <v>0</v>
      </c>
      <c r="I2103" s="80">
        <f t="shared" si="105"/>
        <v>293</v>
      </c>
      <c r="J2103" s="80">
        <v>22</v>
      </c>
      <c r="K2103" s="78">
        <v>8235</v>
      </c>
    </row>
    <row r="2104" spans="1:11">
      <c r="A2104" s="72" t="s">
        <v>96</v>
      </c>
      <c r="B2104" s="77">
        <v>20</v>
      </c>
      <c r="C2104" s="80">
        <v>0</v>
      </c>
      <c r="D2104" s="80">
        <v>0</v>
      </c>
      <c r="E2104" s="80">
        <f t="shared" si="104"/>
        <v>201</v>
      </c>
      <c r="F2104" s="80">
        <v>0</v>
      </c>
      <c r="G2104" s="80">
        <v>0</v>
      </c>
      <c r="H2104" s="80">
        <v>0</v>
      </c>
      <c r="I2104" s="80">
        <f t="shared" si="105"/>
        <v>302</v>
      </c>
      <c r="J2104" s="80">
        <v>23</v>
      </c>
      <c r="K2104" s="78">
        <v>9495</v>
      </c>
    </row>
    <row r="2105" spans="1:11">
      <c r="A2105" s="72" t="s">
        <v>96</v>
      </c>
      <c r="B2105" s="77">
        <v>20</v>
      </c>
      <c r="C2105" s="80">
        <v>0</v>
      </c>
      <c r="D2105" s="80">
        <v>0</v>
      </c>
      <c r="E2105" s="80">
        <f t="shared" si="104"/>
        <v>207</v>
      </c>
      <c r="F2105" s="80">
        <v>0</v>
      </c>
      <c r="G2105" s="80">
        <v>0</v>
      </c>
      <c r="H2105" s="80">
        <v>0</v>
      </c>
      <c r="I2105" s="80">
        <f t="shared" si="105"/>
        <v>311</v>
      </c>
      <c r="J2105" s="80">
        <v>24</v>
      </c>
      <c r="K2105" s="78">
        <v>10845</v>
      </c>
    </row>
    <row r="2106" spans="1:11">
      <c r="A2106" s="72" t="s">
        <v>96</v>
      </c>
      <c r="B2106" s="77">
        <v>20</v>
      </c>
      <c r="C2106" s="80">
        <v>0</v>
      </c>
      <c r="D2106" s="80">
        <v>0</v>
      </c>
      <c r="E2106" s="80">
        <f t="shared" si="104"/>
        <v>213</v>
      </c>
      <c r="F2106" s="80">
        <v>0</v>
      </c>
      <c r="G2106" s="80">
        <v>0</v>
      </c>
      <c r="H2106" s="80">
        <v>0</v>
      </c>
      <c r="I2106" s="80">
        <f t="shared" si="105"/>
        <v>320</v>
      </c>
      <c r="J2106" s="80">
        <v>25</v>
      </c>
      <c r="K2106" s="78">
        <v>12330</v>
      </c>
    </row>
    <row r="2107" spans="1:11">
      <c r="A2107" s="72" t="s">
        <v>96</v>
      </c>
      <c r="B2107" s="77">
        <v>20</v>
      </c>
      <c r="C2107" s="80">
        <v>0</v>
      </c>
      <c r="D2107" s="80">
        <v>0</v>
      </c>
      <c r="E2107" s="80">
        <f t="shared" si="104"/>
        <v>219</v>
      </c>
      <c r="F2107" s="80">
        <v>0</v>
      </c>
      <c r="G2107" s="80">
        <v>0</v>
      </c>
      <c r="H2107" s="80">
        <v>0</v>
      </c>
      <c r="I2107" s="80">
        <f t="shared" si="105"/>
        <v>329</v>
      </c>
      <c r="J2107" s="80">
        <v>26</v>
      </c>
      <c r="K2107" s="78">
        <v>14085</v>
      </c>
    </row>
    <row r="2108" spans="1:11">
      <c r="A2108" s="72" t="s">
        <v>96</v>
      </c>
      <c r="B2108" s="77">
        <v>20</v>
      </c>
      <c r="C2108" s="80">
        <v>0</v>
      </c>
      <c r="D2108" s="80">
        <v>0</v>
      </c>
      <c r="E2108" s="80">
        <f t="shared" si="104"/>
        <v>225</v>
      </c>
      <c r="F2108" s="80">
        <v>0</v>
      </c>
      <c r="G2108" s="80">
        <v>0</v>
      </c>
      <c r="H2108" s="80">
        <v>0</v>
      </c>
      <c r="I2108" s="80">
        <f t="shared" si="105"/>
        <v>338</v>
      </c>
      <c r="J2108" s="80">
        <v>27</v>
      </c>
      <c r="K2108" s="78">
        <v>15930</v>
      </c>
    </row>
    <row r="2109" spans="1:11">
      <c r="A2109" s="72" t="s">
        <v>96</v>
      </c>
      <c r="B2109" s="77">
        <v>20</v>
      </c>
      <c r="C2109" s="80">
        <v>0</v>
      </c>
      <c r="D2109" s="80">
        <v>0</v>
      </c>
      <c r="E2109" s="80">
        <f t="shared" si="104"/>
        <v>231</v>
      </c>
      <c r="F2109" s="80">
        <v>0</v>
      </c>
      <c r="G2109" s="80">
        <v>0</v>
      </c>
      <c r="H2109" s="80">
        <v>0</v>
      </c>
      <c r="I2109" s="80">
        <f t="shared" si="105"/>
        <v>347</v>
      </c>
      <c r="J2109" s="80">
        <v>28</v>
      </c>
      <c r="K2109" s="78">
        <v>18045</v>
      </c>
    </row>
    <row r="2110" spans="1:11">
      <c r="A2110" s="72" t="s">
        <v>96</v>
      </c>
      <c r="B2110" s="77">
        <v>20</v>
      </c>
      <c r="C2110" s="80">
        <v>0</v>
      </c>
      <c r="D2110" s="80">
        <v>0</v>
      </c>
      <c r="E2110" s="80">
        <f t="shared" si="104"/>
        <v>237</v>
      </c>
      <c r="F2110" s="80">
        <v>0</v>
      </c>
      <c r="G2110" s="80">
        <v>0</v>
      </c>
      <c r="H2110" s="80">
        <v>0</v>
      </c>
      <c r="I2110" s="80">
        <f t="shared" si="105"/>
        <v>356</v>
      </c>
      <c r="J2110" s="80">
        <v>29</v>
      </c>
      <c r="K2110" s="78">
        <v>20295</v>
      </c>
    </row>
    <row r="2111" spans="1:11">
      <c r="A2111" s="72" t="s">
        <v>96</v>
      </c>
      <c r="B2111" s="77">
        <v>20</v>
      </c>
      <c r="C2111" s="80">
        <v>0</v>
      </c>
      <c r="D2111" s="80">
        <v>0</v>
      </c>
      <c r="E2111" s="80">
        <f t="shared" si="104"/>
        <v>243</v>
      </c>
      <c r="F2111" s="80">
        <v>0</v>
      </c>
      <c r="G2111" s="80">
        <v>0</v>
      </c>
      <c r="H2111" s="80">
        <v>0</v>
      </c>
      <c r="I2111" s="80">
        <f t="shared" si="105"/>
        <v>365</v>
      </c>
      <c r="J2111" s="80">
        <v>30</v>
      </c>
      <c r="K2111" s="78">
        <v>22770</v>
      </c>
    </row>
    <row r="2112" spans="1:11">
      <c r="A2112" s="72" t="s">
        <v>96</v>
      </c>
      <c r="B2112" s="77">
        <v>20</v>
      </c>
      <c r="C2112" s="80">
        <v>0</v>
      </c>
      <c r="D2112" s="80">
        <v>0</v>
      </c>
      <c r="E2112" s="80">
        <f t="shared" si="104"/>
        <v>249</v>
      </c>
      <c r="F2112" s="80">
        <v>0</v>
      </c>
      <c r="G2112" s="80">
        <v>0</v>
      </c>
      <c r="H2112" s="80">
        <v>0</v>
      </c>
      <c r="I2112" s="80">
        <f t="shared" si="105"/>
        <v>374</v>
      </c>
      <c r="J2112" s="80">
        <v>31</v>
      </c>
      <c r="K2112" s="78">
        <v>25560</v>
      </c>
    </row>
    <row r="2113" spans="1:11">
      <c r="A2113" s="72" t="s">
        <v>96</v>
      </c>
      <c r="B2113" s="77">
        <v>20</v>
      </c>
      <c r="C2113" s="80">
        <v>0</v>
      </c>
      <c r="D2113" s="80">
        <v>0</v>
      </c>
      <c r="E2113" s="80">
        <f t="shared" si="104"/>
        <v>255</v>
      </c>
      <c r="F2113" s="80">
        <v>0</v>
      </c>
      <c r="G2113" s="80">
        <v>0</v>
      </c>
      <c r="H2113" s="80">
        <v>0</v>
      </c>
      <c r="I2113" s="80">
        <f t="shared" si="105"/>
        <v>383</v>
      </c>
      <c r="J2113" s="80">
        <v>32</v>
      </c>
      <c r="K2113" s="78">
        <v>28440</v>
      </c>
    </row>
    <row r="2114" spans="1:11">
      <c r="A2114" s="72" t="s">
        <v>96</v>
      </c>
      <c r="B2114" s="77">
        <v>20</v>
      </c>
      <c r="C2114" s="80">
        <v>0</v>
      </c>
      <c r="D2114" s="80">
        <v>0</v>
      </c>
      <c r="E2114" s="80">
        <f t="shared" si="104"/>
        <v>261</v>
      </c>
      <c r="F2114" s="80">
        <v>0</v>
      </c>
      <c r="G2114" s="80">
        <v>0</v>
      </c>
      <c r="H2114" s="80">
        <v>0</v>
      </c>
      <c r="I2114" s="80">
        <f t="shared" si="105"/>
        <v>392</v>
      </c>
      <c r="J2114" s="80">
        <v>33</v>
      </c>
      <c r="K2114" s="78">
        <v>31770</v>
      </c>
    </row>
    <row r="2115" spans="1:11">
      <c r="A2115" s="72" t="s">
        <v>96</v>
      </c>
      <c r="B2115" s="77">
        <v>20</v>
      </c>
      <c r="C2115" s="80">
        <v>0</v>
      </c>
      <c r="D2115" s="80">
        <v>0</v>
      </c>
      <c r="E2115" s="80">
        <f t="shared" si="104"/>
        <v>267</v>
      </c>
      <c r="F2115" s="80">
        <v>0</v>
      </c>
      <c r="G2115" s="80">
        <v>0</v>
      </c>
      <c r="H2115" s="80">
        <v>0</v>
      </c>
      <c r="I2115" s="80">
        <f t="shared" si="105"/>
        <v>401</v>
      </c>
      <c r="J2115" s="80">
        <v>34</v>
      </c>
      <c r="K2115" s="78">
        <v>35280</v>
      </c>
    </row>
    <row r="2116" spans="1:11">
      <c r="A2116" s="72" t="s">
        <v>96</v>
      </c>
      <c r="B2116" s="77">
        <v>20</v>
      </c>
      <c r="C2116" s="80">
        <v>0</v>
      </c>
      <c r="D2116" s="80">
        <v>0</v>
      </c>
      <c r="E2116" s="80">
        <f t="shared" si="104"/>
        <v>273</v>
      </c>
      <c r="F2116" s="80">
        <v>0</v>
      </c>
      <c r="G2116" s="80">
        <v>0</v>
      </c>
      <c r="H2116" s="80">
        <v>0</v>
      </c>
      <c r="I2116" s="80">
        <f t="shared" si="105"/>
        <v>410</v>
      </c>
      <c r="J2116" s="80">
        <v>35</v>
      </c>
      <c r="K2116" s="78">
        <v>39150</v>
      </c>
    </row>
    <row r="2117" spans="1:11">
      <c r="A2117" s="72" t="s">
        <v>96</v>
      </c>
      <c r="B2117" s="77">
        <v>20</v>
      </c>
      <c r="C2117" s="80">
        <v>0</v>
      </c>
      <c r="D2117" s="80">
        <v>0</v>
      </c>
      <c r="E2117" s="80">
        <f t="shared" si="104"/>
        <v>279</v>
      </c>
      <c r="F2117" s="80">
        <v>0</v>
      </c>
      <c r="G2117" s="80">
        <v>0</v>
      </c>
      <c r="H2117" s="80">
        <v>0</v>
      </c>
      <c r="I2117" s="80">
        <f t="shared" si="105"/>
        <v>419</v>
      </c>
      <c r="J2117" s="80">
        <v>36</v>
      </c>
      <c r="K2117" s="78">
        <v>43380</v>
      </c>
    </row>
    <row r="2118" spans="1:11">
      <c r="A2118" s="72" t="s">
        <v>96</v>
      </c>
      <c r="B2118" s="77">
        <v>20</v>
      </c>
      <c r="C2118" s="80">
        <v>0</v>
      </c>
      <c r="D2118" s="80">
        <v>0</v>
      </c>
      <c r="E2118" s="80">
        <f t="shared" si="104"/>
        <v>285</v>
      </c>
      <c r="F2118" s="80">
        <v>0</v>
      </c>
      <c r="G2118" s="80">
        <v>0</v>
      </c>
      <c r="H2118" s="80">
        <v>0</v>
      </c>
      <c r="I2118" s="80">
        <f t="shared" si="105"/>
        <v>428</v>
      </c>
      <c r="J2118" s="80">
        <v>37</v>
      </c>
      <c r="K2118" s="78">
        <v>48150</v>
      </c>
    </row>
    <row r="2119" spans="1:11">
      <c r="A2119" s="72" t="s">
        <v>96</v>
      </c>
      <c r="B2119" s="77">
        <v>20</v>
      </c>
      <c r="C2119" s="80">
        <v>0</v>
      </c>
      <c r="D2119" s="80">
        <v>0</v>
      </c>
      <c r="E2119" s="80">
        <f t="shared" si="104"/>
        <v>291</v>
      </c>
      <c r="F2119" s="80">
        <v>0</v>
      </c>
      <c r="G2119" s="80">
        <v>0</v>
      </c>
      <c r="H2119" s="80">
        <v>0</v>
      </c>
      <c r="I2119" s="80">
        <f t="shared" si="105"/>
        <v>437</v>
      </c>
      <c r="J2119" s="80">
        <v>38</v>
      </c>
      <c r="K2119" s="78">
        <v>53100</v>
      </c>
    </row>
    <row r="2120" spans="1:11">
      <c r="A2120" s="72" t="s">
        <v>96</v>
      </c>
      <c r="B2120" s="77">
        <v>20</v>
      </c>
      <c r="C2120" s="80">
        <v>0</v>
      </c>
      <c r="D2120" s="80">
        <v>0</v>
      </c>
      <c r="E2120" s="80">
        <f t="shared" si="104"/>
        <v>297</v>
      </c>
      <c r="F2120" s="80">
        <v>0</v>
      </c>
      <c r="G2120" s="80">
        <v>0</v>
      </c>
      <c r="H2120" s="80">
        <v>0</v>
      </c>
      <c r="I2120" s="80">
        <f t="shared" si="105"/>
        <v>446</v>
      </c>
      <c r="J2120" s="80">
        <v>39</v>
      </c>
      <c r="K2120" s="78">
        <v>58500</v>
      </c>
    </row>
    <row r="2121" spans="1:11">
      <c r="A2121" s="72" t="s">
        <v>96</v>
      </c>
      <c r="B2121" s="77">
        <v>20</v>
      </c>
      <c r="C2121" s="80">
        <v>0</v>
      </c>
      <c r="D2121" s="80">
        <v>0</v>
      </c>
      <c r="E2121" s="80">
        <f t="shared" si="104"/>
        <v>303</v>
      </c>
      <c r="F2121" s="80">
        <v>0</v>
      </c>
      <c r="G2121" s="80">
        <v>0</v>
      </c>
      <c r="H2121" s="80">
        <v>0</v>
      </c>
      <c r="I2121" s="80">
        <f t="shared" si="105"/>
        <v>455</v>
      </c>
      <c r="J2121" s="80">
        <v>40</v>
      </c>
      <c r="K2121" s="78">
        <v>63900</v>
      </c>
    </row>
    <row r="2122" spans="1:11">
      <c r="A2122" s="72" t="s">
        <v>96</v>
      </c>
      <c r="B2122" s="77">
        <v>20</v>
      </c>
      <c r="C2122" s="80">
        <v>0</v>
      </c>
      <c r="D2122" s="80">
        <v>0</v>
      </c>
      <c r="E2122" s="80">
        <f t="shared" si="104"/>
        <v>309</v>
      </c>
      <c r="F2122" s="80">
        <v>0</v>
      </c>
      <c r="G2122" s="80">
        <v>0</v>
      </c>
      <c r="H2122" s="80">
        <v>0</v>
      </c>
      <c r="I2122" s="80">
        <f t="shared" si="105"/>
        <v>464</v>
      </c>
      <c r="J2122" s="80">
        <v>41</v>
      </c>
      <c r="K2122" s="78">
        <v>70200</v>
      </c>
    </row>
    <row r="2123" spans="1:11">
      <c r="A2123" s="72" t="s">
        <v>96</v>
      </c>
      <c r="B2123" s="77">
        <v>20</v>
      </c>
      <c r="C2123" s="80">
        <v>0</v>
      </c>
      <c r="D2123" s="80">
        <v>0</v>
      </c>
      <c r="E2123" s="80">
        <f t="shared" si="104"/>
        <v>315</v>
      </c>
      <c r="F2123" s="80">
        <v>0</v>
      </c>
      <c r="G2123" s="80">
        <v>0</v>
      </c>
      <c r="H2123" s="80">
        <v>0</v>
      </c>
      <c r="I2123" s="80">
        <f t="shared" si="105"/>
        <v>473</v>
      </c>
      <c r="J2123" s="80">
        <v>42</v>
      </c>
      <c r="K2123" s="78">
        <v>76950</v>
      </c>
    </row>
    <row r="2124" spans="1:11">
      <c r="A2124" s="72" t="s">
        <v>96</v>
      </c>
      <c r="B2124" s="77">
        <v>20</v>
      </c>
      <c r="C2124" s="80">
        <v>0</v>
      </c>
      <c r="D2124" s="80">
        <v>0</v>
      </c>
      <c r="E2124" s="80">
        <f t="shared" si="104"/>
        <v>321</v>
      </c>
      <c r="F2124" s="80">
        <v>0</v>
      </c>
      <c r="G2124" s="80">
        <v>0</v>
      </c>
      <c r="H2124" s="80">
        <v>0</v>
      </c>
      <c r="I2124" s="80">
        <f t="shared" si="105"/>
        <v>482</v>
      </c>
      <c r="J2124" s="80">
        <v>43</v>
      </c>
      <c r="K2124" s="78">
        <v>84150</v>
      </c>
    </row>
    <row r="2125" spans="1:11">
      <c r="A2125" s="72" t="s">
        <v>96</v>
      </c>
      <c r="B2125" s="77">
        <v>20</v>
      </c>
      <c r="C2125" s="80">
        <v>0</v>
      </c>
      <c r="D2125" s="80">
        <v>0</v>
      </c>
      <c r="E2125" s="80">
        <f t="shared" si="104"/>
        <v>327</v>
      </c>
      <c r="F2125" s="80">
        <v>0</v>
      </c>
      <c r="G2125" s="80">
        <v>0</v>
      </c>
      <c r="H2125" s="80">
        <v>0</v>
      </c>
      <c r="I2125" s="80">
        <f t="shared" si="105"/>
        <v>491</v>
      </c>
      <c r="J2125" s="80">
        <v>44</v>
      </c>
      <c r="K2125" s="78">
        <v>91800</v>
      </c>
    </row>
    <row r="2126" spans="1:11">
      <c r="A2126" s="72" t="s">
        <v>96</v>
      </c>
      <c r="B2126" s="77">
        <v>20</v>
      </c>
      <c r="C2126" s="80">
        <v>0</v>
      </c>
      <c r="D2126" s="80">
        <v>0</v>
      </c>
      <c r="E2126" s="80">
        <f t="shared" si="104"/>
        <v>333</v>
      </c>
      <c r="F2126" s="80">
        <v>0</v>
      </c>
      <c r="G2126" s="80">
        <v>0</v>
      </c>
      <c r="H2126" s="80">
        <v>0</v>
      </c>
      <c r="I2126" s="80">
        <f t="shared" si="105"/>
        <v>500</v>
      </c>
      <c r="J2126" s="80">
        <v>45</v>
      </c>
      <c r="K2126" s="78">
        <v>99900</v>
      </c>
    </row>
    <row r="2127" spans="1:11">
      <c r="A2127" s="72" t="s">
        <v>96</v>
      </c>
      <c r="B2127" s="77">
        <v>20</v>
      </c>
      <c r="C2127" s="80">
        <v>0</v>
      </c>
      <c r="D2127" s="80">
        <v>0</v>
      </c>
      <c r="E2127" s="80">
        <f t="shared" si="104"/>
        <v>339</v>
      </c>
      <c r="F2127" s="80">
        <v>0</v>
      </c>
      <c r="G2127" s="80">
        <v>0</v>
      </c>
      <c r="H2127" s="80">
        <v>0</v>
      </c>
      <c r="I2127" s="80">
        <f t="shared" si="105"/>
        <v>509</v>
      </c>
      <c r="J2127" s="80">
        <v>46</v>
      </c>
      <c r="K2127" s="78">
        <v>108900</v>
      </c>
    </row>
    <row r="2128" spans="1:11">
      <c r="A2128" s="72" t="s">
        <v>96</v>
      </c>
      <c r="B2128" s="77">
        <v>20</v>
      </c>
      <c r="C2128" s="80">
        <v>0</v>
      </c>
      <c r="D2128" s="80">
        <v>0</v>
      </c>
      <c r="E2128" s="80">
        <f t="shared" si="104"/>
        <v>345</v>
      </c>
      <c r="F2128" s="80">
        <v>0</v>
      </c>
      <c r="G2128" s="80">
        <v>0</v>
      </c>
      <c r="H2128" s="80">
        <v>0</v>
      </c>
      <c r="I2128" s="80">
        <f t="shared" si="105"/>
        <v>518</v>
      </c>
      <c r="J2128" s="80">
        <v>47</v>
      </c>
      <c r="K2128" s="78">
        <v>117900</v>
      </c>
    </row>
    <row r="2129" spans="1:11">
      <c r="A2129" s="72" t="s">
        <v>96</v>
      </c>
      <c r="B2129" s="77">
        <v>20</v>
      </c>
      <c r="C2129" s="80">
        <v>0</v>
      </c>
      <c r="D2129" s="80">
        <v>0</v>
      </c>
      <c r="E2129" s="80">
        <f t="shared" si="104"/>
        <v>351</v>
      </c>
      <c r="F2129" s="80">
        <v>0</v>
      </c>
      <c r="G2129" s="80">
        <v>0</v>
      </c>
      <c r="H2129" s="80">
        <v>0</v>
      </c>
      <c r="I2129" s="80">
        <f t="shared" si="105"/>
        <v>527</v>
      </c>
      <c r="J2129" s="80">
        <v>48</v>
      </c>
      <c r="K2129" s="78">
        <v>127800</v>
      </c>
    </row>
    <row r="2130" spans="1:11">
      <c r="A2130" s="72" t="s">
        <v>96</v>
      </c>
      <c r="B2130" s="77">
        <v>20</v>
      </c>
      <c r="C2130" s="80">
        <v>0</v>
      </c>
      <c r="D2130" s="80">
        <v>0</v>
      </c>
      <c r="E2130" s="80">
        <f t="shared" si="104"/>
        <v>357</v>
      </c>
      <c r="F2130" s="80">
        <v>0</v>
      </c>
      <c r="G2130" s="80">
        <v>0</v>
      </c>
      <c r="H2130" s="80">
        <v>0</v>
      </c>
      <c r="I2130" s="80">
        <f t="shared" si="105"/>
        <v>536</v>
      </c>
      <c r="J2130" s="80">
        <v>49</v>
      </c>
      <c r="K2130" s="78">
        <v>138600</v>
      </c>
    </row>
    <row r="2131" spans="1:11">
      <c r="A2131" s="72" t="s">
        <v>96</v>
      </c>
      <c r="B2131" s="77">
        <v>20</v>
      </c>
      <c r="C2131" s="80">
        <v>0</v>
      </c>
      <c r="D2131" s="80">
        <v>0</v>
      </c>
      <c r="E2131" s="80">
        <f t="shared" si="104"/>
        <v>363</v>
      </c>
      <c r="F2131" s="80">
        <v>0</v>
      </c>
      <c r="G2131" s="80">
        <v>0</v>
      </c>
      <c r="H2131" s="80">
        <v>0</v>
      </c>
      <c r="I2131" s="80">
        <f t="shared" si="105"/>
        <v>545</v>
      </c>
      <c r="J2131" s="80">
        <v>50</v>
      </c>
      <c r="K2131" s="78">
        <v>150300</v>
      </c>
    </row>
    <row r="2132" spans="1:11">
      <c r="A2132" s="72" t="s">
        <v>96</v>
      </c>
      <c r="B2132" s="77">
        <v>20</v>
      </c>
      <c r="C2132" s="80">
        <v>0</v>
      </c>
      <c r="D2132" s="80">
        <v>0</v>
      </c>
      <c r="E2132" s="80">
        <f t="shared" si="104"/>
        <v>369</v>
      </c>
      <c r="F2132" s="80">
        <v>0</v>
      </c>
      <c r="G2132" s="80">
        <v>0</v>
      </c>
      <c r="H2132" s="80">
        <v>0</v>
      </c>
      <c r="I2132" s="80">
        <f t="shared" si="105"/>
        <v>554</v>
      </c>
      <c r="J2132" s="80">
        <v>51</v>
      </c>
      <c r="K2132" s="78">
        <v>162450</v>
      </c>
    </row>
    <row r="2133" spans="1:11">
      <c r="A2133" s="72" t="s">
        <v>96</v>
      </c>
      <c r="B2133" s="77">
        <v>20</v>
      </c>
      <c r="C2133" s="80">
        <v>0</v>
      </c>
      <c r="D2133" s="80">
        <v>0</v>
      </c>
      <c r="E2133" s="80">
        <f t="shared" si="104"/>
        <v>375</v>
      </c>
      <c r="F2133" s="80">
        <v>0</v>
      </c>
      <c r="G2133" s="80">
        <v>0</v>
      </c>
      <c r="H2133" s="80">
        <v>0</v>
      </c>
      <c r="I2133" s="80">
        <f t="shared" si="105"/>
        <v>563</v>
      </c>
      <c r="J2133" s="80">
        <v>52</v>
      </c>
      <c r="K2133" s="78">
        <v>175500</v>
      </c>
    </row>
    <row r="2134" spans="1:11">
      <c r="A2134" s="72" t="s">
        <v>96</v>
      </c>
      <c r="B2134" s="77">
        <v>20</v>
      </c>
      <c r="C2134" s="80">
        <v>0</v>
      </c>
      <c r="D2134" s="80">
        <v>0</v>
      </c>
      <c r="E2134" s="80">
        <f t="shared" si="104"/>
        <v>381</v>
      </c>
      <c r="F2134" s="80">
        <v>0</v>
      </c>
      <c r="G2134" s="80">
        <v>0</v>
      </c>
      <c r="H2134" s="80">
        <v>0</v>
      </c>
      <c r="I2134" s="80">
        <f t="shared" si="105"/>
        <v>572</v>
      </c>
      <c r="J2134" s="80">
        <v>53</v>
      </c>
      <c r="K2134" s="78">
        <v>189000</v>
      </c>
    </row>
    <row r="2135" spans="1:11">
      <c r="A2135" s="72" t="s">
        <v>96</v>
      </c>
      <c r="B2135" s="77">
        <v>20</v>
      </c>
      <c r="C2135" s="80">
        <v>0</v>
      </c>
      <c r="D2135" s="80">
        <v>0</v>
      </c>
      <c r="E2135" s="80">
        <f t="shared" si="104"/>
        <v>387</v>
      </c>
      <c r="F2135" s="80">
        <v>0</v>
      </c>
      <c r="G2135" s="80">
        <v>0</v>
      </c>
      <c r="H2135" s="80">
        <v>0</v>
      </c>
      <c r="I2135" s="80">
        <f t="shared" si="105"/>
        <v>581</v>
      </c>
      <c r="J2135" s="80">
        <v>54</v>
      </c>
      <c r="K2135" s="78">
        <v>203850</v>
      </c>
    </row>
    <row r="2136" spans="1:11">
      <c r="A2136" s="72" t="s">
        <v>96</v>
      </c>
      <c r="B2136" s="77">
        <v>20</v>
      </c>
      <c r="C2136" s="80">
        <v>0</v>
      </c>
      <c r="D2136" s="80">
        <v>0</v>
      </c>
      <c r="E2136" s="80">
        <f t="shared" si="104"/>
        <v>393</v>
      </c>
      <c r="F2136" s="80">
        <v>0</v>
      </c>
      <c r="G2136" s="80">
        <v>0</v>
      </c>
      <c r="H2136" s="80">
        <v>0</v>
      </c>
      <c r="I2136" s="80">
        <f t="shared" si="105"/>
        <v>590</v>
      </c>
      <c r="J2136" s="80">
        <v>55</v>
      </c>
      <c r="K2136" s="78">
        <v>219600</v>
      </c>
    </row>
    <row r="2137" spans="1:11">
      <c r="A2137" s="72" t="s">
        <v>96</v>
      </c>
      <c r="B2137" s="77">
        <v>20</v>
      </c>
      <c r="C2137" s="80">
        <v>0</v>
      </c>
      <c r="D2137" s="80">
        <v>0</v>
      </c>
      <c r="E2137" s="80">
        <f t="shared" si="104"/>
        <v>399</v>
      </c>
      <c r="F2137" s="80">
        <v>0</v>
      </c>
      <c r="G2137" s="80">
        <v>0</v>
      </c>
      <c r="H2137" s="80">
        <v>0</v>
      </c>
      <c r="I2137" s="80">
        <f t="shared" si="105"/>
        <v>599</v>
      </c>
      <c r="J2137" s="80">
        <v>56</v>
      </c>
      <c r="K2137" s="78">
        <v>235800</v>
      </c>
    </row>
    <row r="2138" spans="1:11">
      <c r="A2138" s="72" t="s">
        <v>96</v>
      </c>
      <c r="B2138" s="77">
        <v>20</v>
      </c>
      <c r="C2138" s="80">
        <v>0</v>
      </c>
      <c r="D2138" s="80">
        <v>0</v>
      </c>
      <c r="E2138" s="80">
        <f t="shared" si="104"/>
        <v>405</v>
      </c>
      <c r="F2138" s="80">
        <v>0</v>
      </c>
      <c r="G2138" s="80">
        <v>0</v>
      </c>
      <c r="H2138" s="80">
        <v>0</v>
      </c>
      <c r="I2138" s="80">
        <f t="shared" si="105"/>
        <v>608</v>
      </c>
      <c r="J2138" s="80">
        <v>57</v>
      </c>
      <c r="K2138" s="78">
        <v>253350</v>
      </c>
    </row>
    <row r="2139" spans="1:11">
      <c r="A2139" s="72" t="s">
        <v>96</v>
      </c>
      <c r="B2139" s="77">
        <v>20</v>
      </c>
      <c r="C2139" s="80">
        <v>0</v>
      </c>
      <c r="D2139" s="80">
        <v>0</v>
      </c>
      <c r="E2139" s="80">
        <f t="shared" si="104"/>
        <v>411</v>
      </c>
      <c r="F2139" s="80">
        <v>0</v>
      </c>
      <c r="G2139" s="80">
        <v>0</v>
      </c>
      <c r="H2139" s="80">
        <v>0</v>
      </c>
      <c r="I2139" s="80">
        <f t="shared" si="105"/>
        <v>617</v>
      </c>
      <c r="J2139" s="80">
        <v>58</v>
      </c>
      <c r="K2139" s="78">
        <v>272250</v>
      </c>
    </row>
    <row r="2140" spans="1:11">
      <c r="A2140" s="72" t="s">
        <v>96</v>
      </c>
      <c r="B2140" s="77">
        <v>20</v>
      </c>
      <c r="C2140" s="80">
        <v>0</v>
      </c>
      <c r="D2140" s="80">
        <v>0</v>
      </c>
      <c r="E2140" s="80">
        <f t="shared" si="104"/>
        <v>417</v>
      </c>
      <c r="F2140" s="80">
        <v>0</v>
      </c>
      <c r="G2140" s="80">
        <v>0</v>
      </c>
      <c r="H2140" s="80">
        <v>0</v>
      </c>
      <c r="I2140" s="80">
        <f t="shared" si="105"/>
        <v>626</v>
      </c>
      <c r="J2140" s="80">
        <v>59</v>
      </c>
      <c r="K2140" s="78">
        <v>291600</v>
      </c>
    </row>
    <row r="2141" spans="1:11">
      <c r="A2141" s="72" t="s">
        <v>96</v>
      </c>
      <c r="B2141" s="77">
        <v>20</v>
      </c>
      <c r="C2141" s="80">
        <v>0</v>
      </c>
      <c r="D2141" s="80">
        <v>0</v>
      </c>
      <c r="E2141" s="80">
        <f t="shared" si="104"/>
        <v>423</v>
      </c>
      <c r="F2141" s="80">
        <v>0</v>
      </c>
      <c r="G2141" s="80">
        <v>0</v>
      </c>
      <c r="H2141" s="80">
        <v>0</v>
      </c>
      <c r="I2141" s="80">
        <f t="shared" si="105"/>
        <v>635</v>
      </c>
      <c r="J2141" s="80">
        <v>60</v>
      </c>
      <c r="K2141" s="78">
        <v>312750</v>
      </c>
    </row>
    <row r="2142" spans="1:11">
      <c r="A2142" s="72" t="s">
        <v>96</v>
      </c>
      <c r="B2142" s="77">
        <v>20</v>
      </c>
      <c r="C2142" s="80">
        <v>0</v>
      </c>
      <c r="D2142" s="80">
        <v>0</v>
      </c>
      <c r="E2142" s="80">
        <f t="shared" si="104"/>
        <v>429</v>
      </c>
      <c r="F2142" s="80">
        <v>0</v>
      </c>
      <c r="G2142" s="80">
        <v>0</v>
      </c>
      <c r="H2142" s="80">
        <v>0</v>
      </c>
      <c r="I2142" s="80">
        <f t="shared" si="105"/>
        <v>644</v>
      </c>
      <c r="J2142" s="80">
        <v>61</v>
      </c>
      <c r="K2142" s="78">
        <v>334800</v>
      </c>
    </row>
    <row r="2143" spans="1:11">
      <c r="A2143" s="72" t="s">
        <v>96</v>
      </c>
      <c r="B2143" s="77">
        <v>20</v>
      </c>
      <c r="C2143" s="80">
        <v>0</v>
      </c>
      <c r="D2143" s="80">
        <v>0</v>
      </c>
      <c r="E2143" s="80">
        <f t="shared" si="104"/>
        <v>435</v>
      </c>
      <c r="F2143" s="80">
        <v>0</v>
      </c>
      <c r="G2143" s="80">
        <v>0</v>
      </c>
      <c r="H2143" s="80">
        <v>0</v>
      </c>
      <c r="I2143" s="80">
        <f t="shared" si="105"/>
        <v>653</v>
      </c>
      <c r="J2143" s="80">
        <v>62</v>
      </c>
      <c r="K2143" s="78">
        <v>358200</v>
      </c>
    </row>
    <row r="2144" spans="1:11">
      <c r="A2144" s="72" t="s">
        <v>96</v>
      </c>
      <c r="B2144" s="77">
        <v>20</v>
      </c>
      <c r="C2144" s="80">
        <v>0</v>
      </c>
      <c r="D2144" s="80">
        <v>0</v>
      </c>
      <c r="E2144" s="80">
        <f t="shared" si="104"/>
        <v>441</v>
      </c>
      <c r="F2144" s="80">
        <v>0</v>
      </c>
      <c r="G2144" s="80">
        <v>0</v>
      </c>
      <c r="H2144" s="80">
        <v>0</v>
      </c>
      <c r="I2144" s="80">
        <f t="shared" si="105"/>
        <v>662</v>
      </c>
      <c r="J2144" s="80">
        <v>63</v>
      </c>
      <c r="K2144" s="78">
        <v>382950</v>
      </c>
    </row>
    <row r="2145" spans="1:11">
      <c r="A2145" s="72" t="s">
        <v>96</v>
      </c>
      <c r="B2145" s="77">
        <v>20</v>
      </c>
      <c r="C2145" s="80">
        <v>0</v>
      </c>
      <c r="D2145" s="80">
        <v>0</v>
      </c>
      <c r="E2145" s="80">
        <f t="shared" si="104"/>
        <v>447</v>
      </c>
      <c r="F2145" s="80">
        <v>0</v>
      </c>
      <c r="G2145" s="80">
        <v>0</v>
      </c>
      <c r="H2145" s="80">
        <v>0</v>
      </c>
      <c r="I2145" s="80">
        <f t="shared" si="105"/>
        <v>671</v>
      </c>
      <c r="J2145" s="80">
        <v>64</v>
      </c>
      <c r="K2145" s="78">
        <v>408600</v>
      </c>
    </row>
    <row r="2146" spans="1:11">
      <c r="A2146" s="72" t="s">
        <v>96</v>
      </c>
      <c r="B2146" s="77">
        <v>20</v>
      </c>
      <c r="C2146" s="80">
        <v>0</v>
      </c>
      <c r="D2146" s="80">
        <v>0</v>
      </c>
      <c r="E2146" s="80">
        <f t="shared" si="104"/>
        <v>453</v>
      </c>
      <c r="F2146" s="80">
        <v>0</v>
      </c>
      <c r="G2146" s="80">
        <v>0</v>
      </c>
      <c r="H2146" s="80">
        <v>0</v>
      </c>
      <c r="I2146" s="80">
        <f t="shared" si="105"/>
        <v>680</v>
      </c>
      <c r="J2146" s="80">
        <v>65</v>
      </c>
      <c r="K2146" s="78">
        <v>436500</v>
      </c>
    </row>
    <row r="2147" spans="1:11">
      <c r="A2147" s="72" t="s">
        <v>96</v>
      </c>
      <c r="B2147" s="77">
        <v>20</v>
      </c>
      <c r="C2147" s="80">
        <v>0</v>
      </c>
      <c r="D2147" s="80">
        <v>0</v>
      </c>
      <c r="E2147" s="80">
        <f t="shared" ref="E2147:E2161" si="106">69+6*(J2147-1)</f>
        <v>459</v>
      </c>
      <c r="F2147" s="80">
        <v>0</v>
      </c>
      <c r="G2147" s="80">
        <v>0</v>
      </c>
      <c r="H2147" s="80">
        <v>0</v>
      </c>
      <c r="I2147" s="80">
        <f t="shared" ref="I2147:I2161" si="107">104+9*(J2147-1)</f>
        <v>689</v>
      </c>
      <c r="J2147" s="80">
        <v>66</v>
      </c>
      <c r="K2147" s="78">
        <v>464850</v>
      </c>
    </row>
    <row r="2148" spans="1:11">
      <c r="A2148" s="72" t="s">
        <v>96</v>
      </c>
      <c r="B2148" s="77">
        <v>20</v>
      </c>
      <c r="C2148" s="80">
        <v>0</v>
      </c>
      <c r="D2148" s="80">
        <v>0</v>
      </c>
      <c r="E2148" s="80">
        <f t="shared" si="106"/>
        <v>465</v>
      </c>
      <c r="F2148" s="80">
        <v>0</v>
      </c>
      <c r="G2148" s="80">
        <v>0</v>
      </c>
      <c r="H2148" s="80">
        <v>0</v>
      </c>
      <c r="I2148" s="80">
        <f t="shared" si="107"/>
        <v>698</v>
      </c>
      <c r="J2148" s="80">
        <v>67</v>
      </c>
      <c r="K2148" s="78">
        <v>495900</v>
      </c>
    </row>
    <row r="2149" spans="1:11">
      <c r="A2149" s="72" t="s">
        <v>96</v>
      </c>
      <c r="B2149" s="77">
        <v>20</v>
      </c>
      <c r="C2149" s="80">
        <v>0</v>
      </c>
      <c r="D2149" s="80">
        <v>0</v>
      </c>
      <c r="E2149" s="80">
        <f t="shared" si="106"/>
        <v>471</v>
      </c>
      <c r="F2149" s="80">
        <v>0</v>
      </c>
      <c r="G2149" s="80">
        <v>0</v>
      </c>
      <c r="H2149" s="80">
        <v>0</v>
      </c>
      <c r="I2149" s="80">
        <f t="shared" si="107"/>
        <v>707</v>
      </c>
      <c r="J2149" s="80">
        <v>68</v>
      </c>
      <c r="K2149" s="78">
        <v>528300</v>
      </c>
    </row>
    <row r="2150" spans="1:11">
      <c r="A2150" s="72" t="s">
        <v>96</v>
      </c>
      <c r="B2150" s="77">
        <v>20</v>
      </c>
      <c r="C2150" s="80">
        <v>0</v>
      </c>
      <c r="D2150" s="80">
        <v>0</v>
      </c>
      <c r="E2150" s="80">
        <f t="shared" si="106"/>
        <v>477</v>
      </c>
      <c r="F2150" s="80">
        <v>0</v>
      </c>
      <c r="G2150" s="80">
        <v>0</v>
      </c>
      <c r="H2150" s="80">
        <v>0</v>
      </c>
      <c r="I2150" s="80">
        <f t="shared" si="107"/>
        <v>716</v>
      </c>
      <c r="J2150" s="80">
        <v>69</v>
      </c>
      <c r="K2150" s="78">
        <v>562050</v>
      </c>
    </row>
    <row r="2151" spans="1:11">
      <c r="A2151" s="72" t="s">
        <v>96</v>
      </c>
      <c r="B2151" s="77">
        <v>20</v>
      </c>
      <c r="C2151" s="80">
        <v>0</v>
      </c>
      <c r="D2151" s="80">
        <v>0</v>
      </c>
      <c r="E2151" s="80">
        <f t="shared" si="106"/>
        <v>483</v>
      </c>
      <c r="F2151" s="80">
        <v>0</v>
      </c>
      <c r="G2151" s="80">
        <v>0</v>
      </c>
      <c r="H2151" s="80">
        <v>0</v>
      </c>
      <c r="I2151" s="80">
        <f t="shared" si="107"/>
        <v>725</v>
      </c>
      <c r="J2151" s="80">
        <v>70</v>
      </c>
      <c r="K2151" s="78">
        <v>597600</v>
      </c>
    </row>
    <row r="2152" spans="1:11">
      <c r="A2152" s="72" t="s">
        <v>96</v>
      </c>
      <c r="B2152" s="77">
        <v>20</v>
      </c>
      <c r="C2152" s="80">
        <v>0</v>
      </c>
      <c r="D2152" s="80">
        <v>0</v>
      </c>
      <c r="E2152" s="80">
        <f t="shared" si="106"/>
        <v>489</v>
      </c>
      <c r="F2152" s="80">
        <v>0</v>
      </c>
      <c r="G2152" s="80">
        <v>0</v>
      </c>
      <c r="H2152" s="80">
        <v>0</v>
      </c>
      <c r="I2152" s="80">
        <f t="shared" si="107"/>
        <v>734</v>
      </c>
      <c r="J2152" s="80">
        <v>71</v>
      </c>
      <c r="K2152" s="78">
        <v>635400</v>
      </c>
    </row>
    <row r="2153" spans="1:11">
      <c r="A2153" s="72" t="s">
        <v>96</v>
      </c>
      <c r="B2153" s="77">
        <v>20</v>
      </c>
      <c r="C2153" s="80">
        <v>0</v>
      </c>
      <c r="D2153" s="80">
        <v>0</v>
      </c>
      <c r="E2153" s="80">
        <f t="shared" si="106"/>
        <v>495</v>
      </c>
      <c r="F2153" s="80">
        <v>0</v>
      </c>
      <c r="G2153" s="80">
        <v>0</v>
      </c>
      <c r="H2153" s="80">
        <v>0</v>
      </c>
      <c r="I2153" s="80">
        <f t="shared" si="107"/>
        <v>743</v>
      </c>
      <c r="J2153" s="80">
        <v>72</v>
      </c>
      <c r="K2153" s="78">
        <v>674550</v>
      </c>
    </row>
    <row r="2154" spans="1:11">
      <c r="A2154" s="72" t="s">
        <v>96</v>
      </c>
      <c r="B2154" s="77">
        <v>20</v>
      </c>
      <c r="C2154" s="80">
        <v>0</v>
      </c>
      <c r="D2154" s="80">
        <v>0</v>
      </c>
      <c r="E2154" s="80">
        <f t="shared" si="106"/>
        <v>501</v>
      </c>
      <c r="F2154" s="80">
        <v>0</v>
      </c>
      <c r="G2154" s="80">
        <v>0</v>
      </c>
      <c r="H2154" s="80">
        <v>0</v>
      </c>
      <c r="I2154" s="80">
        <f t="shared" si="107"/>
        <v>752</v>
      </c>
      <c r="J2154" s="80">
        <v>73</v>
      </c>
      <c r="K2154" s="78">
        <v>716400</v>
      </c>
    </row>
    <row r="2155" spans="1:11">
      <c r="A2155" s="72" t="s">
        <v>96</v>
      </c>
      <c r="B2155" s="77">
        <v>20</v>
      </c>
      <c r="C2155" s="80">
        <v>0</v>
      </c>
      <c r="D2155" s="80">
        <v>0</v>
      </c>
      <c r="E2155" s="80">
        <f t="shared" si="106"/>
        <v>507</v>
      </c>
      <c r="F2155" s="80">
        <v>0</v>
      </c>
      <c r="G2155" s="80">
        <v>0</v>
      </c>
      <c r="H2155" s="80">
        <v>0</v>
      </c>
      <c r="I2155" s="80">
        <f t="shared" si="107"/>
        <v>761</v>
      </c>
      <c r="J2155" s="80">
        <v>74</v>
      </c>
      <c r="K2155" s="78">
        <v>760500</v>
      </c>
    </row>
    <row r="2156" spans="1:11">
      <c r="A2156" s="72" t="s">
        <v>96</v>
      </c>
      <c r="B2156" s="77">
        <v>20</v>
      </c>
      <c r="C2156" s="80">
        <v>0</v>
      </c>
      <c r="D2156" s="80">
        <v>0</v>
      </c>
      <c r="E2156" s="80">
        <f t="shared" si="106"/>
        <v>513</v>
      </c>
      <c r="F2156" s="80">
        <v>0</v>
      </c>
      <c r="G2156" s="80">
        <v>0</v>
      </c>
      <c r="H2156" s="80">
        <v>0</v>
      </c>
      <c r="I2156" s="80">
        <f t="shared" si="107"/>
        <v>770</v>
      </c>
      <c r="J2156" s="80">
        <v>75</v>
      </c>
      <c r="K2156" s="78">
        <v>806400</v>
      </c>
    </row>
    <row r="2157" spans="1:11">
      <c r="A2157" s="72" t="s">
        <v>96</v>
      </c>
      <c r="B2157" s="77">
        <v>20</v>
      </c>
      <c r="C2157" s="80">
        <v>0</v>
      </c>
      <c r="D2157" s="80">
        <v>0</v>
      </c>
      <c r="E2157" s="80">
        <f t="shared" si="106"/>
        <v>519</v>
      </c>
      <c r="F2157" s="80">
        <v>0</v>
      </c>
      <c r="G2157" s="80">
        <v>0</v>
      </c>
      <c r="H2157" s="80">
        <v>0</v>
      </c>
      <c r="I2157" s="80">
        <f t="shared" si="107"/>
        <v>779</v>
      </c>
      <c r="J2157" s="80">
        <v>76</v>
      </c>
      <c r="K2157" s="78">
        <v>854100</v>
      </c>
    </row>
    <row r="2158" spans="1:11">
      <c r="A2158" s="72" t="s">
        <v>96</v>
      </c>
      <c r="B2158" s="77">
        <v>20</v>
      </c>
      <c r="C2158" s="80">
        <v>0</v>
      </c>
      <c r="D2158" s="80">
        <v>0</v>
      </c>
      <c r="E2158" s="80">
        <f t="shared" si="106"/>
        <v>525</v>
      </c>
      <c r="F2158" s="80">
        <v>0</v>
      </c>
      <c r="G2158" s="80">
        <v>0</v>
      </c>
      <c r="H2158" s="80">
        <v>0</v>
      </c>
      <c r="I2158" s="80">
        <f t="shared" si="107"/>
        <v>788</v>
      </c>
      <c r="J2158" s="80">
        <v>77</v>
      </c>
      <c r="K2158" s="78">
        <v>904950</v>
      </c>
    </row>
    <row r="2159" spans="1:11">
      <c r="A2159" s="72" t="s">
        <v>96</v>
      </c>
      <c r="B2159" s="77">
        <v>20</v>
      </c>
      <c r="C2159" s="80">
        <v>0</v>
      </c>
      <c r="D2159" s="80">
        <v>0</v>
      </c>
      <c r="E2159" s="80">
        <f t="shared" si="106"/>
        <v>531</v>
      </c>
      <c r="F2159" s="80">
        <v>0</v>
      </c>
      <c r="G2159" s="80">
        <v>0</v>
      </c>
      <c r="H2159" s="80">
        <v>0</v>
      </c>
      <c r="I2159" s="80">
        <f t="shared" si="107"/>
        <v>797</v>
      </c>
      <c r="J2159" s="80">
        <v>78</v>
      </c>
      <c r="K2159" s="78">
        <v>958050</v>
      </c>
    </row>
    <row r="2160" spans="1:11">
      <c r="A2160" s="72" t="s">
        <v>96</v>
      </c>
      <c r="B2160" s="77">
        <v>20</v>
      </c>
      <c r="C2160" s="80">
        <v>0</v>
      </c>
      <c r="D2160" s="80">
        <v>0</v>
      </c>
      <c r="E2160" s="80">
        <f t="shared" si="106"/>
        <v>537</v>
      </c>
      <c r="F2160" s="80">
        <v>0</v>
      </c>
      <c r="G2160" s="80">
        <v>0</v>
      </c>
      <c r="H2160" s="80">
        <v>0</v>
      </c>
      <c r="I2160" s="80">
        <f t="shared" si="107"/>
        <v>806</v>
      </c>
      <c r="J2160" s="80">
        <v>79</v>
      </c>
      <c r="K2160" s="78">
        <v>1014300</v>
      </c>
    </row>
    <row r="2161" spans="1:11">
      <c r="A2161" s="72" t="s">
        <v>96</v>
      </c>
      <c r="B2161" s="77">
        <v>20</v>
      </c>
      <c r="C2161" s="80">
        <v>0</v>
      </c>
      <c r="D2161" s="80">
        <v>0</v>
      </c>
      <c r="E2161" s="80">
        <f t="shared" si="106"/>
        <v>543</v>
      </c>
      <c r="F2161" s="80">
        <v>0</v>
      </c>
      <c r="G2161" s="80">
        <v>0</v>
      </c>
      <c r="H2161" s="80">
        <v>0</v>
      </c>
      <c r="I2161" s="80">
        <f t="shared" si="107"/>
        <v>815</v>
      </c>
      <c r="J2161" s="80">
        <v>80</v>
      </c>
      <c r="K2161" s="78">
        <v>1072350</v>
      </c>
    </row>
    <row r="2162" spans="1:11">
      <c r="A2162" s="72" t="s">
        <v>331</v>
      </c>
      <c r="B2162" s="77">
        <v>40</v>
      </c>
      <c r="C2162" s="80">
        <v>0</v>
      </c>
      <c r="D2162" s="80">
        <v>0</v>
      </c>
      <c r="E2162" s="80">
        <f>117+8*(J2162-1)</f>
        <v>117</v>
      </c>
      <c r="F2162" s="80">
        <v>0</v>
      </c>
      <c r="G2162" s="80">
        <v>0</v>
      </c>
      <c r="H2162" s="80">
        <v>0</v>
      </c>
      <c r="I2162" s="80">
        <f>176+11*(J2162-1)</f>
        <v>176</v>
      </c>
      <c r="J2162" s="80">
        <v>1</v>
      </c>
      <c r="K2162" s="78">
        <v>99</v>
      </c>
    </row>
    <row r="2163" spans="1:11">
      <c r="A2163" s="72" t="s">
        <v>331</v>
      </c>
      <c r="B2163" s="77">
        <v>40</v>
      </c>
      <c r="C2163" s="80">
        <v>0</v>
      </c>
      <c r="D2163" s="80">
        <v>0</v>
      </c>
      <c r="E2163" s="80">
        <f t="shared" ref="E2163:E2226" si="108">117+8*(J2163-1)</f>
        <v>125</v>
      </c>
      <c r="F2163" s="80">
        <v>0</v>
      </c>
      <c r="G2163" s="80">
        <v>0</v>
      </c>
      <c r="H2163" s="80">
        <v>0</v>
      </c>
      <c r="I2163" s="80">
        <f t="shared" ref="I2163:I2226" si="109">176+11*(J2163-1)</f>
        <v>187</v>
      </c>
      <c r="J2163" s="80">
        <v>2</v>
      </c>
      <c r="K2163" s="78">
        <v>135</v>
      </c>
    </row>
    <row r="2164" spans="1:11">
      <c r="A2164" s="72" t="s">
        <v>331</v>
      </c>
      <c r="B2164" s="77">
        <v>40</v>
      </c>
      <c r="C2164" s="80">
        <v>0</v>
      </c>
      <c r="D2164" s="80">
        <v>0</v>
      </c>
      <c r="E2164" s="80">
        <f t="shared" si="108"/>
        <v>133</v>
      </c>
      <c r="F2164" s="80">
        <v>0</v>
      </c>
      <c r="G2164" s="80">
        <v>0</v>
      </c>
      <c r="H2164" s="80">
        <v>0</v>
      </c>
      <c r="I2164" s="80">
        <f t="shared" si="109"/>
        <v>198</v>
      </c>
      <c r="J2164" s="80">
        <v>3</v>
      </c>
      <c r="K2164" s="78">
        <v>176</v>
      </c>
    </row>
    <row r="2165" spans="1:11">
      <c r="A2165" s="72" t="s">
        <v>331</v>
      </c>
      <c r="B2165" s="77">
        <v>40</v>
      </c>
      <c r="C2165" s="80">
        <v>0</v>
      </c>
      <c r="D2165" s="80">
        <v>0</v>
      </c>
      <c r="E2165" s="80">
        <f t="shared" si="108"/>
        <v>141</v>
      </c>
      <c r="F2165" s="80">
        <v>0</v>
      </c>
      <c r="G2165" s="80">
        <v>0</v>
      </c>
      <c r="H2165" s="80">
        <v>0</v>
      </c>
      <c r="I2165" s="80">
        <f t="shared" si="109"/>
        <v>209</v>
      </c>
      <c r="J2165" s="80">
        <v>4</v>
      </c>
      <c r="K2165" s="78">
        <v>225</v>
      </c>
    </row>
    <row r="2166" spans="1:11">
      <c r="A2166" s="72" t="s">
        <v>331</v>
      </c>
      <c r="B2166" s="77">
        <v>40</v>
      </c>
      <c r="C2166" s="80">
        <v>0</v>
      </c>
      <c r="D2166" s="80">
        <v>0</v>
      </c>
      <c r="E2166" s="80">
        <f t="shared" si="108"/>
        <v>149</v>
      </c>
      <c r="F2166" s="80">
        <v>0</v>
      </c>
      <c r="G2166" s="80">
        <v>0</v>
      </c>
      <c r="H2166" s="80">
        <v>0</v>
      </c>
      <c r="I2166" s="80">
        <f t="shared" si="109"/>
        <v>220</v>
      </c>
      <c r="J2166" s="80">
        <v>5</v>
      </c>
      <c r="K2166" s="78">
        <v>293</v>
      </c>
    </row>
    <row r="2167" spans="1:11">
      <c r="A2167" s="72" t="s">
        <v>331</v>
      </c>
      <c r="B2167" s="77">
        <v>40</v>
      </c>
      <c r="C2167" s="80">
        <v>0</v>
      </c>
      <c r="D2167" s="80">
        <v>0</v>
      </c>
      <c r="E2167" s="80">
        <f t="shared" si="108"/>
        <v>157</v>
      </c>
      <c r="F2167" s="80">
        <v>0</v>
      </c>
      <c r="G2167" s="80">
        <v>0</v>
      </c>
      <c r="H2167" s="80">
        <v>0</v>
      </c>
      <c r="I2167" s="80">
        <f t="shared" si="109"/>
        <v>231</v>
      </c>
      <c r="J2167" s="80">
        <v>6</v>
      </c>
      <c r="K2167" s="78">
        <v>396</v>
      </c>
    </row>
    <row r="2168" spans="1:11">
      <c r="A2168" s="72" t="s">
        <v>331</v>
      </c>
      <c r="B2168" s="77">
        <v>40</v>
      </c>
      <c r="C2168" s="80">
        <v>0</v>
      </c>
      <c r="D2168" s="80">
        <v>0</v>
      </c>
      <c r="E2168" s="80">
        <f t="shared" si="108"/>
        <v>165</v>
      </c>
      <c r="F2168" s="80">
        <v>0</v>
      </c>
      <c r="G2168" s="80">
        <v>0</v>
      </c>
      <c r="H2168" s="80">
        <v>0</v>
      </c>
      <c r="I2168" s="80">
        <f t="shared" si="109"/>
        <v>242</v>
      </c>
      <c r="J2168" s="80">
        <v>7</v>
      </c>
      <c r="K2168" s="78">
        <v>540</v>
      </c>
    </row>
    <row r="2169" spans="1:11">
      <c r="A2169" s="72" t="s">
        <v>331</v>
      </c>
      <c r="B2169" s="77">
        <v>40</v>
      </c>
      <c r="C2169" s="80">
        <v>0</v>
      </c>
      <c r="D2169" s="80">
        <v>0</v>
      </c>
      <c r="E2169" s="80">
        <f t="shared" si="108"/>
        <v>173</v>
      </c>
      <c r="F2169" s="80">
        <v>0</v>
      </c>
      <c r="G2169" s="80">
        <v>0</v>
      </c>
      <c r="H2169" s="80">
        <v>0</v>
      </c>
      <c r="I2169" s="80">
        <f t="shared" si="109"/>
        <v>253</v>
      </c>
      <c r="J2169" s="80">
        <v>8</v>
      </c>
      <c r="K2169" s="78">
        <v>675</v>
      </c>
    </row>
    <row r="2170" spans="1:11">
      <c r="A2170" s="72" t="s">
        <v>331</v>
      </c>
      <c r="B2170" s="77">
        <v>40</v>
      </c>
      <c r="C2170" s="80">
        <v>0</v>
      </c>
      <c r="D2170" s="80">
        <v>0</v>
      </c>
      <c r="E2170" s="80">
        <f t="shared" si="108"/>
        <v>181</v>
      </c>
      <c r="F2170" s="80">
        <v>0</v>
      </c>
      <c r="G2170" s="80">
        <v>0</v>
      </c>
      <c r="H2170" s="80">
        <v>0</v>
      </c>
      <c r="I2170" s="80">
        <f t="shared" si="109"/>
        <v>264</v>
      </c>
      <c r="J2170" s="80">
        <v>9</v>
      </c>
      <c r="K2170" s="78">
        <v>810</v>
      </c>
    </row>
    <row r="2171" spans="1:11">
      <c r="A2171" s="72" t="s">
        <v>331</v>
      </c>
      <c r="B2171" s="77">
        <v>40</v>
      </c>
      <c r="C2171" s="80">
        <v>0</v>
      </c>
      <c r="D2171" s="80">
        <v>0</v>
      </c>
      <c r="E2171" s="80">
        <f t="shared" si="108"/>
        <v>189</v>
      </c>
      <c r="F2171" s="80">
        <v>0</v>
      </c>
      <c r="G2171" s="80">
        <v>0</v>
      </c>
      <c r="H2171" s="80">
        <v>0</v>
      </c>
      <c r="I2171" s="80">
        <f t="shared" si="109"/>
        <v>275</v>
      </c>
      <c r="J2171" s="80">
        <v>10</v>
      </c>
      <c r="K2171" s="78">
        <v>1035</v>
      </c>
    </row>
    <row r="2172" spans="1:11">
      <c r="A2172" s="72" t="s">
        <v>331</v>
      </c>
      <c r="B2172" s="77">
        <v>40</v>
      </c>
      <c r="C2172" s="80">
        <v>0</v>
      </c>
      <c r="D2172" s="80">
        <v>0</v>
      </c>
      <c r="E2172" s="80">
        <f t="shared" si="108"/>
        <v>197</v>
      </c>
      <c r="F2172" s="80">
        <v>0</v>
      </c>
      <c r="G2172" s="80">
        <v>0</v>
      </c>
      <c r="H2172" s="80">
        <v>0</v>
      </c>
      <c r="I2172" s="80">
        <f t="shared" si="109"/>
        <v>286</v>
      </c>
      <c r="J2172" s="80">
        <v>11</v>
      </c>
      <c r="K2172" s="78">
        <v>1305</v>
      </c>
    </row>
    <row r="2173" spans="1:11">
      <c r="A2173" s="72" t="s">
        <v>331</v>
      </c>
      <c r="B2173" s="77">
        <v>40</v>
      </c>
      <c r="C2173" s="80">
        <v>0</v>
      </c>
      <c r="D2173" s="80">
        <v>0</v>
      </c>
      <c r="E2173" s="80">
        <f t="shared" si="108"/>
        <v>205</v>
      </c>
      <c r="F2173" s="80">
        <v>0</v>
      </c>
      <c r="G2173" s="80">
        <v>0</v>
      </c>
      <c r="H2173" s="80">
        <v>0</v>
      </c>
      <c r="I2173" s="80">
        <f t="shared" si="109"/>
        <v>297</v>
      </c>
      <c r="J2173" s="80">
        <v>12</v>
      </c>
      <c r="K2173" s="78">
        <v>1530</v>
      </c>
    </row>
    <row r="2174" spans="1:11">
      <c r="A2174" s="72" t="s">
        <v>331</v>
      </c>
      <c r="B2174" s="77">
        <v>40</v>
      </c>
      <c r="C2174" s="80">
        <v>0</v>
      </c>
      <c r="D2174" s="80">
        <v>0</v>
      </c>
      <c r="E2174" s="80">
        <f t="shared" si="108"/>
        <v>213</v>
      </c>
      <c r="F2174" s="80">
        <v>0</v>
      </c>
      <c r="G2174" s="80">
        <v>0</v>
      </c>
      <c r="H2174" s="80">
        <v>0</v>
      </c>
      <c r="I2174" s="80">
        <f t="shared" si="109"/>
        <v>308</v>
      </c>
      <c r="J2174" s="80">
        <v>13</v>
      </c>
      <c r="K2174" s="78">
        <v>1890</v>
      </c>
    </row>
    <row r="2175" spans="1:11">
      <c r="A2175" s="72" t="s">
        <v>331</v>
      </c>
      <c r="B2175" s="77">
        <v>40</v>
      </c>
      <c r="C2175" s="80">
        <v>0</v>
      </c>
      <c r="D2175" s="80">
        <v>0</v>
      </c>
      <c r="E2175" s="80">
        <f t="shared" si="108"/>
        <v>221</v>
      </c>
      <c r="F2175" s="80">
        <v>0</v>
      </c>
      <c r="G2175" s="80">
        <v>0</v>
      </c>
      <c r="H2175" s="80">
        <v>0</v>
      </c>
      <c r="I2175" s="80">
        <f t="shared" si="109"/>
        <v>319</v>
      </c>
      <c r="J2175" s="80">
        <v>14</v>
      </c>
      <c r="K2175" s="78">
        <v>2250</v>
      </c>
    </row>
    <row r="2176" spans="1:11">
      <c r="A2176" s="72" t="s">
        <v>331</v>
      </c>
      <c r="B2176" s="77">
        <v>40</v>
      </c>
      <c r="C2176" s="80">
        <v>0</v>
      </c>
      <c r="D2176" s="80">
        <v>0</v>
      </c>
      <c r="E2176" s="80">
        <f t="shared" si="108"/>
        <v>229</v>
      </c>
      <c r="F2176" s="80">
        <v>0</v>
      </c>
      <c r="G2176" s="80">
        <v>0</v>
      </c>
      <c r="H2176" s="80">
        <v>0</v>
      </c>
      <c r="I2176" s="80">
        <f t="shared" si="109"/>
        <v>330</v>
      </c>
      <c r="J2176" s="80">
        <v>15</v>
      </c>
      <c r="K2176" s="78">
        <v>2745</v>
      </c>
    </row>
    <row r="2177" spans="1:11">
      <c r="A2177" s="72" t="s">
        <v>331</v>
      </c>
      <c r="B2177" s="77">
        <v>40</v>
      </c>
      <c r="C2177" s="80">
        <v>0</v>
      </c>
      <c r="D2177" s="80">
        <v>0</v>
      </c>
      <c r="E2177" s="80">
        <f t="shared" si="108"/>
        <v>237</v>
      </c>
      <c r="F2177" s="80">
        <v>0</v>
      </c>
      <c r="G2177" s="80">
        <v>0</v>
      </c>
      <c r="H2177" s="80">
        <v>0</v>
      </c>
      <c r="I2177" s="80">
        <f t="shared" si="109"/>
        <v>341</v>
      </c>
      <c r="J2177" s="80">
        <v>16</v>
      </c>
      <c r="K2177" s="78">
        <v>3240</v>
      </c>
    </row>
    <row r="2178" spans="1:11">
      <c r="A2178" s="72" t="s">
        <v>331</v>
      </c>
      <c r="B2178" s="77">
        <v>40</v>
      </c>
      <c r="C2178" s="80">
        <v>0</v>
      </c>
      <c r="D2178" s="80">
        <v>0</v>
      </c>
      <c r="E2178" s="80">
        <f t="shared" si="108"/>
        <v>245</v>
      </c>
      <c r="F2178" s="80">
        <v>0</v>
      </c>
      <c r="G2178" s="80">
        <v>0</v>
      </c>
      <c r="H2178" s="80">
        <v>0</v>
      </c>
      <c r="I2178" s="80">
        <f t="shared" si="109"/>
        <v>352</v>
      </c>
      <c r="J2178" s="80">
        <v>17</v>
      </c>
      <c r="K2178" s="78">
        <v>3870</v>
      </c>
    </row>
    <row r="2179" spans="1:11">
      <c r="A2179" s="72" t="s">
        <v>331</v>
      </c>
      <c r="B2179" s="77">
        <v>40</v>
      </c>
      <c r="C2179" s="80">
        <v>0</v>
      </c>
      <c r="D2179" s="80">
        <v>0</v>
      </c>
      <c r="E2179" s="80">
        <f t="shared" si="108"/>
        <v>253</v>
      </c>
      <c r="F2179" s="80">
        <v>0</v>
      </c>
      <c r="G2179" s="80">
        <v>0</v>
      </c>
      <c r="H2179" s="80">
        <v>0</v>
      </c>
      <c r="I2179" s="80">
        <f t="shared" si="109"/>
        <v>363</v>
      </c>
      <c r="J2179" s="80">
        <v>18</v>
      </c>
      <c r="K2179" s="78">
        <v>4500</v>
      </c>
    </row>
    <row r="2180" spans="1:11">
      <c r="A2180" s="72" t="s">
        <v>331</v>
      </c>
      <c r="B2180" s="77">
        <v>40</v>
      </c>
      <c r="C2180" s="80">
        <v>0</v>
      </c>
      <c r="D2180" s="80">
        <v>0</v>
      </c>
      <c r="E2180" s="80">
        <f t="shared" si="108"/>
        <v>261</v>
      </c>
      <c r="F2180" s="80">
        <v>0</v>
      </c>
      <c r="G2180" s="80">
        <v>0</v>
      </c>
      <c r="H2180" s="80">
        <v>0</v>
      </c>
      <c r="I2180" s="80">
        <f t="shared" si="109"/>
        <v>374</v>
      </c>
      <c r="J2180" s="80">
        <v>19</v>
      </c>
      <c r="K2180" s="78">
        <v>5265</v>
      </c>
    </row>
    <row r="2181" spans="1:11">
      <c r="A2181" s="72" t="s">
        <v>331</v>
      </c>
      <c r="B2181" s="77">
        <v>40</v>
      </c>
      <c r="C2181" s="80">
        <v>0</v>
      </c>
      <c r="D2181" s="80">
        <v>0</v>
      </c>
      <c r="E2181" s="80">
        <f t="shared" si="108"/>
        <v>269</v>
      </c>
      <c r="F2181" s="80">
        <v>0</v>
      </c>
      <c r="G2181" s="80">
        <v>0</v>
      </c>
      <c r="H2181" s="80">
        <v>0</v>
      </c>
      <c r="I2181" s="80">
        <f t="shared" si="109"/>
        <v>385</v>
      </c>
      <c r="J2181" s="80">
        <v>20</v>
      </c>
      <c r="K2181" s="78">
        <v>6120</v>
      </c>
    </row>
    <row r="2182" spans="1:11">
      <c r="A2182" s="72" t="s">
        <v>331</v>
      </c>
      <c r="B2182" s="77">
        <v>40</v>
      </c>
      <c r="C2182" s="80">
        <v>0</v>
      </c>
      <c r="D2182" s="80">
        <v>0</v>
      </c>
      <c r="E2182" s="80">
        <f t="shared" si="108"/>
        <v>277</v>
      </c>
      <c r="F2182" s="80">
        <v>0</v>
      </c>
      <c r="G2182" s="80">
        <v>0</v>
      </c>
      <c r="H2182" s="80">
        <v>0</v>
      </c>
      <c r="I2182" s="80">
        <f t="shared" si="109"/>
        <v>396</v>
      </c>
      <c r="J2182" s="80">
        <v>21</v>
      </c>
      <c r="K2182" s="78">
        <v>7155</v>
      </c>
    </row>
    <row r="2183" spans="1:11">
      <c r="A2183" s="72" t="s">
        <v>331</v>
      </c>
      <c r="B2183" s="77">
        <v>40</v>
      </c>
      <c r="C2183" s="80">
        <v>0</v>
      </c>
      <c r="D2183" s="80">
        <v>0</v>
      </c>
      <c r="E2183" s="80">
        <f t="shared" si="108"/>
        <v>285</v>
      </c>
      <c r="F2183" s="80">
        <v>0</v>
      </c>
      <c r="G2183" s="80">
        <v>0</v>
      </c>
      <c r="H2183" s="80">
        <v>0</v>
      </c>
      <c r="I2183" s="80">
        <f t="shared" si="109"/>
        <v>407</v>
      </c>
      <c r="J2183" s="80">
        <v>22</v>
      </c>
      <c r="K2183" s="78">
        <v>8235</v>
      </c>
    </row>
    <row r="2184" spans="1:11">
      <c r="A2184" s="72" t="s">
        <v>331</v>
      </c>
      <c r="B2184" s="77">
        <v>40</v>
      </c>
      <c r="C2184" s="80">
        <v>0</v>
      </c>
      <c r="D2184" s="80">
        <v>0</v>
      </c>
      <c r="E2184" s="80">
        <f t="shared" si="108"/>
        <v>293</v>
      </c>
      <c r="F2184" s="80">
        <v>0</v>
      </c>
      <c r="G2184" s="80">
        <v>0</v>
      </c>
      <c r="H2184" s="80">
        <v>0</v>
      </c>
      <c r="I2184" s="80">
        <f t="shared" si="109"/>
        <v>418</v>
      </c>
      <c r="J2184" s="80">
        <v>23</v>
      </c>
      <c r="K2184" s="78">
        <v>9495</v>
      </c>
    </row>
    <row r="2185" spans="1:11">
      <c r="A2185" s="72" t="s">
        <v>331</v>
      </c>
      <c r="B2185" s="77">
        <v>40</v>
      </c>
      <c r="C2185" s="80">
        <v>0</v>
      </c>
      <c r="D2185" s="80">
        <v>0</v>
      </c>
      <c r="E2185" s="80">
        <f t="shared" si="108"/>
        <v>301</v>
      </c>
      <c r="F2185" s="80">
        <v>0</v>
      </c>
      <c r="G2185" s="80">
        <v>0</v>
      </c>
      <c r="H2185" s="80">
        <v>0</v>
      </c>
      <c r="I2185" s="80">
        <f t="shared" si="109"/>
        <v>429</v>
      </c>
      <c r="J2185" s="80">
        <v>24</v>
      </c>
      <c r="K2185" s="78">
        <v>10845</v>
      </c>
    </row>
    <row r="2186" spans="1:11">
      <c r="A2186" s="72" t="s">
        <v>331</v>
      </c>
      <c r="B2186" s="77">
        <v>40</v>
      </c>
      <c r="C2186" s="80">
        <v>0</v>
      </c>
      <c r="D2186" s="80">
        <v>0</v>
      </c>
      <c r="E2186" s="80">
        <f t="shared" si="108"/>
        <v>309</v>
      </c>
      <c r="F2186" s="80">
        <v>0</v>
      </c>
      <c r="G2186" s="80">
        <v>0</v>
      </c>
      <c r="H2186" s="80">
        <v>0</v>
      </c>
      <c r="I2186" s="80">
        <f t="shared" si="109"/>
        <v>440</v>
      </c>
      <c r="J2186" s="80">
        <v>25</v>
      </c>
      <c r="K2186" s="78">
        <v>12330</v>
      </c>
    </row>
    <row r="2187" spans="1:11">
      <c r="A2187" s="72" t="s">
        <v>331</v>
      </c>
      <c r="B2187" s="77">
        <v>40</v>
      </c>
      <c r="C2187" s="80">
        <v>0</v>
      </c>
      <c r="D2187" s="80">
        <v>0</v>
      </c>
      <c r="E2187" s="80">
        <f t="shared" si="108"/>
        <v>317</v>
      </c>
      <c r="F2187" s="80">
        <v>0</v>
      </c>
      <c r="G2187" s="80">
        <v>0</v>
      </c>
      <c r="H2187" s="80">
        <v>0</v>
      </c>
      <c r="I2187" s="80">
        <f t="shared" si="109"/>
        <v>451</v>
      </c>
      <c r="J2187" s="80">
        <v>26</v>
      </c>
      <c r="K2187" s="78">
        <v>14085</v>
      </c>
    </row>
    <row r="2188" spans="1:11">
      <c r="A2188" s="72" t="s">
        <v>331</v>
      </c>
      <c r="B2188" s="77">
        <v>40</v>
      </c>
      <c r="C2188" s="80">
        <v>0</v>
      </c>
      <c r="D2188" s="80">
        <v>0</v>
      </c>
      <c r="E2188" s="80">
        <f t="shared" si="108"/>
        <v>325</v>
      </c>
      <c r="F2188" s="80">
        <v>0</v>
      </c>
      <c r="G2188" s="80">
        <v>0</v>
      </c>
      <c r="H2188" s="80">
        <v>0</v>
      </c>
      <c r="I2188" s="80">
        <f t="shared" si="109"/>
        <v>462</v>
      </c>
      <c r="J2188" s="80">
        <v>27</v>
      </c>
      <c r="K2188" s="78">
        <v>15930</v>
      </c>
    </row>
    <row r="2189" spans="1:11">
      <c r="A2189" s="72" t="s">
        <v>331</v>
      </c>
      <c r="B2189" s="77">
        <v>40</v>
      </c>
      <c r="C2189" s="80">
        <v>0</v>
      </c>
      <c r="D2189" s="80">
        <v>0</v>
      </c>
      <c r="E2189" s="80">
        <f t="shared" si="108"/>
        <v>333</v>
      </c>
      <c r="F2189" s="80">
        <v>0</v>
      </c>
      <c r="G2189" s="80">
        <v>0</v>
      </c>
      <c r="H2189" s="80">
        <v>0</v>
      </c>
      <c r="I2189" s="80">
        <f t="shared" si="109"/>
        <v>473</v>
      </c>
      <c r="J2189" s="80">
        <v>28</v>
      </c>
      <c r="K2189" s="78">
        <v>18045</v>
      </c>
    </row>
    <row r="2190" spans="1:11">
      <c r="A2190" s="72" t="s">
        <v>331</v>
      </c>
      <c r="B2190" s="77">
        <v>40</v>
      </c>
      <c r="C2190" s="80">
        <v>0</v>
      </c>
      <c r="D2190" s="80">
        <v>0</v>
      </c>
      <c r="E2190" s="80">
        <f t="shared" si="108"/>
        <v>341</v>
      </c>
      <c r="F2190" s="80">
        <v>0</v>
      </c>
      <c r="G2190" s="80">
        <v>0</v>
      </c>
      <c r="H2190" s="80">
        <v>0</v>
      </c>
      <c r="I2190" s="80">
        <f t="shared" si="109"/>
        <v>484</v>
      </c>
      <c r="J2190" s="80">
        <v>29</v>
      </c>
      <c r="K2190" s="78">
        <v>20295</v>
      </c>
    </row>
    <row r="2191" spans="1:11">
      <c r="A2191" s="72" t="s">
        <v>331</v>
      </c>
      <c r="B2191" s="77">
        <v>40</v>
      </c>
      <c r="C2191" s="80">
        <v>0</v>
      </c>
      <c r="D2191" s="80">
        <v>0</v>
      </c>
      <c r="E2191" s="80">
        <f t="shared" si="108"/>
        <v>349</v>
      </c>
      <c r="F2191" s="80">
        <v>0</v>
      </c>
      <c r="G2191" s="80">
        <v>0</v>
      </c>
      <c r="H2191" s="80">
        <v>0</v>
      </c>
      <c r="I2191" s="80">
        <f t="shared" si="109"/>
        <v>495</v>
      </c>
      <c r="J2191" s="80">
        <v>30</v>
      </c>
      <c r="K2191" s="78">
        <v>22770</v>
      </c>
    </row>
    <row r="2192" spans="1:11">
      <c r="A2192" s="72" t="s">
        <v>331</v>
      </c>
      <c r="B2192" s="77">
        <v>40</v>
      </c>
      <c r="C2192" s="80">
        <v>0</v>
      </c>
      <c r="D2192" s="80">
        <v>0</v>
      </c>
      <c r="E2192" s="80">
        <f t="shared" si="108"/>
        <v>357</v>
      </c>
      <c r="F2192" s="80">
        <v>0</v>
      </c>
      <c r="G2192" s="80">
        <v>0</v>
      </c>
      <c r="H2192" s="80">
        <v>0</v>
      </c>
      <c r="I2192" s="80">
        <f t="shared" si="109"/>
        <v>506</v>
      </c>
      <c r="J2192" s="80">
        <v>31</v>
      </c>
      <c r="K2192" s="78">
        <v>25560</v>
      </c>
    </row>
    <row r="2193" spans="1:11">
      <c r="A2193" s="72" t="s">
        <v>331</v>
      </c>
      <c r="B2193" s="77">
        <v>40</v>
      </c>
      <c r="C2193" s="80">
        <v>0</v>
      </c>
      <c r="D2193" s="80">
        <v>0</v>
      </c>
      <c r="E2193" s="80">
        <f t="shared" si="108"/>
        <v>365</v>
      </c>
      <c r="F2193" s="80">
        <v>0</v>
      </c>
      <c r="G2193" s="80">
        <v>0</v>
      </c>
      <c r="H2193" s="80">
        <v>0</v>
      </c>
      <c r="I2193" s="80">
        <f t="shared" si="109"/>
        <v>517</v>
      </c>
      <c r="J2193" s="80">
        <v>32</v>
      </c>
      <c r="K2193" s="78">
        <v>28440</v>
      </c>
    </row>
    <row r="2194" spans="1:11">
      <c r="A2194" s="72" t="s">
        <v>331</v>
      </c>
      <c r="B2194" s="77">
        <v>40</v>
      </c>
      <c r="C2194" s="80">
        <v>0</v>
      </c>
      <c r="D2194" s="80">
        <v>0</v>
      </c>
      <c r="E2194" s="80">
        <f t="shared" si="108"/>
        <v>373</v>
      </c>
      <c r="F2194" s="80">
        <v>0</v>
      </c>
      <c r="G2194" s="80">
        <v>0</v>
      </c>
      <c r="H2194" s="80">
        <v>0</v>
      </c>
      <c r="I2194" s="80">
        <f t="shared" si="109"/>
        <v>528</v>
      </c>
      <c r="J2194" s="80">
        <v>33</v>
      </c>
      <c r="K2194" s="78">
        <v>31770</v>
      </c>
    </row>
    <row r="2195" spans="1:11">
      <c r="A2195" s="72" t="s">
        <v>331</v>
      </c>
      <c r="B2195" s="77">
        <v>40</v>
      </c>
      <c r="C2195" s="80">
        <v>0</v>
      </c>
      <c r="D2195" s="80">
        <v>0</v>
      </c>
      <c r="E2195" s="80">
        <f t="shared" si="108"/>
        <v>381</v>
      </c>
      <c r="F2195" s="80">
        <v>0</v>
      </c>
      <c r="G2195" s="80">
        <v>0</v>
      </c>
      <c r="H2195" s="80">
        <v>0</v>
      </c>
      <c r="I2195" s="80">
        <f t="shared" si="109"/>
        <v>539</v>
      </c>
      <c r="J2195" s="80">
        <v>34</v>
      </c>
      <c r="K2195" s="78">
        <v>35280</v>
      </c>
    </row>
    <row r="2196" spans="1:11">
      <c r="A2196" s="72" t="s">
        <v>331</v>
      </c>
      <c r="B2196" s="77">
        <v>40</v>
      </c>
      <c r="C2196" s="80">
        <v>0</v>
      </c>
      <c r="D2196" s="80">
        <v>0</v>
      </c>
      <c r="E2196" s="80">
        <f t="shared" si="108"/>
        <v>389</v>
      </c>
      <c r="F2196" s="80">
        <v>0</v>
      </c>
      <c r="G2196" s="80">
        <v>0</v>
      </c>
      <c r="H2196" s="80">
        <v>0</v>
      </c>
      <c r="I2196" s="80">
        <f t="shared" si="109"/>
        <v>550</v>
      </c>
      <c r="J2196" s="80">
        <v>35</v>
      </c>
      <c r="K2196" s="78">
        <v>39150</v>
      </c>
    </row>
    <row r="2197" spans="1:11">
      <c r="A2197" s="72" t="s">
        <v>331</v>
      </c>
      <c r="B2197" s="77">
        <v>40</v>
      </c>
      <c r="C2197" s="80">
        <v>0</v>
      </c>
      <c r="D2197" s="80">
        <v>0</v>
      </c>
      <c r="E2197" s="80">
        <f t="shared" si="108"/>
        <v>397</v>
      </c>
      <c r="F2197" s="80">
        <v>0</v>
      </c>
      <c r="G2197" s="80">
        <v>0</v>
      </c>
      <c r="H2197" s="80">
        <v>0</v>
      </c>
      <c r="I2197" s="80">
        <f t="shared" si="109"/>
        <v>561</v>
      </c>
      <c r="J2197" s="80">
        <v>36</v>
      </c>
      <c r="K2197" s="78">
        <v>43380</v>
      </c>
    </row>
    <row r="2198" spans="1:11">
      <c r="A2198" s="72" t="s">
        <v>331</v>
      </c>
      <c r="B2198" s="77">
        <v>40</v>
      </c>
      <c r="C2198" s="80">
        <v>0</v>
      </c>
      <c r="D2198" s="80">
        <v>0</v>
      </c>
      <c r="E2198" s="80">
        <f t="shared" si="108"/>
        <v>405</v>
      </c>
      <c r="F2198" s="80">
        <v>0</v>
      </c>
      <c r="G2198" s="80">
        <v>0</v>
      </c>
      <c r="H2198" s="80">
        <v>0</v>
      </c>
      <c r="I2198" s="80">
        <f t="shared" si="109"/>
        <v>572</v>
      </c>
      <c r="J2198" s="80">
        <v>37</v>
      </c>
      <c r="K2198" s="78">
        <v>48150</v>
      </c>
    </row>
    <row r="2199" spans="1:11">
      <c r="A2199" s="72" t="s">
        <v>331</v>
      </c>
      <c r="B2199" s="77">
        <v>40</v>
      </c>
      <c r="C2199" s="80">
        <v>0</v>
      </c>
      <c r="D2199" s="80">
        <v>0</v>
      </c>
      <c r="E2199" s="80">
        <f t="shared" si="108"/>
        <v>413</v>
      </c>
      <c r="F2199" s="80">
        <v>0</v>
      </c>
      <c r="G2199" s="80">
        <v>0</v>
      </c>
      <c r="H2199" s="80">
        <v>0</v>
      </c>
      <c r="I2199" s="80">
        <f t="shared" si="109"/>
        <v>583</v>
      </c>
      <c r="J2199" s="80">
        <v>38</v>
      </c>
      <c r="K2199" s="78">
        <v>53100</v>
      </c>
    </row>
    <row r="2200" spans="1:11">
      <c r="A2200" s="72" t="s">
        <v>331</v>
      </c>
      <c r="B2200" s="77">
        <v>40</v>
      </c>
      <c r="C2200" s="80">
        <v>0</v>
      </c>
      <c r="D2200" s="80">
        <v>0</v>
      </c>
      <c r="E2200" s="80">
        <f t="shared" si="108"/>
        <v>421</v>
      </c>
      <c r="F2200" s="80">
        <v>0</v>
      </c>
      <c r="G2200" s="80">
        <v>0</v>
      </c>
      <c r="H2200" s="80">
        <v>0</v>
      </c>
      <c r="I2200" s="80">
        <f t="shared" si="109"/>
        <v>594</v>
      </c>
      <c r="J2200" s="80">
        <v>39</v>
      </c>
      <c r="K2200" s="78">
        <v>58500</v>
      </c>
    </row>
    <row r="2201" spans="1:11">
      <c r="A2201" s="72" t="s">
        <v>331</v>
      </c>
      <c r="B2201" s="77">
        <v>40</v>
      </c>
      <c r="C2201" s="80">
        <v>0</v>
      </c>
      <c r="D2201" s="80">
        <v>0</v>
      </c>
      <c r="E2201" s="80">
        <f t="shared" si="108"/>
        <v>429</v>
      </c>
      <c r="F2201" s="80">
        <v>0</v>
      </c>
      <c r="G2201" s="80">
        <v>0</v>
      </c>
      <c r="H2201" s="80">
        <v>0</v>
      </c>
      <c r="I2201" s="80">
        <f t="shared" si="109"/>
        <v>605</v>
      </c>
      <c r="J2201" s="80">
        <v>40</v>
      </c>
      <c r="K2201" s="78">
        <v>63900</v>
      </c>
    </row>
    <row r="2202" spans="1:11">
      <c r="A2202" s="72" t="s">
        <v>331</v>
      </c>
      <c r="B2202" s="77">
        <v>40</v>
      </c>
      <c r="C2202" s="80">
        <v>0</v>
      </c>
      <c r="D2202" s="80">
        <v>0</v>
      </c>
      <c r="E2202" s="80">
        <f t="shared" si="108"/>
        <v>437</v>
      </c>
      <c r="F2202" s="80">
        <v>0</v>
      </c>
      <c r="G2202" s="80">
        <v>0</v>
      </c>
      <c r="H2202" s="80">
        <v>0</v>
      </c>
      <c r="I2202" s="80">
        <f t="shared" si="109"/>
        <v>616</v>
      </c>
      <c r="J2202" s="80">
        <v>41</v>
      </c>
      <c r="K2202" s="78">
        <v>70200</v>
      </c>
    </row>
    <row r="2203" spans="1:11">
      <c r="A2203" s="72" t="s">
        <v>331</v>
      </c>
      <c r="B2203" s="77">
        <v>40</v>
      </c>
      <c r="C2203" s="80">
        <v>0</v>
      </c>
      <c r="D2203" s="80">
        <v>0</v>
      </c>
      <c r="E2203" s="80">
        <f t="shared" si="108"/>
        <v>445</v>
      </c>
      <c r="F2203" s="80">
        <v>0</v>
      </c>
      <c r="G2203" s="80">
        <v>0</v>
      </c>
      <c r="H2203" s="80">
        <v>0</v>
      </c>
      <c r="I2203" s="80">
        <f t="shared" si="109"/>
        <v>627</v>
      </c>
      <c r="J2203" s="80">
        <v>42</v>
      </c>
      <c r="K2203" s="78">
        <v>76950</v>
      </c>
    </row>
    <row r="2204" spans="1:11">
      <c r="A2204" s="72" t="s">
        <v>331</v>
      </c>
      <c r="B2204" s="77">
        <v>40</v>
      </c>
      <c r="C2204" s="80">
        <v>0</v>
      </c>
      <c r="D2204" s="80">
        <v>0</v>
      </c>
      <c r="E2204" s="80">
        <f t="shared" si="108"/>
        <v>453</v>
      </c>
      <c r="F2204" s="80">
        <v>0</v>
      </c>
      <c r="G2204" s="80">
        <v>0</v>
      </c>
      <c r="H2204" s="80">
        <v>0</v>
      </c>
      <c r="I2204" s="80">
        <f t="shared" si="109"/>
        <v>638</v>
      </c>
      <c r="J2204" s="80">
        <v>43</v>
      </c>
      <c r="K2204" s="78">
        <v>84150</v>
      </c>
    </row>
    <row r="2205" spans="1:11">
      <c r="A2205" s="72" t="s">
        <v>331</v>
      </c>
      <c r="B2205" s="77">
        <v>40</v>
      </c>
      <c r="C2205" s="80">
        <v>0</v>
      </c>
      <c r="D2205" s="80">
        <v>0</v>
      </c>
      <c r="E2205" s="80">
        <f t="shared" si="108"/>
        <v>461</v>
      </c>
      <c r="F2205" s="80">
        <v>0</v>
      </c>
      <c r="G2205" s="80">
        <v>0</v>
      </c>
      <c r="H2205" s="80">
        <v>0</v>
      </c>
      <c r="I2205" s="80">
        <f t="shared" si="109"/>
        <v>649</v>
      </c>
      <c r="J2205" s="80">
        <v>44</v>
      </c>
      <c r="K2205" s="78">
        <v>91800</v>
      </c>
    </row>
    <row r="2206" spans="1:11">
      <c r="A2206" s="72" t="s">
        <v>331</v>
      </c>
      <c r="B2206" s="77">
        <v>40</v>
      </c>
      <c r="C2206" s="80">
        <v>0</v>
      </c>
      <c r="D2206" s="80">
        <v>0</v>
      </c>
      <c r="E2206" s="80">
        <f t="shared" si="108"/>
        <v>469</v>
      </c>
      <c r="F2206" s="80">
        <v>0</v>
      </c>
      <c r="G2206" s="80">
        <v>0</v>
      </c>
      <c r="H2206" s="80">
        <v>0</v>
      </c>
      <c r="I2206" s="80">
        <f t="shared" si="109"/>
        <v>660</v>
      </c>
      <c r="J2206" s="80">
        <v>45</v>
      </c>
      <c r="K2206" s="78">
        <v>99900</v>
      </c>
    </row>
    <row r="2207" spans="1:11">
      <c r="A2207" s="72" t="s">
        <v>331</v>
      </c>
      <c r="B2207" s="77">
        <v>40</v>
      </c>
      <c r="C2207" s="80">
        <v>0</v>
      </c>
      <c r="D2207" s="80">
        <v>0</v>
      </c>
      <c r="E2207" s="80">
        <f t="shared" si="108"/>
        <v>477</v>
      </c>
      <c r="F2207" s="80">
        <v>0</v>
      </c>
      <c r="G2207" s="80">
        <v>0</v>
      </c>
      <c r="H2207" s="80">
        <v>0</v>
      </c>
      <c r="I2207" s="80">
        <f t="shared" si="109"/>
        <v>671</v>
      </c>
      <c r="J2207" s="80">
        <v>46</v>
      </c>
      <c r="K2207" s="78">
        <v>108900</v>
      </c>
    </row>
    <row r="2208" spans="1:11">
      <c r="A2208" s="72" t="s">
        <v>331</v>
      </c>
      <c r="B2208" s="77">
        <v>40</v>
      </c>
      <c r="C2208" s="80">
        <v>0</v>
      </c>
      <c r="D2208" s="80">
        <v>0</v>
      </c>
      <c r="E2208" s="80">
        <f t="shared" si="108"/>
        <v>485</v>
      </c>
      <c r="F2208" s="80">
        <v>0</v>
      </c>
      <c r="G2208" s="80">
        <v>0</v>
      </c>
      <c r="H2208" s="80">
        <v>0</v>
      </c>
      <c r="I2208" s="80">
        <f t="shared" si="109"/>
        <v>682</v>
      </c>
      <c r="J2208" s="80">
        <v>47</v>
      </c>
      <c r="K2208" s="78">
        <v>117900</v>
      </c>
    </row>
    <row r="2209" spans="1:11">
      <c r="A2209" s="72" t="s">
        <v>331</v>
      </c>
      <c r="B2209" s="77">
        <v>40</v>
      </c>
      <c r="C2209" s="80">
        <v>0</v>
      </c>
      <c r="D2209" s="80">
        <v>0</v>
      </c>
      <c r="E2209" s="80">
        <f t="shared" si="108"/>
        <v>493</v>
      </c>
      <c r="F2209" s="80">
        <v>0</v>
      </c>
      <c r="G2209" s="80">
        <v>0</v>
      </c>
      <c r="H2209" s="80">
        <v>0</v>
      </c>
      <c r="I2209" s="80">
        <f t="shared" si="109"/>
        <v>693</v>
      </c>
      <c r="J2209" s="80">
        <v>48</v>
      </c>
      <c r="K2209" s="78">
        <v>127800</v>
      </c>
    </row>
    <row r="2210" spans="1:11">
      <c r="A2210" s="72" t="s">
        <v>331</v>
      </c>
      <c r="B2210" s="77">
        <v>40</v>
      </c>
      <c r="C2210" s="80">
        <v>0</v>
      </c>
      <c r="D2210" s="80">
        <v>0</v>
      </c>
      <c r="E2210" s="80">
        <f t="shared" si="108"/>
        <v>501</v>
      </c>
      <c r="F2210" s="80">
        <v>0</v>
      </c>
      <c r="G2210" s="80">
        <v>0</v>
      </c>
      <c r="H2210" s="80">
        <v>0</v>
      </c>
      <c r="I2210" s="80">
        <f t="shared" si="109"/>
        <v>704</v>
      </c>
      <c r="J2210" s="80">
        <v>49</v>
      </c>
      <c r="K2210" s="78">
        <v>138600</v>
      </c>
    </row>
    <row r="2211" spans="1:11">
      <c r="A2211" s="72" t="s">
        <v>331</v>
      </c>
      <c r="B2211" s="77">
        <v>40</v>
      </c>
      <c r="C2211" s="80">
        <v>0</v>
      </c>
      <c r="D2211" s="80">
        <v>0</v>
      </c>
      <c r="E2211" s="80">
        <f t="shared" si="108"/>
        <v>509</v>
      </c>
      <c r="F2211" s="80">
        <v>0</v>
      </c>
      <c r="G2211" s="80">
        <v>0</v>
      </c>
      <c r="H2211" s="80">
        <v>0</v>
      </c>
      <c r="I2211" s="80">
        <f t="shared" si="109"/>
        <v>715</v>
      </c>
      <c r="J2211" s="80">
        <v>50</v>
      </c>
      <c r="K2211" s="78">
        <v>150300</v>
      </c>
    </row>
    <row r="2212" spans="1:11">
      <c r="A2212" s="72" t="s">
        <v>331</v>
      </c>
      <c r="B2212" s="77">
        <v>40</v>
      </c>
      <c r="C2212" s="80">
        <v>0</v>
      </c>
      <c r="D2212" s="80">
        <v>0</v>
      </c>
      <c r="E2212" s="80">
        <f t="shared" si="108"/>
        <v>517</v>
      </c>
      <c r="F2212" s="80">
        <v>0</v>
      </c>
      <c r="G2212" s="80">
        <v>0</v>
      </c>
      <c r="H2212" s="80">
        <v>0</v>
      </c>
      <c r="I2212" s="80">
        <f t="shared" si="109"/>
        <v>726</v>
      </c>
      <c r="J2212" s="80">
        <v>51</v>
      </c>
      <c r="K2212" s="78">
        <v>162450</v>
      </c>
    </row>
    <row r="2213" spans="1:11">
      <c r="A2213" s="72" t="s">
        <v>331</v>
      </c>
      <c r="B2213" s="77">
        <v>40</v>
      </c>
      <c r="C2213" s="80">
        <v>0</v>
      </c>
      <c r="D2213" s="80">
        <v>0</v>
      </c>
      <c r="E2213" s="80">
        <f t="shared" si="108"/>
        <v>525</v>
      </c>
      <c r="F2213" s="80">
        <v>0</v>
      </c>
      <c r="G2213" s="80">
        <v>0</v>
      </c>
      <c r="H2213" s="80">
        <v>0</v>
      </c>
      <c r="I2213" s="80">
        <f t="shared" si="109"/>
        <v>737</v>
      </c>
      <c r="J2213" s="80">
        <v>52</v>
      </c>
      <c r="K2213" s="78">
        <v>175500</v>
      </c>
    </row>
    <row r="2214" spans="1:11">
      <c r="A2214" s="72" t="s">
        <v>331</v>
      </c>
      <c r="B2214" s="77">
        <v>40</v>
      </c>
      <c r="C2214" s="80">
        <v>0</v>
      </c>
      <c r="D2214" s="80">
        <v>0</v>
      </c>
      <c r="E2214" s="80">
        <f t="shared" si="108"/>
        <v>533</v>
      </c>
      <c r="F2214" s="80">
        <v>0</v>
      </c>
      <c r="G2214" s="80">
        <v>0</v>
      </c>
      <c r="H2214" s="80">
        <v>0</v>
      </c>
      <c r="I2214" s="80">
        <f t="shared" si="109"/>
        <v>748</v>
      </c>
      <c r="J2214" s="80">
        <v>53</v>
      </c>
      <c r="K2214" s="78">
        <v>189000</v>
      </c>
    </row>
    <row r="2215" spans="1:11">
      <c r="A2215" s="72" t="s">
        <v>331</v>
      </c>
      <c r="B2215" s="77">
        <v>40</v>
      </c>
      <c r="C2215" s="80">
        <v>0</v>
      </c>
      <c r="D2215" s="80">
        <v>0</v>
      </c>
      <c r="E2215" s="80">
        <f t="shared" si="108"/>
        <v>541</v>
      </c>
      <c r="F2215" s="80">
        <v>0</v>
      </c>
      <c r="G2215" s="80">
        <v>0</v>
      </c>
      <c r="H2215" s="80">
        <v>0</v>
      </c>
      <c r="I2215" s="80">
        <f t="shared" si="109"/>
        <v>759</v>
      </c>
      <c r="J2215" s="80">
        <v>54</v>
      </c>
      <c r="K2215" s="78">
        <v>203850</v>
      </c>
    </row>
    <row r="2216" spans="1:11">
      <c r="A2216" s="72" t="s">
        <v>331</v>
      </c>
      <c r="B2216" s="77">
        <v>40</v>
      </c>
      <c r="C2216" s="80">
        <v>0</v>
      </c>
      <c r="D2216" s="80">
        <v>0</v>
      </c>
      <c r="E2216" s="80">
        <f t="shared" si="108"/>
        <v>549</v>
      </c>
      <c r="F2216" s="80">
        <v>0</v>
      </c>
      <c r="G2216" s="80">
        <v>0</v>
      </c>
      <c r="H2216" s="80">
        <v>0</v>
      </c>
      <c r="I2216" s="80">
        <f t="shared" si="109"/>
        <v>770</v>
      </c>
      <c r="J2216" s="80">
        <v>55</v>
      </c>
      <c r="K2216" s="78">
        <v>219600</v>
      </c>
    </row>
    <row r="2217" spans="1:11">
      <c r="A2217" s="72" t="s">
        <v>331</v>
      </c>
      <c r="B2217" s="77">
        <v>40</v>
      </c>
      <c r="C2217" s="80">
        <v>0</v>
      </c>
      <c r="D2217" s="80">
        <v>0</v>
      </c>
      <c r="E2217" s="80">
        <f t="shared" si="108"/>
        <v>557</v>
      </c>
      <c r="F2217" s="80">
        <v>0</v>
      </c>
      <c r="G2217" s="80">
        <v>0</v>
      </c>
      <c r="H2217" s="80">
        <v>0</v>
      </c>
      <c r="I2217" s="80">
        <f t="shared" si="109"/>
        <v>781</v>
      </c>
      <c r="J2217" s="80">
        <v>56</v>
      </c>
      <c r="K2217" s="78">
        <v>235800</v>
      </c>
    </row>
    <row r="2218" spans="1:11">
      <c r="A2218" s="72" t="s">
        <v>331</v>
      </c>
      <c r="B2218" s="77">
        <v>40</v>
      </c>
      <c r="C2218" s="80">
        <v>0</v>
      </c>
      <c r="D2218" s="80">
        <v>0</v>
      </c>
      <c r="E2218" s="80">
        <f t="shared" si="108"/>
        <v>565</v>
      </c>
      <c r="F2218" s="80">
        <v>0</v>
      </c>
      <c r="G2218" s="80">
        <v>0</v>
      </c>
      <c r="H2218" s="80">
        <v>0</v>
      </c>
      <c r="I2218" s="80">
        <f t="shared" si="109"/>
        <v>792</v>
      </c>
      <c r="J2218" s="80">
        <v>57</v>
      </c>
      <c r="K2218" s="78">
        <v>253350</v>
      </c>
    </row>
    <row r="2219" spans="1:11">
      <c r="A2219" s="72" t="s">
        <v>331</v>
      </c>
      <c r="B2219" s="77">
        <v>40</v>
      </c>
      <c r="C2219" s="80">
        <v>0</v>
      </c>
      <c r="D2219" s="80">
        <v>0</v>
      </c>
      <c r="E2219" s="80">
        <f t="shared" si="108"/>
        <v>573</v>
      </c>
      <c r="F2219" s="80">
        <v>0</v>
      </c>
      <c r="G2219" s="80">
        <v>0</v>
      </c>
      <c r="H2219" s="80">
        <v>0</v>
      </c>
      <c r="I2219" s="80">
        <f t="shared" si="109"/>
        <v>803</v>
      </c>
      <c r="J2219" s="80">
        <v>58</v>
      </c>
      <c r="K2219" s="78">
        <v>272250</v>
      </c>
    </row>
    <row r="2220" spans="1:11">
      <c r="A2220" s="72" t="s">
        <v>331</v>
      </c>
      <c r="B2220" s="77">
        <v>40</v>
      </c>
      <c r="C2220" s="80">
        <v>0</v>
      </c>
      <c r="D2220" s="80">
        <v>0</v>
      </c>
      <c r="E2220" s="80">
        <f t="shared" si="108"/>
        <v>581</v>
      </c>
      <c r="F2220" s="80">
        <v>0</v>
      </c>
      <c r="G2220" s="80">
        <v>0</v>
      </c>
      <c r="H2220" s="80">
        <v>0</v>
      </c>
      <c r="I2220" s="80">
        <f t="shared" si="109"/>
        <v>814</v>
      </c>
      <c r="J2220" s="80">
        <v>59</v>
      </c>
      <c r="K2220" s="78">
        <v>291600</v>
      </c>
    </row>
    <row r="2221" spans="1:11">
      <c r="A2221" s="72" t="s">
        <v>331</v>
      </c>
      <c r="B2221" s="77">
        <v>40</v>
      </c>
      <c r="C2221" s="80">
        <v>0</v>
      </c>
      <c r="D2221" s="80">
        <v>0</v>
      </c>
      <c r="E2221" s="80">
        <f t="shared" si="108"/>
        <v>589</v>
      </c>
      <c r="F2221" s="80">
        <v>0</v>
      </c>
      <c r="G2221" s="80">
        <v>0</v>
      </c>
      <c r="H2221" s="80">
        <v>0</v>
      </c>
      <c r="I2221" s="80">
        <f t="shared" si="109"/>
        <v>825</v>
      </c>
      <c r="J2221" s="80">
        <v>60</v>
      </c>
      <c r="K2221" s="78">
        <v>312750</v>
      </c>
    </row>
    <row r="2222" spans="1:11">
      <c r="A2222" s="72" t="s">
        <v>331</v>
      </c>
      <c r="B2222" s="77">
        <v>40</v>
      </c>
      <c r="C2222" s="80">
        <v>0</v>
      </c>
      <c r="D2222" s="80">
        <v>0</v>
      </c>
      <c r="E2222" s="80">
        <f t="shared" si="108"/>
        <v>597</v>
      </c>
      <c r="F2222" s="80">
        <v>0</v>
      </c>
      <c r="G2222" s="80">
        <v>0</v>
      </c>
      <c r="H2222" s="80">
        <v>0</v>
      </c>
      <c r="I2222" s="80">
        <f t="shared" si="109"/>
        <v>836</v>
      </c>
      <c r="J2222" s="80">
        <v>61</v>
      </c>
      <c r="K2222" s="78">
        <v>334800</v>
      </c>
    </row>
    <row r="2223" spans="1:11">
      <c r="A2223" s="72" t="s">
        <v>331</v>
      </c>
      <c r="B2223" s="77">
        <v>40</v>
      </c>
      <c r="C2223" s="80">
        <v>0</v>
      </c>
      <c r="D2223" s="80">
        <v>0</v>
      </c>
      <c r="E2223" s="80">
        <f t="shared" si="108"/>
        <v>605</v>
      </c>
      <c r="F2223" s="80">
        <v>0</v>
      </c>
      <c r="G2223" s="80">
        <v>0</v>
      </c>
      <c r="H2223" s="80">
        <v>0</v>
      </c>
      <c r="I2223" s="80">
        <f t="shared" si="109"/>
        <v>847</v>
      </c>
      <c r="J2223" s="80">
        <v>62</v>
      </c>
      <c r="K2223" s="78">
        <v>358200</v>
      </c>
    </row>
    <row r="2224" spans="1:11">
      <c r="A2224" s="72" t="s">
        <v>331</v>
      </c>
      <c r="B2224" s="77">
        <v>40</v>
      </c>
      <c r="C2224" s="80">
        <v>0</v>
      </c>
      <c r="D2224" s="80">
        <v>0</v>
      </c>
      <c r="E2224" s="80">
        <f t="shared" si="108"/>
        <v>613</v>
      </c>
      <c r="F2224" s="80">
        <v>0</v>
      </c>
      <c r="G2224" s="80">
        <v>0</v>
      </c>
      <c r="H2224" s="80">
        <v>0</v>
      </c>
      <c r="I2224" s="80">
        <f t="shared" si="109"/>
        <v>858</v>
      </c>
      <c r="J2224" s="80">
        <v>63</v>
      </c>
      <c r="K2224" s="78">
        <v>382950</v>
      </c>
    </row>
    <row r="2225" spans="1:11">
      <c r="A2225" s="72" t="s">
        <v>331</v>
      </c>
      <c r="B2225" s="77">
        <v>40</v>
      </c>
      <c r="C2225" s="80">
        <v>0</v>
      </c>
      <c r="D2225" s="80">
        <v>0</v>
      </c>
      <c r="E2225" s="80">
        <f t="shared" si="108"/>
        <v>621</v>
      </c>
      <c r="F2225" s="80">
        <v>0</v>
      </c>
      <c r="G2225" s="80">
        <v>0</v>
      </c>
      <c r="H2225" s="80">
        <v>0</v>
      </c>
      <c r="I2225" s="80">
        <f t="shared" si="109"/>
        <v>869</v>
      </c>
      <c r="J2225" s="80">
        <v>64</v>
      </c>
      <c r="K2225" s="78">
        <v>408600</v>
      </c>
    </row>
    <row r="2226" spans="1:11">
      <c r="A2226" s="72" t="s">
        <v>331</v>
      </c>
      <c r="B2226" s="77">
        <v>40</v>
      </c>
      <c r="C2226" s="80">
        <v>0</v>
      </c>
      <c r="D2226" s="80">
        <v>0</v>
      </c>
      <c r="E2226" s="80">
        <f t="shared" si="108"/>
        <v>629</v>
      </c>
      <c r="F2226" s="80">
        <v>0</v>
      </c>
      <c r="G2226" s="80">
        <v>0</v>
      </c>
      <c r="H2226" s="80">
        <v>0</v>
      </c>
      <c r="I2226" s="80">
        <f t="shared" si="109"/>
        <v>880</v>
      </c>
      <c r="J2226" s="80">
        <v>65</v>
      </c>
      <c r="K2226" s="78">
        <v>436500</v>
      </c>
    </row>
    <row r="2227" spans="1:11">
      <c r="A2227" s="72" t="s">
        <v>331</v>
      </c>
      <c r="B2227" s="77">
        <v>40</v>
      </c>
      <c r="C2227" s="80">
        <v>0</v>
      </c>
      <c r="D2227" s="80">
        <v>0</v>
      </c>
      <c r="E2227" s="80">
        <f t="shared" ref="E2227:E2241" si="110">117+8*(J2227-1)</f>
        <v>637</v>
      </c>
      <c r="F2227" s="80">
        <v>0</v>
      </c>
      <c r="G2227" s="80">
        <v>0</v>
      </c>
      <c r="H2227" s="80">
        <v>0</v>
      </c>
      <c r="I2227" s="80">
        <f t="shared" ref="I2227:I2241" si="111">176+11*(J2227-1)</f>
        <v>891</v>
      </c>
      <c r="J2227" s="80">
        <v>66</v>
      </c>
      <c r="K2227" s="78">
        <v>464850</v>
      </c>
    </row>
    <row r="2228" spans="1:11">
      <c r="A2228" s="72" t="s">
        <v>331</v>
      </c>
      <c r="B2228" s="77">
        <v>40</v>
      </c>
      <c r="C2228" s="80">
        <v>0</v>
      </c>
      <c r="D2228" s="80">
        <v>0</v>
      </c>
      <c r="E2228" s="80">
        <f t="shared" si="110"/>
        <v>645</v>
      </c>
      <c r="F2228" s="80">
        <v>0</v>
      </c>
      <c r="G2228" s="80">
        <v>0</v>
      </c>
      <c r="H2228" s="80">
        <v>0</v>
      </c>
      <c r="I2228" s="80">
        <f t="shared" si="111"/>
        <v>902</v>
      </c>
      <c r="J2228" s="80">
        <v>67</v>
      </c>
      <c r="K2228" s="78">
        <v>495900</v>
      </c>
    </row>
    <row r="2229" spans="1:11">
      <c r="A2229" s="72" t="s">
        <v>331</v>
      </c>
      <c r="B2229" s="77">
        <v>40</v>
      </c>
      <c r="C2229" s="80">
        <v>0</v>
      </c>
      <c r="D2229" s="80">
        <v>0</v>
      </c>
      <c r="E2229" s="80">
        <f t="shared" si="110"/>
        <v>653</v>
      </c>
      <c r="F2229" s="80">
        <v>0</v>
      </c>
      <c r="G2229" s="80">
        <v>0</v>
      </c>
      <c r="H2229" s="80">
        <v>0</v>
      </c>
      <c r="I2229" s="80">
        <f t="shared" si="111"/>
        <v>913</v>
      </c>
      <c r="J2229" s="80">
        <v>68</v>
      </c>
      <c r="K2229" s="78">
        <v>528300</v>
      </c>
    </row>
    <row r="2230" spans="1:11">
      <c r="A2230" s="72" t="s">
        <v>331</v>
      </c>
      <c r="B2230" s="77">
        <v>40</v>
      </c>
      <c r="C2230" s="80">
        <v>0</v>
      </c>
      <c r="D2230" s="80">
        <v>0</v>
      </c>
      <c r="E2230" s="80">
        <f t="shared" si="110"/>
        <v>661</v>
      </c>
      <c r="F2230" s="80">
        <v>0</v>
      </c>
      <c r="G2230" s="80">
        <v>0</v>
      </c>
      <c r="H2230" s="80">
        <v>0</v>
      </c>
      <c r="I2230" s="80">
        <f t="shared" si="111"/>
        <v>924</v>
      </c>
      <c r="J2230" s="80">
        <v>69</v>
      </c>
      <c r="K2230" s="78">
        <v>562050</v>
      </c>
    </row>
    <row r="2231" spans="1:11">
      <c r="A2231" s="72" t="s">
        <v>331</v>
      </c>
      <c r="B2231" s="77">
        <v>40</v>
      </c>
      <c r="C2231" s="80">
        <v>0</v>
      </c>
      <c r="D2231" s="80">
        <v>0</v>
      </c>
      <c r="E2231" s="80">
        <f t="shared" si="110"/>
        <v>669</v>
      </c>
      <c r="F2231" s="80">
        <v>0</v>
      </c>
      <c r="G2231" s="80">
        <v>0</v>
      </c>
      <c r="H2231" s="80">
        <v>0</v>
      </c>
      <c r="I2231" s="80">
        <f t="shared" si="111"/>
        <v>935</v>
      </c>
      <c r="J2231" s="80">
        <v>70</v>
      </c>
      <c r="K2231" s="78">
        <v>597600</v>
      </c>
    </row>
    <row r="2232" spans="1:11">
      <c r="A2232" s="72" t="s">
        <v>331</v>
      </c>
      <c r="B2232" s="77">
        <v>40</v>
      </c>
      <c r="C2232" s="80">
        <v>0</v>
      </c>
      <c r="D2232" s="80">
        <v>0</v>
      </c>
      <c r="E2232" s="80">
        <f t="shared" si="110"/>
        <v>677</v>
      </c>
      <c r="F2232" s="80">
        <v>0</v>
      </c>
      <c r="G2232" s="80">
        <v>0</v>
      </c>
      <c r="H2232" s="80">
        <v>0</v>
      </c>
      <c r="I2232" s="80">
        <f t="shared" si="111"/>
        <v>946</v>
      </c>
      <c r="J2232" s="80">
        <v>71</v>
      </c>
      <c r="K2232" s="78">
        <v>635400</v>
      </c>
    </row>
    <row r="2233" spans="1:11">
      <c r="A2233" s="72" t="s">
        <v>331</v>
      </c>
      <c r="B2233" s="77">
        <v>40</v>
      </c>
      <c r="C2233" s="80">
        <v>0</v>
      </c>
      <c r="D2233" s="80">
        <v>0</v>
      </c>
      <c r="E2233" s="80">
        <f t="shared" si="110"/>
        <v>685</v>
      </c>
      <c r="F2233" s="80">
        <v>0</v>
      </c>
      <c r="G2233" s="80">
        <v>0</v>
      </c>
      <c r="H2233" s="80">
        <v>0</v>
      </c>
      <c r="I2233" s="80">
        <f t="shared" si="111"/>
        <v>957</v>
      </c>
      <c r="J2233" s="80">
        <v>72</v>
      </c>
      <c r="K2233" s="78">
        <v>674550</v>
      </c>
    </row>
    <row r="2234" spans="1:11">
      <c r="A2234" s="72" t="s">
        <v>331</v>
      </c>
      <c r="B2234" s="77">
        <v>40</v>
      </c>
      <c r="C2234" s="80">
        <v>0</v>
      </c>
      <c r="D2234" s="80">
        <v>0</v>
      </c>
      <c r="E2234" s="80">
        <f t="shared" si="110"/>
        <v>693</v>
      </c>
      <c r="F2234" s="80">
        <v>0</v>
      </c>
      <c r="G2234" s="80">
        <v>0</v>
      </c>
      <c r="H2234" s="80">
        <v>0</v>
      </c>
      <c r="I2234" s="80">
        <f t="shared" si="111"/>
        <v>968</v>
      </c>
      <c r="J2234" s="80">
        <v>73</v>
      </c>
      <c r="K2234" s="78">
        <v>716400</v>
      </c>
    </row>
    <row r="2235" spans="1:11">
      <c r="A2235" s="72" t="s">
        <v>331</v>
      </c>
      <c r="B2235" s="77">
        <v>40</v>
      </c>
      <c r="C2235" s="80">
        <v>0</v>
      </c>
      <c r="D2235" s="80">
        <v>0</v>
      </c>
      <c r="E2235" s="80">
        <f t="shared" si="110"/>
        <v>701</v>
      </c>
      <c r="F2235" s="80">
        <v>0</v>
      </c>
      <c r="G2235" s="80">
        <v>0</v>
      </c>
      <c r="H2235" s="80">
        <v>0</v>
      </c>
      <c r="I2235" s="80">
        <f t="shared" si="111"/>
        <v>979</v>
      </c>
      <c r="J2235" s="80">
        <v>74</v>
      </c>
      <c r="K2235" s="78">
        <v>760500</v>
      </c>
    </row>
    <row r="2236" spans="1:11">
      <c r="A2236" s="72" t="s">
        <v>331</v>
      </c>
      <c r="B2236" s="77">
        <v>40</v>
      </c>
      <c r="C2236" s="80">
        <v>0</v>
      </c>
      <c r="D2236" s="80">
        <v>0</v>
      </c>
      <c r="E2236" s="80">
        <f t="shared" si="110"/>
        <v>709</v>
      </c>
      <c r="F2236" s="80">
        <v>0</v>
      </c>
      <c r="G2236" s="80">
        <v>0</v>
      </c>
      <c r="H2236" s="80">
        <v>0</v>
      </c>
      <c r="I2236" s="80">
        <f t="shared" si="111"/>
        <v>990</v>
      </c>
      <c r="J2236" s="80">
        <v>75</v>
      </c>
      <c r="K2236" s="78">
        <v>806400</v>
      </c>
    </row>
    <row r="2237" spans="1:11">
      <c r="A2237" s="72" t="s">
        <v>331</v>
      </c>
      <c r="B2237" s="77">
        <v>40</v>
      </c>
      <c r="C2237" s="80">
        <v>0</v>
      </c>
      <c r="D2237" s="80">
        <v>0</v>
      </c>
      <c r="E2237" s="80">
        <f t="shared" si="110"/>
        <v>717</v>
      </c>
      <c r="F2237" s="80">
        <v>0</v>
      </c>
      <c r="G2237" s="80">
        <v>0</v>
      </c>
      <c r="H2237" s="80">
        <v>0</v>
      </c>
      <c r="I2237" s="80">
        <f t="shared" si="111"/>
        <v>1001</v>
      </c>
      <c r="J2237" s="80">
        <v>76</v>
      </c>
      <c r="K2237" s="78">
        <v>854100</v>
      </c>
    </row>
    <row r="2238" spans="1:11">
      <c r="A2238" s="72" t="s">
        <v>331</v>
      </c>
      <c r="B2238" s="77">
        <v>40</v>
      </c>
      <c r="C2238" s="80">
        <v>0</v>
      </c>
      <c r="D2238" s="80">
        <v>0</v>
      </c>
      <c r="E2238" s="80">
        <f t="shared" si="110"/>
        <v>725</v>
      </c>
      <c r="F2238" s="80">
        <v>0</v>
      </c>
      <c r="G2238" s="80">
        <v>0</v>
      </c>
      <c r="H2238" s="80">
        <v>0</v>
      </c>
      <c r="I2238" s="80">
        <f t="shared" si="111"/>
        <v>1012</v>
      </c>
      <c r="J2238" s="80">
        <v>77</v>
      </c>
      <c r="K2238" s="78">
        <v>904950</v>
      </c>
    </row>
    <row r="2239" spans="1:11">
      <c r="A2239" s="72" t="s">
        <v>331</v>
      </c>
      <c r="B2239" s="77">
        <v>40</v>
      </c>
      <c r="C2239" s="80">
        <v>0</v>
      </c>
      <c r="D2239" s="80">
        <v>0</v>
      </c>
      <c r="E2239" s="80">
        <f t="shared" si="110"/>
        <v>733</v>
      </c>
      <c r="F2239" s="80">
        <v>0</v>
      </c>
      <c r="G2239" s="80">
        <v>0</v>
      </c>
      <c r="H2239" s="80">
        <v>0</v>
      </c>
      <c r="I2239" s="80">
        <f t="shared" si="111"/>
        <v>1023</v>
      </c>
      <c r="J2239" s="80">
        <v>78</v>
      </c>
      <c r="K2239" s="78">
        <v>958050</v>
      </c>
    </row>
    <row r="2240" spans="1:11">
      <c r="A2240" s="72" t="s">
        <v>331</v>
      </c>
      <c r="B2240" s="77">
        <v>40</v>
      </c>
      <c r="C2240" s="80">
        <v>0</v>
      </c>
      <c r="D2240" s="80">
        <v>0</v>
      </c>
      <c r="E2240" s="80">
        <f t="shared" si="110"/>
        <v>741</v>
      </c>
      <c r="F2240" s="80">
        <v>0</v>
      </c>
      <c r="G2240" s="80">
        <v>0</v>
      </c>
      <c r="H2240" s="80">
        <v>0</v>
      </c>
      <c r="I2240" s="80">
        <f t="shared" si="111"/>
        <v>1034</v>
      </c>
      <c r="J2240" s="80">
        <v>79</v>
      </c>
      <c r="K2240" s="78">
        <v>1014300</v>
      </c>
    </row>
    <row r="2241" spans="1:11">
      <c r="A2241" s="72" t="s">
        <v>331</v>
      </c>
      <c r="B2241" s="77">
        <v>40</v>
      </c>
      <c r="C2241" s="80">
        <v>0</v>
      </c>
      <c r="D2241" s="80">
        <v>0</v>
      </c>
      <c r="E2241" s="80">
        <f t="shared" si="110"/>
        <v>749</v>
      </c>
      <c r="F2241" s="80">
        <v>0</v>
      </c>
      <c r="G2241" s="80">
        <v>0</v>
      </c>
      <c r="H2241" s="80">
        <v>0</v>
      </c>
      <c r="I2241" s="80">
        <f t="shared" si="111"/>
        <v>1045</v>
      </c>
      <c r="J2241" s="80">
        <v>80</v>
      </c>
      <c r="K2241" s="78">
        <v>1072350</v>
      </c>
    </row>
    <row r="2242" spans="1:11">
      <c r="A2242" s="82" t="s">
        <v>98</v>
      </c>
      <c r="B2242" s="80">
        <v>60</v>
      </c>
      <c r="C2242" s="80">
        <v>0</v>
      </c>
      <c r="D2242" s="80">
        <v>0</v>
      </c>
      <c r="E2242" s="80">
        <f>153+9*(J2242-1)</f>
        <v>153</v>
      </c>
      <c r="F2242" s="80">
        <v>0</v>
      </c>
      <c r="G2242" s="80">
        <v>0</v>
      </c>
      <c r="H2242" s="80">
        <v>0</v>
      </c>
      <c r="I2242" s="80">
        <f>230+14*(J2242-1)</f>
        <v>230</v>
      </c>
      <c r="J2242" s="80">
        <v>1</v>
      </c>
      <c r="K2242" s="78">
        <v>99</v>
      </c>
    </row>
    <row r="2243" spans="1:11">
      <c r="A2243" s="82" t="s">
        <v>98</v>
      </c>
      <c r="B2243" s="80">
        <v>60</v>
      </c>
      <c r="C2243" s="80">
        <v>0</v>
      </c>
      <c r="D2243" s="80">
        <v>0</v>
      </c>
      <c r="E2243" s="80">
        <f t="shared" ref="E2243:E2306" si="112">153+9*(J2243-1)</f>
        <v>162</v>
      </c>
      <c r="F2243" s="80">
        <v>0</v>
      </c>
      <c r="G2243" s="80">
        <v>0</v>
      </c>
      <c r="H2243" s="80">
        <v>0</v>
      </c>
      <c r="I2243" s="80">
        <f t="shared" ref="I2243:I2306" si="113">230+14*(J2243-1)</f>
        <v>244</v>
      </c>
      <c r="J2243" s="80">
        <v>2</v>
      </c>
      <c r="K2243" s="78">
        <v>135</v>
      </c>
    </row>
    <row r="2244" spans="1:11">
      <c r="A2244" s="82" t="s">
        <v>98</v>
      </c>
      <c r="B2244" s="80">
        <v>60</v>
      </c>
      <c r="C2244" s="80">
        <v>0</v>
      </c>
      <c r="D2244" s="80">
        <v>0</v>
      </c>
      <c r="E2244" s="80">
        <f t="shared" si="112"/>
        <v>171</v>
      </c>
      <c r="F2244" s="80">
        <v>0</v>
      </c>
      <c r="G2244" s="80">
        <v>0</v>
      </c>
      <c r="H2244" s="80">
        <v>0</v>
      </c>
      <c r="I2244" s="80">
        <f t="shared" si="113"/>
        <v>258</v>
      </c>
      <c r="J2244" s="80">
        <v>3</v>
      </c>
      <c r="K2244" s="78">
        <v>176</v>
      </c>
    </row>
    <row r="2245" spans="1:11">
      <c r="A2245" s="82" t="s">
        <v>98</v>
      </c>
      <c r="B2245" s="80">
        <v>60</v>
      </c>
      <c r="C2245" s="80">
        <v>0</v>
      </c>
      <c r="D2245" s="80">
        <v>0</v>
      </c>
      <c r="E2245" s="80">
        <f t="shared" si="112"/>
        <v>180</v>
      </c>
      <c r="F2245" s="80">
        <v>0</v>
      </c>
      <c r="G2245" s="80">
        <v>0</v>
      </c>
      <c r="H2245" s="80">
        <v>0</v>
      </c>
      <c r="I2245" s="80">
        <f t="shared" si="113"/>
        <v>272</v>
      </c>
      <c r="J2245" s="80">
        <v>4</v>
      </c>
      <c r="K2245" s="78">
        <v>225</v>
      </c>
    </row>
    <row r="2246" spans="1:11">
      <c r="A2246" s="82" t="s">
        <v>98</v>
      </c>
      <c r="B2246" s="80">
        <v>60</v>
      </c>
      <c r="C2246" s="80">
        <v>0</v>
      </c>
      <c r="D2246" s="80">
        <v>0</v>
      </c>
      <c r="E2246" s="80">
        <f t="shared" si="112"/>
        <v>189</v>
      </c>
      <c r="F2246" s="80">
        <v>0</v>
      </c>
      <c r="G2246" s="80">
        <v>0</v>
      </c>
      <c r="H2246" s="80">
        <v>0</v>
      </c>
      <c r="I2246" s="80">
        <f t="shared" si="113"/>
        <v>286</v>
      </c>
      <c r="J2246" s="80">
        <v>5</v>
      </c>
      <c r="K2246" s="78">
        <v>293</v>
      </c>
    </row>
    <row r="2247" spans="1:11">
      <c r="A2247" s="82" t="s">
        <v>98</v>
      </c>
      <c r="B2247" s="80">
        <v>60</v>
      </c>
      <c r="C2247" s="80">
        <v>0</v>
      </c>
      <c r="D2247" s="80">
        <v>0</v>
      </c>
      <c r="E2247" s="80">
        <f t="shared" si="112"/>
        <v>198</v>
      </c>
      <c r="F2247" s="80">
        <v>0</v>
      </c>
      <c r="G2247" s="80">
        <v>0</v>
      </c>
      <c r="H2247" s="80">
        <v>0</v>
      </c>
      <c r="I2247" s="80">
        <f t="shared" si="113"/>
        <v>300</v>
      </c>
      <c r="J2247" s="80">
        <v>6</v>
      </c>
      <c r="K2247" s="78">
        <v>396</v>
      </c>
    </row>
    <row r="2248" spans="1:11">
      <c r="A2248" s="82" t="s">
        <v>98</v>
      </c>
      <c r="B2248" s="80">
        <v>60</v>
      </c>
      <c r="C2248" s="80">
        <v>0</v>
      </c>
      <c r="D2248" s="80">
        <v>0</v>
      </c>
      <c r="E2248" s="80">
        <f t="shared" si="112"/>
        <v>207</v>
      </c>
      <c r="F2248" s="80">
        <v>0</v>
      </c>
      <c r="G2248" s="80">
        <v>0</v>
      </c>
      <c r="H2248" s="80">
        <v>0</v>
      </c>
      <c r="I2248" s="80">
        <f t="shared" si="113"/>
        <v>314</v>
      </c>
      <c r="J2248" s="80">
        <v>7</v>
      </c>
      <c r="K2248" s="78">
        <v>540</v>
      </c>
    </row>
    <row r="2249" spans="1:11">
      <c r="A2249" s="82" t="s">
        <v>98</v>
      </c>
      <c r="B2249" s="80">
        <v>60</v>
      </c>
      <c r="C2249" s="80">
        <v>0</v>
      </c>
      <c r="D2249" s="80">
        <v>0</v>
      </c>
      <c r="E2249" s="80">
        <f t="shared" si="112"/>
        <v>216</v>
      </c>
      <c r="F2249" s="80">
        <v>0</v>
      </c>
      <c r="G2249" s="80">
        <v>0</v>
      </c>
      <c r="H2249" s="80">
        <v>0</v>
      </c>
      <c r="I2249" s="80">
        <f t="shared" si="113"/>
        <v>328</v>
      </c>
      <c r="J2249" s="80">
        <v>8</v>
      </c>
      <c r="K2249" s="78">
        <v>675</v>
      </c>
    </row>
    <row r="2250" spans="1:11">
      <c r="A2250" s="82" t="s">
        <v>98</v>
      </c>
      <c r="B2250" s="80">
        <v>60</v>
      </c>
      <c r="C2250" s="80">
        <v>0</v>
      </c>
      <c r="D2250" s="80">
        <v>0</v>
      </c>
      <c r="E2250" s="80">
        <f t="shared" si="112"/>
        <v>225</v>
      </c>
      <c r="F2250" s="80">
        <v>0</v>
      </c>
      <c r="G2250" s="80">
        <v>0</v>
      </c>
      <c r="H2250" s="80">
        <v>0</v>
      </c>
      <c r="I2250" s="80">
        <f t="shared" si="113"/>
        <v>342</v>
      </c>
      <c r="J2250" s="80">
        <v>9</v>
      </c>
      <c r="K2250" s="78">
        <v>810</v>
      </c>
    </row>
    <row r="2251" spans="1:11">
      <c r="A2251" s="82" t="s">
        <v>98</v>
      </c>
      <c r="B2251" s="80">
        <v>60</v>
      </c>
      <c r="C2251" s="80">
        <v>0</v>
      </c>
      <c r="D2251" s="80">
        <v>0</v>
      </c>
      <c r="E2251" s="80">
        <f t="shared" si="112"/>
        <v>234</v>
      </c>
      <c r="F2251" s="80">
        <v>0</v>
      </c>
      <c r="G2251" s="80">
        <v>0</v>
      </c>
      <c r="H2251" s="80">
        <v>0</v>
      </c>
      <c r="I2251" s="80">
        <f t="shared" si="113"/>
        <v>356</v>
      </c>
      <c r="J2251" s="80">
        <v>10</v>
      </c>
      <c r="K2251" s="78">
        <v>1035</v>
      </c>
    </row>
    <row r="2252" spans="1:11">
      <c r="A2252" s="82" t="s">
        <v>98</v>
      </c>
      <c r="B2252" s="80">
        <v>60</v>
      </c>
      <c r="C2252" s="80">
        <v>0</v>
      </c>
      <c r="D2252" s="80">
        <v>0</v>
      </c>
      <c r="E2252" s="80">
        <f t="shared" si="112"/>
        <v>243</v>
      </c>
      <c r="F2252" s="80">
        <v>0</v>
      </c>
      <c r="G2252" s="80">
        <v>0</v>
      </c>
      <c r="H2252" s="80">
        <v>0</v>
      </c>
      <c r="I2252" s="80">
        <f t="shared" si="113"/>
        <v>370</v>
      </c>
      <c r="J2252" s="80">
        <v>11</v>
      </c>
      <c r="K2252" s="78">
        <v>1305</v>
      </c>
    </row>
    <row r="2253" spans="1:11">
      <c r="A2253" s="82" t="s">
        <v>98</v>
      </c>
      <c r="B2253" s="80">
        <v>60</v>
      </c>
      <c r="C2253" s="80">
        <v>0</v>
      </c>
      <c r="D2253" s="80">
        <v>0</v>
      </c>
      <c r="E2253" s="80">
        <f t="shared" si="112"/>
        <v>252</v>
      </c>
      <c r="F2253" s="80">
        <v>0</v>
      </c>
      <c r="G2253" s="80">
        <v>0</v>
      </c>
      <c r="H2253" s="80">
        <v>0</v>
      </c>
      <c r="I2253" s="80">
        <f t="shared" si="113"/>
        <v>384</v>
      </c>
      <c r="J2253" s="80">
        <v>12</v>
      </c>
      <c r="K2253" s="78">
        <v>1530</v>
      </c>
    </row>
    <row r="2254" spans="1:11">
      <c r="A2254" s="82" t="s">
        <v>98</v>
      </c>
      <c r="B2254" s="80">
        <v>60</v>
      </c>
      <c r="C2254" s="80">
        <v>0</v>
      </c>
      <c r="D2254" s="80">
        <v>0</v>
      </c>
      <c r="E2254" s="80">
        <f t="shared" si="112"/>
        <v>261</v>
      </c>
      <c r="F2254" s="80">
        <v>0</v>
      </c>
      <c r="G2254" s="80">
        <v>0</v>
      </c>
      <c r="H2254" s="80">
        <v>0</v>
      </c>
      <c r="I2254" s="80">
        <f t="shared" si="113"/>
        <v>398</v>
      </c>
      <c r="J2254" s="80">
        <v>13</v>
      </c>
      <c r="K2254" s="78">
        <v>1890</v>
      </c>
    </row>
    <row r="2255" spans="1:11">
      <c r="A2255" s="82" t="s">
        <v>98</v>
      </c>
      <c r="B2255" s="80">
        <v>60</v>
      </c>
      <c r="C2255" s="80">
        <v>0</v>
      </c>
      <c r="D2255" s="80">
        <v>0</v>
      </c>
      <c r="E2255" s="80">
        <f t="shared" si="112"/>
        <v>270</v>
      </c>
      <c r="F2255" s="80">
        <v>0</v>
      </c>
      <c r="G2255" s="80">
        <v>0</v>
      </c>
      <c r="H2255" s="80">
        <v>0</v>
      </c>
      <c r="I2255" s="80">
        <f t="shared" si="113"/>
        <v>412</v>
      </c>
      <c r="J2255" s="80">
        <v>14</v>
      </c>
      <c r="K2255" s="78">
        <v>2250</v>
      </c>
    </row>
    <row r="2256" spans="1:11">
      <c r="A2256" s="82" t="s">
        <v>98</v>
      </c>
      <c r="B2256" s="80">
        <v>60</v>
      </c>
      <c r="C2256" s="80">
        <v>0</v>
      </c>
      <c r="D2256" s="80">
        <v>0</v>
      </c>
      <c r="E2256" s="80">
        <f t="shared" si="112"/>
        <v>279</v>
      </c>
      <c r="F2256" s="80">
        <v>0</v>
      </c>
      <c r="G2256" s="80">
        <v>0</v>
      </c>
      <c r="H2256" s="80">
        <v>0</v>
      </c>
      <c r="I2256" s="80">
        <f t="shared" si="113"/>
        <v>426</v>
      </c>
      <c r="J2256" s="80">
        <v>15</v>
      </c>
      <c r="K2256" s="78">
        <v>2745</v>
      </c>
    </row>
    <row r="2257" spans="1:11">
      <c r="A2257" s="82" t="s">
        <v>98</v>
      </c>
      <c r="B2257" s="80">
        <v>60</v>
      </c>
      <c r="C2257" s="80">
        <v>0</v>
      </c>
      <c r="D2257" s="80">
        <v>0</v>
      </c>
      <c r="E2257" s="80">
        <f t="shared" si="112"/>
        <v>288</v>
      </c>
      <c r="F2257" s="80">
        <v>0</v>
      </c>
      <c r="G2257" s="80">
        <v>0</v>
      </c>
      <c r="H2257" s="80">
        <v>0</v>
      </c>
      <c r="I2257" s="80">
        <f t="shared" si="113"/>
        <v>440</v>
      </c>
      <c r="J2257" s="80">
        <v>16</v>
      </c>
      <c r="K2257" s="78">
        <v>3240</v>
      </c>
    </row>
    <row r="2258" spans="1:11">
      <c r="A2258" s="82" t="s">
        <v>98</v>
      </c>
      <c r="B2258" s="80">
        <v>60</v>
      </c>
      <c r="C2258" s="80">
        <v>0</v>
      </c>
      <c r="D2258" s="80">
        <v>0</v>
      </c>
      <c r="E2258" s="80">
        <f t="shared" si="112"/>
        <v>297</v>
      </c>
      <c r="F2258" s="80">
        <v>0</v>
      </c>
      <c r="G2258" s="80">
        <v>0</v>
      </c>
      <c r="H2258" s="80">
        <v>0</v>
      </c>
      <c r="I2258" s="80">
        <f t="shared" si="113"/>
        <v>454</v>
      </c>
      <c r="J2258" s="80">
        <v>17</v>
      </c>
      <c r="K2258" s="78">
        <v>3870</v>
      </c>
    </row>
    <row r="2259" spans="1:11">
      <c r="A2259" s="82" t="s">
        <v>98</v>
      </c>
      <c r="B2259" s="80">
        <v>60</v>
      </c>
      <c r="C2259" s="80">
        <v>0</v>
      </c>
      <c r="D2259" s="80">
        <v>0</v>
      </c>
      <c r="E2259" s="80">
        <f t="shared" si="112"/>
        <v>306</v>
      </c>
      <c r="F2259" s="80">
        <v>0</v>
      </c>
      <c r="G2259" s="80">
        <v>0</v>
      </c>
      <c r="H2259" s="80">
        <v>0</v>
      </c>
      <c r="I2259" s="80">
        <f t="shared" si="113"/>
        <v>468</v>
      </c>
      <c r="J2259" s="80">
        <v>18</v>
      </c>
      <c r="K2259" s="78">
        <v>4500</v>
      </c>
    </row>
    <row r="2260" spans="1:11">
      <c r="A2260" s="82" t="s">
        <v>98</v>
      </c>
      <c r="B2260" s="80">
        <v>60</v>
      </c>
      <c r="C2260" s="80">
        <v>0</v>
      </c>
      <c r="D2260" s="80">
        <v>0</v>
      </c>
      <c r="E2260" s="80">
        <f t="shared" si="112"/>
        <v>315</v>
      </c>
      <c r="F2260" s="80">
        <v>0</v>
      </c>
      <c r="G2260" s="80">
        <v>0</v>
      </c>
      <c r="H2260" s="80">
        <v>0</v>
      </c>
      <c r="I2260" s="80">
        <f t="shared" si="113"/>
        <v>482</v>
      </c>
      <c r="J2260" s="80">
        <v>19</v>
      </c>
      <c r="K2260" s="78">
        <v>5265</v>
      </c>
    </row>
    <row r="2261" spans="1:11">
      <c r="A2261" s="82" t="s">
        <v>98</v>
      </c>
      <c r="B2261" s="80">
        <v>60</v>
      </c>
      <c r="C2261" s="80">
        <v>0</v>
      </c>
      <c r="D2261" s="80">
        <v>0</v>
      </c>
      <c r="E2261" s="80">
        <f t="shared" si="112"/>
        <v>324</v>
      </c>
      <c r="F2261" s="80">
        <v>0</v>
      </c>
      <c r="G2261" s="80">
        <v>0</v>
      </c>
      <c r="H2261" s="80">
        <v>0</v>
      </c>
      <c r="I2261" s="80">
        <f t="shared" si="113"/>
        <v>496</v>
      </c>
      <c r="J2261" s="80">
        <v>20</v>
      </c>
      <c r="K2261" s="78">
        <v>6120</v>
      </c>
    </row>
    <row r="2262" spans="1:11">
      <c r="A2262" s="82" t="s">
        <v>98</v>
      </c>
      <c r="B2262" s="80">
        <v>60</v>
      </c>
      <c r="C2262" s="80">
        <v>0</v>
      </c>
      <c r="D2262" s="80">
        <v>0</v>
      </c>
      <c r="E2262" s="80">
        <f t="shared" si="112"/>
        <v>333</v>
      </c>
      <c r="F2262" s="80">
        <v>0</v>
      </c>
      <c r="G2262" s="80">
        <v>0</v>
      </c>
      <c r="H2262" s="80">
        <v>0</v>
      </c>
      <c r="I2262" s="80">
        <f t="shared" si="113"/>
        <v>510</v>
      </c>
      <c r="J2262" s="80">
        <v>21</v>
      </c>
      <c r="K2262" s="78">
        <v>7155</v>
      </c>
    </row>
    <row r="2263" spans="1:11">
      <c r="A2263" s="82" t="s">
        <v>98</v>
      </c>
      <c r="B2263" s="80">
        <v>60</v>
      </c>
      <c r="C2263" s="80">
        <v>0</v>
      </c>
      <c r="D2263" s="80">
        <v>0</v>
      </c>
      <c r="E2263" s="80">
        <f t="shared" si="112"/>
        <v>342</v>
      </c>
      <c r="F2263" s="80">
        <v>0</v>
      </c>
      <c r="G2263" s="80">
        <v>0</v>
      </c>
      <c r="H2263" s="80">
        <v>0</v>
      </c>
      <c r="I2263" s="80">
        <f t="shared" si="113"/>
        <v>524</v>
      </c>
      <c r="J2263" s="80">
        <v>22</v>
      </c>
      <c r="K2263" s="78">
        <v>8235</v>
      </c>
    </row>
    <row r="2264" spans="1:11">
      <c r="A2264" s="82" t="s">
        <v>98</v>
      </c>
      <c r="B2264" s="80">
        <v>60</v>
      </c>
      <c r="C2264" s="80">
        <v>0</v>
      </c>
      <c r="D2264" s="80">
        <v>0</v>
      </c>
      <c r="E2264" s="80">
        <f t="shared" si="112"/>
        <v>351</v>
      </c>
      <c r="F2264" s="80">
        <v>0</v>
      </c>
      <c r="G2264" s="80">
        <v>0</v>
      </c>
      <c r="H2264" s="80">
        <v>0</v>
      </c>
      <c r="I2264" s="80">
        <f t="shared" si="113"/>
        <v>538</v>
      </c>
      <c r="J2264" s="80">
        <v>23</v>
      </c>
      <c r="K2264" s="78">
        <v>9495</v>
      </c>
    </row>
    <row r="2265" spans="1:11">
      <c r="A2265" s="82" t="s">
        <v>98</v>
      </c>
      <c r="B2265" s="80">
        <v>60</v>
      </c>
      <c r="C2265" s="80">
        <v>0</v>
      </c>
      <c r="D2265" s="80">
        <v>0</v>
      </c>
      <c r="E2265" s="80">
        <f t="shared" si="112"/>
        <v>360</v>
      </c>
      <c r="F2265" s="80">
        <v>0</v>
      </c>
      <c r="G2265" s="80">
        <v>0</v>
      </c>
      <c r="H2265" s="80">
        <v>0</v>
      </c>
      <c r="I2265" s="80">
        <f t="shared" si="113"/>
        <v>552</v>
      </c>
      <c r="J2265" s="80">
        <v>24</v>
      </c>
      <c r="K2265" s="78">
        <v>10845</v>
      </c>
    </row>
    <row r="2266" spans="1:11">
      <c r="A2266" s="82" t="s">
        <v>98</v>
      </c>
      <c r="B2266" s="80">
        <v>60</v>
      </c>
      <c r="C2266" s="80">
        <v>0</v>
      </c>
      <c r="D2266" s="80">
        <v>0</v>
      </c>
      <c r="E2266" s="80">
        <f t="shared" si="112"/>
        <v>369</v>
      </c>
      <c r="F2266" s="80">
        <v>0</v>
      </c>
      <c r="G2266" s="80">
        <v>0</v>
      </c>
      <c r="H2266" s="80">
        <v>0</v>
      </c>
      <c r="I2266" s="80">
        <f t="shared" si="113"/>
        <v>566</v>
      </c>
      <c r="J2266" s="80">
        <v>25</v>
      </c>
      <c r="K2266" s="78">
        <v>12330</v>
      </c>
    </row>
    <row r="2267" spans="1:11">
      <c r="A2267" s="82" t="s">
        <v>98</v>
      </c>
      <c r="B2267" s="80">
        <v>60</v>
      </c>
      <c r="C2267" s="80">
        <v>0</v>
      </c>
      <c r="D2267" s="80">
        <v>0</v>
      </c>
      <c r="E2267" s="80">
        <f t="shared" si="112"/>
        <v>378</v>
      </c>
      <c r="F2267" s="80">
        <v>0</v>
      </c>
      <c r="G2267" s="80">
        <v>0</v>
      </c>
      <c r="H2267" s="80">
        <v>0</v>
      </c>
      <c r="I2267" s="80">
        <f t="shared" si="113"/>
        <v>580</v>
      </c>
      <c r="J2267" s="80">
        <v>26</v>
      </c>
      <c r="K2267" s="78">
        <v>14085</v>
      </c>
    </row>
    <row r="2268" spans="1:11">
      <c r="A2268" s="82" t="s">
        <v>98</v>
      </c>
      <c r="B2268" s="80">
        <v>60</v>
      </c>
      <c r="C2268" s="80">
        <v>0</v>
      </c>
      <c r="D2268" s="80">
        <v>0</v>
      </c>
      <c r="E2268" s="80">
        <f t="shared" si="112"/>
        <v>387</v>
      </c>
      <c r="F2268" s="80">
        <v>0</v>
      </c>
      <c r="G2268" s="80">
        <v>0</v>
      </c>
      <c r="H2268" s="80">
        <v>0</v>
      </c>
      <c r="I2268" s="80">
        <f t="shared" si="113"/>
        <v>594</v>
      </c>
      <c r="J2268" s="80">
        <v>27</v>
      </c>
      <c r="K2268" s="78">
        <v>15930</v>
      </c>
    </row>
    <row r="2269" spans="1:11">
      <c r="A2269" s="82" t="s">
        <v>98</v>
      </c>
      <c r="B2269" s="80">
        <v>60</v>
      </c>
      <c r="C2269" s="80">
        <v>0</v>
      </c>
      <c r="D2269" s="80">
        <v>0</v>
      </c>
      <c r="E2269" s="80">
        <f t="shared" si="112"/>
        <v>396</v>
      </c>
      <c r="F2269" s="80">
        <v>0</v>
      </c>
      <c r="G2269" s="80">
        <v>0</v>
      </c>
      <c r="H2269" s="80">
        <v>0</v>
      </c>
      <c r="I2269" s="80">
        <f t="shared" si="113"/>
        <v>608</v>
      </c>
      <c r="J2269" s="80">
        <v>28</v>
      </c>
      <c r="K2269" s="78">
        <v>18045</v>
      </c>
    </row>
    <row r="2270" spans="1:11">
      <c r="A2270" s="82" t="s">
        <v>98</v>
      </c>
      <c r="B2270" s="80">
        <v>60</v>
      </c>
      <c r="C2270" s="80">
        <v>0</v>
      </c>
      <c r="D2270" s="80">
        <v>0</v>
      </c>
      <c r="E2270" s="80">
        <f t="shared" si="112"/>
        <v>405</v>
      </c>
      <c r="F2270" s="80">
        <v>0</v>
      </c>
      <c r="G2270" s="80">
        <v>0</v>
      </c>
      <c r="H2270" s="80">
        <v>0</v>
      </c>
      <c r="I2270" s="80">
        <f t="shared" si="113"/>
        <v>622</v>
      </c>
      <c r="J2270" s="80">
        <v>29</v>
      </c>
      <c r="K2270" s="78">
        <v>20295</v>
      </c>
    </row>
    <row r="2271" spans="1:11">
      <c r="A2271" s="82" t="s">
        <v>98</v>
      </c>
      <c r="B2271" s="80">
        <v>60</v>
      </c>
      <c r="C2271" s="80">
        <v>0</v>
      </c>
      <c r="D2271" s="80">
        <v>0</v>
      </c>
      <c r="E2271" s="80">
        <f t="shared" si="112"/>
        <v>414</v>
      </c>
      <c r="F2271" s="80">
        <v>0</v>
      </c>
      <c r="G2271" s="80">
        <v>0</v>
      </c>
      <c r="H2271" s="80">
        <v>0</v>
      </c>
      <c r="I2271" s="80">
        <f t="shared" si="113"/>
        <v>636</v>
      </c>
      <c r="J2271" s="80">
        <v>30</v>
      </c>
      <c r="K2271" s="78">
        <v>22770</v>
      </c>
    </row>
    <row r="2272" spans="1:11">
      <c r="A2272" s="82" t="s">
        <v>98</v>
      </c>
      <c r="B2272" s="80">
        <v>60</v>
      </c>
      <c r="C2272" s="80">
        <v>0</v>
      </c>
      <c r="D2272" s="80">
        <v>0</v>
      </c>
      <c r="E2272" s="80">
        <f t="shared" si="112"/>
        <v>423</v>
      </c>
      <c r="F2272" s="80">
        <v>0</v>
      </c>
      <c r="G2272" s="80">
        <v>0</v>
      </c>
      <c r="H2272" s="80">
        <v>0</v>
      </c>
      <c r="I2272" s="80">
        <f t="shared" si="113"/>
        <v>650</v>
      </c>
      <c r="J2272" s="80">
        <v>31</v>
      </c>
      <c r="K2272" s="78">
        <v>25560</v>
      </c>
    </row>
    <row r="2273" spans="1:11">
      <c r="A2273" s="82" t="s">
        <v>98</v>
      </c>
      <c r="B2273" s="80">
        <v>60</v>
      </c>
      <c r="C2273" s="80">
        <v>0</v>
      </c>
      <c r="D2273" s="80">
        <v>0</v>
      </c>
      <c r="E2273" s="80">
        <f t="shared" si="112"/>
        <v>432</v>
      </c>
      <c r="F2273" s="80">
        <v>0</v>
      </c>
      <c r="G2273" s="80">
        <v>0</v>
      </c>
      <c r="H2273" s="80">
        <v>0</v>
      </c>
      <c r="I2273" s="80">
        <f t="shared" si="113"/>
        <v>664</v>
      </c>
      <c r="J2273" s="80">
        <v>32</v>
      </c>
      <c r="K2273" s="78">
        <v>28440</v>
      </c>
    </row>
    <row r="2274" spans="1:11">
      <c r="A2274" s="82" t="s">
        <v>98</v>
      </c>
      <c r="B2274" s="80">
        <v>60</v>
      </c>
      <c r="C2274" s="80">
        <v>0</v>
      </c>
      <c r="D2274" s="80">
        <v>0</v>
      </c>
      <c r="E2274" s="80">
        <f t="shared" si="112"/>
        <v>441</v>
      </c>
      <c r="F2274" s="80">
        <v>0</v>
      </c>
      <c r="G2274" s="80">
        <v>0</v>
      </c>
      <c r="H2274" s="80">
        <v>0</v>
      </c>
      <c r="I2274" s="80">
        <f t="shared" si="113"/>
        <v>678</v>
      </c>
      <c r="J2274" s="80">
        <v>33</v>
      </c>
      <c r="K2274" s="78">
        <v>31770</v>
      </c>
    </row>
    <row r="2275" spans="1:11">
      <c r="A2275" s="82" t="s">
        <v>98</v>
      </c>
      <c r="B2275" s="80">
        <v>60</v>
      </c>
      <c r="C2275" s="80">
        <v>0</v>
      </c>
      <c r="D2275" s="80">
        <v>0</v>
      </c>
      <c r="E2275" s="80">
        <f t="shared" si="112"/>
        <v>450</v>
      </c>
      <c r="F2275" s="80">
        <v>0</v>
      </c>
      <c r="G2275" s="80">
        <v>0</v>
      </c>
      <c r="H2275" s="80">
        <v>0</v>
      </c>
      <c r="I2275" s="80">
        <f t="shared" si="113"/>
        <v>692</v>
      </c>
      <c r="J2275" s="80">
        <v>34</v>
      </c>
      <c r="K2275" s="78">
        <v>35280</v>
      </c>
    </row>
    <row r="2276" spans="1:11">
      <c r="A2276" s="82" t="s">
        <v>98</v>
      </c>
      <c r="B2276" s="80">
        <v>60</v>
      </c>
      <c r="C2276" s="80">
        <v>0</v>
      </c>
      <c r="D2276" s="80">
        <v>0</v>
      </c>
      <c r="E2276" s="80">
        <f t="shared" si="112"/>
        <v>459</v>
      </c>
      <c r="F2276" s="80">
        <v>0</v>
      </c>
      <c r="G2276" s="80">
        <v>0</v>
      </c>
      <c r="H2276" s="80">
        <v>0</v>
      </c>
      <c r="I2276" s="80">
        <f t="shared" si="113"/>
        <v>706</v>
      </c>
      <c r="J2276" s="80">
        <v>35</v>
      </c>
      <c r="K2276" s="78">
        <v>39150</v>
      </c>
    </row>
    <row r="2277" spans="1:11">
      <c r="A2277" s="82" t="s">
        <v>98</v>
      </c>
      <c r="B2277" s="80">
        <v>60</v>
      </c>
      <c r="C2277" s="80">
        <v>0</v>
      </c>
      <c r="D2277" s="80">
        <v>0</v>
      </c>
      <c r="E2277" s="80">
        <f t="shared" si="112"/>
        <v>468</v>
      </c>
      <c r="F2277" s="80">
        <v>0</v>
      </c>
      <c r="G2277" s="80">
        <v>0</v>
      </c>
      <c r="H2277" s="80">
        <v>0</v>
      </c>
      <c r="I2277" s="80">
        <f t="shared" si="113"/>
        <v>720</v>
      </c>
      <c r="J2277" s="80">
        <v>36</v>
      </c>
      <c r="K2277" s="78">
        <v>43380</v>
      </c>
    </row>
    <row r="2278" spans="1:11">
      <c r="A2278" s="82" t="s">
        <v>98</v>
      </c>
      <c r="B2278" s="80">
        <v>60</v>
      </c>
      <c r="C2278" s="80">
        <v>0</v>
      </c>
      <c r="D2278" s="80">
        <v>0</v>
      </c>
      <c r="E2278" s="80">
        <f t="shared" si="112"/>
        <v>477</v>
      </c>
      <c r="F2278" s="80">
        <v>0</v>
      </c>
      <c r="G2278" s="80">
        <v>0</v>
      </c>
      <c r="H2278" s="80">
        <v>0</v>
      </c>
      <c r="I2278" s="80">
        <f t="shared" si="113"/>
        <v>734</v>
      </c>
      <c r="J2278" s="80">
        <v>37</v>
      </c>
      <c r="K2278" s="78">
        <v>48150</v>
      </c>
    </row>
    <row r="2279" spans="1:11">
      <c r="A2279" s="82" t="s">
        <v>98</v>
      </c>
      <c r="B2279" s="80">
        <v>60</v>
      </c>
      <c r="C2279" s="80">
        <v>0</v>
      </c>
      <c r="D2279" s="80">
        <v>0</v>
      </c>
      <c r="E2279" s="80">
        <f t="shared" si="112"/>
        <v>486</v>
      </c>
      <c r="F2279" s="80">
        <v>0</v>
      </c>
      <c r="G2279" s="80">
        <v>0</v>
      </c>
      <c r="H2279" s="80">
        <v>0</v>
      </c>
      <c r="I2279" s="80">
        <f t="shared" si="113"/>
        <v>748</v>
      </c>
      <c r="J2279" s="80">
        <v>38</v>
      </c>
      <c r="K2279" s="78">
        <v>53100</v>
      </c>
    </row>
    <row r="2280" spans="1:11">
      <c r="A2280" s="82" t="s">
        <v>98</v>
      </c>
      <c r="B2280" s="80">
        <v>60</v>
      </c>
      <c r="C2280" s="80">
        <v>0</v>
      </c>
      <c r="D2280" s="80">
        <v>0</v>
      </c>
      <c r="E2280" s="80">
        <f t="shared" si="112"/>
        <v>495</v>
      </c>
      <c r="F2280" s="80">
        <v>0</v>
      </c>
      <c r="G2280" s="80">
        <v>0</v>
      </c>
      <c r="H2280" s="80">
        <v>0</v>
      </c>
      <c r="I2280" s="80">
        <f t="shared" si="113"/>
        <v>762</v>
      </c>
      <c r="J2280" s="80">
        <v>39</v>
      </c>
      <c r="K2280" s="78">
        <v>58500</v>
      </c>
    </row>
    <row r="2281" spans="1:11">
      <c r="A2281" s="82" t="s">
        <v>98</v>
      </c>
      <c r="B2281" s="80">
        <v>60</v>
      </c>
      <c r="C2281" s="80">
        <v>0</v>
      </c>
      <c r="D2281" s="80">
        <v>0</v>
      </c>
      <c r="E2281" s="80">
        <f t="shared" si="112"/>
        <v>504</v>
      </c>
      <c r="F2281" s="80">
        <v>0</v>
      </c>
      <c r="G2281" s="80">
        <v>0</v>
      </c>
      <c r="H2281" s="80">
        <v>0</v>
      </c>
      <c r="I2281" s="80">
        <f t="shared" si="113"/>
        <v>776</v>
      </c>
      <c r="J2281" s="80">
        <v>40</v>
      </c>
      <c r="K2281" s="78">
        <v>63900</v>
      </c>
    </row>
    <row r="2282" spans="1:11">
      <c r="A2282" s="82" t="s">
        <v>98</v>
      </c>
      <c r="B2282" s="80">
        <v>60</v>
      </c>
      <c r="C2282" s="80">
        <v>0</v>
      </c>
      <c r="D2282" s="80">
        <v>0</v>
      </c>
      <c r="E2282" s="80">
        <f t="shared" si="112"/>
        <v>513</v>
      </c>
      <c r="F2282" s="80">
        <v>0</v>
      </c>
      <c r="G2282" s="80">
        <v>0</v>
      </c>
      <c r="H2282" s="80">
        <v>0</v>
      </c>
      <c r="I2282" s="80">
        <f t="shared" si="113"/>
        <v>790</v>
      </c>
      <c r="J2282" s="80">
        <v>41</v>
      </c>
      <c r="K2282" s="78">
        <v>70200</v>
      </c>
    </row>
    <row r="2283" spans="1:11">
      <c r="A2283" s="82" t="s">
        <v>98</v>
      </c>
      <c r="B2283" s="80">
        <v>60</v>
      </c>
      <c r="C2283" s="80">
        <v>0</v>
      </c>
      <c r="D2283" s="80">
        <v>0</v>
      </c>
      <c r="E2283" s="80">
        <f t="shared" si="112"/>
        <v>522</v>
      </c>
      <c r="F2283" s="80">
        <v>0</v>
      </c>
      <c r="G2283" s="80">
        <v>0</v>
      </c>
      <c r="H2283" s="80">
        <v>0</v>
      </c>
      <c r="I2283" s="80">
        <f t="shared" si="113"/>
        <v>804</v>
      </c>
      <c r="J2283" s="80">
        <v>42</v>
      </c>
      <c r="K2283" s="78">
        <v>76950</v>
      </c>
    </row>
    <row r="2284" spans="1:11">
      <c r="A2284" s="82" t="s">
        <v>98</v>
      </c>
      <c r="B2284" s="80">
        <v>60</v>
      </c>
      <c r="C2284" s="80">
        <v>0</v>
      </c>
      <c r="D2284" s="80">
        <v>0</v>
      </c>
      <c r="E2284" s="80">
        <f t="shared" si="112"/>
        <v>531</v>
      </c>
      <c r="F2284" s="80">
        <v>0</v>
      </c>
      <c r="G2284" s="80">
        <v>0</v>
      </c>
      <c r="H2284" s="80">
        <v>0</v>
      </c>
      <c r="I2284" s="80">
        <f t="shared" si="113"/>
        <v>818</v>
      </c>
      <c r="J2284" s="80">
        <v>43</v>
      </c>
      <c r="K2284" s="78">
        <v>84150</v>
      </c>
    </row>
    <row r="2285" spans="1:11">
      <c r="A2285" s="82" t="s">
        <v>98</v>
      </c>
      <c r="B2285" s="80">
        <v>60</v>
      </c>
      <c r="C2285" s="80">
        <v>0</v>
      </c>
      <c r="D2285" s="80">
        <v>0</v>
      </c>
      <c r="E2285" s="80">
        <f t="shared" si="112"/>
        <v>540</v>
      </c>
      <c r="F2285" s="80">
        <v>0</v>
      </c>
      <c r="G2285" s="80">
        <v>0</v>
      </c>
      <c r="H2285" s="80">
        <v>0</v>
      </c>
      <c r="I2285" s="80">
        <f t="shared" si="113"/>
        <v>832</v>
      </c>
      <c r="J2285" s="80">
        <v>44</v>
      </c>
      <c r="K2285" s="78">
        <v>91800</v>
      </c>
    </row>
    <row r="2286" spans="1:11">
      <c r="A2286" s="82" t="s">
        <v>98</v>
      </c>
      <c r="B2286" s="80">
        <v>60</v>
      </c>
      <c r="C2286" s="80">
        <v>0</v>
      </c>
      <c r="D2286" s="80">
        <v>0</v>
      </c>
      <c r="E2286" s="80">
        <f t="shared" si="112"/>
        <v>549</v>
      </c>
      <c r="F2286" s="80">
        <v>0</v>
      </c>
      <c r="G2286" s="80">
        <v>0</v>
      </c>
      <c r="H2286" s="80">
        <v>0</v>
      </c>
      <c r="I2286" s="80">
        <f t="shared" si="113"/>
        <v>846</v>
      </c>
      <c r="J2286" s="80">
        <v>45</v>
      </c>
      <c r="K2286" s="78">
        <v>99900</v>
      </c>
    </row>
    <row r="2287" spans="1:11">
      <c r="A2287" s="82" t="s">
        <v>98</v>
      </c>
      <c r="B2287" s="80">
        <v>60</v>
      </c>
      <c r="C2287" s="80">
        <v>0</v>
      </c>
      <c r="D2287" s="80">
        <v>0</v>
      </c>
      <c r="E2287" s="80">
        <f t="shared" si="112"/>
        <v>558</v>
      </c>
      <c r="F2287" s="80">
        <v>0</v>
      </c>
      <c r="G2287" s="80">
        <v>0</v>
      </c>
      <c r="H2287" s="80">
        <v>0</v>
      </c>
      <c r="I2287" s="80">
        <f t="shared" si="113"/>
        <v>860</v>
      </c>
      <c r="J2287" s="80">
        <v>46</v>
      </c>
      <c r="K2287" s="78">
        <v>108900</v>
      </c>
    </row>
    <row r="2288" spans="1:11">
      <c r="A2288" s="82" t="s">
        <v>98</v>
      </c>
      <c r="B2288" s="80">
        <v>60</v>
      </c>
      <c r="C2288" s="80">
        <v>0</v>
      </c>
      <c r="D2288" s="80">
        <v>0</v>
      </c>
      <c r="E2288" s="80">
        <f t="shared" si="112"/>
        <v>567</v>
      </c>
      <c r="F2288" s="80">
        <v>0</v>
      </c>
      <c r="G2288" s="80">
        <v>0</v>
      </c>
      <c r="H2288" s="80">
        <v>0</v>
      </c>
      <c r="I2288" s="80">
        <f t="shared" si="113"/>
        <v>874</v>
      </c>
      <c r="J2288" s="80">
        <v>47</v>
      </c>
      <c r="K2288" s="78">
        <v>117900</v>
      </c>
    </row>
    <row r="2289" spans="1:11">
      <c r="A2289" s="82" t="s">
        <v>98</v>
      </c>
      <c r="B2289" s="80">
        <v>60</v>
      </c>
      <c r="C2289" s="80">
        <v>0</v>
      </c>
      <c r="D2289" s="80">
        <v>0</v>
      </c>
      <c r="E2289" s="80">
        <f t="shared" si="112"/>
        <v>576</v>
      </c>
      <c r="F2289" s="80">
        <v>0</v>
      </c>
      <c r="G2289" s="80">
        <v>0</v>
      </c>
      <c r="H2289" s="80">
        <v>0</v>
      </c>
      <c r="I2289" s="80">
        <f t="shared" si="113"/>
        <v>888</v>
      </c>
      <c r="J2289" s="80">
        <v>48</v>
      </c>
      <c r="K2289" s="78">
        <v>127800</v>
      </c>
    </row>
    <row r="2290" spans="1:11">
      <c r="A2290" s="82" t="s">
        <v>98</v>
      </c>
      <c r="B2290" s="80">
        <v>60</v>
      </c>
      <c r="C2290" s="80">
        <v>0</v>
      </c>
      <c r="D2290" s="80">
        <v>0</v>
      </c>
      <c r="E2290" s="80">
        <f t="shared" si="112"/>
        <v>585</v>
      </c>
      <c r="F2290" s="80">
        <v>0</v>
      </c>
      <c r="G2290" s="80">
        <v>0</v>
      </c>
      <c r="H2290" s="80">
        <v>0</v>
      </c>
      <c r="I2290" s="80">
        <f t="shared" si="113"/>
        <v>902</v>
      </c>
      <c r="J2290" s="80">
        <v>49</v>
      </c>
      <c r="K2290" s="78">
        <v>138600</v>
      </c>
    </row>
    <row r="2291" spans="1:11">
      <c r="A2291" s="82" t="s">
        <v>98</v>
      </c>
      <c r="B2291" s="80">
        <v>60</v>
      </c>
      <c r="C2291" s="80">
        <v>0</v>
      </c>
      <c r="D2291" s="80">
        <v>0</v>
      </c>
      <c r="E2291" s="80">
        <f t="shared" si="112"/>
        <v>594</v>
      </c>
      <c r="F2291" s="80">
        <v>0</v>
      </c>
      <c r="G2291" s="80">
        <v>0</v>
      </c>
      <c r="H2291" s="80">
        <v>0</v>
      </c>
      <c r="I2291" s="80">
        <f t="shared" si="113"/>
        <v>916</v>
      </c>
      <c r="J2291" s="80">
        <v>50</v>
      </c>
      <c r="K2291" s="78">
        <v>150300</v>
      </c>
    </row>
    <row r="2292" spans="1:11">
      <c r="A2292" s="82" t="s">
        <v>98</v>
      </c>
      <c r="B2292" s="80">
        <v>60</v>
      </c>
      <c r="C2292" s="80">
        <v>0</v>
      </c>
      <c r="D2292" s="80">
        <v>0</v>
      </c>
      <c r="E2292" s="80">
        <f t="shared" si="112"/>
        <v>603</v>
      </c>
      <c r="F2292" s="80">
        <v>0</v>
      </c>
      <c r="G2292" s="80">
        <v>0</v>
      </c>
      <c r="H2292" s="80">
        <v>0</v>
      </c>
      <c r="I2292" s="80">
        <f t="shared" si="113"/>
        <v>930</v>
      </c>
      <c r="J2292" s="80">
        <v>51</v>
      </c>
      <c r="K2292" s="78">
        <v>162450</v>
      </c>
    </row>
    <row r="2293" spans="1:11">
      <c r="A2293" s="82" t="s">
        <v>98</v>
      </c>
      <c r="B2293" s="80">
        <v>60</v>
      </c>
      <c r="C2293" s="80">
        <v>0</v>
      </c>
      <c r="D2293" s="80">
        <v>0</v>
      </c>
      <c r="E2293" s="80">
        <f t="shared" si="112"/>
        <v>612</v>
      </c>
      <c r="F2293" s="80">
        <v>0</v>
      </c>
      <c r="G2293" s="80">
        <v>0</v>
      </c>
      <c r="H2293" s="80">
        <v>0</v>
      </c>
      <c r="I2293" s="80">
        <f t="shared" si="113"/>
        <v>944</v>
      </c>
      <c r="J2293" s="80">
        <v>52</v>
      </c>
      <c r="K2293" s="78">
        <v>175500</v>
      </c>
    </row>
    <row r="2294" spans="1:11">
      <c r="A2294" s="82" t="s">
        <v>98</v>
      </c>
      <c r="B2294" s="80">
        <v>60</v>
      </c>
      <c r="C2294" s="80">
        <v>0</v>
      </c>
      <c r="D2294" s="80">
        <v>0</v>
      </c>
      <c r="E2294" s="80">
        <f t="shared" si="112"/>
        <v>621</v>
      </c>
      <c r="F2294" s="80">
        <v>0</v>
      </c>
      <c r="G2294" s="80">
        <v>0</v>
      </c>
      <c r="H2294" s="80">
        <v>0</v>
      </c>
      <c r="I2294" s="80">
        <f t="shared" si="113"/>
        <v>958</v>
      </c>
      <c r="J2294" s="80">
        <v>53</v>
      </c>
      <c r="K2294" s="78">
        <v>189000</v>
      </c>
    </row>
    <row r="2295" spans="1:11">
      <c r="A2295" s="82" t="s">
        <v>98</v>
      </c>
      <c r="B2295" s="80">
        <v>60</v>
      </c>
      <c r="C2295" s="80">
        <v>0</v>
      </c>
      <c r="D2295" s="80">
        <v>0</v>
      </c>
      <c r="E2295" s="80">
        <f t="shared" si="112"/>
        <v>630</v>
      </c>
      <c r="F2295" s="80">
        <v>0</v>
      </c>
      <c r="G2295" s="80">
        <v>0</v>
      </c>
      <c r="H2295" s="80">
        <v>0</v>
      </c>
      <c r="I2295" s="80">
        <f t="shared" si="113"/>
        <v>972</v>
      </c>
      <c r="J2295" s="80">
        <v>54</v>
      </c>
      <c r="K2295" s="78">
        <v>203850</v>
      </c>
    </row>
    <row r="2296" spans="1:11">
      <c r="A2296" s="82" t="s">
        <v>98</v>
      </c>
      <c r="B2296" s="80">
        <v>60</v>
      </c>
      <c r="C2296" s="80">
        <v>0</v>
      </c>
      <c r="D2296" s="80">
        <v>0</v>
      </c>
      <c r="E2296" s="80">
        <f t="shared" si="112"/>
        <v>639</v>
      </c>
      <c r="F2296" s="80">
        <v>0</v>
      </c>
      <c r="G2296" s="80">
        <v>0</v>
      </c>
      <c r="H2296" s="80">
        <v>0</v>
      </c>
      <c r="I2296" s="80">
        <f t="shared" si="113"/>
        <v>986</v>
      </c>
      <c r="J2296" s="80">
        <v>55</v>
      </c>
      <c r="K2296" s="78">
        <v>219600</v>
      </c>
    </row>
    <row r="2297" spans="1:11">
      <c r="A2297" s="82" t="s">
        <v>98</v>
      </c>
      <c r="B2297" s="80">
        <v>60</v>
      </c>
      <c r="C2297" s="80">
        <v>0</v>
      </c>
      <c r="D2297" s="80">
        <v>0</v>
      </c>
      <c r="E2297" s="80">
        <f t="shared" si="112"/>
        <v>648</v>
      </c>
      <c r="F2297" s="80">
        <v>0</v>
      </c>
      <c r="G2297" s="80">
        <v>0</v>
      </c>
      <c r="H2297" s="80">
        <v>0</v>
      </c>
      <c r="I2297" s="80">
        <f t="shared" si="113"/>
        <v>1000</v>
      </c>
      <c r="J2297" s="80">
        <v>56</v>
      </c>
      <c r="K2297" s="78">
        <v>235800</v>
      </c>
    </row>
    <row r="2298" spans="1:11">
      <c r="A2298" s="82" t="s">
        <v>98</v>
      </c>
      <c r="B2298" s="80">
        <v>60</v>
      </c>
      <c r="C2298" s="80">
        <v>0</v>
      </c>
      <c r="D2298" s="80">
        <v>0</v>
      </c>
      <c r="E2298" s="80">
        <f t="shared" si="112"/>
        <v>657</v>
      </c>
      <c r="F2298" s="80">
        <v>0</v>
      </c>
      <c r="G2298" s="80">
        <v>0</v>
      </c>
      <c r="H2298" s="80">
        <v>0</v>
      </c>
      <c r="I2298" s="80">
        <f t="shared" si="113"/>
        <v>1014</v>
      </c>
      <c r="J2298" s="80">
        <v>57</v>
      </c>
      <c r="K2298" s="78">
        <v>253350</v>
      </c>
    </row>
    <row r="2299" spans="1:11">
      <c r="A2299" s="82" t="s">
        <v>98</v>
      </c>
      <c r="B2299" s="80">
        <v>60</v>
      </c>
      <c r="C2299" s="80">
        <v>0</v>
      </c>
      <c r="D2299" s="80">
        <v>0</v>
      </c>
      <c r="E2299" s="80">
        <f t="shared" si="112"/>
        <v>666</v>
      </c>
      <c r="F2299" s="80">
        <v>0</v>
      </c>
      <c r="G2299" s="80">
        <v>0</v>
      </c>
      <c r="H2299" s="80">
        <v>0</v>
      </c>
      <c r="I2299" s="80">
        <f t="shared" si="113"/>
        <v>1028</v>
      </c>
      <c r="J2299" s="80">
        <v>58</v>
      </c>
      <c r="K2299" s="78">
        <v>272250</v>
      </c>
    </row>
    <row r="2300" spans="1:11">
      <c r="A2300" s="82" t="s">
        <v>98</v>
      </c>
      <c r="B2300" s="80">
        <v>60</v>
      </c>
      <c r="C2300" s="80">
        <v>0</v>
      </c>
      <c r="D2300" s="80">
        <v>0</v>
      </c>
      <c r="E2300" s="80">
        <f t="shared" si="112"/>
        <v>675</v>
      </c>
      <c r="F2300" s="80">
        <v>0</v>
      </c>
      <c r="G2300" s="80">
        <v>0</v>
      </c>
      <c r="H2300" s="80">
        <v>0</v>
      </c>
      <c r="I2300" s="80">
        <f t="shared" si="113"/>
        <v>1042</v>
      </c>
      <c r="J2300" s="80">
        <v>59</v>
      </c>
      <c r="K2300" s="78">
        <v>291600</v>
      </c>
    </row>
    <row r="2301" spans="1:11">
      <c r="A2301" s="82" t="s">
        <v>98</v>
      </c>
      <c r="B2301" s="80">
        <v>60</v>
      </c>
      <c r="C2301" s="80">
        <v>0</v>
      </c>
      <c r="D2301" s="80">
        <v>0</v>
      </c>
      <c r="E2301" s="80">
        <f t="shared" si="112"/>
        <v>684</v>
      </c>
      <c r="F2301" s="80">
        <v>0</v>
      </c>
      <c r="G2301" s="80">
        <v>0</v>
      </c>
      <c r="H2301" s="80">
        <v>0</v>
      </c>
      <c r="I2301" s="80">
        <f t="shared" si="113"/>
        <v>1056</v>
      </c>
      <c r="J2301" s="80">
        <v>60</v>
      </c>
      <c r="K2301" s="78">
        <v>312750</v>
      </c>
    </row>
    <row r="2302" spans="1:11">
      <c r="A2302" s="82" t="s">
        <v>98</v>
      </c>
      <c r="B2302" s="80">
        <v>60</v>
      </c>
      <c r="C2302" s="80">
        <v>0</v>
      </c>
      <c r="D2302" s="80">
        <v>0</v>
      </c>
      <c r="E2302" s="80">
        <f t="shared" si="112"/>
        <v>693</v>
      </c>
      <c r="F2302" s="80">
        <v>0</v>
      </c>
      <c r="G2302" s="80">
        <v>0</v>
      </c>
      <c r="H2302" s="80">
        <v>0</v>
      </c>
      <c r="I2302" s="80">
        <f t="shared" si="113"/>
        <v>1070</v>
      </c>
      <c r="J2302" s="80">
        <v>61</v>
      </c>
      <c r="K2302" s="78">
        <v>334800</v>
      </c>
    </row>
    <row r="2303" spans="1:11">
      <c r="A2303" s="82" t="s">
        <v>98</v>
      </c>
      <c r="B2303" s="80">
        <v>60</v>
      </c>
      <c r="C2303" s="80">
        <v>0</v>
      </c>
      <c r="D2303" s="80">
        <v>0</v>
      </c>
      <c r="E2303" s="80">
        <f t="shared" si="112"/>
        <v>702</v>
      </c>
      <c r="F2303" s="80">
        <v>0</v>
      </c>
      <c r="G2303" s="80">
        <v>0</v>
      </c>
      <c r="H2303" s="80">
        <v>0</v>
      </c>
      <c r="I2303" s="80">
        <f t="shared" si="113"/>
        <v>1084</v>
      </c>
      <c r="J2303" s="80">
        <v>62</v>
      </c>
      <c r="K2303" s="78">
        <v>358200</v>
      </c>
    </row>
    <row r="2304" spans="1:11">
      <c r="A2304" s="82" t="s">
        <v>98</v>
      </c>
      <c r="B2304" s="80">
        <v>60</v>
      </c>
      <c r="C2304" s="80">
        <v>0</v>
      </c>
      <c r="D2304" s="80">
        <v>0</v>
      </c>
      <c r="E2304" s="80">
        <f t="shared" si="112"/>
        <v>711</v>
      </c>
      <c r="F2304" s="80">
        <v>0</v>
      </c>
      <c r="G2304" s="80">
        <v>0</v>
      </c>
      <c r="H2304" s="80">
        <v>0</v>
      </c>
      <c r="I2304" s="80">
        <f t="shared" si="113"/>
        <v>1098</v>
      </c>
      <c r="J2304" s="80">
        <v>63</v>
      </c>
      <c r="K2304" s="78">
        <v>382950</v>
      </c>
    </row>
    <row r="2305" spans="1:11">
      <c r="A2305" s="82" t="s">
        <v>98</v>
      </c>
      <c r="B2305" s="80">
        <v>60</v>
      </c>
      <c r="C2305" s="80">
        <v>0</v>
      </c>
      <c r="D2305" s="80">
        <v>0</v>
      </c>
      <c r="E2305" s="80">
        <f t="shared" si="112"/>
        <v>720</v>
      </c>
      <c r="F2305" s="80">
        <v>0</v>
      </c>
      <c r="G2305" s="80">
        <v>0</v>
      </c>
      <c r="H2305" s="80">
        <v>0</v>
      </c>
      <c r="I2305" s="80">
        <f t="shared" si="113"/>
        <v>1112</v>
      </c>
      <c r="J2305" s="80">
        <v>64</v>
      </c>
      <c r="K2305" s="78">
        <v>408600</v>
      </c>
    </row>
    <row r="2306" spans="1:11">
      <c r="A2306" s="82" t="s">
        <v>98</v>
      </c>
      <c r="B2306" s="80">
        <v>60</v>
      </c>
      <c r="C2306" s="80">
        <v>0</v>
      </c>
      <c r="D2306" s="80">
        <v>0</v>
      </c>
      <c r="E2306" s="80">
        <f t="shared" si="112"/>
        <v>729</v>
      </c>
      <c r="F2306" s="80">
        <v>0</v>
      </c>
      <c r="G2306" s="80">
        <v>0</v>
      </c>
      <c r="H2306" s="80">
        <v>0</v>
      </c>
      <c r="I2306" s="80">
        <f t="shared" si="113"/>
        <v>1126</v>
      </c>
      <c r="J2306" s="80">
        <v>65</v>
      </c>
      <c r="K2306" s="78">
        <v>436500</v>
      </c>
    </row>
    <row r="2307" spans="1:11">
      <c r="A2307" s="82" t="s">
        <v>98</v>
      </c>
      <c r="B2307" s="80">
        <v>60</v>
      </c>
      <c r="C2307" s="80">
        <v>0</v>
      </c>
      <c r="D2307" s="80">
        <v>0</v>
      </c>
      <c r="E2307" s="80">
        <f t="shared" ref="E2307:E2321" si="114">153+9*(J2307-1)</f>
        <v>738</v>
      </c>
      <c r="F2307" s="80">
        <v>0</v>
      </c>
      <c r="G2307" s="80">
        <v>0</v>
      </c>
      <c r="H2307" s="80">
        <v>0</v>
      </c>
      <c r="I2307" s="80">
        <f t="shared" ref="I2307:I2321" si="115">230+14*(J2307-1)</f>
        <v>1140</v>
      </c>
      <c r="J2307" s="80">
        <v>66</v>
      </c>
      <c r="K2307" s="78">
        <v>464850</v>
      </c>
    </row>
    <row r="2308" spans="1:11">
      <c r="A2308" s="82" t="s">
        <v>98</v>
      </c>
      <c r="B2308" s="80">
        <v>60</v>
      </c>
      <c r="C2308" s="80">
        <v>0</v>
      </c>
      <c r="D2308" s="80">
        <v>0</v>
      </c>
      <c r="E2308" s="80">
        <f t="shared" si="114"/>
        <v>747</v>
      </c>
      <c r="F2308" s="80">
        <v>0</v>
      </c>
      <c r="G2308" s="80">
        <v>0</v>
      </c>
      <c r="H2308" s="80">
        <v>0</v>
      </c>
      <c r="I2308" s="80">
        <f t="shared" si="115"/>
        <v>1154</v>
      </c>
      <c r="J2308" s="80">
        <v>67</v>
      </c>
      <c r="K2308" s="78">
        <v>495900</v>
      </c>
    </row>
    <row r="2309" spans="1:11">
      <c r="A2309" s="82" t="s">
        <v>98</v>
      </c>
      <c r="B2309" s="80">
        <v>60</v>
      </c>
      <c r="C2309" s="80">
        <v>0</v>
      </c>
      <c r="D2309" s="80">
        <v>0</v>
      </c>
      <c r="E2309" s="80">
        <f t="shared" si="114"/>
        <v>756</v>
      </c>
      <c r="F2309" s="80">
        <v>0</v>
      </c>
      <c r="G2309" s="80">
        <v>0</v>
      </c>
      <c r="H2309" s="80">
        <v>0</v>
      </c>
      <c r="I2309" s="80">
        <f t="shared" si="115"/>
        <v>1168</v>
      </c>
      <c r="J2309" s="80">
        <v>68</v>
      </c>
      <c r="K2309" s="78">
        <v>528300</v>
      </c>
    </row>
    <row r="2310" spans="1:11">
      <c r="A2310" s="82" t="s">
        <v>98</v>
      </c>
      <c r="B2310" s="80">
        <v>60</v>
      </c>
      <c r="C2310" s="80">
        <v>0</v>
      </c>
      <c r="D2310" s="80">
        <v>0</v>
      </c>
      <c r="E2310" s="80">
        <f t="shared" si="114"/>
        <v>765</v>
      </c>
      <c r="F2310" s="80">
        <v>0</v>
      </c>
      <c r="G2310" s="80">
        <v>0</v>
      </c>
      <c r="H2310" s="80">
        <v>0</v>
      </c>
      <c r="I2310" s="80">
        <f t="shared" si="115"/>
        <v>1182</v>
      </c>
      <c r="J2310" s="80">
        <v>69</v>
      </c>
      <c r="K2310" s="78">
        <v>562050</v>
      </c>
    </row>
    <row r="2311" spans="1:11">
      <c r="A2311" s="82" t="s">
        <v>98</v>
      </c>
      <c r="B2311" s="80">
        <v>60</v>
      </c>
      <c r="C2311" s="80">
        <v>0</v>
      </c>
      <c r="D2311" s="80">
        <v>0</v>
      </c>
      <c r="E2311" s="80">
        <f t="shared" si="114"/>
        <v>774</v>
      </c>
      <c r="F2311" s="80">
        <v>0</v>
      </c>
      <c r="G2311" s="80">
        <v>0</v>
      </c>
      <c r="H2311" s="80">
        <v>0</v>
      </c>
      <c r="I2311" s="80">
        <f t="shared" si="115"/>
        <v>1196</v>
      </c>
      <c r="J2311" s="80">
        <v>70</v>
      </c>
      <c r="K2311" s="78">
        <v>597600</v>
      </c>
    </row>
    <row r="2312" spans="1:11">
      <c r="A2312" s="82" t="s">
        <v>98</v>
      </c>
      <c r="B2312" s="80">
        <v>60</v>
      </c>
      <c r="C2312" s="80">
        <v>0</v>
      </c>
      <c r="D2312" s="80">
        <v>0</v>
      </c>
      <c r="E2312" s="80">
        <f t="shared" si="114"/>
        <v>783</v>
      </c>
      <c r="F2312" s="80">
        <v>0</v>
      </c>
      <c r="G2312" s="80">
        <v>0</v>
      </c>
      <c r="H2312" s="80">
        <v>0</v>
      </c>
      <c r="I2312" s="80">
        <f t="shared" si="115"/>
        <v>1210</v>
      </c>
      <c r="J2312" s="80">
        <v>71</v>
      </c>
      <c r="K2312" s="78">
        <v>635400</v>
      </c>
    </row>
    <row r="2313" spans="1:11">
      <c r="A2313" s="82" t="s">
        <v>98</v>
      </c>
      <c r="B2313" s="80">
        <v>60</v>
      </c>
      <c r="C2313" s="80">
        <v>0</v>
      </c>
      <c r="D2313" s="80">
        <v>0</v>
      </c>
      <c r="E2313" s="80">
        <f t="shared" si="114"/>
        <v>792</v>
      </c>
      <c r="F2313" s="80">
        <v>0</v>
      </c>
      <c r="G2313" s="80">
        <v>0</v>
      </c>
      <c r="H2313" s="80">
        <v>0</v>
      </c>
      <c r="I2313" s="80">
        <f t="shared" si="115"/>
        <v>1224</v>
      </c>
      <c r="J2313" s="80">
        <v>72</v>
      </c>
      <c r="K2313" s="78">
        <v>674550</v>
      </c>
    </row>
    <row r="2314" spans="1:11">
      <c r="A2314" s="82" t="s">
        <v>98</v>
      </c>
      <c r="B2314" s="80">
        <v>60</v>
      </c>
      <c r="C2314" s="80">
        <v>0</v>
      </c>
      <c r="D2314" s="80">
        <v>0</v>
      </c>
      <c r="E2314" s="80">
        <f t="shared" si="114"/>
        <v>801</v>
      </c>
      <c r="F2314" s="80">
        <v>0</v>
      </c>
      <c r="G2314" s="80">
        <v>0</v>
      </c>
      <c r="H2314" s="80">
        <v>0</v>
      </c>
      <c r="I2314" s="80">
        <f t="shared" si="115"/>
        <v>1238</v>
      </c>
      <c r="J2314" s="80">
        <v>73</v>
      </c>
      <c r="K2314" s="78">
        <v>716400</v>
      </c>
    </row>
    <row r="2315" spans="1:11">
      <c r="A2315" s="82" t="s">
        <v>98</v>
      </c>
      <c r="B2315" s="80">
        <v>60</v>
      </c>
      <c r="C2315" s="80">
        <v>0</v>
      </c>
      <c r="D2315" s="80">
        <v>0</v>
      </c>
      <c r="E2315" s="80">
        <f t="shared" si="114"/>
        <v>810</v>
      </c>
      <c r="F2315" s="80">
        <v>0</v>
      </c>
      <c r="G2315" s="80">
        <v>0</v>
      </c>
      <c r="H2315" s="80">
        <v>0</v>
      </c>
      <c r="I2315" s="80">
        <f t="shared" si="115"/>
        <v>1252</v>
      </c>
      <c r="J2315" s="80">
        <v>74</v>
      </c>
      <c r="K2315" s="78">
        <v>760500</v>
      </c>
    </row>
    <row r="2316" spans="1:11">
      <c r="A2316" s="82" t="s">
        <v>98</v>
      </c>
      <c r="B2316" s="80">
        <v>60</v>
      </c>
      <c r="C2316" s="80">
        <v>0</v>
      </c>
      <c r="D2316" s="80">
        <v>0</v>
      </c>
      <c r="E2316" s="80">
        <f t="shared" si="114"/>
        <v>819</v>
      </c>
      <c r="F2316" s="80">
        <v>0</v>
      </c>
      <c r="G2316" s="80">
        <v>0</v>
      </c>
      <c r="H2316" s="80">
        <v>0</v>
      </c>
      <c r="I2316" s="80">
        <f t="shared" si="115"/>
        <v>1266</v>
      </c>
      <c r="J2316" s="80">
        <v>75</v>
      </c>
      <c r="K2316" s="78">
        <v>806400</v>
      </c>
    </row>
    <row r="2317" spans="1:11">
      <c r="A2317" s="82" t="s">
        <v>98</v>
      </c>
      <c r="B2317" s="80">
        <v>60</v>
      </c>
      <c r="C2317" s="80">
        <v>0</v>
      </c>
      <c r="D2317" s="80">
        <v>0</v>
      </c>
      <c r="E2317" s="80">
        <f t="shared" si="114"/>
        <v>828</v>
      </c>
      <c r="F2317" s="80">
        <v>0</v>
      </c>
      <c r="G2317" s="80">
        <v>0</v>
      </c>
      <c r="H2317" s="80">
        <v>0</v>
      </c>
      <c r="I2317" s="80">
        <f t="shared" si="115"/>
        <v>1280</v>
      </c>
      <c r="J2317" s="80">
        <v>76</v>
      </c>
      <c r="K2317" s="78">
        <v>854100</v>
      </c>
    </row>
    <row r="2318" spans="1:11">
      <c r="A2318" s="82" t="s">
        <v>98</v>
      </c>
      <c r="B2318" s="80">
        <v>60</v>
      </c>
      <c r="C2318" s="80">
        <v>0</v>
      </c>
      <c r="D2318" s="80">
        <v>0</v>
      </c>
      <c r="E2318" s="80">
        <f t="shared" si="114"/>
        <v>837</v>
      </c>
      <c r="F2318" s="80">
        <v>0</v>
      </c>
      <c r="G2318" s="80">
        <v>0</v>
      </c>
      <c r="H2318" s="80">
        <v>0</v>
      </c>
      <c r="I2318" s="80">
        <f t="shared" si="115"/>
        <v>1294</v>
      </c>
      <c r="J2318" s="80">
        <v>77</v>
      </c>
      <c r="K2318" s="78">
        <v>904950</v>
      </c>
    </row>
    <row r="2319" spans="1:11">
      <c r="A2319" s="82" t="s">
        <v>98</v>
      </c>
      <c r="B2319" s="80">
        <v>60</v>
      </c>
      <c r="C2319" s="80">
        <v>0</v>
      </c>
      <c r="D2319" s="80">
        <v>0</v>
      </c>
      <c r="E2319" s="80">
        <f t="shared" si="114"/>
        <v>846</v>
      </c>
      <c r="F2319" s="80">
        <v>0</v>
      </c>
      <c r="G2319" s="80">
        <v>0</v>
      </c>
      <c r="H2319" s="80">
        <v>0</v>
      </c>
      <c r="I2319" s="80">
        <f t="shared" si="115"/>
        <v>1308</v>
      </c>
      <c r="J2319" s="80">
        <v>78</v>
      </c>
      <c r="K2319" s="78">
        <v>958050</v>
      </c>
    </row>
    <row r="2320" spans="1:11">
      <c r="A2320" s="82" t="s">
        <v>98</v>
      </c>
      <c r="B2320" s="80">
        <v>60</v>
      </c>
      <c r="C2320" s="80">
        <v>0</v>
      </c>
      <c r="D2320" s="80">
        <v>0</v>
      </c>
      <c r="E2320" s="80">
        <f t="shared" si="114"/>
        <v>855</v>
      </c>
      <c r="F2320" s="80">
        <v>0</v>
      </c>
      <c r="G2320" s="80">
        <v>0</v>
      </c>
      <c r="H2320" s="80">
        <v>0</v>
      </c>
      <c r="I2320" s="80">
        <f t="shared" si="115"/>
        <v>1322</v>
      </c>
      <c r="J2320" s="80">
        <v>79</v>
      </c>
      <c r="K2320" s="78">
        <v>1014300</v>
      </c>
    </row>
    <row r="2321" spans="1:11">
      <c r="A2321" s="82" t="s">
        <v>98</v>
      </c>
      <c r="B2321" s="80">
        <v>60</v>
      </c>
      <c r="C2321" s="80">
        <v>0</v>
      </c>
      <c r="D2321" s="80">
        <v>0</v>
      </c>
      <c r="E2321" s="80">
        <f t="shared" si="114"/>
        <v>864</v>
      </c>
      <c r="F2321" s="80">
        <v>0</v>
      </c>
      <c r="G2321" s="80">
        <v>0</v>
      </c>
      <c r="H2321" s="80">
        <v>0</v>
      </c>
      <c r="I2321" s="80">
        <f t="shared" si="115"/>
        <v>1336</v>
      </c>
      <c r="J2321" s="80">
        <v>80</v>
      </c>
      <c r="K2321" s="78">
        <v>1072350</v>
      </c>
    </row>
    <row r="2322" spans="1:11">
      <c r="A2322" s="83" t="s">
        <v>99</v>
      </c>
      <c r="B2322" s="80">
        <v>80</v>
      </c>
      <c r="C2322" s="80">
        <v>0</v>
      </c>
      <c r="D2322" s="80">
        <v>0</v>
      </c>
      <c r="E2322" s="80">
        <f>239+13*(J2322-1)</f>
        <v>239</v>
      </c>
      <c r="F2322" s="80">
        <v>0</v>
      </c>
      <c r="G2322" s="80">
        <v>0</v>
      </c>
      <c r="H2322" s="80">
        <v>0</v>
      </c>
      <c r="I2322" s="80">
        <f>356+18*(J2322-1)</f>
        <v>356</v>
      </c>
      <c r="J2322" s="80">
        <v>1</v>
      </c>
      <c r="K2322" s="78">
        <v>99</v>
      </c>
    </row>
    <row r="2323" spans="1:11">
      <c r="A2323" s="83" t="s">
        <v>99</v>
      </c>
      <c r="B2323" s="80">
        <v>80</v>
      </c>
      <c r="C2323" s="80">
        <v>0</v>
      </c>
      <c r="D2323" s="80">
        <v>0</v>
      </c>
      <c r="E2323" s="80">
        <f t="shared" ref="E2323:E2386" si="116">239+13*(J2323-1)</f>
        <v>252</v>
      </c>
      <c r="F2323" s="80">
        <v>0</v>
      </c>
      <c r="G2323" s="80">
        <v>0</v>
      </c>
      <c r="H2323" s="80">
        <v>0</v>
      </c>
      <c r="I2323" s="80">
        <f t="shared" ref="I2323:I2386" si="117">356+18*(J2323-1)</f>
        <v>374</v>
      </c>
      <c r="J2323" s="80">
        <v>2</v>
      </c>
      <c r="K2323" s="78">
        <v>135</v>
      </c>
    </row>
    <row r="2324" spans="1:11">
      <c r="A2324" s="83" t="s">
        <v>99</v>
      </c>
      <c r="B2324" s="80">
        <v>80</v>
      </c>
      <c r="C2324" s="80">
        <v>0</v>
      </c>
      <c r="D2324" s="80">
        <v>0</v>
      </c>
      <c r="E2324" s="80">
        <f t="shared" si="116"/>
        <v>265</v>
      </c>
      <c r="F2324" s="80">
        <v>0</v>
      </c>
      <c r="G2324" s="80">
        <v>0</v>
      </c>
      <c r="H2324" s="80">
        <v>0</v>
      </c>
      <c r="I2324" s="80">
        <f t="shared" si="117"/>
        <v>392</v>
      </c>
      <c r="J2324" s="80">
        <v>3</v>
      </c>
      <c r="K2324" s="78">
        <v>176</v>
      </c>
    </row>
    <row r="2325" spans="1:11">
      <c r="A2325" s="83" t="s">
        <v>99</v>
      </c>
      <c r="B2325" s="80">
        <v>80</v>
      </c>
      <c r="C2325" s="80">
        <v>0</v>
      </c>
      <c r="D2325" s="80">
        <v>0</v>
      </c>
      <c r="E2325" s="80">
        <f t="shared" si="116"/>
        <v>278</v>
      </c>
      <c r="F2325" s="80">
        <v>0</v>
      </c>
      <c r="G2325" s="80">
        <v>0</v>
      </c>
      <c r="H2325" s="80">
        <v>0</v>
      </c>
      <c r="I2325" s="80">
        <f t="shared" si="117"/>
        <v>410</v>
      </c>
      <c r="J2325" s="80">
        <v>4</v>
      </c>
      <c r="K2325" s="78">
        <v>225</v>
      </c>
    </row>
    <row r="2326" spans="1:11">
      <c r="A2326" s="83" t="s">
        <v>99</v>
      </c>
      <c r="B2326" s="80">
        <v>80</v>
      </c>
      <c r="C2326" s="80">
        <v>0</v>
      </c>
      <c r="D2326" s="80">
        <v>0</v>
      </c>
      <c r="E2326" s="80">
        <f t="shared" si="116"/>
        <v>291</v>
      </c>
      <c r="F2326" s="80">
        <v>0</v>
      </c>
      <c r="G2326" s="80">
        <v>0</v>
      </c>
      <c r="H2326" s="80">
        <v>0</v>
      </c>
      <c r="I2326" s="80">
        <f t="shared" si="117"/>
        <v>428</v>
      </c>
      <c r="J2326" s="80">
        <v>5</v>
      </c>
      <c r="K2326" s="78">
        <v>293</v>
      </c>
    </row>
    <row r="2327" spans="1:11">
      <c r="A2327" s="83" t="s">
        <v>99</v>
      </c>
      <c r="B2327" s="80">
        <v>80</v>
      </c>
      <c r="C2327" s="80">
        <v>0</v>
      </c>
      <c r="D2327" s="80">
        <v>0</v>
      </c>
      <c r="E2327" s="80">
        <f t="shared" si="116"/>
        <v>304</v>
      </c>
      <c r="F2327" s="80">
        <v>0</v>
      </c>
      <c r="G2327" s="80">
        <v>0</v>
      </c>
      <c r="H2327" s="80">
        <v>0</v>
      </c>
      <c r="I2327" s="80">
        <f t="shared" si="117"/>
        <v>446</v>
      </c>
      <c r="J2327" s="80">
        <v>6</v>
      </c>
      <c r="K2327" s="78">
        <v>396</v>
      </c>
    </row>
    <row r="2328" spans="1:11">
      <c r="A2328" s="83" t="s">
        <v>99</v>
      </c>
      <c r="B2328" s="80">
        <v>80</v>
      </c>
      <c r="C2328" s="80">
        <v>0</v>
      </c>
      <c r="D2328" s="80">
        <v>0</v>
      </c>
      <c r="E2328" s="80">
        <f t="shared" si="116"/>
        <v>317</v>
      </c>
      <c r="F2328" s="80">
        <v>0</v>
      </c>
      <c r="G2328" s="80">
        <v>0</v>
      </c>
      <c r="H2328" s="80">
        <v>0</v>
      </c>
      <c r="I2328" s="80">
        <f t="shared" si="117"/>
        <v>464</v>
      </c>
      <c r="J2328" s="80">
        <v>7</v>
      </c>
      <c r="K2328" s="78">
        <v>540</v>
      </c>
    </row>
    <row r="2329" spans="1:11">
      <c r="A2329" s="83" t="s">
        <v>99</v>
      </c>
      <c r="B2329" s="80">
        <v>80</v>
      </c>
      <c r="C2329" s="80">
        <v>0</v>
      </c>
      <c r="D2329" s="80">
        <v>0</v>
      </c>
      <c r="E2329" s="80">
        <f t="shared" si="116"/>
        <v>330</v>
      </c>
      <c r="F2329" s="80">
        <v>0</v>
      </c>
      <c r="G2329" s="80">
        <v>0</v>
      </c>
      <c r="H2329" s="80">
        <v>0</v>
      </c>
      <c r="I2329" s="80">
        <f t="shared" si="117"/>
        <v>482</v>
      </c>
      <c r="J2329" s="80">
        <v>8</v>
      </c>
      <c r="K2329" s="78">
        <v>675</v>
      </c>
    </row>
    <row r="2330" spans="1:11">
      <c r="A2330" s="83" t="s">
        <v>99</v>
      </c>
      <c r="B2330" s="80">
        <v>80</v>
      </c>
      <c r="C2330" s="80">
        <v>0</v>
      </c>
      <c r="D2330" s="80">
        <v>0</v>
      </c>
      <c r="E2330" s="80">
        <f t="shared" si="116"/>
        <v>343</v>
      </c>
      <c r="F2330" s="80">
        <v>0</v>
      </c>
      <c r="G2330" s="80">
        <v>0</v>
      </c>
      <c r="H2330" s="80">
        <v>0</v>
      </c>
      <c r="I2330" s="80">
        <f t="shared" si="117"/>
        <v>500</v>
      </c>
      <c r="J2330" s="80">
        <v>9</v>
      </c>
      <c r="K2330" s="78">
        <v>810</v>
      </c>
    </row>
    <row r="2331" spans="1:11">
      <c r="A2331" s="83" t="s">
        <v>99</v>
      </c>
      <c r="B2331" s="80">
        <v>80</v>
      </c>
      <c r="C2331" s="80">
        <v>0</v>
      </c>
      <c r="D2331" s="80">
        <v>0</v>
      </c>
      <c r="E2331" s="80">
        <f t="shared" si="116"/>
        <v>356</v>
      </c>
      <c r="F2331" s="80">
        <v>0</v>
      </c>
      <c r="G2331" s="80">
        <v>0</v>
      </c>
      <c r="H2331" s="80">
        <v>0</v>
      </c>
      <c r="I2331" s="80">
        <f t="shared" si="117"/>
        <v>518</v>
      </c>
      <c r="J2331" s="80">
        <v>10</v>
      </c>
      <c r="K2331" s="78">
        <v>1035</v>
      </c>
    </row>
    <row r="2332" spans="1:11">
      <c r="A2332" s="83" t="s">
        <v>99</v>
      </c>
      <c r="B2332" s="80">
        <v>80</v>
      </c>
      <c r="C2332" s="80">
        <v>0</v>
      </c>
      <c r="D2332" s="80">
        <v>0</v>
      </c>
      <c r="E2332" s="80">
        <f t="shared" si="116"/>
        <v>369</v>
      </c>
      <c r="F2332" s="80">
        <v>0</v>
      </c>
      <c r="G2332" s="80">
        <v>0</v>
      </c>
      <c r="H2332" s="80">
        <v>0</v>
      </c>
      <c r="I2332" s="80">
        <f t="shared" si="117"/>
        <v>536</v>
      </c>
      <c r="J2332" s="80">
        <v>11</v>
      </c>
      <c r="K2332" s="78">
        <v>1305</v>
      </c>
    </row>
    <row r="2333" spans="1:11">
      <c r="A2333" s="83" t="s">
        <v>99</v>
      </c>
      <c r="B2333" s="80">
        <v>80</v>
      </c>
      <c r="C2333" s="80">
        <v>0</v>
      </c>
      <c r="D2333" s="80">
        <v>0</v>
      </c>
      <c r="E2333" s="80">
        <f t="shared" si="116"/>
        <v>382</v>
      </c>
      <c r="F2333" s="80">
        <v>0</v>
      </c>
      <c r="G2333" s="80">
        <v>0</v>
      </c>
      <c r="H2333" s="80">
        <v>0</v>
      </c>
      <c r="I2333" s="80">
        <f t="shared" si="117"/>
        <v>554</v>
      </c>
      <c r="J2333" s="80">
        <v>12</v>
      </c>
      <c r="K2333" s="78">
        <v>1530</v>
      </c>
    </row>
    <row r="2334" spans="1:11">
      <c r="A2334" s="83" t="s">
        <v>99</v>
      </c>
      <c r="B2334" s="80">
        <v>80</v>
      </c>
      <c r="C2334" s="80">
        <v>0</v>
      </c>
      <c r="D2334" s="80">
        <v>0</v>
      </c>
      <c r="E2334" s="80">
        <f t="shared" si="116"/>
        <v>395</v>
      </c>
      <c r="F2334" s="80">
        <v>0</v>
      </c>
      <c r="G2334" s="80">
        <v>0</v>
      </c>
      <c r="H2334" s="80">
        <v>0</v>
      </c>
      <c r="I2334" s="80">
        <f t="shared" si="117"/>
        <v>572</v>
      </c>
      <c r="J2334" s="80">
        <v>13</v>
      </c>
      <c r="K2334" s="78">
        <v>1890</v>
      </c>
    </row>
    <row r="2335" spans="1:11">
      <c r="A2335" s="83" t="s">
        <v>99</v>
      </c>
      <c r="B2335" s="80">
        <v>80</v>
      </c>
      <c r="C2335" s="80">
        <v>0</v>
      </c>
      <c r="D2335" s="80">
        <v>0</v>
      </c>
      <c r="E2335" s="80">
        <f t="shared" si="116"/>
        <v>408</v>
      </c>
      <c r="F2335" s="80">
        <v>0</v>
      </c>
      <c r="G2335" s="80">
        <v>0</v>
      </c>
      <c r="H2335" s="80">
        <v>0</v>
      </c>
      <c r="I2335" s="80">
        <f t="shared" si="117"/>
        <v>590</v>
      </c>
      <c r="J2335" s="80">
        <v>14</v>
      </c>
      <c r="K2335" s="78">
        <v>2250</v>
      </c>
    </row>
    <row r="2336" spans="1:11">
      <c r="A2336" s="83" t="s">
        <v>99</v>
      </c>
      <c r="B2336" s="80">
        <v>80</v>
      </c>
      <c r="C2336" s="80">
        <v>0</v>
      </c>
      <c r="D2336" s="80">
        <v>0</v>
      </c>
      <c r="E2336" s="80">
        <f t="shared" si="116"/>
        <v>421</v>
      </c>
      <c r="F2336" s="80">
        <v>0</v>
      </c>
      <c r="G2336" s="80">
        <v>0</v>
      </c>
      <c r="H2336" s="80">
        <v>0</v>
      </c>
      <c r="I2336" s="80">
        <f t="shared" si="117"/>
        <v>608</v>
      </c>
      <c r="J2336" s="80">
        <v>15</v>
      </c>
      <c r="K2336" s="78">
        <v>2745</v>
      </c>
    </row>
    <row r="2337" spans="1:11">
      <c r="A2337" s="83" t="s">
        <v>99</v>
      </c>
      <c r="B2337" s="80">
        <v>80</v>
      </c>
      <c r="C2337" s="80">
        <v>0</v>
      </c>
      <c r="D2337" s="80">
        <v>0</v>
      </c>
      <c r="E2337" s="80">
        <f t="shared" si="116"/>
        <v>434</v>
      </c>
      <c r="F2337" s="80">
        <v>0</v>
      </c>
      <c r="G2337" s="80">
        <v>0</v>
      </c>
      <c r="H2337" s="80">
        <v>0</v>
      </c>
      <c r="I2337" s="80">
        <f t="shared" si="117"/>
        <v>626</v>
      </c>
      <c r="J2337" s="80">
        <v>16</v>
      </c>
      <c r="K2337" s="78">
        <v>3240</v>
      </c>
    </row>
    <row r="2338" spans="1:11">
      <c r="A2338" s="83" t="s">
        <v>99</v>
      </c>
      <c r="B2338" s="80">
        <v>80</v>
      </c>
      <c r="C2338" s="80">
        <v>0</v>
      </c>
      <c r="D2338" s="80">
        <v>0</v>
      </c>
      <c r="E2338" s="80">
        <f t="shared" si="116"/>
        <v>447</v>
      </c>
      <c r="F2338" s="80">
        <v>0</v>
      </c>
      <c r="G2338" s="80">
        <v>0</v>
      </c>
      <c r="H2338" s="80">
        <v>0</v>
      </c>
      <c r="I2338" s="80">
        <f t="shared" si="117"/>
        <v>644</v>
      </c>
      <c r="J2338" s="80">
        <v>17</v>
      </c>
      <c r="K2338" s="78">
        <v>3870</v>
      </c>
    </row>
    <row r="2339" spans="1:11">
      <c r="A2339" s="83" t="s">
        <v>99</v>
      </c>
      <c r="B2339" s="80">
        <v>80</v>
      </c>
      <c r="C2339" s="80">
        <v>0</v>
      </c>
      <c r="D2339" s="80">
        <v>0</v>
      </c>
      <c r="E2339" s="80">
        <f t="shared" si="116"/>
        <v>460</v>
      </c>
      <c r="F2339" s="80">
        <v>0</v>
      </c>
      <c r="G2339" s="80">
        <v>0</v>
      </c>
      <c r="H2339" s="80">
        <v>0</v>
      </c>
      <c r="I2339" s="80">
        <f t="shared" si="117"/>
        <v>662</v>
      </c>
      <c r="J2339" s="80">
        <v>18</v>
      </c>
      <c r="K2339" s="78">
        <v>4500</v>
      </c>
    </row>
    <row r="2340" spans="1:11">
      <c r="A2340" s="83" t="s">
        <v>99</v>
      </c>
      <c r="B2340" s="80">
        <v>80</v>
      </c>
      <c r="C2340" s="80">
        <v>0</v>
      </c>
      <c r="D2340" s="80">
        <v>0</v>
      </c>
      <c r="E2340" s="80">
        <f t="shared" si="116"/>
        <v>473</v>
      </c>
      <c r="F2340" s="80">
        <v>0</v>
      </c>
      <c r="G2340" s="80">
        <v>0</v>
      </c>
      <c r="H2340" s="80">
        <v>0</v>
      </c>
      <c r="I2340" s="80">
        <f t="shared" si="117"/>
        <v>680</v>
      </c>
      <c r="J2340" s="80">
        <v>19</v>
      </c>
      <c r="K2340" s="78">
        <v>5265</v>
      </c>
    </row>
    <row r="2341" spans="1:11">
      <c r="A2341" s="83" t="s">
        <v>99</v>
      </c>
      <c r="B2341" s="80">
        <v>80</v>
      </c>
      <c r="C2341" s="80">
        <v>0</v>
      </c>
      <c r="D2341" s="80">
        <v>0</v>
      </c>
      <c r="E2341" s="80">
        <f t="shared" si="116"/>
        <v>486</v>
      </c>
      <c r="F2341" s="80">
        <v>0</v>
      </c>
      <c r="G2341" s="80">
        <v>0</v>
      </c>
      <c r="H2341" s="80">
        <v>0</v>
      </c>
      <c r="I2341" s="80">
        <f t="shared" si="117"/>
        <v>698</v>
      </c>
      <c r="J2341" s="80">
        <v>20</v>
      </c>
      <c r="K2341" s="78">
        <v>6120</v>
      </c>
    </row>
    <row r="2342" spans="1:11">
      <c r="A2342" s="83" t="s">
        <v>99</v>
      </c>
      <c r="B2342" s="80">
        <v>80</v>
      </c>
      <c r="C2342" s="80">
        <v>0</v>
      </c>
      <c r="D2342" s="80">
        <v>0</v>
      </c>
      <c r="E2342" s="80">
        <f t="shared" si="116"/>
        <v>499</v>
      </c>
      <c r="F2342" s="80">
        <v>0</v>
      </c>
      <c r="G2342" s="80">
        <v>0</v>
      </c>
      <c r="H2342" s="80">
        <v>0</v>
      </c>
      <c r="I2342" s="80">
        <f t="shared" si="117"/>
        <v>716</v>
      </c>
      <c r="J2342" s="80">
        <v>21</v>
      </c>
      <c r="K2342" s="78">
        <v>7155</v>
      </c>
    </row>
    <row r="2343" spans="1:11">
      <c r="A2343" s="83" t="s">
        <v>99</v>
      </c>
      <c r="B2343" s="80">
        <v>80</v>
      </c>
      <c r="C2343" s="80">
        <v>0</v>
      </c>
      <c r="D2343" s="80">
        <v>0</v>
      </c>
      <c r="E2343" s="80">
        <f t="shared" si="116"/>
        <v>512</v>
      </c>
      <c r="F2343" s="80">
        <v>0</v>
      </c>
      <c r="G2343" s="80">
        <v>0</v>
      </c>
      <c r="H2343" s="80">
        <v>0</v>
      </c>
      <c r="I2343" s="80">
        <f t="shared" si="117"/>
        <v>734</v>
      </c>
      <c r="J2343" s="80">
        <v>22</v>
      </c>
      <c r="K2343" s="78">
        <v>8235</v>
      </c>
    </row>
    <row r="2344" spans="1:11">
      <c r="A2344" s="83" t="s">
        <v>99</v>
      </c>
      <c r="B2344" s="80">
        <v>80</v>
      </c>
      <c r="C2344" s="80">
        <v>0</v>
      </c>
      <c r="D2344" s="80">
        <v>0</v>
      </c>
      <c r="E2344" s="80">
        <f t="shared" si="116"/>
        <v>525</v>
      </c>
      <c r="F2344" s="80">
        <v>0</v>
      </c>
      <c r="G2344" s="80">
        <v>0</v>
      </c>
      <c r="H2344" s="80">
        <v>0</v>
      </c>
      <c r="I2344" s="80">
        <f t="shared" si="117"/>
        <v>752</v>
      </c>
      <c r="J2344" s="80">
        <v>23</v>
      </c>
      <c r="K2344" s="78">
        <v>9495</v>
      </c>
    </row>
    <row r="2345" spans="1:11">
      <c r="A2345" s="83" t="s">
        <v>99</v>
      </c>
      <c r="B2345" s="80">
        <v>80</v>
      </c>
      <c r="C2345" s="80">
        <v>0</v>
      </c>
      <c r="D2345" s="80">
        <v>0</v>
      </c>
      <c r="E2345" s="80">
        <f t="shared" si="116"/>
        <v>538</v>
      </c>
      <c r="F2345" s="80">
        <v>0</v>
      </c>
      <c r="G2345" s="80">
        <v>0</v>
      </c>
      <c r="H2345" s="80">
        <v>0</v>
      </c>
      <c r="I2345" s="80">
        <f t="shared" si="117"/>
        <v>770</v>
      </c>
      <c r="J2345" s="80">
        <v>24</v>
      </c>
      <c r="K2345" s="78">
        <v>10845</v>
      </c>
    </row>
    <row r="2346" spans="1:11">
      <c r="A2346" s="83" t="s">
        <v>99</v>
      </c>
      <c r="B2346" s="80">
        <v>80</v>
      </c>
      <c r="C2346" s="80">
        <v>0</v>
      </c>
      <c r="D2346" s="80">
        <v>0</v>
      </c>
      <c r="E2346" s="80">
        <f t="shared" si="116"/>
        <v>551</v>
      </c>
      <c r="F2346" s="80">
        <v>0</v>
      </c>
      <c r="G2346" s="80">
        <v>0</v>
      </c>
      <c r="H2346" s="80">
        <v>0</v>
      </c>
      <c r="I2346" s="80">
        <f t="shared" si="117"/>
        <v>788</v>
      </c>
      <c r="J2346" s="80">
        <v>25</v>
      </c>
      <c r="K2346" s="78">
        <v>12330</v>
      </c>
    </row>
    <row r="2347" spans="1:11">
      <c r="A2347" s="83" t="s">
        <v>99</v>
      </c>
      <c r="B2347" s="80">
        <v>80</v>
      </c>
      <c r="C2347" s="80">
        <v>0</v>
      </c>
      <c r="D2347" s="80">
        <v>0</v>
      </c>
      <c r="E2347" s="80">
        <f t="shared" si="116"/>
        <v>564</v>
      </c>
      <c r="F2347" s="80">
        <v>0</v>
      </c>
      <c r="G2347" s="80">
        <v>0</v>
      </c>
      <c r="H2347" s="80">
        <v>0</v>
      </c>
      <c r="I2347" s="80">
        <f t="shared" si="117"/>
        <v>806</v>
      </c>
      <c r="J2347" s="80">
        <v>26</v>
      </c>
      <c r="K2347" s="78">
        <v>14085</v>
      </c>
    </row>
    <row r="2348" spans="1:11">
      <c r="A2348" s="83" t="s">
        <v>99</v>
      </c>
      <c r="B2348" s="80">
        <v>80</v>
      </c>
      <c r="C2348" s="80">
        <v>0</v>
      </c>
      <c r="D2348" s="80">
        <v>0</v>
      </c>
      <c r="E2348" s="80">
        <f t="shared" si="116"/>
        <v>577</v>
      </c>
      <c r="F2348" s="80">
        <v>0</v>
      </c>
      <c r="G2348" s="80">
        <v>0</v>
      </c>
      <c r="H2348" s="80">
        <v>0</v>
      </c>
      <c r="I2348" s="80">
        <f t="shared" si="117"/>
        <v>824</v>
      </c>
      <c r="J2348" s="80">
        <v>27</v>
      </c>
      <c r="K2348" s="78">
        <v>15930</v>
      </c>
    </row>
    <row r="2349" spans="1:11">
      <c r="A2349" s="83" t="s">
        <v>99</v>
      </c>
      <c r="B2349" s="80">
        <v>80</v>
      </c>
      <c r="C2349" s="80">
        <v>0</v>
      </c>
      <c r="D2349" s="80">
        <v>0</v>
      </c>
      <c r="E2349" s="80">
        <f t="shared" si="116"/>
        <v>590</v>
      </c>
      <c r="F2349" s="80">
        <v>0</v>
      </c>
      <c r="G2349" s="80">
        <v>0</v>
      </c>
      <c r="H2349" s="80">
        <v>0</v>
      </c>
      <c r="I2349" s="80">
        <f t="shared" si="117"/>
        <v>842</v>
      </c>
      <c r="J2349" s="80">
        <v>28</v>
      </c>
      <c r="K2349" s="78">
        <v>18045</v>
      </c>
    </row>
    <row r="2350" spans="1:11">
      <c r="A2350" s="83" t="s">
        <v>99</v>
      </c>
      <c r="B2350" s="80">
        <v>80</v>
      </c>
      <c r="C2350" s="80">
        <v>0</v>
      </c>
      <c r="D2350" s="80">
        <v>0</v>
      </c>
      <c r="E2350" s="80">
        <f t="shared" si="116"/>
        <v>603</v>
      </c>
      <c r="F2350" s="80">
        <v>0</v>
      </c>
      <c r="G2350" s="80">
        <v>0</v>
      </c>
      <c r="H2350" s="80">
        <v>0</v>
      </c>
      <c r="I2350" s="80">
        <f t="shared" si="117"/>
        <v>860</v>
      </c>
      <c r="J2350" s="80">
        <v>29</v>
      </c>
      <c r="K2350" s="78">
        <v>20295</v>
      </c>
    </row>
    <row r="2351" spans="1:11">
      <c r="A2351" s="83" t="s">
        <v>99</v>
      </c>
      <c r="B2351" s="80">
        <v>80</v>
      </c>
      <c r="C2351" s="80">
        <v>0</v>
      </c>
      <c r="D2351" s="80">
        <v>0</v>
      </c>
      <c r="E2351" s="80">
        <f t="shared" si="116"/>
        <v>616</v>
      </c>
      <c r="F2351" s="80">
        <v>0</v>
      </c>
      <c r="G2351" s="80">
        <v>0</v>
      </c>
      <c r="H2351" s="80">
        <v>0</v>
      </c>
      <c r="I2351" s="80">
        <f t="shared" si="117"/>
        <v>878</v>
      </c>
      <c r="J2351" s="80">
        <v>30</v>
      </c>
      <c r="K2351" s="78">
        <v>22770</v>
      </c>
    </row>
    <row r="2352" spans="1:11">
      <c r="A2352" s="83" t="s">
        <v>99</v>
      </c>
      <c r="B2352" s="80">
        <v>80</v>
      </c>
      <c r="C2352" s="80">
        <v>0</v>
      </c>
      <c r="D2352" s="80">
        <v>0</v>
      </c>
      <c r="E2352" s="80">
        <f t="shared" si="116"/>
        <v>629</v>
      </c>
      <c r="F2352" s="80">
        <v>0</v>
      </c>
      <c r="G2352" s="80">
        <v>0</v>
      </c>
      <c r="H2352" s="80">
        <v>0</v>
      </c>
      <c r="I2352" s="80">
        <f t="shared" si="117"/>
        <v>896</v>
      </c>
      <c r="J2352" s="80">
        <v>31</v>
      </c>
      <c r="K2352" s="78">
        <v>25560</v>
      </c>
    </row>
    <row r="2353" spans="1:11">
      <c r="A2353" s="83" t="s">
        <v>99</v>
      </c>
      <c r="B2353" s="80">
        <v>80</v>
      </c>
      <c r="C2353" s="80">
        <v>0</v>
      </c>
      <c r="D2353" s="80">
        <v>0</v>
      </c>
      <c r="E2353" s="80">
        <f t="shared" si="116"/>
        <v>642</v>
      </c>
      <c r="F2353" s="80">
        <v>0</v>
      </c>
      <c r="G2353" s="80">
        <v>0</v>
      </c>
      <c r="H2353" s="80">
        <v>0</v>
      </c>
      <c r="I2353" s="80">
        <f t="shared" si="117"/>
        <v>914</v>
      </c>
      <c r="J2353" s="80">
        <v>32</v>
      </c>
      <c r="K2353" s="78">
        <v>28440</v>
      </c>
    </row>
    <row r="2354" spans="1:11">
      <c r="A2354" s="83" t="s">
        <v>99</v>
      </c>
      <c r="B2354" s="80">
        <v>80</v>
      </c>
      <c r="C2354" s="80">
        <v>0</v>
      </c>
      <c r="D2354" s="80">
        <v>0</v>
      </c>
      <c r="E2354" s="80">
        <f t="shared" si="116"/>
        <v>655</v>
      </c>
      <c r="F2354" s="80">
        <v>0</v>
      </c>
      <c r="G2354" s="80">
        <v>0</v>
      </c>
      <c r="H2354" s="80">
        <v>0</v>
      </c>
      <c r="I2354" s="80">
        <f t="shared" si="117"/>
        <v>932</v>
      </c>
      <c r="J2354" s="80">
        <v>33</v>
      </c>
      <c r="K2354" s="78">
        <v>31770</v>
      </c>
    </row>
    <row r="2355" spans="1:11">
      <c r="A2355" s="83" t="s">
        <v>99</v>
      </c>
      <c r="B2355" s="80">
        <v>80</v>
      </c>
      <c r="C2355" s="80">
        <v>0</v>
      </c>
      <c r="D2355" s="80">
        <v>0</v>
      </c>
      <c r="E2355" s="80">
        <f t="shared" si="116"/>
        <v>668</v>
      </c>
      <c r="F2355" s="80">
        <v>0</v>
      </c>
      <c r="G2355" s="80">
        <v>0</v>
      </c>
      <c r="H2355" s="80">
        <v>0</v>
      </c>
      <c r="I2355" s="80">
        <f t="shared" si="117"/>
        <v>950</v>
      </c>
      <c r="J2355" s="80">
        <v>34</v>
      </c>
      <c r="K2355" s="78">
        <v>35280</v>
      </c>
    </row>
    <row r="2356" spans="1:11">
      <c r="A2356" s="83" t="s">
        <v>99</v>
      </c>
      <c r="B2356" s="80">
        <v>80</v>
      </c>
      <c r="C2356" s="80">
        <v>0</v>
      </c>
      <c r="D2356" s="80">
        <v>0</v>
      </c>
      <c r="E2356" s="80">
        <f t="shared" si="116"/>
        <v>681</v>
      </c>
      <c r="F2356" s="80">
        <v>0</v>
      </c>
      <c r="G2356" s="80">
        <v>0</v>
      </c>
      <c r="H2356" s="80">
        <v>0</v>
      </c>
      <c r="I2356" s="80">
        <f t="shared" si="117"/>
        <v>968</v>
      </c>
      <c r="J2356" s="80">
        <v>35</v>
      </c>
      <c r="K2356" s="78">
        <v>39150</v>
      </c>
    </row>
    <row r="2357" spans="1:11">
      <c r="A2357" s="83" t="s">
        <v>99</v>
      </c>
      <c r="B2357" s="80">
        <v>80</v>
      </c>
      <c r="C2357" s="80">
        <v>0</v>
      </c>
      <c r="D2357" s="80">
        <v>0</v>
      </c>
      <c r="E2357" s="80">
        <f t="shared" si="116"/>
        <v>694</v>
      </c>
      <c r="F2357" s="80">
        <v>0</v>
      </c>
      <c r="G2357" s="80">
        <v>0</v>
      </c>
      <c r="H2357" s="80">
        <v>0</v>
      </c>
      <c r="I2357" s="80">
        <f t="shared" si="117"/>
        <v>986</v>
      </c>
      <c r="J2357" s="80">
        <v>36</v>
      </c>
      <c r="K2357" s="78">
        <v>43380</v>
      </c>
    </row>
    <row r="2358" spans="1:11">
      <c r="A2358" s="83" t="s">
        <v>99</v>
      </c>
      <c r="B2358" s="80">
        <v>80</v>
      </c>
      <c r="C2358" s="80">
        <v>0</v>
      </c>
      <c r="D2358" s="80">
        <v>0</v>
      </c>
      <c r="E2358" s="80">
        <f t="shared" si="116"/>
        <v>707</v>
      </c>
      <c r="F2358" s="80">
        <v>0</v>
      </c>
      <c r="G2358" s="80">
        <v>0</v>
      </c>
      <c r="H2358" s="80">
        <v>0</v>
      </c>
      <c r="I2358" s="80">
        <f t="shared" si="117"/>
        <v>1004</v>
      </c>
      <c r="J2358" s="80">
        <v>37</v>
      </c>
      <c r="K2358" s="78">
        <v>48150</v>
      </c>
    </row>
    <row r="2359" spans="1:11">
      <c r="A2359" s="83" t="s">
        <v>99</v>
      </c>
      <c r="B2359" s="80">
        <v>80</v>
      </c>
      <c r="C2359" s="80">
        <v>0</v>
      </c>
      <c r="D2359" s="80">
        <v>0</v>
      </c>
      <c r="E2359" s="80">
        <f t="shared" si="116"/>
        <v>720</v>
      </c>
      <c r="F2359" s="80">
        <v>0</v>
      </c>
      <c r="G2359" s="80">
        <v>0</v>
      </c>
      <c r="H2359" s="80">
        <v>0</v>
      </c>
      <c r="I2359" s="80">
        <f t="shared" si="117"/>
        <v>1022</v>
      </c>
      <c r="J2359" s="80">
        <v>38</v>
      </c>
      <c r="K2359" s="78">
        <v>53100</v>
      </c>
    </row>
    <row r="2360" spans="1:11">
      <c r="A2360" s="83" t="s">
        <v>99</v>
      </c>
      <c r="B2360" s="80">
        <v>80</v>
      </c>
      <c r="C2360" s="80">
        <v>0</v>
      </c>
      <c r="D2360" s="80">
        <v>0</v>
      </c>
      <c r="E2360" s="80">
        <f t="shared" si="116"/>
        <v>733</v>
      </c>
      <c r="F2360" s="80">
        <v>0</v>
      </c>
      <c r="G2360" s="80">
        <v>0</v>
      </c>
      <c r="H2360" s="80">
        <v>0</v>
      </c>
      <c r="I2360" s="80">
        <f t="shared" si="117"/>
        <v>1040</v>
      </c>
      <c r="J2360" s="80">
        <v>39</v>
      </c>
      <c r="K2360" s="78">
        <v>58500</v>
      </c>
    </row>
    <row r="2361" spans="1:11">
      <c r="A2361" s="83" t="s">
        <v>99</v>
      </c>
      <c r="B2361" s="80">
        <v>80</v>
      </c>
      <c r="C2361" s="80">
        <v>0</v>
      </c>
      <c r="D2361" s="80">
        <v>0</v>
      </c>
      <c r="E2361" s="80">
        <f t="shared" si="116"/>
        <v>746</v>
      </c>
      <c r="F2361" s="80">
        <v>0</v>
      </c>
      <c r="G2361" s="80">
        <v>0</v>
      </c>
      <c r="H2361" s="80">
        <v>0</v>
      </c>
      <c r="I2361" s="80">
        <f t="shared" si="117"/>
        <v>1058</v>
      </c>
      <c r="J2361" s="80">
        <v>40</v>
      </c>
      <c r="K2361" s="78">
        <v>63900</v>
      </c>
    </row>
    <row r="2362" spans="1:11">
      <c r="A2362" s="83" t="s">
        <v>99</v>
      </c>
      <c r="B2362" s="80">
        <v>80</v>
      </c>
      <c r="C2362" s="80">
        <v>0</v>
      </c>
      <c r="D2362" s="80">
        <v>0</v>
      </c>
      <c r="E2362" s="80">
        <f t="shared" si="116"/>
        <v>759</v>
      </c>
      <c r="F2362" s="80">
        <v>0</v>
      </c>
      <c r="G2362" s="80">
        <v>0</v>
      </c>
      <c r="H2362" s="80">
        <v>0</v>
      </c>
      <c r="I2362" s="80">
        <f t="shared" si="117"/>
        <v>1076</v>
      </c>
      <c r="J2362" s="80">
        <v>41</v>
      </c>
      <c r="K2362" s="78">
        <v>70200</v>
      </c>
    </row>
    <row r="2363" spans="1:11">
      <c r="A2363" s="83" t="s">
        <v>99</v>
      </c>
      <c r="B2363" s="80">
        <v>80</v>
      </c>
      <c r="C2363" s="80">
        <v>0</v>
      </c>
      <c r="D2363" s="80">
        <v>0</v>
      </c>
      <c r="E2363" s="80">
        <f t="shared" si="116"/>
        <v>772</v>
      </c>
      <c r="F2363" s="80">
        <v>0</v>
      </c>
      <c r="G2363" s="80">
        <v>0</v>
      </c>
      <c r="H2363" s="80">
        <v>0</v>
      </c>
      <c r="I2363" s="80">
        <f t="shared" si="117"/>
        <v>1094</v>
      </c>
      <c r="J2363" s="80">
        <v>42</v>
      </c>
      <c r="K2363" s="78">
        <v>76950</v>
      </c>
    </row>
    <row r="2364" spans="1:11">
      <c r="A2364" s="83" t="s">
        <v>99</v>
      </c>
      <c r="B2364" s="80">
        <v>80</v>
      </c>
      <c r="C2364" s="80">
        <v>0</v>
      </c>
      <c r="D2364" s="80">
        <v>0</v>
      </c>
      <c r="E2364" s="80">
        <f t="shared" si="116"/>
        <v>785</v>
      </c>
      <c r="F2364" s="80">
        <v>0</v>
      </c>
      <c r="G2364" s="80">
        <v>0</v>
      </c>
      <c r="H2364" s="80">
        <v>0</v>
      </c>
      <c r="I2364" s="80">
        <f t="shared" si="117"/>
        <v>1112</v>
      </c>
      <c r="J2364" s="80">
        <v>43</v>
      </c>
      <c r="K2364" s="78">
        <v>84150</v>
      </c>
    </row>
    <row r="2365" spans="1:11">
      <c r="A2365" s="83" t="s">
        <v>99</v>
      </c>
      <c r="B2365" s="80">
        <v>80</v>
      </c>
      <c r="C2365" s="80">
        <v>0</v>
      </c>
      <c r="D2365" s="80">
        <v>0</v>
      </c>
      <c r="E2365" s="80">
        <f t="shared" si="116"/>
        <v>798</v>
      </c>
      <c r="F2365" s="80">
        <v>0</v>
      </c>
      <c r="G2365" s="80">
        <v>0</v>
      </c>
      <c r="H2365" s="80">
        <v>0</v>
      </c>
      <c r="I2365" s="80">
        <f t="shared" si="117"/>
        <v>1130</v>
      </c>
      <c r="J2365" s="80">
        <v>44</v>
      </c>
      <c r="K2365" s="78">
        <v>91800</v>
      </c>
    </row>
    <row r="2366" spans="1:11">
      <c r="A2366" s="83" t="s">
        <v>99</v>
      </c>
      <c r="B2366" s="80">
        <v>80</v>
      </c>
      <c r="C2366" s="80">
        <v>0</v>
      </c>
      <c r="D2366" s="80">
        <v>0</v>
      </c>
      <c r="E2366" s="80">
        <f t="shared" si="116"/>
        <v>811</v>
      </c>
      <c r="F2366" s="80">
        <v>0</v>
      </c>
      <c r="G2366" s="80">
        <v>0</v>
      </c>
      <c r="H2366" s="80">
        <v>0</v>
      </c>
      <c r="I2366" s="80">
        <f t="shared" si="117"/>
        <v>1148</v>
      </c>
      <c r="J2366" s="80">
        <v>45</v>
      </c>
      <c r="K2366" s="78">
        <v>99900</v>
      </c>
    </row>
    <row r="2367" spans="1:11">
      <c r="A2367" s="83" t="s">
        <v>99</v>
      </c>
      <c r="B2367" s="80">
        <v>80</v>
      </c>
      <c r="C2367" s="80">
        <v>0</v>
      </c>
      <c r="D2367" s="80">
        <v>0</v>
      </c>
      <c r="E2367" s="80">
        <f t="shared" si="116"/>
        <v>824</v>
      </c>
      <c r="F2367" s="80">
        <v>0</v>
      </c>
      <c r="G2367" s="80">
        <v>0</v>
      </c>
      <c r="H2367" s="80">
        <v>0</v>
      </c>
      <c r="I2367" s="80">
        <f t="shared" si="117"/>
        <v>1166</v>
      </c>
      <c r="J2367" s="80">
        <v>46</v>
      </c>
      <c r="K2367" s="78">
        <v>108900</v>
      </c>
    </row>
    <row r="2368" spans="1:11">
      <c r="A2368" s="83" t="s">
        <v>99</v>
      </c>
      <c r="B2368" s="80">
        <v>80</v>
      </c>
      <c r="C2368" s="80">
        <v>0</v>
      </c>
      <c r="D2368" s="80">
        <v>0</v>
      </c>
      <c r="E2368" s="80">
        <f t="shared" si="116"/>
        <v>837</v>
      </c>
      <c r="F2368" s="80">
        <v>0</v>
      </c>
      <c r="G2368" s="80">
        <v>0</v>
      </c>
      <c r="H2368" s="80">
        <v>0</v>
      </c>
      <c r="I2368" s="80">
        <f t="shared" si="117"/>
        <v>1184</v>
      </c>
      <c r="J2368" s="80">
        <v>47</v>
      </c>
      <c r="K2368" s="78">
        <v>117900</v>
      </c>
    </row>
    <row r="2369" spans="1:11">
      <c r="A2369" s="83" t="s">
        <v>99</v>
      </c>
      <c r="B2369" s="80">
        <v>80</v>
      </c>
      <c r="C2369" s="80">
        <v>0</v>
      </c>
      <c r="D2369" s="80">
        <v>0</v>
      </c>
      <c r="E2369" s="80">
        <f t="shared" si="116"/>
        <v>850</v>
      </c>
      <c r="F2369" s="80">
        <v>0</v>
      </c>
      <c r="G2369" s="80">
        <v>0</v>
      </c>
      <c r="H2369" s="80">
        <v>0</v>
      </c>
      <c r="I2369" s="80">
        <f t="shared" si="117"/>
        <v>1202</v>
      </c>
      <c r="J2369" s="80">
        <v>48</v>
      </c>
      <c r="K2369" s="78">
        <v>127800</v>
      </c>
    </row>
    <row r="2370" spans="1:11">
      <c r="A2370" s="83" t="s">
        <v>99</v>
      </c>
      <c r="B2370" s="80">
        <v>80</v>
      </c>
      <c r="C2370" s="80">
        <v>0</v>
      </c>
      <c r="D2370" s="80">
        <v>0</v>
      </c>
      <c r="E2370" s="80">
        <f t="shared" si="116"/>
        <v>863</v>
      </c>
      <c r="F2370" s="80">
        <v>0</v>
      </c>
      <c r="G2370" s="80">
        <v>0</v>
      </c>
      <c r="H2370" s="80">
        <v>0</v>
      </c>
      <c r="I2370" s="80">
        <f t="shared" si="117"/>
        <v>1220</v>
      </c>
      <c r="J2370" s="80">
        <v>49</v>
      </c>
      <c r="K2370" s="78">
        <v>138600</v>
      </c>
    </row>
    <row r="2371" spans="1:11">
      <c r="A2371" s="83" t="s">
        <v>99</v>
      </c>
      <c r="B2371" s="80">
        <v>80</v>
      </c>
      <c r="C2371" s="80">
        <v>0</v>
      </c>
      <c r="D2371" s="80">
        <v>0</v>
      </c>
      <c r="E2371" s="80">
        <f t="shared" si="116"/>
        <v>876</v>
      </c>
      <c r="F2371" s="80">
        <v>0</v>
      </c>
      <c r="G2371" s="80">
        <v>0</v>
      </c>
      <c r="H2371" s="80">
        <v>0</v>
      </c>
      <c r="I2371" s="80">
        <f t="shared" si="117"/>
        <v>1238</v>
      </c>
      <c r="J2371" s="80">
        <v>50</v>
      </c>
      <c r="K2371" s="78">
        <v>150300</v>
      </c>
    </row>
    <row r="2372" spans="1:11">
      <c r="A2372" s="83" t="s">
        <v>99</v>
      </c>
      <c r="B2372" s="80">
        <v>80</v>
      </c>
      <c r="C2372" s="80">
        <v>0</v>
      </c>
      <c r="D2372" s="80">
        <v>0</v>
      </c>
      <c r="E2372" s="80">
        <f t="shared" si="116"/>
        <v>889</v>
      </c>
      <c r="F2372" s="80">
        <v>0</v>
      </c>
      <c r="G2372" s="80">
        <v>0</v>
      </c>
      <c r="H2372" s="80">
        <v>0</v>
      </c>
      <c r="I2372" s="80">
        <f t="shared" si="117"/>
        <v>1256</v>
      </c>
      <c r="J2372" s="80">
        <v>51</v>
      </c>
      <c r="K2372" s="78">
        <v>162450</v>
      </c>
    </row>
    <row r="2373" spans="1:11">
      <c r="A2373" s="83" t="s">
        <v>99</v>
      </c>
      <c r="B2373" s="80">
        <v>80</v>
      </c>
      <c r="C2373" s="80">
        <v>0</v>
      </c>
      <c r="D2373" s="80">
        <v>0</v>
      </c>
      <c r="E2373" s="80">
        <f t="shared" si="116"/>
        <v>902</v>
      </c>
      <c r="F2373" s="80">
        <v>0</v>
      </c>
      <c r="G2373" s="80">
        <v>0</v>
      </c>
      <c r="H2373" s="80">
        <v>0</v>
      </c>
      <c r="I2373" s="80">
        <f t="shared" si="117"/>
        <v>1274</v>
      </c>
      <c r="J2373" s="80">
        <v>52</v>
      </c>
      <c r="K2373" s="78">
        <v>175500</v>
      </c>
    </row>
    <row r="2374" spans="1:11">
      <c r="A2374" s="83" t="s">
        <v>99</v>
      </c>
      <c r="B2374" s="80">
        <v>80</v>
      </c>
      <c r="C2374" s="80">
        <v>0</v>
      </c>
      <c r="D2374" s="80">
        <v>0</v>
      </c>
      <c r="E2374" s="80">
        <f t="shared" si="116"/>
        <v>915</v>
      </c>
      <c r="F2374" s="80">
        <v>0</v>
      </c>
      <c r="G2374" s="80">
        <v>0</v>
      </c>
      <c r="H2374" s="80">
        <v>0</v>
      </c>
      <c r="I2374" s="80">
        <f t="shared" si="117"/>
        <v>1292</v>
      </c>
      <c r="J2374" s="80">
        <v>53</v>
      </c>
      <c r="K2374" s="78">
        <v>189000</v>
      </c>
    </row>
    <row r="2375" spans="1:11">
      <c r="A2375" s="83" t="s">
        <v>99</v>
      </c>
      <c r="B2375" s="80">
        <v>80</v>
      </c>
      <c r="C2375" s="80">
        <v>0</v>
      </c>
      <c r="D2375" s="80">
        <v>0</v>
      </c>
      <c r="E2375" s="80">
        <f t="shared" si="116"/>
        <v>928</v>
      </c>
      <c r="F2375" s="80">
        <v>0</v>
      </c>
      <c r="G2375" s="80">
        <v>0</v>
      </c>
      <c r="H2375" s="80">
        <v>0</v>
      </c>
      <c r="I2375" s="80">
        <f t="shared" si="117"/>
        <v>1310</v>
      </c>
      <c r="J2375" s="80">
        <v>54</v>
      </c>
      <c r="K2375" s="78">
        <v>203850</v>
      </c>
    </row>
    <row r="2376" spans="1:11">
      <c r="A2376" s="83" t="s">
        <v>99</v>
      </c>
      <c r="B2376" s="80">
        <v>80</v>
      </c>
      <c r="C2376" s="80">
        <v>0</v>
      </c>
      <c r="D2376" s="80">
        <v>0</v>
      </c>
      <c r="E2376" s="80">
        <f t="shared" si="116"/>
        <v>941</v>
      </c>
      <c r="F2376" s="80">
        <v>0</v>
      </c>
      <c r="G2376" s="80">
        <v>0</v>
      </c>
      <c r="H2376" s="80">
        <v>0</v>
      </c>
      <c r="I2376" s="80">
        <f t="shared" si="117"/>
        <v>1328</v>
      </c>
      <c r="J2376" s="80">
        <v>55</v>
      </c>
      <c r="K2376" s="78">
        <v>219600</v>
      </c>
    </row>
    <row r="2377" spans="1:11">
      <c r="A2377" s="83" t="s">
        <v>99</v>
      </c>
      <c r="B2377" s="80">
        <v>80</v>
      </c>
      <c r="C2377" s="80">
        <v>0</v>
      </c>
      <c r="D2377" s="80">
        <v>0</v>
      </c>
      <c r="E2377" s="80">
        <f t="shared" si="116"/>
        <v>954</v>
      </c>
      <c r="F2377" s="80">
        <v>0</v>
      </c>
      <c r="G2377" s="80">
        <v>0</v>
      </c>
      <c r="H2377" s="80">
        <v>0</v>
      </c>
      <c r="I2377" s="80">
        <f t="shared" si="117"/>
        <v>1346</v>
      </c>
      <c r="J2377" s="80">
        <v>56</v>
      </c>
      <c r="K2377" s="78">
        <v>235800</v>
      </c>
    </row>
    <row r="2378" spans="1:11">
      <c r="A2378" s="83" t="s">
        <v>99</v>
      </c>
      <c r="B2378" s="80">
        <v>80</v>
      </c>
      <c r="C2378" s="80">
        <v>0</v>
      </c>
      <c r="D2378" s="80">
        <v>0</v>
      </c>
      <c r="E2378" s="80">
        <f t="shared" si="116"/>
        <v>967</v>
      </c>
      <c r="F2378" s="80">
        <v>0</v>
      </c>
      <c r="G2378" s="80">
        <v>0</v>
      </c>
      <c r="H2378" s="80">
        <v>0</v>
      </c>
      <c r="I2378" s="80">
        <f t="shared" si="117"/>
        <v>1364</v>
      </c>
      <c r="J2378" s="80">
        <v>57</v>
      </c>
      <c r="K2378" s="78">
        <v>253350</v>
      </c>
    </row>
    <row r="2379" spans="1:11">
      <c r="A2379" s="83" t="s">
        <v>99</v>
      </c>
      <c r="B2379" s="80">
        <v>80</v>
      </c>
      <c r="C2379" s="80">
        <v>0</v>
      </c>
      <c r="D2379" s="80">
        <v>0</v>
      </c>
      <c r="E2379" s="80">
        <f t="shared" si="116"/>
        <v>980</v>
      </c>
      <c r="F2379" s="80">
        <v>0</v>
      </c>
      <c r="G2379" s="80">
        <v>0</v>
      </c>
      <c r="H2379" s="80">
        <v>0</v>
      </c>
      <c r="I2379" s="80">
        <f t="shared" si="117"/>
        <v>1382</v>
      </c>
      <c r="J2379" s="80">
        <v>58</v>
      </c>
      <c r="K2379" s="78">
        <v>272250</v>
      </c>
    </row>
    <row r="2380" spans="1:11">
      <c r="A2380" s="83" t="s">
        <v>99</v>
      </c>
      <c r="B2380" s="80">
        <v>80</v>
      </c>
      <c r="C2380" s="80">
        <v>0</v>
      </c>
      <c r="D2380" s="80">
        <v>0</v>
      </c>
      <c r="E2380" s="80">
        <f t="shared" si="116"/>
        <v>993</v>
      </c>
      <c r="F2380" s="80">
        <v>0</v>
      </c>
      <c r="G2380" s="80">
        <v>0</v>
      </c>
      <c r="H2380" s="80">
        <v>0</v>
      </c>
      <c r="I2380" s="80">
        <f t="shared" si="117"/>
        <v>1400</v>
      </c>
      <c r="J2380" s="80">
        <v>59</v>
      </c>
      <c r="K2380" s="78">
        <v>291600</v>
      </c>
    </row>
    <row r="2381" spans="1:11">
      <c r="A2381" s="83" t="s">
        <v>99</v>
      </c>
      <c r="B2381" s="80">
        <v>80</v>
      </c>
      <c r="C2381" s="80">
        <v>0</v>
      </c>
      <c r="D2381" s="80">
        <v>0</v>
      </c>
      <c r="E2381" s="80">
        <f t="shared" si="116"/>
        <v>1006</v>
      </c>
      <c r="F2381" s="80">
        <v>0</v>
      </c>
      <c r="G2381" s="80">
        <v>0</v>
      </c>
      <c r="H2381" s="80">
        <v>0</v>
      </c>
      <c r="I2381" s="80">
        <f t="shared" si="117"/>
        <v>1418</v>
      </c>
      <c r="J2381" s="80">
        <v>60</v>
      </c>
      <c r="K2381" s="78">
        <v>312750</v>
      </c>
    </row>
    <row r="2382" spans="1:11">
      <c r="A2382" s="83" t="s">
        <v>99</v>
      </c>
      <c r="B2382" s="80">
        <v>80</v>
      </c>
      <c r="C2382" s="80">
        <v>0</v>
      </c>
      <c r="D2382" s="80">
        <v>0</v>
      </c>
      <c r="E2382" s="80">
        <f t="shared" si="116"/>
        <v>1019</v>
      </c>
      <c r="F2382" s="80">
        <v>0</v>
      </c>
      <c r="G2382" s="80">
        <v>0</v>
      </c>
      <c r="H2382" s="80">
        <v>0</v>
      </c>
      <c r="I2382" s="80">
        <f t="shared" si="117"/>
        <v>1436</v>
      </c>
      <c r="J2382" s="80">
        <v>61</v>
      </c>
      <c r="K2382" s="78">
        <v>334800</v>
      </c>
    </row>
    <row r="2383" spans="1:11">
      <c r="A2383" s="83" t="s">
        <v>99</v>
      </c>
      <c r="B2383" s="80">
        <v>80</v>
      </c>
      <c r="C2383" s="80">
        <v>0</v>
      </c>
      <c r="D2383" s="80">
        <v>0</v>
      </c>
      <c r="E2383" s="80">
        <f t="shared" si="116"/>
        <v>1032</v>
      </c>
      <c r="F2383" s="80">
        <v>0</v>
      </c>
      <c r="G2383" s="80">
        <v>0</v>
      </c>
      <c r="H2383" s="80">
        <v>0</v>
      </c>
      <c r="I2383" s="80">
        <f t="shared" si="117"/>
        <v>1454</v>
      </c>
      <c r="J2383" s="80">
        <v>62</v>
      </c>
      <c r="K2383" s="78">
        <v>358200</v>
      </c>
    </row>
    <row r="2384" spans="1:11">
      <c r="A2384" s="83" t="s">
        <v>99</v>
      </c>
      <c r="B2384" s="80">
        <v>80</v>
      </c>
      <c r="C2384" s="80">
        <v>0</v>
      </c>
      <c r="D2384" s="80">
        <v>0</v>
      </c>
      <c r="E2384" s="80">
        <f t="shared" si="116"/>
        <v>1045</v>
      </c>
      <c r="F2384" s="80">
        <v>0</v>
      </c>
      <c r="G2384" s="80">
        <v>0</v>
      </c>
      <c r="H2384" s="80">
        <v>0</v>
      </c>
      <c r="I2384" s="80">
        <f t="shared" si="117"/>
        <v>1472</v>
      </c>
      <c r="J2384" s="80">
        <v>63</v>
      </c>
      <c r="K2384" s="78">
        <v>382950</v>
      </c>
    </row>
    <row r="2385" spans="1:11">
      <c r="A2385" s="83" t="s">
        <v>99</v>
      </c>
      <c r="B2385" s="80">
        <v>80</v>
      </c>
      <c r="C2385" s="80">
        <v>0</v>
      </c>
      <c r="D2385" s="80">
        <v>0</v>
      </c>
      <c r="E2385" s="80">
        <f t="shared" si="116"/>
        <v>1058</v>
      </c>
      <c r="F2385" s="80">
        <v>0</v>
      </c>
      <c r="G2385" s="80">
        <v>0</v>
      </c>
      <c r="H2385" s="80">
        <v>0</v>
      </c>
      <c r="I2385" s="80">
        <f t="shared" si="117"/>
        <v>1490</v>
      </c>
      <c r="J2385" s="80">
        <v>64</v>
      </c>
      <c r="K2385" s="78">
        <v>408600</v>
      </c>
    </row>
    <row r="2386" spans="1:11">
      <c r="A2386" s="83" t="s">
        <v>99</v>
      </c>
      <c r="B2386" s="80">
        <v>80</v>
      </c>
      <c r="C2386" s="80">
        <v>0</v>
      </c>
      <c r="D2386" s="80">
        <v>0</v>
      </c>
      <c r="E2386" s="80">
        <f t="shared" si="116"/>
        <v>1071</v>
      </c>
      <c r="F2386" s="80">
        <v>0</v>
      </c>
      <c r="G2386" s="80">
        <v>0</v>
      </c>
      <c r="H2386" s="80">
        <v>0</v>
      </c>
      <c r="I2386" s="80">
        <f t="shared" si="117"/>
        <v>1508</v>
      </c>
      <c r="J2386" s="80">
        <v>65</v>
      </c>
      <c r="K2386" s="78">
        <v>436500</v>
      </c>
    </row>
    <row r="2387" spans="1:11">
      <c r="A2387" s="83" t="s">
        <v>99</v>
      </c>
      <c r="B2387" s="80">
        <v>80</v>
      </c>
      <c r="C2387" s="80">
        <v>0</v>
      </c>
      <c r="D2387" s="80">
        <v>0</v>
      </c>
      <c r="E2387" s="80">
        <f t="shared" ref="E2387:E2401" si="118">239+13*(J2387-1)</f>
        <v>1084</v>
      </c>
      <c r="F2387" s="80">
        <v>0</v>
      </c>
      <c r="G2387" s="80">
        <v>0</v>
      </c>
      <c r="H2387" s="80">
        <v>0</v>
      </c>
      <c r="I2387" s="80">
        <f t="shared" ref="I2387:I2401" si="119">356+18*(J2387-1)</f>
        <v>1526</v>
      </c>
      <c r="J2387" s="80">
        <v>66</v>
      </c>
      <c r="K2387" s="78">
        <v>464850</v>
      </c>
    </row>
    <row r="2388" spans="1:11">
      <c r="A2388" s="83" t="s">
        <v>99</v>
      </c>
      <c r="B2388" s="80">
        <v>80</v>
      </c>
      <c r="C2388" s="80">
        <v>0</v>
      </c>
      <c r="D2388" s="80">
        <v>0</v>
      </c>
      <c r="E2388" s="80">
        <f t="shared" si="118"/>
        <v>1097</v>
      </c>
      <c r="F2388" s="80">
        <v>0</v>
      </c>
      <c r="G2388" s="80">
        <v>0</v>
      </c>
      <c r="H2388" s="80">
        <v>0</v>
      </c>
      <c r="I2388" s="80">
        <f t="shared" si="119"/>
        <v>1544</v>
      </c>
      <c r="J2388" s="80">
        <v>67</v>
      </c>
      <c r="K2388" s="78">
        <v>495900</v>
      </c>
    </row>
    <row r="2389" spans="1:11">
      <c r="A2389" s="83" t="s">
        <v>99</v>
      </c>
      <c r="B2389" s="80">
        <v>80</v>
      </c>
      <c r="C2389" s="80">
        <v>0</v>
      </c>
      <c r="D2389" s="80">
        <v>0</v>
      </c>
      <c r="E2389" s="80">
        <f t="shared" si="118"/>
        <v>1110</v>
      </c>
      <c r="F2389" s="80">
        <v>0</v>
      </c>
      <c r="G2389" s="80">
        <v>0</v>
      </c>
      <c r="H2389" s="80">
        <v>0</v>
      </c>
      <c r="I2389" s="80">
        <f t="shared" si="119"/>
        <v>1562</v>
      </c>
      <c r="J2389" s="80">
        <v>68</v>
      </c>
      <c r="K2389" s="78">
        <v>528300</v>
      </c>
    </row>
    <row r="2390" spans="1:11">
      <c r="A2390" s="83" t="s">
        <v>99</v>
      </c>
      <c r="B2390" s="80">
        <v>80</v>
      </c>
      <c r="C2390" s="80">
        <v>0</v>
      </c>
      <c r="D2390" s="80">
        <v>0</v>
      </c>
      <c r="E2390" s="80">
        <f t="shared" si="118"/>
        <v>1123</v>
      </c>
      <c r="F2390" s="80">
        <v>0</v>
      </c>
      <c r="G2390" s="80">
        <v>0</v>
      </c>
      <c r="H2390" s="80">
        <v>0</v>
      </c>
      <c r="I2390" s="80">
        <f t="shared" si="119"/>
        <v>1580</v>
      </c>
      <c r="J2390" s="80">
        <v>69</v>
      </c>
      <c r="K2390" s="78">
        <v>562050</v>
      </c>
    </row>
    <row r="2391" spans="1:11">
      <c r="A2391" s="83" t="s">
        <v>99</v>
      </c>
      <c r="B2391" s="80">
        <v>80</v>
      </c>
      <c r="C2391" s="80">
        <v>0</v>
      </c>
      <c r="D2391" s="80">
        <v>0</v>
      </c>
      <c r="E2391" s="80">
        <f t="shared" si="118"/>
        <v>1136</v>
      </c>
      <c r="F2391" s="80">
        <v>0</v>
      </c>
      <c r="G2391" s="80">
        <v>0</v>
      </c>
      <c r="H2391" s="80">
        <v>0</v>
      </c>
      <c r="I2391" s="80">
        <f t="shared" si="119"/>
        <v>1598</v>
      </c>
      <c r="J2391" s="80">
        <v>70</v>
      </c>
      <c r="K2391" s="78">
        <v>597600</v>
      </c>
    </row>
    <row r="2392" spans="1:11">
      <c r="A2392" s="83" t="s">
        <v>99</v>
      </c>
      <c r="B2392" s="80">
        <v>80</v>
      </c>
      <c r="C2392" s="80">
        <v>0</v>
      </c>
      <c r="D2392" s="80">
        <v>0</v>
      </c>
      <c r="E2392" s="80">
        <f t="shared" si="118"/>
        <v>1149</v>
      </c>
      <c r="F2392" s="80">
        <v>0</v>
      </c>
      <c r="G2392" s="80">
        <v>0</v>
      </c>
      <c r="H2392" s="80">
        <v>0</v>
      </c>
      <c r="I2392" s="80">
        <f t="shared" si="119"/>
        <v>1616</v>
      </c>
      <c r="J2392" s="80">
        <v>71</v>
      </c>
      <c r="K2392" s="78">
        <v>635400</v>
      </c>
    </row>
    <row r="2393" spans="1:11">
      <c r="A2393" s="83" t="s">
        <v>99</v>
      </c>
      <c r="B2393" s="80">
        <v>80</v>
      </c>
      <c r="C2393" s="80">
        <v>0</v>
      </c>
      <c r="D2393" s="80">
        <v>0</v>
      </c>
      <c r="E2393" s="80">
        <f t="shared" si="118"/>
        <v>1162</v>
      </c>
      <c r="F2393" s="80">
        <v>0</v>
      </c>
      <c r="G2393" s="80">
        <v>0</v>
      </c>
      <c r="H2393" s="80">
        <v>0</v>
      </c>
      <c r="I2393" s="80">
        <f t="shared" si="119"/>
        <v>1634</v>
      </c>
      <c r="J2393" s="80">
        <v>72</v>
      </c>
      <c r="K2393" s="78">
        <v>674550</v>
      </c>
    </row>
    <row r="2394" spans="1:11">
      <c r="A2394" s="83" t="s">
        <v>99</v>
      </c>
      <c r="B2394" s="80">
        <v>80</v>
      </c>
      <c r="C2394" s="80">
        <v>0</v>
      </c>
      <c r="D2394" s="80">
        <v>0</v>
      </c>
      <c r="E2394" s="80">
        <f t="shared" si="118"/>
        <v>1175</v>
      </c>
      <c r="F2394" s="80">
        <v>0</v>
      </c>
      <c r="G2394" s="80">
        <v>0</v>
      </c>
      <c r="H2394" s="80">
        <v>0</v>
      </c>
      <c r="I2394" s="80">
        <f t="shared" si="119"/>
        <v>1652</v>
      </c>
      <c r="J2394" s="80">
        <v>73</v>
      </c>
      <c r="K2394" s="78">
        <v>716400</v>
      </c>
    </row>
    <row r="2395" spans="1:11">
      <c r="A2395" s="83" t="s">
        <v>99</v>
      </c>
      <c r="B2395" s="80">
        <v>80</v>
      </c>
      <c r="C2395" s="80">
        <v>0</v>
      </c>
      <c r="D2395" s="80">
        <v>0</v>
      </c>
      <c r="E2395" s="80">
        <f t="shared" si="118"/>
        <v>1188</v>
      </c>
      <c r="F2395" s="80">
        <v>0</v>
      </c>
      <c r="G2395" s="80">
        <v>0</v>
      </c>
      <c r="H2395" s="80">
        <v>0</v>
      </c>
      <c r="I2395" s="80">
        <f t="shared" si="119"/>
        <v>1670</v>
      </c>
      <c r="J2395" s="80">
        <v>74</v>
      </c>
      <c r="K2395" s="78">
        <v>760500</v>
      </c>
    </row>
    <row r="2396" spans="1:11">
      <c r="A2396" s="83" t="s">
        <v>99</v>
      </c>
      <c r="B2396" s="80">
        <v>80</v>
      </c>
      <c r="C2396" s="80">
        <v>0</v>
      </c>
      <c r="D2396" s="80">
        <v>0</v>
      </c>
      <c r="E2396" s="80">
        <f t="shared" si="118"/>
        <v>1201</v>
      </c>
      <c r="F2396" s="80">
        <v>0</v>
      </c>
      <c r="G2396" s="80">
        <v>0</v>
      </c>
      <c r="H2396" s="80">
        <v>0</v>
      </c>
      <c r="I2396" s="80">
        <f t="shared" si="119"/>
        <v>1688</v>
      </c>
      <c r="J2396" s="80">
        <v>75</v>
      </c>
      <c r="K2396" s="78">
        <v>806400</v>
      </c>
    </row>
    <row r="2397" spans="1:11">
      <c r="A2397" s="83" t="s">
        <v>99</v>
      </c>
      <c r="B2397" s="80">
        <v>80</v>
      </c>
      <c r="C2397" s="80">
        <v>0</v>
      </c>
      <c r="D2397" s="80">
        <v>0</v>
      </c>
      <c r="E2397" s="80">
        <f t="shared" si="118"/>
        <v>1214</v>
      </c>
      <c r="F2397" s="80">
        <v>0</v>
      </c>
      <c r="G2397" s="80">
        <v>0</v>
      </c>
      <c r="H2397" s="80">
        <v>0</v>
      </c>
      <c r="I2397" s="80">
        <f t="shared" si="119"/>
        <v>1706</v>
      </c>
      <c r="J2397" s="80">
        <v>76</v>
      </c>
      <c r="K2397" s="78">
        <v>854100</v>
      </c>
    </row>
    <row r="2398" spans="1:11">
      <c r="A2398" s="83" t="s">
        <v>99</v>
      </c>
      <c r="B2398" s="80">
        <v>80</v>
      </c>
      <c r="C2398" s="80">
        <v>0</v>
      </c>
      <c r="D2398" s="80">
        <v>0</v>
      </c>
      <c r="E2398" s="80">
        <f t="shared" si="118"/>
        <v>1227</v>
      </c>
      <c r="F2398" s="80">
        <v>0</v>
      </c>
      <c r="G2398" s="80">
        <v>0</v>
      </c>
      <c r="H2398" s="80">
        <v>0</v>
      </c>
      <c r="I2398" s="80">
        <f t="shared" si="119"/>
        <v>1724</v>
      </c>
      <c r="J2398" s="80">
        <v>77</v>
      </c>
      <c r="K2398" s="78">
        <v>904950</v>
      </c>
    </row>
    <row r="2399" spans="1:11">
      <c r="A2399" s="83" t="s">
        <v>99</v>
      </c>
      <c r="B2399" s="80">
        <v>80</v>
      </c>
      <c r="C2399" s="80">
        <v>0</v>
      </c>
      <c r="D2399" s="80">
        <v>0</v>
      </c>
      <c r="E2399" s="80">
        <f t="shared" si="118"/>
        <v>1240</v>
      </c>
      <c r="F2399" s="80">
        <v>0</v>
      </c>
      <c r="G2399" s="80">
        <v>0</v>
      </c>
      <c r="H2399" s="80">
        <v>0</v>
      </c>
      <c r="I2399" s="80">
        <f t="shared" si="119"/>
        <v>1742</v>
      </c>
      <c r="J2399" s="80">
        <v>78</v>
      </c>
      <c r="K2399" s="78">
        <v>958050</v>
      </c>
    </row>
    <row r="2400" spans="1:11">
      <c r="A2400" s="83" t="s">
        <v>99</v>
      </c>
      <c r="B2400" s="80">
        <v>80</v>
      </c>
      <c r="C2400" s="80">
        <v>0</v>
      </c>
      <c r="D2400" s="80">
        <v>0</v>
      </c>
      <c r="E2400" s="80">
        <f t="shared" si="118"/>
        <v>1253</v>
      </c>
      <c r="F2400" s="80">
        <v>0</v>
      </c>
      <c r="G2400" s="80">
        <v>0</v>
      </c>
      <c r="H2400" s="80">
        <v>0</v>
      </c>
      <c r="I2400" s="80">
        <f t="shared" si="119"/>
        <v>1760</v>
      </c>
      <c r="J2400" s="80">
        <v>79</v>
      </c>
      <c r="K2400" s="78">
        <v>1014300</v>
      </c>
    </row>
    <row r="2401" spans="1:11">
      <c r="A2401" s="83" t="s">
        <v>99</v>
      </c>
      <c r="B2401" s="80">
        <v>80</v>
      </c>
      <c r="C2401" s="80">
        <v>0</v>
      </c>
      <c r="D2401" s="80">
        <v>0</v>
      </c>
      <c r="E2401" s="80">
        <f t="shared" si="118"/>
        <v>1266</v>
      </c>
      <c r="F2401" s="80">
        <v>0</v>
      </c>
      <c r="G2401" s="80">
        <v>0</v>
      </c>
      <c r="H2401" s="80">
        <v>0</v>
      </c>
      <c r="I2401" s="80">
        <f t="shared" si="119"/>
        <v>1778</v>
      </c>
      <c r="J2401" s="80">
        <v>80</v>
      </c>
      <c r="K2401" s="78">
        <v>1072350</v>
      </c>
    </row>
    <row r="2402" spans="1:11">
      <c r="A2402" s="72" t="s">
        <v>100</v>
      </c>
      <c r="B2402" s="77">
        <v>1</v>
      </c>
      <c r="C2402" s="80">
        <v>0</v>
      </c>
      <c r="D2402" s="80">
        <v>0</v>
      </c>
      <c r="E2402" s="80">
        <f>38+7*(J2402-1)</f>
        <v>38</v>
      </c>
      <c r="F2402" s="80">
        <v>0</v>
      </c>
      <c r="G2402" s="80">
        <v>0</v>
      </c>
      <c r="H2402" s="80">
        <v>0</v>
      </c>
      <c r="I2402" s="80">
        <v>0</v>
      </c>
      <c r="J2402" s="80">
        <v>1</v>
      </c>
      <c r="K2402" s="78">
        <v>36</v>
      </c>
    </row>
    <row r="2403" spans="1:11">
      <c r="A2403" s="72" t="s">
        <v>100</v>
      </c>
      <c r="B2403" s="77">
        <v>1</v>
      </c>
      <c r="C2403" s="80">
        <v>0</v>
      </c>
      <c r="D2403" s="80">
        <v>0</v>
      </c>
      <c r="E2403" s="80">
        <f t="shared" ref="E2403:E2466" si="120">38+7*(J2403-1)</f>
        <v>45</v>
      </c>
      <c r="F2403" s="80">
        <v>0</v>
      </c>
      <c r="G2403" s="80">
        <v>0</v>
      </c>
      <c r="H2403" s="80">
        <v>0</v>
      </c>
      <c r="I2403" s="80">
        <v>0</v>
      </c>
      <c r="J2403" s="80">
        <v>2</v>
      </c>
      <c r="K2403" s="78">
        <v>50</v>
      </c>
    </row>
    <row r="2404" spans="1:11">
      <c r="A2404" s="72" t="s">
        <v>100</v>
      </c>
      <c r="B2404" s="77">
        <v>1</v>
      </c>
      <c r="C2404" s="80">
        <v>0</v>
      </c>
      <c r="D2404" s="80">
        <v>0</v>
      </c>
      <c r="E2404" s="80">
        <f t="shared" si="120"/>
        <v>52</v>
      </c>
      <c r="F2404" s="80">
        <v>0</v>
      </c>
      <c r="G2404" s="80">
        <v>0</v>
      </c>
      <c r="H2404" s="80">
        <v>0</v>
      </c>
      <c r="I2404" s="80">
        <v>0</v>
      </c>
      <c r="J2404" s="80">
        <v>3</v>
      </c>
      <c r="K2404" s="78">
        <v>64</v>
      </c>
    </row>
    <row r="2405" spans="1:11">
      <c r="A2405" s="72" t="s">
        <v>100</v>
      </c>
      <c r="B2405" s="77">
        <v>1</v>
      </c>
      <c r="C2405" s="80">
        <v>0</v>
      </c>
      <c r="D2405" s="80">
        <v>0</v>
      </c>
      <c r="E2405" s="80">
        <f t="shared" si="120"/>
        <v>59</v>
      </c>
      <c r="F2405" s="80">
        <v>0</v>
      </c>
      <c r="G2405" s="80">
        <v>0</v>
      </c>
      <c r="H2405" s="80">
        <v>0</v>
      </c>
      <c r="I2405" s="80">
        <v>0</v>
      </c>
      <c r="J2405" s="80">
        <v>4</v>
      </c>
      <c r="K2405" s="78">
        <v>83</v>
      </c>
    </row>
    <row r="2406" spans="1:11">
      <c r="A2406" s="72" t="s">
        <v>100</v>
      </c>
      <c r="B2406" s="77">
        <v>1</v>
      </c>
      <c r="C2406" s="80">
        <v>0</v>
      </c>
      <c r="D2406" s="80">
        <v>0</v>
      </c>
      <c r="E2406" s="80">
        <f t="shared" si="120"/>
        <v>66</v>
      </c>
      <c r="F2406" s="80">
        <v>0</v>
      </c>
      <c r="G2406" s="80">
        <v>0</v>
      </c>
      <c r="H2406" s="80">
        <v>0</v>
      </c>
      <c r="I2406" s="80">
        <v>0</v>
      </c>
      <c r="J2406" s="80">
        <v>5</v>
      </c>
      <c r="K2406" s="78">
        <v>107</v>
      </c>
    </row>
    <row r="2407" spans="1:11">
      <c r="A2407" s="72" t="s">
        <v>100</v>
      </c>
      <c r="B2407" s="77">
        <v>1</v>
      </c>
      <c r="C2407" s="80">
        <v>0</v>
      </c>
      <c r="D2407" s="80">
        <v>0</v>
      </c>
      <c r="E2407" s="80">
        <f t="shared" si="120"/>
        <v>73</v>
      </c>
      <c r="F2407" s="80">
        <v>0</v>
      </c>
      <c r="G2407" s="80">
        <v>0</v>
      </c>
      <c r="H2407" s="80">
        <v>0</v>
      </c>
      <c r="I2407" s="80">
        <v>0</v>
      </c>
      <c r="J2407" s="80">
        <v>6</v>
      </c>
      <c r="K2407" s="78">
        <v>145</v>
      </c>
    </row>
    <row r="2408" spans="1:11">
      <c r="A2408" s="72" t="s">
        <v>100</v>
      </c>
      <c r="B2408" s="77">
        <v>1</v>
      </c>
      <c r="C2408" s="80">
        <v>0</v>
      </c>
      <c r="D2408" s="80">
        <v>0</v>
      </c>
      <c r="E2408" s="80">
        <f t="shared" si="120"/>
        <v>80</v>
      </c>
      <c r="F2408" s="80">
        <v>0</v>
      </c>
      <c r="G2408" s="80">
        <v>0</v>
      </c>
      <c r="H2408" s="80">
        <v>0</v>
      </c>
      <c r="I2408" s="80">
        <v>0</v>
      </c>
      <c r="J2408" s="80">
        <v>7</v>
      </c>
      <c r="K2408" s="78">
        <v>198</v>
      </c>
    </row>
    <row r="2409" spans="1:11">
      <c r="A2409" s="72" t="s">
        <v>100</v>
      </c>
      <c r="B2409" s="77">
        <v>1</v>
      </c>
      <c r="C2409" s="80">
        <v>0</v>
      </c>
      <c r="D2409" s="80">
        <v>0</v>
      </c>
      <c r="E2409" s="80">
        <f t="shared" si="120"/>
        <v>87</v>
      </c>
      <c r="F2409" s="80">
        <v>0</v>
      </c>
      <c r="G2409" s="80">
        <v>0</v>
      </c>
      <c r="H2409" s="80">
        <v>0</v>
      </c>
      <c r="I2409" s="80">
        <v>0</v>
      </c>
      <c r="J2409" s="80">
        <v>8</v>
      </c>
      <c r="K2409" s="78">
        <v>248</v>
      </c>
    </row>
    <row r="2410" spans="1:11">
      <c r="A2410" s="72" t="s">
        <v>100</v>
      </c>
      <c r="B2410" s="77">
        <v>1</v>
      </c>
      <c r="C2410" s="80">
        <v>0</v>
      </c>
      <c r="D2410" s="80">
        <v>0</v>
      </c>
      <c r="E2410" s="80">
        <f t="shared" si="120"/>
        <v>94</v>
      </c>
      <c r="F2410" s="80">
        <v>0</v>
      </c>
      <c r="G2410" s="80">
        <v>0</v>
      </c>
      <c r="H2410" s="80">
        <v>0</v>
      </c>
      <c r="I2410" s="80">
        <v>0</v>
      </c>
      <c r="J2410" s="80">
        <v>9</v>
      </c>
      <c r="K2410" s="78">
        <v>297</v>
      </c>
    </row>
    <row r="2411" spans="1:11">
      <c r="A2411" s="72" t="s">
        <v>100</v>
      </c>
      <c r="B2411" s="77">
        <v>1</v>
      </c>
      <c r="C2411" s="80">
        <v>0</v>
      </c>
      <c r="D2411" s="80">
        <v>0</v>
      </c>
      <c r="E2411" s="80">
        <f t="shared" si="120"/>
        <v>101</v>
      </c>
      <c r="F2411" s="80">
        <v>0</v>
      </c>
      <c r="G2411" s="80">
        <v>0</v>
      </c>
      <c r="H2411" s="80">
        <v>0</v>
      </c>
      <c r="I2411" s="80">
        <v>0</v>
      </c>
      <c r="J2411" s="80">
        <v>10</v>
      </c>
      <c r="K2411" s="78">
        <v>380</v>
      </c>
    </row>
    <row r="2412" spans="1:11">
      <c r="A2412" s="72" t="s">
        <v>100</v>
      </c>
      <c r="B2412" s="77">
        <v>1</v>
      </c>
      <c r="C2412" s="80">
        <v>0</v>
      </c>
      <c r="D2412" s="80">
        <v>0</v>
      </c>
      <c r="E2412" s="80">
        <f t="shared" si="120"/>
        <v>108</v>
      </c>
      <c r="F2412" s="80">
        <v>0</v>
      </c>
      <c r="G2412" s="80">
        <v>0</v>
      </c>
      <c r="H2412" s="80">
        <v>0</v>
      </c>
      <c r="I2412" s="80">
        <v>0</v>
      </c>
      <c r="J2412" s="80">
        <v>11</v>
      </c>
      <c r="K2412" s="78">
        <v>479</v>
      </c>
    </row>
    <row r="2413" spans="1:11">
      <c r="A2413" s="72" t="s">
        <v>100</v>
      </c>
      <c r="B2413" s="77">
        <v>1</v>
      </c>
      <c r="C2413" s="80">
        <v>0</v>
      </c>
      <c r="D2413" s="80">
        <v>0</v>
      </c>
      <c r="E2413" s="80">
        <f t="shared" si="120"/>
        <v>115</v>
      </c>
      <c r="F2413" s="80">
        <v>0</v>
      </c>
      <c r="G2413" s="80">
        <v>0</v>
      </c>
      <c r="H2413" s="80">
        <v>0</v>
      </c>
      <c r="I2413" s="80">
        <v>0</v>
      </c>
      <c r="J2413" s="80">
        <v>12</v>
      </c>
      <c r="K2413" s="78">
        <v>561</v>
      </c>
    </row>
    <row r="2414" spans="1:11">
      <c r="A2414" s="72" t="s">
        <v>100</v>
      </c>
      <c r="B2414" s="77">
        <v>1</v>
      </c>
      <c r="C2414" s="80">
        <v>0</v>
      </c>
      <c r="D2414" s="80">
        <v>0</v>
      </c>
      <c r="E2414" s="80">
        <f t="shared" si="120"/>
        <v>122</v>
      </c>
      <c r="F2414" s="80">
        <v>0</v>
      </c>
      <c r="G2414" s="80">
        <v>0</v>
      </c>
      <c r="H2414" s="80">
        <v>0</v>
      </c>
      <c r="I2414" s="80">
        <v>0</v>
      </c>
      <c r="J2414" s="80">
        <v>13</v>
      </c>
      <c r="K2414" s="78">
        <v>693</v>
      </c>
    </row>
    <row r="2415" spans="1:11">
      <c r="A2415" s="72" t="s">
        <v>100</v>
      </c>
      <c r="B2415" s="77">
        <v>1</v>
      </c>
      <c r="C2415" s="80">
        <v>0</v>
      </c>
      <c r="D2415" s="80">
        <v>0</v>
      </c>
      <c r="E2415" s="80">
        <f t="shared" si="120"/>
        <v>129</v>
      </c>
      <c r="F2415" s="80">
        <v>0</v>
      </c>
      <c r="G2415" s="80">
        <v>0</v>
      </c>
      <c r="H2415" s="80">
        <v>0</v>
      </c>
      <c r="I2415" s="80">
        <v>0</v>
      </c>
      <c r="J2415" s="80">
        <v>14</v>
      </c>
      <c r="K2415" s="78">
        <v>825</v>
      </c>
    </row>
    <row r="2416" spans="1:11">
      <c r="A2416" s="72" t="s">
        <v>100</v>
      </c>
      <c r="B2416" s="77">
        <v>1</v>
      </c>
      <c r="C2416" s="80">
        <v>0</v>
      </c>
      <c r="D2416" s="80">
        <v>0</v>
      </c>
      <c r="E2416" s="80">
        <f t="shared" si="120"/>
        <v>136</v>
      </c>
      <c r="F2416" s="80">
        <v>0</v>
      </c>
      <c r="G2416" s="80">
        <v>0</v>
      </c>
      <c r="H2416" s="80">
        <v>0</v>
      </c>
      <c r="I2416" s="80">
        <v>0</v>
      </c>
      <c r="J2416" s="80">
        <v>15</v>
      </c>
      <c r="K2416" s="78">
        <v>1007</v>
      </c>
    </row>
    <row r="2417" spans="1:11">
      <c r="A2417" s="72" t="s">
        <v>100</v>
      </c>
      <c r="B2417" s="77">
        <v>1</v>
      </c>
      <c r="C2417" s="80">
        <v>0</v>
      </c>
      <c r="D2417" s="80">
        <v>0</v>
      </c>
      <c r="E2417" s="80">
        <f t="shared" si="120"/>
        <v>143</v>
      </c>
      <c r="F2417" s="80">
        <v>0</v>
      </c>
      <c r="G2417" s="80">
        <v>0</v>
      </c>
      <c r="H2417" s="80">
        <v>0</v>
      </c>
      <c r="I2417" s="80">
        <v>0</v>
      </c>
      <c r="J2417" s="80">
        <v>16</v>
      </c>
      <c r="K2417" s="78">
        <v>1188</v>
      </c>
    </row>
    <row r="2418" spans="1:11">
      <c r="A2418" s="72" t="s">
        <v>100</v>
      </c>
      <c r="B2418" s="77">
        <v>1</v>
      </c>
      <c r="C2418" s="80">
        <v>0</v>
      </c>
      <c r="D2418" s="80">
        <v>0</v>
      </c>
      <c r="E2418" s="80">
        <f t="shared" si="120"/>
        <v>150</v>
      </c>
      <c r="F2418" s="80">
        <v>0</v>
      </c>
      <c r="G2418" s="80">
        <v>0</v>
      </c>
      <c r="H2418" s="80">
        <v>0</v>
      </c>
      <c r="I2418" s="80">
        <v>0</v>
      </c>
      <c r="J2418" s="80">
        <v>17</v>
      </c>
      <c r="K2418" s="78">
        <v>1419</v>
      </c>
    </row>
    <row r="2419" spans="1:11">
      <c r="A2419" s="72" t="s">
        <v>100</v>
      </c>
      <c r="B2419" s="77">
        <v>1</v>
      </c>
      <c r="C2419" s="80">
        <v>0</v>
      </c>
      <c r="D2419" s="80">
        <v>0</v>
      </c>
      <c r="E2419" s="80">
        <f t="shared" si="120"/>
        <v>157</v>
      </c>
      <c r="F2419" s="80">
        <v>0</v>
      </c>
      <c r="G2419" s="80">
        <v>0</v>
      </c>
      <c r="H2419" s="80">
        <v>0</v>
      </c>
      <c r="I2419" s="80">
        <v>0</v>
      </c>
      <c r="J2419" s="80">
        <v>18</v>
      </c>
      <c r="K2419" s="78">
        <v>1650</v>
      </c>
    </row>
    <row r="2420" spans="1:11">
      <c r="A2420" s="72" t="s">
        <v>100</v>
      </c>
      <c r="B2420" s="77">
        <v>1</v>
      </c>
      <c r="C2420" s="80">
        <v>0</v>
      </c>
      <c r="D2420" s="80">
        <v>0</v>
      </c>
      <c r="E2420" s="80">
        <f t="shared" si="120"/>
        <v>164</v>
      </c>
      <c r="F2420" s="80">
        <v>0</v>
      </c>
      <c r="G2420" s="80">
        <v>0</v>
      </c>
      <c r="H2420" s="80">
        <v>0</v>
      </c>
      <c r="I2420" s="80">
        <v>0</v>
      </c>
      <c r="J2420" s="80">
        <v>19</v>
      </c>
      <c r="K2420" s="78">
        <v>1931</v>
      </c>
    </row>
    <row r="2421" spans="1:11">
      <c r="A2421" s="72" t="s">
        <v>100</v>
      </c>
      <c r="B2421" s="77">
        <v>1</v>
      </c>
      <c r="C2421" s="80">
        <v>0</v>
      </c>
      <c r="D2421" s="80">
        <v>0</v>
      </c>
      <c r="E2421" s="80">
        <f t="shared" si="120"/>
        <v>171</v>
      </c>
      <c r="F2421" s="80">
        <v>0</v>
      </c>
      <c r="G2421" s="80">
        <v>0</v>
      </c>
      <c r="H2421" s="80">
        <v>0</v>
      </c>
      <c r="I2421" s="80">
        <v>0</v>
      </c>
      <c r="J2421" s="80">
        <v>20</v>
      </c>
      <c r="K2421" s="78">
        <v>2244</v>
      </c>
    </row>
    <row r="2422" spans="1:11">
      <c r="A2422" s="72" t="s">
        <v>100</v>
      </c>
      <c r="B2422" s="77">
        <v>1</v>
      </c>
      <c r="C2422" s="80">
        <v>0</v>
      </c>
      <c r="D2422" s="80">
        <v>0</v>
      </c>
      <c r="E2422" s="80">
        <f t="shared" si="120"/>
        <v>178</v>
      </c>
      <c r="F2422" s="80">
        <v>0</v>
      </c>
      <c r="G2422" s="80">
        <v>0</v>
      </c>
      <c r="H2422" s="80">
        <v>0</v>
      </c>
      <c r="I2422" s="80">
        <v>0</v>
      </c>
      <c r="J2422" s="80">
        <v>21</v>
      </c>
      <c r="K2422" s="78">
        <v>2624</v>
      </c>
    </row>
    <row r="2423" spans="1:11">
      <c r="A2423" s="72" t="s">
        <v>100</v>
      </c>
      <c r="B2423" s="77">
        <v>1</v>
      </c>
      <c r="C2423" s="80">
        <v>0</v>
      </c>
      <c r="D2423" s="80">
        <v>0</v>
      </c>
      <c r="E2423" s="80">
        <f t="shared" si="120"/>
        <v>185</v>
      </c>
      <c r="F2423" s="80">
        <v>0</v>
      </c>
      <c r="G2423" s="80">
        <v>0</v>
      </c>
      <c r="H2423" s="80">
        <v>0</v>
      </c>
      <c r="I2423" s="80">
        <v>0</v>
      </c>
      <c r="J2423" s="80">
        <v>22</v>
      </c>
      <c r="K2423" s="78">
        <v>3020</v>
      </c>
    </row>
    <row r="2424" spans="1:11">
      <c r="A2424" s="72" t="s">
        <v>100</v>
      </c>
      <c r="B2424" s="77">
        <v>1</v>
      </c>
      <c r="C2424" s="80">
        <v>0</v>
      </c>
      <c r="D2424" s="80">
        <v>0</v>
      </c>
      <c r="E2424" s="80">
        <f t="shared" si="120"/>
        <v>192</v>
      </c>
      <c r="F2424" s="80">
        <v>0</v>
      </c>
      <c r="G2424" s="80">
        <v>0</v>
      </c>
      <c r="H2424" s="80">
        <v>0</v>
      </c>
      <c r="I2424" s="80">
        <v>0</v>
      </c>
      <c r="J2424" s="80">
        <v>23</v>
      </c>
      <c r="K2424" s="78">
        <v>3482</v>
      </c>
    </row>
    <row r="2425" spans="1:11">
      <c r="A2425" s="72" t="s">
        <v>100</v>
      </c>
      <c r="B2425" s="77">
        <v>1</v>
      </c>
      <c r="C2425" s="80">
        <v>0</v>
      </c>
      <c r="D2425" s="80">
        <v>0</v>
      </c>
      <c r="E2425" s="80">
        <f t="shared" si="120"/>
        <v>199</v>
      </c>
      <c r="F2425" s="80">
        <v>0</v>
      </c>
      <c r="G2425" s="80">
        <v>0</v>
      </c>
      <c r="H2425" s="80">
        <v>0</v>
      </c>
      <c r="I2425" s="80">
        <v>0</v>
      </c>
      <c r="J2425" s="80">
        <v>24</v>
      </c>
      <c r="K2425" s="78">
        <v>3977</v>
      </c>
    </row>
    <row r="2426" spans="1:11">
      <c r="A2426" s="72" t="s">
        <v>100</v>
      </c>
      <c r="B2426" s="77">
        <v>1</v>
      </c>
      <c r="C2426" s="80">
        <v>0</v>
      </c>
      <c r="D2426" s="80">
        <v>0</v>
      </c>
      <c r="E2426" s="80">
        <f t="shared" si="120"/>
        <v>206</v>
      </c>
      <c r="F2426" s="80">
        <v>0</v>
      </c>
      <c r="G2426" s="80">
        <v>0</v>
      </c>
      <c r="H2426" s="80">
        <v>0</v>
      </c>
      <c r="I2426" s="80">
        <v>0</v>
      </c>
      <c r="J2426" s="80">
        <v>25</v>
      </c>
      <c r="K2426" s="78">
        <v>4521</v>
      </c>
    </row>
    <row r="2427" spans="1:11">
      <c r="A2427" s="72" t="s">
        <v>100</v>
      </c>
      <c r="B2427" s="77">
        <v>1</v>
      </c>
      <c r="C2427" s="80">
        <v>0</v>
      </c>
      <c r="D2427" s="80">
        <v>0</v>
      </c>
      <c r="E2427" s="80">
        <f t="shared" si="120"/>
        <v>213</v>
      </c>
      <c r="F2427" s="80">
        <v>0</v>
      </c>
      <c r="G2427" s="80">
        <v>0</v>
      </c>
      <c r="H2427" s="80">
        <v>0</v>
      </c>
      <c r="I2427" s="80">
        <v>0</v>
      </c>
      <c r="J2427" s="80">
        <v>26</v>
      </c>
      <c r="K2427" s="78">
        <v>5165</v>
      </c>
    </row>
    <row r="2428" spans="1:11">
      <c r="A2428" s="72" t="s">
        <v>100</v>
      </c>
      <c r="B2428" s="77">
        <v>1</v>
      </c>
      <c r="C2428" s="80">
        <v>0</v>
      </c>
      <c r="D2428" s="80">
        <v>0</v>
      </c>
      <c r="E2428" s="80">
        <f t="shared" si="120"/>
        <v>220</v>
      </c>
      <c r="F2428" s="80">
        <v>0</v>
      </c>
      <c r="G2428" s="80">
        <v>0</v>
      </c>
      <c r="H2428" s="80">
        <v>0</v>
      </c>
      <c r="I2428" s="80">
        <v>0</v>
      </c>
      <c r="J2428" s="80">
        <v>27</v>
      </c>
      <c r="K2428" s="78">
        <v>5841</v>
      </c>
    </row>
    <row r="2429" spans="1:11">
      <c r="A2429" s="72" t="s">
        <v>100</v>
      </c>
      <c r="B2429" s="77">
        <v>1</v>
      </c>
      <c r="C2429" s="80">
        <v>0</v>
      </c>
      <c r="D2429" s="80">
        <v>0</v>
      </c>
      <c r="E2429" s="80">
        <f t="shared" si="120"/>
        <v>227</v>
      </c>
      <c r="F2429" s="80">
        <v>0</v>
      </c>
      <c r="G2429" s="80">
        <v>0</v>
      </c>
      <c r="H2429" s="80">
        <v>0</v>
      </c>
      <c r="I2429" s="80">
        <v>0</v>
      </c>
      <c r="J2429" s="80">
        <v>28</v>
      </c>
      <c r="K2429" s="78">
        <v>6617</v>
      </c>
    </row>
    <row r="2430" spans="1:11">
      <c r="A2430" s="72" t="s">
        <v>100</v>
      </c>
      <c r="B2430" s="77">
        <v>1</v>
      </c>
      <c r="C2430" s="80">
        <v>0</v>
      </c>
      <c r="D2430" s="80">
        <v>0</v>
      </c>
      <c r="E2430" s="80">
        <f t="shared" si="120"/>
        <v>234</v>
      </c>
      <c r="F2430" s="80">
        <v>0</v>
      </c>
      <c r="G2430" s="80">
        <v>0</v>
      </c>
      <c r="H2430" s="80">
        <v>0</v>
      </c>
      <c r="I2430" s="80">
        <v>0</v>
      </c>
      <c r="J2430" s="80">
        <v>29</v>
      </c>
      <c r="K2430" s="78">
        <v>7442</v>
      </c>
    </row>
    <row r="2431" spans="1:11">
      <c r="A2431" s="72" t="s">
        <v>100</v>
      </c>
      <c r="B2431" s="77">
        <v>1</v>
      </c>
      <c r="C2431" s="80">
        <v>0</v>
      </c>
      <c r="D2431" s="80">
        <v>0</v>
      </c>
      <c r="E2431" s="80">
        <f t="shared" si="120"/>
        <v>241</v>
      </c>
      <c r="F2431" s="80">
        <v>0</v>
      </c>
      <c r="G2431" s="80">
        <v>0</v>
      </c>
      <c r="H2431" s="80">
        <v>0</v>
      </c>
      <c r="I2431" s="80">
        <v>0</v>
      </c>
      <c r="J2431" s="80">
        <v>30</v>
      </c>
      <c r="K2431" s="78">
        <v>8349</v>
      </c>
    </row>
    <row r="2432" spans="1:11">
      <c r="A2432" s="72" t="s">
        <v>100</v>
      </c>
      <c r="B2432" s="77">
        <v>1</v>
      </c>
      <c r="C2432" s="80">
        <v>0</v>
      </c>
      <c r="D2432" s="80">
        <v>0</v>
      </c>
      <c r="E2432" s="80">
        <f t="shared" si="120"/>
        <v>248</v>
      </c>
      <c r="F2432" s="80">
        <v>0</v>
      </c>
      <c r="G2432" s="80">
        <v>0</v>
      </c>
      <c r="H2432" s="80">
        <v>0</v>
      </c>
      <c r="I2432" s="80">
        <v>0</v>
      </c>
      <c r="J2432" s="80">
        <v>31</v>
      </c>
      <c r="K2432" s="78">
        <v>9372</v>
      </c>
    </row>
    <row r="2433" spans="1:11">
      <c r="A2433" s="72" t="s">
        <v>100</v>
      </c>
      <c r="B2433" s="77">
        <v>1</v>
      </c>
      <c r="C2433" s="80">
        <v>0</v>
      </c>
      <c r="D2433" s="80">
        <v>0</v>
      </c>
      <c r="E2433" s="80">
        <f t="shared" si="120"/>
        <v>255</v>
      </c>
      <c r="F2433" s="80">
        <v>0</v>
      </c>
      <c r="G2433" s="80">
        <v>0</v>
      </c>
      <c r="H2433" s="80">
        <v>0</v>
      </c>
      <c r="I2433" s="80">
        <v>0</v>
      </c>
      <c r="J2433" s="80">
        <v>32</v>
      </c>
      <c r="K2433" s="78">
        <v>10428</v>
      </c>
    </row>
    <row r="2434" spans="1:11">
      <c r="A2434" s="72" t="s">
        <v>100</v>
      </c>
      <c r="B2434" s="77">
        <v>1</v>
      </c>
      <c r="C2434" s="80">
        <v>0</v>
      </c>
      <c r="D2434" s="80">
        <v>0</v>
      </c>
      <c r="E2434" s="80">
        <f t="shared" si="120"/>
        <v>262</v>
      </c>
      <c r="F2434" s="80">
        <v>0</v>
      </c>
      <c r="G2434" s="80">
        <v>0</v>
      </c>
      <c r="H2434" s="80">
        <v>0</v>
      </c>
      <c r="I2434" s="80">
        <v>0</v>
      </c>
      <c r="J2434" s="80">
        <v>33</v>
      </c>
      <c r="K2434" s="78">
        <v>11649</v>
      </c>
    </row>
    <row r="2435" spans="1:11">
      <c r="A2435" s="72" t="s">
        <v>100</v>
      </c>
      <c r="B2435" s="77">
        <v>1</v>
      </c>
      <c r="C2435" s="80">
        <v>0</v>
      </c>
      <c r="D2435" s="80">
        <v>0</v>
      </c>
      <c r="E2435" s="80">
        <f t="shared" si="120"/>
        <v>269</v>
      </c>
      <c r="F2435" s="80">
        <v>0</v>
      </c>
      <c r="G2435" s="80">
        <v>0</v>
      </c>
      <c r="H2435" s="80">
        <v>0</v>
      </c>
      <c r="I2435" s="80">
        <v>0</v>
      </c>
      <c r="J2435" s="80">
        <v>34</v>
      </c>
      <c r="K2435" s="78">
        <v>12936</v>
      </c>
    </row>
    <row r="2436" spans="1:11">
      <c r="A2436" s="72" t="s">
        <v>100</v>
      </c>
      <c r="B2436" s="77">
        <v>1</v>
      </c>
      <c r="C2436" s="80">
        <v>0</v>
      </c>
      <c r="D2436" s="80">
        <v>0</v>
      </c>
      <c r="E2436" s="80">
        <f t="shared" si="120"/>
        <v>276</v>
      </c>
      <c r="F2436" s="80">
        <v>0</v>
      </c>
      <c r="G2436" s="80">
        <v>0</v>
      </c>
      <c r="H2436" s="80">
        <v>0</v>
      </c>
      <c r="I2436" s="80">
        <v>0</v>
      </c>
      <c r="J2436" s="80">
        <v>35</v>
      </c>
      <c r="K2436" s="78">
        <v>14355</v>
      </c>
    </row>
    <row r="2437" spans="1:11">
      <c r="A2437" s="72" t="s">
        <v>100</v>
      </c>
      <c r="B2437" s="77">
        <v>1</v>
      </c>
      <c r="C2437" s="80">
        <v>0</v>
      </c>
      <c r="D2437" s="80">
        <v>0</v>
      </c>
      <c r="E2437" s="80">
        <f t="shared" si="120"/>
        <v>283</v>
      </c>
      <c r="F2437" s="80">
        <v>0</v>
      </c>
      <c r="G2437" s="80">
        <v>0</v>
      </c>
      <c r="H2437" s="80">
        <v>0</v>
      </c>
      <c r="I2437" s="80">
        <v>0</v>
      </c>
      <c r="J2437" s="80">
        <v>36</v>
      </c>
      <c r="K2437" s="78">
        <v>15906</v>
      </c>
    </row>
    <row r="2438" spans="1:11">
      <c r="A2438" s="72" t="s">
        <v>100</v>
      </c>
      <c r="B2438" s="77">
        <v>1</v>
      </c>
      <c r="C2438" s="80">
        <v>0</v>
      </c>
      <c r="D2438" s="80">
        <v>0</v>
      </c>
      <c r="E2438" s="80">
        <f t="shared" si="120"/>
        <v>290</v>
      </c>
      <c r="F2438" s="80">
        <v>0</v>
      </c>
      <c r="G2438" s="80">
        <v>0</v>
      </c>
      <c r="H2438" s="80">
        <v>0</v>
      </c>
      <c r="I2438" s="80">
        <v>0</v>
      </c>
      <c r="J2438" s="80">
        <v>37</v>
      </c>
      <c r="K2438" s="78">
        <v>17655</v>
      </c>
    </row>
    <row r="2439" spans="1:11">
      <c r="A2439" s="72" t="s">
        <v>100</v>
      </c>
      <c r="B2439" s="77">
        <v>1</v>
      </c>
      <c r="C2439" s="80">
        <v>0</v>
      </c>
      <c r="D2439" s="80">
        <v>0</v>
      </c>
      <c r="E2439" s="80">
        <f t="shared" si="120"/>
        <v>297</v>
      </c>
      <c r="F2439" s="80">
        <v>0</v>
      </c>
      <c r="G2439" s="80">
        <v>0</v>
      </c>
      <c r="H2439" s="80">
        <v>0</v>
      </c>
      <c r="I2439" s="80">
        <v>0</v>
      </c>
      <c r="J2439" s="80">
        <v>38</v>
      </c>
      <c r="K2439" s="78">
        <v>19470</v>
      </c>
    </row>
    <row r="2440" spans="1:11">
      <c r="A2440" s="72" t="s">
        <v>100</v>
      </c>
      <c r="B2440" s="77">
        <v>1</v>
      </c>
      <c r="C2440" s="80">
        <v>0</v>
      </c>
      <c r="D2440" s="80">
        <v>0</v>
      </c>
      <c r="E2440" s="80">
        <f t="shared" si="120"/>
        <v>304</v>
      </c>
      <c r="F2440" s="80">
        <v>0</v>
      </c>
      <c r="G2440" s="80">
        <v>0</v>
      </c>
      <c r="H2440" s="80">
        <v>0</v>
      </c>
      <c r="I2440" s="80">
        <v>0</v>
      </c>
      <c r="J2440" s="80">
        <v>39</v>
      </c>
      <c r="K2440" s="78">
        <v>21450</v>
      </c>
    </row>
    <row r="2441" spans="1:11">
      <c r="A2441" s="72" t="s">
        <v>100</v>
      </c>
      <c r="B2441" s="77">
        <v>1</v>
      </c>
      <c r="C2441" s="80">
        <v>0</v>
      </c>
      <c r="D2441" s="80">
        <v>0</v>
      </c>
      <c r="E2441" s="80">
        <f t="shared" si="120"/>
        <v>311</v>
      </c>
      <c r="F2441" s="80">
        <v>0</v>
      </c>
      <c r="G2441" s="80">
        <v>0</v>
      </c>
      <c r="H2441" s="80">
        <v>0</v>
      </c>
      <c r="I2441" s="80">
        <v>0</v>
      </c>
      <c r="J2441" s="80">
        <v>40</v>
      </c>
      <c r="K2441" s="78">
        <v>23430</v>
      </c>
    </row>
    <row r="2442" spans="1:11">
      <c r="A2442" s="72" t="s">
        <v>100</v>
      </c>
      <c r="B2442" s="77">
        <v>1</v>
      </c>
      <c r="C2442" s="80">
        <v>0</v>
      </c>
      <c r="D2442" s="80">
        <v>0</v>
      </c>
      <c r="E2442" s="80">
        <f t="shared" si="120"/>
        <v>318</v>
      </c>
      <c r="F2442" s="80">
        <v>0</v>
      </c>
      <c r="G2442" s="80">
        <v>0</v>
      </c>
      <c r="H2442" s="80">
        <v>0</v>
      </c>
      <c r="I2442" s="80">
        <v>0</v>
      </c>
      <c r="J2442" s="80">
        <v>41</v>
      </c>
      <c r="K2442" s="78">
        <v>25740</v>
      </c>
    </row>
    <row r="2443" spans="1:11">
      <c r="A2443" s="72" t="s">
        <v>100</v>
      </c>
      <c r="B2443" s="77">
        <v>1</v>
      </c>
      <c r="C2443" s="80">
        <v>0</v>
      </c>
      <c r="D2443" s="80">
        <v>0</v>
      </c>
      <c r="E2443" s="80">
        <f t="shared" si="120"/>
        <v>325</v>
      </c>
      <c r="F2443" s="80">
        <v>0</v>
      </c>
      <c r="G2443" s="80">
        <v>0</v>
      </c>
      <c r="H2443" s="80">
        <v>0</v>
      </c>
      <c r="I2443" s="80">
        <v>0</v>
      </c>
      <c r="J2443" s="80">
        <v>42</v>
      </c>
      <c r="K2443" s="78">
        <v>28215</v>
      </c>
    </row>
    <row r="2444" spans="1:11">
      <c r="A2444" s="72" t="s">
        <v>100</v>
      </c>
      <c r="B2444" s="77">
        <v>1</v>
      </c>
      <c r="C2444" s="80">
        <v>0</v>
      </c>
      <c r="D2444" s="80">
        <v>0</v>
      </c>
      <c r="E2444" s="80">
        <f t="shared" si="120"/>
        <v>332</v>
      </c>
      <c r="F2444" s="80">
        <v>0</v>
      </c>
      <c r="G2444" s="80">
        <v>0</v>
      </c>
      <c r="H2444" s="80">
        <v>0</v>
      </c>
      <c r="I2444" s="80">
        <v>0</v>
      </c>
      <c r="J2444" s="80">
        <v>43</v>
      </c>
      <c r="K2444" s="78">
        <v>30855</v>
      </c>
    </row>
    <row r="2445" spans="1:11">
      <c r="A2445" s="72" t="s">
        <v>100</v>
      </c>
      <c r="B2445" s="77">
        <v>1</v>
      </c>
      <c r="C2445" s="80">
        <v>0</v>
      </c>
      <c r="D2445" s="80">
        <v>0</v>
      </c>
      <c r="E2445" s="80">
        <f t="shared" si="120"/>
        <v>339</v>
      </c>
      <c r="F2445" s="80">
        <v>0</v>
      </c>
      <c r="G2445" s="80">
        <v>0</v>
      </c>
      <c r="H2445" s="80">
        <v>0</v>
      </c>
      <c r="I2445" s="80">
        <v>0</v>
      </c>
      <c r="J2445" s="80">
        <v>44</v>
      </c>
      <c r="K2445" s="78">
        <v>33660</v>
      </c>
    </row>
    <row r="2446" spans="1:11">
      <c r="A2446" s="72" t="s">
        <v>100</v>
      </c>
      <c r="B2446" s="77">
        <v>1</v>
      </c>
      <c r="C2446" s="80">
        <v>0</v>
      </c>
      <c r="D2446" s="80">
        <v>0</v>
      </c>
      <c r="E2446" s="80">
        <f t="shared" si="120"/>
        <v>346</v>
      </c>
      <c r="F2446" s="80">
        <v>0</v>
      </c>
      <c r="G2446" s="80">
        <v>0</v>
      </c>
      <c r="H2446" s="80">
        <v>0</v>
      </c>
      <c r="I2446" s="80">
        <v>0</v>
      </c>
      <c r="J2446" s="80">
        <v>45</v>
      </c>
      <c r="K2446" s="78">
        <v>36630</v>
      </c>
    </row>
    <row r="2447" spans="1:11">
      <c r="A2447" s="72" t="s">
        <v>100</v>
      </c>
      <c r="B2447" s="77">
        <v>1</v>
      </c>
      <c r="C2447" s="80">
        <v>0</v>
      </c>
      <c r="D2447" s="80">
        <v>0</v>
      </c>
      <c r="E2447" s="80">
        <f t="shared" si="120"/>
        <v>353</v>
      </c>
      <c r="F2447" s="80">
        <v>0</v>
      </c>
      <c r="G2447" s="80">
        <v>0</v>
      </c>
      <c r="H2447" s="80">
        <v>0</v>
      </c>
      <c r="I2447" s="80">
        <v>0</v>
      </c>
      <c r="J2447" s="80">
        <v>46</v>
      </c>
      <c r="K2447" s="78">
        <v>39930</v>
      </c>
    </row>
    <row r="2448" spans="1:11">
      <c r="A2448" s="72" t="s">
        <v>100</v>
      </c>
      <c r="B2448" s="77">
        <v>1</v>
      </c>
      <c r="C2448" s="80">
        <v>0</v>
      </c>
      <c r="D2448" s="80">
        <v>0</v>
      </c>
      <c r="E2448" s="80">
        <f t="shared" si="120"/>
        <v>360</v>
      </c>
      <c r="F2448" s="80">
        <v>0</v>
      </c>
      <c r="G2448" s="80">
        <v>0</v>
      </c>
      <c r="H2448" s="80">
        <v>0</v>
      </c>
      <c r="I2448" s="80">
        <v>0</v>
      </c>
      <c r="J2448" s="80">
        <v>47</v>
      </c>
      <c r="K2448" s="78">
        <v>43230</v>
      </c>
    </row>
    <row r="2449" spans="1:11">
      <c r="A2449" s="72" t="s">
        <v>100</v>
      </c>
      <c r="B2449" s="77">
        <v>1</v>
      </c>
      <c r="C2449" s="80">
        <v>0</v>
      </c>
      <c r="D2449" s="80">
        <v>0</v>
      </c>
      <c r="E2449" s="80">
        <f t="shared" si="120"/>
        <v>367</v>
      </c>
      <c r="F2449" s="80">
        <v>0</v>
      </c>
      <c r="G2449" s="80">
        <v>0</v>
      </c>
      <c r="H2449" s="80">
        <v>0</v>
      </c>
      <c r="I2449" s="80">
        <v>0</v>
      </c>
      <c r="J2449" s="80">
        <v>48</v>
      </c>
      <c r="K2449" s="78">
        <v>46860</v>
      </c>
    </row>
    <row r="2450" spans="1:11">
      <c r="A2450" s="72" t="s">
        <v>100</v>
      </c>
      <c r="B2450" s="77">
        <v>1</v>
      </c>
      <c r="C2450" s="80">
        <v>0</v>
      </c>
      <c r="D2450" s="80">
        <v>0</v>
      </c>
      <c r="E2450" s="80">
        <f t="shared" si="120"/>
        <v>374</v>
      </c>
      <c r="F2450" s="80">
        <v>0</v>
      </c>
      <c r="G2450" s="80">
        <v>0</v>
      </c>
      <c r="H2450" s="80">
        <v>0</v>
      </c>
      <c r="I2450" s="80">
        <v>0</v>
      </c>
      <c r="J2450" s="80">
        <v>49</v>
      </c>
      <c r="K2450" s="78">
        <v>50820</v>
      </c>
    </row>
    <row r="2451" spans="1:11">
      <c r="A2451" s="72" t="s">
        <v>100</v>
      </c>
      <c r="B2451" s="77">
        <v>1</v>
      </c>
      <c r="C2451" s="80">
        <v>0</v>
      </c>
      <c r="D2451" s="80">
        <v>0</v>
      </c>
      <c r="E2451" s="80">
        <f t="shared" si="120"/>
        <v>381</v>
      </c>
      <c r="F2451" s="80">
        <v>0</v>
      </c>
      <c r="G2451" s="80">
        <v>0</v>
      </c>
      <c r="H2451" s="80">
        <v>0</v>
      </c>
      <c r="I2451" s="80">
        <v>0</v>
      </c>
      <c r="J2451" s="80">
        <v>50</v>
      </c>
      <c r="K2451" s="78">
        <v>55110</v>
      </c>
    </row>
    <row r="2452" spans="1:11">
      <c r="A2452" s="72" t="s">
        <v>100</v>
      </c>
      <c r="B2452" s="77">
        <v>1</v>
      </c>
      <c r="C2452" s="80">
        <v>0</v>
      </c>
      <c r="D2452" s="80">
        <v>0</v>
      </c>
      <c r="E2452" s="80">
        <f t="shared" si="120"/>
        <v>388</v>
      </c>
      <c r="F2452" s="80">
        <v>0</v>
      </c>
      <c r="G2452" s="80">
        <v>0</v>
      </c>
      <c r="H2452" s="80">
        <v>0</v>
      </c>
      <c r="I2452" s="80">
        <v>0</v>
      </c>
      <c r="J2452" s="80">
        <v>51</v>
      </c>
      <c r="K2452" s="78">
        <v>59565</v>
      </c>
    </row>
    <row r="2453" spans="1:11">
      <c r="A2453" s="72" t="s">
        <v>100</v>
      </c>
      <c r="B2453" s="77">
        <v>1</v>
      </c>
      <c r="C2453" s="80">
        <v>0</v>
      </c>
      <c r="D2453" s="80">
        <v>0</v>
      </c>
      <c r="E2453" s="80">
        <f t="shared" si="120"/>
        <v>395</v>
      </c>
      <c r="F2453" s="80">
        <v>0</v>
      </c>
      <c r="G2453" s="80">
        <v>0</v>
      </c>
      <c r="H2453" s="80">
        <v>0</v>
      </c>
      <c r="I2453" s="80">
        <v>0</v>
      </c>
      <c r="J2453" s="80">
        <v>52</v>
      </c>
      <c r="K2453" s="78">
        <v>64350</v>
      </c>
    </row>
    <row r="2454" spans="1:11">
      <c r="A2454" s="72" t="s">
        <v>100</v>
      </c>
      <c r="B2454" s="77">
        <v>1</v>
      </c>
      <c r="C2454" s="80">
        <v>0</v>
      </c>
      <c r="D2454" s="80">
        <v>0</v>
      </c>
      <c r="E2454" s="80">
        <f t="shared" si="120"/>
        <v>402</v>
      </c>
      <c r="F2454" s="80">
        <v>0</v>
      </c>
      <c r="G2454" s="80">
        <v>0</v>
      </c>
      <c r="H2454" s="80">
        <v>0</v>
      </c>
      <c r="I2454" s="80">
        <v>0</v>
      </c>
      <c r="J2454" s="80">
        <v>53</v>
      </c>
      <c r="K2454" s="78">
        <v>69300</v>
      </c>
    </row>
    <row r="2455" spans="1:11">
      <c r="A2455" s="72" t="s">
        <v>100</v>
      </c>
      <c r="B2455" s="77">
        <v>1</v>
      </c>
      <c r="C2455" s="80">
        <v>0</v>
      </c>
      <c r="D2455" s="80">
        <v>0</v>
      </c>
      <c r="E2455" s="80">
        <f t="shared" si="120"/>
        <v>409</v>
      </c>
      <c r="F2455" s="80">
        <v>0</v>
      </c>
      <c r="G2455" s="80">
        <v>0</v>
      </c>
      <c r="H2455" s="80">
        <v>0</v>
      </c>
      <c r="I2455" s="80">
        <v>0</v>
      </c>
      <c r="J2455" s="80">
        <v>54</v>
      </c>
      <c r="K2455" s="78">
        <v>74745</v>
      </c>
    </row>
    <row r="2456" spans="1:11">
      <c r="A2456" s="72" t="s">
        <v>100</v>
      </c>
      <c r="B2456" s="77">
        <v>1</v>
      </c>
      <c r="C2456" s="80">
        <v>0</v>
      </c>
      <c r="D2456" s="80">
        <v>0</v>
      </c>
      <c r="E2456" s="80">
        <f t="shared" si="120"/>
        <v>416</v>
      </c>
      <c r="F2456" s="80">
        <v>0</v>
      </c>
      <c r="G2456" s="80">
        <v>0</v>
      </c>
      <c r="H2456" s="80">
        <v>0</v>
      </c>
      <c r="I2456" s="80">
        <v>0</v>
      </c>
      <c r="J2456" s="80">
        <v>55</v>
      </c>
      <c r="K2456" s="78">
        <v>80520</v>
      </c>
    </row>
    <row r="2457" spans="1:11">
      <c r="A2457" s="72" t="s">
        <v>100</v>
      </c>
      <c r="B2457" s="77">
        <v>1</v>
      </c>
      <c r="C2457" s="80">
        <v>0</v>
      </c>
      <c r="D2457" s="80">
        <v>0</v>
      </c>
      <c r="E2457" s="80">
        <f t="shared" si="120"/>
        <v>423</v>
      </c>
      <c r="F2457" s="80">
        <v>0</v>
      </c>
      <c r="G2457" s="80">
        <v>0</v>
      </c>
      <c r="H2457" s="80">
        <v>0</v>
      </c>
      <c r="I2457" s="80">
        <v>0</v>
      </c>
      <c r="J2457" s="80">
        <v>56</v>
      </c>
      <c r="K2457" s="78">
        <v>86460</v>
      </c>
    </row>
    <row r="2458" spans="1:11">
      <c r="A2458" s="72" t="s">
        <v>100</v>
      </c>
      <c r="B2458" s="77">
        <v>1</v>
      </c>
      <c r="C2458" s="80">
        <v>0</v>
      </c>
      <c r="D2458" s="80">
        <v>0</v>
      </c>
      <c r="E2458" s="80">
        <f t="shared" si="120"/>
        <v>430</v>
      </c>
      <c r="F2458" s="80">
        <v>0</v>
      </c>
      <c r="G2458" s="80">
        <v>0</v>
      </c>
      <c r="H2458" s="80">
        <v>0</v>
      </c>
      <c r="I2458" s="80">
        <v>0</v>
      </c>
      <c r="J2458" s="80">
        <v>57</v>
      </c>
      <c r="K2458" s="78">
        <v>92895</v>
      </c>
    </row>
    <row r="2459" spans="1:11">
      <c r="A2459" s="72" t="s">
        <v>100</v>
      </c>
      <c r="B2459" s="77">
        <v>1</v>
      </c>
      <c r="C2459" s="80">
        <v>0</v>
      </c>
      <c r="D2459" s="80">
        <v>0</v>
      </c>
      <c r="E2459" s="80">
        <f t="shared" si="120"/>
        <v>437</v>
      </c>
      <c r="F2459" s="80">
        <v>0</v>
      </c>
      <c r="G2459" s="80">
        <v>0</v>
      </c>
      <c r="H2459" s="80">
        <v>0</v>
      </c>
      <c r="I2459" s="80">
        <v>0</v>
      </c>
      <c r="J2459" s="80">
        <v>58</v>
      </c>
      <c r="K2459" s="78">
        <v>99825</v>
      </c>
    </row>
    <row r="2460" spans="1:11">
      <c r="A2460" s="72" t="s">
        <v>100</v>
      </c>
      <c r="B2460" s="77">
        <v>1</v>
      </c>
      <c r="C2460" s="80">
        <v>0</v>
      </c>
      <c r="D2460" s="80">
        <v>0</v>
      </c>
      <c r="E2460" s="80">
        <f t="shared" si="120"/>
        <v>444</v>
      </c>
      <c r="F2460" s="80">
        <v>0</v>
      </c>
      <c r="G2460" s="80">
        <v>0</v>
      </c>
      <c r="H2460" s="80">
        <v>0</v>
      </c>
      <c r="I2460" s="80">
        <v>0</v>
      </c>
      <c r="J2460" s="80">
        <v>59</v>
      </c>
      <c r="K2460" s="78">
        <v>106920</v>
      </c>
    </row>
    <row r="2461" spans="1:11">
      <c r="A2461" s="72" t="s">
        <v>100</v>
      </c>
      <c r="B2461" s="77">
        <v>1</v>
      </c>
      <c r="C2461" s="80">
        <v>0</v>
      </c>
      <c r="D2461" s="80">
        <v>0</v>
      </c>
      <c r="E2461" s="80">
        <f t="shared" si="120"/>
        <v>451</v>
      </c>
      <c r="F2461" s="80">
        <v>0</v>
      </c>
      <c r="G2461" s="80">
        <v>0</v>
      </c>
      <c r="H2461" s="80">
        <v>0</v>
      </c>
      <c r="I2461" s="80">
        <v>0</v>
      </c>
      <c r="J2461" s="80">
        <v>60</v>
      </c>
      <c r="K2461" s="78">
        <v>114675</v>
      </c>
    </row>
    <row r="2462" spans="1:11">
      <c r="A2462" s="72" t="s">
        <v>100</v>
      </c>
      <c r="B2462" s="77">
        <v>1</v>
      </c>
      <c r="C2462" s="80">
        <v>0</v>
      </c>
      <c r="D2462" s="80">
        <v>0</v>
      </c>
      <c r="E2462" s="80">
        <f t="shared" si="120"/>
        <v>458</v>
      </c>
      <c r="F2462" s="80">
        <v>0</v>
      </c>
      <c r="G2462" s="80">
        <v>0</v>
      </c>
      <c r="H2462" s="80">
        <v>0</v>
      </c>
      <c r="I2462" s="80">
        <v>0</v>
      </c>
      <c r="J2462" s="80">
        <v>61</v>
      </c>
      <c r="K2462" s="78">
        <v>122760</v>
      </c>
    </row>
    <row r="2463" spans="1:11">
      <c r="A2463" s="72" t="s">
        <v>100</v>
      </c>
      <c r="B2463" s="77">
        <v>1</v>
      </c>
      <c r="C2463" s="80">
        <v>0</v>
      </c>
      <c r="D2463" s="80">
        <v>0</v>
      </c>
      <c r="E2463" s="80">
        <f t="shared" si="120"/>
        <v>465</v>
      </c>
      <c r="F2463" s="80">
        <v>0</v>
      </c>
      <c r="G2463" s="80">
        <v>0</v>
      </c>
      <c r="H2463" s="80">
        <v>0</v>
      </c>
      <c r="I2463" s="80">
        <v>0</v>
      </c>
      <c r="J2463" s="80">
        <v>62</v>
      </c>
      <c r="K2463" s="78">
        <v>131340</v>
      </c>
    </row>
    <row r="2464" spans="1:11">
      <c r="A2464" s="72" t="s">
        <v>100</v>
      </c>
      <c r="B2464" s="77">
        <v>1</v>
      </c>
      <c r="C2464" s="80">
        <v>0</v>
      </c>
      <c r="D2464" s="80">
        <v>0</v>
      </c>
      <c r="E2464" s="80">
        <f t="shared" si="120"/>
        <v>472</v>
      </c>
      <c r="F2464" s="80">
        <v>0</v>
      </c>
      <c r="G2464" s="80">
        <v>0</v>
      </c>
      <c r="H2464" s="80">
        <v>0</v>
      </c>
      <c r="I2464" s="80">
        <v>0</v>
      </c>
      <c r="J2464" s="80">
        <v>63</v>
      </c>
      <c r="K2464" s="78">
        <v>140415</v>
      </c>
    </row>
    <row r="2465" spans="1:11">
      <c r="A2465" s="72" t="s">
        <v>100</v>
      </c>
      <c r="B2465" s="77">
        <v>1</v>
      </c>
      <c r="C2465" s="80">
        <v>0</v>
      </c>
      <c r="D2465" s="80">
        <v>0</v>
      </c>
      <c r="E2465" s="80">
        <f t="shared" si="120"/>
        <v>479</v>
      </c>
      <c r="F2465" s="80">
        <v>0</v>
      </c>
      <c r="G2465" s="80">
        <v>0</v>
      </c>
      <c r="H2465" s="80">
        <v>0</v>
      </c>
      <c r="I2465" s="80">
        <v>0</v>
      </c>
      <c r="J2465" s="80">
        <v>64</v>
      </c>
      <c r="K2465" s="78">
        <v>149820</v>
      </c>
    </row>
    <row r="2466" spans="1:11">
      <c r="A2466" s="72" t="s">
        <v>100</v>
      </c>
      <c r="B2466" s="77">
        <v>1</v>
      </c>
      <c r="C2466" s="80">
        <v>0</v>
      </c>
      <c r="D2466" s="80">
        <v>0</v>
      </c>
      <c r="E2466" s="80">
        <f t="shared" si="120"/>
        <v>486</v>
      </c>
      <c r="F2466" s="80">
        <v>0</v>
      </c>
      <c r="G2466" s="80">
        <v>0</v>
      </c>
      <c r="H2466" s="80">
        <v>0</v>
      </c>
      <c r="I2466" s="80">
        <v>0</v>
      </c>
      <c r="J2466" s="80">
        <v>65</v>
      </c>
      <c r="K2466" s="78">
        <v>160050</v>
      </c>
    </row>
    <row r="2467" spans="1:11">
      <c r="A2467" s="72" t="s">
        <v>100</v>
      </c>
      <c r="B2467" s="77">
        <v>1</v>
      </c>
      <c r="C2467" s="80">
        <v>0</v>
      </c>
      <c r="D2467" s="80">
        <v>0</v>
      </c>
      <c r="E2467" s="80">
        <f t="shared" ref="E2467:E2481" si="121">38+7*(J2467-1)</f>
        <v>493</v>
      </c>
      <c r="F2467" s="80">
        <v>0</v>
      </c>
      <c r="G2467" s="80">
        <v>0</v>
      </c>
      <c r="H2467" s="80">
        <v>0</v>
      </c>
      <c r="I2467" s="80">
        <v>0</v>
      </c>
      <c r="J2467" s="80">
        <v>66</v>
      </c>
      <c r="K2467" s="78">
        <v>170445</v>
      </c>
    </row>
    <row r="2468" spans="1:11">
      <c r="A2468" s="72" t="s">
        <v>100</v>
      </c>
      <c r="B2468" s="77">
        <v>1</v>
      </c>
      <c r="C2468" s="80">
        <v>0</v>
      </c>
      <c r="D2468" s="80">
        <v>0</v>
      </c>
      <c r="E2468" s="80">
        <f t="shared" si="121"/>
        <v>500</v>
      </c>
      <c r="F2468" s="80">
        <v>0</v>
      </c>
      <c r="G2468" s="80">
        <v>0</v>
      </c>
      <c r="H2468" s="80">
        <v>0</v>
      </c>
      <c r="I2468" s="80">
        <v>0</v>
      </c>
      <c r="J2468" s="80">
        <v>67</v>
      </c>
      <c r="K2468" s="78">
        <v>181830</v>
      </c>
    </row>
    <row r="2469" spans="1:11">
      <c r="A2469" s="72" t="s">
        <v>100</v>
      </c>
      <c r="B2469" s="77">
        <v>1</v>
      </c>
      <c r="C2469" s="80">
        <v>0</v>
      </c>
      <c r="D2469" s="80">
        <v>0</v>
      </c>
      <c r="E2469" s="80">
        <f t="shared" si="121"/>
        <v>507</v>
      </c>
      <c r="F2469" s="80">
        <v>0</v>
      </c>
      <c r="G2469" s="80">
        <v>0</v>
      </c>
      <c r="H2469" s="80">
        <v>0</v>
      </c>
      <c r="I2469" s="80">
        <v>0</v>
      </c>
      <c r="J2469" s="80">
        <v>68</v>
      </c>
      <c r="K2469" s="78">
        <v>193710</v>
      </c>
    </row>
    <row r="2470" spans="1:11">
      <c r="A2470" s="72" t="s">
        <v>100</v>
      </c>
      <c r="B2470" s="77">
        <v>1</v>
      </c>
      <c r="C2470" s="80">
        <v>0</v>
      </c>
      <c r="D2470" s="80">
        <v>0</v>
      </c>
      <c r="E2470" s="80">
        <f t="shared" si="121"/>
        <v>514</v>
      </c>
      <c r="F2470" s="80">
        <v>0</v>
      </c>
      <c r="G2470" s="80">
        <v>0</v>
      </c>
      <c r="H2470" s="80">
        <v>0</v>
      </c>
      <c r="I2470" s="80">
        <v>0</v>
      </c>
      <c r="J2470" s="80">
        <v>69</v>
      </c>
      <c r="K2470" s="78">
        <v>206085</v>
      </c>
    </row>
    <row r="2471" spans="1:11">
      <c r="A2471" s="72" t="s">
        <v>100</v>
      </c>
      <c r="B2471" s="77">
        <v>1</v>
      </c>
      <c r="C2471" s="80">
        <v>0</v>
      </c>
      <c r="D2471" s="80">
        <v>0</v>
      </c>
      <c r="E2471" s="80">
        <f t="shared" si="121"/>
        <v>521</v>
      </c>
      <c r="F2471" s="80">
        <v>0</v>
      </c>
      <c r="G2471" s="80">
        <v>0</v>
      </c>
      <c r="H2471" s="80">
        <v>0</v>
      </c>
      <c r="I2471" s="80">
        <v>0</v>
      </c>
      <c r="J2471" s="80">
        <v>70</v>
      </c>
      <c r="K2471" s="78">
        <v>219120</v>
      </c>
    </row>
    <row r="2472" spans="1:11">
      <c r="A2472" s="72" t="s">
        <v>100</v>
      </c>
      <c r="B2472" s="77">
        <v>1</v>
      </c>
      <c r="C2472" s="80">
        <v>0</v>
      </c>
      <c r="D2472" s="80">
        <v>0</v>
      </c>
      <c r="E2472" s="80">
        <f t="shared" si="121"/>
        <v>528</v>
      </c>
      <c r="F2472" s="80">
        <v>0</v>
      </c>
      <c r="G2472" s="80">
        <v>0</v>
      </c>
      <c r="H2472" s="80">
        <v>0</v>
      </c>
      <c r="I2472" s="80">
        <v>0</v>
      </c>
      <c r="J2472" s="80">
        <v>71</v>
      </c>
      <c r="K2472" s="78">
        <v>232980</v>
      </c>
    </row>
    <row r="2473" spans="1:11">
      <c r="A2473" s="72" t="s">
        <v>100</v>
      </c>
      <c r="B2473" s="77">
        <v>1</v>
      </c>
      <c r="C2473" s="80">
        <v>0</v>
      </c>
      <c r="D2473" s="80">
        <v>0</v>
      </c>
      <c r="E2473" s="80">
        <f t="shared" si="121"/>
        <v>535</v>
      </c>
      <c r="F2473" s="80">
        <v>0</v>
      </c>
      <c r="G2473" s="80">
        <v>0</v>
      </c>
      <c r="H2473" s="80">
        <v>0</v>
      </c>
      <c r="I2473" s="80">
        <v>0</v>
      </c>
      <c r="J2473" s="80">
        <v>72</v>
      </c>
      <c r="K2473" s="78">
        <v>247335</v>
      </c>
    </row>
    <row r="2474" spans="1:11">
      <c r="A2474" s="72" t="s">
        <v>100</v>
      </c>
      <c r="B2474" s="77">
        <v>1</v>
      </c>
      <c r="C2474" s="80">
        <v>0</v>
      </c>
      <c r="D2474" s="80">
        <v>0</v>
      </c>
      <c r="E2474" s="80">
        <f t="shared" si="121"/>
        <v>542</v>
      </c>
      <c r="F2474" s="80">
        <v>0</v>
      </c>
      <c r="G2474" s="80">
        <v>0</v>
      </c>
      <c r="H2474" s="80">
        <v>0</v>
      </c>
      <c r="I2474" s="80">
        <v>0</v>
      </c>
      <c r="J2474" s="80">
        <v>73</v>
      </c>
      <c r="K2474" s="78">
        <v>262680</v>
      </c>
    </row>
    <row r="2475" spans="1:11">
      <c r="A2475" s="72" t="s">
        <v>100</v>
      </c>
      <c r="B2475" s="77">
        <v>1</v>
      </c>
      <c r="C2475" s="80">
        <v>0</v>
      </c>
      <c r="D2475" s="80">
        <v>0</v>
      </c>
      <c r="E2475" s="80">
        <f t="shared" si="121"/>
        <v>549</v>
      </c>
      <c r="F2475" s="80">
        <v>0</v>
      </c>
      <c r="G2475" s="80">
        <v>0</v>
      </c>
      <c r="H2475" s="80">
        <v>0</v>
      </c>
      <c r="I2475" s="80">
        <v>0</v>
      </c>
      <c r="J2475" s="80">
        <v>74</v>
      </c>
      <c r="K2475" s="78">
        <v>278850</v>
      </c>
    </row>
    <row r="2476" spans="1:11">
      <c r="A2476" s="72" t="s">
        <v>100</v>
      </c>
      <c r="B2476" s="77">
        <v>1</v>
      </c>
      <c r="C2476" s="80">
        <v>0</v>
      </c>
      <c r="D2476" s="80">
        <v>0</v>
      </c>
      <c r="E2476" s="80">
        <f t="shared" si="121"/>
        <v>556</v>
      </c>
      <c r="F2476" s="80">
        <v>0</v>
      </c>
      <c r="G2476" s="80">
        <v>0</v>
      </c>
      <c r="H2476" s="80">
        <v>0</v>
      </c>
      <c r="I2476" s="80">
        <v>0</v>
      </c>
      <c r="J2476" s="80">
        <v>75</v>
      </c>
      <c r="K2476" s="78">
        <v>295680</v>
      </c>
    </row>
    <row r="2477" spans="1:11">
      <c r="A2477" s="72" t="s">
        <v>100</v>
      </c>
      <c r="B2477" s="77">
        <v>1</v>
      </c>
      <c r="C2477" s="80">
        <v>0</v>
      </c>
      <c r="D2477" s="80">
        <v>0</v>
      </c>
      <c r="E2477" s="80">
        <f t="shared" si="121"/>
        <v>563</v>
      </c>
      <c r="F2477" s="80">
        <v>0</v>
      </c>
      <c r="G2477" s="80">
        <v>0</v>
      </c>
      <c r="H2477" s="80">
        <v>0</v>
      </c>
      <c r="I2477" s="80">
        <v>0</v>
      </c>
      <c r="J2477" s="80">
        <v>76</v>
      </c>
      <c r="K2477" s="78">
        <v>313170</v>
      </c>
    </row>
    <row r="2478" spans="1:11">
      <c r="A2478" s="72" t="s">
        <v>100</v>
      </c>
      <c r="B2478" s="77">
        <v>1</v>
      </c>
      <c r="C2478" s="80">
        <v>0</v>
      </c>
      <c r="D2478" s="80">
        <v>0</v>
      </c>
      <c r="E2478" s="80">
        <f t="shared" si="121"/>
        <v>570</v>
      </c>
      <c r="F2478" s="80">
        <v>0</v>
      </c>
      <c r="G2478" s="80">
        <v>0</v>
      </c>
      <c r="H2478" s="80">
        <v>0</v>
      </c>
      <c r="I2478" s="80">
        <v>0</v>
      </c>
      <c r="J2478" s="80">
        <v>77</v>
      </c>
      <c r="K2478" s="78">
        <v>331815</v>
      </c>
    </row>
    <row r="2479" spans="1:11">
      <c r="A2479" s="72" t="s">
        <v>100</v>
      </c>
      <c r="B2479" s="77">
        <v>1</v>
      </c>
      <c r="C2479" s="80">
        <v>0</v>
      </c>
      <c r="D2479" s="80">
        <v>0</v>
      </c>
      <c r="E2479" s="80">
        <f t="shared" si="121"/>
        <v>577</v>
      </c>
      <c r="F2479" s="80">
        <v>0</v>
      </c>
      <c r="G2479" s="80">
        <v>0</v>
      </c>
      <c r="H2479" s="80">
        <v>0</v>
      </c>
      <c r="I2479" s="80">
        <v>0</v>
      </c>
      <c r="J2479" s="80">
        <v>78</v>
      </c>
      <c r="K2479" s="78">
        <v>351285</v>
      </c>
    </row>
    <row r="2480" spans="1:11">
      <c r="A2480" s="72" t="s">
        <v>100</v>
      </c>
      <c r="B2480" s="77">
        <v>1</v>
      </c>
      <c r="C2480" s="80">
        <v>0</v>
      </c>
      <c r="D2480" s="80">
        <v>0</v>
      </c>
      <c r="E2480" s="80">
        <f t="shared" si="121"/>
        <v>584</v>
      </c>
      <c r="F2480" s="80">
        <v>0</v>
      </c>
      <c r="G2480" s="80">
        <v>0</v>
      </c>
      <c r="H2480" s="80">
        <v>0</v>
      </c>
      <c r="I2480" s="80">
        <v>0</v>
      </c>
      <c r="J2480" s="80">
        <v>79</v>
      </c>
      <c r="K2480" s="78">
        <v>371910</v>
      </c>
    </row>
    <row r="2481" spans="1:11">
      <c r="A2481" s="72" t="s">
        <v>100</v>
      </c>
      <c r="B2481" s="77">
        <v>1</v>
      </c>
      <c r="C2481" s="80">
        <v>0</v>
      </c>
      <c r="D2481" s="80">
        <v>0</v>
      </c>
      <c r="E2481" s="80">
        <f t="shared" si="121"/>
        <v>591</v>
      </c>
      <c r="F2481" s="80">
        <v>0</v>
      </c>
      <c r="G2481" s="80">
        <v>0</v>
      </c>
      <c r="H2481" s="80">
        <v>0</v>
      </c>
      <c r="I2481" s="80">
        <v>0</v>
      </c>
      <c r="J2481" s="80">
        <v>80</v>
      </c>
      <c r="K2481" s="78">
        <v>393195</v>
      </c>
    </row>
    <row r="2482" spans="1:11">
      <c r="A2482" s="72" t="s">
        <v>101</v>
      </c>
      <c r="B2482" s="77">
        <v>20</v>
      </c>
      <c r="C2482" s="80">
        <v>0</v>
      </c>
      <c r="D2482" s="80">
        <v>0</v>
      </c>
      <c r="E2482" s="80">
        <f>167+16*(J2482-1)</f>
        <v>167</v>
      </c>
      <c r="F2482" s="80">
        <v>0</v>
      </c>
      <c r="G2482" s="80">
        <v>0</v>
      </c>
      <c r="H2482" s="80">
        <v>0</v>
      </c>
      <c r="I2482" s="80">
        <v>0</v>
      </c>
      <c r="J2482" s="80">
        <v>1</v>
      </c>
      <c r="K2482" s="78">
        <v>121</v>
      </c>
    </row>
    <row r="2483" spans="1:11">
      <c r="A2483" s="72" t="s">
        <v>101</v>
      </c>
      <c r="B2483" s="77">
        <v>20</v>
      </c>
      <c r="C2483" s="80">
        <v>0</v>
      </c>
      <c r="D2483" s="80">
        <v>0</v>
      </c>
      <c r="E2483" s="80">
        <f t="shared" ref="E2483:E2546" si="122">167+16*(J2483-1)</f>
        <v>183</v>
      </c>
      <c r="F2483" s="80">
        <v>0</v>
      </c>
      <c r="G2483" s="80">
        <v>0</v>
      </c>
      <c r="H2483" s="80">
        <v>0</v>
      </c>
      <c r="I2483" s="80">
        <v>0</v>
      </c>
      <c r="J2483" s="80">
        <v>2</v>
      </c>
      <c r="K2483" s="78">
        <v>165</v>
      </c>
    </row>
    <row r="2484" spans="1:11">
      <c r="A2484" s="72" t="s">
        <v>101</v>
      </c>
      <c r="B2484" s="77">
        <v>20</v>
      </c>
      <c r="C2484" s="80">
        <v>0</v>
      </c>
      <c r="D2484" s="80">
        <v>0</v>
      </c>
      <c r="E2484" s="80">
        <f t="shared" si="122"/>
        <v>199</v>
      </c>
      <c r="F2484" s="80">
        <v>0</v>
      </c>
      <c r="G2484" s="80">
        <v>0</v>
      </c>
      <c r="H2484" s="80">
        <v>0</v>
      </c>
      <c r="I2484" s="80">
        <v>0</v>
      </c>
      <c r="J2484" s="80">
        <v>3</v>
      </c>
      <c r="K2484" s="78">
        <v>215</v>
      </c>
    </row>
    <row r="2485" spans="1:11">
      <c r="A2485" s="72" t="s">
        <v>101</v>
      </c>
      <c r="B2485" s="77">
        <v>20</v>
      </c>
      <c r="C2485" s="80">
        <v>0</v>
      </c>
      <c r="D2485" s="80">
        <v>0</v>
      </c>
      <c r="E2485" s="80">
        <f t="shared" si="122"/>
        <v>215</v>
      </c>
      <c r="F2485" s="80">
        <v>0</v>
      </c>
      <c r="G2485" s="80">
        <v>0</v>
      </c>
      <c r="H2485" s="80">
        <v>0</v>
      </c>
      <c r="I2485" s="80">
        <v>0</v>
      </c>
      <c r="J2485" s="80">
        <v>4</v>
      </c>
      <c r="K2485" s="78">
        <v>275</v>
      </c>
    </row>
    <row r="2486" spans="1:11">
      <c r="A2486" s="72" t="s">
        <v>101</v>
      </c>
      <c r="B2486" s="77">
        <v>20</v>
      </c>
      <c r="C2486" s="80">
        <v>0</v>
      </c>
      <c r="D2486" s="80">
        <v>0</v>
      </c>
      <c r="E2486" s="80">
        <f t="shared" si="122"/>
        <v>231</v>
      </c>
      <c r="F2486" s="80">
        <v>0</v>
      </c>
      <c r="G2486" s="80">
        <v>0</v>
      </c>
      <c r="H2486" s="80">
        <v>0</v>
      </c>
      <c r="I2486" s="80">
        <v>0</v>
      </c>
      <c r="J2486" s="80">
        <v>5</v>
      </c>
      <c r="K2486" s="78">
        <v>358</v>
      </c>
    </row>
    <row r="2487" spans="1:11">
      <c r="A2487" s="72" t="s">
        <v>101</v>
      </c>
      <c r="B2487" s="77">
        <v>20</v>
      </c>
      <c r="C2487" s="80">
        <v>0</v>
      </c>
      <c r="D2487" s="80">
        <v>0</v>
      </c>
      <c r="E2487" s="80">
        <f t="shared" si="122"/>
        <v>247</v>
      </c>
      <c r="F2487" s="80">
        <v>0</v>
      </c>
      <c r="G2487" s="80">
        <v>0</v>
      </c>
      <c r="H2487" s="80">
        <v>0</v>
      </c>
      <c r="I2487" s="80">
        <v>0</v>
      </c>
      <c r="J2487" s="80">
        <v>6</v>
      </c>
      <c r="K2487" s="78">
        <v>484</v>
      </c>
    </row>
    <row r="2488" spans="1:11">
      <c r="A2488" s="72" t="s">
        <v>101</v>
      </c>
      <c r="B2488" s="77">
        <v>20</v>
      </c>
      <c r="C2488" s="80">
        <v>0</v>
      </c>
      <c r="D2488" s="80">
        <v>0</v>
      </c>
      <c r="E2488" s="80">
        <f t="shared" si="122"/>
        <v>263</v>
      </c>
      <c r="F2488" s="80">
        <v>0</v>
      </c>
      <c r="G2488" s="80">
        <v>0</v>
      </c>
      <c r="H2488" s="80">
        <v>0</v>
      </c>
      <c r="I2488" s="80">
        <v>0</v>
      </c>
      <c r="J2488" s="80">
        <v>7</v>
      </c>
      <c r="K2488" s="78">
        <v>660</v>
      </c>
    </row>
    <row r="2489" spans="1:11">
      <c r="A2489" s="72" t="s">
        <v>101</v>
      </c>
      <c r="B2489" s="77">
        <v>20</v>
      </c>
      <c r="C2489" s="80">
        <v>0</v>
      </c>
      <c r="D2489" s="80">
        <v>0</v>
      </c>
      <c r="E2489" s="80">
        <f t="shared" si="122"/>
        <v>279</v>
      </c>
      <c r="F2489" s="80">
        <v>0</v>
      </c>
      <c r="G2489" s="80">
        <v>0</v>
      </c>
      <c r="H2489" s="80">
        <v>0</v>
      </c>
      <c r="I2489" s="80">
        <v>0</v>
      </c>
      <c r="J2489" s="80">
        <v>8</v>
      </c>
      <c r="K2489" s="78">
        <v>825</v>
      </c>
    </row>
    <row r="2490" spans="1:11">
      <c r="A2490" s="72" t="s">
        <v>101</v>
      </c>
      <c r="B2490" s="77">
        <v>20</v>
      </c>
      <c r="C2490" s="80">
        <v>0</v>
      </c>
      <c r="D2490" s="80">
        <v>0</v>
      </c>
      <c r="E2490" s="80">
        <f t="shared" si="122"/>
        <v>295</v>
      </c>
      <c r="F2490" s="80">
        <v>0</v>
      </c>
      <c r="G2490" s="80">
        <v>0</v>
      </c>
      <c r="H2490" s="80">
        <v>0</v>
      </c>
      <c r="I2490" s="80">
        <v>0</v>
      </c>
      <c r="J2490" s="80">
        <v>9</v>
      </c>
      <c r="K2490" s="78">
        <v>990</v>
      </c>
    </row>
    <row r="2491" spans="1:11">
      <c r="A2491" s="72" t="s">
        <v>101</v>
      </c>
      <c r="B2491" s="77">
        <v>20</v>
      </c>
      <c r="C2491" s="80">
        <v>0</v>
      </c>
      <c r="D2491" s="80">
        <v>0</v>
      </c>
      <c r="E2491" s="80">
        <f t="shared" si="122"/>
        <v>311</v>
      </c>
      <c r="F2491" s="80">
        <v>0</v>
      </c>
      <c r="G2491" s="80">
        <v>0</v>
      </c>
      <c r="H2491" s="80">
        <v>0</v>
      </c>
      <c r="I2491" s="80">
        <v>0</v>
      </c>
      <c r="J2491" s="80">
        <v>10</v>
      </c>
      <c r="K2491" s="78">
        <v>1265</v>
      </c>
    </row>
    <row r="2492" spans="1:11">
      <c r="A2492" s="72" t="s">
        <v>101</v>
      </c>
      <c r="B2492" s="77">
        <v>20</v>
      </c>
      <c r="C2492" s="80">
        <v>0</v>
      </c>
      <c r="D2492" s="80">
        <v>0</v>
      </c>
      <c r="E2492" s="80">
        <f t="shared" si="122"/>
        <v>327</v>
      </c>
      <c r="F2492" s="80">
        <v>0</v>
      </c>
      <c r="G2492" s="80">
        <v>0</v>
      </c>
      <c r="H2492" s="80">
        <v>0</v>
      </c>
      <c r="I2492" s="80">
        <v>0</v>
      </c>
      <c r="J2492" s="80">
        <v>11</v>
      </c>
      <c r="K2492" s="78">
        <v>1595</v>
      </c>
    </row>
    <row r="2493" spans="1:11">
      <c r="A2493" s="72" t="s">
        <v>101</v>
      </c>
      <c r="B2493" s="77">
        <v>20</v>
      </c>
      <c r="C2493" s="80">
        <v>0</v>
      </c>
      <c r="D2493" s="80">
        <v>0</v>
      </c>
      <c r="E2493" s="80">
        <f t="shared" si="122"/>
        <v>343</v>
      </c>
      <c r="F2493" s="80">
        <v>0</v>
      </c>
      <c r="G2493" s="80">
        <v>0</v>
      </c>
      <c r="H2493" s="80">
        <v>0</v>
      </c>
      <c r="I2493" s="80">
        <v>0</v>
      </c>
      <c r="J2493" s="80">
        <v>12</v>
      </c>
      <c r="K2493" s="78">
        <v>1870</v>
      </c>
    </row>
    <row r="2494" spans="1:11">
      <c r="A2494" s="72" t="s">
        <v>101</v>
      </c>
      <c r="B2494" s="77">
        <v>20</v>
      </c>
      <c r="C2494" s="80">
        <v>0</v>
      </c>
      <c r="D2494" s="80">
        <v>0</v>
      </c>
      <c r="E2494" s="80">
        <f t="shared" si="122"/>
        <v>359</v>
      </c>
      <c r="F2494" s="80">
        <v>0</v>
      </c>
      <c r="G2494" s="80">
        <v>0</v>
      </c>
      <c r="H2494" s="80">
        <v>0</v>
      </c>
      <c r="I2494" s="80">
        <v>0</v>
      </c>
      <c r="J2494" s="80">
        <v>13</v>
      </c>
      <c r="K2494" s="78">
        <v>2310</v>
      </c>
    </row>
    <row r="2495" spans="1:11">
      <c r="A2495" s="72" t="s">
        <v>101</v>
      </c>
      <c r="B2495" s="77">
        <v>20</v>
      </c>
      <c r="C2495" s="80">
        <v>0</v>
      </c>
      <c r="D2495" s="80">
        <v>0</v>
      </c>
      <c r="E2495" s="80">
        <f t="shared" si="122"/>
        <v>375</v>
      </c>
      <c r="F2495" s="80">
        <v>0</v>
      </c>
      <c r="G2495" s="80">
        <v>0</v>
      </c>
      <c r="H2495" s="80">
        <v>0</v>
      </c>
      <c r="I2495" s="80">
        <v>0</v>
      </c>
      <c r="J2495" s="80">
        <v>14</v>
      </c>
      <c r="K2495" s="78">
        <v>2750</v>
      </c>
    </row>
    <row r="2496" spans="1:11">
      <c r="A2496" s="72" t="s">
        <v>101</v>
      </c>
      <c r="B2496" s="77">
        <v>20</v>
      </c>
      <c r="C2496" s="80">
        <v>0</v>
      </c>
      <c r="D2496" s="80">
        <v>0</v>
      </c>
      <c r="E2496" s="80">
        <f t="shared" si="122"/>
        <v>391</v>
      </c>
      <c r="F2496" s="80">
        <v>0</v>
      </c>
      <c r="G2496" s="80">
        <v>0</v>
      </c>
      <c r="H2496" s="80">
        <v>0</v>
      </c>
      <c r="I2496" s="80">
        <v>0</v>
      </c>
      <c r="J2496" s="80">
        <v>15</v>
      </c>
      <c r="K2496" s="78">
        <v>3355</v>
      </c>
    </row>
    <row r="2497" spans="1:11">
      <c r="A2497" s="72" t="s">
        <v>101</v>
      </c>
      <c r="B2497" s="77">
        <v>20</v>
      </c>
      <c r="C2497" s="80">
        <v>0</v>
      </c>
      <c r="D2497" s="80">
        <v>0</v>
      </c>
      <c r="E2497" s="80">
        <f t="shared" si="122"/>
        <v>407</v>
      </c>
      <c r="F2497" s="80">
        <v>0</v>
      </c>
      <c r="G2497" s="80">
        <v>0</v>
      </c>
      <c r="H2497" s="80">
        <v>0</v>
      </c>
      <c r="I2497" s="80">
        <v>0</v>
      </c>
      <c r="J2497" s="80">
        <v>16</v>
      </c>
      <c r="K2497" s="78">
        <v>3960</v>
      </c>
    </row>
    <row r="2498" spans="1:11">
      <c r="A2498" s="72" t="s">
        <v>101</v>
      </c>
      <c r="B2498" s="77">
        <v>20</v>
      </c>
      <c r="C2498" s="80">
        <v>0</v>
      </c>
      <c r="D2498" s="80">
        <v>0</v>
      </c>
      <c r="E2498" s="80">
        <f t="shared" si="122"/>
        <v>423</v>
      </c>
      <c r="F2498" s="80">
        <v>0</v>
      </c>
      <c r="G2498" s="80">
        <v>0</v>
      </c>
      <c r="H2498" s="80">
        <v>0</v>
      </c>
      <c r="I2498" s="80">
        <v>0</v>
      </c>
      <c r="J2498" s="80">
        <v>17</v>
      </c>
      <c r="K2498" s="78">
        <v>4730</v>
      </c>
    </row>
    <row r="2499" spans="1:11">
      <c r="A2499" s="72" t="s">
        <v>101</v>
      </c>
      <c r="B2499" s="77">
        <v>20</v>
      </c>
      <c r="C2499" s="80">
        <v>0</v>
      </c>
      <c r="D2499" s="80">
        <v>0</v>
      </c>
      <c r="E2499" s="80">
        <f t="shared" si="122"/>
        <v>439</v>
      </c>
      <c r="F2499" s="80">
        <v>0</v>
      </c>
      <c r="G2499" s="80">
        <v>0</v>
      </c>
      <c r="H2499" s="80">
        <v>0</v>
      </c>
      <c r="I2499" s="80">
        <v>0</v>
      </c>
      <c r="J2499" s="80">
        <v>18</v>
      </c>
      <c r="K2499" s="78">
        <v>5500</v>
      </c>
    </row>
    <row r="2500" spans="1:11">
      <c r="A2500" s="72" t="s">
        <v>101</v>
      </c>
      <c r="B2500" s="77">
        <v>20</v>
      </c>
      <c r="C2500" s="80">
        <v>0</v>
      </c>
      <c r="D2500" s="80">
        <v>0</v>
      </c>
      <c r="E2500" s="80">
        <f t="shared" si="122"/>
        <v>455</v>
      </c>
      <c r="F2500" s="80">
        <v>0</v>
      </c>
      <c r="G2500" s="80">
        <v>0</v>
      </c>
      <c r="H2500" s="80">
        <v>0</v>
      </c>
      <c r="I2500" s="80">
        <v>0</v>
      </c>
      <c r="J2500" s="80">
        <v>19</v>
      </c>
      <c r="K2500" s="78">
        <v>6435</v>
      </c>
    </row>
    <row r="2501" spans="1:11">
      <c r="A2501" s="72" t="s">
        <v>101</v>
      </c>
      <c r="B2501" s="77">
        <v>20</v>
      </c>
      <c r="C2501" s="80">
        <v>0</v>
      </c>
      <c r="D2501" s="80">
        <v>0</v>
      </c>
      <c r="E2501" s="80">
        <f t="shared" si="122"/>
        <v>471</v>
      </c>
      <c r="F2501" s="80">
        <v>0</v>
      </c>
      <c r="G2501" s="80">
        <v>0</v>
      </c>
      <c r="H2501" s="80">
        <v>0</v>
      </c>
      <c r="I2501" s="80">
        <v>0</v>
      </c>
      <c r="J2501" s="80">
        <v>20</v>
      </c>
      <c r="K2501" s="78">
        <v>7480</v>
      </c>
    </row>
    <row r="2502" spans="1:11">
      <c r="A2502" s="72" t="s">
        <v>101</v>
      </c>
      <c r="B2502" s="77">
        <v>20</v>
      </c>
      <c r="C2502" s="80">
        <v>0</v>
      </c>
      <c r="D2502" s="80">
        <v>0</v>
      </c>
      <c r="E2502" s="80">
        <f t="shared" si="122"/>
        <v>487</v>
      </c>
      <c r="F2502" s="80">
        <v>0</v>
      </c>
      <c r="G2502" s="80">
        <v>0</v>
      </c>
      <c r="H2502" s="80">
        <v>0</v>
      </c>
      <c r="I2502" s="80">
        <v>0</v>
      </c>
      <c r="J2502" s="80">
        <v>21</v>
      </c>
      <c r="K2502" s="78">
        <v>8745</v>
      </c>
    </row>
    <row r="2503" spans="1:11">
      <c r="A2503" s="72" t="s">
        <v>101</v>
      </c>
      <c r="B2503" s="77">
        <v>20</v>
      </c>
      <c r="C2503" s="80">
        <v>0</v>
      </c>
      <c r="D2503" s="80">
        <v>0</v>
      </c>
      <c r="E2503" s="80">
        <f t="shared" si="122"/>
        <v>503</v>
      </c>
      <c r="F2503" s="80">
        <v>0</v>
      </c>
      <c r="G2503" s="80">
        <v>0</v>
      </c>
      <c r="H2503" s="80">
        <v>0</v>
      </c>
      <c r="I2503" s="80">
        <v>0</v>
      </c>
      <c r="J2503" s="80">
        <v>22</v>
      </c>
      <c r="K2503" s="78">
        <v>10065</v>
      </c>
    </row>
    <row r="2504" spans="1:11">
      <c r="A2504" s="72" t="s">
        <v>101</v>
      </c>
      <c r="B2504" s="77">
        <v>20</v>
      </c>
      <c r="C2504" s="80">
        <v>0</v>
      </c>
      <c r="D2504" s="80">
        <v>0</v>
      </c>
      <c r="E2504" s="80">
        <f t="shared" si="122"/>
        <v>519</v>
      </c>
      <c r="F2504" s="80">
        <v>0</v>
      </c>
      <c r="G2504" s="80">
        <v>0</v>
      </c>
      <c r="H2504" s="80">
        <v>0</v>
      </c>
      <c r="I2504" s="80">
        <v>0</v>
      </c>
      <c r="J2504" s="80">
        <v>23</v>
      </c>
      <c r="K2504" s="78">
        <v>11605</v>
      </c>
    </row>
    <row r="2505" spans="1:11">
      <c r="A2505" s="72" t="s">
        <v>101</v>
      </c>
      <c r="B2505" s="77">
        <v>20</v>
      </c>
      <c r="C2505" s="80">
        <v>0</v>
      </c>
      <c r="D2505" s="80">
        <v>0</v>
      </c>
      <c r="E2505" s="80">
        <f t="shared" si="122"/>
        <v>535</v>
      </c>
      <c r="F2505" s="80">
        <v>0</v>
      </c>
      <c r="G2505" s="80">
        <v>0</v>
      </c>
      <c r="H2505" s="80">
        <v>0</v>
      </c>
      <c r="I2505" s="80">
        <v>0</v>
      </c>
      <c r="J2505" s="80">
        <v>24</v>
      </c>
      <c r="K2505" s="78">
        <v>13255</v>
      </c>
    </row>
    <row r="2506" spans="1:11">
      <c r="A2506" s="72" t="s">
        <v>101</v>
      </c>
      <c r="B2506" s="77">
        <v>20</v>
      </c>
      <c r="C2506" s="80">
        <v>0</v>
      </c>
      <c r="D2506" s="80">
        <v>0</v>
      </c>
      <c r="E2506" s="80">
        <f t="shared" si="122"/>
        <v>551</v>
      </c>
      <c r="F2506" s="80">
        <v>0</v>
      </c>
      <c r="G2506" s="80">
        <v>0</v>
      </c>
      <c r="H2506" s="80">
        <v>0</v>
      </c>
      <c r="I2506" s="80">
        <v>0</v>
      </c>
      <c r="J2506" s="80">
        <v>25</v>
      </c>
      <c r="K2506" s="78">
        <v>15070</v>
      </c>
    </row>
    <row r="2507" spans="1:11">
      <c r="A2507" s="72" t="s">
        <v>101</v>
      </c>
      <c r="B2507" s="77">
        <v>20</v>
      </c>
      <c r="C2507" s="80">
        <v>0</v>
      </c>
      <c r="D2507" s="80">
        <v>0</v>
      </c>
      <c r="E2507" s="80">
        <f t="shared" si="122"/>
        <v>567</v>
      </c>
      <c r="F2507" s="80">
        <v>0</v>
      </c>
      <c r="G2507" s="80">
        <v>0</v>
      </c>
      <c r="H2507" s="80">
        <v>0</v>
      </c>
      <c r="I2507" s="80">
        <v>0</v>
      </c>
      <c r="J2507" s="80">
        <v>26</v>
      </c>
      <c r="K2507" s="78">
        <v>17215</v>
      </c>
    </row>
    <row r="2508" spans="1:11">
      <c r="A2508" s="72" t="s">
        <v>101</v>
      </c>
      <c r="B2508" s="77">
        <v>20</v>
      </c>
      <c r="C2508" s="80">
        <v>0</v>
      </c>
      <c r="D2508" s="80">
        <v>0</v>
      </c>
      <c r="E2508" s="80">
        <f t="shared" si="122"/>
        <v>583</v>
      </c>
      <c r="F2508" s="80">
        <v>0</v>
      </c>
      <c r="G2508" s="80">
        <v>0</v>
      </c>
      <c r="H2508" s="80">
        <v>0</v>
      </c>
      <c r="I2508" s="80">
        <v>0</v>
      </c>
      <c r="J2508" s="80">
        <v>27</v>
      </c>
      <c r="K2508" s="78">
        <v>19470</v>
      </c>
    </row>
    <row r="2509" spans="1:11">
      <c r="A2509" s="72" t="s">
        <v>101</v>
      </c>
      <c r="B2509" s="77">
        <v>20</v>
      </c>
      <c r="C2509" s="80">
        <v>0</v>
      </c>
      <c r="D2509" s="80">
        <v>0</v>
      </c>
      <c r="E2509" s="80">
        <f t="shared" si="122"/>
        <v>599</v>
      </c>
      <c r="F2509" s="80">
        <v>0</v>
      </c>
      <c r="G2509" s="80">
        <v>0</v>
      </c>
      <c r="H2509" s="80">
        <v>0</v>
      </c>
      <c r="I2509" s="80">
        <v>0</v>
      </c>
      <c r="J2509" s="80">
        <v>28</v>
      </c>
      <c r="K2509" s="78">
        <v>22055</v>
      </c>
    </row>
    <row r="2510" spans="1:11">
      <c r="A2510" s="72" t="s">
        <v>101</v>
      </c>
      <c r="B2510" s="77">
        <v>20</v>
      </c>
      <c r="C2510" s="80">
        <v>0</v>
      </c>
      <c r="D2510" s="80">
        <v>0</v>
      </c>
      <c r="E2510" s="80">
        <f t="shared" si="122"/>
        <v>615</v>
      </c>
      <c r="F2510" s="80">
        <v>0</v>
      </c>
      <c r="G2510" s="80">
        <v>0</v>
      </c>
      <c r="H2510" s="80">
        <v>0</v>
      </c>
      <c r="I2510" s="80">
        <v>0</v>
      </c>
      <c r="J2510" s="80">
        <v>29</v>
      </c>
      <c r="K2510" s="78">
        <v>24805</v>
      </c>
    </row>
    <row r="2511" spans="1:11">
      <c r="A2511" s="72" t="s">
        <v>101</v>
      </c>
      <c r="B2511" s="77">
        <v>20</v>
      </c>
      <c r="C2511" s="80">
        <v>0</v>
      </c>
      <c r="D2511" s="80">
        <v>0</v>
      </c>
      <c r="E2511" s="80">
        <f t="shared" si="122"/>
        <v>631</v>
      </c>
      <c r="F2511" s="80">
        <v>0</v>
      </c>
      <c r="G2511" s="80">
        <v>0</v>
      </c>
      <c r="H2511" s="80">
        <v>0</v>
      </c>
      <c r="I2511" s="80">
        <v>0</v>
      </c>
      <c r="J2511" s="80">
        <v>30</v>
      </c>
      <c r="K2511" s="78">
        <v>27830</v>
      </c>
    </row>
    <row r="2512" spans="1:11">
      <c r="A2512" s="72" t="s">
        <v>101</v>
      </c>
      <c r="B2512" s="77">
        <v>20</v>
      </c>
      <c r="C2512" s="80">
        <v>0</v>
      </c>
      <c r="D2512" s="80">
        <v>0</v>
      </c>
      <c r="E2512" s="80">
        <f t="shared" si="122"/>
        <v>647</v>
      </c>
      <c r="F2512" s="80">
        <v>0</v>
      </c>
      <c r="G2512" s="80">
        <v>0</v>
      </c>
      <c r="H2512" s="80">
        <v>0</v>
      </c>
      <c r="I2512" s="80">
        <v>0</v>
      </c>
      <c r="J2512" s="80">
        <v>31</v>
      </c>
      <c r="K2512" s="78">
        <v>31240</v>
      </c>
    </row>
    <row r="2513" spans="1:11">
      <c r="A2513" s="72" t="s">
        <v>101</v>
      </c>
      <c r="B2513" s="77">
        <v>20</v>
      </c>
      <c r="C2513" s="80">
        <v>0</v>
      </c>
      <c r="D2513" s="80">
        <v>0</v>
      </c>
      <c r="E2513" s="80">
        <f t="shared" si="122"/>
        <v>663</v>
      </c>
      <c r="F2513" s="80">
        <v>0</v>
      </c>
      <c r="G2513" s="80">
        <v>0</v>
      </c>
      <c r="H2513" s="80">
        <v>0</v>
      </c>
      <c r="I2513" s="80">
        <v>0</v>
      </c>
      <c r="J2513" s="80">
        <v>32</v>
      </c>
      <c r="K2513" s="78">
        <v>34760</v>
      </c>
    </row>
    <row r="2514" spans="1:11">
      <c r="A2514" s="72" t="s">
        <v>101</v>
      </c>
      <c r="B2514" s="77">
        <v>20</v>
      </c>
      <c r="C2514" s="80">
        <v>0</v>
      </c>
      <c r="D2514" s="80">
        <v>0</v>
      </c>
      <c r="E2514" s="80">
        <f t="shared" si="122"/>
        <v>679</v>
      </c>
      <c r="F2514" s="80">
        <v>0</v>
      </c>
      <c r="G2514" s="80">
        <v>0</v>
      </c>
      <c r="H2514" s="80">
        <v>0</v>
      </c>
      <c r="I2514" s="80">
        <v>0</v>
      </c>
      <c r="J2514" s="80">
        <v>33</v>
      </c>
      <c r="K2514" s="78">
        <v>38830</v>
      </c>
    </row>
    <row r="2515" spans="1:11">
      <c r="A2515" s="72" t="s">
        <v>101</v>
      </c>
      <c r="B2515" s="77">
        <v>20</v>
      </c>
      <c r="C2515" s="80">
        <v>0</v>
      </c>
      <c r="D2515" s="80">
        <v>0</v>
      </c>
      <c r="E2515" s="80">
        <f t="shared" si="122"/>
        <v>695</v>
      </c>
      <c r="F2515" s="80">
        <v>0</v>
      </c>
      <c r="G2515" s="80">
        <v>0</v>
      </c>
      <c r="H2515" s="80">
        <v>0</v>
      </c>
      <c r="I2515" s="80">
        <v>0</v>
      </c>
      <c r="J2515" s="80">
        <v>34</v>
      </c>
      <c r="K2515" s="78">
        <v>43120</v>
      </c>
    </row>
    <row r="2516" spans="1:11">
      <c r="A2516" s="72" t="s">
        <v>101</v>
      </c>
      <c r="B2516" s="77">
        <v>20</v>
      </c>
      <c r="C2516" s="80">
        <v>0</v>
      </c>
      <c r="D2516" s="80">
        <v>0</v>
      </c>
      <c r="E2516" s="80">
        <f t="shared" si="122"/>
        <v>711</v>
      </c>
      <c r="F2516" s="80">
        <v>0</v>
      </c>
      <c r="G2516" s="80">
        <v>0</v>
      </c>
      <c r="H2516" s="80">
        <v>0</v>
      </c>
      <c r="I2516" s="80">
        <v>0</v>
      </c>
      <c r="J2516" s="80">
        <v>35</v>
      </c>
      <c r="K2516" s="78">
        <v>47850</v>
      </c>
    </row>
    <row r="2517" spans="1:11">
      <c r="A2517" s="72" t="s">
        <v>101</v>
      </c>
      <c r="B2517" s="77">
        <v>20</v>
      </c>
      <c r="C2517" s="80">
        <v>0</v>
      </c>
      <c r="D2517" s="80">
        <v>0</v>
      </c>
      <c r="E2517" s="80">
        <f t="shared" si="122"/>
        <v>727</v>
      </c>
      <c r="F2517" s="80">
        <v>0</v>
      </c>
      <c r="G2517" s="80">
        <v>0</v>
      </c>
      <c r="H2517" s="80">
        <v>0</v>
      </c>
      <c r="I2517" s="80">
        <v>0</v>
      </c>
      <c r="J2517" s="80">
        <v>36</v>
      </c>
      <c r="K2517" s="78">
        <v>53020</v>
      </c>
    </row>
    <row r="2518" spans="1:11">
      <c r="A2518" s="72" t="s">
        <v>101</v>
      </c>
      <c r="B2518" s="77">
        <v>20</v>
      </c>
      <c r="C2518" s="80">
        <v>0</v>
      </c>
      <c r="D2518" s="80">
        <v>0</v>
      </c>
      <c r="E2518" s="80">
        <f t="shared" si="122"/>
        <v>743</v>
      </c>
      <c r="F2518" s="80">
        <v>0</v>
      </c>
      <c r="G2518" s="80">
        <v>0</v>
      </c>
      <c r="H2518" s="80">
        <v>0</v>
      </c>
      <c r="I2518" s="80">
        <v>0</v>
      </c>
      <c r="J2518" s="80">
        <v>37</v>
      </c>
      <c r="K2518" s="78">
        <v>58850</v>
      </c>
    </row>
    <row r="2519" spans="1:11">
      <c r="A2519" s="72" t="s">
        <v>101</v>
      </c>
      <c r="B2519" s="77">
        <v>20</v>
      </c>
      <c r="C2519" s="80">
        <v>0</v>
      </c>
      <c r="D2519" s="80">
        <v>0</v>
      </c>
      <c r="E2519" s="80">
        <f t="shared" si="122"/>
        <v>759</v>
      </c>
      <c r="F2519" s="80">
        <v>0</v>
      </c>
      <c r="G2519" s="80">
        <v>0</v>
      </c>
      <c r="H2519" s="80">
        <v>0</v>
      </c>
      <c r="I2519" s="80">
        <v>0</v>
      </c>
      <c r="J2519" s="80">
        <v>38</v>
      </c>
      <c r="K2519" s="78">
        <v>64900</v>
      </c>
    </row>
    <row r="2520" spans="1:11">
      <c r="A2520" s="72" t="s">
        <v>101</v>
      </c>
      <c r="B2520" s="77">
        <v>20</v>
      </c>
      <c r="C2520" s="80">
        <v>0</v>
      </c>
      <c r="D2520" s="80">
        <v>0</v>
      </c>
      <c r="E2520" s="80">
        <f t="shared" si="122"/>
        <v>775</v>
      </c>
      <c r="F2520" s="80">
        <v>0</v>
      </c>
      <c r="G2520" s="80">
        <v>0</v>
      </c>
      <c r="H2520" s="80">
        <v>0</v>
      </c>
      <c r="I2520" s="80">
        <v>0</v>
      </c>
      <c r="J2520" s="80">
        <v>39</v>
      </c>
      <c r="K2520" s="78">
        <v>71500</v>
      </c>
    </row>
    <row r="2521" spans="1:11">
      <c r="A2521" s="72" t="s">
        <v>101</v>
      </c>
      <c r="B2521" s="77">
        <v>20</v>
      </c>
      <c r="C2521" s="80">
        <v>0</v>
      </c>
      <c r="D2521" s="80">
        <v>0</v>
      </c>
      <c r="E2521" s="80">
        <f t="shared" si="122"/>
        <v>791</v>
      </c>
      <c r="F2521" s="80">
        <v>0</v>
      </c>
      <c r="G2521" s="80">
        <v>0</v>
      </c>
      <c r="H2521" s="80">
        <v>0</v>
      </c>
      <c r="I2521" s="80">
        <v>0</v>
      </c>
      <c r="J2521" s="80">
        <v>40</v>
      </c>
      <c r="K2521" s="78">
        <v>78100</v>
      </c>
    </row>
    <row r="2522" spans="1:11">
      <c r="A2522" s="72" t="s">
        <v>101</v>
      </c>
      <c r="B2522" s="77">
        <v>20</v>
      </c>
      <c r="C2522" s="80">
        <v>0</v>
      </c>
      <c r="D2522" s="80">
        <v>0</v>
      </c>
      <c r="E2522" s="80">
        <f t="shared" si="122"/>
        <v>807</v>
      </c>
      <c r="F2522" s="80">
        <v>0</v>
      </c>
      <c r="G2522" s="80">
        <v>0</v>
      </c>
      <c r="H2522" s="80">
        <v>0</v>
      </c>
      <c r="I2522" s="80">
        <v>0</v>
      </c>
      <c r="J2522" s="80">
        <v>41</v>
      </c>
      <c r="K2522" s="78">
        <v>85800</v>
      </c>
    </row>
    <row r="2523" spans="1:11">
      <c r="A2523" s="72" t="s">
        <v>101</v>
      </c>
      <c r="B2523" s="77">
        <v>20</v>
      </c>
      <c r="C2523" s="80">
        <v>0</v>
      </c>
      <c r="D2523" s="80">
        <v>0</v>
      </c>
      <c r="E2523" s="80">
        <f t="shared" si="122"/>
        <v>823</v>
      </c>
      <c r="F2523" s="80">
        <v>0</v>
      </c>
      <c r="G2523" s="80">
        <v>0</v>
      </c>
      <c r="H2523" s="80">
        <v>0</v>
      </c>
      <c r="I2523" s="80">
        <v>0</v>
      </c>
      <c r="J2523" s="80">
        <v>42</v>
      </c>
      <c r="K2523" s="78">
        <v>94050</v>
      </c>
    </row>
    <row r="2524" spans="1:11">
      <c r="A2524" s="72" t="s">
        <v>101</v>
      </c>
      <c r="B2524" s="77">
        <v>20</v>
      </c>
      <c r="C2524" s="80">
        <v>0</v>
      </c>
      <c r="D2524" s="80">
        <v>0</v>
      </c>
      <c r="E2524" s="80">
        <f t="shared" si="122"/>
        <v>839</v>
      </c>
      <c r="F2524" s="80">
        <v>0</v>
      </c>
      <c r="G2524" s="80">
        <v>0</v>
      </c>
      <c r="H2524" s="80">
        <v>0</v>
      </c>
      <c r="I2524" s="80">
        <v>0</v>
      </c>
      <c r="J2524" s="80">
        <v>43</v>
      </c>
      <c r="K2524" s="78">
        <v>102850</v>
      </c>
    </row>
    <row r="2525" spans="1:11">
      <c r="A2525" s="72" t="s">
        <v>101</v>
      </c>
      <c r="B2525" s="77">
        <v>20</v>
      </c>
      <c r="C2525" s="80">
        <v>0</v>
      </c>
      <c r="D2525" s="80">
        <v>0</v>
      </c>
      <c r="E2525" s="80">
        <f t="shared" si="122"/>
        <v>855</v>
      </c>
      <c r="F2525" s="80">
        <v>0</v>
      </c>
      <c r="G2525" s="80">
        <v>0</v>
      </c>
      <c r="H2525" s="80">
        <v>0</v>
      </c>
      <c r="I2525" s="80">
        <v>0</v>
      </c>
      <c r="J2525" s="80">
        <v>44</v>
      </c>
      <c r="K2525" s="78">
        <v>112200</v>
      </c>
    </row>
    <row r="2526" spans="1:11">
      <c r="A2526" s="72" t="s">
        <v>101</v>
      </c>
      <c r="B2526" s="77">
        <v>20</v>
      </c>
      <c r="C2526" s="80">
        <v>0</v>
      </c>
      <c r="D2526" s="80">
        <v>0</v>
      </c>
      <c r="E2526" s="80">
        <f t="shared" si="122"/>
        <v>871</v>
      </c>
      <c r="F2526" s="80">
        <v>0</v>
      </c>
      <c r="G2526" s="80">
        <v>0</v>
      </c>
      <c r="H2526" s="80">
        <v>0</v>
      </c>
      <c r="I2526" s="80">
        <v>0</v>
      </c>
      <c r="J2526" s="80">
        <v>45</v>
      </c>
      <c r="K2526" s="78">
        <v>122100</v>
      </c>
    </row>
    <row r="2527" spans="1:11">
      <c r="A2527" s="72" t="s">
        <v>101</v>
      </c>
      <c r="B2527" s="77">
        <v>20</v>
      </c>
      <c r="C2527" s="80">
        <v>0</v>
      </c>
      <c r="D2527" s="80">
        <v>0</v>
      </c>
      <c r="E2527" s="80">
        <f t="shared" si="122"/>
        <v>887</v>
      </c>
      <c r="F2527" s="80">
        <v>0</v>
      </c>
      <c r="G2527" s="80">
        <v>0</v>
      </c>
      <c r="H2527" s="80">
        <v>0</v>
      </c>
      <c r="I2527" s="80">
        <v>0</v>
      </c>
      <c r="J2527" s="80">
        <v>46</v>
      </c>
      <c r="K2527" s="78">
        <v>133100</v>
      </c>
    </row>
    <row r="2528" spans="1:11">
      <c r="A2528" s="72" t="s">
        <v>101</v>
      </c>
      <c r="B2528" s="77">
        <v>20</v>
      </c>
      <c r="C2528" s="80">
        <v>0</v>
      </c>
      <c r="D2528" s="80">
        <v>0</v>
      </c>
      <c r="E2528" s="80">
        <f t="shared" si="122"/>
        <v>903</v>
      </c>
      <c r="F2528" s="80">
        <v>0</v>
      </c>
      <c r="G2528" s="80">
        <v>0</v>
      </c>
      <c r="H2528" s="80">
        <v>0</v>
      </c>
      <c r="I2528" s="80">
        <v>0</v>
      </c>
      <c r="J2528" s="80">
        <v>47</v>
      </c>
      <c r="K2528" s="78">
        <v>144100</v>
      </c>
    </row>
    <row r="2529" spans="1:11">
      <c r="A2529" s="72" t="s">
        <v>101</v>
      </c>
      <c r="B2529" s="77">
        <v>20</v>
      </c>
      <c r="C2529" s="80">
        <v>0</v>
      </c>
      <c r="D2529" s="80">
        <v>0</v>
      </c>
      <c r="E2529" s="80">
        <f t="shared" si="122"/>
        <v>919</v>
      </c>
      <c r="F2529" s="80">
        <v>0</v>
      </c>
      <c r="G2529" s="80">
        <v>0</v>
      </c>
      <c r="H2529" s="80">
        <v>0</v>
      </c>
      <c r="I2529" s="80">
        <v>0</v>
      </c>
      <c r="J2529" s="80">
        <v>48</v>
      </c>
      <c r="K2529" s="78">
        <v>156200</v>
      </c>
    </row>
    <row r="2530" spans="1:11">
      <c r="A2530" s="72" t="s">
        <v>101</v>
      </c>
      <c r="B2530" s="77">
        <v>20</v>
      </c>
      <c r="C2530" s="80">
        <v>0</v>
      </c>
      <c r="D2530" s="80">
        <v>0</v>
      </c>
      <c r="E2530" s="80">
        <f t="shared" si="122"/>
        <v>935</v>
      </c>
      <c r="F2530" s="80">
        <v>0</v>
      </c>
      <c r="G2530" s="80">
        <v>0</v>
      </c>
      <c r="H2530" s="80">
        <v>0</v>
      </c>
      <c r="I2530" s="80">
        <v>0</v>
      </c>
      <c r="J2530" s="80">
        <v>49</v>
      </c>
      <c r="K2530" s="78">
        <v>169400</v>
      </c>
    </row>
    <row r="2531" spans="1:11">
      <c r="A2531" s="72" t="s">
        <v>101</v>
      </c>
      <c r="B2531" s="77">
        <v>20</v>
      </c>
      <c r="C2531" s="80">
        <v>0</v>
      </c>
      <c r="D2531" s="80">
        <v>0</v>
      </c>
      <c r="E2531" s="80">
        <f t="shared" si="122"/>
        <v>951</v>
      </c>
      <c r="F2531" s="80">
        <v>0</v>
      </c>
      <c r="G2531" s="80">
        <v>0</v>
      </c>
      <c r="H2531" s="80">
        <v>0</v>
      </c>
      <c r="I2531" s="80">
        <v>0</v>
      </c>
      <c r="J2531" s="80">
        <v>50</v>
      </c>
      <c r="K2531" s="78">
        <v>183700</v>
      </c>
    </row>
    <row r="2532" spans="1:11">
      <c r="A2532" s="72" t="s">
        <v>101</v>
      </c>
      <c r="B2532" s="77">
        <v>20</v>
      </c>
      <c r="C2532" s="80">
        <v>0</v>
      </c>
      <c r="D2532" s="80">
        <v>0</v>
      </c>
      <c r="E2532" s="80">
        <f t="shared" si="122"/>
        <v>967</v>
      </c>
      <c r="F2532" s="80">
        <v>0</v>
      </c>
      <c r="G2532" s="80">
        <v>0</v>
      </c>
      <c r="H2532" s="80">
        <v>0</v>
      </c>
      <c r="I2532" s="80">
        <v>0</v>
      </c>
      <c r="J2532" s="80">
        <v>51</v>
      </c>
      <c r="K2532" s="78">
        <v>198550</v>
      </c>
    </row>
    <row r="2533" spans="1:11">
      <c r="A2533" s="72" t="s">
        <v>101</v>
      </c>
      <c r="B2533" s="77">
        <v>20</v>
      </c>
      <c r="C2533" s="80">
        <v>0</v>
      </c>
      <c r="D2533" s="80">
        <v>0</v>
      </c>
      <c r="E2533" s="80">
        <f t="shared" si="122"/>
        <v>983</v>
      </c>
      <c r="F2533" s="80">
        <v>0</v>
      </c>
      <c r="G2533" s="80">
        <v>0</v>
      </c>
      <c r="H2533" s="80">
        <v>0</v>
      </c>
      <c r="I2533" s="80">
        <v>0</v>
      </c>
      <c r="J2533" s="80">
        <v>52</v>
      </c>
      <c r="K2533" s="78">
        <v>214500</v>
      </c>
    </row>
    <row r="2534" spans="1:11">
      <c r="A2534" s="72" t="s">
        <v>101</v>
      </c>
      <c r="B2534" s="77">
        <v>20</v>
      </c>
      <c r="C2534" s="80">
        <v>0</v>
      </c>
      <c r="D2534" s="80">
        <v>0</v>
      </c>
      <c r="E2534" s="80">
        <f t="shared" si="122"/>
        <v>999</v>
      </c>
      <c r="F2534" s="80">
        <v>0</v>
      </c>
      <c r="G2534" s="80">
        <v>0</v>
      </c>
      <c r="H2534" s="80">
        <v>0</v>
      </c>
      <c r="I2534" s="80">
        <v>0</v>
      </c>
      <c r="J2534" s="80">
        <v>53</v>
      </c>
      <c r="K2534" s="78">
        <v>231000</v>
      </c>
    </row>
    <row r="2535" spans="1:11">
      <c r="A2535" s="72" t="s">
        <v>101</v>
      </c>
      <c r="B2535" s="77">
        <v>20</v>
      </c>
      <c r="C2535" s="80">
        <v>0</v>
      </c>
      <c r="D2535" s="80">
        <v>0</v>
      </c>
      <c r="E2535" s="80">
        <f t="shared" si="122"/>
        <v>1015</v>
      </c>
      <c r="F2535" s="80">
        <v>0</v>
      </c>
      <c r="G2535" s="80">
        <v>0</v>
      </c>
      <c r="H2535" s="80">
        <v>0</v>
      </c>
      <c r="I2535" s="80">
        <v>0</v>
      </c>
      <c r="J2535" s="80">
        <v>54</v>
      </c>
      <c r="K2535" s="78">
        <v>249150</v>
      </c>
    </row>
    <row r="2536" spans="1:11">
      <c r="A2536" s="72" t="s">
        <v>101</v>
      </c>
      <c r="B2536" s="77">
        <v>20</v>
      </c>
      <c r="C2536" s="80">
        <v>0</v>
      </c>
      <c r="D2536" s="80">
        <v>0</v>
      </c>
      <c r="E2536" s="80">
        <f t="shared" si="122"/>
        <v>1031</v>
      </c>
      <c r="F2536" s="80">
        <v>0</v>
      </c>
      <c r="G2536" s="80">
        <v>0</v>
      </c>
      <c r="H2536" s="80">
        <v>0</v>
      </c>
      <c r="I2536" s="80">
        <v>0</v>
      </c>
      <c r="J2536" s="80">
        <v>55</v>
      </c>
      <c r="K2536" s="78">
        <v>268400</v>
      </c>
    </row>
    <row r="2537" spans="1:11">
      <c r="A2537" s="72" t="s">
        <v>101</v>
      </c>
      <c r="B2537" s="77">
        <v>20</v>
      </c>
      <c r="C2537" s="80">
        <v>0</v>
      </c>
      <c r="D2537" s="80">
        <v>0</v>
      </c>
      <c r="E2537" s="80">
        <f t="shared" si="122"/>
        <v>1047</v>
      </c>
      <c r="F2537" s="80">
        <v>0</v>
      </c>
      <c r="G2537" s="80">
        <v>0</v>
      </c>
      <c r="H2537" s="80">
        <v>0</v>
      </c>
      <c r="I2537" s="80">
        <v>0</v>
      </c>
      <c r="J2537" s="80">
        <v>56</v>
      </c>
      <c r="K2537" s="78">
        <v>288200</v>
      </c>
    </row>
    <row r="2538" spans="1:11">
      <c r="A2538" s="72" t="s">
        <v>101</v>
      </c>
      <c r="B2538" s="77">
        <v>20</v>
      </c>
      <c r="C2538" s="80">
        <v>0</v>
      </c>
      <c r="D2538" s="80">
        <v>0</v>
      </c>
      <c r="E2538" s="80">
        <f t="shared" si="122"/>
        <v>1063</v>
      </c>
      <c r="F2538" s="80">
        <v>0</v>
      </c>
      <c r="G2538" s="80">
        <v>0</v>
      </c>
      <c r="H2538" s="80">
        <v>0</v>
      </c>
      <c r="I2538" s="80">
        <v>0</v>
      </c>
      <c r="J2538" s="80">
        <v>57</v>
      </c>
      <c r="K2538" s="78">
        <v>309650</v>
      </c>
    </row>
    <row r="2539" spans="1:11">
      <c r="A2539" s="72" t="s">
        <v>101</v>
      </c>
      <c r="B2539" s="77">
        <v>20</v>
      </c>
      <c r="C2539" s="80">
        <v>0</v>
      </c>
      <c r="D2539" s="80">
        <v>0</v>
      </c>
      <c r="E2539" s="80">
        <f t="shared" si="122"/>
        <v>1079</v>
      </c>
      <c r="F2539" s="80">
        <v>0</v>
      </c>
      <c r="G2539" s="80">
        <v>0</v>
      </c>
      <c r="H2539" s="80">
        <v>0</v>
      </c>
      <c r="I2539" s="80">
        <v>0</v>
      </c>
      <c r="J2539" s="80">
        <v>58</v>
      </c>
      <c r="K2539" s="78">
        <v>332750</v>
      </c>
    </row>
    <row r="2540" spans="1:11">
      <c r="A2540" s="72" t="s">
        <v>101</v>
      </c>
      <c r="B2540" s="77">
        <v>20</v>
      </c>
      <c r="C2540" s="80">
        <v>0</v>
      </c>
      <c r="D2540" s="80">
        <v>0</v>
      </c>
      <c r="E2540" s="80">
        <f t="shared" si="122"/>
        <v>1095</v>
      </c>
      <c r="F2540" s="80">
        <v>0</v>
      </c>
      <c r="G2540" s="80">
        <v>0</v>
      </c>
      <c r="H2540" s="80">
        <v>0</v>
      </c>
      <c r="I2540" s="80">
        <v>0</v>
      </c>
      <c r="J2540" s="80">
        <v>59</v>
      </c>
      <c r="K2540" s="78">
        <v>356400</v>
      </c>
    </row>
    <row r="2541" spans="1:11">
      <c r="A2541" s="72" t="s">
        <v>101</v>
      </c>
      <c r="B2541" s="77">
        <v>20</v>
      </c>
      <c r="C2541" s="80">
        <v>0</v>
      </c>
      <c r="D2541" s="80">
        <v>0</v>
      </c>
      <c r="E2541" s="80">
        <f t="shared" si="122"/>
        <v>1111</v>
      </c>
      <c r="F2541" s="80">
        <v>0</v>
      </c>
      <c r="G2541" s="80">
        <v>0</v>
      </c>
      <c r="H2541" s="80">
        <v>0</v>
      </c>
      <c r="I2541" s="80">
        <v>0</v>
      </c>
      <c r="J2541" s="80">
        <v>60</v>
      </c>
      <c r="K2541" s="78">
        <v>382250</v>
      </c>
    </row>
    <row r="2542" spans="1:11">
      <c r="A2542" s="72" t="s">
        <v>101</v>
      </c>
      <c r="B2542" s="77">
        <v>20</v>
      </c>
      <c r="C2542" s="80">
        <v>0</v>
      </c>
      <c r="D2542" s="80">
        <v>0</v>
      </c>
      <c r="E2542" s="80">
        <f t="shared" si="122"/>
        <v>1127</v>
      </c>
      <c r="F2542" s="80">
        <v>0</v>
      </c>
      <c r="G2542" s="80">
        <v>0</v>
      </c>
      <c r="H2542" s="80">
        <v>0</v>
      </c>
      <c r="I2542" s="80">
        <v>0</v>
      </c>
      <c r="J2542" s="80">
        <v>61</v>
      </c>
      <c r="K2542" s="78">
        <v>409200</v>
      </c>
    </row>
    <row r="2543" spans="1:11">
      <c r="A2543" s="72" t="s">
        <v>101</v>
      </c>
      <c r="B2543" s="77">
        <v>20</v>
      </c>
      <c r="C2543" s="80">
        <v>0</v>
      </c>
      <c r="D2543" s="80">
        <v>0</v>
      </c>
      <c r="E2543" s="80">
        <f t="shared" si="122"/>
        <v>1143</v>
      </c>
      <c r="F2543" s="80">
        <v>0</v>
      </c>
      <c r="G2543" s="80">
        <v>0</v>
      </c>
      <c r="H2543" s="80">
        <v>0</v>
      </c>
      <c r="I2543" s="80">
        <v>0</v>
      </c>
      <c r="J2543" s="80">
        <v>62</v>
      </c>
      <c r="K2543" s="78">
        <v>437800</v>
      </c>
    </row>
    <row r="2544" spans="1:11">
      <c r="A2544" s="72" t="s">
        <v>101</v>
      </c>
      <c r="B2544" s="77">
        <v>20</v>
      </c>
      <c r="C2544" s="80">
        <v>0</v>
      </c>
      <c r="D2544" s="80">
        <v>0</v>
      </c>
      <c r="E2544" s="80">
        <f t="shared" si="122"/>
        <v>1159</v>
      </c>
      <c r="F2544" s="80">
        <v>0</v>
      </c>
      <c r="G2544" s="80">
        <v>0</v>
      </c>
      <c r="H2544" s="80">
        <v>0</v>
      </c>
      <c r="I2544" s="80">
        <v>0</v>
      </c>
      <c r="J2544" s="80">
        <v>63</v>
      </c>
      <c r="K2544" s="78">
        <v>468050</v>
      </c>
    </row>
    <row r="2545" spans="1:11">
      <c r="A2545" s="72" t="s">
        <v>101</v>
      </c>
      <c r="B2545" s="77">
        <v>20</v>
      </c>
      <c r="C2545" s="80">
        <v>0</v>
      </c>
      <c r="D2545" s="80">
        <v>0</v>
      </c>
      <c r="E2545" s="80">
        <f t="shared" si="122"/>
        <v>1175</v>
      </c>
      <c r="F2545" s="80">
        <v>0</v>
      </c>
      <c r="G2545" s="80">
        <v>0</v>
      </c>
      <c r="H2545" s="80">
        <v>0</v>
      </c>
      <c r="I2545" s="80">
        <v>0</v>
      </c>
      <c r="J2545" s="80">
        <v>64</v>
      </c>
      <c r="K2545" s="78">
        <v>499400</v>
      </c>
    </row>
    <row r="2546" spans="1:11">
      <c r="A2546" s="72" t="s">
        <v>101</v>
      </c>
      <c r="B2546" s="77">
        <v>20</v>
      </c>
      <c r="C2546" s="80">
        <v>0</v>
      </c>
      <c r="D2546" s="80">
        <v>0</v>
      </c>
      <c r="E2546" s="80">
        <f t="shared" si="122"/>
        <v>1191</v>
      </c>
      <c r="F2546" s="80">
        <v>0</v>
      </c>
      <c r="G2546" s="80">
        <v>0</v>
      </c>
      <c r="H2546" s="80">
        <v>0</v>
      </c>
      <c r="I2546" s="80">
        <v>0</v>
      </c>
      <c r="J2546" s="80">
        <v>65</v>
      </c>
      <c r="K2546" s="78">
        <v>533500</v>
      </c>
    </row>
    <row r="2547" spans="1:11">
      <c r="A2547" s="72" t="s">
        <v>101</v>
      </c>
      <c r="B2547" s="77">
        <v>20</v>
      </c>
      <c r="C2547" s="80">
        <v>0</v>
      </c>
      <c r="D2547" s="80">
        <v>0</v>
      </c>
      <c r="E2547" s="80">
        <f>167+16*(J2547-1)</f>
        <v>1207</v>
      </c>
      <c r="F2547" s="80">
        <v>0</v>
      </c>
      <c r="G2547" s="80">
        <v>0</v>
      </c>
      <c r="H2547" s="80">
        <v>0</v>
      </c>
      <c r="I2547" s="80">
        <v>0</v>
      </c>
      <c r="J2547" s="80">
        <v>66</v>
      </c>
      <c r="K2547" s="78">
        <v>568150</v>
      </c>
    </row>
    <row r="2548" spans="1:11">
      <c r="A2548" s="72" t="s">
        <v>101</v>
      </c>
      <c r="B2548" s="77">
        <v>20</v>
      </c>
      <c r="C2548" s="80">
        <v>0</v>
      </c>
      <c r="D2548" s="80">
        <v>0</v>
      </c>
      <c r="E2548" s="80">
        <f>167+16*(J2548-1)</f>
        <v>1223</v>
      </c>
      <c r="F2548" s="80">
        <v>0</v>
      </c>
      <c r="G2548" s="80">
        <v>0</v>
      </c>
      <c r="H2548" s="80">
        <v>0</v>
      </c>
      <c r="I2548" s="80">
        <v>0</v>
      </c>
      <c r="J2548" s="80">
        <v>67</v>
      </c>
      <c r="K2548" s="78">
        <v>606100</v>
      </c>
    </row>
    <row r="2549" spans="1:11">
      <c r="A2549" s="72" t="s">
        <v>101</v>
      </c>
      <c r="B2549" s="77">
        <v>20</v>
      </c>
      <c r="C2549" s="80">
        <v>0</v>
      </c>
      <c r="D2549" s="80">
        <v>0</v>
      </c>
      <c r="E2549" s="80">
        <f t="shared" ref="E2549:E2561" si="123">167+16*(J2549-1)</f>
        <v>1239</v>
      </c>
      <c r="F2549" s="80">
        <v>0</v>
      </c>
      <c r="G2549" s="80">
        <v>0</v>
      </c>
      <c r="H2549" s="80">
        <v>0</v>
      </c>
      <c r="I2549" s="80">
        <v>0</v>
      </c>
      <c r="J2549" s="80">
        <v>68</v>
      </c>
      <c r="K2549" s="78">
        <v>645700</v>
      </c>
    </row>
    <row r="2550" spans="1:11">
      <c r="A2550" s="72" t="s">
        <v>101</v>
      </c>
      <c r="B2550" s="77">
        <v>20</v>
      </c>
      <c r="C2550" s="80">
        <v>0</v>
      </c>
      <c r="D2550" s="80">
        <v>0</v>
      </c>
      <c r="E2550" s="80">
        <f t="shared" si="123"/>
        <v>1255</v>
      </c>
      <c r="F2550" s="80">
        <v>0</v>
      </c>
      <c r="G2550" s="80">
        <v>0</v>
      </c>
      <c r="H2550" s="80">
        <v>0</v>
      </c>
      <c r="I2550" s="80">
        <v>0</v>
      </c>
      <c r="J2550" s="80">
        <v>69</v>
      </c>
      <c r="K2550" s="78">
        <v>686950</v>
      </c>
    </row>
    <row r="2551" spans="1:11">
      <c r="A2551" s="72" t="s">
        <v>101</v>
      </c>
      <c r="B2551" s="77">
        <v>20</v>
      </c>
      <c r="C2551" s="80">
        <v>0</v>
      </c>
      <c r="D2551" s="80">
        <v>0</v>
      </c>
      <c r="E2551" s="80">
        <f t="shared" si="123"/>
        <v>1271</v>
      </c>
      <c r="F2551" s="80">
        <v>0</v>
      </c>
      <c r="G2551" s="80">
        <v>0</v>
      </c>
      <c r="H2551" s="80">
        <v>0</v>
      </c>
      <c r="I2551" s="80">
        <v>0</v>
      </c>
      <c r="J2551" s="80">
        <v>70</v>
      </c>
      <c r="K2551" s="78">
        <v>730400</v>
      </c>
    </row>
    <row r="2552" spans="1:11">
      <c r="A2552" s="72" t="s">
        <v>101</v>
      </c>
      <c r="B2552" s="77">
        <v>20</v>
      </c>
      <c r="C2552" s="80">
        <v>0</v>
      </c>
      <c r="D2552" s="80">
        <v>0</v>
      </c>
      <c r="E2552" s="80">
        <f t="shared" si="123"/>
        <v>1287</v>
      </c>
      <c r="F2552" s="80">
        <v>0</v>
      </c>
      <c r="G2552" s="80">
        <v>0</v>
      </c>
      <c r="H2552" s="80">
        <v>0</v>
      </c>
      <c r="I2552" s="80">
        <v>0</v>
      </c>
      <c r="J2552" s="80">
        <v>71</v>
      </c>
      <c r="K2552" s="78">
        <v>776600</v>
      </c>
    </row>
    <row r="2553" spans="1:11">
      <c r="A2553" s="72" t="s">
        <v>101</v>
      </c>
      <c r="B2553" s="77">
        <v>20</v>
      </c>
      <c r="C2553" s="80">
        <v>0</v>
      </c>
      <c r="D2553" s="80">
        <v>0</v>
      </c>
      <c r="E2553" s="80">
        <f t="shared" si="123"/>
        <v>1303</v>
      </c>
      <c r="F2553" s="80">
        <v>0</v>
      </c>
      <c r="G2553" s="80">
        <v>0</v>
      </c>
      <c r="H2553" s="80">
        <v>0</v>
      </c>
      <c r="I2553" s="80">
        <v>0</v>
      </c>
      <c r="J2553" s="80">
        <v>72</v>
      </c>
      <c r="K2553" s="78">
        <v>824450</v>
      </c>
    </row>
    <row r="2554" spans="1:11">
      <c r="A2554" s="72" t="s">
        <v>101</v>
      </c>
      <c r="B2554" s="77">
        <v>20</v>
      </c>
      <c r="C2554" s="80">
        <v>0</v>
      </c>
      <c r="D2554" s="80">
        <v>0</v>
      </c>
      <c r="E2554" s="80">
        <f t="shared" si="123"/>
        <v>1319</v>
      </c>
      <c r="F2554" s="80">
        <v>0</v>
      </c>
      <c r="G2554" s="80">
        <v>0</v>
      </c>
      <c r="H2554" s="80">
        <v>0</v>
      </c>
      <c r="I2554" s="80">
        <v>0</v>
      </c>
      <c r="J2554" s="80">
        <v>73</v>
      </c>
      <c r="K2554" s="78">
        <v>875600</v>
      </c>
    </row>
    <row r="2555" spans="1:11">
      <c r="A2555" s="72" t="s">
        <v>101</v>
      </c>
      <c r="B2555" s="77">
        <v>20</v>
      </c>
      <c r="C2555" s="80">
        <v>0</v>
      </c>
      <c r="D2555" s="80">
        <v>0</v>
      </c>
      <c r="E2555" s="80">
        <f t="shared" si="123"/>
        <v>1335</v>
      </c>
      <c r="F2555" s="80">
        <v>0</v>
      </c>
      <c r="G2555" s="80">
        <v>0</v>
      </c>
      <c r="H2555" s="80">
        <v>0</v>
      </c>
      <c r="I2555" s="80">
        <v>0</v>
      </c>
      <c r="J2555" s="80">
        <v>74</v>
      </c>
      <c r="K2555" s="78">
        <v>929500</v>
      </c>
    </row>
    <row r="2556" spans="1:11">
      <c r="A2556" s="72" t="s">
        <v>101</v>
      </c>
      <c r="B2556" s="77">
        <v>20</v>
      </c>
      <c r="C2556" s="80">
        <v>0</v>
      </c>
      <c r="D2556" s="80">
        <v>0</v>
      </c>
      <c r="E2556" s="80">
        <f t="shared" si="123"/>
        <v>1351</v>
      </c>
      <c r="F2556" s="80">
        <v>0</v>
      </c>
      <c r="G2556" s="80">
        <v>0</v>
      </c>
      <c r="H2556" s="80">
        <v>0</v>
      </c>
      <c r="I2556" s="80">
        <v>0</v>
      </c>
      <c r="J2556" s="80">
        <v>75</v>
      </c>
      <c r="K2556" s="78">
        <v>985600</v>
      </c>
    </row>
    <row r="2557" spans="1:11">
      <c r="A2557" s="72" t="s">
        <v>101</v>
      </c>
      <c r="B2557" s="77">
        <v>20</v>
      </c>
      <c r="C2557" s="80">
        <v>0</v>
      </c>
      <c r="D2557" s="80">
        <v>0</v>
      </c>
      <c r="E2557" s="80">
        <f t="shared" si="123"/>
        <v>1367</v>
      </c>
      <c r="F2557" s="80">
        <v>0</v>
      </c>
      <c r="G2557" s="80">
        <v>0</v>
      </c>
      <c r="H2557" s="80">
        <v>0</v>
      </c>
      <c r="I2557" s="80">
        <v>0</v>
      </c>
      <c r="J2557" s="80">
        <v>76</v>
      </c>
      <c r="K2557" s="78">
        <v>1043900</v>
      </c>
    </row>
    <row r="2558" spans="1:11">
      <c r="A2558" s="72" t="s">
        <v>101</v>
      </c>
      <c r="B2558" s="77">
        <v>20</v>
      </c>
      <c r="C2558" s="80">
        <v>0</v>
      </c>
      <c r="D2558" s="80">
        <v>0</v>
      </c>
      <c r="E2558" s="80">
        <f t="shared" si="123"/>
        <v>1383</v>
      </c>
      <c r="F2558" s="80">
        <v>0</v>
      </c>
      <c r="G2558" s="80">
        <v>0</v>
      </c>
      <c r="H2558" s="80">
        <v>0</v>
      </c>
      <c r="I2558" s="80">
        <v>0</v>
      </c>
      <c r="J2558" s="80">
        <v>77</v>
      </c>
      <c r="K2558" s="78">
        <v>1106050</v>
      </c>
    </row>
    <row r="2559" spans="1:11">
      <c r="A2559" s="72" t="s">
        <v>101</v>
      </c>
      <c r="B2559" s="77">
        <v>20</v>
      </c>
      <c r="C2559" s="80">
        <v>0</v>
      </c>
      <c r="D2559" s="80">
        <v>0</v>
      </c>
      <c r="E2559" s="80">
        <f t="shared" si="123"/>
        <v>1399</v>
      </c>
      <c r="F2559" s="80">
        <v>0</v>
      </c>
      <c r="G2559" s="80">
        <v>0</v>
      </c>
      <c r="H2559" s="80">
        <v>0</v>
      </c>
      <c r="I2559" s="80">
        <v>0</v>
      </c>
      <c r="J2559" s="80">
        <v>78</v>
      </c>
      <c r="K2559" s="78">
        <v>1170950</v>
      </c>
    </row>
    <row r="2560" spans="1:11">
      <c r="A2560" s="72" t="s">
        <v>101</v>
      </c>
      <c r="B2560" s="77">
        <v>20</v>
      </c>
      <c r="C2560" s="80">
        <v>0</v>
      </c>
      <c r="D2560" s="80">
        <v>0</v>
      </c>
      <c r="E2560" s="80">
        <f t="shared" si="123"/>
        <v>1415</v>
      </c>
      <c r="F2560" s="80">
        <v>0</v>
      </c>
      <c r="G2560" s="80">
        <v>0</v>
      </c>
      <c r="H2560" s="80">
        <v>0</v>
      </c>
      <c r="I2560" s="80">
        <v>0</v>
      </c>
      <c r="J2560" s="80">
        <v>79</v>
      </c>
      <c r="K2560" s="78">
        <v>1239700</v>
      </c>
    </row>
    <row r="2561" spans="1:11">
      <c r="A2561" s="72" t="s">
        <v>101</v>
      </c>
      <c r="B2561" s="77">
        <v>20</v>
      </c>
      <c r="C2561" s="80">
        <v>0</v>
      </c>
      <c r="D2561" s="80">
        <v>0</v>
      </c>
      <c r="E2561" s="80">
        <f t="shared" si="123"/>
        <v>1431</v>
      </c>
      <c r="F2561" s="80">
        <v>0</v>
      </c>
      <c r="G2561" s="80">
        <v>0</v>
      </c>
      <c r="H2561" s="80">
        <v>0</v>
      </c>
      <c r="I2561" s="80">
        <v>0</v>
      </c>
      <c r="J2561" s="80">
        <v>80</v>
      </c>
      <c r="K2561" s="78">
        <v>1310650</v>
      </c>
    </row>
    <row r="2562" spans="1:11">
      <c r="A2562" s="72" t="s">
        <v>102</v>
      </c>
      <c r="B2562" s="77">
        <v>40</v>
      </c>
      <c r="C2562" s="80">
        <v>0</v>
      </c>
      <c r="D2562" s="80">
        <v>0</v>
      </c>
      <c r="E2562" s="80">
        <f>334+24*(J2562-1)</f>
        <v>334</v>
      </c>
      <c r="F2562" s="80">
        <v>0</v>
      </c>
      <c r="G2562" s="80">
        <v>0</v>
      </c>
      <c r="H2562" s="80">
        <v>0</v>
      </c>
      <c r="I2562" s="80">
        <v>0</v>
      </c>
      <c r="J2562" s="80">
        <v>1</v>
      </c>
      <c r="K2562" s="78">
        <v>121</v>
      </c>
    </row>
    <row r="2563" spans="1:11">
      <c r="A2563" s="72" t="s">
        <v>102</v>
      </c>
      <c r="B2563" s="77">
        <v>40</v>
      </c>
      <c r="C2563" s="80">
        <v>0</v>
      </c>
      <c r="D2563" s="80">
        <v>0</v>
      </c>
      <c r="E2563" s="80">
        <f t="shared" ref="E2563:E2626" si="124">334+24*(J2563-1)</f>
        <v>358</v>
      </c>
      <c r="F2563" s="80">
        <v>0</v>
      </c>
      <c r="G2563" s="80">
        <v>0</v>
      </c>
      <c r="H2563" s="80">
        <v>0</v>
      </c>
      <c r="I2563" s="80">
        <v>0</v>
      </c>
      <c r="J2563" s="80">
        <v>2</v>
      </c>
      <c r="K2563" s="78">
        <v>165</v>
      </c>
    </row>
    <row r="2564" spans="1:11">
      <c r="A2564" s="72" t="s">
        <v>102</v>
      </c>
      <c r="B2564" s="77">
        <v>40</v>
      </c>
      <c r="C2564" s="80">
        <v>0</v>
      </c>
      <c r="D2564" s="80">
        <v>0</v>
      </c>
      <c r="E2564" s="80">
        <f t="shared" si="124"/>
        <v>382</v>
      </c>
      <c r="F2564" s="80">
        <v>0</v>
      </c>
      <c r="G2564" s="80">
        <v>0</v>
      </c>
      <c r="H2564" s="80">
        <v>0</v>
      </c>
      <c r="I2564" s="80">
        <v>0</v>
      </c>
      <c r="J2564" s="80">
        <v>3</v>
      </c>
      <c r="K2564" s="78">
        <v>215</v>
      </c>
    </row>
    <row r="2565" spans="1:11">
      <c r="A2565" s="72" t="s">
        <v>102</v>
      </c>
      <c r="B2565" s="77">
        <v>40</v>
      </c>
      <c r="C2565" s="80">
        <v>0</v>
      </c>
      <c r="D2565" s="80">
        <v>0</v>
      </c>
      <c r="E2565" s="80">
        <f t="shared" si="124"/>
        <v>406</v>
      </c>
      <c r="F2565" s="80">
        <v>0</v>
      </c>
      <c r="G2565" s="80">
        <v>0</v>
      </c>
      <c r="H2565" s="80">
        <v>0</v>
      </c>
      <c r="I2565" s="80">
        <v>0</v>
      </c>
      <c r="J2565" s="80">
        <v>4</v>
      </c>
      <c r="K2565" s="78">
        <v>275</v>
      </c>
    </row>
    <row r="2566" spans="1:11">
      <c r="A2566" s="72" t="s">
        <v>102</v>
      </c>
      <c r="B2566" s="77">
        <v>40</v>
      </c>
      <c r="C2566" s="80">
        <v>0</v>
      </c>
      <c r="D2566" s="80">
        <v>0</v>
      </c>
      <c r="E2566" s="80">
        <f t="shared" si="124"/>
        <v>430</v>
      </c>
      <c r="F2566" s="80">
        <v>0</v>
      </c>
      <c r="G2566" s="80">
        <v>0</v>
      </c>
      <c r="H2566" s="80">
        <v>0</v>
      </c>
      <c r="I2566" s="80">
        <v>0</v>
      </c>
      <c r="J2566" s="80">
        <v>5</v>
      </c>
      <c r="K2566" s="78">
        <v>358</v>
      </c>
    </row>
    <row r="2567" spans="1:11">
      <c r="A2567" s="72" t="s">
        <v>102</v>
      </c>
      <c r="B2567" s="77">
        <v>40</v>
      </c>
      <c r="C2567" s="80">
        <v>0</v>
      </c>
      <c r="D2567" s="80">
        <v>0</v>
      </c>
      <c r="E2567" s="80">
        <f t="shared" si="124"/>
        <v>454</v>
      </c>
      <c r="F2567" s="80">
        <v>0</v>
      </c>
      <c r="G2567" s="80">
        <v>0</v>
      </c>
      <c r="H2567" s="80">
        <v>0</v>
      </c>
      <c r="I2567" s="80">
        <v>0</v>
      </c>
      <c r="J2567" s="80">
        <v>6</v>
      </c>
      <c r="K2567" s="78">
        <v>484</v>
      </c>
    </row>
    <row r="2568" spans="1:11">
      <c r="A2568" s="72" t="s">
        <v>102</v>
      </c>
      <c r="B2568" s="77">
        <v>40</v>
      </c>
      <c r="C2568" s="80">
        <v>0</v>
      </c>
      <c r="D2568" s="80">
        <v>0</v>
      </c>
      <c r="E2568" s="80">
        <f t="shared" si="124"/>
        <v>478</v>
      </c>
      <c r="F2568" s="80">
        <v>0</v>
      </c>
      <c r="G2568" s="80">
        <v>0</v>
      </c>
      <c r="H2568" s="80">
        <v>0</v>
      </c>
      <c r="I2568" s="80">
        <v>0</v>
      </c>
      <c r="J2568" s="80">
        <v>7</v>
      </c>
      <c r="K2568" s="78">
        <v>660</v>
      </c>
    </row>
    <row r="2569" spans="1:11">
      <c r="A2569" s="72" t="s">
        <v>102</v>
      </c>
      <c r="B2569" s="77">
        <v>40</v>
      </c>
      <c r="C2569" s="80">
        <v>0</v>
      </c>
      <c r="D2569" s="80">
        <v>0</v>
      </c>
      <c r="E2569" s="80">
        <f t="shared" si="124"/>
        <v>502</v>
      </c>
      <c r="F2569" s="80">
        <v>0</v>
      </c>
      <c r="G2569" s="80">
        <v>0</v>
      </c>
      <c r="H2569" s="80">
        <v>0</v>
      </c>
      <c r="I2569" s="80">
        <v>0</v>
      </c>
      <c r="J2569" s="80">
        <v>8</v>
      </c>
      <c r="K2569" s="78">
        <v>825</v>
      </c>
    </row>
    <row r="2570" spans="1:11">
      <c r="A2570" s="72" t="s">
        <v>102</v>
      </c>
      <c r="B2570" s="77">
        <v>40</v>
      </c>
      <c r="C2570" s="80">
        <v>0</v>
      </c>
      <c r="D2570" s="80">
        <v>0</v>
      </c>
      <c r="E2570" s="80">
        <f t="shared" si="124"/>
        <v>526</v>
      </c>
      <c r="F2570" s="80">
        <v>0</v>
      </c>
      <c r="G2570" s="80">
        <v>0</v>
      </c>
      <c r="H2570" s="80">
        <v>0</v>
      </c>
      <c r="I2570" s="80">
        <v>0</v>
      </c>
      <c r="J2570" s="80">
        <v>9</v>
      </c>
      <c r="K2570" s="78">
        <v>990</v>
      </c>
    </row>
    <row r="2571" spans="1:11">
      <c r="A2571" s="72" t="s">
        <v>102</v>
      </c>
      <c r="B2571" s="77">
        <v>40</v>
      </c>
      <c r="C2571" s="80">
        <v>0</v>
      </c>
      <c r="D2571" s="80">
        <v>0</v>
      </c>
      <c r="E2571" s="80">
        <f t="shared" si="124"/>
        <v>550</v>
      </c>
      <c r="F2571" s="80">
        <v>0</v>
      </c>
      <c r="G2571" s="80">
        <v>0</v>
      </c>
      <c r="H2571" s="80">
        <v>0</v>
      </c>
      <c r="I2571" s="80">
        <v>0</v>
      </c>
      <c r="J2571" s="80">
        <v>10</v>
      </c>
      <c r="K2571" s="78">
        <v>1265</v>
      </c>
    </row>
    <row r="2572" spans="1:11">
      <c r="A2572" s="72" t="s">
        <v>102</v>
      </c>
      <c r="B2572" s="77">
        <v>40</v>
      </c>
      <c r="C2572" s="80">
        <v>0</v>
      </c>
      <c r="D2572" s="80">
        <v>0</v>
      </c>
      <c r="E2572" s="80">
        <f t="shared" si="124"/>
        <v>574</v>
      </c>
      <c r="F2572" s="80">
        <v>0</v>
      </c>
      <c r="G2572" s="80">
        <v>0</v>
      </c>
      <c r="H2572" s="80">
        <v>0</v>
      </c>
      <c r="I2572" s="80">
        <v>0</v>
      </c>
      <c r="J2572" s="80">
        <v>11</v>
      </c>
      <c r="K2572" s="78">
        <v>1595</v>
      </c>
    </row>
    <row r="2573" spans="1:11">
      <c r="A2573" s="72" t="s">
        <v>102</v>
      </c>
      <c r="B2573" s="77">
        <v>40</v>
      </c>
      <c r="C2573" s="80">
        <v>0</v>
      </c>
      <c r="D2573" s="80">
        <v>0</v>
      </c>
      <c r="E2573" s="80">
        <f t="shared" si="124"/>
        <v>598</v>
      </c>
      <c r="F2573" s="80">
        <v>0</v>
      </c>
      <c r="G2573" s="80">
        <v>0</v>
      </c>
      <c r="H2573" s="80">
        <v>0</v>
      </c>
      <c r="I2573" s="80">
        <v>0</v>
      </c>
      <c r="J2573" s="80">
        <v>12</v>
      </c>
      <c r="K2573" s="78">
        <v>1870</v>
      </c>
    </row>
    <row r="2574" spans="1:11">
      <c r="A2574" s="72" t="s">
        <v>102</v>
      </c>
      <c r="B2574" s="77">
        <v>40</v>
      </c>
      <c r="C2574" s="80">
        <v>0</v>
      </c>
      <c r="D2574" s="80">
        <v>0</v>
      </c>
      <c r="E2574" s="80">
        <f t="shared" si="124"/>
        <v>622</v>
      </c>
      <c r="F2574" s="80">
        <v>0</v>
      </c>
      <c r="G2574" s="80">
        <v>0</v>
      </c>
      <c r="H2574" s="80">
        <v>0</v>
      </c>
      <c r="I2574" s="80">
        <v>0</v>
      </c>
      <c r="J2574" s="80">
        <v>13</v>
      </c>
      <c r="K2574" s="78">
        <v>2310</v>
      </c>
    </row>
    <row r="2575" spans="1:11">
      <c r="A2575" s="72" t="s">
        <v>102</v>
      </c>
      <c r="B2575" s="77">
        <v>40</v>
      </c>
      <c r="C2575" s="80">
        <v>0</v>
      </c>
      <c r="D2575" s="80">
        <v>0</v>
      </c>
      <c r="E2575" s="80">
        <f t="shared" si="124"/>
        <v>646</v>
      </c>
      <c r="F2575" s="80">
        <v>0</v>
      </c>
      <c r="G2575" s="80">
        <v>0</v>
      </c>
      <c r="H2575" s="80">
        <v>0</v>
      </c>
      <c r="I2575" s="80">
        <v>0</v>
      </c>
      <c r="J2575" s="80">
        <v>14</v>
      </c>
      <c r="K2575" s="78">
        <v>2750</v>
      </c>
    </row>
    <row r="2576" spans="1:11">
      <c r="A2576" s="72" t="s">
        <v>102</v>
      </c>
      <c r="B2576" s="77">
        <v>40</v>
      </c>
      <c r="C2576" s="80">
        <v>0</v>
      </c>
      <c r="D2576" s="80">
        <v>0</v>
      </c>
      <c r="E2576" s="80">
        <f t="shared" si="124"/>
        <v>670</v>
      </c>
      <c r="F2576" s="80">
        <v>0</v>
      </c>
      <c r="G2576" s="80">
        <v>0</v>
      </c>
      <c r="H2576" s="80">
        <v>0</v>
      </c>
      <c r="I2576" s="80">
        <v>0</v>
      </c>
      <c r="J2576" s="80">
        <v>15</v>
      </c>
      <c r="K2576" s="78">
        <v>3355</v>
      </c>
    </row>
    <row r="2577" spans="1:11">
      <c r="A2577" s="72" t="s">
        <v>102</v>
      </c>
      <c r="B2577" s="77">
        <v>40</v>
      </c>
      <c r="C2577" s="80">
        <v>0</v>
      </c>
      <c r="D2577" s="80">
        <v>0</v>
      </c>
      <c r="E2577" s="80">
        <f t="shared" si="124"/>
        <v>694</v>
      </c>
      <c r="F2577" s="80">
        <v>0</v>
      </c>
      <c r="G2577" s="80">
        <v>0</v>
      </c>
      <c r="H2577" s="80">
        <v>0</v>
      </c>
      <c r="I2577" s="80">
        <v>0</v>
      </c>
      <c r="J2577" s="80">
        <v>16</v>
      </c>
      <c r="K2577" s="78">
        <v>3960</v>
      </c>
    </row>
    <row r="2578" spans="1:11">
      <c r="A2578" s="72" t="s">
        <v>102</v>
      </c>
      <c r="B2578" s="77">
        <v>40</v>
      </c>
      <c r="C2578" s="80">
        <v>0</v>
      </c>
      <c r="D2578" s="80">
        <v>0</v>
      </c>
      <c r="E2578" s="80">
        <f t="shared" si="124"/>
        <v>718</v>
      </c>
      <c r="F2578" s="80">
        <v>0</v>
      </c>
      <c r="G2578" s="80">
        <v>0</v>
      </c>
      <c r="H2578" s="80">
        <v>0</v>
      </c>
      <c r="I2578" s="80">
        <v>0</v>
      </c>
      <c r="J2578" s="80">
        <v>17</v>
      </c>
      <c r="K2578" s="78">
        <v>4730</v>
      </c>
    </row>
    <row r="2579" spans="1:11">
      <c r="A2579" s="72" t="s">
        <v>102</v>
      </c>
      <c r="B2579" s="77">
        <v>40</v>
      </c>
      <c r="C2579" s="80">
        <v>0</v>
      </c>
      <c r="D2579" s="80">
        <v>0</v>
      </c>
      <c r="E2579" s="80">
        <f t="shared" si="124"/>
        <v>742</v>
      </c>
      <c r="F2579" s="80">
        <v>0</v>
      </c>
      <c r="G2579" s="80">
        <v>0</v>
      </c>
      <c r="H2579" s="80">
        <v>0</v>
      </c>
      <c r="I2579" s="80">
        <v>0</v>
      </c>
      <c r="J2579" s="80">
        <v>18</v>
      </c>
      <c r="K2579" s="78">
        <v>5500</v>
      </c>
    </row>
    <row r="2580" spans="1:11">
      <c r="A2580" s="72" t="s">
        <v>102</v>
      </c>
      <c r="B2580" s="77">
        <v>40</v>
      </c>
      <c r="C2580" s="80">
        <v>0</v>
      </c>
      <c r="D2580" s="80">
        <v>0</v>
      </c>
      <c r="E2580" s="80">
        <f t="shared" si="124"/>
        <v>766</v>
      </c>
      <c r="F2580" s="80">
        <v>0</v>
      </c>
      <c r="G2580" s="80">
        <v>0</v>
      </c>
      <c r="H2580" s="80">
        <v>0</v>
      </c>
      <c r="I2580" s="80">
        <v>0</v>
      </c>
      <c r="J2580" s="80">
        <v>19</v>
      </c>
      <c r="K2580" s="78">
        <v>6435</v>
      </c>
    </row>
    <row r="2581" spans="1:11">
      <c r="A2581" s="72" t="s">
        <v>102</v>
      </c>
      <c r="B2581" s="77">
        <v>40</v>
      </c>
      <c r="C2581" s="80">
        <v>0</v>
      </c>
      <c r="D2581" s="80">
        <v>0</v>
      </c>
      <c r="E2581" s="80">
        <f t="shared" si="124"/>
        <v>790</v>
      </c>
      <c r="F2581" s="80">
        <v>0</v>
      </c>
      <c r="G2581" s="80">
        <v>0</v>
      </c>
      <c r="H2581" s="80">
        <v>0</v>
      </c>
      <c r="I2581" s="80">
        <v>0</v>
      </c>
      <c r="J2581" s="80">
        <v>20</v>
      </c>
      <c r="K2581" s="78">
        <v>7480</v>
      </c>
    </row>
    <row r="2582" spans="1:11">
      <c r="A2582" s="72" t="s">
        <v>102</v>
      </c>
      <c r="B2582" s="77">
        <v>40</v>
      </c>
      <c r="C2582" s="80">
        <v>0</v>
      </c>
      <c r="D2582" s="80">
        <v>0</v>
      </c>
      <c r="E2582" s="80">
        <f t="shared" si="124"/>
        <v>814</v>
      </c>
      <c r="F2582" s="80">
        <v>0</v>
      </c>
      <c r="G2582" s="80">
        <v>0</v>
      </c>
      <c r="H2582" s="80">
        <v>0</v>
      </c>
      <c r="I2582" s="80">
        <v>0</v>
      </c>
      <c r="J2582" s="80">
        <v>21</v>
      </c>
      <c r="K2582" s="78">
        <v>8745</v>
      </c>
    </row>
    <row r="2583" spans="1:11">
      <c r="A2583" s="72" t="s">
        <v>102</v>
      </c>
      <c r="B2583" s="77">
        <v>40</v>
      </c>
      <c r="C2583" s="80">
        <v>0</v>
      </c>
      <c r="D2583" s="80">
        <v>0</v>
      </c>
      <c r="E2583" s="80">
        <f t="shared" si="124"/>
        <v>838</v>
      </c>
      <c r="F2583" s="80">
        <v>0</v>
      </c>
      <c r="G2583" s="80">
        <v>0</v>
      </c>
      <c r="H2583" s="80">
        <v>0</v>
      </c>
      <c r="I2583" s="80">
        <v>0</v>
      </c>
      <c r="J2583" s="80">
        <v>22</v>
      </c>
      <c r="K2583" s="78">
        <v>10065</v>
      </c>
    </row>
    <row r="2584" spans="1:11">
      <c r="A2584" s="72" t="s">
        <v>102</v>
      </c>
      <c r="B2584" s="77">
        <v>40</v>
      </c>
      <c r="C2584" s="80">
        <v>0</v>
      </c>
      <c r="D2584" s="80">
        <v>0</v>
      </c>
      <c r="E2584" s="80">
        <f t="shared" si="124"/>
        <v>862</v>
      </c>
      <c r="F2584" s="80">
        <v>0</v>
      </c>
      <c r="G2584" s="80">
        <v>0</v>
      </c>
      <c r="H2584" s="80">
        <v>0</v>
      </c>
      <c r="I2584" s="80">
        <v>0</v>
      </c>
      <c r="J2584" s="80">
        <v>23</v>
      </c>
      <c r="K2584" s="78">
        <v>11605</v>
      </c>
    </row>
    <row r="2585" spans="1:11">
      <c r="A2585" s="72" t="s">
        <v>102</v>
      </c>
      <c r="B2585" s="77">
        <v>40</v>
      </c>
      <c r="C2585" s="80">
        <v>0</v>
      </c>
      <c r="D2585" s="80">
        <v>0</v>
      </c>
      <c r="E2585" s="80">
        <f t="shared" si="124"/>
        <v>886</v>
      </c>
      <c r="F2585" s="80">
        <v>0</v>
      </c>
      <c r="G2585" s="80">
        <v>0</v>
      </c>
      <c r="H2585" s="80">
        <v>0</v>
      </c>
      <c r="I2585" s="80">
        <v>0</v>
      </c>
      <c r="J2585" s="80">
        <v>24</v>
      </c>
      <c r="K2585" s="78">
        <v>13255</v>
      </c>
    </row>
    <row r="2586" spans="1:11">
      <c r="A2586" s="72" t="s">
        <v>102</v>
      </c>
      <c r="B2586" s="77">
        <v>40</v>
      </c>
      <c r="C2586" s="80">
        <v>0</v>
      </c>
      <c r="D2586" s="80">
        <v>0</v>
      </c>
      <c r="E2586" s="80">
        <f t="shared" si="124"/>
        <v>910</v>
      </c>
      <c r="F2586" s="80">
        <v>0</v>
      </c>
      <c r="G2586" s="80">
        <v>0</v>
      </c>
      <c r="H2586" s="80">
        <v>0</v>
      </c>
      <c r="I2586" s="80">
        <v>0</v>
      </c>
      <c r="J2586" s="80">
        <v>25</v>
      </c>
      <c r="K2586" s="78">
        <v>15070</v>
      </c>
    </row>
    <row r="2587" spans="1:11">
      <c r="A2587" s="72" t="s">
        <v>102</v>
      </c>
      <c r="B2587" s="77">
        <v>40</v>
      </c>
      <c r="C2587" s="80">
        <v>0</v>
      </c>
      <c r="D2587" s="80">
        <v>0</v>
      </c>
      <c r="E2587" s="80">
        <f t="shared" si="124"/>
        <v>934</v>
      </c>
      <c r="F2587" s="80">
        <v>0</v>
      </c>
      <c r="G2587" s="80">
        <v>0</v>
      </c>
      <c r="H2587" s="80">
        <v>0</v>
      </c>
      <c r="I2587" s="80">
        <v>0</v>
      </c>
      <c r="J2587" s="80">
        <v>26</v>
      </c>
      <c r="K2587" s="78">
        <v>17215</v>
      </c>
    </row>
    <row r="2588" spans="1:11">
      <c r="A2588" s="72" t="s">
        <v>102</v>
      </c>
      <c r="B2588" s="77">
        <v>40</v>
      </c>
      <c r="C2588" s="80">
        <v>0</v>
      </c>
      <c r="D2588" s="80">
        <v>0</v>
      </c>
      <c r="E2588" s="80">
        <f t="shared" si="124"/>
        <v>958</v>
      </c>
      <c r="F2588" s="80">
        <v>0</v>
      </c>
      <c r="G2588" s="80">
        <v>0</v>
      </c>
      <c r="H2588" s="80">
        <v>0</v>
      </c>
      <c r="I2588" s="80">
        <v>0</v>
      </c>
      <c r="J2588" s="80">
        <v>27</v>
      </c>
      <c r="K2588" s="78">
        <v>19470</v>
      </c>
    </row>
    <row r="2589" spans="1:11">
      <c r="A2589" s="72" t="s">
        <v>102</v>
      </c>
      <c r="B2589" s="77">
        <v>40</v>
      </c>
      <c r="C2589" s="80">
        <v>0</v>
      </c>
      <c r="D2589" s="80">
        <v>0</v>
      </c>
      <c r="E2589" s="80">
        <f t="shared" si="124"/>
        <v>982</v>
      </c>
      <c r="F2589" s="80">
        <v>0</v>
      </c>
      <c r="G2589" s="80">
        <v>0</v>
      </c>
      <c r="H2589" s="80">
        <v>0</v>
      </c>
      <c r="I2589" s="80">
        <v>0</v>
      </c>
      <c r="J2589" s="80">
        <v>28</v>
      </c>
      <c r="K2589" s="78">
        <v>22055</v>
      </c>
    </row>
    <row r="2590" spans="1:11">
      <c r="A2590" s="72" t="s">
        <v>102</v>
      </c>
      <c r="B2590" s="77">
        <v>40</v>
      </c>
      <c r="C2590" s="80">
        <v>0</v>
      </c>
      <c r="D2590" s="80">
        <v>0</v>
      </c>
      <c r="E2590" s="80">
        <f t="shared" si="124"/>
        <v>1006</v>
      </c>
      <c r="F2590" s="80">
        <v>0</v>
      </c>
      <c r="G2590" s="80">
        <v>0</v>
      </c>
      <c r="H2590" s="80">
        <v>0</v>
      </c>
      <c r="I2590" s="80">
        <v>0</v>
      </c>
      <c r="J2590" s="80">
        <v>29</v>
      </c>
      <c r="K2590" s="78">
        <v>24805</v>
      </c>
    </row>
    <row r="2591" spans="1:11">
      <c r="A2591" s="72" t="s">
        <v>102</v>
      </c>
      <c r="B2591" s="77">
        <v>40</v>
      </c>
      <c r="C2591" s="80">
        <v>0</v>
      </c>
      <c r="D2591" s="80">
        <v>0</v>
      </c>
      <c r="E2591" s="80">
        <f t="shared" si="124"/>
        <v>1030</v>
      </c>
      <c r="F2591" s="80">
        <v>0</v>
      </c>
      <c r="G2591" s="80">
        <v>0</v>
      </c>
      <c r="H2591" s="80">
        <v>0</v>
      </c>
      <c r="I2591" s="80">
        <v>0</v>
      </c>
      <c r="J2591" s="80">
        <v>30</v>
      </c>
      <c r="K2591" s="78">
        <v>27830</v>
      </c>
    </row>
    <row r="2592" spans="1:11">
      <c r="A2592" s="72" t="s">
        <v>102</v>
      </c>
      <c r="B2592" s="77">
        <v>40</v>
      </c>
      <c r="C2592" s="80">
        <v>0</v>
      </c>
      <c r="D2592" s="80">
        <v>0</v>
      </c>
      <c r="E2592" s="80">
        <f t="shared" si="124"/>
        <v>1054</v>
      </c>
      <c r="F2592" s="80">
        <v>0</v>
      </c>
      <c r="G2592" s="80">
        <v>0</v>
      </c>
      <c r="H2592" s="80">
        <v>0</v>
      </c>
      <c r="I2592" s="80">
        <v>0</v>
      </c>
      <c r="J2592" s="80">
        <v>31</v>
      </c>
      <c r="K2592" s="78">
        <v>31240</v>
      </c>
    </row>
    <row r="2593" spans="1:11">
      <c r="A2593" s="72" t="s">
        <v>102</v>
      </c>
      <c r="B2593" s="77">
        <v>40</v>
      </c>
      <c r="C2593" s="80">
        <v>0</v>
      </c>
      <c r="D2593" s="80">
        <v>0</v>
      </c>
      <c r="E2593" s="80">
        <f t="shared" si="124"/>
        <v>1078</v>
      </c>
      <c r="F2593" s="80">
        <v>0</v>
      </c>
      <c r="G2593" s="80">
        <v>0</v>
      </c>
      <c r="H2593" s="80">
        <v>0</v>
      </c>
      <c r="I2593" s="80">
        <v>0</v>
      </c>
      <c r="J2593" s="80">
        <v>32</v>
      </c>
      <c r="K2593" s="78">
        <v>34760</v>
      </c>
    </row>
    <row r="2594" spans="1:11">
      <c r="A2594" s="72" t="s">
        <v>102</v>
      </c>
      <c r="B2594" s="77">
        <v>40</v>
      </c>
      <c r="C2594" s="80">
        <v>0</v>
      </c>
      <c r="D2594" s="80">
        <v>0</v>
      </c>
      <c r="E2594" s="80">
        <f t="shared" si="124"/>
        <v>1102</v>
      </c>
      <c r="F2594" s="80">
        <v>0</v>
      </c>
      <c r="G2594" s="80">
        <v>0</v>
      </c>
      <c r="H2594" s="80">
        <v>0</v>
      </c>
      <c r="I2594" s="80">
        <v>0</v>
      </c>
      <c r="J2594" s="80">
        <v>33</v>
      </c>
      <c r="K2594" s="78">
        <v>38830</v>
      </c>
    </row>
    <row r="2595" spans="1:11">
      <c r="A2595" s="72" t="s">
        <v>102</v>
      </c>
      <c r="B2595" s="77">
        <v>40</v>
      </c>
      <c r="C2595" s="80">
        <v>0</v>
      </c>
      <c r="D2595" s="80">
        <v>0</v>
      </c>
      <c r="E2595" s="80">
        <f t="shared" si="124"/>
        <v>1126</v>
      </c>
      <c r="F2595" s="80">
        <v>0</v>
      </c>
      <c r="G2595" s="80">
        <v>0</v>
      </c>
      <c r="H2595" s="80">
        <v>0</v>
      </c>
      <c r="I2595" s="80">
        <v>0</v>
      </c>
      <c r="J2595" s="80">
        <v>34</v>
      </c>
      <c r="K2595" s="78">
        <v>43120</v>
      </c>
    </row>
    <row r="2596" spans="1:11">
      <c r="A2596" s="72" t="s">
        <v>102</v>
      </c>
      <c r="B2596" s="77">
        <v>40</v>
      </c>
      <c r="C2596" s="80">
        <v>0</v>
      </c>
      <c r="D2596" s="80">
        <v>0</v>
      </c>
      <c r="E2596" s="80">
        <f t="shared" si="124"/>
        <v>1150</v>
      </c>
      <c r="F2596" s="80">
        <v>0</v>
      </c>
      <c r="G2596" s="80">
        <v>0</v>
      </c>
      <c r="H2596" s="80">
        <v>0</v>
      </c>
      <c r="I2596" s="80">
        <v>0</v>
      </c>
      <c r="J2596" s="80">
        <v>35</v>
      </c>
      <c r="K2596" s="78">
        <v>47850</v>
      </c>
    </row>
    <row r="2597" spans="1:11">
      <c r="A2597" s="72" t="s">
        <v>102</v>
      </c>
      <c r="B2597" s="77">
        <v>40</v>
      </c>
      <c r="C2597" s="80">
        <v>0</v>
      </c>
      <c r="D2597" s="80">
        <v>0</v>
      </c>
      <c r="E2597" s="80">
        <f t="shared" si="124"/>
        <v>1174</v>
      </c>
      <c r="F2597" s="80">
        <v>0</v>
      </c>
      <c r="G2597" s="80">
        <v>0</v>
      </c>
      <c r="H2597" s="80">
        <v>0</v>
      </c>
      <c r="I2597" s="80">
        <v>0</v>
      </c>
      <c r="J2597" s="80">
        <v>36</v>
      </c>
      <c r="K2597" s="78">
        <v>53020</v>
      </c>
    </row>
    <row r="2598" spans="1:11">
      <c r="A2598" s="72" t="s">
        <v>102</v>
      </c>
      <c r="B2598" s="77">
        <v>40</v>
      </c>
      <c r="C2598" s="80">
        <v>0</v>
      </c>
      <c r="D2598" s="80">
        <v>0</v>
      </c>
      <c r="E2598" s="80">
        <f t="shared" si="124"/>
        <v>1198</v>
      </c>
      <c r="F2598" s="80">
        <v>0</v>
      </c>
      <c r="G2598" s="80">
        <v>0</v>
      </c>
      <c r="H2598" s="80">
        <v>0</v>
      </c>
      <c r="I2598" s="80">
        <v>0</v>
      </c>
      <c r="J2598" s="80">
        <v>37</v>
      </c>
      <c r="K2598" s="78">
        <v>58850</v>
      </c>
    </row>
    <row r="2599" spans="1:11">
      <c r="A2599" s="72" t="s">
        <v>102</v>
      </c>
      <c r="B2599" s="77">
        <v>40</v>
      </c>
      <c r="C2599" s="80">
        <v>0</v>
      </c>
      <c r="D2599" s="80">
        <v>0</v>
      </c>
      <c r="E2599" s="80">
        <f t="shared" si="124"/>
        <v>1222</v>
      </c>
      <c r="F2599" s="80">
        <v>0</v>
      </c>
      <c r="G2599" s="80">
        <v>0</v>
      </c>
      <c r="H2599" s="80">
        <v>0</v>
      </c>
      <c r="I2599" s="80">
        <v>0</v>
      </c>
      <c r="J2599" s="80">
        <v>38</v>
      </c>
      <c r="K2599" s="78">
        <v>64900</v>
      </c>
    </row>
    <row r="2600" spans="1:11">
      <c r="A2600" s="72" t="s">
        <v>102</v>
      </c>
      <c r="B2600" s="77">
        <v>40</v>
      </c>
      <c r="C2600" s="80">
        <v>0</v>
      </c>
      <c r="D2600" s="80">
        <v>0</v>
      </c>
      <c r="E2600" s="80">
        <f t="shared" si="124"/>
        <v>1246</v>
      </c>
      <c r="F2600" s="80">
        <v>0</v>
      </c>
      <c r="G2600" s="80">
        <v>0</v>
      </c>
      <c r="H2600" s="80">
        <v>0</v>
      </c>
      <c r="I2600" s="80">
        <v>0</v>
      </c>
      <c r="J2600" s="80">
        <v>39</v>
      </c>
      <c r="K2600" s="78">
        <v>71500</v>
      </c>
    </row>
    <row r="2601" spans="1:11">
      <c r="A2601" s="72" t="s">
        <v>102</v>
      </c>
      <c r="B2601" s="77">
        <v>40</v>
      </c>
      <c r="C2601" s="80">
        <v>0</v>
      </c>
      <c r="D2601" s="80">
        <v>0</v>
      </c>
      <c r="E2601" s="80">
        <f t="shared" si="124"/>
        <v>1270</v>
      </c>
      <c r="F2601" s="80">
        <v>0</v>
      </c>
      <c r="G2601" s="80">
        <v>0</v>
      </c>
      <c r="H2601" s="80">
        <v>0</v>
      </c>
      <c r="I2601" s="80">
        <v>0</v>
      </c>
      <c r="J2601" s="80">
        <v>40</v>
      </c>
      <c r="K2601" s="78">
        <v>78100</v>
      </c>
    </row>
    <row r="2602" spans="1:11">
      <c r="A2602" s="72" t="s">
        <v>102</v>
      </c>
      <c r="B2602" s="77">
        <v>40</v>
      </c>
      <c r="C2602" s="80">
        <v>0</v>
      </c>
      <c r="D2602" s="80">
        <v>0</v>
      </c>
      <c r="E2602" s="80">
        <f t="shared" si="124"/>
        <v>1294</v>
      </c>
      <c r="F2602" s="80">
        <v>0</v>
      </c>
      <c r="G2602" s="80">
        <v>0</v>
      </c>
      <c r="H2602" s="80">
        <v>0</v>
      </c>
      <c r="I2602" s="80">
        <v>0</v>
      </c>
      <c r="J2602" s="80">
        <v>41</v>
      </c>
      <c r="K2602" s="78">
        <v>85800</v>
      </c>
    </row>
    <row r="2603" spans="1:11">
      <c r="A2603" s="72" t="s">
        <v>102</v>
      </c>
      <c r="B2603" s="77">
        <v>40</v>
      </c>
      <c r="C2603" s="80">
        <v>0</v>
      </c>
      <c r="D2603" s="80">
        <v>0</v>
      </c>
      <c r="E2603" s="80">
        <f t="shared" si="124"/>
        <v>1318</v>
      </c>
      <c r="F2603" s="80">
        <v>0</v>
      </c>
      <c r="G2603" s="80">
        <v>0</v>
      </c>
      <c r="H2603" s="80">
        <v>0</v>
      </c>
      <c r="I2603" s="80">
        <v>0</v>
      </c>
      <c r="J2603" s="80">
        <v>42</v>
      </c>
      <c r="K2603" s="78">
        <v>94050</v>
      </c>
    </row>
    <row r="2604" spans="1:11">
      <c r="A2604" s="72" t="s">
        <v>102</v>
      </c>
      <c r="B2604" s="77">
        <v>40</v>
      </c>
      <c r="C2604" s="80">
        <v>0</v>
      </c>
      <c r="D2604" s="80">
        <v>0</v>
      </c>
      <c r="E2604" s="80">
        <f t="shared" si="124"/>
        <v>1342</v>
      </c>
      <c r="F2604" s="80">
        <v>0</v>
      </c>
      <c r="G2604" s="80">
        <v>0</v>
      </c>
      <c r="H2604" s="80">
        <v>0</v>
      </c>
      <c r="I2604" s="80">
        <v>0</v>
      </c>
      <c r="J2604" s="80">
        <v>43</v>
      </c>
      <c r="K2604" s="78">
        <v>102850</v>
      </c>
    </row>
    <row r="2605" spans="1:11">
      <c r="A2605" s="72" t="s">
        <v>102</v>
      </c>
      <c r="B2605" s="77">
        <v>40</v>
      </c>
      <c r="C2605" s="80">
        <v>0</v>
      </c>
      <c r="D2605" s="80">
        <v>0</v>
      </c>
      <c r="E2605" s="80">
        <f t="shared" si="124"/>
        <v>1366</v>
      </c>
      <c r="F2605" s="80">
        <v>0</v>
      </c>
      <c r="G2605" s="80">
        <v>0</v>
      </c>
      <c r="H2605" s="80">
        <v>0</v>
      </c>
      <c r="I2605" s="80">
        <v>0</v>
      </c>
      <c r="J2605" s="80">
        <v>44</v>
      </c>
      <c r="K2605" s="78">
        <v>112200</v>
      </c>
    </row>
    <row r="2606" spans="1:11">
      <c r="A2606" s="72" t="s">
        <v>102</v>
      </c>
      <c r="B2606" s="77">
        <v>40</v>
      </c>
      <c r="C2606" s="80">
        <v>0</v>
      </c>
      <c r="D2606" s="80">
        <v>0</v>
      </c>
      <c r="E2606" s="80">
        <f t="shared" si="124"/>
        <v>1390</v>
      </c>
      <c r="F2606" s="80">
        <v>0</v>
      </c>
      <c r="G2606" s="80">
        <v>0</v>
      </c>
      <c r="H2606" s="80">
        <v>0</v>
      </c>
      <c r="I2606" s="80">
        <v>0</v>
      </c>
      <c r="J2606" s="80">
        <v>45</v>
      </c>
      <c r="K2606" s="78">
        <v>122100</v>
      </c>
    </row>
    <row r="2607" spans="1:11">
      <c r="A2607" s="72" t="s">
        <v>102</v>
      </c>
      <c r="B2607" s="77">
        <v>40</v>
      </c>
      <c r="C2607" s="80">
        <v>0</v>
      </c>
      <c r="D2607" s="80">
        <v>0</v>
      </c>
      <c r="E2607" s="80">
        <f t="shared" si="124"/>
        <v>1414</v>
      </c>
      <c r="F2607" s="80">
        <v>0</v>
      </c>
      <c r="G2607" s="80">
        <v>0</v>
      </c>
      <c r="H2607" s="80">
        <v>0</v>
      </c>
      <c r="I2607" s="80">
        <v>0</v>
      </c>
      <c r="J2607" s="80">
        <v>46</v>
      </c>
      <c r="K2607" s="78">
        <v>133100</v>
      </c>
    </row>
    <row r="2608" spans="1:11">
      <c r="A2608" s="72" t="s">
        <v>102</v>
      </c>
      <c r="B2608" s="77">
        <v>40</v>
      </c>
      <c r="C2608" s="80">
        <v>0</v>
      </c>
      <c r="D2608" s="80">
        <v>0</v>
      </c>
      <c r="E2608" s="80">
        <f t="shared" si="124"/>
        <v>1438</v>
      </c>
      <c r="F2608" s="80">
        <v>0</v>
      </c>
      <c r="G2608" s="80">
        <v>0</v>
      </c>
      <c r="H2608" s="80">
        <v>0</v>
      </c>
      <c r="I2608" s="80">
        <v>0</v>
      </c>
      <c r="J2608" s="80">
        <v>47</v>
      </c>
      <c r="K2608" s="78">
        <v>144100</v>
      </c>
    </row>
    <row r="2609" spans="1:11">
      <c r="A2609" s="72" t="s">
        <v>102</v>
      </c>
      <c r="B2609" s="77">
        <v>40</v>
      </c>
      <c r="C2609" s="80">
        <v>0</v>
      </c>
      <c r="D2609" s="80">
        <v>0</v>
      </c>
      <c r="E2609" s="80">
        <f t="shared" si="124"/>
        <v>1462</v>
      </c>
      <c r="F2609" s="80">
        <v>0</v>
      </c>
      <c r="G2609" s="80">
        <v>0</v>
      </c>
      <c r="H2609" s="80">
        <v>0</v>
      </c>
      <c r="I2609" s="80">
        <v>0</v>
      </c>
      <c r="J2609" s="80">
        <v>48</v>
      </c>
      <c r="K2609" s="78">
        <v>156200</v>
      </c>
    </row>
    <row r="2610" spans="1:11">
      <c r="A2610" s="72" t="s">
        <v>102</v>
      </c>
      <c r="B2610" s="77">
        <v>40</v>
      </c>
      <c r="C2610" s="80">
        <v>0</v>
      </c>
      <c r="D2610" s="80">
        <v>0</v>
      </c>
      <c r="E2610" s="80">
        <f t="shared" si="124"/>
        <v>1486</v>
      </c>
      <c r="F2610" s="80">
        <v>0</v>
      </c>
      <c r="G2610" s="80">
        <v>0</v>
      </c>
      <c r="H2610" s="80">
        <v>0</v>
      </c>
      <c r="I2610" s="80">
        <v>0</v>
      </c>
      <c r="J2610" s="80">
        <v>49</v>
      </c>
      <c r="K2610" s="78">
        <v>169400</v>
      </c>
    </row>
    <row r="2611" spans="1:11">
      <c r="A2611" s="72" t="s">
        <v>102</v>
      </c>
      <c r="B2611" s="77">
        <v>40</v>
      </c>
      <c r="C2611" s="80">
        <v>0</v>
      </c>
      <c r="D2611" s="80">
        <v>0</v>
      </c>
      <c r="E2611" s="80">
        <f t="shared" si="124"/>
        <v>1510</v>
      </c>
      <c r="F2611" s="80">
        <v>0</v>
      </c>
      <c r="G2611" s="80">
        <v>0</v>
      </c>
      <c r="H2611" s="80">
        <v>0</v>
      </c>
      <c r="I2611" s="80">
        <v>0</v>
      </c>
      <c r="J2611" s="80">
        <v>50</v>
      </c>
      <c r="K2611" s="78">
        <v>183700</v>
      </c>
    </row>
    <row r="2612" spans="1:11">
      <c r="A2612" s="72" t="s">
        <v>102</v>
      </c>
      <c r="B2612" s="77">
        <v>40</v>
      </c>
      <c r="C2612" s="80">
        <v>0</v>
      </c>
      <c r="D2612" s="80">
        <v>0</v>
      </c>
      <c r="E2612" s="80">
        <f t="shared" si="124"/>
        <v>1534</v>
      </c>
      <c r="F2612" s="80">
        <v>0</v>
      </c>
      <c r="G2612" s="80">
        <v>0</v>
      </c>
      <c r="H2612" s="80">
        <v>0</v>
      </c>
      <c r="I2612" s="80">
        <v>0</v>
      </c>
      <c r="J2612" s="80">
        <v>51</v>
      </c>
      <c r="K2612" s="78">
        <v>198550</v>
      </c>
    </row>
    <row r="2613" spans="1:11">
      <c r="A2613" s="72" t="s">
        <v>102</v>
      </c>
      <c r="B2613" s="77">
        <v>40</v>
      </c>
      <c r="C2613" s="80">
        <v>0</v>
      </c>
      <c r="D2613" s="80">
        <v>0</v>
      </c>
      <c r="E2613" s="80">
        <f t="shared" si="124"/>
        <v>1558</v>
      </c>
      <c r="F2613" s="80">
        <v>0</v>
      </c>
      <c r="G2613" s="80">
        <v>0</v>
      </c>
      <c r="H2613" s="80">
        <v>0</v>
      </c>
      <c r="I2613" s="80">
        <v>0</v>
      </c>
      <c r="J2613" s="80">
        <v>52</v>
      </c>
      <c r="K2613" s="78">
        <v>214500</v>
      </c>
    </row>
    <row r="2614" spans="1:11">
      <c r="A2614" s="72" t="s">
        <v>102</v>
      </c>
      <c r="B2614" s="77">
        <v>40</v>
      </c>
      <c r="C2614" s="80">
        <v>0</v>
      </c>
      <c r="D2614" s="80">
        <v>0</v>
      </c>
      <c r="E2614" s="80">
        <f t="shared" si="124"/>
        <v>1582</v>
      </c>
      <c r="F2614" s="80">
        <v>0</v>
      </c>
      <c r="G2614" s="80">
        <v>0</v>
      </c>
      <c r="H2614" s="80">
        <v>0</v>
      </c>
      <c r="I2614" s="80">
        <v>0</v>
      </c>
      <c r="J2614" s="80">
        <v>53</v>
      </c>
      <c r="K2614" s="78">
        <v>231000</v>
      </c>
    </row>
    <row r="2615" spans="1:11">
      <c r="A2615" s="72" t="s">
        <v>102</v>
      </c>
      <c r="B2615" s="77">
        <v>40</v>
      </c>
      <c r="C2615" s="80">
        <v>0</v>
      </c>
      <c r="D2615" s="80">
        <v>0</v>
      </c>
      <c r="E2615" s="80">
        <f t="shared" si="124"/>
        <v>1606</v>
      </c>
      <c r="F2615" s="80">
        <v>0</v>
      </c>
      <c r="G2615" s="80">
        <v>0</v>
      </c>
      <c r="H2615" s="80">
        <v>0</v>
      </c>
      <c r="I2615" s="80">
        <v>0</v>
      </c>
      <c r="J2615" s="80">
        <v>54</v>
      </c>
      <c r="K2615" s="78">
        <v>249150</v>
      </c>
    </row>
    <row r="2616" spans="1:11">
      <c r="A2616" s="72" t="s">
        <v>102</v>
      </c>
      <c r="B2616" s="77">
        <v>40</v>
      </c>
      <c r="C2616" s="80">
        <v>0</v>
      </c>
      <c r="D2616" s="80">
        <v>0</v>
      </c>
      <c r="E2616" s="80">
        <f t="shared" si="124"/>
        <v>1630</v>
      </c>
      <c r="F2616" s="80">
        <v>0</v>
      </c>
      <c r="G2616" s="80">
        <v>0</v>
      </c>
      <c r="H2616" s="80">
        <v>0</v>
      </c>
      <c r="I2616" s="80">
        <v>0</v>
      </c>
      <c r="J2616" s="80">
        <v>55</v>
      </c>
      <c r="K2616" s="78">
        <v>268400</v>
      </c>
    </row>
    <row r="2617" spans="1:11">
      <c r="A2617" s="72" t="s">
        <v>102</v>
      </c>
      <c r="B2617" s="77">
        <v>40</v>
      </c>
      <c r="C2617" s="80">
        <v>0</v>
      </c>
      <c r="D2617" s="80">
        <v>0</v>
      </c>
      <c r="E2617" s="80">
        <f t="shared" si="124"/>
        <v>1654</v>
      </c>
      <c r="F2617" s="80">
        <v>0</v>
      </c>
      <c r="G2617" s="80">
        <v>0</v>
      </c>
      <c r="H2617" s="80">
        <v>0</v>
      </c>
      <c r="I2617" s="80">
        <v>0</v>
      </c>
      <c r="J2617" s="80">
        <v>56</v>
      </c>
      <c r="K2617" s="78">
        <v>288200</v>
      </c>
    </row>
    <row r="2618" spans="1:11">
      <c r="A2618" s="72" t="s">
        <v>102</v>
      </c>
      <c r="B2618" s="77">
        <v>40</v>
      </c>
      <c r="C2618" s="80">
        <v>0</v>
      </c>
      <c r="D2618" s="80">
        <v>0</v>
      </c>
      <c r="E2618" s="80">
        <f t="shared" si="124"/>
        <v>1678</v>
      </c>
      <c r="F2618" s="80">
        <v>0</v>
      </c>
      <c r="G2618" s="80">
        <v>0</v>
      </c>
      <c r="H2618" s="80">
        <v>0</v>
      </c>
      <c r="I2618" s="80">
        <v>0</v>
      </c>
      <c r="J2618" s="80">
        <v>57</v>
      </c>
      <c r="K2618" s="78">
        <v>309650</v>
      </c>
    </row>
    <row r="2619" spans="1:11">
      <c r="A2619" s="72" t="s">
        <v>102</v>
      </c>
      <c r="B2619" s="77">
        <v>40</v>
      </c>
      <c r="C2619" s="80">
        <v>0</v>
      </c>
      <c r="D2619" s="80">
        <v>0</v>
      </c>
      <c r="E2619" s="80">
        <f t="shared" si="124"/>
        <v>1702</v>
      </c>
      <c r="F2619" s="80">
        <v>0</v>
      </c>
      <c r="G2619" s="80">
        <v>0</v>
      </c>
      <c r="H2619" s="80">
        <v>0</v>
      </c>
      <c r="I2619" s="80">
        <v>0</v>
      </c>
      <c r="J2619" s="80">
        <v>58</v>
      </c>
      <c r="K2619" s="78">
        <v>332750</v>
      </c>
    </row>
    <row r="2620" spans="1:11">
      <c r="A2620" s="72" t="s">
        <v>102</v>
      </c>
      <c r="B2620" s="77">
        <v>40</v>
      </c>
      <c r="C2620" s="80">
        <v>0</v>
      </c>
      <c r="D2620" s="80">
        <v>0</v>
      </c>
      <c r="E2620" s="80">
        <f t="shared" si="124"/>
        <v>1726</v>
      </c>
      <c r="F2620" s="80">
        <v>0</v>
      </c>
      <c r="G2620" s="80">
        <v>0</v>
      </c>
      <c r="H2620" s="80">
        <v>0</v>
      </c>
      <c r="I2620" s="80">
        <v>0</v>
      </c>
      <c r="J2620" s="80">
        <v>59</v>
      </c>
      <c r="K2620" s="78">
        <v>356400</v>
      </c>
    </row>
    <row r="2621" spans="1:11">
      <c r="A2621" s="72" t="s">
        <v>102</v>
      </c>
      <c r="B2621" s="77">
        <v>40</v>
      </c>
      <c r="C2621" s="80">
        <v>0</v>
      </c>
      <c r="D2621" s="80">
        <v>0</v>
      </c>
      <c r="E2621" s="80">
        <f t="shared" si="124"/>
        <v>1750</v>
      </c>
      <c r="F2621" s="80">
        <v>0</v>
      </c>
      <c r="G2621" s="80">
        <v>0</v>
      </c>
      <c r="H2621" s="80">
        <v>0</v>
      </c>
      <c r="I2621" s="80">
        <v>0</v>
      </c>
      <c r="J2621" s="80">
        <v>60</v>
      </c>
      <c r="K2621" s="78">
        <v>382250</v>
      </c>
    </row>
    <row r="2622" spans="1:11">
      <c r="A2622" s="72" t="s">
        <v>102</v>
      </c>
      <c r="B2622" s="77">
        <v>40</v>
      </c>
      <c r="C2622" s="80">
        <v>0</v>
      </c>
      <c r="D2622" s="80">
        <v>0</v>
      </c>
      <c r="E2622" s="80">
        <f t="shared" si="124"/>
        <v>1774</v>
      </c>
      <c r="F2622" s="80">
        <v>0</v>
      </c>
      <c r="G2622" s="80">
        <v>0</v>
      </c>
      <c r="H2622" s="80">
        <v>0</v>
      </c>
      <c r="I2622" s="80">
        <v>0</v>
      </c>
      <c r="J2622" s="80">
        <v>61</v>
      </c>
      <c r="K2622" s="78">
        <v>409200</v>
      </c>
    </row>
    <row r="2623" spans="1:11">
      <c r="A2623" s="72" t="s">
        <v>102</v>
      </c>
      <c r="B2623" s="77">
        <v>40</v>
      </c>
      <c r="C2623" s="80">
        <v>0</v>
      </c>
      <c r="D2623" s="80">
        <v>0</v>
      </c>
      <c r="E2623" s="80">
        <f t="shared" si="124"/>
        <v>1798</v>
      </c>
      <c r="F2623" s="80">
        <v>0</v>
      </c>
      <c r="G2623" s="80">
        <v>0</v>
      </c>
      <c r="H2623" s="80">
        <v>0</v>
      </c>
      <c r="I2623" s="80">
        <v>0</v>
      </c>
      <c r="J2623" s="80">
        <v>62</v>
      </c>
      <c r="K2623" s="78">
        <v>437800</v>
      </c>
    </row>
    <row r="2624" spans="1:11">
      <c r="A2624" s="72" t="s">
        <v>102</v>
      </c>
      <c r="B2624" s="77">
        <v>40</v>
      </c>
      <c r="C2624" s="80">
        <v>0</v>
      </c>
      <c r="D2624" s="80">
        <v>0</v>
      </c>
      <c r="E2624" s="80">
        <f t="shared" si="124"/>
        <v>1822</v>
      </c>
      <c r="F2624" s="80">
        <v>0</v>
      </c>
      <c r="G2624" s="80">
        <v>0</v>
      </c>
      <c r="H2624" s="80">
        <v>0</v>
      </c>
      <c r="I2624" s="80">
        <v>0</v>
      </c>
      <c r="J2624" s="80">
        <v>63</v>
      </c>
      <c r="K2624" s="78">
        <v>468050</v>
      </c>
    </row>
    <row r="2625" spans="1:11">
      <c r="A2625" s="72" t="s">
        <v>102</v>
      </c>
      <c r="B2625" s="77">
        <v>40</v>
      </c>
      <c r="C2625" s="80">
        <v>0</v>
      </c>
      <c r="D2625" s="80">
        <v>0</v>
      </c>
      <c r="E2625" s="80">
        <f t="shared" si="124"/>
        <v>1846</v>
      </c>
      <c r="F2625" s="80">
        <v>0</v>
      </c>
      <c r="G2625" s="80">
        <v>0</v>
      </c>
      <c r="H2625" s="80">
        <v>0</v>
      </c>
      <c r="I2625" s="80">
        <v>0</v>
      </c>
      <c r="J2625" s="80">
        <v>64</v>
      </c>
      <c r="K2625" s="78">
        <v>499400</v>
      </c>
    </row>
    <row r="2626" spans="1:11">
      <c r="A2626" s="72" t="s">
        <v>102</v>
      </c>
      <c r="B2626" s="77">
        <v>40</v>
      </c>
      <c r="C2626" s="80">
        <v>0</v>
      </c>
      <c r="D2626" s="80">
        <v>0</v>
      </c>
      <c r="E2626" s="80">
        <f t="shared" si="124"/>
        <v>1870</v>
      </c>
      <c r="F2626" s="80">
        <v>0</v>
      </c>
      <c r="G2626" s="80">
        <v>0</v>
      </c>
      <c r="H2626" s="80">
        <v>0</v>
      </c>
      <c r="I2626" s="80">
        <v>0</v>
      </c>
      <c r="J2626" s="80">
        <v>65</v>
      </c>
      <c r="K2626" s="78">
        <v>533500</v>
      </c>
    </row>
    <row r="2627" spans="1:11">
      <c r="A2627" s="72" t="s">
        <v>102</v>
      </c>
      <c r="B2627" s="77">
        <v>40</v>
      </c>
      <c r="C2627" s="80">
        <v>0</v>
      </c>
      <c r="D2627" s="80">
        <v>0</v>
      </c>
      <c r="E2627" s="80">
        <f t="shared" ref="E2627:E2641" si="125">334+24*(J2627-1)</f>
        <v>1894</v>
      </c>
      <c r="F2627" s="80">
        <v>0</v>
      </c>
      <c r="G2627" s="80">
        <v>0</v>
      </c>
      <c r="H2627" s="80">
        <v>0</v>
      </c>
      <c r="I2627" s="80">
        <v>0</v>
      </c>
      <c r="J2627" s="80">
        <v>66</v>
      </c>
      <c r="K2627" s="78">
        <v>568150</v>
      </c>
    </row>
    <row r="2628" spans="1:11">
      <c r="A2628" s="72" t="s">
        <v>102</v>
      </c>
      <c r="B2628" s="77">
        <v>40</v>
      </c>
      <c r="C2628" s="80">
        <v>0</v>
      </c>
      <c r="D2628" s="80">
        <v>0</v>
      </c>
      <c r="E2628" s="80">
        <f t="shared" si="125"/>
        <v>1918</v>
      </c>
      <c r="F2628" s="80">
        <v>0</v>
      </c>
      <c r="G2628" s="80">
        <v>0</v>
      </c>
      <c r="H2628" s="80">
        <v>0</v>
      </c>
      <c r="I2628" s="80">
        <v>0</v>
      </c>
      <c r="J2628" s="80">
        <v>67</v>
      </c>
      <c r="K2628" s="78">
        <v>606100</v>
      </c>
    </row>
    <row r="2629" spans="1:11">
      <c r="A2629" s="72" t="s">
        <v>102</v>
      </c>
      <c r="B2629" s="77">
        <v>40</v>
      </c>
      <c r="C2629" s="80">
        <v>0</v>
      </c>
      <c r="D2629" s="80">
        <v>0</v>
      </c>
      <c r="E2629" s="80">
        <f t="shared" si="125"/>
        <v>1942</v>
      </c>
      <c r="F2629" s="80">
        <v>0</v>
      </c>
      <c r="G2629" s="80">
        <v>0</v>
      </c>
      <c r="H2629" s="80">
        <v>0</v>
      </c>
      <c r="I2629" s="80">
        <v>0</v>
      </c>
      <c r="J2629" s="80">
        <v>68</v>
      </c>
      <c r="K2629" s="78">
        <v>645700</v>
      </c>
    </row>
    <row r="2630" spans="1:11">
      <c r="A2630" s="72" t="s">
        <v>102</v>
      </c>
      <c r="B2630" s="77">
        <v>40</v>
      </c>
      <c r="C2630" s="80">
        <v>0</v>
      </c>
      <c r="D2630" s="80">
        <v>0</v>
      </c>
      <c r="E2630" s="80">
        <f t="shared" si="125"/>
        <v>1966</v>
      </c>
      <c r="F2630" s="80">
        <v>0</v>
      </c>
      <c r="G2630" s="80">
        <v>0</v>
      </c>
      <c r="H2630" s="80">
        <v>0</v>
      </c>
      <c r="I2630" s="80">
        <v>0</v>
      </c>
      <c r="J2630" s="80">
        <v>69</v>
      </c>
      <c r="K2630" s="78">
        <v>686950</v>
      </c>
    </row>
    <row r="2631" spans="1:11">
      <c r="A2631" s="72" t="s">
        <v>102</v>
      </c>
      <c r="B2631" s="77">
        <v>40</v>
      </c>
      <c r="C2631" s="80">
        <v>0</v>
      </c>
      <c r="D2631" s="80">
        <v>0</v>
      </c>
      <c r="E2631" s="80">
        <f t="shared" si="125"/>
        <v>1990</v>
      </c>
      <c r="F2631" s="80">
        <v>0</v>
      </c>
      <c r="G2631" s="80">
        <v>0</v>
      </c>
      <c r="H2631" s="80">
        <v>0</v>
      </c>
      <c r="I2631" s="80">
        <v>0</v>
      </c>
      <c r="J2631" s="80">
        <v>70</v>
      </c>
      <c r="K2631" s="78">
        <v>730400</v>
      </c>
    </row>
    <row r="2632" spans="1:11">
      <c r="A2632" s="72" t="s">
        <v>102</v>
      </c>
      <c r="B2632" s="77">
        <v>40</v>
      </c>
      <c r="C2632" s="80">
        <v>0</v>
      </c>
      <c r="D2632" s="80">
        <v>0</v>
      </c>
      <c r="E2632" s="80">
        <f t="shared" si="125"/>
        <v>2014</v>
      </c>
      <c r="F2632" s="80">
        <v>0</v>
      </c>
      <c r="G2632" s="80">
        <v>0</v>
      </c>
      <c r="H2632" s="80">
        <v>0</v>
      </c>
      <c r="I2632" s="80">
        <v>0</v>
      </c>
      <c r="J2632" s="80">
        <v>71</v>
      </c>
      <c r="K2632" s="78">
        <v>776600</v>
      </c>
    </row>
    <row r="2633" spans="1:11">
      <c r="A2633" s="72" t="s">
        <v>102</v>
      </c>
      <c r="B2633" s="77">
        <v>40</v>
      </c>
      <c r="C2633" s="80">
        <v>0</v>
      </c>
      <c r="D2633" s="80">
        <v>0</v>
      </c>
      <c r="E2633" s="80">
        <f t="shared" si="125"/>
        <v>2038</v>
      </c>
      <c r="F2633" s="80">
        <v>0</v>
      </c>
      <c r="G2633" s="80">
        <v>0</v>
      </c>
      <c r="H2633" s="80">
        <v>0</v>
      </c>
      <c r="I2633" s="80">
        <v>0</v>
      </c>
      <c r="J2633" s="80">
        <v>72</v>
      </c>
      <c r="K2633" s="78">
        <v>824450</v>
      </c>
    </row>
    <row r="2634" spans="1:11">
      <c r="A2634" s="72" t="s">
        <v>102</v>
      </c>
      <c r="B2634" s="77">
        <v>40</v>
      </c>
      <c r="C2634" s="80">
        <v>0</v>
      </c>
      <c r="D2634" s="80">
        <v>0</v>
      </c>
      <c r="E2634" s="80">
        <f t="shared" si="125"/>
        <v>2062</v>
      </c>
      <c r="F2634" s="80">
        <v>0</v>
      </c>
      <c r="G2634" s="80">
        <v>0</v>
      </c>
      <c r="H2634" s="80">
        <v>0</v>
      </c>
      <c r="I2634" s="80">
        <v>0</v>
      </c>
      <c r="J2634" s="80">
        <v>73</v>
      </c>
      <c r="K2634" s="78">
        <v>875600</v>
      </c>
    </row>
    <row r="2635" spans="1:11">
      <c r="A2635" s="72" t="s">
        <v>102</v>
      </c>
      <c r="B2635" s="77">
        <v>40</v>
      </c>
      <c r="C2635" s="80">
        <v>0</v>
      </c>
      <c r="D2635" s="80">
        <v>0</v>
      </c>
      <c r="E2635" s="80">
        <f t="shared" si="125"/>
        <v>2086</v>
      </c>
      <c r="F2635" s="80">
        <v>0</v>
      </c>
      <c r="G2635" s="80">
        <v>0</v>
      </c>
      <c r="H2635" s="80">
        <v>0</v>
      </c>
      <c r="I2635" s="80">
        <v>0</v>
      </c>
      <c r="J2635" s="80">
        <v>74</v>
      </c>
      <c r="K2635" s="78">
        <v>929500</v>
      </c>
    </row>
    <row r="2636" spans="1:11">
      <c r="A2636" s="72" t="s">
        <v>102</v>
      </c>
      <c r="B2636" s="77">
        <v>40</v>
      </c>
      <c r="C2636" s="80">
        <v>0</v>
      </c>
      <c r="D2636" s="80">
        <v>0</v>
      </c>
      <c r="E2636" s="80">
        <f t="shared" si="125"/>
        <v>2110</v>
      </c>
      <c r="F2636" s="80">
        <v>0</v>
      </c>
      <c r="G2636" s="80">
        <v>0</v>
      </c>
      <c r="H2636" s="80">
        <v>0</v>
      </c>
      <c r="I2636" s="80">
        <v>0</v>
      </c>
      <c r="J2636" s="80">
        <v>75</v>
      </c>
      <c r="K2636" s="78">
        <v>985600</v>
      </c>
    </row>
    <row r="2637" spans="1:11">
      <c r="A2637" s="72" t="s">
        <v>102</v>
      </c>
      <c r="B2637" s="77">
        <v>40</v>
      </c>
      <c r="C2637" s="80">
        <v>0</v>
      </c>
      <c r="D2637" s="80">
        <v>0</v>
      </c>
      <c r="E2637" s="80">
        <f t="shared" si="125"/>
        <v>2134</v>
      </c>
      <c r="F2637" s="80">
        <v>0</v>
      </c>
      <c r="G2637" s="80">
        <v>0</v>
      </c>
      <c r="H2637" s="80">
        <v>0</v>
      </c>
      <c r="I2637" s="80">
        <v>0</v>
      </c>
      <c r="J2637" s="80">
        <v>76</v>
      </c>
      <c r="K2637" s="78">
        <v>1043900</v>
      </c>
    </row>
    <row r="2638" spans="1:11">
      <c r="A2638" s="72" t="s">
        <v>102</v>
      </c>
      <c r="B2638" s="77">
        <v>40</v>
      </c>
      <c r="C2638" s="80">
        <v>0</v>
      </c>
      <c r="D2638" s="80">
        <v>0</v>
      </c>
      <c r="E2638" s="80">
        <f t="shared" si="125"/>
        <v>2158</v>
      </c>
      <c r="F2638" s="80">
        <v>0</v>
      </c>
      <c r="G2638" s="80">
        <v>0</v>
      </c>
      <c r="H2638" s="80">
        <v>0</v>
      </c>
      <c r="I2638" s="80">
        <v>0</v>
      </c>
      <c r="J2638" s="80">
        <v>77</v>
      </c>
      <c r="K2638" s="78">
        <v>1106050</v>
      </c>
    </row>
    <row r="2639" spans="1:11">
      <c r="A2639" s="72" t="s">
        <v>102</v>
      </c>
      <c r="B2639" s="77">
        <v>40</v>
      </c>
      <c r="C2639" s="80">
        <v>0</v>
      </c>
      <c r="D2639" s="80">
        <v>0</v>
      </c>
      <c r="E2639" s="80">
        <f t="shared" si="125"/>
        <v>2182</v>
      </c>
      <c r="F2639" s="80">
        <v>0</v>
      </c>
      <c r="G2639" s="80">
        <v>0</v>
      </c>
      <c r="H2639" s="80">
        <v>0</v>
      </c>
      <c r="I2639" s="80">
        <v>0</v>
      </c>
      <c r="J2639" s="80">
        <v>78</v>
      </c>
      <c r="K2639" s="78">
        <v>1170950</v>
      </c>
    </row>
    <row r="2640" spans="1:11">
      <c r="A2640" s="72" t="s">
        <v>102</v>
      </c>
      <c r="B2640" s="77">
        <v>40</v>
      </c>
      <c r="C2640" s="80">
        <v>0</v>
      </c>
      <c r="D2640" s="80">
        <v>0</v>
      </c>
      <c r="E2640" s="80">
        <f t="shared" si="125"/>
        <v>2206</v>
      </c>
      <c r="F2640" s="80">
        <v>0</v>
      </c>
      <c r="G2640" s="80">
        <v>0</v>
      </c>
      <c r="H2640" s="80">
        <v>0</v>
      </c>
      <c r="I2640" s="80">
        <v>0</v>
      </c>
      <c r="J2640" s="80">
        <v>79</v>
      </c>
      <c r="K2640" s="78">
        <v>1239700</v>
      </c>
    </row>
    <row r="2641" spans="1:11">
      <c r="A2641" s="72" t="s">
        <v>102</v>
      </c>
      <c r="B2641" s="77">
        <v>40</v>
      </c>
      <c r="C2641" s="80">
        <v>0</v>
      </c>
      <c r="D2641" s="80">
        <v>0</v>
      </c>
      <c r="E2641" s="80">
        <f t="shared" si="125"/>
        <v>2230</v>
      </c>
      <c r="F2641" s="80">
        <v>0</v>
      </c>
      <c r="G2641" s="80">
        <v>0</v>
      </c>
      <c r="H2641" s="80">
        <v>0</v>
      </c>
      <c r="I2641" s="80">
        <v>0</v>
      </c>
      <c r="J2641" s="80">
        <v>80</v>
      </c>
      <c r="K2641" s="78">
        <v>1310650</v>
      </c>
    </row>
    <row r="2642" spans="1:11">
      <c r="A2642" s="82" t="s">
        <v>103</v>
      </c>
      <c r="B2642" s="80">
        <v>60</v>
      </c>
      <c r="C2642" s="80">
        <v>0</v>
      </c>
      <c r="D2642" s="80">
        <v>0</v>
      </c>
      <c r="E2642" s="80">
        <f>440+32*(J2642-1)</f>
        <v>440</v>
      </c>
      <c r="F2642" s="80">
        <v>0</v>
      </c>
      <c r="G2642" s="80">
        <v>0</v>
      </c>
      <c r="H2642" s="80">
        <v>0</v>
      </c>
      <c r="I2642" s="80">
        <v>0</v>
      </c>
      <c r="J2642" s="80">
        <v>1</v>
      </c>
      <c r="K2642" s="78">
        <v>121</v>
      </c>
    </row>
    <row r="2643" spans="1:11">
      <c r="A2643" s="82" t="s">
        <v>103</v>
      </c>
      <c r="B2643" s="80">
        <v>60</v>
      </c>
      <c r="C2643" s="80">
        <v>0</v>
      </c>
      <c r="D2643" s="80">
        <v>0</v>
      </c>
      <c r="E2643" s="80">
        <f t="shared" ref="E2643:E2706" si="126">440+32*(J2643-1)</f>
        <v>472</v>
      </c>
      <c r="F2643" s="80">
        <v>0</v>
      </c>
      <c r="G2643" s="80">
        <v>0</v>
      </c>
      <c r="H2643" s="80">
        <v>0</v>
      </c>
      <c r="I2643" s="80">
        <v>0</v>
      </c>
      <c r="J2643" s="80">
        <v>2</v>
      </c>
      <c r="K2643" s="78">
        <v>165</v>
      </c>
    </row>
    <row r="2644" spans="1:11">
      <c r="A2644" s="82" t="s">
        <v>103</v>
      </c>
      <c r="B2644" s="80">
        <v>60</v>
      </c>
      <c r="C2644" s="80">
        <v>0</v>
      </c>
      <c r="D2644" s="80">
        <v>0</v>
      </c>
      <c r="E2644" s="80">
        <f t="shared" si="126"/>
        <v>504</v>
      </c>
      <c r="F2644" s="80">
        <v>0</v>
      </c>
      <c r="G2644" s="80">
        <v>0</v>
      </c>
      <c r="H2644" s="80">
        <v>0</v>
      </c>
      <c r="I2644" s="80">
        <v>0</v>
      </c>
      <c r="J2644" s="80">
        <v>3</v>
      </c>
      <c r="K2644" s="78">
        <v>215</v>
      </c>
    </row>
    <row r="2645" spans="1:11">
      <c r="A2645" s="82" t="s">
        <v>103</v>
      </c>
      <c r="B2645" s="80">
        <v>60</v>
      </c>
      <c r="C2645" s="80">
        <v>0</v>
      </c>
      <c r="D2645" s="80">
        <v>0</v>
      </c>
      <c r="E2645" s="80">
        <f t="shared" si="126"/>
        <v>536</v>
      </c>
      <c r="F2645" s="80">
        <v>0</v>
      </c>
      <c r="G2645" s="80">
        <v>0</v>
      </c>
      <c r="H2645" s="80">
        <v>0</v>
      </c>
      <c r="I2645" s="80">
        <v>0</v>
      </c>
      <c r="J2645" s="80">
        <v>4</v>
      </c>
      <c r="K2645" s="78">
        <v>275</v>
      </c>
    </row>
    <row r="2646" spans="1:11">
      <c r="A2646" s="82" t="s">
        <v>103</v>
      </c>
      <c r="B2646" s="80">
        <v>60</v>
      </c>
      <c r="C2646" s="80">
        <v>0</v>
      </c>
      <c r="D2646" s="80">
        <v>0</v>
      </c>
      <c r="E2646" s="80">
        <f t="shared" si="126"/>
        <v>568</v>
      </c>
      <c r="F2646" s="80">
        <v>0</v>
      </c>
      <c r="G2646" s="80">
        <v>0</v>
      </c>
      <c r="H2646" s="80">
        <v>0</v>
      </c>
      <c r="I2646" s="80">
        <v>0</v>
      </c>
      <c r="J2646" s="80">
        <v>5</v>
      </c>
      <c r="K2646" s="78">
        <v>358</v>
      </c>
    </row>
    <row r="2647" spans="1:11">
      <c r="A2647" s="82" t="s">
        <v>103</v>
      </c>
      <c r="B2647" s="80">
        <v>60</v>
      </c>
      <c r="C2647" s="80">
        <v>0</v>
      </c>
      <c r="D2647" s="80">
        <v>0</v>
      </c>
      <c r="E2647" s="80">
        <f t="shared" si="126"/>
        <v>600</v>
      </c>
      <c r="F2647" s="80">
        <v>0</v>
      </c>
      <c r="G2647" s="80">
        <v>0</v>
      </c>
      <c r="H2647" s="80">
        <v>0</v>
      </c>
      <c r="I2647" s="80">
        <v>0</v>
      </c>
      <c r="J2647" s="80">
        <v>6</v>
      </c>
      <c r="K2647" s="78">
        <v>484</v>
      </c>
    </row>
    <row r="2648" spans="1:11">
      <c r="A2648" s="82" t="s">
        <v>103</v>
      </c>
      <c r="B2648" s="80">
        <v>60</v>
      </c>
      <c r="C2648" s="80">
        <v>0</v>
      </c>
      <c r="D2648" s="80">
        <v>0</v>
      </c>
      <c r="E2648" s="80">
        <f t="shared" si="126"/>
        <v>632</v>
      </c>
      <c r="F2648" s="80">
        <v>0</v>
      </c>
      <c r="G2648" s="80">
        <v>0</v>
      </c>
      <c r="H2648" s="80">
        <v>0</v>
      </c>
      <c r="I2648" s="80">
        <v>0</v>
      </c>
      <c r="J2648" s="80">
        <v>7</v>
      </c>
      <c r="K2648" s="78">
        <v>660</v>
      </c>
    </row>
    <row r="2649" spans="1:11">
      <c r="A2649" s="82" t="s">
        <v>103</v>
      </c>
      <c r="B2649" s="80">
        <v>60</v>
      </c>
      <c r="C2649" s="80">
        <v>0</v>
      </c>
      <c r="D2649" s="80">
        <v>0</v>
      </c>
      <c r="E2649" s="80">
        <f t="shared" si="126"/>
        <v>664</v>
      </c>
      <c r="F2649" s="80">
        <v>0</v>
      </c>
      <c r="G2649" s="80">
        <v>0</v>
      </c>
      <c r="H2649" s="80">
        <v>0</v>
      </c>
      <c r="I2649" s="80">
        <v>0</v>
      </c>
      <c r="J2649" s="80">
        <v>8</v>
      </c>
      <c r="K2649" s="78">
        <v>825</v>
      </c>
    </row>
    <row r="2650" spans="1:11">
      <c r="A2650" s="82" t="s">
        <v>103</v>
      </c>
      <c r="B2650" s="80">
        <v>60</v>
      </c>
      <c r="C2650" s="80">
        <v>0</v>
      </c>
      <c r="D2650" s="80">
        <v>0</v>
      </c>
      <c r="E2650" s="80">
        <f t="shared" si="126"/>
        <v>696</v>
      </c>
      <c r="F2650" s="80">
        <v>0</v>
      </c>
      <c r="G2650" s="80">
        <v>0</v>
      </c>
      <c r="H2650" s="80">
        <v>0</v>
      </c>
      <c r="I2650" s="80">
        <v>0</v>
      </c>
      <c r="J2650" s="80">
        <v>9</v>
      </c>
      <c r="K2650" s="78">
        <v>990</v>
      </c>
    </row>
    <row r="2651" spans="1:11">
      <c r="A2651" s="82" t="s">
        <v>103</v>
      </c>
      <c r="B2651" s="80">
        <v>60</v>
      </c>
      <c r="C2651" s="80">
        <v>0</v>
      </c>
      <c r="D2651" s="80">
        <v>0</v>
      </c>
      <c r="E2651" s="80">
        <f t="shared" si="126"/>
        <v>728</v>
      </c>
      <c r="F2651" s="80">
        <v>0</v>
      </c>
      <c r="G2651" s="80">
        <v>0</v>
      </c>
      <c r="H2651" s="80">
        <v>0</v>
      </c>
      <c r="I2651" s="80">
        <v>0</v>
      </c>
      <c r="J2651" s="80">
        <v>10</v>
      </c>
      <c r="K2651" s="78">
        <v>1265</v>
      </c>
    </row>
    <row r="2652" spans="1:11">
      <c r="A2652" s="82" t="s">
        <v>103</v>
      </c>
      <c r="B2652" s="80">
        <v>60</v>
      </c>
      <c r="C2652" s="80">
        <v>0</v>
      </c>
      <c r="D2652" s="80">
        <v>0</v>
      </c>
      <c r="E2652" s="80">
        <f t="shared" si="126"/>
        <v>760</v>
      </c>
      <c r="F2652" s="80">
        <v>0</v>
      </c>
      <c r="G2652" s="80">
        <v>0</v>
      </c>
      <c r="H2652" s="80">
        <v>0</v>
      </c>
      <c r="I2652" s="80">
        <v>0</v>
      </c>
      <c r="J2652" s="80">
        <v>11</v>
      </c>
      <c r="K2652" s="78">
        <v>1595</v>
      </c>
    </row>
    <row r="2653" spans="1:11">
      <c r="A2653" s="82" t="s">
        <v>103</v>
      </c>
      <c r="B2653" s="80">
        <v>60</v>
      </c>
      <c r="C2653" s="80">
        <v>0</v>
      </c>
      <c r="D2653" s="80">
        <v>0</v>
      </c>
      <c r="E2653" s="80">
        <f t="shared" si="126"/>
        <v>792</v>
      </c>
      <c r="F2653" s="80">
        <v>0</v>
      </c>
      <c r="G2653" s="80">
        <v>0</v>
      </c>
      <c r="H2653" s="80">
        <v>0</v>
      </c>
      <c r="I2653" s="80">
        <v>0</v>
      </c>
      <c r="J2653" s="80">
        <v>12</v>
      </c>
      <c r="K2653" s="78">
        <v>1870</v>
      </c>
    </row>
    <row r="2654" spans="1:11">
      <c r="A2654" s="82" t="s">
        <v>103</v>
      </c>
      <c r="B2654" s="80">
        <v>60</v>
      </c>
      <c r="C2654" s="80">
        <v>0</v>
      </c>
      <c r="D2654" s="80">
        <v>0</v>
      </c>
      <c r="E2654" s="80">
        <f t="shared" si="126"/>
        <v>824</v>
      </c>
      <c r="F2654" s="80">
        <v>0</v>
      </c>
      <c r="G2654" s="80">
        <v>0</v>
      </c>
      <c r="H2654" s="80">
        <v>0</v>
      </c>
      <c r="I2654" s="80">
        <v>0</v>
      </c>
      <c r="J2654" s="80">
        <v>13</v>
      </c>
      <c r="K2654" s="78">
        <v>2310</v>
      </c>
    </row>
    <row r="2655" spans="1:11">
      <c r="A2655" s="82" t="s">
        <v>103</v>
      </c>
      <c r="B2655" s="80">
        <v>60</v>
      </c>
      <c r="C2655" s="80">
        <v>0</v>
      </c>
      <c r="D2655" s="80">
        <v>0</v>
      </c>
      <c r="E2655" s="80">
        <f t="shared" si="126"/>
        <v>856</v>
      </c>
      <c r="F2655" s="80">
        <v>0</v>
      </c>
      <c r="G2655" s="80">
        <v>0</v>
      </c>
      <c r="H2655" s="80">
        <v>0</v>
      </c>
      <c r="I2655" s="80">
        <v>0</v>
      </c>
      <c r="J2655" s="80">
        <v>14</v>
      </c>
      <c r="K2655" s="78">
        <v>2750</v>
      </c>
    </row>
    <row r="2656" spans="1:11">
      <c r="A2656" s="82" t="s">
        <v>103</v>
      </c>
      <c r="B2656" s="80">
        <v>60</v>
      </c>
      <c r="C2656" s="80">
        <v>0</v>
      </c>
      <c r="D2656" s="80">
        <v>0</v>
      </c>
      <c r="E2656" s="80">
        <f t="shared" si="126"/>
        <v>888</v>
      </c>
      <c r="F2656" s="80">
        <v>0</v>
      </c>
      <c r="G2656" s="80">
        <v>0</v>
      </c>
      <c r="H2656" s="80">
        <v>0</v>
      </c>
      <c r="I2656" s="80">
        <v>0</v>
      </c>
      <c r="J2656" s="80">
        <v>15</v>
      </c>
      <c r="K2656" s="78">
        <v>3355</v>
      </c>
    </row>
    <row r="2657" spans="1:11">
      <c r="A2657" s="82" t="s">
        <v>103</v>
      </c>
      <c r="B2657" s="80">
        <v>60</v>
      </c>
      <c r="C2657" s="80">
        <v>0</v>
      </c>
      <c r="D2657" s="80">
        <v>0</v>
      </c>
      <c r="E2657" s="80">
        <f t="shared" si="126"/>
        <v>920</v>
      </c>
      <c r="F2657" s="80">
        <v>0</v>
      </c>
      <c r="G2657" s="80">
        <v>0</v>
      </c>
      <c r="H2657" s="80">
        <v>0</v>
      </c>
      <c r="I2657" s="80">
        <v>0</v>
      </c>
      <c r="J2657" s="80">
        <v>16</v>
      </c>
      <c r="K2657" s="78">
        <v>3960</v>
      </c>
    </row>
    <row r="2658" spans="1:11">
      <c r="A2658" s="82" t="s">
        <v>103</v>
      </c>
      <c r="B2658" s="80">
        <v>60</v>
      </c>
      <c r="C2658" s="80">
        <v>0</v>
      </c>
      <c r="D2658" s="80">
        <v>0</v>
      </c>
      <c r="E2658" s="80">
        <f t="shared" si="126"/>
        <v>952</v>
      </c>
      <c r="F2658" s="80">
        <v>0</v>
      </c>
      <c r="G2658" s="80">
        <v>0</v>
      </c>
      <c r="H2658" s="80">
        <v>0</v>
      </c>
      <c r="I2658" s="80">
        <v>0</v>
      </c>
      <c r="J2658" s="80">
        <v>17</v>
      </c>
      <c r="K2658" s="78">
        <v>4730</v>
      </c>
    </row>
    <row r="2659" spans="1:11">
      <c r="A2659" s="82" t="s">
        <v>103</v>
      </c>
      <c r="B2659" s="80">
        <v>60</v>
      </c>
      <c r="C2659" s="80">
        <v>0</v>
      </c>
      <c r="D2659" s="80">
        <v>0</v>
      </c>
      <c r="E2659" s="80">
        <f t="shared" si="126"/>
        <v>984</v>
      </c>
      <c r="F2659" s="80">
        <v>0</v>
      </c>
      <c r="G2659" s="80">
        <v>0</v>
      </c>
      <c r="H2659" s="80">
        <v>0</v>
      </c>
      <c r="I2659" s="80">
        <v>0</v>
      </c>
      <c r="J2659" s="80">
        <v>18</v>
      </c>
      <c r="K2659" s="78">
        <v>5500</v>
      </c>
    </row>
    <row r="2660" spans="1:11">
      <c r="A2660" s="82" t="s">
        <v>103</v>
      </c>
      <c r="B2660" s="80">
        <v>60</v>
      </c>
      <c r="C2660" s="80">
        <v>0</v>
      </c>
      <c r="D2660" s="80">
        <v>0</v>
      </c>
      <c r="E2660" s="80">
        <f t="shared" si="126"/>
        <v>1016</v>
      </c>
      <c r="F2660" s="80">
        <v>0</v>
      </c>
      <c r="G2660" s="80">
        <v>0</v>
      </c>
      <c r="H2660" s="80">
        <v>0</v>
      </c>
      <c r="I2660" s="80">
        <v>0</v>
      </c>
      <c r="J2660" s="80">
        <v>19</v>
      </c>
      <c r="K2660" s="78">
        <v>6435</v>
      </c>
    </row>
    <row r="2661" spans="1:11">
      <c r="A2661" s="82" t="s">
        <v>103</v>
      </c>
      <c r="B2661" s="80">
        <v>60</v>
      </c>
      <c r="C2661" s="80">
        <v>0</v>
      </c>
      <c r="D2661" s="80">
        <v>0</v>
      </c>
      <c r="E2661" s="80">
        <f t="shared" si="126"/>
        <v>1048</v>
      </c>
      <c r="F2661" s="80">
        <v>0</v>
      </c>
      <c r="G2661" s="80">
        <v>0</v>
      </c>
      <c r="H2661" s="80">
        <v>0</v>
      </c>
      <c r="I2661" s="80">
        <v>0</v>
      </c>
      <c r="J2661" s="80">
        <v>20</v>
      </c>
      <c r="K2661" s="78">
        <v>7480</v>
      </c>
    </row>
    <row r="2662" spans="1:11">
      <c r="A2662" s="82" t="s">
        <v>103</v>
      </c>
      <c r="B2662" s="80">
        <v>60</v>
      </c>
      <c r="C2662" s="80">
        <v>0</v>
      </c>
      <c r="D2662" s="80">
        <v>0</v>
      </c>
      <c r="E2662" s="80">
        <f t="shared" si="126"/>
        <v>1080</v>
      </c>
      <c r="F2662" s="80">
        <v>0</v>
      </c>
      <c r="G2662" s="80">
        <v>0</v>
      </c>
      <c r="H2662" s="80">
        <v>0</v>
      </c>
      <c r="I2662" s="80">
        <v>0</v>
      </c>
      <c r="J2662" s="80">
        <v>21</v>
      </c>
      <c r="K2662" s="78">
        <v>8745</v>
      </c>
    </row>
    <row r="2663" spans="1:11">
      <c r="A2663" s="82" t="s">
        <v>103</v>
      </c>
      <c r="B2663" s="80">
        <v>60</v>
      </c>
      <c r="C2663" s="80">
        <v>0</v>
      </c>
      <c r="D2663" s="80">
        <v>0</v>
      </c>
      <c r="E2663" s="80">
        <f t="shared" si="126"/>
        <v>1112</v>
      </c>
      <c r="F2663" s="80">
        <v>0</v>
      </c>
      <c r="G2663" s="80">
        <v>0</v>
      </c>
      <c r="H2663" s="80">
        <v>0</v>
      </c>
      <c r="I2663" s="80">
        <v>0</v>
      </c>
      <c r="J2663" s="80">
        <v>22</v>
      </c>
      <c r="K2663" s="78">
        <v>10065</v>
      </c>
    </row>
    <row r="2664" spans="1:11">
      <c r="A2664" s="82" t="s">
        <v>103</v>
      </c>
      <c r="B2664" s="80">
        <v>60</v>
      </c>
      <c r="C2664" s="80">
        <v>0</v>
      </c>
      <c r="D2664" s="80">
        <v>0</v>
      </c>
      <c r="E2664" s="80">
        <f t="shared" si="126"/>
        <v>1144</v>
      </c>
      <c r="F2664" s="80">
        <v>0</v>
      </c>
      <c r="G2664" s="80">
        <v>0</v>
      </c>
      <c r="H2664" s="80">
        <v>0</v>
      </c>
      <c r="I2664" s="80">
        <v>0</v>
      </c>
      <c r="J2664" s="80">
        <v>23</v>
      </c>
      <c r="K2664" s="78">
        <v>11605</v>
      </c>
    </row>
    <row r="2665" spans="1:11">
      <c r="A2665" s="82" t="s">
        <v>103</v>
      </c>
      <c r="B2665" s="80">
        <v>60</v>
      </c>
      <c r="C2665" s="80">
        <v>0</v>
      </c>
      <c r="D2665" s="80">
        <v>0</v>
      </c>
      <c r="E2665" s="80">
        <f t="shared" si="126"/>
        <v>1176</v>
      </c>
      <c r="F2665" s="80">
        <v>0</v>
      </c>
      <c r="G2665" s="80">
        <v>0</v>
      </c>
      <c r="H2665" s="80">
        <v>0</v>
      </c>
      <c r="I2665" s="80">
        <v>0</v>
      </c>
      <c r="J2665" s="80">
        <v>24</v>
      </c>
      <c r="K2665" s="78">
        <v>13255</v>
      </c>
    </row>
    <row r="2666" spans="1:11">
      <c r="A2666" s="82" t="s">
        <v>103</v>
      </c>
      <c r="B2666" s="80">
        <v>60</v>
      </c>
      <c r="C2666" s="80">
        <v>0</v>
      </c>
      <c r="D2666" s="80">
        <v>0</v>
      </c>
      <c r="E2666" s="80">
        <f t="shared" si="126"/>
        <v>1208</v>
      </c>
      <c r="F2666" s="80">
        <v>0</v>
      </c>
      <c r="G2666" s="80">
        <v>0</v>
      </c>
      <c r="H2666" s="80">
        <v>0</v>
      </c>
      <c r="I2666" s="80">
        <v>0</v>
      </c>
      <c r="J2666" s="80">
        <v>25</v>
      </c>
      <c r="K2666" s="78">
        <v>15070</v>
      </c>
    </row>
    <row r="2667" spans="1:11">
      <c r="A2667" s="82" t="s">
        <v>103</v>
      </c>
      <c r="B2667" s="80">
        <v>60</v>
      </c>
      <c r="C2667" s="80">
        <v>0</v>
      </c>
      <c r="D2667" s="80">
        <v>0</v>
      </c>
      <c r="E2667" s="80">
        <f t="shared" si="126"/>
        <v>1240</v>
      </c>
      <c r="F2667" s="80">
        <v>0</v>
      </c>
      <c r="G2667" s="80">
        <v>0</v>
      </c>
      <c r="H2667" s="80">
        <v>0</v>
      </c>
      <c r="I2667" s="80">
        <v>0</v>
      </c>
      <c r="J2667" s="80">
        <v>26</v>
      </c>
      <c r="K2667" s="78">
        <v>17215</v>
      </c>
    </row>
    <row r="2668" spans="1:11">
      <c r="A2668" s="82" t="s">
        <v>103</v>
      </c>
      <c r="B2668" s="80">
        <v>60</v>
      </c>
      <c r="C2668" s="80">
        <v>0</v>
      </c>
      <c r="D2668" s="80">
        <v>0</v>
      </c>
      <c r="E2668" s="80">
        <f t="shared" si="126"/>
        <v>1272</v>
      </c>
      <c r="F2668" s="80">
        <v>0</v>
      </c>
      <c r="G2668" s="80">
        <v>0</v>
      </c>
      <c r="H2668" s="80">
        <v>0</v>
      </c>
      <c r="I2668" s="80">
        <v>0</v>
      </c>
      <c r="J2668" s="80">
        <v>27</v>
      </c>
      <c r="K2668" s="78">
        <v>19470</v>
      </c>
    </row>
    <row r="2669" spans="1:11">
      <c r="A2669" s="82" t="s">
        <v>103</v>
      </c>
      <c r="B2669" s="80">
        <v>60</v>
      </c>
      <c r="C2669" s="80">
        <v>0</v>
      </c>
      <c r="D2669" s="80">
        <v>0</v>
      </c>
      <c r="E2669" s="80">
        <f t="shared" si="126"/>
        <v>1304</v>
      </c>
      <c r="F2669" s="80">
        <v>0</v>
      </c>
      <c r="G2669" s="80">
        <v>0</v>
      </c>
      <c r="H2669" s="80">
        <v>0</v>
      </c>
      <c r="I2669" s="80">
        <v>0</v>
      </c>
      <c r="J2669" s="80">
        <v>28</v>
      </c>
      <c r="K2669" s="78">
        <v>22055</v>
      </c>
    </row>
    <row r="2670" spans="1:11">
      <c r="A2670" s="82" t="s">
        <v>103</v>
      </c>
      <c r="B2670" s="80">
        <v>60</v>
      </c>
      <c r="C2670" s="80">
        <v>0</v>
      </c>
      <c r="D2670" s="80">
        <v>0</v>
      </c>
      <c r="E2670" s="80">
        <f t="shared" si="126"/>
        <v>1336</v>
      </c>
      <c r="F2670" s="80">
        <v>0</v>
      </c>
      <c r="G2670" s="80">
        <v>0</v>
      </c>
      <c r="H2670" s="80">
        <v>0</v>
      </c>
      <c r="I2670" s="80">
        <v>0</v>
      </c>
      <c r="J2670" s="80">
        <v>29</v>
      </c>
      <c r="K2670" s="78">
        <v>24805</v>
      </c>
    </row>
    <row r="2671" spans="1:11">
      <c r="A2671" s="82" t="s">
        <v>103</v>
      </c>
      <c r="B2671" s="80">
        <v>60</v>
      </c>
      <c r="C2671" s="80">
        <v>0</v>
      </c>
      <c r="D2671" s="80">
        <v>0</v>
      </c>
      <c r="E2671" s="80">
        <f t="shared" si="126"/>
        <v>1368</v>
      </c>
      <c r="F2671" s="80">
        <v>0</v>
      </c>
      <c r="G2671" s="80">
        <v>0</v>
      </c>
      <c r="H2671" s="80">
        <v>0</v>
      </c>
      <c r="I2671" s="80">
        <v>0</v>
      </c>
      <c r="J2671" s="80">
        <v>30</v>
      </c>
      <c r="K2671" s="78">
        <v>27830</v>
      </c>
    </row>
    <row r="2672" spans="1:11">
      <c r="A2672" s="82" t="s">
        <v>103</v>
      </c>
      <c r="B2672" s="80">
        <v>60</v>
      </c>
      <c r="C2672" s="80">
        <v>0</v>
      </c>
      <c r="D2672" s="80">
        <v>0</v>
      </c>
      <c r="E2672" s="80">
        <f t="shared" si="126"/>
        <v>1400</v>
      </c>
      <c r="F2672" s="80">
        <v>0</v>
      </c>
      <c r="G2672" s="80">
        <v>0</v>
      </c>
      <c r="H2672" s="80">
        <v>0</v>
      </c>
      <c r="I2672" s="80">
        <v>0</v>
      </c>
      <c r="J2672" s="80">
        <v>31</v>
      </c>
      <c r="K2672" s="78">
        <v>31240</v>
      </c>
    </row>
    <row r="2673" spans="1:11">
      <c r="A2673" s="82" t="s">
        <v>103</v>
      </c>
      <c r="B2673" s="80">
        <v>60</v>
      </c>
      <c r="C2673" s="80">
        <v>0</v>
      </c>
      <c r="D2673" s="80">
        <v>0</v>
      </c>
      <c r="E2673" s="80">
        <f t="shared" si="126"/>
        <v>1432</v>
      </c>
      <c r="F2673" s="80">
        <v>0</v>
      </c>
      <c r="G2673" s="80">
        <v>0</v>
      </c>
      <c r="H2673" s="80">
        <v>0</v>
      </c>
      <c r="I2673" s="80">
        <v>0</v>
      </c>
      <c r="J2673" s="80">
        <v>32</v>
      </c>
      <c r="K2673" s="78">
        <v>34760</v>
      </c>
    </row>
    <row r="2674" spans="1:11">
      <c r="A2674" s="82" t="s">
        <v>103</v>
      </c>
      <c r="B2674" s="80">
        <v>60</v>
      </c>
      <c r="C2674" s="80">
        <v>0</v>
      </c>
      <c r="D2674" s="80">
        <v>0</v>
      </c>
      <c r="E2674" s="80">
        <f t="shared" si="126"/>
        <v>1464</v>
      </c>
      <c r="F2674" s="80">
        <v>0</v>
      </c>
      <c r="G2674" s="80">
        <v>0</v>
      </c>
      <c r="H2674" s="80">
        <v>0</v>
      </c>
      <c r="I2674" s="80">
        <v>0</v>
      </c>
      <c r="J2674" s="80">
        <v>33</v>
      </c>
      <c r="K2674" s="78">
        <v>38830</v>
      </c>
    </row>
    <row r="2675" spans="1:11">
      <c r="A2675" s="82" t="s">
        <v>103</v>
      </c>
      <c r="B2675" s="80">
        <v>60</v>
      </c>
      <c r="C2675" s="80">
        <v>0</v>
      </c>
      <c r="D2675" s="80">
        <v>0</v>
      </c>
      <c r="E2675" s="80">
        <f t="shared" si="126"/>
        <v>1496</v>
      </c>
      <c r="F2675" s="80">
        <v>0</v>
      </c>
      <c r="G2675" s="80">
        <v>0</v>
      </c>
      <c r="H2675" s="80">
        <v>0</v>
      </c>
      <c r="I2675" s="80">
        <v>0</v>
      </c>
      <c r="J2675" s="80">
        <v>34</v>
      </c>
      <c r="K2675" s="78">
        <v>43120</v>
      </c>
    </row>
    <row r="2676" spans="1:11">
      <c r="A2676" s="82" t="s">
        <v>103</v>
      </c>
      <c r="B2676" s="80">
        <v>60</v>
      </c>
      <c r="C2676" s="80">
        <v>0</v>
      </c>
      <c r="D2676" s="80">
        <v>0</v>
      </c>
      <c r="E2676" s="80">
        <f t="shared" si="126"/>
        <v>1528</v>
      </c>
      <c r="F2676" s="80">
        <v>0</v>
      </c>
      <c r="G2676" s="80">
        <v>0</v>
      </c>
      <c r="H2676" s="80">
        <v>0</v>
      </c>
      <c r="I2676" s="80">
        <v>0</v>
      </c>
      <c r="J2676" s="80">
        <v>35</v>
      </c>
      <c r="K2676" s="78">
        <v>47850</v>
      </c>
    </row>
    <row r="2677" spans="1:11">
      <c r="A2677" s="82" t="s">
        <v>103</v>
      </c>
      <c r="B2677" s="80">
        <v>60</v>
      </c>
      <c r="C2677" s="80">
        <v>0</v>
      </c>
      <c r="D2677" s="80">
        <v>0</v>
      </c>
      <c r="E2677" s="80">
        <f t="shared" si="126"/>
        <v>1560</v>
      </c>
      <c r="F2677" s="80">
        <v>0</v>
      </c>
      <c r="G2677" s="80">
        <v>0</v>
      </c>
      <c r="H2677" s="80">
        <v>0</v>
      </c>
      <c r="I2677" s="80">
        <v>0</v>
      </c>
      <c r="J2677" s="80">
        <v>36</v>
      </c>
      <c r="K2677" s="78">
        <v>53020</v>
      </c>
    </row>
    <row r="2678" spans="1:11">
      <c r="A2678" s="82" t="s">
        <v>103</v>
      </c>
      <c r="B2678" s="80">
        <v>60</v>
      </c>
      <c r="C2678" s="80">
        <v>0</v>
      </c>
      <c r="D2678" s="80">
        <v>0</v>
      </c>
      <c r="E2678" s="80">
        <f t="shared" si="126"/>
        <v>1592</v>
      </c>
      <c r="F2678" s="80">
        <v>0</v>
      </c>
      <c r="G2678" s="80">
        <v>0</v>
      </c>
      <c r="H2678" s="80">
        <v>0</v>
      </c>
      <c r="I2678" s="80">
        <v>0</v>
      </c>
      <c r="J2678" s="80">
        <v>37</v>
      </c>
      <c r="K2678" s="78">
        <v>58850</v>
      </c>
    </row>
    <row r="2679" spans="1:11">
      <c r="A2679" s="82" t="s">
        <v>103</v>
      </c>
      <c r="B2679" s="80">
        <v>60</v>
      </c>
      <c r="C2679" s="80">
        <v>0</v>
      </c>
      <c r="D2679" s="80">
        <v>0</v>
      </c>
      <c r="E2679" s="80">
        <f t="shared" si="126"/>
        <v>1624</v>
      </c>
      <c r="F2679" s="80">
        <v>0</v>
      </c>
      <c r="G2679" s="80">
        <v>0</v>
      </c>
      <c r="H2679" s="80">
        <v>0</v>
      </c>
      <c r="I2679" s="80">
        <v>0</v>
      </c>
      <c r="J2679" s="80">
        <v>38</v>
      </c>
      <c r="K2679" s="78">
        <v>64900</v>
      </c>
    </row>
    <row r="2680" spans="1:11">
      <c r="A2680" s="82" t="s">
        <v>103</v>
      </c>
      <c r="B2680" s="80">
        <v>60</v>
      </c>
      <c r="C2680" s="80">
        <v>0</v>
      </c>
      <c r="D2680" s="80">
        <v>0</v>
      </c>
      <c r="E2680" s="80">
        <f t="shared" si="126"/>
        <v>1656</v>
      </c>
      <c r="F2680" s="80">
        <v>0</v>
      </c>
      <c r="G2680" s="80">
        <v>0</v>
      </c>
      <c r="H2680" s="80">
        <v>0</v>
      </c>
      <c r="I2680" s="80">
        <v>0</v>
      </c>
      <c r="J2680" s="80">
        <v>39</v>
      </c>
      <c r="K2680" s="78">
        <v>71500</v>
      </c>
    </row>
    <row r="2681" spans="1:11">
      <c r="A2681" s="82" t="s">
        <v>103</v>
      </c>
      <c r="B2681" s="80">
        <v>60</v>
      </c>
      <c r="C2681" s="80">
        <v>0</v>
      </c>
      <c r="D2681" s="80">
        <v>0</v>
      </c>
      <c r="E2681" s="80">
        <f t="shared" si="126"/>
        <v>1688</v>
      </c>
      <c r="F2681" s="80">
        <v>0</v>
      </c>
      <c r="G2681" s="80">
        <v>0</v>
      </c>
      <c r="H2681" s="80">
        <v>0</v>
      </c>
      <c r="I2681" s="80">
        <v>0</v>
      </c>
      <c r="J2681" s="80">
        <v>40</v>
      </c>
      <c r="K2681" s="78">
        <v>78100</v>
      </c>
    </row>
    <row r="2682" spans="1:11">
      <c r="A2682" s="82" t="s">
        <v>103</v>
      </c>
      <c r="B2682" s="80">
        <v>60</v>
      </c>
      <c r="C2682" s="80">
        <v>0</v>
      </c>
      <c r="D2682" s="80">
        <v>0</v>
      </c>
      <c r="E2682" s="80">
        <f t="shared" si="126"/>
        <v>1720</v>
      </c>
      <c r="F2682" s="80">
        <v>0</v>
      </c>
      <c r="G2682" s="80">
        <v>0</v>
      </c>
      <c r="H2682" s="80">
        <v>0</v>
      </c>
      <c r="I2682" s="80">
        <v>0</v>
      </c>
      <c r="J2682" s="80">
        <v>41</v>
      </c>
      <c r="K2682" s="78">
        <v>85800</v>
      </c>
    </row>
    <row r="2683" spans="1:11">
      <c r="A2683" s="82" t="s">
        <v>103</v>
      </c>
      <c r="B2683" s="80">
        <v>60</v>
      </c>
      <c r="C2683" s="80">
        <v>0</v>
      </c>
      <c r="D2683" s="80">
        <v>0</v>
      </c>
      <c r="E2683" s="80">
        <f t="shared" si="126"/>
        <v>1752</v>
      </c>
      <c r="F2683" s="80">
        <v>0</v>
      </c>
      <c r="G2683" s="80">
        <v>0</v>
      </c>
      <c r="H2683" s="80">
        <v>0</v>
      </c>
      <c r="I2683" s="80">
        <v>0</v>
      </c>
      <c r="J2683" s="80">
        <v>42</v>
      </c>
      <c r="K2683" s="78">
        <v>94050</v>
      </c>
    </row>
    <row r="2684" spans="1:11">
      <c r="A2684" s="82" t="s">
        <v>103</v>
      </c>
      <c r="B2684" s="80">
        <v>60</v>
      </c>
      <c r="C2684" s="80">
        <v>0</v>
      </c>
      <c r="D2684" s="80">
        <v>0</v>
      </c>
      <c r="E2684" s="80">
        <f t="shared" si="126"/>
        <v>1784</v>
      </c>
      <c r="F2684" s="80">
        <v>0</v>
      </c>
      <c r="G2684" s="80">
        <v>0</v>
      </c>
      <c r="H2684" s="80">
        <v>0</v>
      </c>
      <c r="I2684" s="80">
        <v>0</v>
      </c>
      <c r="J2684" s="80">
        <v>43</v>
      </c>
      <c r="K2684" s="78">
        <v>102850</v>
      </c>
    </row>
    <row r="2685" spans="1:11">
      <c r="A2685" s="82" t="s">
        <v>103</v>
      </c>
      <c r="B2685" s="80">
        <v>60</v>
      </c>
      <c r="C2685" s="80">
        <v>0</v>
      </c>
      <c r="D2685" s="80">
        <v>0</v>
      </c>
      <c r="E2685" s="80">
        <f t="shared" si="126"/>
        <v>1816</v>
      </c>
      <c r="F2685" s="80">
        <v>0</v>
      </c>
      <c r="G2685" s="80">
        <v>0</v>
      </c>
      <c r="H2685" s="80">
        <v>0</v>
      </c>
      <c r="I2685" s="80">
        <v>0</v>
      </c>
      <c r="J2685" s="80">
        <v>44</v>
      </c>
      <c r="K2685" s="78">
        <v>112200</v>
      </c>
    </row>
    <row r="2686" spans="1:11">
      <c r="A2686" s="82" t="s">
        <v>103</v>
      </c>
      <c r="B2686" s="80">
        <v>60</v>
      </c>
      <c r="C2686" s="80">
        <v>0</v>
      </c>
      <c r="D2686" s="80">
        <v>0</v>
      </c>
      <c r="E2686" s="80">
        <f t="shared" si="126"/>
        <v>1848</v>
      </c>
      <c r="F2686" s="80">
        <v>0</v>
      </c>
      <c r="G2686" s="80">
        <v>0</v>
      </c>
      <c r="H2686" s="80">
        <v>0</v>
      </c>
      <c r="I2686" s="80">
        <v>0</v>
      </c>
      <c r="J2686" s="80">
        <v>45</v>
      </c>
      <c r="K2686" s="78">
        <v>122100</v>
      </c>
    </row>
    <row r="2687" spans="1:11">
      <c r="A2687" s="82" t="s">
        <v>103</v>
      </c>
      <c r="B2687" s="80">
        <v>60</v>
      </c>
      <c r="C2687" s="80">
        <v>0</v>
      </c>
      <c r="D2687" s="80">
        <v>0</v>
      </c>
      <c r="E2687" s="80">
        <f t="shared" si="126"/>
        <v>1880</v>
      </c>
      <c r="F2687" s="80">
        <v>0</v>
      </c>
      <c r="G2687" s="80">
        <v>0</v>
      </c>
      <c r="H2687" s="80">
        <v>0</v>
      </c>
      <c r="I2687" s="80">
        <v>0</v>
      </c>
      <c r="J2687" s="80">
        <v>46</v>
      </c>
      <c r="K2687" s="78">
        <v>133100</v>
      </c>
    </row>
    <row r="2688" spans="1:11">
      <c r="A2688" s="82" t="s">
        <v>103</v>
      </c>
      <c r="B2688" s="80">
        <v>60</v>
      </c>
      <c r="C2688" s="80">
        <v>0</v>
      </c>
      <c r="D2688" s="80">
        <v>0</v>
      </c>
      <c r="E2688" s="80">
        <f t="shared" si="126"/>
        <v>1912</v>
      </c>
      <c r="F2688" s="80">
        <v>0</v>
      </c>
      <c r="G2688" s="80">
        <v>0</v>
      </c>
      <c r="H2688" s="80">
        <v>0</v>
      </c>
      <c r="I2688" s="80">
        <v>0</v>
      </c>
      <c r="J2688" s="80">
        <v>47</v>
      </c>
      <c r="K2688" s="78">
        <v>144100</v>
      </c>
    </row>
    <row r="2689" spans="1:11">
      <c r="A2689" s="82" t="s">
        <v>103</v>
      </c>
      <c r="B2689" s="80">
        <v>60</v>
      </c>
      <c r="C2689" s="80">
        <v>0</v>
      </c>
      <c r="D2689" s="80">
        <v>0</v>
      </c>
      <c r="E2689" s="80">
        <f t="shared" si="126"/>
        <v>1944</v>
      </c>
      <c r="F2689" s="80">
        <v>0</v>
      </c>
      <c r="G2689" s="80">
        <v>0</v>
      </c>
      <c r="H2689" s="80">
        <v>0</v>
      </c>
      <c r="I2689" s="80">
        <v>0</v>
      </c>
      <c r="J2689" s="80">
        <v>48</v>
      </c>
      <c r="K2689" s="78">
        <v>156200</v>
      </c>
    </row>
    <row r="2690" spans="1:11">
      <c r="A2690" s="82" t="s">
        <v>103</v>
      </c>
      <c r="B2690" s="80">
        <v>60</v>
      </c>
      <c r="C2690" s="80">
        <v>0</v>
      </c>
      <c r="D2690" s="80">
        <v>0</v>
      </c>
      <c r="E2690" s="80">
        <f t="shared" si="126"/>
        <v>1976</v>
      </c>
      <c r="F2690" s="80">
        <v>0</v>
      </c>
      <c r="G2690" s="80">
        <v>0</v>
      </c>
      <c r="H2690" s="80">
        <v>0</v>
      </c>
      <c r="I2690" s="80">
        <v>0</v>
      </c>
      <c r="J2690" s="80">
        <v>49</v>
      </c>
      <c r="K2690" s="78">
        <v>169400</v>
      </c>
    </row>
    <row r="2691" spans="1:11">
      <c r="A2691" s="82" t="s">
        <v>103</v>
      </c>
      <c r="B2691" s="80">
        <v>60</v>
      </c>
      <c r="C2691" s="80">
        <v>0</v>
      </c>
      <c r="D2691" s="80">
        <v>0</v>
      </c>
      <c r="E2691" s="80">
        <f t="shared" si="126"/>
        <v>2008</v>
      </c>
      <c r="F2691" s="80">
        <v>0</v>
      </c>
      <c r="G2691" s="80">
        <v>0</v>
      </c>
      <c r="H2691" s="80">
        <v>0</v>
      </c>
      <c r="I2691" s="80">
        <v>0</v>
      </c>
      <c r="J2691" s="80">
        <v>50</v>
      </c>
      <c r="K2691" s="78">
        <v>183700</v>
      </c>
    </row>
    <row r="2692" spans="1:11">
      <c r="A2692" s="82" t="s">
        <v>103</v>
      </c>
      <c r="B2692" s="80">
        <v>60</v>
      </c>
      <c r="C2692" s="80">
        <v>0</v>
      </c>
      <c r="D2692" s="80">
        <v>0</v>
      </c>
      <c r="E2692" s="80">
        <f t="shared" si="126"/>
        <v>2040</v>
      </c>
      <c r="F2692" s="80">
        <v>0</v>
      </c>
      <c r="G2692" s="80">
        <v>0</v>
      </c>
      <c r="H2692" s="80">
        <v>0</v>
      </c>
      <c r="I2692" s="80">
        <v>0</v>
      </c>
      <c r="J2692" s="80">
        <v>51</v>
      </c>
      <c r="K2692" s="78">
        <v>198550</v>
      </c>
    </row>
    <row r="2693" spans="1:11">
      <c r="A2693" s="82" t="s">
        <v>103</v>
      </c>
      <c r="B2693" s="80">
        <v>60</v>
      </c>
      <c r="C2693" s="80">
        <v>0</v>
      </c>
      <c r="D2693" s="80">
        <v>0</v>
      </c>
      <c r="E2693" s="80">
        <f t="shared" si="126"/>
        <v>2072</v>
      </c>
      <c r="F2693" s="80">
        <v>0</v>
      </c>
      <c r="G2693" s="80">
        <v>0</v>
      </c>
      <c r="H2693" s="80">
        <v>0</v>
      </c>
      <c r="I2693" s="80">
        <v>0</v>
      </c>
      <c r="J2693" s="80">
        <v>52</v>
      </c>
      <c r="K2693" s="78">
        <v>214500</v>
      </c>
    </row>
    <row r="2694" spans="1:11">
      <c r="A2694" s="82" t="s">
        <v>103</v>
      </c>
      <c r="B2694" s="80">
        <v>60</v>
      </c>
      <c r="C2694" s="80">
        <v>0</v>
      </c>
      <c r="D2694" s="80">
        <v>0</v>
      </c>
      <c r="E2694" s="80">
        <f t="shared" si="126"/>
        <v>2104</v>
      </c>
      <c r="F2694" s="80">
        <v>0</v>
      </c>
      <c r="G2694" s="80">
        <v>0</v>
      </c>
      <c r="H2694" s="80">
        <v>0</v>
      </c>
      <c r="I2694" s="80">
        <v>0</v>
      </c>
      <c r="J2694" s="80">
        <v>53</v>
      </c>
      <c r="K2694" s="78">
        <v>231000</v>
      </c>
    </row>
    <row r="2695" spans="1:11">
      <c r="A2695" s="82" t="s">
        <v>103</v>
      </c>
      <c r="B2695" s="80">
        <v>60</v>
      </c>
      <c r="C2695" s="80">
        <v>0</v>
      </c>
      <c r="D2695" s="80">
        <v>0</v>
      </c>
      <c r="E2695" s="80">
        <f t="shared" si="126"/>
        <v>2136</v>
      </c>
      <c r="F2695" s="80">
        <v>0</v>
      </c>
      <c r="G2695" s="80">
        <v>0</v>
      </c>
      <c r="H2695" s="80">
        <v>0</v>
      </c>
      <c r="I2695" s="80">
        <v>0</v>
      </c>
      <c r="J2695" s="80">
        <v>54</v>
      </c>
      <c r="K2695" s="78">
        <v>249150</v>
      </c>
    </row>
    <row r="2696" spans="1:11">
      <c r="A2696" s="82" t="s">
        <v>103</v>
      </c>
      <c r="B2696" s="80">
        <v>60</v>
      </c>
      <c r="C2696" s="80">
        <v>0</v>
      </c>
      <c r="D2696" s="80">
        <v>0</v>
      </c>
      <c r="E2696" s="80">
        <f t="shared" si="126"/>
        <v>2168</v>
      </c>
      <c r="F2696" s="80">
        <v>0</v>
      </c>
      <c r="G2696" s="80">
        <v>0</v>
      </c>
      <c r="H2696" s="80">
        <v>0</v>
      </c>
      <c r="I2696" s="80">
        <v>0</v>
      </c>
      <c r="J2696" s="80">
        <v>55</v>
      </c>
      <c r="K2696" s="78">
        <v>268400</v>
      </c>
    </row>
    <row r="2697" spans="1:11">
      <c r="A2697" s="82" t="s">
        <v>103</v>
      </c>
      <c r="B2697" s="80">
        <v>60</v>
      </c>
      <c r="C2697" s="80">
        <v>0</v>
      </c>
      <c r="D2697" s="80">
        <v>0</v>
      </c>
      <c r="E2697" s="80">
        <f t="shared" si="126"/>
        <v>2200</v>
      </c>
      <c r="F2697" s="80">
        <v>0</v>
      </c>
      <c r="G2697" s="80">
        <v>0</v>
      </c>
      <c r="H2697" s="80">
        <v>0</v>
      </c>
      <c r="I2697" s="80">
        <v>0</v>
      </c>
      <c r="J2697" s="80">
        <v>56</v>
      </c>
      <c r="K2697" s="78">
        <v>288200</v>
      </c>
    </row>
    <row r="2698" spans="1:11">
      <c r="A2698" s="82" t="s">
        <v>103</v>
      </c>
      <c r="B2698" s="80">
        <v>60</v>
      </c>
      <c r="C2698" s="80">
        <v>0</v>
      </c>
      <c r="D2698" s="80">
        <v>0</v>
      </c>
      <c r="E2698" s="80">
        <f t="shared" si="126"/>
        <v>2232</v>
      </c>
      <c r="F2698" s="80">
        <v>0</v>
      </c>
      <c r="G2698" s="80">
        <v>0</v>
      </c>
      <c r="H2698" s="80">
        <v>0</v>
      </c>
      <c r="I2698" s="80">
        <v>0</v>
      </c>
      <c r="J2698" s="80">
        <v>57</v>
      </c>
      <c r="K2698" s="78">
        <v>309650</v>
      </c>
    </row>
    <row r="2699" spans="1:11">
      <c r="A2699" s="82" t="s">
        <v>103</v>
      </c>
      <c r="B2699" s="80">
        <v>60</v>
      </c>
      <c r="C2699" s="80">
        <v>0</v>
      </c>
      <c r="D2699" s="80">
        <v>0</v>
      </c>
      <c r="E2699" s="80">
        <f t="shared" si="126"/>
        <v>2264</v>
      </c>
      <c r="F2699" s="80">
        <v>0</v>
      </c>
      <c r="G2699" s="80">
        <v>0</v>
      </c>
      <c r="H2699" s="80">
        <v>0</v>
      </c>
      <c r="I2699" s="80">
        <v>0</v>
      </c>
      <c r="J2699" s="80">
        <v>58</v>
      </c>
      <c r="K2699" s="78">
        <v>332750</v>
      </c>
    </row>
    <row r="2700" spans="1:11">
      <c r="A2700" s="82" t="s">
        <v>103</v>
      </c>
      <c r="B2700" s="80">
        <v>60</v>
      </c>
      <c r="C2700" s="80">
        <v>0</v>
      </c>
      <c r="D2700" s="80">
        <v>0</v>
      </c>
      <c r="E2700" s="80">
        <f t="shared" si="126"/>
        <v>2296</v>
      </c>
      <c r="F2700" s="80">
        <v>0</v>
      </c>
      <c r="G2700" s="80">
        <v>0</v>
      </c>
      <c r="H2700" s="80">
        <v>0</v>
      </c>
      <c r="I2700" s="80">
        <v>0</v>
      </c>
      <c r="J2700" s="80">
        <v>59</v>
      </c>
      <c r="K2700" s="78">
        <v>356400</v>
      </c>
    </row>
    <row r="2701" spans="1:11">
      <c r="A2701" s="82" t="s">
        <v>103</v>
      </c>
      <c r="B2701" s="80">
        <v>60</v>
      </c>
      <c r="C2701" s="80">
        <v>0</v>
      </c>
      <c r="D2701" s="80">
        <v>0</v>
      </c>
      <c r="E2701" s="80">
        <f t="shared" si="126"/>
        <v>2328</v>
      </c>
      <c r="F2701" s="80">
        <v>0</v>
      </c>
      <c r="G2701" s="80">
        <v>0</v>
      </c>
      <c r="H2701" s="80">
        <v>0</v>
      </c>
      <c r="I2701" s="80">
        <v>0</v>
      </c>
      <c r="J2701" s="80">
        <v>60</v>
      </c>
      <c r="K2701" s="78">
        <v>382250</v>
      </c>
    </row>
    <row r="2702" spans="1:11">
      <c r="A2702" s="82" t="s">
        <v>103</v>
      </c>
      <c r="B2702" s="80">
        <v>60</v>
      </c>
      <c r="C2702" s="80">
        <v>0</v>
      </c>
      <c r="D2702" s="80">
        <v>0</v>
      </c>
      <c r="E2702" s="80">
        <f t="shared" si="126"/>
        <v>2360</v>
      </c>
      <c r="F2702" s="80">
        <v>0</v>
      </c>
      <c r="G2702" s="80">
        <v>0</v>
      </c>
      <c r="H2702" s="80">
        <v>0</v>
      </c>
      <c r="I2702" s="80">
        <v>0</v>
      </c>
      <c r="J2702" s="80">
        <v>61</v>
      </c>
      <c r="K2702" s="78">
        <v>409200</v>
      </c>
    </row>
    <row r="2703" spans="1:11">
      <c r="A2703" s="82" t="s">
        <v>103</v>
      </c>
      <c r="B2703" s="80">
        <v>60</v>
      </c>
      <c r="C2703" s="80">
        <v>0</v>
      </c>
      <c r="D2703" s="80">
        <v>0</v>
      </c>
      <c r="E2703" s="80">
        <f t="shared" si="126"/>
        <v>2392</v>
      </c>
      <c r="F2703" s="80">
        <v>0</v>
      </c>
      <c r="G2703" s="80">
        <v>0</v>
      </c>
      <c r="H2703" s="80">
        <v>0</v>
      </c>
      <c r="I2703" s="80">
        <v>0</v>
      </c>
      <c r="J2703" s="80">
        <v>62</v>
      </c>
      <c r="K2703" s="78">
        <v>437800</v>
      </c>
    </row>
    <row r="2704" spans="1:11">
      <c r="A2704" s="82" t="s">
        <v>103</v>
      </c>
      <c r="B2704" s="80">
        <v>60</v>
      </c>
      <c r="C2704" s="80">
        <v>0</v>
      </c>
      <c r="D2704" s="80">
        <v>0</v>
      </c>
      <c r="E2704" s="80">
        <f t="shared" si="126"/>
        <v>2424</v>
      </c>
      <c r="F2704" s="80">
        <v>0</v>
      </c>
      <c r="G2704" s="80">
        <v>0</v>
      </c>
      <c r="H2704" s="80">
        <v>0</v>
      </c>
      <c r="I2704" s="80">
        <v>0</v>
      </c>
      <c r="J2704" s="80">
        <v>63</v>
      </c>
      <c r="K2704" s="78">
        <v>468050</v>
      </c>
    </row>
    <row r="2705" spans="1:11">
      <c r="A2705" s="82" t="s">
        <v>103</v>
      </c>
      <c r="B2705" s="80">
        <v>60</v>
      </c>
      <c r="C2705" s="80">
        <v>0</v>
      </c>
      <c r="D2705" s="80">
        <v>0</v>
      </c>
      <c r="E2705" s="80">
        <f t="shared" si="126"/>
        <v>2456</v>
      </c>
      <c r="F2705" s="80">
        <v>0</v>
      </c>
      <c r="G2705" s="80">
        <v>0</v>
      </c>
      <c r="H2705" s="80">
        <v>0</v>
      </c>
      <c r="I2705" s="80">
        <v>0</v>
      </c>
      <c r="J2705" s="80">
        <v>64</v>
      </c>
      <c r="K2705" s="78">
        <v>499400</v>
      </c>
    </row>
    <row r="2706" spans="1:11">
      <c r="A2706" s="82" t="s">
        <v>103</v>
      </c>
      <c r="B2706" s="80">
        <v>60</v>
      </c>
      <c r="C2706" s="80">
        <v>0</v>
      </c>
      <c r="D2706" s="80">
        <v>0</v>
      </c>
      <c r="E2706" s="80">
        <f t="shared" si="126"/>
        <v>2488</v>
      </c>
      <c r="F2706" s="80">
        <v>0</v>
      </c>
      <c r="G2706" s="80">
        <v>0</v>
      </c>
      <c r="H2706" s="80">
        <v>0</v>
      </c>
      <c r="I2706" s="80">
        <v>0</v>
      </c>
      <c r="J2706" s="80">
        <v>65</v>
      </c>
      <c r="K2706" s="78">
        <v>533500</v>
      </c>
    </row>
    <row r="2707" spans="1:11">
      <c r="A2707" s="82" t="s">
        <v>103</v>
      </c>
      <c r="B2707" s="80">
        <v>60</v>
      </c>
      <c r="C2707" s="80">
        <v>0</v>
      </c>
      <c r="D2707" s="80">
        <v>0</v>
      </c>
      <c r="E2707" s="80">
        <f t="shared" ref="E2707:E2721" si="127">440+32*(J2707-1)</f>
        <v>2520</v>
      </c>
      <c r="F2707" s="80">
        <v>0</v>
      </c>
      <c r="G2707" s="80">
        <v>0</v>
      </c>
      <c r="H2707" s="80">
        <v>0</v>
      </c>
      <c r="I2707" s="80">
        <v>0</v>
      </c>
      <c r="J2707" s="80">
        <v>66</v>
      </c>
      <c r="K2707" s="78">
        <v>568150</v>
      </c>
    </row>
    <row r="2708" spans="1:11">
      <c r="A2708" s="82" t="s">
        <v>103</v>
      </c>
      <c r="B2708" s="80">
        <v>60</v>
      </c>
      <c r="C2708" s="80">
        <v>0</v>
      </c>
      <c r="D2708" s="80">
        <v>0</v>
      </c>
      <c r="E2708" s="80">
        <f t="shared" si="127"/>
        <v>2552</v>
      </c>
      <c r="F2708" s="80">
        <v>0</v>
      </c>
      <c r="G2708" s="80">
        <v>0</v>
      </c>
      <c r="H2708" s="80">
        <v>0</v>
      </c>
      <c r="I2708" s="80">
        <v>0</v>
      </c>
      <c r="J2708" s="80">
        <v>67</v>
      </c>
      <c r="K2708" s="78">
        <v>606100</v>
      </c>
    </row>
    <row r="2709" spans="1:11">
      <c r="A2709" s="82" t="s">
        <v>103</v>
      </c>
      <c r="B2709" s="80">
        <v>60</v>
      </c>
      <c r="C2709" s="80">
        <v>0</v>
      </c>
      <c r="D2709" s="80">
        <v>0</v>
      </c>
      <c r="E2709" s="80">
        <f t="shared" si="127"/>
        <v>2584</v>
      </c>
      <c r="F2709" s="80">
        <v>0</v>
      </c>
      <c r="G2709" s="80">
        <v>0</v>
      </c>
      <c r="H2709" s="80">
        <v>0</v>
      </c>
      <c r="I2709" s="80">
        <v>0</v>
      </c>
      <c r="J2709" s="80">
        <v>68</v>
      </c>
      <c r="K2709" s="78">
        <v>645700</v>
      </c>
    </row>
    <row r="2710" spans="1:11">
      <c r="A2710" s="82" t="s">
        <v>103</v>
      </c>
      <c r="B2710" s="80">
        <v>60</v>
      </c>
      <c r="C2710" s="80">
        <v>0</v>
      </c>
      <c r="D2710" s="80">
        <v>0</v>
      </c>
      <c r="E2710" s="80">
        <f t="shared" si="127"/>
        <v>2616</v>
      </c>
      <c r="F2710" s="80">
        <v>0</v>
      </c>
      <c r="G2710" s="80">
        <v>0</v>
      </c>
      <c r="H2710" s="80">
        <v>0</v>
      </c>
      <c r="I2710" s="80">
        <v>0</v>
      </c>
      <c r="J2710" s="80">
        <v>69</v>
      </c>
      <c r="K2710" s="78">
        <v>686950</v>
      </c>
    </row>
    <row r="2711" spans="1:11">
      <c r="A2711" s="82" t="s">
        <v>103</v>
      </c>
      <c r="B2711" s="80">
        <v>60</v>
      </c>
      <c r="C2711" s="80">
        <v>0</v>
      </c>
      <c r="D2711" s="80">
        <v>0</v>
      </c>
      <c r="E2711" s="80">
        <f t="shared" si="127"/>
        <v>2648</v>
      </c>
      <c r="F2711" s="80">
        <v>0</v>
      </c>
      <c r="G2711" s="80">
        <v>0</v>
      </c>
      <c r="H2711" s="80">
        <v>0</v>
      </c>
      <c r="I2711" s="80">
        <v>0</v>
      </c>
      <c r="J2711" s="80">
        <v>70</v>
      </c>
      <c r="K2711" s="78">
        <v>730400</v>
      </c>
    </row>
    <row r="2712" spans="1:11">
      <c r="A2712" s="82" t="s">
        <v>103</v>
      </c>
      <c r="B2712" s="80">
        <v>60</v>
      </c>
      <c r="C2712" s="80">
        <v>0</v>
      </c>
      <c r="D2712" s="80">
        <v>0</v>
      </c>
      <c r="E2712" s="80">
        <f t="shared" si="127"/>
        <v>2680</v>
      </c>
      <c r="F2712" s="80">
        <v>0</v>
      </c>
      <c r="G2712" s="80">
        <v>0</v>
      </c>
      <c r="H2712" s="80">
        <v>0</v>
      </c>
      <c r="I2712" s="80">
        <v>0</v>
      </c>
      <c r="J2712" s="80">
        <v>71</v>
      </c>
      <c r="K2712" s="78">
        <v>776600</v>
      </c>
    </row>
    <row r="2713" spans="1:11">
      <c r="A2713" s="82" t="s">
        <v>103</v>
      </c>
      <c r="B2713" s="80">
        <v>60</v>
      </c>
      <c r="C2713" s="80">
        <v>0</v>
      </c>
      <c r="D2713" s="80">
        <v>0</v>
      </c>
      <c r="E2713" s="80">
        <f t="shared" si="127"/>
        <v>2712</v>
      </c>
      <c r="F2713" s="80">
        <v>0</v>
      </c>
      <c r="G2713" s="80">
        <v>0</v>
      </c>
      <c r="H2713" s="80">
        <v>0</v>
      </c>
      <c r="I2713" s="80">
        <v>0</v>
      </c>
      <c r="J2713" s="80">
        <v>72</v>
      </c>
      <c r="K2713" s="78">
        <v>824450</v>
      </c>
    </row>
    <row r="2714" spans="1:11">
      <c r="A2714" s="82" t="s">
        <v>103</v>
      </c>
      <c r="B2714" s="80">
        <v>60</v>
      </c>
      <c r="C2714" s="80">
        <v>0</v>
      </c>
      <c r="D2714" s="80">
        <v>0</v>
      </c>
      <c r="E2714" s="80">
        <f t="shared" si="127"/>
        <v>2744</v>
      </c>
      <c r="F2714" s="80">
        <v>0</v>
      </c>
      <c r="G2714" s="80">
        <v>0</v>
      </c>
      <c r="H2714" s="80">
        <v>0</v>
      </c>
      <c r="I2714" s="80">
        <v>0</v>
      </c>
      <c r="J2714" s="80">
        <v>73</v>
      </c>
      <c r="K2714" s="78">
        <v>875600</v>
      </c>
    </row>
    <row r="2715" spans="1:11">
      <c r="A2715" s="82" t="s">
        <v>103</v>
      </c>
      <c r="B2715" s="80">
        <v>60</v>
      </c>
      <c r="C2715" s="80">
        <v>0</v>
      </c>
      <c r="D2715" s="80">
        <v>0</v>
      </c>
      <c r="E2715" s="80">
        <f t="shared" si="127"/>
        <v>2776</v>
      </c>
      <c r="F2715" s="80">
        <v>0</v>
      </c>
      <c r="G2715" s="80">
        <v>0</v>
      </c>
      <c r="H2715" s="80">
        <v>0</v>
      </c>
      <c r="I2715" s="80">
        <v>0</v>
      </c>
      <c r="J2715" s="80">
        <v>74</v>
      </c>
      <c r="K2715" s="78">
        <v>929500</v>
      </c>
    </row>
    <row r="2716" spans="1:11">
      <c r="A2716" s="82" t="s">
        <v>103</v>
      </c>
      <c r="B2716" s="80">
        <v>60</v>
      </c>
      <c r="C2716" s="80">
        <v>0</v>
      </c>
      <c r="D2716" s="80">
        <v>0</v>
      </c>
      <c r="E2716" s="80">
        <f t="shared" si="127"/>
        <v>2808</v>
      </c>
      <c r="F2716" s="80">
        <v>0</v>
      </c>
      <c r="G2716" s="80">
        <v>0</v>
      </c>
      <c r="H2716" s="80">
        <v>0</v>
      </c>
      <c r="I2716" s="80">
        <v>0</v>
      </c>
      <c r="J2716" s="80">
        <v>75</v>
      </c>
      <c r="K2716" s="78">
        <v>985600</v>
      </c>
    </row>
    <row r="2717" spans="1:11">
      <c r="A2717" s="82" t="s">
        <v>103</v>
      </c>
      <c r="B2717" s="80">
        <v>60</v>
      </c>
      <c r="C2717" s="80">
        <v>0</v>
      </c>
      <c r="D2717" s="80">
        <v>0</v>
      </c>
      <c r="E2717" s="80">
        <f t="shared" si="127"/>
        <v>2840</v>
      </c>
      <c r="F2717" s="80">
        <v>0</v>
      </c>
      <c r="G2717" s="80">
        <v>0</v>
      </c>
      <c r="H2717" s="80">
        <v>0</v>
      </c>
      <c r="I2717" s="80">
        <v>0</v>
      </c>
      <c r="J2717" s="80">
        <v>76</v>
      </c>
      <c r="K2717" s="78">
        <v>1043900</v>
      </c>
    </row>
    <row r="2718" spans="1:11">
      <c r="A2718" s="82" t="s">
        <v>103</v>
      </c>
      <c r="B2718" s="80">
        <v>60</v>
      </c>
      <c r="C2718" s="80">
        <v>0</v>
      </c>
      <c r="D2718" s="80">
        <v>0</v>
      </c>
      <c r="E2718" s="80">
        <f t="shared" si="127"/>
        <v>2872</v>
      </c>
      <c r="F2718" s="80">
        <v>0</v>
      </c>
      <c r="G2718" s="80">
        <v>0</v>
      </c>
      <c r="H2718" s="80">
        <v>0</v>
      </c>
      <c r="I2718" s="80">
        <v>0</v>
      </c>
      <c r="J2718" s="80">
        <v>77</v>
      </c>
      <c r="K2718" s="78">
        <v>1106050</v>
      </c>
    </row>
    <row r="2719" spans="1:11">
      <c r="A2719" s="82" t="s">
        <v>103</v>
      </c>
      <c r="B2719" s="80">
        <v>60</v>
      </c>
      <c r="C2719" s="80">
        <v>0</v>
      </c>
      <c r="D2719" s="80">
        <v>0</v>
      </c>
      <c r="E2719" s="80">
        <f t="shared" si="127"/>
        <v>2904</v>
      </c>
      <c r="F2719" s="80">
        <v>0</v>
      </c>
      <c r="G2719" s="80">
        <v>0</v>
      </c>
      <c r="H2719" s="80">
        <v>0</v>
      </c>
      <c r="I2719" s="80">
        <v>0</v>
      </c>
      <c r="J2719" s="80">
        <v>78</v>
      </c>
      <c r="K2719" s="78">
        <v>1170950</v>
      </c>
    </row>
    <row r="2720" spans="1:11">
      <c r="A2720" s="82" t="s">
        <v>103</v>
      </c>
      <c r="B2720" s="80">
        <v>60</v>
      </c>
      <c r="C2720" s="80">
        <v>0</v>
      </c>
      <c r="D2720" s="80">
        <v>0</v>
      </c>
      <c r="E2720" s="80">
        <f t="shared" si="127"/>
        <v>2936</v>
      </c>
      <c r="F2720" s="80">
        <v>0</v>
      </c>
      <c r="G2720" s="80">
        <v>0</v>
      </c>
      <c r="H2720" s="80">
        <v>0</v>
      </c>
      <c r="I2720" s="80">
        <v>0</v>
      </c>
      <c r="J2720" s="80">
        <v>79</v>
      </c>
      <c r="K2720" s="78">
        <v>1239700</v>
      </c>
    </row>
    <row r="2721" spans="1:11">
      <c r="A2721" s="82" t="s">
        <v>103</v>
      </c>
      <c r="B2721" s="80">
        <v>60</v>
      </c>
      <c r="C2721" s="80">
        <v>0</v>
      </c>
      <c r="D2721" s="80">
        <v>0</v>
      </c>
      <c r="E2721" s="80">
        <f t="shared" si="127"/>
        <v>2968</v>
      </c>
      <c r="F2721" s="80">
        <v>0</v>
      </c>
      <c r="G2721" s="80">
        <v>0</v>
      </c>
      <c r="H2721" s="80">
        <v>0</v>
      </c>
      <c r="I2721" s="80">
        <v>0</v>
      </c>
      <c r="J2721" s="80">
        <v>80</v>
      </c>
      <c r="K2721" s="78">
        <v>1310650</v>
      </c>
    </row>
    <row r="2722" spans="1:11">
      <c r="A2722" s="83" t="s">
        <v>104</v>
      </c>
      <c r="B2722" s="80">
        <v>80</v>
      </c>
      <c r="C2722" s="80">
        <v>0</v>
      </c>
      <c r="D2722" s="80">
        <v>0</v>
      </c>
      <c r="E2722" s="80">
        <f>650+48*(J2722-1)</f>
        <v>650</v>
      </c>
      <c r="F2722" s="80">
        <v>0</v>
      </c>
      <c r="G2722" s="80">
        <v>0</v>
      </c>
      <c r="H2722" s="80">
        <v>0</v>
      </c>
      <c r="I2722" s="80">
        <v>0</v>
      </c>
      <c r="J2722" s="80">
        <v>1</v>
      </c>
      <c r="K2722" s="78">
        <v>121</v>
      </c>
    </row>
    <row r="2723" spans="1:11">
      <c r="A2723" s="83" t="s">
        <v>104</v>
      </c>
      <c r="B2723" s="80">
        <v>80</v>
      </c>
      <c r="C2723" s="80">
        <v>0</v>
      </c>
      <c r="D2723" s="80">
        <v>0</v>
      </c>
      <c r="E2723" s="80">
        <f t="shared" ref="E2723:E2786" si="128">650+48*(J2723-1)</f>
        <v>698</v>
      </c>
      <c r="F2723" s="80">
        <v>0</v>
      </c>
      <c r="G2723" s="80">
        <v>0</v>
      </c>
      <c r="H2723" s="80">
        <v>0</v>
      </c>
      <c r="I2723" s="80">
        <v>0</v>
      </c>
      <c r="J2723" s="80">
        <v>2</v>
      </c>
      <c r="K2723" s="78">
        <v>165</v>
      </c>
    </row>
    <row r="2724" spans="1:11">
      <c r="A2724" s="83" t="s">
        <v>104</v>
      </c>
      <c r="B2724" s="80">
        <v>80</v>
      </c>
      <c r="C2724" s="80">
        <v>0</v>
      </c>
      <c r="D2724" s="80">
        <v>0</v>
      </c>
      <c r="E2724" s="80">
        <f t="shared" si="128"/>
        <v>746</v>
      </c>
      <c r="F2724" s="80">
        <v>0</v>
      </c>
      <c r="G2724" s="80">
        <v>0</v>
      </c>
      <c r="H2724" s="80">
        <v>0</v>
      </c>
      <c r="I2724" s="80">
        <v>0</v>
      </c>
      <c r="J2724" s="80">
        <v>3</v>
      </c>
      <c r="K2724" s="78">
        <v>215</v>
      </c>
    </row>
    <row r="2725" spans="1:11">
      <c r="A2725" s="83" t="s">
        <v>104</v>
      </c>
      <c r="B2725" s="80">
        <v>80</v>
      </c>
      <c r="C2725" s="80">
        <v>0</v>
      </c>
      <c r="D2725" s="80">
        <v>0</v>
      </c>
      <c r="E2725" s="80">
        <f t="shared" si="128"/>
        <v>794</v>
      </c>
      <c r="F2725" s="80">
        <v>0</v>
      </c>
      <c r="G2725" s="80">
        <v>0</v>
      </c>
      <c r="H2725" s="80">
        <v>0</v>
      </c>
      <c r="I2725" s="80">
        <v>0</v>
      </c>
      <c r="J2725" s="80">
        <v>4</v>
      </c>
      <c r="K2725" s="78">
        <v>275</v>
      </c>
    </row>
    <row r="2726" spans="1:11">
      <c r="A2726" s="83" t="s">
        <v>104</v>
      </c>
      <c r="B2726" s="80">
        <v>80</v>
      </c>
      <c r="C2726" s="80">
        <v>0</v>
      </c>
      <c r="D2726" s="80">
        <v>0</v>
      </c>
      <c r="E2726" s="80">
        <f t="shared" si="128"/>
        <v>842</v>
      </c>
      <c r="F2726" s="80">
        <v>0</v>
      </c>
      <c r="G2726" s="80">
        <v>0</v>
      </c>
      <c r="H2726" s="80">
        <v>0</v>
      </c>
      <c r="I2726" s="80">
        <v>0</v>
      </c>
      <c r="J2726" s="80">
        <v>5</v>
      </c>
      <c r="K2726" s="78">
        <v>358</v>
      </c>
    </row>
    <row r="2727" spans="1:11">
      <c r="A2727" s="83" t="s">
        <v>104</v>
      </c>
      <c r="B2727" s="80">
        <v>80</v>
      </c>
      <c r="C2727" s="80">
        <v>0</v>
      </c>
      <c r="D2727" s="80">
        <v>0</v>
      </c>
      <c r="E2727" s="80">
        <f t="shared" si="128"/>
        <v>890</v>
      </c>
      <c r="F2727" s="80">
        <v>0</v>
      </c>
      <c r="G2727" s="80">
        <v>0</v>
      </c>
      <c r="H2727" s="80">
        <v>0</v>
      </c>
      <c r="I2727" s="80">
        <v>0</v>
      </c>
      <c r="J2727" s="80">
        <v>6</v>
      </c>
      <c r="K2727" s="78">
        <v>484</v>
      </c>
    </row>
    <row r="2728" spans="1:11">
      <c r="A2728" s="83" t="s">
        <v>104</v>
      </c>
      <c r="B2728" s="80">
        <v>80</v>
      </c>
      <c r="C2728" s="80">
        <v>0</v>
      </c>
      <c r="D2728" s="80">
        <v>0</v>
      </c>
      <c r="E2728" s="80">
        <f t="shared" si="128"/>
        <v>938</v>
      </c>
      <c r="F2728" s="80">
        <v>0</v>
      </c>
      <c r="G2728" s="80">
        <v>0</v>
      </c>
      <c r="H2728" s="80">
        <v>0</v>
      </c>
      <c r="I2728" s="80">
        <v>0</v>
      </c>
      <c r="J2728" s="80">
        <v>7</v>
      </c>
      <c r="K2728" s="78">
        <v>660</v>
      </c>
    </row>
    <row r="2729" spans="1:11">
      <c r="A2729" s="83" t="s">
        <v>104</v>
      </c>
      <c r="B2729" s="80">
        <v>80</v>
      </c>
      <c r="C2729" s="80">
        <v>0</v>
      </c>
      <c r="D2729" s="80">
        <v>0</v>
      </c>
      <c r="E2729" s="80">
        <f t="shared" si="128"/>
        <v>986</v>
      </c>
      <c r="F2729" s="80">
        <v>0</v>
      </c>
      <c r="G2729" s="80">
        <v>0</v>
      </c>
      <c r="H2729" s="80">
        <v>0</v>
      </c>
      <c r="I2729" s="80">
        <v>0</v>
      </c>
      <c r="J2729" s="80">
        <v>8</v>
      </c>
      <c r="K2729" s="78">
        <v>825</v>
      </c>
    </row>
    <row r="2730" spans="1:11">
      <c r="A2730" s="83" t="s">
        <v>104</v>
      </c>
      <c r="B2730" s="80">
        <v>80</v>
      </c>
      <c r="C2730" s="80">
        <v>0</v>
      </c>
      <c r="D2730" s="80">
        <v>0</v>
      </c>
      <c r="E2730" s="80">
        <f t="shared" si="128"/>
        <v>1034</v>
      </c>
      <c r="F2730" s="80">
        <v>0</v>
      </c>
      <c r="G2730" s="80">
        <v>0</v>
      </c>
      <c r="H2730" s="80">
        <v>0</v>
      </c>
      <c r="I2730" s="80">
        <v>0</v>
      </c>
      <c r="J2730" s="80">
        <v>9</v>
      </c>
      <c r="K2730" s="78">
        <v>990</v>
      </c>
    </row>
    <row r="2731" spans="1:11">
      <c r="A2731" s="83" t="s">
        <v>104</v>
      </c>
      <c r="B2731" s="80">
        <v>80</v>
      </c>
      <c r="C2731" s="80">
        <v>0</v>
      </c>
      <c r="D2731" s="80">
        <v>0</v>
      </c>
      <c r="E2731" s="80">
        <f t="shared" si="128"/>
        <v>1082</v>
      </c>
      <c r="F2731" s="80">
        <v>0</v>
      </c>
      <c r="G2731" s="80">
        <v>0</v>
      </c>
      <c r="H2731" s="80">
        <v>0</v>
      </c>
      <c r="I2731" s="80">
        <v>0</v>
      </c>
      <c r="J2731" s="80">
        <v>10</v>
      </c>
      <c r="K2731" s="78">
        <v>1265</v>
      </c>
    </row>
    <row r="2732" spans="1:11">
      <c r="A2732" s="83" t="s">
        <v>104</v>
      </c>
      <c r="B2732" s="80">
        <v>80</v>
      </c>
      <c r="C2732" s="80">
        <v>0</v>
      </c>
      <c r="D2732" s="80">
        <v>0</v>
      </c>
      <c r="E2732" s="80">
        <f t="shared" si="128"/>
        <v>1130</v>
      </c>
      <c r="F2732" s="80">
        <v>0</v>
      </c>
      <c r="G2732" s="80">
        <v>0</v>
      </c>
      <c r="H2732" s="80">
        <v>0</v>
      </c>
      <c r="I2732" s="80">
        <v>0</v>
      </c>
      <c r="J2732" s="80">
        <v>11</v>
      </c>
      <c r="K2732" s="78">
        <v>1595</v>
      </c>
    </row>
    <row r="2733" spans="1:11">
      <c r="A2733" s="83" t="s">
        <v>104</v>
      </c>
      <c r="B2733" s="80">
        <v>80</v>
      </c>
      <c r="C2733" s="80">
        <v>0</v>
      </c>
      <c r="D2733" s="80">
        <v>0</v>
      </c>
      <c r="E2733" s="80">
        <f t="shared" si="128"/>
        <v>1178</v>
      </c>
      <c r="F2733" s="80">
        <v>0</v>
      </c>
      <c r="G2733" s="80">
        <v>0</v>
      </c>
      <c r="H2733" s="80">
        <v>0</v>
      </c>
      <c r="I2733" s="80">
        <v>0</v>
      </c>
      <c r="J2733" s="80">
        <v>12</v>
      </c>
      <c r="K2733" s="78">
        <v>1870</v>
      </c>
    </row>
    <row r="2734" spans="1:11">
      <c r="A2734" s="83" t="s">
        <v>104</v>
      </c>
      <c r="B2734" s="80">
        <v>80</v>
      </c>
      <c r="C2734" s="80">
        <v>0</v>
      </c>
      <c r="D2734" s="80">
        <v>0</v>
      </c>
      <c r="E2734" s="80">
        <f t="shared" si="128"/>
        <v>1226</v>
      </c>
      <c r="F2734" s="80">
        <v>0</v>
      </c>
      <c r="G2734" s="80">
        <v>0</v>
      </c>
      <c r="H2734" s="80">
        <v>0</v>
      </c>
      <c r="I2734" s="80">
        <v>0</v>
      </c>
      <c r="J2734" s="80">
        <v>13</v>
      </c>
      <c r="K2734" s="78">
        <v>2310</v>
      </c>
    </row>
    <row r="2735" spans="1:11">
      <c r="A2735" s="83" t="s">
        <v>104</v>
      </c>
      <c r="B2735" s="80">
        <v>80</v>
      </c>
      <c r="C2735" s="80">
        <v>0</v>
      </c>
      <c r="D2735" s="80">
        <v>0</v>
      </c>
      <c r="E2735" s="80">
        <f t="shared" si="128"/>
        <v>1274</v>
      </c>
      <c r="F2735" s="80">
        <v>0</v>
      </c>
      <c r="G2735" s="80">
        <v>0</v>
      </c>
      <c r="H2735" s="80">
        <v>0</v>
      </c>
      <c r="I2735" s="80">
        <v>0</v>
      </c>
      <c r="J2735" s="80">
        <v>14</v>
      </c>
      <c r="K2735" s="78">
        <v>2750</v>
      </c>
    </row>
    <row r="2736" spans="1:11">
      <c r="A2736" s="83" t="s">
        <v>104</v>
      </c>
      <c r="B2736" s="80">
        <v>80</v>
      </c>
      <c r="C2736" s="80">
        <v>0</v>
      </c>
      <c r="D2736" s="80">
        <v>0</v>
      </c>
      <c r="E2736" s="80">
        <f t="shared" si="128"/>
        <v>1322</v>
      </c>
      <c r="F2736" s="80">
        <v>0</v>
      </c>
      <c r="G2736" s="80">
        <v>0</v>
      </c>
      <c r="H2736" s="80">
        <v>0</v>
      </c>
      <c r="I2736" s="80">
        <v>0</v>
      </c>
      <c r="J2736" s="80">
        <v>15</v>
      </c>
      <c r="K2736" s="78">
        <v>3355</v>
      </c>
    </row>
    <row r="2737" spans="1:11">
      <c r="A2737" s="83" t="s">
        <v>104</v>
      </c>
      <c r="B2737" s="80">
        <v>80</v>
      </c>
      <c r="C2737" s="80">
        <v>0</v>
      </c>
      <c r="D2737" s="80">
        <v>0</v>
      </c>
      <c r="E2737" s="80">
        <f t="shared" si="128"/>
        <v>1370</v>
      </c>
      <c r="F2737" s="80">
        <v>0</v>
      </c>
      <c r="G2737" s="80">
        <v>0</v>
      </c>
      <c r="H2737" s="80">
        <v>0</v>
      </c>
      <c r="I2737" s="80">
        <v>0</v>
      </c>
      <c r="J2737" s="80">
        <v>16</v>
      </c>
      <c r="K2737" s="78">
        <v>3960</v>
      </c>
    </row>
    <row r="2738" spans="1:11">
      <c r="A2738" s="83" t="s">
        <v>104</v>
      </c>
      <c r="B2738" s="80">
        <v>80</v>
      </c>
      <c r="C2738" s="80">
        <v>0</v>
      </c>
      <c r="D2738" s="80">
        <v>0</v>
      </c>
      <c r="E2738" s="80">
        <f t="shared" si="128"/>
        <v>1418</v>
      </c>
      <c r="F2738" s="80">
        <v>0</v>
      </c>
      <c r="G2738" s="80">
        <v>0</v>
      </c>
      <c r="H2738" s="80">
        <v>0</v>
      </c>
      <c r="I2738" s="80">
        <v>0</v>
      </c>
      <c r="J2738" s="80">
        <v>17</v>
      </c>
      <c r="K2738" s="78">
        <v>4730</v>
      </c>
    </row>
    <row r="2739" spans="1:11">
      <c r="A2739" s="83" t="s">
        <v>104</v>
      </c>
      <c r="B2739" s="80">
        <v>80</v>
      </c>
      <c r="C2739" s="80">
        <v>0</v>
      </c>
      <c r="D2739" s="80">
        <v>0</v>
      </c>
      <c r="E2739" s="80">
        <f t="shared" si="128"/>
        <v>1466</v>
      </c>
      <c r="F2739" s="80">
        <v>0</v>
      </c>
      <c r="G2739" s="80">
        <v>0</v>
      </c>
      <c r="H2739" s="80">
        <v>0</v>
      </c>
      <c r="I2739" s="80">
        <v>0</v>
      </c>
      <c r="J2739" s="80">
        <v>18</v>
      </c>
      <c r="K2739" s="78">
        <v>5500</v>
      </c>
    </row>
    <row r="2740" spans="1:11">
      <c r="A2740" s="83" t="s">
        <v>104</v>
      </c>
      <c r="B2740" s="80">
        <v>80</v>
      </c>
      <c r="C2740" s="80">
        <v>0</v>
      </c>
      <c r="D2740" s="80">
        <v>0</v>
      </c>
      <c r="E2740" s="80">
        <f t="shared" si="128"/>
        <v>1514</v>
      </c>
      <c r="F2740" s="80">
        <v>0</v>
      </c>
      <c r="G2740" s="80">
        <v>0</v>
      </c>
      <c r="H2740" s="80">
        <v>0</v>
      </c>
      <c r="I2740" s="80">
        <v>0</v>
      </c>
      <c r="J2740" s="80">
        <v>19</v>
      </c>
      <c r="K2740" s="78">
        <v>6435</v>
      </c>
    </row>
    <row r="2741" spans="1:11">
      <c r="A2741" s="83" t="s">
        <v>104</v>
      </c>
      <c r="B2741" s="80">
        <v>80</v>
      </c>
      <c r="C2741" s="80">
        <v>0</v>
      </c>
      <c r="D2741" s="80">
        <v>0</v>
      </c>
      <c r="E2741" s="80">
        <f t="shared" si="128"/>
        <v>1562</v>
      </c>
      <c r="F2741" s="80">
        <v>0</v>
      </c>
      <c r="G2741" s="80">
        <v>0</v>
      </c>
      <c r="H2741" s="80">
        <v>0</v>
      </c>
      <c r="I2741" s="80">
        <v>0</v>
      </c>
      <c r="J2741" s="80">
        <v>20</v>
      </c>
      <c r="K2741" s="78">
        <v>7480</v>
      </c>
    </row>
    <row r="2742" spans="1:11">
      <c r="A2742" s="83" t="s">
        <v>104</v>
      </c>
      <c r="B2742" s="80">
        <v>80</v>
      </c>
      <c r="C2742" s="80">
        <v>0</v>
      </c>
      <c r="D2742" s="80">
        <v>0</v>
      </c>
      <c r="E2742" s="80">
        <f t="shared" si="128"/>
        <v>1610</v>
      </c>
      <c r="F2742" s="80">
        <v>0</v>
      </c>
      <c r="G2742" s="80">
        <v>0</v>
      </c>
      <c r="H2742" s="80">
        <v>0</v>
      </c>
      <c r="I2742" s="80">
        <v>0</v>
      </c>
      <c r="J2742" s="80">
        <v>21</v>
      </c>
      <c r="K2742" s="78">
        <v>8745</v>
      </c>
    </row>
    <row r="2743" spans="1:11">
      <c r="A2743" s="83" t="s">
        <v>104</v>
      </c>
      <c r="B2743" s="80">
        <v>80</v>
      </c>
      <c r="C2743" s="80">
        <v>0</v>
      </c>
      <c r="D2743" s="80">
        <v>0</v>
      </c>
      <c r="E2743" s="80">
        <f t="shared" si="128"/>
        <v>1658</v>
      </c>
      <c r="F2743" s="80">
        <v>0</v>
      </c>
      <c r="G2743" s="80">
        <v>0</v>
      </c>
      <c r="H2743" s="80">
        <v>0</v>
      </c>
      <c r="I2743" s="80">
        <v>0</v>
      </c>
      <c r="J2743" s="80">
        <v>22</v>
      </c>
      <c r="K2743" s="78">
        <v>10065</v>
      </c>
    </row>
    <row r="2744" spans="1:11">
      <c r="A2744" s="83" t="s">
        <v>104</v>
      </c>
      <c r="B2744" s="80">
        <v>80</v>
      </c>
      <c r="C2744" s="80">
        <v>0</v>
      </c>
      <c r="D2744" s="80">
        <v>0</v>
      </c>
      <c r="E2744" s="80">
        <f t="shared" si="128"/>
        <v>1706</v>
      </c>
      <c r="F2744" s="80">
        <v>0</v>
      </c>
      <c r="G2744" s="80">
        <v>0</v>
      </c>
      <c r="H2744" s="80">
        <v>0</v>
      </c>
      <c r="I2744" s="80">
        <v>0</v>
      </c>
      <c r="J2744" s="80">
        <v>23</v>
      </c>
      <c r="K2744" s="78">
        <v>11605</v>
      </c>
    </row>
    <row r="2745" spans="1:11">
      <c r="A2745" s="83" t="s">
        <v>104</v>
      </c>
      <c r="B2745" s="80">
        <v>80</v>
      </c>
      <c r="C2745" s="80">
        <v>0</v>
      </c>
      <c r="D2745" s="80">
        <v>0</v>
      </c>
      <c r="E2745" s="80">
        <f t="shared" si="128"/>
        <v>1754</v>
      </c>
      <c r="F2745" s="80">
        <v>0</v>
      </c>
      <c r="G2745" s="80">
        <v>0</v>
      </c>
      <c r="H2745" s="80">
        <v>0</v>
      </c>
      <c r="I2745" s="80">
        <v>0</v>
      </c>
      <c r="J2745" s="80">
        <v>24</v>
      </c>
      <c r="K2745" s="78">
        <v>13255</v>
      </c>
    </row>
    <row r="2746" spans="1:11">
      <c r="A2746" s="83" t="s">
        <v>104</v>
      </c>
      <c r="B2746" s="80">
        <v>80</v>
      </c>
      <c r="C2746" s="80">
        <v>0</v>
      </c>
      <c r="D2746" s="80">
        <v>0</v>
      </c>
      <c r="E2746" s="80">
        <f t="shared" si="128"/>
        <v>1802</v>
      </c>
      <c r="F2746" s="80">
        <v>0</v>
      </c>
      <c r="G2746" s="80">
        <v>0</v>
      </c>
      <c r="H2746" s="80">
        <v>0</v>
      </c>
      <c r="I2746" s="80">
        <v>0</v>
      </c>
      <c r="J2746" s="80">
        <v>25</v>
      </c>
      <c r="K2746" s="78">
        <v>15070</v>
      </c>
    </row>
    <row r="2747" spans="1:11">
      <c r="A2747" s="83" t="s">
        <v>104</v>
      </c>
      <c r="B2747" s="80">
        <v>80</v>
      </c>
      <c r="C2747" s="80">
        <v>0</v>
      </c>
      <c r="D2747" s="80">
        <v>0</v>
      </c>
      <c r="E2747" s="80">
        <f t="shared" si="128"/>
        <v>1850</v>
      </c>
      <c r="F2747" s="80">
        <v>0</v>
      </c>
      <c r="G2747" s="80">
        <v>0</v>
      </c>
      <c r="H2747" s="80">
        <v>0</v>
      </c>
      <c r="I2747" s="80">
        <v>0</v>
      </c>
      <c r="J2747" s="80">
        <v>26</v>
      </c>
      <c r="K2747" s="78">
        <v>17215</v>
      </c>
    </row>
    <row r="2748" spans="1:11">
      <c r="A2748" s="83" t="s">
        <v>104</v>
      </c>
      <c r="B2748" s="80">
        <v>80</v>
      </c>
      <c r="C2748" s="80">
        <v>0</v>
      </c>
      <c r="D2748" s="80">
        <v>0</v>
      </c>
      <c r="E2748" s="80">
        <f t="shared" si="128"/>
        <v>1898</v>
      </c>
      <c r="F2748" s="80">
        <v>0</v>
      </c>
      <c r="G2748" s="80">
        <v>0</v>
      </c>
      <c r="H2748" s="80">
        <v>0</v>
      </c>
      <c r="I2748" s="80">
        <v>0</v>
      </c>
      <c r="J2748" s="80">
        <v>27</v>
      </c>
      <c r="K2748" s="78">
        <v>19470</v>
      </c>
    </row>
    <row r="2749" spans="1:11">
      <c r="A2749" s="83" t="s">
        <v>104</v>
      </c>
      <c r="B2749" s="80">
        <v>80</v>
      </c>
      <c r="C2749" s="80">
        <v>0</v>
      </c>
      <c r="D2749" s="80">
        <v>0</v>
      </c>
      <c r="E2749" s="80">
        <f t="shared" si="128"/>
        <v>1946</v>
      </c>
      <c r="F2749" s="80">
        <v>0</v>
      </c>
      <c r="G2749" s="80">
        <v>0</v>
      </c>
      <c r="H2749" s="80">
        <v>0</v>
      </c>
      <c r="I2749" s="80">
        <v>0</v>
      </c>
      <c r="J2749" s="80">
        <v>28</v>
      </c>
      <c r="K2749" s="78">
        <v>22055</v>
      </c>
    </row>
    <row r="2750" spans="1:11">
      <c r="A2750" s="83" t="s">
        <v>104</v>
      </c>
      <c r="B2750" s="80">
        <v>80</v>
      </c>
      <c r="C2750" s="80">
        <v>0</v>
      </c>
      <c r="D2750" s="80">
        <v>0</v>
      </c>
      <c r="E2750" s="80">
        <f t="shared" si="128"/>
        <v>1994</v>
      </c>
      <c r="F2750" s="80">
        <v>0</v>
      </c>
      <c r="G2750" s="80">
        <v>0</v>
      </c>
      <c r="H2750" s="80">
        <v>0</v>
      </c>
      <c r="I2750" s="80">
        <v>0</v>
      </c>
      <c r="J2750" s="80">
        <v>29</v>
      </c>
      <c r="K2750" s="78">
        <v>24805</v>
      </c>
    </row>
    <row r="2751" spans="1:11">
      <c r="A2751" s="83" t="s">
        <v>104</v>
      </c>
      <c r="B2751" s="80">
        <v>80</v>
      </c>
      <c r="C2751" s="80">
        <v>0</v>
      </c>
      <c r="D2751" s="80">
        <v>0</v>
      </c>
      <c r="E2751" s="80">
        <f t="shared" si="128"/>
        <v>2042</v>
      </c>
      <c r="F2751" s="80">
        <v>0</v>
      </c>
      <c r="G2751" s="80">
        <v>0</v>
      </c>
      <c r="H2751" s="80">
        <v>0</v>
      </c>
      <c r="I2751" s="80">
        <v>0</v>
      </c>
      <c r="J2751" s="80">
        <v>30</v>
      </c>
      <c r="K2751" s="78">
        <v>27830</v>
      </c>
    </row>
    <row r="2752" spans="1:11">
      <c r="A2752" s="83" t="s">
        <v>104</v>
      </c>
      <c r="B2752" s="80">
        <v>80</v>
      </c>
      <c r="C2752" s="80">
        <v>0</v>
      </c>
      <c r="D2752" s="80">
        <v>0</v>
      </c>
      <c r="E2752" s="80">
        <f t="shared" si="128"/>
        <v>2090</v>
      </c>
      <c r="F2752" s="80">
        <v>0</v>
      </c>
      <c r="G2752" s="80">
        <v>0</v>
      </c>
      <c r="H2752" s="80">
        <v>0</v>
      </c>
      <c r="I2752" s="80">
        <v>0</v>
      </c>
      <c r="J2752" s="80">
        <v>31</v>
      </c>
      <c r="K2752" s="78">
        <v>31240</v>
      </c>
    </row>
    <row r="2753" spans="1:11">
      <c r="A2753" s="83" t="s">
        <v>104</v>
      </c>
      <c r="B2753" s="80">
        <v>80</v>
      </c>
      <c r="C2753" s="80">
        <v>0</v>
      </c>
      <c r="D2753" s="80">
        <v>0</v>
      </c>
      <c r="E2753" s="80">
        <f t="shared" si="128"/>
        <v>2138</v>
      </c>
      <c r="F2753" s="80">
        <v>0</v>
      </c>
      <c r="G2753" s="80">
        <v>0</v>
      </c>
      <c r="H2753" s="80">
        <v>0</v>
      </c>
      <c r="I2753" s="80">
        <v>0</v>
      </c>
      <c r="J2753" s="80">
        <v>32</v>
      </c>
      <c r="K2753" s="78">
        <v>34760</v>
      </c>
    </row>
    <row r="2754" spans="1:11">
      <c r="A2754" s="83" t="s">
        <v>104</v>
      </c>
      <c r="B2754" s="80">
        <v>80</v>
      </c>
      <c r="C2754" s="80">
        <v>0</v>
      </c>
      <c r="D2754" s="80">
        <v>0</v>
      </c>
      <c r="E2754" s="80">
        <f t="shared" si="128"/>
        <v>2186</v>
      </c>
      <c r="F2754" s="80">
        <v>0</v>
      </c>
      <c r="G2754" s="80">
        <v>0</v>
      </c>
      <c r="H2754" s="80">
        <v>0</v>
      </c>
      <c r="I2754" s="80">
        <v>0</v>
      </c>
      <c r="J2754" s="80">
        <v>33</v>
      </c>
      <c r="K2754" s="78">
        <v>38830</v>
      </c>
    </row>
    <row r="2755" spans="1:11">
      <c r="A2755" s="83" t="s">
        <v>104</v>
      </c>
      <c r="B2755" s="80">
        <v>80</v>
      </c>
      <c r="C2755" s="80">
        <v>0</v>
      </c>
      <c r="D2755" s="80">
        <v>0</v>
      </c>
      <c r="E2755" s="80">
        <f t="shared" si="128"/>
        <v>2234</v>
      </c>
      <c r="F2755" s="80">
        <v>0</v>
      </c>
      <c r="G2755" s="80">
        <v>0</v>
      </c>
      <c r="H2755" s="80">
        <v>0</v>
      </c>
      <c r="I2755" s="80">
        <v>0</v>
      </c>
      <c r="J2755" s="80">
        <v>34</v>
      </c>
      <c r="K2755" s="78">
        <v>43120</v>
      </c>
    </row>
    <row r="2756" spans="1:11">
      <c r="A2756" s="83" t="s">
        <v>104</v>
      </c>
      <c r="B2756" s="80">
        <v>80</v>
      </c>
      <c r="C2756" s="80">
        <v>0</v>
      </c>
      <c r="D2756" s="80">
        <v>0</v>
      </c>
      <c r="E2756" s="80">
        <f t="shared" si="128"/>
        <v>2282</v>
      </c>
      <c r="F2756" s="80">
        <v>0</v>
      </c>
      <c r="G2756" s="80">
        <v>0</v>
      </c>
      <c r="H2756" s="80">
        <v>0</v>
      </c>
      <c r="I2756" s="80">
        <v>0</v>
      </c>
      <c r="J2756" s="80">
        <v>35</v>
      </c>
      <c r="K2756" s="78">
        <v>47850</v>
      </c>
    </row>
    <row r="2757" spans="1:11">
      <c r="A2757" s="83" t="s">
        <v>104</v>
      </c>
      <c r="B2757" s="80">
        <v>80</v>
      </c>
      <c r="C2757" s="80">
        <v>0</v>
      </c>
      <c r="D2757" s="80">
        <v>0</v>
      </c>
      <c r="E2757" s="80">
        <f t="shared" si="128"/>
        <v>2330</v>
      </c>
      <c r="F2757" s="80">
        <v>0</v>
      </c>
      <c r="G2757" s="80">
        <v>0</v>
      </c>
      <c r="H2757" s="80">
        <v>0</v>
      </c>
      <c r="I2757" s="80">
        <v>0</v>
      </c>
      <c r="J2757" s="80">
        <v>36</v>
      </c>
      <c r="K2757" s="78">
        <v>53020</v>
      </c>
    </row>
    <row r="2758" spans="1:11">
      <c r="A2758" s="83" t="s">
        <v>104</v>
      </c>
      <c r="B2758" s="80">
        <v>80</v>
      </c>
      <c r="C2758" s="80">
        <v>0</v>
      </c>
      <c r="D2758" s="80">
        <v>0</v>
      </c>
      <c r="E2758" s="80">
        <f t="shared" si="128"/>
        <v>2378</v>
      </c>
      <c r="F2758" s="80">
        <v>0</v>
      </c>
      <c r="G2758" s="80">
        <v>0</v>
      </c>
      <c r="H2758" s="80">
        <v>0</v>
      </c>
      <c r="I2758" s="80">
        <v>0</v>
      </c>
      <c r="J2758" s="80">
        <v>37</v>
      </c>
      <c r="K2758" s="78">
        <v>58850</v>
      </c>
    </row>
    <row r="2759" spans="1:11">
      <c r="A2759" s="83" t="s">
        <v>104</v>
      </c>
      <c r="B2759" s="80">
        <v>80</v>
      </c>
      <c r="C2759" s="80">
        <v>0</v>
      </c>
      <c r="D2759" s="80">
        <v>0</v>
      </c>
      <c r="E2759" s="80">
        <f t="shared" si="128"/>
        <v>2426</v>
      </c>
      <c r="F2759" s="80">
        <v>0</v>
      </c>
      <c r="G2759" s="80">
        <v>0</v>
      </c>
      <c r="H2759" s="80">
        <v>0</v>
      </c>
      <c r="I2759" s="80">
        <v>0</v>
      </c>
      <c r="J2759" s="80">
        <v>38</v>
      </c>
      <c r="K2759" s="78">
        <v>64900</v>
      </c>
    </row>
    <row r="2760" spans="1:11">
      <c r="A2760" s="83" t="s">
        <v>104</v>
      </c>
      <c r="B2760" s="80">
        <v>80</v>
      </c>
      <c r="C2760" s="80">
        <v>0</v>
      </c>
      <c r="D2760" s="80">
        <v>0</v>
      </c>
      <c r="E2760" s="80">
        <f t="shared" si="128"/>
        <v>2474</v>
      </c>
      <c r="F2760" s="80">
        <v>0</v>
      </c>
      <c r="G2760" s="80">
        <v>0</v>
      </c>
      <c r="H2760" s="80">
        <v>0</v>
      </c>
      <c r="I2760" s="80">
        <v>0</v>
      </c>
      <c r="J2760" s="80">
        <v>39</v>
      </c>
      <c r="K2760" s="78">
        <v>71500</v>
      </c>
    </row>
    <row r="2761" spans="1:11">
      <c r="A2761" s="83" t="s">
        <v>104</v>
      </c>
      <c r="B2761" s="80">
        <v>80</v>
      </c>
      <c r="C2761" s="80">
        <v>0</v>
      </c>
      <c r="D2761" s="80">
        <v>0</v>
      </c>
      <c r="E2761" s="80">
        <f t="shared" si="128"/>
        <v>2522</v>
      </c>
      <c r="F2761" s="80">
        <v>0</v>
      </c>
      <c r="G2761" s="80">
        <v>0</v>
      </c>
      <c r="H2761" s="80">
        <v>0</v>
      </c>
      <c r="I2761" s="80">
        <v>0</v>
      </c>
      <c r="J2761" s="80">
        <v>40</v>
      </c>
      <c r="K2761" s="78">
        <v>78100</v>
      </c>
    </row>
    <row r="2762" spans="1:11">
      <c r="A2762" s="83" t="s">
        <v>104</v>
      </c>
      <c r="B2762" s="80">
        <v>80</v>
      </c>
      <c r="C2762" s="80">
        <v>0</v>
      </c>
      <c r="D2762" s="80">
        <v>0</v>
      </c>
      <c r="E2762" s="80">
        <f t="shared" si="128"/>
        <v>2570</v>
      </c>
      <c r="F2762" s="80">
        <v>0</v>
      </c>
      <c r="G2762" s="80">
        <v>0</v>
      </c>
      <c r="H2762" s="80">
        <v>0</v>
      </c>
      <c r="I2762" s="80">
        <v>0</v>
      </c>
      <c r="J2762" s="80">
        <v>41</v>
      </c>
      <c r="K2762" s="78">
        <v>85800</v>
      </c>
    </row>
    <row r="2763" spans="1:11">
      <c r="A2763" s="83" t="s">
        <v>104</v>
      </c>
      <c r="B2763" s="80">
        <v>80</v>
      </c>
      <c r="C2763" s="80">
        <v>0</v>
      </c>
      <c r="D2763" s="80">
        <v>0</v>
      </c>
      <c r="E2763" s="80">
        <f t="shared" si="128"/>
        <v>2618</v>
      </c>
      <c r="F2763" s="80">
        <v>0</v>
      </c>
      <c r="G2763" s="80">
        <v>0</v>
      </c>
      <c r="H2763" s="80">
        <v>0</v>
      </c>
      <c r="I2763" s="80">
        <v>0</v>
      </c>
      <c r="J2763" s="80">
        <v>42</v>
      </c>
      <c r="K2763" s="78">
        <v>94050</v>
      </c>
    </row>
    <row r="2764" spans="1:11">
      <c r="A2764" s="83" t="s">
        <v>104</v>
      </c>
      <c r="B2764" s="80">
        <v>80</v>
      </c>
      <c r="C2764" s="80">
        <v>0</v>
      </c>
      <c r="D2764" s="80">
        <v>0</v>
      </c>
      <c r="E2764" s="80">
        <f t="shared" si="128"/>
        <v>2666</v>
      </c>
      <c r="F2764" s="80">
        <v>0</v>
      </c>
      <c r="G2764" s="80">
        <v>0</v>
      </c>
      <c r="H2764" s="80">
        <v>0</v>
      </c>
      <c r="I2764" s="80">
        <v>0</v>
      </c>
      <c r="J2764" s="80">
        <v>43</v>
      </c>
      <c r="K2764" s="78">
        <v>102850</v>
      </c>
    </row>
    <row r="2765" spans="1:11">
      <c r="A2765" s="83" t="s">
        <v>104</v>
      </c>
      <c r="B2765" s="80">
        <v>80</v>
      </c>
      <c r="C2765" s="80">
        <v>0</v>
      </c>
      <c r="D2765" s="80">
        <v>0</v>
      </c>
      <c r="E2765" s="80">
        <f t="shared" si="128"/>
        <v>2714</v>
      </c>
      <c r="F2765" s="80">
        <v>0</v>
      </c>
      <c r="G2765" s="80">
        <v>0</v>
      </c>
      <c r="H2765" s="80">
        <v>0</v>
      </c>
      <c r="I2765" s="80">
        <v>0</v>
      </c>
      <c r="J2765" s="80">
        <v>44</v>
      </c>
      <c r="K2765" s="78">
        <v>112200</v>
      </c>
    </row>
    <row r="2766" spans="1:11">
      <c r="A2766" s="83" t="s">
        <v>104</v>
      </c>
      <c r="B2766" s="80">
        <v>80</v>
      </c>
      <c r="C2766" s="80">
        <v>0</v>
      </c>
      <c r="D2766" s="80">
        <v>0</v>
      </c>
      <c r="E2766" s="80">
        <f t="shared" si="128"/>
        <v>2762</v>
      </c>
      <c r="F2766" s="80">
        <v>0</v>
      </c>
      <c r="G2766" s="80">
        <v>0</v>
      </c>
      <c r="H2766" s="80">
        <v>0</v>
      </c>
      <c r="I2766" s="80">
        <v>0</v>
      </c>
      <c r="J2766" s="80">
        <v>45</v>
      </c>
      <c r="K2766" s="78">
        <v>122100</v>
      </c>
    </row>
    <row r="2767" spans="1:11">
      <c r="A2767" s="83" t="s">
        <v>104</v>
      </c>
      <c r="B2767" s="80">
        <v>80</v>
      </c>
      <c r="C2767" s="80">
        <v>0</v>
      </c>
      <c r="D2767" s="80">
        <v>0</v>
      </c>
      <c r="E2767" s="80">
        <f t="shared" si="128"/>
        <v>2810</v>
      </c>
      <c r="F2767" s="80">
        <v>0</v>
      </c>
      <c r="G2767" s="80">
        <v>0</v>
      </c>
      <c r="H2767" s="80">
        <v>0</v>
      </c>
      <c r="I2767" s="80">
        <v>0</v>
      </c>
      <c r="J2767" s="80">
        <v>46</v>
      </c>
      <c r="K2767" s="78">
        <v>133100</v>
      </c>
    </row>
    <row r="2768" spans="1:11">
      <c r="A2768" s="83" t="s">
        <v>104</v>
      </c>
      <c r="B2768" s="80">
        <v>80</v>
      </c>
      <c r="C2768" s="80">
        <v>0</v>
      </c>
      <c r="D2768" s="80">
        <v>0</v>
      </c>
      <c r="E2768" s="80">
        <f t="shared" si="128"/>
        <v>2858</v>
      </c>
      <c r="F2768" s="80">
        <v>0</v>
      </c>
      <c r="G2768" s="80">
        <v>0</v>
      </c>
      <c r="H2768" s="80">
        <v>0</v>
      </c>
      <c r="I2768" s="80">
        <v>0</v>
      </c>
      <c r="J2768" s="80">
        <v>47</v>
      </c>
      <c r="K2768" s="78">
        <v>144100</v>
      </c>
    </row>
    <row r="2769" spans="1:11">
      <c r="A2769" s="83" t="s">
        <v>104</v>
      </c>
      <c r="B2769" s="80">
        <v>80</v>
      </c>
      <c r="C2769" s="80">
        <v>0</v>
      </c>
      <c r="D2769" s="80">
        <v>0</v>
      </c>
      <c r="E2769" s="80">
        <f t="shared" si="128"/>
        <v>2906</v>
      </c>
      <c r="F2769" s="80">
        <v>0</v>
      </c>
      <c r="G2769" s="80">
        <v>0</v>
      </c>
      <c r="H2769" s="80">
        <v>0</v>
      </c>
      <c r="I2769" s="80">
        <v>0</v>
      </c>
      <c r="J2769" s="80">
        <v>48</v>
      </c>
      <c r="K2769" s="78">
        <v>156200</v>
      </c>
    </row>
    <row r="2770" spans="1:11">
      <c r="A2770" s="83" t="s">
        <v>104</v>
      </c>
      <c r="B2770" s="80">
        <v>80</v>
      </c>
      <c r="C2770" s="80">
        <v>0</v>
      </c>
      <c r="D2770" s="80">
        <v>0</v>
      </c>
      <c r="E2770" s="80">
        <f t="shared" si="128"/>
        <v>2954</v>
      </c>
      <c r="F2770" s="80">
        <v>0</v>
      </c>
      <c r="G2770" s="80">
        <v>0</v>
      </c>
      <c r="H2770" s="80">
        <v>0</v>
      </c>
      <c r="I2770" s="80">
        <v>0</v>
      </c>
      <c r="J2770" s="80">
        <v>49</v>
      </c>
      <c r="K2770" s="78">
        <v>169400</v>
      </c>
    </row>
    <row r="2771" spans="1:11">
      <c r="A2771" s="83" t="s">
        <v>104</v>
      </c>
      <c r="B2771" s="80">
        <v>80</v>
      </c>
      <c r="C2771" s="80">
        <v>0</v>
      </c>
      <c r="D2771" s="80">
        <v>0</v>
      </c>
      <c r="E2771" s="80">
        <f t="shared" si="128"/>
        <v>3002</v>
      </c>
      <c r="F2771" s="80">
        <v>0</v>
      </c>
      <c r="G2771" s="80">
        <v>0</v>
      </c>
      <c r="H2771" s="80">
        <v>0</v>
      </c>
      <c r="I2771" s="80">
        <v>0</v>
      </c>
      <c r="J2771" s="80">
        <v>50</v>
      </c>
      <c r="K2771" s="78">
        <v>183700</v>
      </c>
    </row>
    <row r="2772" spans="1:11">
      <c r="A2772" s="83" t="s">
        <v>104</v>
      </c>
      <c r="B2772" s="80">
        <v>80</v>
      </c>
      <c r="C2772" s="80">
        <v>0</v>
      </c>
      <c r="D2772" s="80">
        <v>0</v>
      </c>
      <c r="E2772" s="80">
        <f t="shared" si="128"/>
        <v>3050</v>
      </c>
      <c r="F2772" s="80">
        <v>0</v>
      </c>
      <c r="G2772" s="80">
        <v>0</v>
      </c>
      <c r="H2772" s="80">
        <v>0</v>
      </c>
      <c r="I2772" s="80">
        <v>0</v>
      </c>
      <c r="J2772" s="80">
        <v>51</v>
      </c>
      <c r="K2772" s="78">
        <v>198550</v>
      </c>
    </row>
    <row r="2773" spans="1:11">
      <c r="A2773" s="83" t="s">
        <v>104</v>
      </c>
      <c r="B2773" s="80">
        <v>80</v>
      </c>
      <c r="C2773" s="80">
        <v>0</v>
      </c>
      <c r="D2773" s="80">
        <v>0</v>
      </c>
      <c r="E2773" s="80">
        <f t="shared" si="128"/>
        <v>3098</v>
      </c>
      <c r="F2773" s="80">
        <v>0</v>
      </c>
      <c r="G2773" s="80">
        <v>0</v>
      </c>
      <c r="H2773" s="80">
        <v>0</v>
      </c>
      <c r="I2773" s="80">
        <v>0</v>
      </c>
      <c r="J2773" s="80">
        <v>52</v>
      </c>
      <c r="K2773" s="78">
        <v>214500</v>
      </c>
    </row>
    <row r="2774" spans="1:11">
      <c r="A2774" s="83" t="s">
        <v>104</v>
      </c>
      <c r="B2774" s="80">
        <v>80</v>
      </c>
      <c r="C2774" s="80">
        <v>0</v>
      </c>
      <c r="D2774" s="80">
        <v>0</v>
      </c>
      <c r="E2774" s="80">
        <f t="shared" si="128"/>
        <v>3146</v>
      </c>
      <c r="F2774" s="80">
        <v>0</v>
      </c>
      <c r="G2774" s="80">
        <v>0</v>
      </c>
      <c r="H2774" s="80">
        <v>0</v>
      </c>
      <c r="I2774" s="80">
        <v>0</v>
      </c>
      <c r="J2774" s="80">
        <v>53</v>
      </c>
      <c r="K2774" s="78">
        <v>231000</v>
      </c>
    </row>
    <row r="2775" spans="1:11">
      <c r="A2775" s="83" t="s">
        <v>104</v>
      </c>
      <c r="B2775" s="80">
        <v>80</v>
      </c>
      <c r="C2775" s="80">
        <v>0</v>
      </c>
      <c r="D2775" s="80">
        <v>0</v>
      </c>
      <c r="E2775" s="80">
        <f t="shared" si="128"/>
        <v>3194</v>
      </c>
      <c r="F2775" s="80">
        <v>0</v>
      </c>
      <c r="G2775" s="80">
        <v>0</v>
      </c>
      <c r="H2775" s="80">
        <v>0</v>
      </c>
      <c r="I2775" s="80">
        <v>0</v>
      </c>
      <c r="J2775" s="80">
        <v>54</v>
      </c>
      <c r="K2775" s="78">
        <v>249150</v>
      </c>
    </row>
    <row r="2776" spans="1:11">
      <c r="A2776" s="83" t="s">
        <v>104</v>
      </c>
      <c r="B2776" s="80">
        <v>80</v>
      </c>
      <c r="C2776" s="80">
        <v>0</v>
      </c>
      <c r="D2776" s="80">
        <v>0</v>
      </c>
      <c r="E2776" s="80">
        <f t="shared" si="128"/>
        <v>3242</v>
      </c>
      <c r="F2776" s="80">
        <v>0</v>
      </c>
      <c r="G2776" s="80">
        <v>0</v>
      </c>
      <c r="H2776" s="80">
        <v>0</v>
      </c>
      <c r="I2776" s="80">
        <v>0</v>
      </c>
      <c r="J2776" s="80">
        <v>55</v>
      </c>
      <c r="K2776" s="78">
        <v>268400</v>
      </c>
    </row>
    <row r="2777" spans="1:11">
      <c r="A2777" s="83" t="s">
        <v>104</v>
      </c>
      <c r="B2777" s="80">
        <v>80</v>
      </c>
      <c r="C2777" s="80">
        <v>0</v>
      </c>
      <c r="D2777" s="80">
        <v>0</v>
      </c>
      <c r="E2777" s="80">
        <f t="shared" si="128"/>
        <v>3290</v>
      </c>
      <c r="F2777" s="80">
        <v>0</v>
      </c>
      <c r="G2777" s="80">
        <v>0</v>
      </c>
      <c r="H2777" s="80">
        <v>0</v>
      </c>
      <c r="I2777" s="80">
        <v>0</v>
      </c>
      <c r="J2777" s="80">
        <v>56</v>
      </c>
      <c r="K2777" s="78">
        <v>288200</v>
      </c>
    </row>
    <row r="2778" spans="1:11">
      <c r="A2778" s="83" t="s">
        <v>104</v>
      </c>
      <c r="B2778" s="80">
        <v>80</v>
      </c>
      <c r="C2778" s="80">
        <v>0</v>
      </c>
      <c r="D2778" s="80">
        <v>0</v>
      </c>
      <c r="E2778" s="80">
        <f t="shared" si="128"/>
        <v>3338</v>
      </c>
      <c r="F2778" s="80">
        <v>0</v>
      </c>
      <c r="G2778" s="80">
        <v>0</v>
      </c>
      <c r="H2778" s="80">
        <v>0</v>
      </c>
      <c r="I2778" s="80">
        <v>0</v>
      </c>
      <c r="J2778" s="80">
        <v>57</v>
      </c>
      <c r="K2778" s="78">
        <v>309650</v>
      </c>
    </row>
    <row r="2779" spans="1:11">
      <c r="A2779" s="83" t="s">
        <v>104</v>
      </c>
      <c r="B2779" s="80">
        <v>80</v>
      </c>
      <c r="C2779" s="80">
        <v>0</v>
      </c>
      <c r="D2779" s="80">
        <v>0</v>
      </c>
      <c r="E2779" s="80">
        <f t="shared" si="128"/>
        <v>3386</v>
      </c>
      <c r="F2779" s="80">
        <v>0</v>
      </c>
      <c r="G2779" s="80">
        <v>0</v>
      </c>
      <c r="H2779" s="80">
        <v>0</v>
      </c>
      <c r="I2779" s="80">
        <v>0</v>
      </c>
      <c r="J2779" s="80">
        <v>58</v>
      </c>
      <c r="K2779" s="78">
        <v>332750</v>
      </c>
    </row>
    <row r="2780" spans="1:11">
      <c r="A2780" s="83" t="s">
        <v>104</v>
      </c>
      <c r="B2780" s="80">
        <v>80</v>
      </c>
      <c r="C2780" s="80">
        <v>0</v>
      </c>
      <c r="D2780" s="80">
        <v>0</v>
      </c>
      <c r="E2780" s="80">
        <f t="shared" si="128"/>
        <v>3434</v>
      </c>
      <c r="F2780" s="80">
        <v>0</v>
      </c>
      <c r="G2780" s="80">
        <v>0</v>
      </c>
      <c r="H2780" s="80">
        <v>0</v>
      </c>
      <c r="I2780" s="80">
        <v>0</v>
      </c>
      <c r="J2780" s="80">
        <v>59</v>
      </c>
      <c r="K2780" s="78">
        <v>356400</v>
      </c>
    </row>
    <row r="2781" spans="1:11">
      <c r="A2781" s="83" t="s">
        <v>104</v>
      </c>
      <c r="B2781" s="80">
        <v>80</v>
      </c>
      <c r="C2781" s="80">
        <v>0</v>
      </c>
      <c r="D2781" s="80">
        <v>0</v>
      </c>
      <c r="E2781" s="80">
        <f t="shared" si="128"/>
        <v>3482</v>
      </c>
      <c r="F2781" s="80">
        <v>0</v>
      </c>
      <c r="G2781" s="80">
        <v>0</v>
      </c>
      <c r="H2781" s="80">
        <v>0</v>
      </c>
      <c r="I2781" s="80">
        <v>0</v>
      </c>
      <c r="J2781" s="80">
        <v>60</v>
      </c>
      <c r="K2781" s="78">
        <v>382250</v>
      </c>
    </row>
    <row r="2782" spans="1:11">
      <c r="A2782" s="83" t="s">
        <v>104</v>
      </c>
      <c r="B2782" s="80">
        <v>80</v>
      </c>
      <c r="C2782" s="80">
        <v>0</v>
      </c>
      <c r="D2782" s="80">
        <v>0</v>
      </c>
      <c r="E2782" s="80">
        <f t="shared" si="128"/>
        <v>3530</v>
      </c>
      <c r="F2782" s="80">
        <v>0</v>
      </c>
      <c r="G2782" s="80">
        <v>0</v>
      </c>
      <c r="H2782" s="80">
        <v>0</v>
      </c>
      <c r="I2782" s="80">
        <v>0</v>
      </c>
      <c r="J2782" s="80">
        <v>61</v>
      </c>
      <c r="K2782" s="78">
        <v>409200</v>
      </c>
    </row>
    <row r="2783" spans="1:11">
      <c r="A2783" s="83" t="s">
        <v>104</v>
      </c>
      <c r="B2783" s="80">
        <v>80</v>
      </c>
      <c r="C2783" s="80">
        <v>0</v>
      </c>
      <c r="D2783" s="80">
        <v>0</v>
      </c>
      <c r="E2783" s="80">
        <f t="shared" si="128"/>
        <v>3578</v>
      </c>
      <c r="F2783" s="80">
        <v>0</v>
      </c>
      <c r="G2783" s="80">
        <v>0</v>
      </c>
      <c r="H2783" s="80">
        <v>0</v>
      </c>
      <c r="I2783" s="80">
        <v>0</v>
      </c>
      <c r="J2783" s="80">
        <v>62</v>
      </c>
      <c r="K2783" s="78">
        <v>437800</v>
      </c>
    </row>
    <row r="2784" spans="1:11">
      <c r="A2784" s="83" t="s">
        <v>104</v>
      </c>
      <c r="B2784" s="80">
        <v>80</v>
      </c>
      <c r="C2784" s="80">
        <v>0</v>
      </c>
      <c r="D2784" s="80">
        <v>0</v>
      </c>
      <c r="E2784" s="80">
        <f t="shared" si="128"/>
        <v>3626</v>
      </c>
      <c r="F2784" s="80">
        <v>0</v>
      </c>
      <c r="G2784" s="80">
        <v>0</v>
      </c>
      <c r="H2784" s="80">
        <v>0</v>
      </c>
      <c r="I2784" s="80">
        <v>0</v>
      </c>
      <c r="J2784" s="80">
        <v>63</v>
      </c>
      <c r="K2784" s="78">
        <v>468050</v>
      </c>
    </row>
    <row r="2785" spans="1:11">
      <c r="A2785" s="83" t="s">
        <v>104</v>
      </c>
      <c r="B2785" s="80">
        <v>80</v>
      </c>
      <c r="C2785" s="80">
        <v>0</v>
      </c>
      <c r="D2785" s="80">
        <v>0</v>
      </c>
      <c r="E2785" s="80">
        <f t="shared" si="128"/>
        <v>3674</v>
      </c>
      <c r="F2785" s="80">
        <v>0</v>
      </c>
      <c r="G2785" s="80">
        <v>0</v>
      </c>
      <c r="H2785" s="80">
        <v>0</v>
      </c>
      <c r="I2785" s="80">
        <v>0</v>
      </c>
      <c r="J2785" s="80">
        <v>64</v>
      </c>
      <c r="K2785" s="78">
        <v>499400</v>
      </c>
    </row>
    <row r="2786" spans="1:11">
      <c r="A2786" s="83" t="s">
        <v>104</v>
      </c>
      <c r="B2786" s="80">
        <v>80</v>
      </c>
      <c r="C2786" s="80">
        <v>0</v>
      </c>
      <c r="D2786" s="80">
        <v>0</v>
      </c>
      <c r="E2786" s="80">
        <f t="shared" si="128"/>
        <v>3722</v>
      </c>
      <c r="F2786" s="80">
        <v>0</v>
      </c>
      <c r="G2786" s="80">
        <v>0</v>
      </c>
      <c r="H2786" s="80">
        <v>0</v>
      </c>
      <c r="I2786" s="80">
        <v>0</v>
      </c>
      <c r="J2786" s="80">
        <v>65</v>
      </c>
      <c r="K2786" s="78">
        <v>533500</v>
      </c>
    </row>
    <row r="2787" spans="1:11">
      <c r="A2787" s="83" t="s">
        <v>104</v>
      </c>
      <c r="B2787" s="80">
        <v>80</v>
      </c>
      <c r="C2787" s="80">
        <v>0</v>
      </c>
      <c r="D2787" s="80">
        <v>0</v>
      </c>
      <c r="E2787" s="80">
        <f t="shared" ref="E2787:E2850" si="129">650+48*(J2787-1)</f>
        <v>3770</v>
      </c>
      <c r="F2787" s="80">
        <v>0</v>
      </c>
      <c r="G2787" s="80">
        <v>0</v>
      </c>
      <c r="H2787" s="80">
        <v>0</v>
      </c>
      <c r="I2787" s="80">
        <v>0</v>
      </c>
      <c r="J2787" s="80">
        <v>66</v>
      </c>
      <c r="K2787" s="78">
        <v>568150</v>
      </c>
    </row>
    <row r="2788" spans="1:11">
      <c r="A2788" s="83" t="s">
        <v>104</v>
      </c>
      <c r="B2788" s="80">
        <v>80</v>
      </c>
      <c r="C2788" s="80">
        <v>0</v>
      </c>
      <c r="D2788" s="80">
        <v>0</v>
      </c>
      <c r="E2788" s="80">
        <f t="shared" si="129"/>
        <v>3818</v>
      </c>
      <c r="F2788" s="80">
        <v>0</v>
      </c>
      <c r="G2788" s="80">
        <v>0</v>
      </c>
      <c r="H2788" s="80">
        <v>0</v>
      </c>
      <c r="I2788" s="80">
        <v>0</v>
      </c>
      <c r="J2788" s="80">
        <v>67</v>
      </c>
      <c r="K2788" s="78">
        <v>606100</v>
      </c>
    </row>
    <row r="2789" spans="1:11">
      <c r="A2789" s="83" t="s">
        <v>104</v>
      </c>
      <c r="B2789" s="80">
        <v>80</v>
      </c>
      <c r="C2789" s="80">
        <v>0</v>
      </c>
      <c r="D2789" s="80">
        <v>0</v>
      </c>
      <c r="E2789" s="80">
        <f t="shared" si="129"/>
        <v>3866</v>
      </c>
      <c r="F2789" s="80">
        <v>0</v>
      </c>
      <c r="G2789" s="80">
        <v>0</v>
      </c>
      <c r="H2789" s="80">
        <v>0</v>
      </c>
      <c r="I2789" s="80">
        <v>0</v>
      </c>
      <c r="J2789" s="80">
        <v>68</v>
      </c>
      <c r="K2789" s="78">
        <v>645700</v>
      </c>
    </row>
    <row r="2790" spans="1:11">
      <c r="A2790" s="83" t="s">
        <v>104</v>
      </c>
      <c r="B2790" s="80">
        <v>80</v>
      </c>
      <c r="C2790" s="80">
        <v>0</v>
      </c>
      <c r="D2790" s="80">
        <v>0</v>
      </c>
      <c r="E2790" s="80">
        <f t="shared" si="129"/>
        <v>3914</v>
      </c>
      <c r="F2790" s="80">
        <v>0</v>
      </c>
      <c r="G2790" s="80">
        <v>0</v>
      </c>
      <c r="H2790" s="80">
        <v>0</v>
      </c>
      <c r="I2790" s="80">
        <v>0</v>
      </c>
      <c r="J2790" s="80">
        <v>69</v>
      </c>
      <c r="K2790" s="78">
        <v>686950</v>
      </c>
    </row>
    <row r="2791" spans="1:11">
      <c r="A2791" s="83" t="s">
        <v>104</v>
      </c>
      <c r="B2791" s="80">
        <v>80</v>
      </c>
      <c r="C2791" s="80">
        <v>0</v>
      </c>
      <c r="D2791" s="80">
        <v>0</v>
      </c>
      <c r="E2791" s="80">
        <f t="shared" si="129"/>
        <v>3962</v>
      </c>
      <c r="F2791" s="80">
        <v>0</v>
      </c>
      <c r="G2791" s="80">
        <v>0</v>
      </c>
      <c r="H2791" s="80">
        <v>0</v>
      </c>
      <c r="I2791" s="80">
        <v>0</v>
      </c>
      <c r="J2791" s="80">
        <v>70</v>
      </c>
      <c r="K2791" s="78">
        <v>730400</v>
      </c>
    </row>
    <row r="2792" spans="1:11">
      <c r="A2792" s="83" t="s">
        <v>104</v>
      </c>
      <c r="B2792" s="80">
        <v>80</v>
      </c>
      <c r="C2792" s="80">
        <v>0</v>
      </c>
      <c r="D2792" s="80">
        <v>0</v>
      </c>
      <c r="E2792" s="80">
        <f t="shared" si="129"/>
        <v>4010</v>
      </c>
      <c r="F2792" s="80">
        <v>0</v>
      </c>
      <c r="G2792" s="80">
        <v>0</v>
      </c>
      <c r="H2792" s="80">
        <v>0</v>
      </c>
      <c r="I2792" s="80">
        <v>0</v>
      </c>
      <c r="J2792" s="80">
        <v>71</v>
      </c>
      <c r="K2792" s="78">
        <v>776600</v>
      </c>
    </row>
    <row r="2793" spans="1:11">
      <c r="A2793" s="83" t="s">
        <v>104</v>
      </c>
      <c r="B2793" s="80">
        <v>80</v>
      </c>
      <c r="C2793" s="80">
        <v>0</v>
      </c>
      <c r="D2793" s="80">
        <v>0</v>
      </c>
      <c r="E2793" s="80">
        <f t="shared" si="129"/>
        <v>4058</v>
      </c>
      <c r="F2793" s="80">
        <v>0</v>
      </c>
      <c r="G2793" s="80">
        <v>0</v>
      </c>
      <c r="H2793" s="80">
        <v>0</v>
      </c>
      <c r="I2793" s="80">
        <v>0</v>
      </c>
      <c r="J2793" s="80">
        <v>72</v>
      </c>
      <c r="K2793" s="78">
        <v>824450</v>
      </c>
    </row>
    <row r="2794" spans="1:11">
      <c r="A2794" s="83" t="s">
        <v>104</v>
      </c>
      <c r="B2794" s="80">
        <v>80</v>
      </c>
      <c r="C2794" s="80">
        <v>0</v>
      </c>
      <c r="D2794" s="80">
        <v>0</v>
      </c>
      <c r="E2794" s="80">
        <f t="shared" si="129"/>
        <v>4106</v>
      </c>
      <c r="F2794" s="80">
        <v>0</v>
      </c>
      <c r="G2794" s="80">
        <v>0</v>
      </c>
      <c r="H2794" s="80">
        <v>0</v>
      </c>
      <c r="I2794" s="80">
        <v>0</v>
      </c>
      <c r="J2794" s="80">
        <v>73</v>
      </c>
      <c r="K2794" s="78">
        <v>875600</v>
      </c>
    </row>
    <row r="2795" spans="1:11">
      <c r="A2795" s="83" t="s">
        <v>104</v>
      </c>
      <c r="B2795" s="80">
        <v>80</v>
      </c>
      <c r="C2795" s="80">
        <v>0</v>
      </c>
      <c r="D2795" s="80">
        <v>0</v>
      </c>
      <c r="E2795" s="80">
        <f t="shared" si="129"/>
        <v>4154</v>
      </c>
      <c r="F2795" s="80">
        <v>0</v>
      </c>
      <c r="G2795" s="80">
        <v>0</v>
      </c>
      <c r="H2795" s="80">
        <v>0</v>
      </c>
      <c r="I2795" s="80">
        <v>0</v>
      </c>
      <c r="J2795" s="80">
        <v>74</v>
      </c>
      <c r="K2795" s="78">
        <v>929500</v>
      </c>
    </row>
    <row r="2796" spans="1:11">
      <c r="A2796" s="83" t="s">
        <v>104</v>
      </c>
      <c r="B2796" s="80">
        <v>80</v>
      </c>
      <c r="C2796" s="80">
        <v>0</v>
      </c>
      <c r="D2796" s="80">
        <v>0</v>
      </c>
      <c r="E2796" s="80">
        <f t="shared" si="129"/>
        <v>4202</v>
      </c>
      <c r="F2796" s="80">
        <v>0</v>
      </c>
      <c r="G2796" s="80">
        <v>0</v>
      </c>
      <c r="H2796" s="80">
        <v>0</v>
      </c>
      <c r="I2796" s="80">
        <v>0</v>
      </c>
      <c r="J2796" s="80">
        <v>75</v>
      </c>
      <c r="K2796" s="78">
        <v>985600</v>
      </c>
    </row>
    <row r="2797" spans="1:11">
      <c r="A2797" s="83" t="s">
        <v>104</v>
      </c>
      <c r="B2797" s="80">
        <v>80</v>
      </c>
      <c r="C2797" s="80">
        <v>0</v>
      </c>
      <c r="D2797" s="80">
        <v>0</v>
      </c>
      <c r="E2797" s="80">
        <f t="shared" si="129"/>
        <v>4250</v>
      </c>
      <c r="F2797" s="80">
        <v>0</v>
      </c>
      <c r="G2797" s="80">
        <v>0</v>
      </c>
      <c r="H2797" s="80">
        <v>0</v>
      </c>
      <c r="I2797" s="80">
        <v>0</v>
      </c>
      <c r="J2797" s="80">
        <v>76</v>
      </c>
      <c r="K2797" s="78">
        <v>1043900</v>
      </c>
    </row>
    <row r="2798" spans="1:11">
      <c r="A2798" s="83" t="s">
        <v>104</v>
      </c>
      <c r="B2798" s="80">
        <v>80</v>
      </c>
      <c r="C2798" s="80">
        <v>0</v>
      </c>
      <c r="D2798" s="80">
        <v>0</v>
      </c>
      <c r="E2798" s="80">
        <f t="shared" si="129"/>
        <v>4298</v>
      </c>
      <c r="F2798" s="80">
        <v>0</v>
      </c>
      <c r="G2798" s="80">
        <v>0</v>
      </c>
      <c r="H2798" s="80">
        <v>0</v>
      </c>
      <c r="I2798" s="80">
        <v>0</v>
      </c>
      <c r="J2798" s="80">
        <v>77</v>
      </c>
      <c r="K2798" s="78">
        <v>1106050</v>
      </c>
    </row>
    <row r="2799" spans="1:11">
      <c r="A2799" s="83" t="s">
        <v>104</v>
      </c>
      <c r="B2799" s="80">
        <v>80</v>
      </c>
      <c r="C2799" s="80">
        <v>0</v>
      </c>
      <c r="D2799" s="80">
        <v>0</v>
      </c>
      <c r="E2799" s="80">
        <f t="shared" si="129"/>
        <v>4346</v>
      </c>
      <c r="F2799" s="80">
        <v>0</v>
      </c>
      <c r="G2799" s="80">
        <v>0</v>
      </c>
      <c r="H2799" s="80">
        <v>0</v>
      </c>
      <c r="I2799" s="80">
        <v>0</v>
      </c>
      <c r="J2799" s="80">
        <v>78</v>
      </c>
      <c r="K2799" s="78">
        <v>1170950</v>
      </c>
    </row>
    <row r="2800" spans="1:11">
      <c r="A2800" s="83" t="s">
        <v>104</v>
      </c>
      <c r="B2800" s="80">
        <v>80</v>
      </c>
      <c r="C2800" s="80">
        <v>0</v>
      </c>
      <c r="D2800" s="80">
        <v>0</v>
      </c>
      <c r="E2800" s="80">
        <f t="shared" si="129"/>
        <v>4394</v>
      </c>
      <c r="F2800" s="80">
        <v>0</v>
      </c>
      <c r="G2800" s="80">
        <v>0</v>
      </c>
      <c r="H2800" s="80">
        <v>0</v>
      </c>
      <c r="I2800" s="80">
        <v>0</v>
      </c>
      <c r="J2800" s="80">
        <v>79</v>
      </c>
      <c r="K2800" s="78">
        <v>1239700</v>
      </c>
    </row>
    <row r="2801" spans="1:11">
      <c r="A2801" s="83" t="s">
        <v>104</v>
      </c>
      <c r="B2801" s="80">
        <v>80</v>
      </c>
      <c r="C2801" s="80">
        <v>0</v>
      </c>
      <c r="D2801" s="80">
        <v>0</v>
      </c>
      <c r="E2801" s="80">
        <f t="shared" si="129"/>
        <v>4442</v>
      </c>
      <c r="F2801" s="80">
        <v>0</v>
      </c>
      <c r="G2801" s="80">
        <v>0</v>
      </c>
      <c r="H2801" s="80">
        <v>0</v>
      </c>
      <c r="I2801" s="80">
        <v>0</v>
      </c>
      <c r="J2801" s="80">
        <v>80</v>
      </c>
      <c r="K2801" s="78">
        <v>1310650</v>
      </c>
    </row>
    <row r="2802" spans="1:11">
      <c r="A2802" s="83" t="s">
        <v>104</v>
      </c>
      <c r="B2802" s="80">
        <v>80</v>
      </c>
      <c r="C2802" s="80">
        <v>0</v>
      </c>
      <c r="D2802" s="80">
        <v>0</v>
      </c>
      <c r="E2802" s="80">
        <f t="shared" si="129"/>
        <v>650</v>
      </c>
      <c r="F2802" s="80">
        <v>0</v>
      </c>
      <c r="G2802" s="80">
        <v>0</v>
      </c>
      <c r="H2802" s="80">
        <v>0</v>
      </c>
      <c r="I2802" s="80">
        <v>0</v>
      </c>
      <c r="J2802" s="80">
        <v>1</v>
      </c>
      <c r="K2802" s="78">
        <v>121</v>
      </c>
    </row>
    <row r="2803" spans="1:11">
      <c r="A2803" s="83" t="s">
        <v>104</v>
      </c>
      <c r="B2803" s="80">
        <v>80</v>
      </c>
      <c r="C2803" s="80">
        <v>0</v>
      </c>
      <c r="D2803" s="80">
        <v>0</v>
      </c>
      <c r="E2803" s="80">
        <f t="shared" si="129"/>
        <v>698</v>
      </c>
      <c r="F2803" s="80">
        <v>0</v>
      </c>
      <c r="G2803" s="80">
        <v>0</v>
      </c>
      <c r="H2803" s="80">
        <v>0</v>
      </c>
      <c r="I2803" s="80">
        <v>0</v>
      </c>
      <c r="J2803" s="80">
        <v>2</v>
      </c>
      <c r="K2803" s="78">
        <v>165</v>
      </c>
    </row>
    <row r="2804" spans="1:11">
      <c r="A2804" s="83" t="s">
        <v>104</v>
      </c>
      <c r="B2804" s="80">
        <v>80</v>
      </c>
      <c r="C2804" s="80">
        <v>0</v>
      </c>
      <c r="D2804" s="80">
        <v>0</v>
      </c>
      <c r="E2804" s="80">
        <f t="shared" si="129"/>
        <v>746</v>
      </c>
      <c r="F2804" s="80">
        <v>0</v>
      </c>
      <c r="G2804" s="80">
        <v>0</v>
      </c>
      <c r="H2804" s="80">
        <v>0</v>
      </c>
      <c r="I2804" s="80">
        <v>0</v>
      </c>
      <c r="J2804" s="80">
        <v>3</v>
      </c>
      <c r="K2804" s="78">
        <v>215</v>
      </c>
    </row>
    <row r="2805" spans="1:11">
      <c r="A2805" s="83" t="s">
        <v>104</v>
      </c>
      <c r="B2805" s="80">
        <v>80</v>
      </c>
      <c r="C2805" s="80">
        <v>0</v>
      </c>
      <c r="D2805" s="80">
        <v>0</v>
      </c>
      <c r="E2805" s="80">
        <f t="shared" si="129"/>
        <v>794</v>
      </c>
      <c r="F2805" s="80">
        <v>0</v>
      </c>
      <c r="G2805" s="80">
        <v>0</v>
      </c>
      <c r="H2805" s="80">
        <v>0</v>
      </c>
      <c r="I2805" s="80">
        <v>0</v>
      </c>
      <c r="J2805" s="80">
        <v>4</v>
      </c>
      <c r="K2805" s="78">
        <v>275</v>
      </c>
    </row>
    <row r="2806" spans="1:11">
      <c r="A2806" s="83" t="s">
        <v>104</v>
      </c>
      <c r="B2806" s="80">
        <v>80</v>
      </c>
      <c r="C2806" s="80">
        <v>0</v>
      </c>
      <c r="D2806" s="80">
        <v>0</v>
      </c>
      <c r="E2806" s="80">
        <f t="shared" si="129"/>
        <v>842</v>
      </c>
      <c r="F2806" s="80">
        <v>0</v>
      </c>
      <c r="G2806" s="80">
        <v>0</v>
      </c>
      <c r="H2806" s="80">
        <v>0</v>
      </c>
      <c r="I2806" s="80">
        <v>0</v>
      </c>
      <c r="J2806" s="80">
        <v>5</v>
      </c>
      <c r="K2806" s="78">
        <v>358</v>
      </c>
    </row>
    <row r="2807" spans="1:11">
      <c r="A2807" s="83" t="s">
        <v>104</v>
      </c>
      <c r="B2807" s="80">
        <v>80</v>
      </c>
      <c r="C2807" s="80">
        <v>0</v>
      </c>
      <c r="D2807" s="80">
        <v>0</v>
      </c>
      <c r="E2807" s="80">
        <f t="shared" si="129"/>
        <v>890</v>
      </c>
      <c r="F2807" s="80">
        <v>0</v>
      </c>
      <c r="G2807" s="80">
        <v>0</v>
      </c>
      <c r="H2807" s="80">
        <v>0</v>
      </c>
      <c r="I2807" s="80">
        <v>0</v>
      </c>
      <c r="J2807" s="80">
        <v>6</v>
      </c>
      <c r="K2807" s="78">
        <v>484</v>
      </c>
    </row>
    <row r="2808" spans="1:11">
      <c r="A2808" s="83" t="s">
        <v>104</v>
      </c>
      <c r="B2808" s="80">
        <v>80</v>
      </c>
      <c r="C2808" s="80">
        <v>0</v>
      </c>
      <c r="D2808" s="80">
        <v>0</v>
      </c>
      <c r="E2808" s="80">
        <f t="shared" si="129"/>
        <v>938</v>
      </c>
      <c r="F2808" s="80">
        <v>0</v>
      </c>
      <c r="G2808" s="80">
        <v>0</v>
      </c>
      <c r="H2808" s="80">
        <v>0</v>
      </c>
      <c r="I2808" s="80">
        <v>0</v>
      </c>
      <c r="J2808" s="80">
        <v>7</v>
      </c>
      <c r="K2808" s="78">
        <v>660</v>
      </c>
    </row>
    <row r="2809" spans="1:11">
      <c r="A2809" s="83" t="s">
        <v>104</v>
      </c>
      <c r="B2809" s="80">
        <v>80</v>
      </c>
      <c r="C2809" s="80">
        <v>0</v>
      </c>
      <c r="D2809" s="80">
        <v>0</v>
      </c>
      <c r="E2809" s="80">
        <f t="shared" si="129"/>
        <v>986</v>
      </c>
      <c r="F2809" s="80">
        <v>0</v>
      </c>
      <c r="G2809" s="80">
        <v>0</v>
      </c>
      <c r="H2809" s="80">
        <v>0</v>
      </c>
      <c r="I2809" s="80">
        <v>0</v>
      </c>
      <c r="J2809" s="80">
        <v>8</v>
      </c>
      <c r="K2809" s="78">
        <v>825</v>
      </c>
    </row>
    <row r="2810" spans="1:11">
      <c r="A2810" s="83" t="s">
        <v>104</v>
      </c>
      <c r="B2810" s="80">
        <v>80</v>
      </c>
      <c r="C2810" s="80">
        <v>0</v>
      </c>
      <c r="D2810" s="80">
        <v>0</v>
      </c>
      <c r="E2810" s="80">
        <f t="shared" si="129"/>
        <v>1034</v>
      </c>
      <c r="F2810" s="80">
        <v>0</v>
      </c>
      <c r="G2810" s="80">
        <v>0</v>
      </c>
      <c r="H2810" s="80">
        <v>0</v>
      </c>
      <c r="I2810" s="80">
        <v>0</v>
      </c>
      <c r="J2810" s="80">
        <v>9</v>
      </c>
      <c r="K2810" s="78">
        <v>990</v>
      </c>
    </row>
    <row r="2811" spans="1:11">
      <c r="A2811" s="83" t="s">
        <v>104</v>
      </c>
      <c r="B2811" s="80">
        <v>80</v>
      </c>
      <c r="C2811" s="80">
        <v>0</v>
      </c>
      <c r="D2811" s="80">
        <v>0</v>
      </c>
      <c r="E2811" s="80">
        <f t="shared" si="129"/>
        <v>1082</v>
      </c>
      <c r="F2811" s="80">
        <v>0</v>
      </c>
      <c r="G2811" s="80">
        <v>0</v>
      </c>
      <c r="H2811" s="80">
        <v>0</v>
      </c>
      <c r="I2811" s="80">
        <v>0</v>
      </c>
      <c r="J2811" s="80">
        <v>10</v>
      </c>
      <c r="K2811" s="78">
        <v>1265</v>
      </c>
    </row>
    <row r="2812" spans="1:11">
      <c r="A2812" s="83" t="s">
        <v>104</v>
      </c>
      <c r="B2812" s="80">
        <v>80</v>
      </c>
      <c r="C2812" s="80">
        <v>0</v>
      </c>
      <c r="D2812" s="80">
        <v>0</v>
      </c>
      <c r="E2812" s="80">
        <f t="shared" si="129"/>
        <v>1130</v>
      </c>
      <c r="F2812" s="80">
        <v>0</v>
      </c>
      <c r="G2812" s="80">
        <v>0</v>
      </c>
      <c r="H2812" s="80">
        <v>0</v>
      </c>
      <c r="I2812" s="80">
        <v>0</v>
      </c>
      <c r="J2812" s="80">
        <v>11</v>
      </c>
      <c r="K2812" s="78">
        <v>1595</v>
      </c>
    </row>
    <row r="2813" spans="1:11">
      <c r="A2813" s="83" t="s">
        <v>104</v>
      </c>
      <c r="B2813" s="80">
        <v>80</v>
      </c>
      <c r="C2813" s="80">
        <v>0</v>
      </c>
      <c r="D2813" s="80">
        <v>0</v>
      </c>
      <c r="E2813" s="80">
        <f t="shared" si="129"/>
        <v>1178</v>
      </c>
      <c r="F2813" s="80">
        <v>0</v>
      </c>
      <c r="G2813" s="80">
        <v>0</v>
      </c>
      <c r="H2813" s="80">
        <v>0</v>
      </c>
      <c r="I2813" s="80">
        <v>0</v>
      </c>
      <c r="J2813" s="80">
        <v>12</v>
      </c>
      <c r="K2813" s="78">
        <v>1870</v>
      </c>
    </row>
    <row r="2814" spans="1:11">
      <c r="A2814" s="83" t="s">
        <v>104</v>
      </c>
      <c r="B2814" s="80">
        <v>80</v>
      </c>
      <c r="C2814" s="80">
        <v>0</v>
      </c>
      <c r="D2814" s="80">
        <v>0</v>
      </c>
      <c r="E2814" s="80">
        <f t="shared" si="129"/>
        <v>1226</v>
      </c>
      <c r="F2814" s="80">
        <v>0</v>
      </c>
      <c r="G2814" s="80">
        <v>0</v>
      </c>
      <c r="H2814" s="80">
        <v>0</v>
      </c>
      <c r="I2814" s="80">
        <v>0</v>
      </c>
      <c r="J2814" s="80">
        <v>13</v>
      </c>
      <c r="K2814" s="78">
        <v>2310</v>
      </c>
    </row>
    <row r="2815" spans="1:11">
      <c r="A2815" s="83" t="s">
        <v>104</v>
      </c>
      <c r="B2815" s="80">
        <v>80</v>
      </c>
      <c r="C2815" s="80">
        <v>0</v>
      </c>
      <c r="D2815" s="80">
        <v>0</v>
      </c>
      <c r="E2815" s="80">
        <f t="shared" si="129"/>
        <v>1274</v>
      </c>
      <c r="F2815" s="80">
        <v>0</v>
      </c>
      <c r="G2815" s="80">
        <v>0</v>
      </c>
      <c r="H2815" s="80">
        <v>0</v>
      </c>
      <c r="I2815" s="80">
        <v>0</v>
      </c>
      <c r="J2815" s="80">
        <v>14</v>
      </c>
      <c r="K2815" s="78">
        <v>2750</v>
      </c>
    </row>
    <row r="2816" spans="1:11">
      <c r="A2816" s="83" t="s">
        <v>104</v>
      </c>
      <c r="B2816" s="80">
        <v>80</v>
      </c>
      <c r="C2816" s="80">
        <v>0</v>
      </c>
      <c r="D2816" s="80">
        <v>0</v>
      </c>
      <c r="E2816" s="80">
        <f t="shared" si="129"/>
        <v>1322</v>
      </c>
      <c r="F2816" s="80">
        <v>0</v>
      </c>
      <c r="G2816" s="80">
        <v>0</v>
      </c>
      <c r="H2816" s="80">
        <v>0</v>
      </c>
      <c r="I2816" s="80">
        <v>0</v>
      </c>
      <c r="J2816" s="80">
        <v>15</v>
      </c>
      <c r="K2816" s="78">
        <v>3355</v>
      </c>
    </row>
    <row r="2817" spans="1:11">
      <c r="A2817" s="83" t="s">
        <v>104</v>
      </c>
      <c r="B2817" s="80">
        <v>80</v>
      </c>
      <c r="C2817" s="80">
        <v>0</v>
      </c>
      <c r="D2817" s="80">
        <v>0</v>
      </c>
      <c r="E2817" s="80">
        <f t="shared" si="129"/>
        <v>1370</v>
      </c>
      <c r="F2817" s="80">
        <v>0</v>
      </c>
      <c r="G2817" s="80">
        <v>0</v>
      </c>
      <c r="H2817" s="80">
        <v>0</v>
      </c>
      <c r="I2817" s="80">
        <v>0</v>
      </c>
      <c r="J2817" s="80">
        <v>16</v>
      </c>
      <c r="K2817" s="78">
        <v>3960</v>
      </c>
    </row>
    <row r="2818" spans="1:11">
      <c r="A2818" s="83" t="s">
        <v>104</v>
      </c>
      <c r="B2818" s="80">
        <v>80</v>
      </c>
      <c r="C2818" s="80">
        <v>0</v>
      </c>
      <c r="D2818" s="80">
        <v>0</v>
      </c>
      <c r="E2818" s="80">
        <f t="shared" si="129"/>
        <v>1418</v>
      </c>
      <c r="F2818" s="80">
        <v>0</v>
      </c>
      <c r="G2818" s="80">
        <v>0</v>
      </c>
      <c r="H2818" s="80">
        <v>0</v>
      </c>
      <c r="I2818" s="80">
        <v>0</v>
      </c>
      <c r="J2818" s="80">
        <v>17</v>
      </c>
      <c r="K2818" s="78">
        <v>4730</v>
      </c>
    </row>
    <row r="2819" spans="1:11">
      <c r="A2819" s="83" t="s">
        <v>104</v>
      </c>
      <c r="B2819" s="80">
        <v>80</v>
      </c>
      <c r="C2819" s="80">
        <v>0</v>
      </c>
      <c r="D2819" s="80">
        <v>0</v>
      </c>
      <c r="E2819" s="80">
        <f t="shared" si="129"/>
        <v>1466</v>
      </c>
      <c r="F2819" s="80">
        <v>0</v>
      </c>
      <c r="G2819" s="80">
        <v>0</v>
      </c>
      <c r="H2819" s="80">
        <v>0</v>
      </c>
      <c r="I2819" s="80">
        <v>0</v>
      </c>
      <c r="J2819" s="80">
        <v>18</v>
      </c>
      <c r="K2819" s="78">
        <v>5500</v>
      </c>
    </row>
    <row r="2820" spans="1:11">
      <c r="A2820" s="83" t="s">
        <v>104</v>
      </c>
      <c r="B2820" s="80">
        <v>80</v>
      </c>
      <c r="C2820" s="80">
        <v>0</v>
      </c>
      <c r="D2820" s="80">
        <v>0</v>
      </c>
      <c r="E2820" s="80">
        <f t="shared" si="129"/>
        <v>1514</v>
      </c>
      <c r="F2820" s="80">
        <v>0</v>
      </c>
      <c r="G2820" s="80">
        <v>0</v>
      </c>
      <c r="H2820" s="80">
        <v>0</v>
      </c>
      <c r="I2820" s="80">
        <v>0</v>
      </c>
      <c r="J2820" s="80">
        <v>19</v>
      </c>
      <c r="K2820" s="78">
        <v>6435</v>
      </c>
    </row>
    <row r="2821" spans="1:11">
      <c r="A2821" s="83" t="s">
        <v>104</v>
      </c>
      <c r="B2821" s="80">
        <v>80</v>
      </c>
      <c r="C2821" s="80">
        <v>0</v>
      </c>
      <c r="D2821" s="80">
        <v>0</v>
      </c>
      <c r="E2821" s="80">
        <f t="shared" si="129"/>
        <v>1562</v>
      </c>
      <c r="F2821" s="80">
        <v>0</v>
      </c>
      <c r="G2821" s="80">
        <v>0</v>
      </c>
      <c r="H2821" s="80">
        <v>0</v>
      </c>
      <c r="I2821" s="80">
        <v>0</v>
      </c>
      <c r="J2821" s="80">
        <v>20</v>
      </c>
      <c r="K2821" s="78">
        <v>7480</v>
      </c>
    </row>
    <row r="2822" spans="1:11">
      <c r="A2822" s="83" t="s">
        <v>104</v>
      </c>
      <c r="B2822" s="80">
        <v>80</v>
      </c>
      <c r="C2822" s="80">
        <v>0</v>
      </c>
      <c r="D2822" s="80">
        <v>0</v>
      </c>
      <c r="E2822" s="80">
        <f t="shared" si="129"/>
        <v>1610</v>
      </c>
      <c r="F2822" s="80">
        <v>0</v>
      </c>
      <c r="G2822" s="80">
        <v>0</v>
      </c>
      <c r="H2822" s="80">
        <v>0</v>
      </c>
      <c r="I2822" s="80">
        <v>0</v>
      </c>
      <c r="J2822" s="80">
        <v>21</v>
      </c>
      <c r="K2822" s="78">
        <v>8745</v>
      </c>
    </row>
    <row r="2823" spans="1:11">
      <c r="A2823" s="83" t="s">
        <v>104</v>
      </c>
      <c r="B2823" s="80">
        <v>80</v>
      </c>
      <c r="C2823" s="80">
        <v>0</v>
      </c>
      <c r="D2823" s="80">
        <v>0</v>
      </c>
      <c r="E2823" s="80">
        <f t="shared" si="129"/>
        <v>1658</v>
      </c>
      <c r="F2823" s="80">
        <v>0</v>
      </c>
      <c r="G2823" s="80">
        <v>0</v>
      </c>
      <c r="H2823" s="80">
        <v>0</v>
      </c>
      <c r="I2823" s="80">
        <v>0</v>
      </c>
      <c r="J2823" s="80">
        <v>22</v>
      </c>
      <c r="K2823" s="78">
        <v>10065</v>
      </c>
    </row>
    <row r="2824" spans="1:11">
      <c r="A2824" s="83" t="s">
        <v>104</v>
      </c>
      <c r="B2824" s="80">
        <v>80</v>
      </c>
      <c r="C2824" s="80">
        <v>0</v>
      </c>
      <c r="D2824" s="80">
        <v>0</v>
      </c>
      <c r="E2824" s="80">
        <f t="shared" si="129"/>
        <v>1706</v>
      </c>
      <c r="F2824" s="80">
        <v>0</v>
      </c>
      <c r="G2824" s="80">
        <v>0</v>
      </c>
      <c r="H2824" s="80">
        <v>0</v>
      </c>
      <c r="I2824" s="80">
        <v>0</v>
      </c>
      <c r="J2824" s="80">
        <v>23</v>
      </c>
      <c r="K2824" s="78">
        <v>11605</v>
      </c>
    </row>
    <row r="2825" spans="1:11">
      <c r="A2825" s="83" t="s">
        <v>104</v>
      </c>
      <c r="B2825" s="80">
        <v>80</v>
      </c>
      <c r="C2825" s="80">
        <v>0</v>
      </c>
      <c r="D2825" s="80">
        <v>0</v>
      </c>
      <c r="E2825" s="80">
        <f t="shared" si="129"/>
        <v>1754</v>
      </c>
      <c r="F2825" s="80">
        <v>0</v>
      </c>
      <c r="G2825" s="80">
        <v>0</v>
      </c>
      <c r="H2825" s="80">
        <v>0</v>
      </c>
      <c r="I2825" s="80">
        <v>0</v>
      </c>
      <c r="J2825" s="80">
        <v>24</v>
      </c>
      <c r="K2825" s="78">
        <v>13255</v>
      </c>
    </row>
    <row r="2826" spans="1:11">
      <c r="A2826" s="83" t="s">
        <v>104</v>
      </c>
      <c r="B2826" s="80">
        <v>80</v>
      </c>
      <c r="C2826" s="80">
        <v>0</v>
      </c>
      <c r="D2826" s="80">
        <v>0</v>
      </c>
      <c r="E2826" s="80">
        <f t="shared" si="129"/>
        <v>1802</v>
      </c>
      <c r="F2826" s="80">
        <v>0</v>
      </c>
      <c r="G2826" s="80">
        <v>0</v>
      </c>
      <c r="H2826" s="80">
        <v>0</v>
      </c>
      <c r="I2826" s="80">
        <v>0</v>
      </c>
      <c r="J2826" s="80">
        <v>25</v>
      </c>
      <c r="K2826" s="78">
        <v>15070</v>
      </c>
    </row>
    <row r="2827" spans="1:11">
      <c r="A2827" s="83" t="s">
        <v>104</v>
      </c>
      <c r="B2827" s="80">
        <v>80</v>
      </c>
      <c r="C2827" s="80">
        <v>0</v>
      </c>
      <c r="D2827" s="80">
        <v>0</v>
      </c>
      <c r="E2827" s="80">
        <f t="shared" si="129"/>
        <v>1850</v>
      </c>
      <c r="F2827" s="80">
        <v>0</v>
      </c>
      <c r="G2827" s="80">
        <v>0</v>
      </c>
      <c r="H2827" s="80">
        <v>0</v>
      </c>
      <c r="I2827" s="80">
        <v>0</v>
      </c>
      <c r="J2827" s="80">
        <v>26</v>
      </c>
      <c r="K2827" s="78">
        <v>17215</v>
      </c>
    </row>
    <row r="2828" spans="1:11">
      <c r="A2828" s="83" t="s">
        <v>104</v>
      </c>
      <c r="B2828" s="80">
        <v>80</v>
      </c>
      <c r="C2828" s="80">
        <v>0</v>
      </c>
      <c r="D2828" s="80">
        <v>0</v>
      </c>
      <c r="E2828" s="80">
        <f t="shared" si="129"/>
        <v>1898</v>
      </c>
      <c r="F2828" s="80">
        <v>0</v>
      </c>
      <c r="G2828" s="80">
        <v>0</v>
      </c>
      <c r="H2828" s="80">
        <v>0</v>
      </c>
      <c r="I2828" s="80">
        <v>0</v>
      </c>
      <c r="J2828" s="80">
        <v>27</v>
      </c>
      <c r="K2828" s="78">
        <v>19470</v>
      </c>
    </row>
    <row r="2829" spans="1:11">
      <c r="A2829" s="83" t="s">
        <v>104</v>
      </c>
      <c r="B2829" s="80">
        <v>80</v>
      </c>
      <c r="C2829" s="80">
        <v>0</v>
      </c>
      <c r="D2829" s="80">
        <v>0</v>
      </c>
      <c r="E2829" s="80">
        <f t="shared" si="129"/>
        <v>1946</v>
      </c>
      <c r="F2829" s="80">
        <v>0</v>
      </c>
      <c r="G2829" s="80">
        <v>0</v>
      </c>
      <c r="H2829" s="80">
        <v>0</v>
      </c>
      <c r="I2829" s="80">
        <v>0</v>
      </c>
      <c r="J2829" s="80">
        <v>28</v>
      </c>
      <c r="K2829" s="78">
        <v>22055</v>
      </c>
    </row>
    <row r="2830" spans="1:11">
      <c r="A2830" s="83" t="s">
        <v>104</v>
      </c>
      <c r="B2830" s="80">
        <v>80</v>
      </c>
      <c r="C2830" s="80">
        <v>0</v>
      </c>
      <c r="D2830" s="80">
        <v>0</v>
      </c>
      <c r="E2830" s="80">
        <f t="shared" si="129"/>
        <v>1994</v>
      </c>
      <c r="F2830" s="80">
        <v>0</v>
      </c>
      <c r="G2830" s="80">
        <v>0</v>
      </c>
      <c r="H2830" s="80">
        <v>0</v>
      </c>
      <c r="I2830" s="80">
        <v>0</v>
      </c>
      <c r="J2830" s="80">
        <v>29</v>
      </c>
      <c r="K2830" s="78">
        <v>24805</v>
      </c>
    </row>
    <row r="2831" spans="1:11">
      <c r="A2831" s="83" t="s">
        <v>104</v>
      </c>
      <c r="B2831" s="80">
        <v>80</v>
      </c>
      <c r="C2831" s="80">
        <v>0</v>
      </c>
      <c r="D2831" s="80">
        <v>0</v>
      </c>
      <c r="E2831" s="80">
        <f t="shared" si="129"/>
        <v>2042</v>
      </c>
      <c r="F2831" s="80">
        <v>0</v>
      </c>
      <c r="G2831" s="80">
        <v>0</v>
      </c>
      <c r="H2831" s="80">
        <v>0</v>
      </c>
      <c r="I2831" s="80">
        <v>0</v>
      </c>
      <c r="J2831" s="80">
        <v>30</v>
      </c>
      <c r="K2831" s="78">
        <v>27830</v>
      </c>
    </row>
    <row r="2832" spans="1:11">
      <c r="A2832" s="83" t="s">
        <v>104</v>
      </c>
      <c r="B2832" s="80">
        <v>80</v>
      </c>
      <c r="C2832" s="80">
        <v>0</v>
      </c>
      <c r="D2832" s="80">
        <v>0</v>
      </c>
      <c r="E2832" s="80">
        <f t="shared" si="129"/>
        <v>2090</v>
      </c>
      <c r="F2832" s="80">
        <v>0</v>
      </c>
      <c r="G2832" s="80">
        <v>0</v>
      </c>
      <c r="H2832" s="80">
        <v>0</v>
      </c>
      <c r="I2832" s="80">
        <v>0</v>
      </c>
      <c r="J2832" s="80">
        <v>31</v>
      </c>
      <c r="K2832" s="78">
        <v>31240</v>
      </c>
    </row>
    <row r="2833" spans="1:11">
      <c r="A2833" s="83" t="s">
        <v>104</v>
      </c>
      <c r="B2833" s="80">
        <v>80</v>
      </c>
      <c r="C2833" s="80">
        <v>0</v>
      </c>
      <c r="D2833" s="80">
        <v>0</v>
      </c>
      <c r="E2833" s="80">
        <f t="shared" si="129"/>
        <v>2138</v>
      </c>
      <c r="F2833" s="80">
        <v>0</v>
      </c>
      <c r="G2833" s="80">
        <v>0</v>
      </c>
      <c r="H2833" s="80">
        <v>0</v>
      </c>
      <c r="I2833" s="80">
        <v>0</v>
      </c>
      <c r="J2833" s="80">
        <v>32</v>
      </c>
      <c r="K2833" s="78">
        <v>34760</v>
      </c>
    </row>
    <row r="2834" spans="1:11">
      <c r="A2834" s="83" t="s">
        <v>104</v>
      </c>
      <c r="B2834" s="80">
        <v>80</v>
      </c>
      <c r="C2834" s="80">
        <v>0</v>
      </c>
      <c r="D2834" s="80">
        <v>0</v>
      </c>
      <c r="E2834" s="80">
        <f t="shared" si="129"/>
        <v>2186</v>
      </c>
      <c r="F2834" s="80">
        <v>0</v>
      </c>
      <c r="G2834" s="80">
        <v>0</v>
      </c>
      <c r="H2834" s="80">
        <v>0</v>
      </c>
      <c r="I2834" s="80">
        <v>0</v>
      </c>
      <c r="J2834" s="80">
        <v>33</v>
      </c>
      <c r="K2834" s="78">
        <v>38830</v>
      </c>
    </row>
    <row r="2835" spans="1:11">
      <c r="A2835" s="83" t="s">
        <v>104</v>
      </c>
      <c r="B2835" s="80">
        <v>80</v>
      </c>
      <c r="C2835" s="80">
        <v>0</v>
      </c>
      <c r="D2835" s="80">
        <v>0</v>
      </c>
      <c r="E2835" s="80">
        <f t="shared" si="129"/>
        <v>2234</v>
      </c>
      <c r="F2835" s="80">
        <v>0</v>
      </c>
      <c r="G2835" s="80">
        <v>0</v>
      </c>
      <c r="H2835" s="80">
        <v>0</v>
      </c>
      <c r="I2835" s="80">
        <v>0</v>
      </c>
      <c r="J2835" s="80">
        <v>34</v>
      </c>
      <c r="K2835" s="78">
        <v>43120</v>
      </c>
    </row>
    <row r="2836" spans="1:11">
      <c r="A2836" s="83" t="s">
        <v>104</v>
      </c>
      <c r="B2836" s="80">
        <v>80</v>
      </c>
      <c r="C2836" s="80">
        <v>0</v>
      </c>
      <c r="D2836" s="80">
        <v>0</v>
      </c>
      <c r="E2836" s="80">
        <f t="shared" si="129"/>
        <v>2282</v>
      </c>
      <c r="F2836" s="80">
        <v>0</v>
      </c>
      <c r="G2836" s="80">
        <v>0</v>
      </c>
      <c r="H2836" s="80">
        <v>0</v>
      </c>
      <c r="I2836" s="80">
        <v>0</v>
      </c>
      <c r="J2836" s="80">
        <v>35</v>
      </c>
      <c r="K2836" s="78">
        <v>47850</v>
      </c>
    </row>
    <row r="2837" spans="1:11">
      <c r="A2837" s="83" t="s">
        <v>104</v>
      </c>
      <c r="B2837" s="80">
        <v>80</v>
      </c>
      <c r="C2837" s="80">
        <v>0</v>
      </c>
      <c r="D2837" s="80">
        <v>0</v>
      </c>
      <c r="E2837" s="80">
        <f t="shared" si="129"/>
        <v>2330</v>
      </c>
      <c r="F2837" s="80">
        <v>0</v>
      </c>
      <c r="G2837" s="80">
        <v>0</v>
      </c>
      <c r="H2837" s="80">
        <v>0</v>
      </c>
      <c r="I2837" s="80">
        <v>0</v>
      </c>
      <c r="J2837" s="80">
        <v>36</v>
      </c>
      <c r="K2837" s="78">
        <v>53020</v>
      </c>
    </row>
    <row r="2838" spans="1:11">
      <c r="A2838" s="83" t="s">
        <v>104</v>
      </c>
      <c r="B2838" s="80">
        <v>80</v>
      </c>
      <c r="C2838" s="80">
        <v>0</v>
      </c>
      <c r="D2838" s="80">
        <v>0</v>
      </c>
      <c r="E2838" s="80">
        <f t="shared" si="129"/>
        <v>2378</v>
      </c>
      <c r="F2838" s="80">
        <v>0</v>
      </c>
      <c r="G2838" s="80">
        <v>0</v>
      </c>
      <c r="H2838" s="80">
        <v>0</v>
      </c>
      <c r="I2838" s="80">
        <v>0</v>
      </c>
      <c r="J2838" s="80">
        <v>37</v>
      </c>
      <c r="K2838" s="78">
        <v>58850</v>
      </c>
    </row>
    <row r="2839" spans="1:11">
      <c r="A2839" s="83" t="s">
        <v>104</v>
      </c>
      <c r="B2839" s="80">
        <v>80</v>
      </c>
      <c r="C2839" s="80">
        <v>0</v>
      </c>
      <c r="D2839" s="80">
        <v>0</v>
      </c>
      <c r="E2839" s="80">
        <f t="shared" si="129"/>
        <v>2426</v>
      </c>
      <c r="F2839" s="80">
        <v>0</v>
      </c>
      <c r="G2839" s="80">
        <v>0</v>
      </c>
      <c r="H2839" s="80">
        <v>0</v>
      </c>
      <c r="I2839" s="80">
        <v>0</v>
      </c>
      <c r="J2839" s="80">
        <v>38</v>
      </c>
      <c r="K2839" s="78">
        <v>64900</v>
      </c>
    </row>
    <row r="2840" spans="1:11">
      <c r="A2840" s="83" t="s">
        <v>104</v>
      </c>
      <c r="B2840" s="80">
        <v>80</v>
      </c>
      <c r="C2840" s="80">
        <v>0</v>
      </c>
      <c r="D2840" s="80">
        <v>0</v>
      </c>
      <c r="E2840" s="80">
        <f t="shared" si="129"/>
        <v>2474</v>
      </c>
      <c r="F2840" s="80">
        <v>0</v>
      </c>
      <c r="G2840" s="80">
        <v>0</v>
      </c>
      <c r="H2840" s="80">
        <v>0</v>
      </c>
      <c r="I2840" s="80">
        <v>0</v>
      </c>
      <c r="J2840" s="80">
        <v>39</v>
      </c>
      <c r="K2840" s="78">
        <v>71500</v>
      </c>
    </row>
    <row r="2841" spans="1:11">
      <c r="A2841" s="83" t="s">
        <v>104</v>
      </c>
      <c r="B2841" s="80">
        <v>80</v>
      </c>
      <c r="C2841" s="80">
        <v>0</v>
      </c>
      <c r="D2841" s="80">
        <v>0</v>
      </c>
      <c r="E2841" s="80">
        <f t="shared" si="129"/>
        <v>2522</v>
      </c>
      <c r="F2841" s="80">
        <v>0</v>
      </c>
      <c r="G2841" s="80">
        <v>0</v>
      </c>
      <c r="H2841" s="80">
        <v>0</v>
      </c>
      <c r="I2841" s="80">
        <v>0</v>
      </c>
      <c r="J2841" s="80">
        <v>40</v>
      </c>
      <c r="K2841" s="78">
        <v>78100</v>
      </c>
    </row>
    <row r="2842" spans="1:11">
      <c r="A2842" s="83" t="s">
        <v>104</v>
      </c>
      <c r="B2842" s="80">
        <v>80</v>
      </c>
      <c r="C2842" s="80">
        <v>0</v>
      </c>
      <c r="D2842" s="80">
        <v>0</v>
      </c>
      <c r="E2842" s="80">
        <f t="shared" si="129"/>
        <v>2570</v>
      </c>
      <c r="F2842" s="80">
        <v>0</v>
      </c>
      <c r="G2842" s="80">
        <v>0</v>
      </c>
      <c r="H2842" s="80">
        <v>0</v>
      </c>
      <c r="I2842" s="80">
        <v>0</v>
      </c>
      <c r="J2842" s="80">
        <v>41</v>
      </c>
      <c r="K2842" s="78">
        <v>85800</v>
      </c>
    </row>
    <row r="2843" spans="1:11">
      <c r="A2843" s="83" t="s">
        <v>104</v>
      </c>
      <c r="B2843" s="80">
        <v>80</v>
      </c>
      <c r="C2843" s="80">
        <v>0</v>
      </c>
      <c r="D2843" s="80">
        <v>0</v>
      </c>
      <c r="E2843" s="80">
        <f t="shared" si="129"/>
        <v>2618</v>
      </c>
      <c r="F2843" s="80">
        <v>0</v>
      </c>
      <c r="G2843" s="80">
        <v>0</v>
      </c>
      <c r="H2843" s="80">
        <v>0</v>
      </c>
      <c r="I2843" s="80">
        <v>0</v>
      </c>
      <c r="J2843" s="80">
        <v>42</v>
      </c>
      <c r="K2843" s="78">
        <v>94050</v>
      </c>
    </row>
    <row r="2844" spans="1:11">
      <c r="A2844" s="83" t="s">
        <v>104</v>
      </c>
      <c r="B2844" s="80">
        <v>80</v>
      </c>
      <c r="C2844" s="80">
        <v>0</v>
      </c>
      <c r="D2844" s="80">
        <v>0</v>
      </c>
      <c r="E2844" s="80">
        <f t="shared" si="129"/>
        <v>2666</v>
      </c>
      <c r="F2844" s="80">
        <v>0</v>
      </c>
      <c r="G2844" s="80">
        <v>0</v>
      </c>
      <c r="H2844" s="80">
        <v>0</v>
      </c>
      <c r="I2844" s="80">
        <v>0</v>
      </c>
      <c r="J2844" s="80">
        <v>43</v>
      </c>
      <c r="K2844" s="78">
        <v>102850</v>
      </c>
    </row>
    <row r="2845" spans="1:11">
      <c r="A2845" s="83" t="s">
        <v>104</v>
      </c>
      <c r="B2845" s="80">
        <v>80</v>
      </c>
      <c r="C2845" s="80">
        <v>0</v>
      </c>
      <c r="D2845" s="80">
        <v>0</v>
      </c>
      <c r="E2845" s="80">
        <f t="shared" si="129"/>
        <v>2714</v>
      </c>
      <c r="F2845" s="80">
        <v>0</v>
      </c>
      <c r="G2845" s="80">
        <v>0</v>
      </c>
      <c r="H2845" s="80">
        <v>0</v>
      </c>
      <c r="I2845" s="80">
        <v>0</v>
      </c>
      <c r="J2845" s="80">
        <v>44</v>
      </c>
      <c r="K2845" s="78">
        <v>112200</v>
      </c>
    </row>
    <row r="2846" spans="1:11">
      <c r="A2846" s="83" t="s">
        <v>104</v>
      </c>
      <c r="B2846" s="80">
        <v>80</v>
      </c>
      <c r="C2846" s="80">
        <v>0</v>
      </c>
      <c r="D2846" s="80">
        <v>0</v>
      </c>
      <c r="E2846" s="80">
        <f t="shared" si="129"/>
        <v>2762</v>
      </c>
      <c r="F2846" s="80">
        <v>0</v>
      </c>
      <c r="G2846" s="80">
        <v>0</v>
      </c>
      <c r="H2846" s="80">
        <v>0</v>
      </c>
      <c r="I2846" s="80">
        <v>0</v>
      </c>
      <c r="J2846" s="80">
        <v>45</v>
      </c>
      <c r="K2846" s="78">
        <v>122100</v>
      </c>
    </row>
    <row r="2847" spans="1:11">
      <c r="A2847" s="83" t="s">
        <v>104</v>
      </c>
      <c r="B2847" s="80">
        <v>80</v>
      </c>
      <c r="C2847" s="80">
        <v>0</v>
      </c>
      <c r="D2847" s="80">
        <v>0</v>
      </c>
      <c r="E2847" s="80">
        <f t="shared" si="129"/>
        <v>2810</v>
      </c>
      <c r="F2847" s="80">
        <v>0</v>
      </c>
      <c r="G2847" s="80">
        <v>0</v>
      </c>
      <c r="H2847" s="80">
        <v>0</v>
      </c>
      <c r="I2847" s="80">
        <v>0</v>
      </c>
      <c r="J2847" s="80">
        <v>46</v>
      </c>
      <c r="K2847" s="78">
        <v>133100</v>
      </c>
    </row>
    <row r="2848" spans="1:11">
      <c r="A2848" s="83" t="s">
        <v>104</v>
      </c>
      <c r="B2848" s="80">
        <v>80</v>
      </c>
      <c r="C2848" s="80">
        <v>0</v>
      </c>
      <c r="D2848" s="80">
        <v>0</v>
      </c>
      <c r="E2848" s="80">
        <f t="shared" si="129"/>
        <v>2858</v>
      </c>
      <c r="F2848" s="80">
        <v>0</v>
      </c>
      <c r="G2848" s="80">
        <v>0</v>
      </c>
      <c r="H2848" s="80">
        <v>0</v>
      </c>
      <c r="I2848" s="80">
        <v>0</v>
      </c>
      <c r="J2848" s="80">
        <v>47</v>
      </c>
      <c r="K2848" s="78">
        <v>144100</v>
      </c>
    </row>
    <row r="2849" spans="1:11">
      <c r="A2849" s="83" t="s">
        <v>104</v>
      </c>
      <c r="B2849" s="80">
        <v>80</v>
      </c>
      <c r="C2849" s="80">
        <v>0</v>
      </c>
      <c r="D2849" s="80">
        <v>0</v>
      </c>
      <c r="E2849" s="80">
        <f t="shared" si="129"/>
        <v>2906</v>
      </c>
      <c r="F2849" s="80">
        <v>0</v>
      </c>
      <c r="G2849" s="80">
        <v>0</v>
      </c>
      <c r="H2849" s="80">
        <v>0</v>
      </c>
      <c r="I2849" s="80">
        <v>0</v>
      </c>
      <c r="J2849" s="80">
        <v>48</v>
      </c>
      <c r="K2849" s="78">
        <v>156200</v>
      </c>
    </row>
    <row r="2850" spans="1:11">
      <c r="A2850" s="83" t="s">
        <v>104</v>
      </c>
      <c r="B2850" s="80">
        <v>80</v>
      </c>
      <c r="C2850" s="80">
        <v>0</v>
      </c>
      <c r="D2850" s="80">
        <v>0</v>
      </c>
      <c r="E2850" s="80">
        <f t="shared" si="129"/>
        <v>2954</v>
      </c>
      <c r="F2850" s="80">
        <v>0</v>
      </c>
      <c r="G2850" s="80">
        <v>0</v>
      </c>
      <c r="H2850" s="80">
        <v>0</v>
      </c>
      <c r="I2850" s="80">
        <v>0</v>
      </c>
      <c r="J2850" s="80">
        <v>49</v>
      </c>
      <c r="K2850" s="78">
        <v>169400</v>
      </c>
    </row>
    <row r="2851" spans="1:11">
      <c r="A2851" s="83" t="s">
        <v>104</v>
      </c>
      <c r="B2851" s="80">
        <v>80</v>
      </c>
      <c r="C2851" s="80">
        <v>0</v>
      </c>
      <c r="D2851" s="80">
        <v>0</v>
      </c>
      <c r="E2851" s="80">
        <f t="shared" ref="E2851:E2881" si="130">650+48*(J2851-1)</f>
        <v>3002</v>
      </c>
      <c r="F2851" s="80">
        <v>0</v>
      </c>
      <c r="G2851" s="80">
        <v>0</v>
      </c>
      <c r="H2851" s="80">
        <v>0</v>
      </c>
      <c r="I2851" s="80">
        <v>0</v>
      </c>
      <c r="J2851" s="80">
        <v>50</v>
      </c>
      <c r="K2851" s="78">
        <v>183700</v>
      </c>
    </row>
    <row r="2852" spans="1:11">
      <c r="A2852" s="83" t="s">
        <v>104</v>
      </c>
      <c r="B2852" s="80">
        <v>80</v>
      </c>
      <c r="C2852" s="80">
        <v>0</v>
      </c>
      <c r="D2852" s="80">
        <v>0</v>
      </c>
      <c r="E2852" s="80">
        <f t="shared" si="130"/>
        <v>3050</v>
      </c>
      <c r="F2852" s="80">
        <v>0</v>
      </c>
      <c r="G2852" s="80">
        <v>0</v>
      </c>
      <c r="H2852" s="80">
        <v>0</v>
      </c>
      <c r="I2852" s="80">
        <v>0</v>
      </c>
      <c r="J2852" s="80">
        <v>51</v>
      </c>
      <c r="K2852" s="78">
        <v>198550</v>
      </c>
    </row>
    <row r="2853" spans="1:11">
      <c r="A2853" s="83" t="s">
        <v>104</v>
      </c>
      <c r="B2853" s="80">
        <v>80</v>
      </c>
      <c r="C2853" s="80">
        <v>0</v>
      </c>
      <c r="D2853" s="80">
        <v>0</v>
      </c>
      <c r="E2853" s="80">
        <f t="shared" si="130"/>
        <v>3098</v>
      </c>
      <c r="F2853" s="80">
        <v>0</v>
      </c>
      <c r="G2853" s="80">
        <v>0</v>
      </c>
      <c r="H2853" s="80">
        <v>0</v>
      </c>
      <c r="I2853" s="80">
        <v>0</v>
      </c>
      <c r="J2853" s="80">
        <v>52</v>
      </c>
      <c r="K2853" s="78">
        <v>214500</v>
      </c>
    </row>
    <row r="2854" spans="1:11">
      <c r="A2854" s="83" t="s">
        <v>104</v>
      </c>
      <c r="B2854" s="80">
        <v>80</v>
      </c>
      <c r="C2854" s="80">
        <v>0</v>
      </c>
      <c r="D2854" s="80">
        <v>0</v>
      </c>
      <c r="E2854" s="80">
        <f t="shared" si="130"/>
        <v>3146</v>
      </c>
      <c r="F2854" s="80">
        <v>0</v>
      </c>
      <c r="G2854" s="80">
        <v>0</v>
      </c>
      <c r="H2854" s="80">
        <v>0</v>
      </c>
      <c r="I2854" s="80">
        <v>0</v>
      </c>
      <c r="J2854" s="80">
        <v>53</v>
      </c>
      <c r="K2854" s="78">
        <v>231000</v>
      </c>
    </row>
    <row r="2855" spans="1:11">
      <c r="A2855" s="83" t="s">
        <v>104</v>
      </c>
      <c r="B2855" s="80">
        <v>80</v>
      </c>
      <c r="C2855" s="80">
        <v>0</v>
      </c>
      <c r="D2855" s="80">
        <v>0</v>
      </c>
      <c r="E2855" s="80">
        <f t="shared" si="130"/>
        <v>3194</v>
      </c>
      <c r="F2855" s="80">
        <v>0</v>
      </c>
      <c r="G2855" s="80">
        <v>0</v>
      </c>
      <c r="H2855" s="80">
        <v>0</v>
      </c>
      <c r="I2855" s="80">
        <v>0</v>
      </c>
      <c r="J2855" s="80">
        <v>54</v>
      </c>
      <c r="K2855" s="78">
        <v>249150</v>
      </c>
    </row>
    <row r="2856" spans="1:11">
      <c r="A2856" s="83" t="s">
        <v>104</v>
      </c>
      <c r="B2856" s="80">
        <v>80</v>
      </c>
      <c r="C2856" s="80">
        <v>0</v>
      </c>
      <c r="D2856" s="80">
        <v>0</v>
      </c>
      <c r="E2856" s="80">
        <f t="shared" si="130"/>
        <v>3242</v>
      </c>
      <c r="F2856" s="80">
        <v>0</v>
      </c>
      <c r="G2856" s="80">
        <v>0</v>
      </c>
      <c r="H2856" s="80">
        <v>0</v>
      </c>
      <c r="I2856" s="80">
        <v>0</v>
      </c>
      <c r="J2856" s="80">
        <v>55</v>
      </c>
      <c r="K2856" s="78">
        <v>268400</v>
      </c>
    </row>
    <row r="2857" spans="1:11">
      <c r="A2857" s="83" t="s">
        <v>104</v>
      </c>
      <c r="B2857" s="80">
        <v>80</v>
      </c>
      <c r="C2857" s="80">
        <v>0</v>
      </c>
      <c r="D2857" s="80">
        <v>0</v>
      </c>
      <c r="E2857" s="80">
        <f t="shared" si="130"/>
        <v>3290</v>
      </c>
      <c r="F2857" s="80">
        <v>0</v>
      </c>
      <c r="G2857" s="80">
        <v>0</v>
      </c>
      <c r="H2857" s="80">
        <v>0</v>
      </c>
      <c r="I2857" s="80">
        <v>0</v>
      </c>
      <c r="J2857" s="80">
        <v>56</v>
      </c>
      <c r="K2857" s="78">
        <v>288200</v>
      </c>
    </row>
    <row r="2858" spans="1:11">
      <c r="A2858" s="83" t="s">
        <v>104</v>
      </c>
      <c r="B2858" s="80">
        <v>80</v>
      </c>
      <c r="C2858" s="80">
        <v>0</v>
      </c>
      <c r="D2858" s="80">
        <v>0</v>
      </c>
      <c r="E2858" s="80">
        <f t="shared" si="130"/>
        <v>3338</v>
      </c>
      <c r="F2858" s="80">
        <v>0</v>
      </c>
      <c r="G2858" s="80">
        <v>0</v>
      </c>
      <c r="H2858" s="80">
        <v>0</v>
      </c>
      <c r="I2858" s="80">
        <v>0</v>
      </c>
      <c r="J2858" s="80">
        <v>57</v>
      </c>
      <c r="K2858" s="78">
        <v>309650</v>
      </c>
    </row>
    <row r="2859" spans="1:11">
      <c r="A2859" s="83" t="s">
        <v>104</v>
      </c>
      <c r="B2859" s="80">
        <v>80</v>
      </c>
      <c r="C2859" s="80">
        <v>0</v>
      </c>
      <c r="D2859" s="80">
        <v>0</v>
      </c>
      <c r="E2859" s="80">
        <f t="shared" si="130"/>
        <v>3386</v>
      </c>
      <c r="F2859" s="80">
        <v>0</v>
      </c>
      <c r="G2859" s="80">
        <v>0</v>
      </c>
      <c r="H2859" s="80">
        <v>0</v>
      </c>
      <c r="I2859" s="80">
        <v>0</v>
      </c>
      <c r="J2859" s="80">
        <v>58</v>
      </c>
      <c r="K2859" s="78">
        <v>332750</v>
      </c>
    </row>
    <row r="2860" spans="1:11">
      <c r="A2860" s="83" t="s">
        <v>104</v>
      </c>
      <c r="B2860" s="80">
        <v>80</v>
      </c>
      <c r="C2860" s="80">
        <v>0</v>
      </c>
      <c r="D2860" s="80">
        <v>0</v>
      </c>
      <c r="E2860" s="80">
        <f t="shared" si="130"/>
        <v>3434</v>
      </c>
      <c r="F2860" s="80">
        <v>0</v>
      </c>
      <c r="G2860" s="80">
        <v>0</v>
      </c>
      <c r="H2860" s="80">
        <v>0</v>
      </c>
      <c r="I2860" s="80">
        <v>0</v>
      </c>
      <c r="J2860" s="80">
        <v>59</v>
      </c>
      <c r="K2860" s="78">
        <v>356400</v>
      </c>
    </row>
    <row r="2861" spans="1:11">
      <c r="A2861" s="83" t="s">
        <v>104</v>
      </c>
      <c r="B2861" s="80">
        <v>80</v>
      </c>
      <c r="C2861" s="80">
        <v>0</v>
      </c>
      <c r="D2861" s="80">
        <v>0</v>
      </c>
      <c r="E2861" s="80">
        <f t="shared" si="130"/>
        <v>3482</v>
      </c>
      <c r="F2861" s="80">
        <v>0</v>
      </c>
      <c r="G2861" s="80">
        <v>0</v>
      </c>
      <c r="H2861" s="80">
        <v>0</v>
      </c>
      <c r="I2861" s="80">
        <v>0</v>
      </c>
      <c r="J2861" s="80">
        <v>60</v>
      </c>
      <c r="K2861" s="78">
        <v>382250</v>
      </c>
    </row>
    <row r="2862" spans="1:11">
      <c r="A2862" s="83" t="s">
        <v>104</v>
      </c>
      <c r="B2862" s="80">
        <v>80</v>
      </c>
      <c r="C2862" s="80">
        <v>0</v>
      </c>
      <c r="D2862" s="80">
        <v>0</v>
      </c>
      <c r="E2862" s="80">
        <f t="shared" si="130"/>
        <v>3530</v>
      </c>
      <c r="F2862" s="80">
        <v>0</v>
      </c>
      <c r="G2862" s="80">
        <v>0</v>
      </c>
      <c r="H2862" s="80">
        <v>0</v>
      </c>
      <c r="I2862" s="80">
        <v>0</v>
      </c>
      <c r="J2862" s="80">
        <v>61</v>
      </c>
      <c r="K2862" s="78">
        <v>409200</v>
      </c>
    </row>
    <row r="2863" spans="1:11">
      <c r="A2863" s="83" t="s">
        <v>104</v>
      </c>
      <c r="B2863" s="80">
        <v>80</v>
      </c>
      <c r="C2863" s="80">
        <v>0</v>
      </c>
      <c r="D2863" s="80">
        <v>0</v>
      </c>
      <c r="E2863" s="80">
        <f t="shared" si="130"/>
        <v>3578</v>
      </c>
      <c r="F2863" s="80">
        <v>0</v>
      </c>
      <c r="G2863" s="80">
        <v>0</v>
      </c>
      <c r="H2863" s="80">
        <v>0</v>
      </c>
      <c r="I2863" s="80">
        <v>0</v>
      </c>
      <c r="J2863" s="80">
        <v>62</v>
      </c>
      <c r="K2863" s="78">
        <v>437800</v>
      </c>
    </row>
    <row r="2864" spans="1:11">
      <c r="A2864" s="83" t="s">
        <v>104</v>
      </c>
      <c r="B2864" s="80">
        <v>80</v>
      </c>
      <c r="C2864" s="80">
        <v>0</v>
      </c>
      <c r="D2864" s="80">
        <v>0</v>
      </c>
      <c r="E2864" s="80">
        <f t="shared" si="130"/>
        <v>3626</v>
      </c>
      <c r="F2864" s="80">
        <v>0</v>
      </c>
      <c r="G2864" s="80">
        <v>0</v>
      </c>
      <c r="H2864" s="80">
        <v>0</v>
      </c>
      <c r="I2864" s="80">
        <v>0</v>
      </c>
      <c r="J2864" s="80">
        <v>63</v>
      </c>
      <c r="K2864" s="78">
        <v>468050</v>
      </c>
    </row>
    <row r="2865" spans="1:11">
      <c r="A2865" s="83" t="s">
        <v>104</v>
      </c>
      <c r="B2865" s="80">
        <v>80</v>
      </c>
      <c r="C2865" s="80">
        <v>0</v>
      </c>
      <c r="D2865" s="80">
        <v>0</v>
      </c>
      <c r="E2865" s="80">
        <f t="shared" si="130"/>
        <v>3674</v>
      </c>
      <c r="F2865" s="80">
        <v>0</v>
      </c>
      <c r="G2865" s="80">
        <v>0</v>
      </c>
      <c r="H2865" s="80">
        <v>0</v>
      </c>
      <c r="I2865" s="80">
        <v>0</v>
      </c>
      <c r="J2865" s="80">
        <v>64</v>
      </c>
      <c r="K2865" s="78">
        <v>499400</v>
      </c>
    </row>
    <row r="2866" spans="1:11">
      <c r="A2866" s="83" t="s">
        <v>104</v>
      </c>
      <c r="B2866" s="80">
        <v>80</v>
      </c>
      <c r="C2866" s="80">
        <v>0</v>
      </c>
      <c r="D2866" s="80">
        <v>0</v>
      </c>
      <c r="E2866" s="80">
        <f t="shared" si="130"/>
        <v>3722</v>
      </c>
      <c r="F2866" s="80">
        <v>0</v>
      </c>
      <c r="G2866" s="80">
        <v>0</v>
      </c>
      <c r="H2866" s="80">
        <v>0</v>
      </c>
      <c r="I2866" s="80">
        <v>0</v>
      </c>
      <c r="J2866" s="80">
        <v>65</v>
      </c>
      <c r="K2866" s="78">
        <v>533500</v>
      </c>
    </row>
    <row r="2867" spans="1:11">
      <c r="A2867" s="83" t="s">
        <v>104</v>
      </c>
      <c r="B2867" s="80">
        <v>80</v>
      </c>
      <c r="C2867" s="80">
        <v>0</v>
      </c>
      <c r="D2867" s="80">
        <v>0</v>
      </c>
      <c r="E2867" s="80">
        <f t="shared" si="130"/>
        <v>3770</v>
      </c>
      <c r="F2867" s="80">
        <v>0</v>
      </c>
      <c r="G2867" s="80">
        <v>0</v>
      </c>
      <c r="H2867" s="80">
        <v>0</v>
      </c>
      <c r="I2867" s="80">
        <v>0</v>
      </c>
      <c r="J2867" s="80">
        <v>66</v>
      </c>
      <c r="K2867" s="78">
        <v>568150</v>
      </c>
    </row>
    <row r="2868" spans="1:11">
      <c r="A2868" s="83" t="s">
        <v>104</v>
      </c>
      <c r="B2868" s="80">
        <v>80</v>
      </c>
      <c r="C2868" s="80">
        <v>0</v>
      </c>
      <c r="D2868" s="80">
        <v>0</v>
      </c>
      <c r="E2868" s="80">
        <f t="shared" si="130"/>
        <v>3818</v>
      </c>
      <c r="F2868" s="80">
        <v>0</v>
      </c>
      <c r="G2868" s="80">
        <v>0</v>
      </c>
      <c r="H2868" s="80">
        <v>0</v>
      </c>
      <c r="I2868" s="80">
        <v>0</v>
      </c>
      <c r="J2868" s="80">
        <v>67</v>
      </c>
      <c r="K2868" s="78">
        <v>606100</v>
      </c>
    </row>
    <row r="2869" spans="1:11">
      <c r="A2869" s="83" t="s">
        <v>104</v>
      </c>
      <c r="B2869" s="80">
        <v>80</v>
      </c>
      <c r="C2869" s="80">
        <v>0</v>
      </c>
      <c r="D2869" s="80">
        <v>0</v>
      </c>
      <c r="E2869" s="80">
        <f t="shared" si="130"/>
        <v>3866</v>
      </c>
      <c r="F2869" s="80">
        <v>0</v>
      </c>
      <c r="G2869" s="80">
        <v>0</v>
      </c>
      <c r="H2869" s="80">
        <v>0</v>
      </c>
      <c r="I2869" s="80">
        <v>0</v>
      </c>
      <c r="J2869" s="80">
        <v>68</v>
      </c>
      <c r="K2869" s="78">
        <v>645700</v>
      </c>
    </row>
    <row r="2870" spans="1:11">
      <c r="A2870" s="83" t="s">
        <v>104</v>
      </c>
      <c r="B2870" s="80">
        <v>80</v>
      </c>
      <c r="C2870" s="80">
        <v>0</v>
      </c>
      <c r="D2870" s="80">
        <v>0</v>
      </c>
      <c r="E2870" s="80">
        <f t="shared" si="130"/>
        <v>3914</v>
      </c>
      <c r="F2870" s="80">
        <v>0</v>
      </c>
      <c r="G2870" s="80">
        <v>0</v>
      </c>
      <c r="H2870" s="80">
        <v>0</v>
      </c>
      <c r="I2870" s="80">
        <v>0</v>
      </c>
      <c r="J2870" s="80">
        <v>69</v>
      </c>
      <c r="K2870" s="78">
        <v>686950</v>
      </c>
    </row>
    <row r="2871" spans="1:11">
      <c r="A2871" s="83" t="s">
        <v>104</v>
      </c>
      <c r="B2871" s="80">
        <v>80</v>
      </c>
      <c r="C2871" s="80">
        <v>0</v>
      </c>
      <c r="D2871" s="80">
        <v>0</v>
      </c>
      <c r="E2871" s="80">
        <f t="shared" si="130"/>
        <v>3962</v>
      </c>
      <c r="F2871" s="80">
        <v>0</v>
      </c>
      <c r="G2871" s="80">
        <v>0</v>
      </c>
      <c r="H2871" s="80">
        <v>0</v>
      </c>
      <c r="I2871" s="80">
        <v>0</v>
      </c>
      <c r="J2871" s="80">
        <v>70</v>
      </c>
      <c r="K2871" s="78">
        <v>730400</v>
      </c>
    </row>
    <row r="2872" spans="1:11">
      <c r="A2872" s="83" t="s">
        <v>104</v>
      </c>
      <c r="B2872" s="80">
        <v>80</v>
      </c>
      <c r="C2872" s="80">
        <v>0</v>
      </c>
      <c r="D2872" s="80">
        <v>0</v>
      </c>
      <c r="E2872" s="80">
        <f t="shared" si="130"/>
        <v>4010</v>
      </c>
      <c r="F2872" s="80">
        <v>0</v>
      </c>
      <c r="G2872" s="80">
        <v>0</v>
      </c>
      <c r="H2872" s="80">
        <v>0</v>
      </c>
      <c r="I2872" s="80">
        <v>0</v>
      </c>
      <c r="J2872" s="80">
        <v>71</v>
      </c>
      <c r="K2872" s="78">
        <v>776600</v>
      </c>
    </row>
    <row r="2873" spans="1:11">
      <c r="A2873" s="83" t="s">
        <v>104</v>
      </c>
      <c r="B2873" s="80">
        <v>80</v>
      </c>
      <c r="C2873" s="80">
        <v>0</v>
      </c>
      <c r="D2873" s="80">
        <v>0</v>
      </c>
      <c r="E2873" s="80">
        <f t="shared" si="130"/>
        <v>4058</v>
      </c>
      <c r="F2873" s="80">
        <v>0</v>
      </c>
      <c r="G2873" s="80">
        <v>0</v>
      </c>
      <c r="H2873" s="80">
        <v>0</v>
      </c>
      <c r="I2873" s="80">
        <v>0</v>
      </c>
      <c r="J2873" s="80">
        <v>72</v>
      </c>
      <c r="K2873" s="78">
        <v>824450</v>
      </c>
    </row>
    <row r="2874" spans="1:11">
      <c r="A2874" s="83" t="s">
        <v>104</v>
      </c>
      <c r="B2874" s="80">
        <v>80</v>
      </c>
      <c r="C2874" s="80">
        <v>0</v>
      </c>
      <c r="D2874" s="80">
        <v>0</v>
      </c>
      <c r="E2874" s="80">
        <f t="shared" si="130"/>
        <v>4106</v>
      </c>
      <c r="F2874" s="80">
        <v>0</v>
      </c>
      <c r="G2874" s="80">
        <v>0</v>
      </c>
      <c r="H2874" s="80">
        <v>0</v>
      </c>
      <c r="I2874" s="80">
        <v>0</v>
      </c>
      <c r="J2874" s="80">
        <v>73</v>
      </c>
      <c r="K2874" s="78">
        <v>875600</v>
      </c>
    </row>
    <row r="2875" spans="1:11">
      <c r="A2875" s="83" t="s">
        <v>104</v>
      </c>
      <c r="B2875" s="80">
        <v>80</v>
      </c>
      <c r="C2875" s="80">
        <v>0</v>
      </c>
      <c r="D2875" s="80">
        <v>0</v>
      </c>
      <c r="E2875" s="80">
        <f t="shared" si="130"/>
        <v>4154</v>
      </c>
      <c r="F2875" s="80">
        <v>0</v>
      </c>
      <c r="G2875" s="80">
        <v>0</v>
      </c>
      <c r="H2875" s="80">
        <v>0</v>
      </c>
      <c r="I2875" s="80">
        <v>0</v>
      </c>
      <c r="J2875" s="80">
        <v>74</v>
      </c>
      <c r="K2875" s="78">
        <v>929500</v>
      </c>
    </row>
    <row r="2876" spans="1:11">
      <c r="A2876" s="83" t="s">
        <v>104</v>
      </c>
      <c r="B2876" s="80">
        <v>80</v>
      </c>
      <c r="C2876" s="80">
        <v>0</v>
      </c>
      <c r="D2876" s="80">
        <v>0</v>
      </c>
      <c r="E2876" s="80">
        <f t="shared" si="130"/>
        <v>4202</v>
      </c>
      <c r="F2876" s="80">
        <v>0</v>
      </c>
      <c r="G2876" s="80">
        <v>0</v>
      </c>
      <c r="H2876" s="80">
        <v>0</v>
      </c>
      <c r="I2876" s="80">
        <v>0</v>
      </c>
      <c r="J2876" s="80">
        <v>75</v>
      </c>
      <c r="K2876" s="78">
        <v>985600</v>
      </c>
    </row>
    <row r="2877" spans="1:11">
      <c r="A2877" s="83" t="s">
        <v>104</v>
      </c>
      <c r="B2877" s="80">
        <v>80</v>
      </c>
      <c r="C2877" s="80">
        <v>0</v>
      </c>
      <c r="D2877" s="80">
        <v>0</v>
      </c>
      <c r="E2877" s="80">
        <f t="shared" si="130"/>
        <v>4250</v>
      </c>
      <c r="F2877" s="80">
        <v>0</v>
      </c>
      <c r="G2877" s="80">
        <v>0</v>
      </c>
      <c r="H2877" s="80">
        <v>0</v>
      </c>
      <c r="I2877" s="80">
        <v>0</v>
      </c>
      <c r="J2877" s="80">
        <v>76</v>
      </c>
      <c r="K2877" s="78">
        <v>1043900</v>
      </c>
    </row>
    <row r="2878" spans="1:11">
      <c r="A2878" s="83" t="s">
        <v>104</v>
      </c>
      <c r="B2878" s="80">
        <v>80</v>
      </c>
      <c r="C2878" s="80">
        <v>0</v>
      </c>
      <c r="D2878" s="80">
        <v>0</v>
      </c>
      <c r="E2878" s="80">
        <f t="shared" si="130"/>
        <v>4298</v>
      </c>
      <c r="F2878" s="80">
        <v>0</v>
      </c>
      <c r="G2878" s="80">
        <v>0</v>
      </c>
      <c r="H2878" s="80">
        <v>0</v>
      </c>
      <c r="I2878" s="80">
        <v>0</v>
      </c>
      <c r="J2878" s="80">
        <v>77</v>
      </c>
      <c r="K2878" s="78">
        <v>1106050</v>
      </c>
    </row>
    <row r="2879" spans="1:11">
      <c r="A2879" s="83" t="s">
        <v>104</v>
      </c>
      <c r="B2879" s="80">
        <v>80</v>
      </c>
      <c r="C2879" s="80">
        <v>0</v>
      </c>
      <c r="D2879" s="80">
        <v>0</v>
      </c>
      <c r="E2879" s="80">
        <f t="shared" si="130"/>
        <v>4346</v>
      </c>
      <c r="F2879" s="80">
        <v>0</v>
      </c>
      <c r="G2879" s="80">
        <v>0</v>
      </c>
      <c r="H2879" s="80">
        <v>0</v>
      </c>
      <c r="I2879" s="80">
        <v>0</v>
      </c>
      <c r="J2879" s="80">
        <v>78</v>
      </c>
      <c r="K2879" s="78">
        <v>1170950</v>
      </c>
    </row>
    <row r="2880" spans="1:11">
      <c r="A2880" s="83" t="s">
        <v>104</v>
      </c>
      <c r="B2880" s="80">
        <v>80</v>
      </c>
      <c r="C2880" s="80">
        <v>0</v>
      </c>
      <c r="D2880" s="80">
        <v>0</v>
      </c>
      <c r="E2880" s="80">
        <f t="shared" si="130"/>
        <v>4394</v>
      </c>
      <c r="F2880" s="80">
        <v>0</v>
      </c>
      <c r="G2880" s="80">
        <v>0</v>
      </c>
      <c r="H2880" s="80">
        <v>0</v>
      </c>
      <c r="I2880" s="80">
        <v>0</v>
      </c>
      <c r="J2880" s="80">
        <v>79</v>
      </c>
      <c r="K2880" s="78">
        <v>1239700</v>
      </c>
    </row>
    <row r="2881" spans="1:11">
      <c r="A2881" s="83" t="s">
        <v>104</v>
      </c>
      <c r="B2881" s="80">
        <v>80</v>
      </c>
      <c r="C2881" s="80">
        <v>0</v>
      </c>
      <c r="D2881" s="80">
        <v>0</v>
      </c>
      <c r="E2881" s="80">
        <f t="shared" si="130"/>
        <v>4442</v>
      </c>
      <c r="F2881" s="80">
        <v>0</v>
      </c>
      <c r="G2881" s="80">
        <v>0</v>
      </c>
      <c r="H2881" s="80">
        <v>0</v>
      </c>
      <c r="I2881" s="80">
        <v>0</v>
      </c>
      <c r="J2881" s="80">
        <v>80</v>
      </c>
      <c r="K2881" s="78">
        <v>1310650</v>
      </c>
    </row>
    <row r="2882" spans="1:11">
      <c r="A2882" s="72" t="s">
        <v>105</v>
      </c>
      <c r="B2882" s="77">
        <v>1</v>
      </c>
      <c r="C2882" s="80">
        <v>0</v>
      </c>
      <c r="D2882" s="80">
        <v>0</v>
      </c>
      <c r="E2882" s="80">
        <v>0</v>
      </c>
      <c r="F2882" s="80">
        <v>0</v>
      </c>
      <c r="G2882" s="80">
        <v>0</v>
      </c>
      <c r="H2882" s="80">
        <v>0</v>
      </c>
      <c r="I2882" s="80">
        <f>38+7*(J2882-1)</f>
        <v>38</v>
      </c>
      <c r="J2882" s="80">
        <v>1</v>
      </c>
      <c r="K2882" s="78">
        <f>ROUND(K2*0.5,0)</f>
        <v>33</v>
      </c>
    </row>
    <row r="2883" spans="1:11">
      <c r="A2883" s="72" t="s">
        <v>105</v>
      </c>
      <c r="B2883" s="77">
        <v>1</v>
      </c>
      <c r="C2883" s="80">
        <v>0</v>
      </c>
      <c r="D2883" s="80">
        <v>0</v>
      </c>
      <c r="E2883" s="80">
        <v>0</v>
      </c>
      <c r="F2883" s="80">
        <v>0</v>
      </c>
      <c r="G2883" s="80">
        <v>0</v>
      </c>
      <c r="H2883" s="80">
        <v>0</v>
      </c>
      <c r="I2883" s="80">
        <f t="shared" ref="I2883:I2946" si="131">38+7*(J2883-1)</f>
        <v>45</v>
      </c>
      <c r="J2883" s="80">
        <v>2</v>
      </c>
      <c r="K2883" s="78">
        <f t="shared" ref="K2883:K2946" si="132">ROUND(K3*0.5,0)</f>
        <v>45</v>
      </c>
    </row>
    <row r="2884" spans="1:11">
      <c r="A2884" s="72" t="s">
        <v>105</v>
      </c>
      <c r="B2884" s="77">
        <v>1</v>
      </c>
      <c r="C2884" s="80">
        <v>0</v>
      </c>
      <c r="D2884" s="80">
        <v>0</v>
      </c>
      <c r="E2884" s="80">
        <v>0</v>
      </c>
      <c r="F2884" s="80">
        <v>0</v>
      </c>
      <c r="G2884" s="80">
        <v>0</v>
      </c>
      <c r="H2884" s="80">
        <v>0</v>
      </c>
      <c r="I2884" s="80">
        <f t="shared" si="131"/>
        <v>52</v>
      </c>
      <c r="J2884" s="80">
        <v>3</v>
      </c>
      <c r="K2884" s="78">
        <f t="shared" si="132"/>
        <v>59</v>
      </c>
    </row>
    <row r="2885" spans="1:11">
      <c r="A2885" s="72" t="s">
        <v>105</v>
      </c>
      <c r="B2885" s="77">
        <v>1</v>
      </c>
      <c r="C2885" s="80">
        <v>0</v>
      </c>
      <c r="D2885" s="80">
        <v>0</v>
      </c>
      <c r="E2885" s="80">
        <v>0</v>
      </c>
      <c r="F2885" s="80">
        <v>0</v>
      </c>
      <c r="G2885" s="80">
        <v>0</v>
      </c>
      <c r="H2885" s="80">
        <v>0</v>
      </c>
      <c r="I2885" s="80">
        <f t="shared" si="131"/>
        <v>59</v>
      </c>
      <c r="J2885" s="80">
        <v>4</v>
      </c>
      <c r="K2885" s="78">
        <f t="shared" si="132"/>
        <v>75</v>
      </c>
    </row>
    <row r="2886" spans="1:11">
      <c r="A2886" s="72" t="s">
        <v>105</v>
      </c>
      <c r="B2886" s="77">
        <v>1</v>
      </c>
      <c r="C2886" s="80">
        <v>0</v>
      </c>
      <c r="D2886" s="80">
        <v>0</v>
      </c>
      <c r="E2886" s="80">
        <v>0</v>
      </c>
      <c r="F2886" s="80">
        <v>0</v>
      </c>
      <c r="G2886" s="80">
        <v>0</v>
      </c>
      <c r="H2886" s="80">
        <v>0</v>
      </c>
      <c r="I2886" s="80">
        <f t="shared" si="131"/>
        <v>66</v>
      </c>
      <c r="J2886" s="80">
        <v>5</v>
      </c>
      <c r="K2886" s="78">
        <f t="shared" si="132"/>
        <v>98</v>
      </c>
    </row>
    <row r="2887" spans="1:11">
      <c r="A2887" s="72" t="s">
        <v>105</v>
      </c>
      <c r="B2887" s="77">
        <v>1</v>
      </c>
      <c r="C2887" s="80">
        <v>0</v>
      </c>
      <c r="D2887" s="80">
        <v>0</v>
      </c>
      <c r="E2887" s="80">
        <v>0</v>
      </c>
      <c r="F2887" s="80">
        <v>0</v>
      </c>
      <c r="G2887" s="80">
        <v>0</v>
      </c>
      <c r="H2887" s="80">
        <v>0</v>
      </c>
      <c r="I2887" s="80">
        <f t="shared" si="131"/>
        <v>73</v>
      </c>
      <c r="J2887" s="80">
        <v>6</v>
      </c>
      <c r="K2887" s="78">
        <f t="shared" si="132"/>
        <v>132</v>
      </c>
    </row>
    <row r="2888" spans="1:11">
      <c r="A2888" s="72" t="s">
        <v>105</v>
      </c>
      <c r="B2888" s="77">
        <v>1</v>
      </c>
      <c r="C2888" s="80">
        <v>0</v>
      </c>
      <c r="D2888" s="80">
        <v>0</v>
      </c>
      <c r="E2888" s="80">
        <v>0</v>
      </c>
      <c r="F2888" s="80">
        <v>0</v>
      </c>
      <c r="G2888" s="80">
        <v>0</v>
      </c>
      <c r="H2888" s="80">
        <v>0</v>
      </c>
      <c r="I2888" s="80">
        <f t="shared" si="131"/>
        <v>80</v>
      </c>
      <c r="J2888" s="80">
        <v>7</v>
      </c>
      <c r="K2888" s="78">
        <f t="shared" si="132"/>
        <v>180</v>
      </c>
    </row>
    <row r="2889" spans="1:11">
      <c r="A2889" s="72" t="s">
        <v>105</v>
      </c>
      <c r="B2889" s="77">
        <v>1</v>
      </c>
      <c r="C2889" s="80">
        <v>0</v>
      </c>
      <c r="D2889" s="80">
        <v>0</v>
      </c>
      <c r="E2889" s="80">
        <v>0</v>
      </c>
      <c r="F2889" s="80">
        <v>0</v>
      </c>
      <c r="G2889" s="80">
        <v>0</v>
      </c>
      <c r="H2889" s="80">
        <v>0</v>
      </c>
      <c r="I2889" s="80">
        <f t="shared" si="131"/>
        <v>87</v>
      </c>
      <c r="J2889" s="80">
        <v>8</v>
      </c>
      <c r="K2889" s="78">
        <f t="shared" si="132"/>
        <v>225</v>
      </c>
    </row>
    <row r="2890" spans="1:11">
      <c r="A2890" s="72" t="s">
        <v>105</v>
      </c>
      <c r="B2890" s="77">
        <v>1</v>
      </c>
      <c r="C2890" s="80">
        <v>0</v>
      </c>
      <c r="D2890" s="80">
        <v>0</v>
      </c>
      <c r="E2890" s="80">
        <v>0</v>
      </c>
      <c r="F2890" s="80">
        <v>0</v>
      </c>
      <c r="G2890" s="80">
        <v>0</v>
      </c>
      <c r="H2890" s="80">
        <v>0</v>
      </c>
      <c r="I2890" s="80">
        <f t="shared" si="131"/>
        <v>94</v>
      </c>
      <c r="J2890" s="80">
        <v>9</v>
      </c>
      <c r="K2890" s="78">
        <f t="shared" si="132"/>
        <v>270</v>
      </c>
    </row>
    <row r="2891" spans="1:11">
      <c r="A2891" s="72" t="s">
        <v>105</v>
      </c>
      <c r="B2891" s="77">
        <v>1</v>
      </c>
      <c r="C2891" s="80">
        <v>0</v>
      </c>
      <c r="D2891" s="80">
        <v>0</v>
      </c>
      <c r="E2891" s="80">
        <v>0</v>
      </c>
      <c r="F2891" s="80">
        <v>0</v>
      </c>
      <c r="G2891" s="80">
        <v>0</v>
      </c>
      <c r="H2891" s="80">
        <v>0</v>
      </c>
      <c r="I2891" s="80">
        <f t="shared" si="131"/>
        <v>101</v>
      </c>
      <c r="J2891" s="80">
        <v>10</v>
      </c>
      <c r="K2891" s="78">
        <f t="shared" si="132"/>
        <v>345</v>
      </c>
    </row>
    <row r="2892" spans="1:11">
      <c r="A2892" s="72" t="s">
        <v>105</v>
      </c>
      <c r="B2892" s="77">
        <v>1</v>
      </c>
      <c r="C2892" s="80">
        <v>0</v>
      </c>
      <c r="D2892" s="80">
        <v>0</v>
      </c>
      <c r="E2892" s="80">
        <v>0</v>
      </c>
      <c r="F2892" s="80">
        <v>0</v>
      </c>
      <c r="G2892" s="80">
        <v>0</v>
      </c>
      <c r="H2892" s="80">
        <v>0</v>
      </c>
      <c r="I2892" s="80">
        <f t="shared" si="131"/>
        <v>108</v>
      </c>
      <c r="J2892" s="80">
        <v>11</v>
      </c>
      <c r="K2892" s="78">
        <f t="shared" si="132"/>
        <v>435</v>
      </c>
    </row>
    <row r="2893" spans="1:11">
      <c r="A2893" s="72" t="s">
        <v>105</v>
      </c>
      <c r="B2893" s="77">
        <v>1</v>
      </c>
      <c r="C2893" s="80">
        <v>0</v>
      </c>
      <c r="D2893" s="80">
        <v>0</v>
      </c>
      <c r="E2893" s="80">
        <v>0</v>
      </c>
      <c r="F2893" s="80">
        <v>0</v>
      </c>
      <c r="G2893" s="80">
        <v>0</v>
      </c>
      <c r="H2893" s="80">
        <v>0</v>
      </c>
      <c r="I2893" s="80">
        <f t="shared" si="131"/>
        <v>115</v>
      </c>
      <c r="J2893" s="80">
        <v>12</v>
      </c>
      <c r="K2893" s="78">
        <f t="shared" si="132"/>
        <v>510</v>
      </c>
    </row>
    <row r="2894" spans="1:11">
      <c r="A2894" s="72" t="s">
        <v>105</v>
      </c>
      <c r="B2894" s="77">
        <v>1</v>
      </c>
      <c r="C2894" s="80">
        <v>0</v>
      </c>
      <c r="D2894" s="80">
        <v>0</v>
      </c>
      <c r="E2894" s="80">
        <v>0</v>
      </c>
      <c r="F2894" s="80">
        <v>0</v>
      </c>
      <c r="G2894" s="80">
        <v>0</v>
      </c>
      <c r="H2894" s="80">
        <v>0</v>
      </c>
      <c r="I2894" s="80">
        <f t="shared" si="131"/>
        <v>122</v>
      </c>
      <c r="J2894" s="80">
        <v>13</v>
      </c>
      <c r="K2894" s="78">
        <f t="shared" si="132"/>
        <v>630</v>
      </c>
    </row>
    <row r="2895" spans="1:11">
      <c r="A2895" s="72" t="s">
        <v>105</v>
      </c>
      <c r="B2895" s="77">
        <v>1</v>
      </c>
      <c r="C2895" s="80">
        <v>0</v>
      </c>
      <c r="D2895" s="80">
        <v>0</v>
      </c>
      <c r="E2895" s="80">
        <v>0</v>
      </c>
      <c r="F2895" s="80">
        <v>0</v>
      </c>
      <c r="G2895" s="80">
        <v>0</v>
      </c>
      <c r="H2895" s="80">
        <v>0</v>
      </c>
      <c r="I2895" s="80">
        <f t="shared" si="131"/>
        <v>129</v>
      </c>
      <c r="J2895" s="80">
        <v>14</v>
      </c>
      <c r="K2895" s="78">
        <f t="shared" si="132"/>
        <v>750</v>
      </c>
    </row>
    <row r="2896" spans="1:11">
      <c r="A2896" s="72" t="s">
        <v>105</v>
      </c>
      <c r="B2896" s="77">
        <v>1</v>
      </c>
      <c r="C2896" s="80">
        <v>0</v>
      </c>
      <c r="D2896" s="80">
        <v>0</v>
      </c>
      <c r="E2896" s="80">
        <v>0</v>
      </c>
      <c r="F2896" s="80">
        <v>0</v>
      </c>
      <c r="G2896" s="80">
        <v>0</v>
      </c>
      <c r="H2896" s="80">
        <v>0</v>
      </c>
      <c r="I2896" s="80">
        <f t="shared" si="131"/>
        <v>136</v>
      </c>
      <c r="J2896" s="80">
        <v>15</v>
      </c>
      <c r="K2896" s="78">
        <f t="shared" si="132"/>
        <v>915</v>
      </c>
    </row>
    <row r="2897" spans="1:11">
      <c r="A2897" s="72" t="s">
        <v>105</v>
      </c>
      <c r="B2897" s="77">
        <v>1</v>
      </c>
      <c r="C2897" s="80">
        <v>0</v>
      </c>
      <c r="D2897" s="80">
        <v>0</v>
      </c>
      <c r="E2897" s="80">
        <v>0</v>
      </c>
      <c r="F2897" s="80">
        <v>0</v>
      </c>
      <c r="G2897" s="80">
        <v>0</v>
      </c>
      <c r="H2897" s="80">
        <v>0</v>
      </c>
      <c r="I2897" s="80">
        <f t="shared" si="131"/>
        <v>143</v>
      </c>
      <c r="J2897" s="80">
        <v>16</v>
      </c>
      <c r="K2897" s="78">
        <f t="shared" si="132"/>
        <v>1080</v>
      </c>
    </row>
    <row r="2898" spans="1:11">
      <c r="A2898" s="72" t="s">
        <v>105</v>
      </c>
      <c r="B2898" s="77">
        <v>1</v>
      </c>
      <c r="C2898" s="80">
        <v>0</v>
      </c>
      <c r="D2898" s="80">
        <v>0</v>
      </c>
      <c r="E2898" s="80">
        <v>0</v>
      </c>
      <c r="F2898" s="80">
        <v>0</v>
      </c>
      <c r="G2898" s="80">
        <v>0</v>
      </c>
      <c r="H2898" s="80">
        <v>0</v>
      </c>
      <c r="I2898" s="80">
        <f t="shared" si="131"/>
        <v>150</v>
      </c>
      <c r="J2898" s="80">
        <v>17</v>
      </c>
      <c r="K2898" s="78">
        <f t="shared" si="132"/>
        <v>1290</v>
      </c>
    </row>
    <row r="2899" spans="1:11">
      <c r="A2899" s="72" t="s">
        <v>105</v>
      </c>
      <c r="B2899" s="77">
        <v>1</v>
      </c>
      <c r="C2899" s="80">
        <v>0</v>
      </c>
      <c r="D2899" s="80">
        <v>0</v>
      </c>
      <c r="E2899" s="80">
        <v>0</v>
      </c>
      <c r="F2899" s="80">
        <v>0</v>
      </c>
      <c r="G2899" s="80">
        <v>0</v>
      </c>
      <c r="H2899" s="80">
        <v>0</v>
      </c>
      <c r="I2899" s="80">
        <f t="shared" si="131"/>
        <v>157</v>
      </c>
      <c r="J2899" s="80">
        <v>18</v>
      </c>
      <c r="K2899" s="78">
        <f t="shared" si="132"/>
        <v>1500</v>
      </c>
    </row>
    <row r="2900" spans="1:11">
      <c r="A2900" s="72" t="s">
        <v>105</v>
      </c>
      <c r="B2900" s="77">
        <v>1</v>
      </c>
      <c r="C2900" s="80">
        <v>0</v>
      </c>
      <c r="D2900" s="80">
        <v>0</v>
      </c>
      <c r="E2900" s="80">
        <v>0</v>
      </c>
      <c r="F2900" s="80">
        <v>0</v>
      </c>
      <c r="G2900" s="80">
        <v>0</v>
      </c>
      <c r="H2900" s="80">
        <v>0</v>
      </c>
      <c r="I2900" s="80">
        <f t="shared" si="131"/>
        <v>164</v>
      </c>
      <c r="J2900" s="80">
        <v>19</v>
      </c>
      <c r="K2900" s="78">
        <f t="shared" si="132"/>
        <v>1755</v>
      </c>
    </row>
    <row r="2901" spans="1:11">
      <c r="A2901" s="72" t="s">
        <v>105</v>
      </c>
      <c r="B2901" s="77">
        <v>1</v>
      </c>
      <c r="C2901" s="80">
        <v>0</v>
      </c>
      <c r="D2901" s="80">
        <v>0</v>
      </c>
      <c r="E2901" s="80">
        <v>0</v>
      </c>
      <c r="F2901" s="80">
        <v>0</v>
      </c>
      <c r="G2901" s="80">
        <v>0</v>
      </c>
      <c r="H2901" s="80">
        <v>0</v>
      </c>
      <c r="I2901" s="80">
        <f t="shared" si="131"/>
        <v>171</v>
      </c>
      <c r="J2901" s="80">
        <v>20</v>
      </c>
      <c r="K2901" s="78">
        <f t="shared" si="132"/>
        <v>2040</v>
      </c>
    </row>
    <row r="2902" spans="1:11">
      <c r="A2902" s="72" t="s">
        <v>105</v>
      </c>
      <c r="B2902" s="77">
        <v>1</v>
      </c>
      <c r="C2902" s="80">
        <v>0</v>
      </c>
      <c r="D2902" s="80">
        <v>0</v>
      </c>
      <c r="E2902" s="80">
        <v>0</v>
      </c>
      <c r="F2902" s="80">
        <v>0</v>
      </c>
      <c r="G2902" s="80">
        <v>0</v>
      </c>
      <c r="H2902" s="80">
        <v>0</v>
      </c>
      <c r="I2902" s="80">
        <f t="shared" si="131"/>
        <v>178</v>
      </c>
      <c r="J2902" s="80">
        <v>21</v>
      </c>
      <c r="K2902" s="78">
        <f t="shared" si="132"/>
        <v>2385</v>
      </c>
    </row>
    <row r="2903" spans="1:11">
      <c r="A2903" s="72" t="s">
        <v>105</v>
      </c>
      <c r="B2903" s="77">
        <v>1</v>
      </c>
      <c r="C2903" s="80">
        <v>0</v>
      </c>
      <c r="D2903" s="80">
        <v>0</v>
      </c>
      <c r="E2903" s="80">
        <v>0</v>
      </c>
      <c r="F2903" s="80">
        <v>0</v>
      </c>
      <c r="G2903" s="80">
        <v>0</v>
      </c>
      <c r="H2903" s="80">
        <v>0</v>
      </c>
      <c r="I2903" s="80">
        <f t="shared" si="131"/>
        <v>185</v>
      </c>
      <c r="J2903" s="80">
        <v>22</v>
      </c>
      <c r="K2903" s="78">
        <f t="shared" si="132"/>
        <v>2745</v>
      </c>
    </row>
    <row r="2904" spans="1:11">
      <c r="A2904" s="72" t="s">
        <v>105</v>
      </c>
      <c r="B2904" s="77">
        <v>1</v>
      </c>
      <c r="C2904" s="80">
        <v>0</v>
      </c>
      <c r="D2904" s="80">
        <v>0</v>
      </c>
      <c r="E2904" s="80">
        <v>0</v>
      </c>
      <c r="F2904" s="80">
        <v>0</v>
      </c>
      <c r="G2904" s="80">
        <v>0</v>
      </c>
      <c r="H2904" s="80">
        <v>0</v>
      </c>
      <c r="I2904" s="80">
        <f t="shared" si="131"/>
        <v>192</v>
      </c>
      <c r="J2904" s="80">
        <v>23</v>
      </c>
      <c r="K2904" s="78">
        <f t="shared" si="132"/>
        <v>3165</v>
      </c>
    </row>
    <row r="2905" spans="1:11">
      <c r="A2905" s="72" t="s">
        <v>105</v>
      </c>
      <c r="B2905" s="77">
        <v>1</v>
      </c>
      <c r="C2905" s="80">
        <v>0</v>
      </c>
      <c r="D2905" s="80">
        <v>0</v>
      </c>
      <c r="E2905" s="80">
        <v>0</v>
      </c>
      <c r="F2905" s="80">
        <v>0</v>
      </c>
      <c r="G2905" s="80">
        <v>0</v>
      </c>
      <c r="H2905" s="80">
        <v>0</v>
      </c>
      <c r="I2905" s="80">
        <f t="shared" si="131"/>
        <v>199</v>
      </c>
      <c r="J2905" s="80">
        <v>24</v>
      </c>
      <c r="K2905" s="78">
        <f t="shared" si="132"/>
        <v>3615</v>
      </c>
    </row>
    <row r="2906" spans="1:11">
      <c r="A2906" s="72" t="s">
        <v>105</v>
      </c>
      <c r="B2906" s="77">
        <v>1</v>
      </c>
      <c r="C2906" s="80">
        <v>0</v>
      </c>
      <c r="D2906" s="80">
        <v>0</v>
      </c>
      <c r="E2906" s="80">
        <v>0</v>
      </c>
      <c r="F2906" s="80">
        <v>0</v>
      </c>
      <c r="G2906" s="80">
        <v>0</v>
      </c>
      <c r="H2906" s="80">
        <v>0</v>
      </c>
      <c r="I2906" s="80">
        <f t="shared" si="131"/>
        <v>206</v>
      </c>
      <c r="J2906" s="80">
        <v>25</v>
      </c>
      <c r="K2906" s="78">
        <f t="shared" si="132"/>
        <v>4110</v>
      </c>
    </row>
    <row r="2907" spans="1:11">
      <c r="A2907" s="72" t="s">
        <v>105</v>
      </c>
      <c r="B2907" s="77">
        <v>1</v>
      </c>
      <c r="C2907" s="80">
        <v>0</v>
      </c>
      <c r="D2907" s="80">
        <v>0</v>
      </c>
      <c r="E2907" s="80">
        <v>0</v>
      </c>
      <c r="F2907" s="80">
        <v>0</v>
      </c>
      <c r="G2907" s="80">
        <v>0</v>
      </c>
      <c r="H2907" s="80">
        <v>0</v>
      </c>
      <c r="I2907" s="80">
        <f t="shared" si="131"/>
        <v>213</v>
      </c>
      <c r="J2907" s="80">
        <v>26</v>
      </c>
      <c r="K2907" s="78">
        <f t="shared" si="132"/>
        <v>4695</v>
      </c>
    </row>
    <row r="2908" spans="1:11">
      <c r="A2908" s="72" t="s">
        <v>105</v>
      </c>
      <c r="B2908" s="77">
        <v>1</v>
      </c>
      <c r="C2908" s="80">
        <v>0</v>
      </c>
      <c r="D2908" s="80">
        <v>0</v>
      </c>
      <c r="E2908" s="80">
        <v>0</v>
      </c>
      <c r="F2908" s="80">
        <v>0</v>
      </c>
      <c r="G2908" s="80">
        <v>0</v>
      </c>
      <c r="H2908" s="80">
        <v>0</v>
      </c>
      <c r="I2908" s="80">
        <f t="shared" si="131"/>
        <v>220</v>
      </c>
      <c r="J2908" s="80">
        <v>27</v>
      </c>
      <c r="K2908" s="78">
        <f t="shared" si="132"/>
        <v>5310</v>
      </c>
    </row>
    <row r="2909" spans="1:11">
      <c r="A2909" s="72" t="s">
        <v>105</v>
      </c>
      <c r="B2909" s="77">
        <v>1</v>
      </c>
      <c r="C2909" s="80">
        <v>0</v>
      </c>
      <c r="D2909" s="80">
        <v>0</v>
      </c>
      <c r="E2909" s="80">
        <v>0</v>
      </c>
      <c r="F2909" s="80">
        <v>0</v>
      </c>
      <c r="G2909" s="80">
        <v>0</v>
      </c>
      <c r="H2909" s="80">
        <v>0</v>
      </c>
      <c r="I2909" s="80">
        <f t="shared" si="131"/>
        <v>227</v>
      </c>
      <c r="J2909" s="80">
        <v>28</v>
      </c>
      <c r="K2909" s="78">
        <f t="shared" si="132"/>
        <v>6015</v>
      </c>
    </row>
    <row r="2910" spans="1:11">
      <c r="A2910" s="72" t="s">
        <v>105</v>
      </c>
      <c r="B2910" s="77">
        <v>1</v>
      </c>
      <c r="C2910" s="80">
        <v>0</v>
      </c>
      <c r="D2910" s="80">
        <v>0</v>
      </c>
      <c r="E2910" s="80">
        <v>0</v>
      </c>
      <c r="F2910" s="80">
        <v>0</v>
      </c>
      <c r="G2910" s="80">
        <v>0</v>
      </c>
      <c r="H2910" s="80">
        <v>0</v>
      </c>
      <c r="I2910" s="80">
        <f t="shared" si="131"/>
        <v>234</v>
      </c>
      <c r="J2910" s="80">
        <v>29</v>
      </c>
      <c r="K2910" s="78">
        <f t="shared" si="132"/>
        <v>6765</v>
      </c>
    </row>
    <row r="2911" spans="1:11">
      <c r="A2911" s="72" t="s">
        <v>105</v>
      </c>
      <c r="B2911" s="77">
        <v>1</v>
      </c>
      <c r="C2911" s="80">
        <v>0</v>
      </c>
      <c r="D2911" s="80">
        <v>0</v>
      </c>
      <c r="E2911" s="80">
        <v>0</v>
      </c>
      <c r="F2911" s="80">
        <v>0</v>
      </c>
      <c r="G2911" s="80">
        <v>0</v>
      </c>
      <c r="H2911" s="80">
        <v>0</v>
      </c>
      <c r="I2911" s="80">
        <f t="shared" si="131"/>
        <v>241</v>
      </c>
      <c r="J2911" s="80">
        <v>30</v>
      </c>
      <c r="K2911" s="78">
        <f t="shared" si="132"/>
        <v>7590</v>
      </c>
    </row>
    <row r="2912" spans="1:11">
      <c r="A2912" s="72" t="s">
        <v>105</v>
      </c>
      <c r="B2912" s="77">
        <v>1</v>
      </c>
      <c r="C2912" s="80">
        <v>0</v>
      </c>
      <c r="D2912" s="80">
        <v>0</v>
      </c>
      <c r="E2912" s="80">
        <v>0</v>
      </c>
      <c r="F2912" s="80">
        <v>0</v>
      </c>
      <c r="G2912" s="80">
        <v>0</v>
      </c>
      <c r="H2912" s="80">
        <v>0</v>
      </c>
      <c r="I2912" s="80">
        <f t="shared" si="131"/>
        <v>248</v>
      </c>
      <c r="J2912" s="80">
        <v>31</v>
      </c>
      <c r="K2912" s="78">
        <f t="shared" si="132"/>
        <v>8520</v>
      </c>
    </row>
    <row r="2913" spans="1:11">
      <c r="A2913" s="72" t="s">
        <v>105</v>
      </c>
      <c r="B2913" s="77">
        <v>1</v>
      </c>
      <c r="C2913" s="80">
        <v>0</v>
      </c>
      <c r="D2913" s="80">
        <v>0</v>
      </c>
      <c r="E2913" s="80">
        <v>0</v>
      </c>
      <c r="F2913" s="80">
        <v>0</v>
      </c>
      <c r="G2913" s="80">
        <v>0</v>
      </c>
      <c r="H2913" s="80">
        <v>0</v>
      </c>
      <c r="I2913" s="80">
        <f t="shared" si="131"/>
        <v>255</v>
      </c>
      <c r="J2913" s="80">
        <v>32</v>
      </c>
      <c r="K2913" s="78">
        <f t="shared" si="132"/>
        <v>9480</v>
      </c>
    </row>
    <row r="2914" spans="1:11">
      <c r="A2914" s="72" t="s">
        <v>105</v>
      </c>
      <c r="B2914" s="77">
        <v>1</v>
      </c>
      <c r="C2914" s="80">
        <v>0</v>
      </c>
      <c r="D2914" s="80">
        <v>0</v>
      </c>
      <c r="E2914" s="80">
        <v>0</v>
      </c>
      <c r="F2914" s="80">
        <v>0</v>
      </c>
      <c r="G2914" s="80">
        <v>0</v>
      </c>
      <c r="H2914" s="80">
        <v>0</v>
      </c>
      <c r="I2914" s="80">
        <f t="shared" si="131"/>
        <v>262</v>
      </c>
      <c r="J2914" s="80">
        <v>33</v>
      </c>
      <c r="K2914" s="78">
        <f t="shared" si="132"/>
        <v>10590</v>
      </c>
    </row>
    <row r="2915" spans="1:11">
      <c r="A2915" s="72" t="s">
        <v>105</v>
      </c>
      <c r="B2915" s="77">
        <v>1</v>
      </c>
      <c r="C2915" s="80">
        <v>0</v>
      </c>
      <c r="D2915" s="80">
        <v>0</v>
      </c>
      <c r="E2915" s="80">
        <v>0</v>
      </c>
      <c r="F2915" s="80">
        <v>0</v>
      </c>
      <c r="G2915" s="80">
        <v>0</v>
      </c>
      <c r="H2915" s="80">
        <v>0</v>
      </c>
      <c r="I2915" s="80">
        <f t="shared" si="131"/>
        <v>269</v>
      </c>
      <c r="J2915" s="80">
        <v>34</v>
      </c>
      <c r="K2915" s="78">
        <f t="shared" si="132"/>
        <v>11760</v>
      </c>
    </row>
    <row r="2916" spans="1:11">
      <c r="A2916" s="72" t="s">
        <v>105</v>
      </c>
      <c r="B2916" s="77">
        <v>1</v>
      </c>
      <c r="C2916" s="80">
        <v>0</v>
      </c>
      <c r="D2916" s="80">
        <v>0</v>
      </c>
      <c r="E2916" s="80">
        <v>0</v>
      </c>
      <c r="F2916" s="80">
        <v>0</v>
      </c>
      <c r="G2916" s="80">
        <v>0</v>
      </c>
      <c r="H2916" s="80">
        <v>0</v>
      </c>
      <c r="I2916" s="80">
        <f t="shared" si="131"/>
        <v>276</v>
      </c>
      <c r="J2916" s="80">
        <v>35</v>
      </c>
      <c r="K2916" s="78">
        <f t="shared" si="132"/>
        <v>13050</v>
      </c>
    </row>
    <row r="2917" spans="1:11">
      <c r="A2917" s="72" t="s">
        <v>105</v>
      </c>
      <c r="B2917" s="77">
        <v>1</v>
      </c>
      <c r="C2917" s="80">
        <v>0</v>
      </c>
      <c r="D2917" s="80">
        <v>0</v>
      </c>
      <c r="E2917" s="80">
        <v>0</v>
      </c>
      <c r="F2917" s="80">
        <v>0</v>
      </c>
      <c r="G2917" s="80">
        <v>0</v>
      </c>
      <c r="H2917" s="80">
        <v>0</v>
      </c>
      <c r="I2917" s="80">
        <f t="shared" si="131"/>
        <v>283</v>
      </c>
      <c r="J2917" s="80">
        <v>36</v>
      </c>
      <c r="K2917" s="78">
        <f t="shared" si="132"/>
        <v>14460</v>
      </c>
    </row>
    <row r="2918" spans="1:11">
      <c r="A2918" s="72" t="s">
        <v>105</v>
      </c>
      <c r="B2918" s="77">
        <v>1</v>
      </c>
      <c r="C2918" s="80">
        <v>0</v>
      </c>
      <c r="D2918" s="80">
        <v>0</v>
      </c>
      <c r="E2918" s="80">
        <v>0</v>
      </c>
      <c r="F2918" s="80">
        <v>0</v>
      </c>
      <c r="G2918" s="80">
        <v>0</v>
      </c>
      <c r="H2918" s="80">
        <v>0</v>
      </c>
      <c r="I2918" s="80">
        <f t="shared" si="131"/>
        <v>290</v>
      </c>
      <c r="J2918" s="80">
        <v>37</v>
      </c>
      <c r="K2918" s="78">
        <f t="shared" si="132"/>
        <v>16050</v>
      </c>
    </row>
    <row r="2919" spans="1:11">
      <c r="A2919" s="72" t="s">
        <v>105</v>
      </c>
      <c r="B2919" s="77">
        <v>1</v>
      </c>
      <c r="C2919" s="80">
        <v>0</v>
      </c>
      <c r="D2919" s="80">
        <v>0</v>
      </c>
      <c r="E2919" s="80">
        <v>0</v>
      </c>
      <c r="F2919" s="80">
        <v>0</v>
      </c>
      <c r="G2919" s="80">
        <v>0</v>
      </c>
      <c r="H2919" s="80">
        <v>0</v>
      </c>
      <c r="I2919" s="80">
        <f t="shared" si="131"/>
        <v>297</v>
      </c>
      <c r="J2919" s="80">
        <v>38</v>
      </c>
      <c r="K2919" s="78">
        <f t="shared" si="132"/>
        <v>17700</v>
      </c>
    </row>
    <row r="2920" spans="1:11">
      <c r="A2920" s="72" t="s">
        <v>105</v>
      </c>
      <c r="B2920" s="77">
        <v>1</v>
      </c>
      <c r="C2920" s="80">
        <v>0</v>
      </c>
      <c r="D2920" s="80">
        <v>0</v>
      </c>
      <c r="E2920" s="80">
        <v>0</v>
      </c>
      <c r="F2920" s="80">
        <v>0</v>
      </c>
      <c r="G2920" s="80">
        <v>0</v>
      </c>
      <c r="H2920" s="80">
        <v>0</v>
      </c>
      <c r="I2920" s="80">
        <f t="shared" si="131"/>
        <v>304</v>
      </c>
      <c r="J2920" s="80">
        <v>39</v>
      </c>
      <c r="K2920" s="78">
        <f t="shared" si="132"/>
        <v>19500</v>
      </c>
    </row>
    <row r="2921" spans="1:11">
      <c r="A2921" s="72" t="s">
        <v>105</v>
      </c>
      <c r="B2921" s="77">
        <v>1</v>
      </c>
      <c r="C2921" s="80">
        <v>0</v>
      </c>
      <c r="D2921" s="80">
        <v>0</v>
      </c>
      <c r="E2921" s="80">
        <v>0</v>
      </c>
      <c r="F2921" s="80">
        <v>0</v>
      </c>
      <c r="G2921" s="80">
        <v>0</v>
      </c>
      <c r="H2921" s="80">
        <v>0</v>
      </c>
      <c r="I2921" s="80">
        <f t="shared" si="131"/>
        <v>311</v>
      </c>
      <c r="J2921" s="80">
        <v>40</v>
      </c>
      <c r="K2921" s="78">
        <f t="shared" si="132"/>
        <v>21300</v>
      </c>
    </row>
    <row r="2922" spans="1:11">
      <c r="A2922" s="72" t="s">
        <v>105</v>
      </c>
      <c r="B2922" s="77">
        <v>1</v>
      </c>
      <c r="C2922" s="80">
        <v>0</v>
      </c>
      <c r="D2922" s="80">
        <v>0</v>
      </c>
      <c r="E2922" s="80">
        <v>0</v>
      </c>
      <c r="F2922" s="80">
        <v>0</v>
      </c>
      <c r="G2922" s="80">
        <v>0</v>
      </c>
      <c r="H2922" s="80">
        <v>0</v>
      </c>
      <c r="I2922" s="80">
        <f t="shared" si="131"/>
        <v>318</v>
      </c>
      <c r="J2922" s="80">
        <v>41</v>
      </c>
      <c r="K2922" s="78">
        <f t="shared" si="132"/>
        <v>23400</v>
      </c>
    </row>
    <row r="2923" spans="1:11">
      <c r="A2923" s="72" t="s">
        <v>105</v>
      </c>
      <c r="B2923" s="77">
        <v>1</v>
      </c>
      <c r="C2923" s="80">
        <v>0</v>
      </c>
      <c r="D2923" s="80">
        <v>0</v>
      </c>
      <c r="E2923" s="80">
        <v>0</v>
      </c>
      <c r="F2923" s="80">
        <v>0</v>
      </c>
      <c r="G2923" s="80">
        <v>0</v>
      </c>
      <c r="H2923" s="80">
        <v>0</v>
      </c>
      <c r="I2923" s="80">
        <f t="shared" si="131"/>
        <v>325</v>
      </c>
      <c r="J2923" s="80">
        <v>42</v>
      </c>
      <c r="K2923" s="78">
        <f t="shared" si="132"/>
        <v>25650</v>
      </c>
    </row>
    <row r="2924" spans="1:11">
      <c r="A2924" s="72" t="s">
        <v>105</v>
      </c>
      <c r="B2924" s="77">
        <v>1</v>
      </c>
      <c r="C2924" s="80">
        <v>0</v>
      </c>
      <c r="D2924" s="80">
        <v>0</v>
      </c>
      <c r="E2924" s="80">
        <v>0</v>
      </c>
      <c r="F2924" s="80">
        <v>0</v>
      </c>
      <c r="G2924" s="80">
        <v>0</v>
      </c>
      <c r="H2924" s="80">
        <v>0</v>
      </c>
      <c r="I2924" s="80">
        <f t="shared" si="131"/>
        <v>332</v>
      </c>
      <c r="J2924" s="80">
        <v>43</v>
      </c>
      <c r="K2924" s="78">
        <f t="shared" si="132"/>
        <v>28050</v>
      </c>
    </row>
    <row r="2925" spans="1:11">
      <c r="A2925" s="72" t="s">
        <v>105</v>
      </c>
      <c r="B2925" s="77">
        <v>1</v>
      </c>
      <c r="C2925" s="80">
        <v>0</v>
      </c>
      <c r="D2925" s="80">
        <v>0</v>
      </c>
      <c r="E2925" s="80">
        <v>0</v>
      </c>
      <c r="F2925" s="80">
        <v>0</v>
      </c>
      <c r="G2925" s="80">
        <v>0</v>
      </c>
      <c r="H2925" s="80">
        <v>0</v>
      </c>
      <c r="I2925" s="80">
        <f t="shared" si="131"/>
        <v>339</v>
      </c>
      <c r="J2925" s="80">
        <v>44</v>
      </c>
      <c r="K2925" s="78">
        <f t="shared" si="132"/>
        <v>30600</v>
      </c>
    </row>
    <row r="2926" spans="1:11">
      <c r="A2926" s="72" t="s">
        <v>105</v>
      </c>
      <c r="B2926" s="77">
        <v>1</v>
      </c>
      <c r="C2926" s="80">
        <v>0</v>
      </c>
      <c r="D2926" s="80">
        <v>0</v>
      </c>
      <c r="E2926" s="80">
        <v>0</v>
      </c>
      <c r="F2926" s="80">
        <v>0</v>
      </c>
      <c r="G2926" s="80">
        <v>0</v>
      </c>
      <c r="H2926" s="80">
        <v>0</v>
      </c>
      <c r="I2926" s="80">
        <f t="shared" si="131"/>
        <v>346</v>
      </c>
      <c r="J2926" s="80">
        <v>45</v>
      </c>
      <c r="K2926" s="78">
        <f t="shared" si="132"/>
        <v>33300</v>
      </c>
    </row>
    <row r="2927" spans="1:11">
      <c r="A2927" s="72" t="s">
        <v>105</v>
      </c>
      <c r="B2927" s="77">
        <v>1</v>
      </c>
      <c r="C2927" s="80">
        <v>0</v>
      </c>
      <c r="D2927" s="80">
        <v>0</v>
      </c>
      <c r="E2927" s="80">
        <v>0</v>
      </c>
      <c r="F2927" s="80">
        <v>0</v>
      </c>
      <c r="G2927" s="80">
        <v>0</v>
      </c>
      <c r="H2927" s="80">
        <v>0</v>
      </c>
      <c r="I2927" s="80">
        <f t="shared" si="131"/>
        <v>353</v>
      </c>
      <c r="J2927" s="80">
        <v>46</v>
      </c>
      <c r="K2927" s="78">
        <f t="shared" si="132"/>
        <v>36300</v>
      </c>
    </row>
    <row r="2928" spans="1:11">
      <c r="A2928" s="72" t="s">
        <v>105</v>
      </c>
      <c r="B2928" s="77">
        <v>1</v>
      </c>
      <c r="C2928" s="80">
        <v>0</v>
      </c>
      <c r="D2928" s="80">
        <v>0</v>
      </c>
      <c r="E2928" s="80">
        <v>0</v>
      </c>
      <c r="F2928" s="80">
        <v>0</v>
      </c>
      <c r="G2928" s="80">
        <v>0</v>
      </c>
      <c r="H2928" s="80">
        <v>0</v>
      </c>
      <c r="I2928" s="80">
        <f t="shared" si="131"/>
        <v>360</v>
      </c>
      <c r="J2928" s="80">
        <v>47</v>
      </c>
      <c r="K2928" s="78">
        <f t="shared" si="132"/>
        <v>39300</v>
      </c>
    </row>
    <row r="2929" spans="1:11">
      <c r="A2929" s="72" t="s">
        <v>105</v>
      </c>
      <c r="B2929" s="77">
        <v>1</v>
      </c>
      <c r="C2929" s="80">
        <v>0</v>
      </c>
      <c r="D2929" s="80">
        <v>0</v>
      </c>
      <c r="E2929" s="80">
        <v>0</v>
      </c>
      <c r="F2929" s="80">
        <v>0</v>
      </c>
      <c r="G2929" s="80">
        <v>0</v>
      </c>
      <c r="H2929" s="80">
        <v>0</v>
      </c>
      <c r="I2929" s="80">
        <f t="shared" si="131"/>
        <v>367</v>
      </c>
      <c r="J2929" s="80">
        <v>48</v>
      </c>
      <c r="K2929" s="78">
        <f t="shared" si="132"/>
        <v>42600</v>
      </c>
    </row>
    <row r="2930" spans="1:11">
      <c r="A2930" s="72" t="s">
        <v>105</v>
      </c>
      <c r="B2930" s="77">
        <v>1</v>
      </c>
      <c r="C2930" s="80">
        <v>0</v>
      </c>
      <c r="D2930" s="80">
        <v>0</v>
      </c>
      <c r="E2930" s="80">
        <v>0</v>
      </c>
      <c r="F2930" s="80">
        <v>0</v>
      </c>
      <c r="G2930" s="80">
        <v>0</v>
      </c>
      <c r="H2930" s="80">
        <v>0</v>
      </c>
      <c r="I2930" s="80">
        <f t="shared" si="131"/>
        <v>374</v>
      </c>
      <c r="J2930" s="80">
        <v>49</v>
      </c>
      <c r="K2930" s="78">
        <f t="shared" si="132"/>
        <v>46200</v>
      </c>
    </row>
    <row r="2931" spans="1:11">
      <c r="A2931" s="72" t="s">
        <v>105</v>
      </c>
      <c r="B2931" s="77">
        <v>1</v>
      </c>
      <c r="C2931" s="80">
        <v>0</v>
      </c>
      <c r="D2931" s="80">
        <v>0</v>
      </c>
      <c r="E2931" s="80">
        <v>0</v>
      </c>
      <c r="F2931" s="80">
        <v>0</v>
      </c>
      <c r="G2931" s="80">
        <v>0</v>
      </c>
      <c r="H2931" s="80">
        <v>0</v>
      </c>
      <c r="I2931" s="80">
        <f t="shared" si="131"/>
        <v>381</v>
      </c>
      <c r="J2931" s="80">
        <v>50</v>
      </c>
      <c r="K2931" s="78">
        <f t="shared" si="132"/>
        <v>50100</v>
      </c>
    </row>
    <row r="2932" spans="1:11">
      <c r="A2932" s="72" t="s">
        <v>105</v>
      </c>
      <c r="B2932" s="77">
        <v>1</v>
      </c>
      <c r="C2932" s="80">
        <v>0</v>
      </c>
      <c r="D2932" s="80">
        <v>0</v>
      </c>
      <c r="E2932" s="80">
        <v>0</v>
      </c>
      <c r="F2932" s="80">
        <v>0</v>
      </c>
      <c r="G2932" s="80">
        <v>0</v>
      </c>
      <c r="H2932" s="80">
        <v>0</v>
      </c>
      <c r="I2932" s="80">
        <f t="shared" si="131"/>
        <v>388</v>
      </c>
      <c r="J2932" s="80">
        <v>51</v>
      </c>
      <c r="K2932" s="78">
        <f t="shared" si="132"/>
        <v>54150</v>
      </c>
    </row>
    <row r="2933" spans="1:11">
      <c r="A2933" s="72" t="s">
        <v>105</v>
      </c>
      <c r="B2933" s="77">
        <v>1</v>
      </c>
      <c r="C2933" s="80">
        <v>0</v>
      </c>
      <c r="D2933" s="80">
        <v>0</v>
      </c>
      <c r="E2933" s="80">
        <v>0</v>
      </c>
      <c r="F2933" s="80">
        <v>0</v>
      </c>
      <c r="G2933" s="80">
        <v>0</v>
      </c>
      <c r="H2933" s="80">
        <v>0</v>
      </c>
      <c r="I2933" s="80">
        <f t="shared" si="131"/>
        <v>395</v>
      </c>
      <c r="J2933" s="80">
        <v>52</v>
      </c>
      <c r="K2933" s="78">
        <f t="shared" si="132"/>
        <v>58500</v>
      </c>
    </row>
    <row r="2934" spans="1:11">
      <c r="A2934" s="72" t="s">
        <v>105</v>
      </c>
      <c r="B2934" s="77">
        <v>1</v>
      </c>
      <c r="C2934" s="80">
        <v>0</v>
      </c>
      <c r="D2934" s="80">
        <v>0</v>
      </c>
      <c r="E2934" s="80">
        <v>0</v>
      </c>
      <c r="F2934" s="80">
        <v>0</v>
      </c>
      <c r="G2934" s="80">
        <v>0</v>
      </c>
      <c r="H2934" s="80">
        <v>0</v>
      </c>
      <c r="I2934" s="80">
        <f t="shared" si="131"/>
        <v>402</v>
      </c>
      <c r="J2934" s="80">
        <v>53</v>
      </c>
      <c r="K2934" s="78">
        <f t="shared" si="132"/>
        <v>63000</v>
      </c>
    </row>
    <row r="2935" spans="1:11">
      <c r="A2935" s="72" t="s">
        <v>105</v>
      </c>
      <c r="B2935" s="77">
        <v>1</v>
      </c>
      <c r="C2935" s="80">
        <v>0</v>
      </c>
      <c r="D2935" s="80">
        <v>0</v>
      </c>
      <c r="E2935" s="80">
        <v>0</v>
      </c>
      <c r="F2935" s="80">
        <v>0</v>
      </c>
      <c r="G2935" s="80">
        <v>0</v>
      </c>
      <c r="H2935" s="80">
        <v>0</v>
      </c>
      <c r="I2935" s="80">
        <f t="shared" si="131"/>
        <v>409</v>
      </c>
      <c r="J2935" s="80">
        <v>54</v>
      </c>
      <c r="K2935" s="78">
        <f t="shared" si="132"/>
        <v>67950</v>
      </c>
    </row>
    <row r="2936" spans="1:11">
      <c r="A2936" s="72" t="s">
        <v>105</v>
      </c>
      <c r="B2936" s="77">
        <v>1</v>
      </c>
      <c r="C2936" s="80">
        <v>0</v>
      </c>
      <c r="D2936" s="80">
        <v>0</v>
      </c>
      <c r="E2936" s="80">
        <v>0</v>
      </c>
      <c r="F2936" s="80">
        <v>0</v>
      </c>
      <c r="G2936" s="80">
        <v>0</v>
      </c>
      <c r="H2936" s="80">
        <v>0</v>
      </c>
      <c r="I2936" s="80">
        <f t="shared" si="131"/>
        <v>416</v>
      </c>
      <c r="J2936" s="80">
        <v>55</v>
      </c>
      <c r="K2936" s="78">
        <f t="shared" si="132"/>
        <v>73200</v>
      </c>
    </row>
    <row r="2937" spans="1:11">
      <c r="A2937" s="72" t="s">
        <v>105</v>
      </c>
      <c r="B2937" s="77">
        <v>1</v>
      </c>
      <c r="C2937" s="80">
        <v>0</v>
      </c>
      <c r="D2937" s="80">
        <v>0</v>
      </c>
      <c r="E2937" s="80">
        <v>0</v>
      </c>
      <c r="F2937" s="80">
        <v>0</v>
      </c>
      <c r="G2937" s="80">
        <v>0</v>
      </c>
      <c r="H2937" s="80">
        <v>0</v>
      </c>
      <c r="I2937" s="80">
        <f t="shared" si="131"/>
        <v>423</v>
      </c>
      <c r="J2937" s="80">
        <v>56</v>
      </c>
      <c r="K2937" s="78">
        <f t="shared" si="132"/>
        <v>78600</v>
      </c>
    </row>
    <row r="2938" spans="1:11">
      <c r="A2938" s="72" t="s">
        <v>105</v>
      </c>
      <c r="B2938" s="77">
        <v>1</v>
      </c>
      <c r="C2938" s="80">
        <v>0</v>
      </c>
      <c r="D2938" s="80">
        <v>0</v>
      </c>
      <c r="E2938" s="80">
        <v>0</v>
      </c>
      <c r="F2938" s="80">
        <v>0</v>
      </c>
      <c r="G2938" s="80">
        <v>0</v>
      </c>
      <c r="H2938" s="80">
        <v>0</v>
      </c>
      <c r="I2938" s="80">
        <f t="shared" si="131"/>
        <v>430</v>
      </c>
      <c r="J2938" s="80">
        <v>57</v>
      </c>
      <c r="K2938" s="78">
        <f t="shared" si="132"/>
        <v>84450</v>
      </c>
    </row>
    <row r="2939" spans="1:11">
      <c r="A2939" s="72" t="s">
        <v>105</v>
      </c>
      <c r="B2939" s="77">
        <v>1</v>
      </c>
      <c r="C2939" s="80">
        <v>0</v>
      </c>
      <c r="D2939" s="80">
        <v>0</v>
      </c>
      <c r="E2939" s="80">
        <v>0</v>
      </c>
      <c r="F2939" s="80">
        <v>0</v>
      </c>
      <c r="G2939" s="80">
        <v>0</v>
      </c>
      <c r="H2939" s="80">
        <v>0</v>
      </c>
      <c r="I2939" s="80">
        <f t="shared" si="131"/>
        <v>437</v>
      </c>
      <c r="J2939" s="80">
        <v>58</v>
      </c>
      <c r="K2939" s="78">
        <f t="shared" si="132"/>
        <v>90750</v>
      </c>
    </row>
    <row r="2940" spans="1:11">
      <c r="A2940" s="72" t="s">
        <v>105</v>
      </c>
      <c r="B2940" s="77">
        <v>1</v>
      </c>
      <c r="C2940" s="80">
        <v>0</v>
      </c>
      <c r="D2940" s="80">
        <v>0</v>
      </c>
      <c r="E2940" s="80">
        <v>0</v>
      </c>
      <c r="F2940" s="80">
        <v>0</v>
      </c>
      <c r="G2940" s="80">
        <v>0</v>
      </c>
      <c r="H2940" s="80">
        <v>0</v>
      </c>
      <c r="I2940" s="80">
        <f t="shared" si="131"/>
        <v>444</v>
      </c>
      <c r="J2940" s="80">
        <v>59</v>
      </c>
      <c r="K2940" s="78">
        <f t="shared" si="132"/>
        <v>97200</v>
      </c>
    </row>
    <row r="2941" spans="1:11">
      <c r="A2941" s="72" t="s">
        <v>105</v>
      </c>
      <c r="B2941" s="77">
        <v>1</v>
      </c>
      <c r="C2941" s="80">
        <v>0</v>
      </c>
      <c r="D2941" s="80">
        <v>0</v>
      </c>
      <c r="E2941" s="80">
        <v>0</v>
      </c>
      <c r="F2941" s="80">
        <v>0</v>
      </c>
      <c r="G2941" s="80">
        <v>0</v>
      </c>
      <c r="H2941" s="80">
        <v>0</v>
      </c>
      <c r="I2941" s="80">
        <f t="shared" si="131"/>
        <v>451</v>
      </c>
      <c r="J2941" s="80">
        <v>60</v>
      </c>
      <c r="K2941" s="78">
        <f t="shared" si="132"/>
        <v>104250</v>
      </c>
    </row>
    <row r="2942" spans="1:11">
      <c r="A2942" s="72" t="s">
        <v>105</v>
      </c>
      <c r="B2942" s="77">
        <v>1</v>
      </c>
      <c r="C2942" s="80">
        <v>0</v>
      </c>
      <c r="D2942" s="80">
        <v>0</v>
      </c>
      <c r="E2942" s="80">
        <v>0</v>
      </c>
      <c r="F2942" s="80">
        <v>0</v>
      </c>
      <c r="G2942" s="80">
        <v>0</v>
      </c>
      <c r="H2942" s="80">
        <v>0</v>
      </c>
      <c r="I2942" s="80">
        <f t="shared" si="131"/>
        <v>458</v>
      </c>
      <c r="J2942" s="80">
        <v>61</v>
      </c>
      <c r="K2942" s="78">
        <f t="shared" si="132"/>
        <v>111600</v>
      </c>
    </row>
    <row r="2943" spans="1:11">
      <c r="A2943" s="72" t="s">
        <v>105</v>
      </c>
      <c r="B2943" s="77">
        <v>1</v>
      </c>
      <c r="C2943" s="80">
        <v>0</v>
      </c>
      <c r="D2943" s="80">
        <v>0</v>
      </c>
      <c r="E2943" s="80">
        <v>0</v>
      </c>
      <c r="F2943" s="80">
        <v>0</v>
      </c>
      <c r="G2943" s="80">
        <v>0</v>
      </c>
      <c r="H2943" s="80">
        <v>0</v>
      </c>
      <c r="I2943" s="80">
        <f t="shared" si="131"/>
        <v>465</v>
      </c>
      <c r="J2943" s="80">
        <v>62</v>
      </c>
      <c r="K2943" s="78">
        <f t="shared" si="132"/>
        <v>119400</v>
      </c>
    </row>
    <row r="2944" spans="1:11">
      <c r="A2944" s="72" t="s">
        <v>105</v>
      </c>
      <c r="B2944" s="77">
        <v>1</v>
      </c>
      <c r="C2944" s="80">
        <v>0</v>
      </c>
      <c r="D2944" s="80">
        <v>0</v>
      </c>
      <c r="E2944" s="80">
        <v>0</v>
      </c>
      <c r="F2944" s="80">
        <v>0</v>
      </c>
      <c r="G2944" s="80">
        <v>0</v>
      </c>
      <c r="H2944" s="80">
        <v>0</v>
      </c>
      <c r="I2944" s="80">
        <f t="shared" si="131"/>
        <v>472</v>
      </c>
      <c r="J2944" s="80">
        <v>63</v>
      </c>
      <c r="K2944" s="78">
        <f t="shared" si="132"/>
        <v>127650</v>
      </c>
    </row>
    <row r="2945" spans="1:11">
      <c r="A2945" s="72" t="s">
        <v>105</v>
      </c>
      <c r="B2945" s="77">
        <v>1</v>
      </c>
      <c r="C2945" s="80">
        <v>0</v>
      </c>
      <c r="D2945" s="80">
        <v>0</v>
      </c>
      <c r="E2945" s="80">
        <v>0</v>
      </c>
      <c r="F2945" s="80">
        <v>0</v>
      </c>
      <c r="G2945" s="80">
        <v>0</v>
      </c>
      <c r="H2945" s="80">
        <v>0</v>
      </c>
      <c r="I2945" s="80">
        <f t="shared" si="131"/>
        <v>479</v>
      </c>
      <c r="J2945" s="80">
        <v>64</v>
      </c>
      <c r="K2945" s="78">
        <f t="shared" si="132"/>
        <v>136200</v>
      </c>
    </row>
    <row r="2946" spans="1:11">
      <c r="A2946" s="72" t="s">
        <v>105</v>
      </c>
      <c r="B2946" s="77">
        <v>1</v>
      </c>
      <c r="C2946" s="80">
        <v>0</v>
      </c>
      <c r="D2946" s="80">
        <v>0</v>
      </c>
      <c r="E2946" s="80">
        <v>0</v>
      </c>
      <c r="F2946" s="80">
        <v>0</v>
      </c>
      <c r="G2946" s="80">
        <v>0</v>
      </c>
      <c r="H2946" s="80">
        <v>0</v>
      </c>
      <c r="I2946" s="80">
        <f t="shared" si="131"/>
        <v>486</v>
      </c>
      <c r="J2946" s="80">
        <v>65</v>
      </c>
      <c r="K2946" s="78">
        <f t="shared" si="132"/>
        <v>145500</v>
      </c>
    </row>
    <row r="2947" spans="1:11">
      <c r="A2947" s="72" t="s">
        <v>105</v>
      </c>
      <c r="B2947" s="77">
        <v>1</v>
      </c>
      <c r="C2947" s="80">
        <v>0</v>
      </c>
      <c r="D2947" s="80">
        <v>0</v>
      </c>
      <c r="E2947" s="80">
        <v>0</v>
      </c>
      <c r="F2947" s="80">
        <v>0</v>
      </c>
      <c r="G2947" s="80">
        <v>0</v>
      </c>
      <c r="H2947" s="80">
        <v>0</v>
      </c>
      <c r="I2947" s="80">
        <f t="shared" ref="I2947:I2961" si="133">38+7*(J2947-1)</f>
        <v>493</v>
      </c>
      <c r="J2947" s="80">
        <v>66</v>
      </c>
      <c r="K2947" s="78">
        <f t="shared" ref="K2947:K2961" si="134">ROUND(K67*0.5,0)</f>
        <v>154950</v>
      </c>
    </row>
    <row r="2948" spans="1:11">
      <c r="A2948" s="72" t="s">
        <v>105</v>
      </c>
      <c r="B2948" s="77">
        <v>1</v>
      </c>
      <c r="C2948" s="80">
        <v>0</v>
      </c>
      <c r="D2948" s="80">
        <v>0</v>
      </c>
      <c r="E2948" s="80">
        <v>0</v>
      </c>
      <c r="F2948" s="80">
        <v>0</v>
      </c>
      <c r="G2948" s="80">
        <v>0</v>
      </c>
      <c r="H2948" s="80">
        <v>0</v>
      </c>
      <c r="I2948" s="80">
        <f t="shared" si="133"/>
        <v>500</v>
      </c>
      <c r="J2948" s="80">
        <v>67</v>
      </c>
      <c r="K2948" s="78">
        <f t="shared" si="134"/>
        <v>165300</v>
      </c>
    </row>
    <row r="2949" spans="1:11">
      <c r="A2949" s="72" t="s">
        <v>105</v>
      </c>
      <c r="B2949" s="77">
        <v>1</v>
      </c>
      <c r="C2949" s="80">
        <v>0</v>
      </c>
      <c r="D2949" s="80">
        <v>0</v>
      </c>
      <c r="E2949" s="80">
        <v>0</v>
      </c>
      <c r="F2949" s="80">
        <v>0</v>
      </c>
      <c r="G2949" s="80">
        <v>0</v>
      </c>
      <c r="H2949" s="80">
        <v>0</v>
      </c>
      <c r="I2949" s="80">
        <f t="shared" si="133"/>
        <v>507</v>
      </c>
      <c r="J2949" s="80">
        <v>68</v>
      </c>
      <c r="K2949" s="78">
        <f t="shared" si="134"/>
        <v>176100</v>
      </c>
    </row>
    <row r="2950" spans="1:11">
      <c r="A2950" s="72" t="s">
        <v>105</v>
      </c>
      <c r="B2950" s="77">
        <v>1</v>
      </c>
      <c r="C2950" s="80">
        <v>0</v>
      </c>
      <c r="D2950" s="80">
        <v>0</v>
      </c>
      <c r="E2950" s="80">
        <v>0</v>
      </c>
      <c r="F2950" s="80">
        <v>0</v>
      </c>
      <c r="G2950" s="80">
        <v>0</v>
      </c>
      <c r="H2950" s="80">
        <v>0</v>
      </c>
      <c r="I2950" s="80">
        <f t="shared" si="133"/>
        <v>514</v>
      </c>
      <c r="J2950" s="80">
        <v>69</v>
      </c>
      <c r="K2950" s="78">
        <f t="shared" si="134"/>
        <v>187350</v>
      </c>
    </row>
    <row r="2951" spans="1:11">
      <c r="A2951" s="72" t="s">
        <v>105</v>
      </c>
      <c r="B2951" s="77">
        <v>1</v>
      </c>
      <c r="C2951" s="80">
        <v>0</v>
      </c>
      <c r="D2951" s="80">
        <v>0</v>
      </c>
      <c r="E2951" s="80">
        <v>0</v>
      </c>
      <c r="F2951" s="80">
        <v>0</v>
      </c>
      <c r="G2951" s="80">
        <v>0</v>
      </c>
      <c r="H2951" s="80">
        <v>0</v>
      </c>
      <c r="I2951" s="80">
        <f t="shared" si="133"/>
        <v>521</v>
      </c>
      <c r="J2951" s="80">
        <v>70</v>
      </c>
      <c r="K2951" s="78">
        <f t="shared" si="134"/>
        <v>199200</v>
      </c>
    </row>
    <row r="2952" spans="1:11">
      <c r="A2952" s="72" t="s">
        <v>105</v>
      </c>
      <c r="B2952" s="77">
        <v>1</v>
      </c>
      <c r="C2952" s="80">
        <v>0</v>
      </c>
      <c r="D2952" s="80">
        <v>0</v>
      </c>
      <c r="E2952" s="80">
        <v>0</v>
      </c>
      <c r="F2952" s="80">
        <v>0</v>
      </c>
      <c r="G2952" s="80">
        <v>0</v>
      </c>
      <c r="H2952" s="80">
        <v>0</v>
      </c>
      <c r="I2952" s="80">
        <f t="shared" si="133"/>
        <v>528</v>
      </c>
      <c r="J2952" s="80">
        <v>71</v>
      </c>
      <c r="K2952" s="78">
        <f t="shared" si="134"/>
        <v>211800</v>
      </c>
    </row>
    <row r="2953" spans="1:11">
      <c r="A2953" s="72" t="s">
        <v>105</v>
      </c>
      <c r="B2953" s="77">
        <v>1</v>
      </c>
      <c r="C2953" s="80">
        <v>0</v>
      </c>
      <c r="D2953" s="80">
        <v>0</v>
      </c>
      <c r="E2953" s="80">
        <v>0</v>
      </c>
      <c r="F2953" s="80">
        <v>0</v>
      </c>
      <c r="G2953" s="80">
        <v>0</v>
      </c>
      <c r="H2953" s="80">
        <v>0</v>
      </c>
      <c r="I2953" s="80">
        <f t="shared" si="133"/>
        <v>535</v>
      </c>
      <c r="J2953" s="80">
        <v>72</v>
      </c>
      <c r="K2953" s="78">
        <f t="shared" si="134"/>
        <v>224850</v>
      </c>
    </row>
    <row r="2954" spans="1:11">
      <c r="A2954" s="72" t="s">
        <v>105</v>
      </c>
      <c r="B2954" s="77">
        <v>1</v>
      </c>
      <c r="C2954" s="80">
        <v>0</v>
      </c>
      <c r="D2954" s="80">
        <v>0</v>
      </c>
      <c r="E2954" s="80">
        <v>0</v>
      </c>
      <c r="F2954" s="80">
        <v>0</v>
      </c>
      <c r="G2954" s="80">
        <v>0</v>
      </c>
      <c r="H2954" s="80">
        <v>0</v>
      </c>
      <c r="I2954" s="80">
        <f t="shared" si="133"/>
        <v>542</v>
      </c>
      <c r="J2954" s="80">
        <v>73</v>
      </c>
      <c r="K2954" s="78">
        <f t="shared" si="134"/>
        <v>238800</v>
      </c>
    </row>
    <row r="2955" spans="1:11">
      <c r="A2955" s="72" t="s">
        <v>105</v>
      </c>
      <c r="B2955" s="77">
        <v>1</v>
      </c>
      <c r="C2955" s="80">
        <v>0</v>
      </c>
      <c r="D2955" s="80">
        <v>0</v>
      </c>
      <c r="E2955" s="80">
        <v>0</v>
      </c>
      <c r="F2955" s="80">
        <v>0</v>
      </c>
      <c r="G2955" s="80">
        <v>0</v>
      </c>
      <c r="H2955" s="80">
        <v>0</v>
      </c>
      <c r="I2955" s="80">
        <f t="shared" si="133"/>
        <v>549</v>
      </c>
      <c r="J2955" s="80">
        <v>74</v>
      </c>
      <c r="K2955" s="78">
        <f t="shared" si="134"/>
        <v>253500</v>
      </c>
    </row>
    <row r="2956" spans="1:11">
      <c r="A2956" s="72" t="s">
        <v>105</v>
      </c>
      <c r="B2956" s="77">
        <v>1</v>
      </c>
      <c r="C2956" s="80">
        <v>0</v>
      </c>
      <c r="D2956" s="80">
        <v>0</v>
      </c>
      <c r="E2956" s="80">
        <v>0</v>
      </c>
      <c r="F2956" s="80">
        <v>0</v>
      </c>
      <c r="G2956" s="80">
        <v>0</v>
      </c>
      <c r="H2956" s="80">
        <v>0</v>
      </c>
      <c r="I2956" s="80">
        <f t="shared" si="133"/>
        <v>556</v>
      </c>
      <c r="J2956" s="80">
        <v>75</v>
      </c>
      <c r="K2956" s="78">
        <f t="shared" si="134"/>
        <v>268800</v>
      </c>
    </row>
    <row r="2957" spans="1:11">
      <c r="A2957" s="72" t="s">
        <v>105</v>
      </c>
      <c r="B2957" s="77">
        <v>1</v>
      </c>
      <c r="C2957" s="80">
        <v>0</v>
      </c>
      <c r="D2957" s="80">
        <v>0</v>
      </c>
      <c r="E2957" s="80">
        <v>0</v>
      </c>
      <c r="F2957" s="80">
        <v>0</v>
      </c>
      <c r="G2957" s="80">
        <v>0</v>
      </c>
      <c r="H2957" s="80">
        <v>0</v>
      </c>
      <c r="I2957" s="80">
        <f t="shared" si="133"/>
        <v>563</v>
      </c>
      <c r="J2957" s="80">
        <v>76</v>
      </c>
      <c r="K2957" s="78">
        <f t="shared" si="134"/>
        <v>284700</v>
      </c>
    </row>
    <row r="2958" spans="1:11">
      <c r="A2958" s="72" t="s">
        <v>105</v>
      </c>
      <c r="B2958" s="77">
        <v>1</v>
      </c>
      <c r="C2958" s="80">
        <v>0</v>
      </c>
      <c r="D2958" s="80">
        <v>0</v>
      </c>
      <c r="E2958" s="80">
        <v>0</v>
      </c>
      <c r="F2958" s="80">
        <v>0</v>
      </c>
      <c r="G2958" s="80">
        <v>0</v>
      </c>
      <c r="H2958" s="80">
        <v>0</v>
      </c>
      <c r="I2958" s="80">
        <f t="shared" si="133"/>
        <v>570</v>
      </c>
      <c r="J2958" s="80">
        <v>77</v>
      </c>
      <c r="K2958" s="78">
        <f t="shared" si="134"/>
        <v>301650</v>
      </c>
    </row>
    <row r="2959" spans="1:11">
      <c r="A2959" s="72" t="s">
        <v>105</v>
      </c>
      <c r="B2959" s="77">
        <v>1</v>
      </c>
      <c r="C2959" s="80">
        <v>0</v>
      </c>
      <c r="D2959" s="80">
        <v>0</v>
      </c>
      <c r="E2959" s="80">
        <v>0</v>
      </c>
      <c r="F2959" s="80">
        <v>0</v>
      </c>
      <c r="G2959" s="80">
        <v>0</v>
      </c>
      <c r="H2959" s="80">
        <v>0</v>
      </c>
      <c r="I2959" s="80">
        <f t="shared" si="133"/>
        <v>577</v>
      </c>
      <c r="J2959" s="80">
        <v>78</v>
      </c>
      <c r="K2959" s="78">
        <f t="shared" si="134"/>
        <v>319350</v>
      </c>
    </row>
    <row r="2960" spans="1:11">
      <c r="A2960" s="72" t="s">
        <v>105</v>
      </c>
      <c r="B2960" s="77">
        <v>1</v>
      </c>
      <c r="C2960" s="80">
        <v>0</v>
      </c>
      <c r="D2960" s="80">
        <v>0</v>
      </c>
      <c r="E2960" s="80">
        <v>0</v>
      </c>
      <c r="F2960" s="80">
        <v>0</v>
      </c>
      <c r="G2960" s="80">
        <v>0</v>
      </c>
      <c r="H2960" s="80">
        <v>0</v>
      </c>
      <c r="I2960" s="80">
        <f t="shared" si="133"/>
        <v>584</v>
      </c>
      <c r="J2960" s="80">
        <v>79</v>
      </c>
      <c r="K2960" s="78">
        <f t="shared" si="134"/>
        <v>338100</v>
      </c>
    </row>
    <row r="2961" spans="1:11">
      <c r="A2961" s="72" t="s">
        <v>105</v>
      </c>
      <c r="B2961" s="77">
        <v>1</v>
      </c>
      <c r="C2961" s="80">
        <v>0</v>
      </c>
      <c r="D2961" s="80">
        <v>0</v>
      </c>
      <c r="E2961" s="80">
        <v>0</v>
      </c>
      <c r="F2961" s="80">
        <v>0</v>
      </c>
      <c r="G2961" s="80">
        <v>0</v>
      </c>
      <c r="H2961" s="80">
        <v>0</v>
      </c>
      <c r="I2961" s="80">
        <f t="shared" si="133"/>
        <v>591</v>
      </c>
      <c r="J2961" s="80">
        <v>80</v>
      </c>
      <c r="K2961" s="78">
        <f t="shared" si="134"/>
        <v>357450</v>
      </c>
    </row>
    <row r="2962" spans="1:11">
      <c r="A2962" s="72" t="s">
        <v>106</v>
      </c>
      <c r="B2962" s="77">
        <v>20</v>
      </c>
      <c r="C2962" s="80">
        <v>0</v>
      </c>
      <c r="D2962" s="80">
        <v>0</v>
      </c>
      <c r="E2962" s="80">
        <v>0</v>
      </c>
      <c r="F2962" s="80">
        <v>0</v>
      </c>
      <c r="G2962" s="80">
        <v>0</v>
      </c>
      <c r="H2962" s="80">
        <v>0</v>
      </c>
      <c r="I2962" s="80">
        <f>167+16*(J2962-1)</f>
        <v>167</v>
      </c>
      <c r="J2962" s="80">
        <v>1</v>
      </c>
      <c r="K2962" s="78">
        <v>110</v>
      </c>
    </row>
    <row r="2963" spans="1:11">
      <c r="A2963" s="72" t="s">
        <v>106</v>
      </c>
      <c r="B2963" s="77">
        <v>20</v>
      </c>
      <c r="C2963" s="80">
        <v>0</v>
      </c>
      <c r="D2963" s="80">
        <v>0</v>
      </c>
      <c r="E2963" s="80">
        <v>0</v>
      </c>
      <c r="F2963" s="80">
        <v>0</v>
      </c>
      <c r="G2963" s="80">
        <v>0</v>
      </c>
      <c r="H2963" s="80">
        <v>0</v>
      </c>
      <c r="I2963" s="80">
        <f t="shared" ref="I2963:I3026" si="135">167+16*(J2963-1)</f>
        <v>183</v>
      </c>
      <c r="J2963" s="80">
        <v>2</v>
      </c>
      <c r="K2963" s="78">
        <v>150</v>
      </c>
    </row>
    <row r="2964" spans="1:11">
      <c r="A2964" s="72" t="s">
        <v>106</v>
      </c>
      <c r="B2964" s="77">
        <v>20</v>
      </c>
      <c r="C2964" s="80">
        <v>0</v>
      </c>
      <c r="D2964" s="80">
        <v>0</v>
      </c>
      <c r="E2964" s="80">
        <v>0</v>
      </c>
      <c r="F2964" s="80">
        <v>0</v>
      </c>
      <c r="G2964" s="80">
        <v>0</v>
      </c>
      <c r="H2964" s="80">
        <v>0</v>
      </c>
      <c r="I2964" s="80">
        <f t="shared" si="135"/>
        <v>199</v>
      </c>
      <c r="J2964" s="80">
        <v>3</v>
      </c>
      <c r="K2964" s="78">
        <v>195</v>
      </c>
    </row>
    <row r="2965" spans="1:11">
      <c r="A2965" s="72" t="s">
        <v>106</v>
      </c>
      <c r="B2965" s="77">
        <v>20</v>
      </c>
      <c r="C2965" s="80">
        <v>0</v>
      </c>
      <c r="D2965" s="80">
        <v>0</v>
      </c>
      <c r="E2965" s="80">
        <v>0</v>
      </c>
      <c r="F2965" s="80">
        <v>0</v>
      </c>
      <c r="G2965" s="80">
        <v>0</v>
      </c>
      <c r="H2965" s="80">
        <v>0</v>
      </c>
      <c r="I2965" s="80">
        <f t="shared" si="135"/>
        <v>215</v>
      </c>
      <c r="J2965" s="80">
        <v>4</v>
      </c>
      <c r="K2965" s="78">
        <v>250</v>
      </c>
    </row>
    <row r="2966" spans="1:11">
      <c r="A2966" s="72" t="s">
        <v>106</v>
      </c>
      <c r="B2966" s="77">
        <v>20</v>
      </c>
      <c r="C2966" s="80">
        <v>0</v>
      </c>
      <c r="D2966" s="80">
        <v>0</v>
      </c>
      <c r="E2966" s="80">
        <v>0</v>
      </c>
      <c r="F2966" s="80">
        <v>0</v>
      </c>
      <c r="G2966" s="80">
        <v>0</v>
      </c>
      <c r="H2966" s="80">
        <v>0</v>
      </c>
      <c r="I2966" s="80">
        <f t="shared" si="135"/>
        <v>231</v>
      </c>
      <c r="J2966" s="80">
        <v>5</v>
      </c>
      <c r="K2966" s="78">
        <v>325</v>
      </c>
    </row>
    <row r="2967" spans="1:11">
      <c r="A2967" s="72" t="s">
        <v>106</v>
      </c>
      <c r="B2967" s="77">
        <v>20</v>
      </c>
      <c r="C2967" s="80">
        <v>0</v>
      </c>
      <c r="D2967" s="80">
        <v>0</v>
      </c>
      <c r="E2967" s="80">
        <v>0</v>
      </c>
      <c r="F2967" s="80">
        <v>0</v>
      </c>
      <c r="G2967" s="80">
        <v>0</v>
      </c>
      <c r="H2967" s="80">
        <v>0</v>
      </c>
      <c r="I2967" s="80">
        <f t="shared" si="135"/>
        <v>247</v>
      </c>
      <c r="J2967" s="80">
        <v>6</v>
      </c>
      <c r="K2967" s="78">
        <v>440</v>
      </c>
    </row>
    <row r="2968" spans="1:11">
      <c r="A2968" s="72" t="s">
        <v>106</v>
      </c>
      <c r="B2968" s="77">
        <v>20</v>
      </c>
      <c r="C2968" s="80">
        <v>0</v>
      </c>
      <c r="D2968" s="80">
        <v>0</v>
      </c>
      <c r="E2968" s="80">
        <v>0</v>
      </c>
      <c r="F2968" s="80">
        <v>0</v>
      </c>
      <c r="G2968" s="80">
        <v>0</v>
      </c>
      <c r="H2968" s="80">
        <v>0</v>
      </c>
      <c r="I2968" s="80">
        <f t="shared" si="135"/>
        <v>263</v>
      </c>
      <c r="J2968" s="80">
        <v>7</v>
      </c>
      <c r="K2968" s="78">
        <v>600</v>
      </c>
    </row>
    <row r="2969" spans="1:11">
      <c r="A2969" s="72" t="s">
        <v>106</v>
      </c>
      <c r="B2969" s="77">
        <v>20</v>
      </c>
      <c r="C2969" s="80">
        <v>0</v>
      </c>
      <c r="D2969" s="80">
        <v>0</v>
      </c>
      <c r="E2969" s="80">
        <v>0</v>
      </c>
      <c r="F2969" s="80">
        <v>0</v>
      </c>
      <c r="G2969" s="80">
        <v>0</v>
      </c>
      <c r="H2969" s="80">
        <v>0</v>
      </c>
      <c r="I2969" s="80">
        <f t="shared" si="135"/>
        <v>279</v>
      </c>
      <c r="J2969" s="80">
        <v>8</v>
      </c>
      <c r="K2969" s="78">
        <v>750</v>
      </c>
    </row>
    <row r="2970" spans="1:11">
      <c r="A2970" s="72" t="s">
        <v>106</v>
      </c>
      <c r="B2970" s="77">
        <v>20</v>
      </c>
      <c r="C2970" s="80">
        <v>0</v>
      </c>
      <c r="D2970" s="80">
        <v>0</v>
      </c>
      <c r="E2970" s="80">
        <v>0</v>
      </c>
      <c r="F2970" s="80">
        <v>0</v>
      </c>
      <c r="G2970" s="80">
        <v>0</v>
      </c>
      <c r="H2970" s="80">
        <v>0</v>
      </c>
      <c r="I2970" s="80">
        <f t="shared" si="135"/>
        <v>295</v>
      </c>
      <c r="J2970" s="80">
        <v>9</v>
      </c>
      <c r="K2970" s="78">
        <v>900</v>
      </c>
    </row>
    <row r="2971" spans="1:11">
      <c r="A2971" s="72" t="s">
        <v>106</v>
      </c>
      <c r="B2971" s="77">
        <v>20</v>
      </c>
      <c r="C2971" s="80">
        <v>0</v>
      </c>
      <c r="D2971" s="80">
        <v>0</v>
      </c>
      <c r="E2971" s="80">
        <v>0</v>
      </c>
      <c r="F2971" s="80">
        <v>0</v>
      </c>
      <c r="G2971" s="80">
        <v>0</v>
      </c>
      <c r="H2971" s="80">
        <v>0</v>
      </c>
      <c r="I2971" s="80">
        <f t="shared" si="135"/>
        <v>311</v>
      </c>
      <c r="J2971" s="80">
        <v>10</v>
      </c>
      <c r="K2971" s="78">
        <v>1150</v>
      </c>
    </row>
    <row r="2972" spans="1:11">
      <c r="A2972" s="72" t="s">
        <v>106</v>
      </c>
      <c r="B2972" s="77">
        <v>20</v>
      </c>
      <c r="C2972" s="80">
        <v>0</v>
      </c>
      <c r="D2972" s="80">
        <v>0</v>
      </c>
      <c r="E2972" s="80">
        <v>0</v>
      </c>
      <c r="F2972" s="80">
        <v>0</v>
      </c>
      <c r="G2972" s="80">
        <v>0</v>
      </c>
      <c r="H2972" s="80">
        <v>0</v>
      </c>
      <c r="I2972" s="80">
        <f t="shared" si="135"/>
        <v>327</v>
      </c>
      <c r="J2972" s="80">
        <v>11</v>
      </c>
      <c r="K2972" s="78">
        <v>1450</v>
      </c>
    </row>
    <row r="2973" spans="1:11">
      <c r="A2973" s="72" t="s">
        <v>106</v>
      </c>
      <c r="B2973" s="77">
        <v>20</v>
      </c>
      <c r="C2973" s="80">
        <v>0</v>
      </c>
      <c r="D2973" s="80">
        <v>0</v>
      </c>
      <c r="E2973" s="80">
        <v>0</v>
      </c>
      <c r="F2973" s="80">
        <v>0</v>
      </c>
      <c r="G2973" s="80">
        <v>0</v>
      </c>
      <c r="H2973" s="80">
        <v>0</v>
      </c>
      <c r="I2973" s="80">
        <f t="shared" si="135"/>
        <v>343</v>
      </c>
      <c r="J2973" s="80">
        <v>12</v>
      </c>
      <c r="K2973" s="78">
        <v>1700</v>
      </c>
    </row>
    <row r="2974" spans="1:11">
      <c r="A2974" s="72" t="s">
        <v>106</v>
      </c>
      <c r="B2974" s="77">
        <v>20</v>
      </c>
      <c r="C2974" s="80">
        <v>0</v>
      </c>
      <c r="D2974" s="80">
        <v>0</v>
      </c>
      <c r="E2974" s="80">
        <v>0</v>
      </c>
      <c r="F2974" s="80">
        <v>0</v>
      </c>
      <c r="G2974" s="80">
        <v>0</v>
      </c>
      <c r="H2974" s="80">
        <v>0</v>
      </c>
      <c r="I2974" s="80">
        <f t="shared" si="135"/>
        <v>359</v>
      </c>
      <c r="J2974" s="80">
        <v>13</v>
      </c>
      <c r="K2974" s="78">
        <v>2100</v>
      </c>
    </row>
    <row r="2975" spans="1:11">
      <c r="A2975" s="72" t="s">
        <v>106</v>
      </c>
      <c r="B2975" s="77">
        <v>20</v>
      </c>
      <c r="C2975" s="80">
        <v>0</v>
      </c>
      <c r="D2975" s="80">
        <v>0</v>
      </c>
      <c r="E2975" s="80">
        <v>0</v>
      </c>
      <c r="F2975" s="80">
        <v>0</v>
      </c>
      <c r="G2975" s="80">
        <v>0</v>
      </c>
      <c r="H2975" s="80">
        <v>0</v>
      </c>
      <c r="I2975" s="80">
        <f t="shared" si="135"/>
        <v>375</v>
      </c>
      <c r="J2975" s="80">
        <v>14</v>
      </c>
      <c r="K2975" s="78">
        <v>2500</v>
      </c>
    </row>
    <row r="2976" spans="1:11">
      <c r="A2976" s="72" t="s">
        <v>106</v>
      </c>
      <c r="B2976" s="77">
        <v>20</v>
      </c>
      <c r="C2976" s="80">
        <v>0</v>
      </c>
      <c r="D2976" s="80">
        <v>0</v>
      </c>
      <c r="E2976" s="80">
        <v>0</v>
      </c>
      <c r="F2976" s="80">
        <v>0</v>
      </c>
      <c r="G2976" s="80">
        <v>0</v>
      </c>
      <c r="H2976" s="80">
        <v>0</v>
      </c>
      <c r="I2976" s="80">
        <f t="shared" si="135"/>
        <v>391</v>
      </c>
      <c r="J2976" s="80">
        <v>15</v>
      </c>
      <c r="K2976" s="78">
        <v>3050</v>
      </c>
    </row>
    <row r="2977" spans="1:11">
      <c r="A2977" s="72" t="s">
        <v>106</v>
      </c>
      <c r="B2977" s="77">
        <v>20</v>
      </c>
      <c r="C2977" s="80">
        <v>0</v>
      </c>
      <c r="D2977" s="80">
        <v>0</v>
      </c>
      <c r="E2977" s="80">
        <v>0</v>
      </c>
      <c r="F2977" s="80">
        <v>0</v>
      </c>
      <c r="G2977" s="80">
        <v>0</v>
      </c>
      <c r="H2977" s="80">
        <v>0</v>
      </c>
      <c r="I2977" s="80">
        <f t="shared" si="135"/>
        <v>407</v>
      </c>
      <c r="J2977" s="80">
        <v>16</v>
      </c>
      <c r="K2977" s="78">
        <v>3600</v>
      </c>
    </row>
    <row r="2978" spans="1:11">
      <c r="A2978" s="72" t="s">
        <v>106</v>
      </c>
      <c r="B2978" s="77">
        <v>20</v>
      </c>
      <c r="C2978" s="80">
        <v>0</v>
      </c>
      <c r="D2978" s="80">
        <v>0</v>
      </c>
      <c r="E2978" s="80">
        <v>0</v>
      </c>
      <c r="F2978" s="80">
        <v>0</v>
      </c>
      <c r="G2978" s="80">
        <v>0</v>
      </c>
      <c r="H2978" s="80">
        <v>0</v>
      </c>
      <c r="I2978" s="80">
        <f t="shared" si="135"/>
        <v>423</v>
      </c>
      <c r="J2978" s="80">
        <v>17</v>
      </c>
      <c r="K2978" s="78">
        <v>4300</v>
      </c>
    </row>
    <row r="2979" spans="1:11">
      <c r="A2979" s="72" t="s">
        <v>106</v>
      </c>
      <c r="B2979" s="77">
        <v>20</v>
      </c>
      <c r="C2979" s="80">
        <v>0</v>
      </c>
      <c r="D2979" s="80">
        <v>0</v>
      </c>
      <c r="E2979" s="80">
        <v>0</v>
      </c>
      <c r="F2979" s="80">
        <v>0</v>
      </c>
      <c r="G2979" s="80">
        <v>0</v>
      </c>
      <c r="H2979" s="80">
        <v>0</v>
      </c>
      <c r="I2979" s="80">
        <f t="shared" si="135"/>
        <v>439</v>
      </c>
      <c r="J2979" s="80">
        <v>18</v>
      </c>
      <c r="K2979" s="78">
        <v>5000</v>
      </c>
    </row>
    <row r="2980" spans="1:11">
      <c r="A2980" s="72" t="s">
        <v>106</v>
      </c>
      <c r="B2980" s="77">
        <v>20</v>
      </c>
      <c r="C2980" s="80">
        <v>0</v>
      </c>
      <c r="D2980" s="80">
        <v>0</v>
      </c>
      <c r="E2980" s="80">
        <v>0</v>
      </c>
      <c r="F2980" s="80">
        <v>0</v>
      </c>
      <c r="G2980" s="80">
        <v>0</v>
      </c>
      <c r="H2980" s="80">
        <v>0</v>
      </c>
      <c r="I2980" s="80">
        <f t="shared" si="135"/>
        <v>455</v>
      </c>
      <c r="J2980" s="80">
        <v>19</v>
      </c>
      <c r="K2980" s="78">
        <v>5850</v>
      </c>
    </row>
    <row r="2981" spans="1:11">
      <c r="A2981" s="72" t="s">
        <v>106</v>
      </c>
      <c r="B2981" s="77">
        <v>20</v>
      </c>
      <c r="C2981" s="80">
        <v>0</v>
      </c>
      <c r="D2981" s="80">
        <v>0</v>
      </c>
      <c r="E2981" s="80">
        <v>0</v>
      </c>
      <c r="F2981" s="80">
        <v>0</v>
      </c>
      <c r="G2981" s="80">
        <v>0</v>
      </c>
      <c r="H2981" s="80">
        <v>0</v>
      </c>
      <c r="I2981" s="80">
        <f t="shared" si="135"/>
        <v>471</v>
      </c>
      <c r="J2981" s="80">
        <v>20</v>
      </c>
      <c r="K2981" s="78">
        <v>6800</v>
      </c>
    </row>
    <row r="2982" spans="1:11">
      <c r="A2982" s="72" t="s">
        <v>106</v>
      </c>
      <c r="B2982" s="77">
        <v>20</v>
      </c>
      <c r="C2982" s="80">
        <v>0</v>
      </c>
      <c r="D2982" s="80">
        <v>0</v>
      </c>
      <c r="E2982" s="80">
        <v>0</v>
      </c>
      <c r="F2982" s="80">
        <v>0</v>
      </c>
      <c r="G2982" s="80">
        <v>0</v>
      </c>
      <c r="H2982" s="80">
        <v>0</v>
      </c>
      <c r="I2982" s="80">
        <f t="shared" si="135"/>
        <v>487</v>
      </c>
      <c r="J2982" s="80">
        <v>21</v>
      </c>
      <c r="K2982" s="78">
        <v>7950</v>
      </c>
    </row>
    <row r="2983" spans="1:11">
      <c r="A2983" s="72" t="s">
        <v>106</v>
      </c>
      <c r="B2983" s="77">
        <v>20</v>
      </c>
      <c r="C2983" s="80">
        <v>0</v>
      </c>
      <c r="D2983" s="80">
        <v>0</v>
      </c>
      <c r="E2983" s="80">
        <v>0</v>
      </c>
      <c r="F2983" s="80">
        <v>0</v>
      </c>
      <c r="G2983" s="80">
        <v>0</v>
      </c>
      <c r="H2983" s="80">
        <v>0</v>
      </c>
      <c r="I2983" s="80">
        <f t="shared" si="135"/>
        <v>503</v>
      </c>
      <c r="J2983" s="80">
        <v>22</v>
      </c>
      <c r="K2983" s="78">
        <v>9150</v>
      </c>
    </row>
    <row r="2984" spans="1:11">
      <c r="A2984" s="72" t="s">
        <v>106</v>
      </c>
      <c r="B2984" s="77">
        <v>20</v>
      </c>
      <c r="C2984" s="80">
        <v>0</v>
      </c>
      <c r="D2984" s="80">
        <v>0</v>
      </c>
      <c r="E2984" s="80">
        <v>0</v>
      </c>
      <c r="F2984" s="80">
        <v>0</v>
      </c>
      <c r="G2984" s="80">
        <v>0</v>
      </c>
      <c r="H2984" s="80">
        <v>0</v>
      </c>
      <c r="I2984" s="80">
        <f t="shared" si="135"/>
        <v>519</v>
      </c>
      <c r="J2984" s="80">
        <v>23</v>
      </c>
      <c r="K2984" s="78">
        <v>10550</v>
      </c>
    </row>
    <row r="2985" spans="1:11">
      <c r="A2985" s="72" t="s">
        <v>106</v>
      </c>
      <c r="B2985" s="77">
        <v>20</v>
      </c>
      <c r="C2985" s="80">
        <v>0</v>
      </c>
      <c r="D2985" s="80">
        <v>0</v>
      </c>
      <c r="E2985" s="80">
        <v>0</v>
      </c>
      <c r="F2985" s="80">
        <v>0</v>
      </c>
      <c r="G2985" s="80">
        <v>0</v>
      </c>
      <c r="H2985" s="80">
        <v>0</v>
      </c>
      <c r="I2985" s="80">
        <f t="shared" si="135"/>
        <v>535</v>
      </c>
      <c r="J2985" s="80">
        <v>24</v>
      </c>
      <c r="K2985" s="78">
        <v>12050</v>
      </c>
    </row>
    <row r="2986" spans="1:11">
      <c r="A2986" s="72" t="s">
        <v>106</v>
      </c>
      <c r="B2986" s="77">
        <v>20</v>
      </c>
      <c r="C2986" s="80">
        <v>0</v>
      </c>
      <c r="D2986" s="80">
        <v>0</v>
      </c>
      <c r="E2986" s="80">
        <v>0</v>
      </c>
      <c r="F2986" s="80">
        <v>0</v>
      </c>
      <c r="G2986" s="80">
        <v>0</v>
      </c>
      <c r="H2986" s="80">
        <v>0</v>
      </c>
      <c r="I2986" s="80">
        <f t="shared" si="135"/>
        <v>551</v>
      </c>
      <c r="J2986" s="80">
        <v>25</v>
      </c>
      <c r="K2986" s="78">
        <v>13700</v>
      </c>
    </row>
    <row r="2987" spans="1:11">
      <c r="A2987" s="72" t="s">
        <v>106</v>
      </c>
      <c r="B2987" s="77">
        <v>20</v>
      </c>
      <c r="C2987" s="80">
        <v>0</v>
      </c>
      <c r="D2987" s="80">
        <v>0</v>
      </c>
      <c r="E2987" s="80">
        <v>0</v>
      </c>
      <c r="F2987" s="80">
        <v>0</v>
      </c>
      <c r="G2987" s="80">
        <v>0</v>
      </c>
      <c r="H2987" s="80">
        <v>0</v>
      </c>
      <c r="I2987" s="80">
        <f t="shared" si="135"/>
        <v>567</v>
      </c>
      <c r="J2987" s="80">
        <v>26</v>
      </c>
      <c r="K2987" s="78">
        <v>15650</v>
      </c>
    </row>
    <row r="2988" spans="1:11">
      <c r="A2988" s="72" t="s">
        <v>106</v>
      </c>
      <c r="B2988" s="77">
        <v>20</v>
      </c>
      <c r="C2988" s="80">
        <v>0</v>
      </c>
      <c r="D2988" s="80">
        <v>0</v>
      </c>
      <c r="E2988" s="80">
        <v>0</v>
      </c>
      <c r="F2988" s="80">
        <v>0</v>
      </c>
      <c r="G2988" s="80">
        <v>0</v>
      </c>
      <c r="H2988" s="80">
        <v>0</v>
      </c>
      <c r="I2988" s="80">
        <f t="shared" si="135"/>
        <v>583</v>
      </c>
      <c r="J2988" s="80">
        <v>27</v>
      </c>
      <c r="K2988" s="78">
        <v>17700</v>
      </c>
    </row>
    <row r="2989" spans="1:11">
      <c r="A2989" s="72" t="s">
        <v>106</v>
      </c>
      <c r="B2989" s="77">
        <v>20</v>
      </c>
      <c r="C2989" s="80">
        <v>0</v>
      </c>
      <c r="D2989" s="80">
        <v>0</v>
      </c>
      <c r="E2989" s="80">
        <v>0</v>
      </c>
      <c r="F2989" s="80">
        <v>0</v>
      </c>
      <c r="G2989" s="80">
        <v>0</v>
      </c>
      <c r="H2989" s="80">
        <v>0</v>
      </c>
      <c r="I2989" s="80">
        <f t="shared" si="135"/>
        <v>599</v>
      </c>
      <c r="J2989" s="80">
        <v>28</v>
      </c>
      <c r="K2989" s="78">
        <v>20050</v>
      </c>
    </row>
    <row r="2990" spans="1:11">
      <c r="A2990" s="72" t="s">
        <v>106</v>
      </c>
      <c r="B2990" s="77">
        <v>20</v>
      </c>
      <c r="C2990" s="80">
        <v>0</v>
      </c>
      <c r="D2990" s="80">
        <v>0</v>
      </c>
      <c r="E2990" s="80">
        <v>0</v>
      </c>
      <c r="F2990" s="80">
        <v>0</v>
      </c>
      <c r="G2990" s="80">
        <v>0</v>
      </c>
      <c r="H2990" s="80">
        <v>0</v>
      </c>
      <c r="I2990" s="80">
        <f t="shared" si="135"/>
        <v>615</v>
      </c>
      <c r="J2990" s="80">
        <v>29</v>
      </c>
      <c r="K2990" s="78">
        <v>22550</v>
      </c>
    </row>
    <row r="2991" spans="1:11">
      <c r="A2991" s="72" t="s">
        <v>106</v>
      </c>
      <c r="B2991" s="77">
        <v>20</v>
      </c>
      <c r="C2991" s="80">
        <v>0</v>
      </c>
      <c r="D2991" s="80">
        <v>0</v>
      </c>
      <c r="E2991" s="80">
        <v>0</v>
      </c>
      <c r="F2991" s="80">
        <v>0</v>
      </c>
      <c r="G2991" s="80">
        <v>0</v>
      </c>
      <c r="H2991" s="80">
        <v>0</v>
      </c>
      <c r="I2991" s="80">
        <f t="shared" si="135"/>
        <v>631</v>
      </c>
      <c r="J2991" s="80">
        <v>30</v>
      </c>
      <c r="K2991" s="78">
        <v>25300</v>
      </c>
    </row>
    <row r="2992" spans="1:11">
      <c r="A2992" s="72" t="s">
        <v>106</v>
      </c>
      <c r="B2992" s="77">
        <v>20</v>
      </c>
      <c r="C2992" s="80">
        <v>0</v>
      </c>
      <c r="D2992" s="80">
        <v>0</v>
      </c>
      <c r="E2992" s="80">
        <v>0</v>
      </c>
      <c r="F2992" s="80">
        <v>0</v>
      </c>
      <c r="G2992" s="80">
        <v>0</v>
      </c>
      <c r="H2992" s="80">
        <v>0</v>
      </c>
      <c r="I2992" s="80">
        <f t="shared" si="135"/>
        <v>647</v>
      </c>
      <c r="J2992" s="80">
        <v>31</v>
      </c>
      <c r="K2992" s="78">
        <v>28400</v>
      </c>
    </row>
    <row r="2993" spans="1:11">
      <c r="A2993" s="72" t="s">
        <v>106</v>
      </c>
      <c r="B2993" s="77">
        <v>20</v>
      </c>
      <c r="C2993" s="80">
        <v>0</v>
      </c>
      <c r="D2993" s="80">
        <v>0</v>
      </c>
      <c r="E2993" s="80">
        <v>0</v>
      </c>
      <c r="F2993" s="80">
        <v>0</v>
      </c>
      <c r="G2993" s="80">
        <v>0</v>
      </c>
      <c r="H2993" s="80">
        <v>0</v>
      </c>
      <c r="I2993" s="80">
        <f t="shared" si="135"/>
        <v>663</v>
      </c>
      <c r="J2993" s="80">
        <v>32</v>
      </c>
      <c r="K2993" s="78">
        <v>31600</v>
      </c>
    </row>
    <row r="2994" spans="1:11">
      <c r="A2994" s="72" t="s">
        <v>106</v>
      </c>
      <c r="B2994" s="77">
        <v>20</v>
      </c>
      <c r="C2994" s="80">
        <v>0</v>
      </c>
      <c r="D2994" s="80">
        <v>0</v>
      </c>
      <c r="E2994" s="80">
        <v>0</v>
      </c>
      <c r="F2994" s="80">
        <v>0</v>
      </c>
      <c r="G2994" s="80">
        <v>0</v>
      </c>
      <c r="H2994" s="80">
        <v>0</v>
      </c>
      <c r="I2994" s="80">
        <f t="shared" si="135"/>
        <v>679</v>
      </c>
      <c r="J2994" s="80">
        <v>33</v>
      </c>
      <c r="K2994" s="78">
        <v>35300</v>
      </c>
    </row>
    <row r="2995" spans="1:11">
      <c r="A2995" s="72" t="s">
        <v>106</v>
      </c>
      <c r="B2995" s="77">
        <v>20</v>
      </c>
      <c r="C2995" s="80">
        <v>0</v>
      </c>
      <c r="D2995" s="80">
        <v>0</v>
      </c>
      <c r="E2995" s="80">
        <v>0</v>
      </c>
      <c r="F2995" s="80">
        <v>0</v>
      </c>
      <c r="G2995" s="80">
        <v>0</v>
      </c>
      <c r="H2995" s="80">
        <v>0</v>
      </c>
      <c r="I2995" s="80">
        <f t="shared" si="135"/>
        <v>695</v>
      </c>
      <c r="J2995" s="80">
        <v>34</v>
      </c>
      <c r="K2995" s="78">
        <v>39200</v>
      </c>
    </row>
    <row r="2996" spans="1:11">
      <c r="A2996" s="72" t="s">
        <v>106</v>
      </c>
      <c r="B2996" s="77">
        <v>20</v>
      </c>
      <c r="C2996" s="80">
        <v>0</v>
      </c>
      <c r="D2996" s="80">
        <v>0</v>
      </c>
      <c r="E2996" s="80">
        <v>0</v>
      </c>
      <c r="F2996" s="80">
        <v>0</v>
      </c>
      <c r="G2996" s="80">
        <v>0</v>
      </c>
      <c r="H2996" s="80">
        <v>0</v>
      </c>
      <c r="I2996" s="80">
        <f t="shared" si="135"/>
        <v>711</v>
      </c>
      <c r="J2996" s="80">
        <v>35</v>
      </c>
      <c r="K2996" s="78">
        <v>43500</v>
      </c>
    </row>
    <row r="2997" spans="1:11">
      <c r="A2997" s="72" t="s">
        <v>106</v>
      </c>
      <c r="B2997" s="77">
        <v>20</v>
      </c>
      <c r="C2997" s="80">
        <v>0</v>
      </c>
      <c r="D2997" s="80">
        <v>0</v>
      </c>
      <c r="E2997" s="80">
        <v>0</v>
      </c>
      <c r="F2997" s="80">
        <v>0</v>
      </c>
      <c r="G2997" s="80">
        <v>0</v>
      </c>
      <c r="H2997" s="80">
        <v>0</v>
      </c>
      <c r="I2997" s="80">
        <f t="shared" si="135"/>
        <v>727</v>
      </c>
      <c r="J2997" s="80">
        <v>36</v>
      </c>
      <c r="K2997" s="78">
        <v>48200</v>
      </c>
    </row>
    <row r="2998" spans="1:11">
      <c r="A2998" s="72" t="s">
        <v>106</v>
      </c>
      <c r="B2998" s="77">
        <v>20</v>
      </c>
      <c r="C2998" s="80">
        <v>0</v>
      </c>
      <c r="D2998" s="80">
        <v>0</v>
      </c>
      <c r="E2998" s="80">
        <v>0</v>
      </c>
      <c r="F2998" s="80">
        <v>0</v>
      </c>
      <c r="G2998" s="80">
        <v>0</v>
      </c>
      <c r="H2998" s="80">
        <v>0</v>
      </c>
      <c r="I2998" s="80">
        <f t="shared" si="135"/>
        <v>743</v>
      </c>
      <c r="J2998" s="80">
        <v>37</v>
      </c>
      <c r="K2998" s="78">
        <v>53500</v>
      </c>
    </row>
    <row r="2999" spans="1:11">
      <c r="A2999" s="72" t="s">
        <v>106</v>
      </c>
      <c r="B2999" s="77">
        <v>20</v>
      </c>
      <c r="C2999" s="80">
        <v>0</v>
      </c>
      <c r="D2999" s="80">
        <v>0</v>
      </c>
      <c r="E2999" s="80">
        <v>0</v>
      </c>
      <c r="F2999" s="80">
        <v>0</v>
      </c>
      <c r="G2999" s="80">
        <v>0</v>
      </c>
      <c r="H2999" s="80">
        <v>0</v>
      </c>
      <c r="I2999" s="80">
        <f t="shared" si="135"/>
        <v>759</v>
      </c>
      <c r="J2999" s="80">
        <v>38</v>
      </c>
      <c r="K2999" s="78">
        <v>59000</v>
      </c>
    </row>
    <row r="3000" spans="1:11">
      <c r="A3000" s="72" t="s">
        <v>106</v>
      </c>
      <c r="B3000" s="77">
        <v>20</v>
      </c>
      <c r="C3000" s="80">
        <v>0</v>
      </c>
      <c r="D3000" s="80">
        <v>0</v>
      </c>
      <c r="E3000" s="80">
        <v>0</v>
      </c>
      <c r="F3000" s="80">
        <v>0</v>
      </c>
      <c r="G3000" s="80">
        <v>0</v>
      </c>
      <c r="H3000" s="80">
        <v>0</v>
      </c>
      <c r="I3000" s="80">
        <f t="shared" si="135"/>
        <v>775</v>
      </c>
      <c r="J3000" s="80">
        <v>39</v>
      </c>
      <c r="K3000" s="78">
        <v>65000</v>
      </c>
    </row>
    <row r="3001" spans="1:11">
      <c r="A3001" s="72" t="s">
        <v>106</v>
      </c>
      <c r="B3001" s="77">
        <v>20</v>
      </c>
      <c r="C3001" s="80">
        <v>0</v>
      </c>
      <c r="D3001" s="80">
        <v>0</v>
      </c>
      <c r="E3001" s="80">
        <v>0</v>
      </c>
      <c r="F3001" s="80">
        <v>0</v>
      </c>
      <c r="G3001" s="80">
        <v>0</v>
      </c>
      <c r="H3001" s="80">
        <v>0</v>
      </c>
      <c r="I3001" s="80">
        <f t="shared" si="135"/>
        <v>791</v>
      </c>
      <c r="J3001" s="80">
        <v>40</v>
      </c>
      <c r="K3001" s="78">
        <v>71000</v>
      </c>
    </row>
    <row r="3002" spans="1:11">
      <c r="A3002" s="72" t="s">
        <v>106</v>
      </c>
      <c r="B3002" s="77">
        <v>20</v>
      </c>
      <c r="C3002" s="80">
        <v>0</v>
      </c>
      <c r="D3002" s="80">
        <v>0</v>
      </c>
      <c r="E3002" s="80">
        <v>0</v>
      </c>
      <c r="F3002" s="80">
        <v>0</v>
      </c>
      <c r="G3002" s="80">
        <v>0</v>
      </c>
      <c r="H3002" s="80">
        <v>0</v>
      </c>
      <c r="I3002" s="80">
        <f t="shared" si="135"/>
        <v>807</v>
      </c>
      <c r="J3002" s="80">
        <v>41</v>
      </c>
      <c r="K3002" s="78">
        <v>78000</v>
      </c>
    </row>
    <row r="3003" spans="1:11">
      <c r="A3003" s="72" t="s">
        <v>106</v>
      </c>
      <c r="B3003" s="77">
        <v>20</v>
      </c>
      <c r="C3003" s="80">
        <v>0</v>
      </c>
      <c r="D3003" s="80">
        <v>0</v>
      </c>
      <c r="E3003" s="80">
        <v>0</v>
      </c>
      <c r="F3003" s="80">
        <v>0</v>
      </c>
      <c r="G3003" s="80">
        <v>0</v>
      </c>
      <c r="H3003" s="80">
        <v>0</v>
      </c>
      <c r="I3003" s="80">
        <f t="shared" si="135"/>
        <v>823</v>
      </c>
      <c r="J3003" s="80">
        <v>42</v>
      </c>
      <c r="K3003" s="78">
        <v>85500</v>
      </c>
    </row>
    <row r="3004" spans="1:11">
      <c r="A3004" s="72" t="s">
        <v>106</v>
      </c>
      <c r="B3004" s="77">
        <v>20</v>
      </c>
      <c r="C3004" s="80">
        <v>0</v>
      </c>
      <c r="D3004" s="80">
        <v>0</v>
      </c>
      <c r="E3004" s="80">
        <v>0</v>
      </c>
      <c r="F3004" s="80">
        <v>0</v>
      </c>
      <c r="G3004" s="80">
        <v>0</v>
      </c>
      <c r="H3004" s="80">
        <v>0</v>
      </c>
      <c r="I3004" s="80">
        <f t="shared" si="135"/>
        <v>839</v>
      </c>
      <c r="J3004" s="80">
        <v>43</v>
      </c>
      <c r="K3004" s="78">
        <v>93500</v>
      </c>
    </row>
    <row r="3005" spans="1:11">
      <c r="A3005" s="72" t="s">
        <v>106</v>
      </c>
      <c r="B3005" s="77">
        <v>20</v>
      </c>
      <c r="C3005" s="80">
        <v>0</v>
      </c>
      <c r="D3005" s="80">
        <v>0</v>
      </c>
      <c r="E3005" s="80">
        <v>0</v>
      </c>
      <c r="F3005" s="80">
        <v>0</v>
      </c>
      <c r="G3005" s="80">
        <v>0</v>
      </c>
      <c r="H3005" s="80">
        <v>0</v>
      </c>
      <c r="I3005" s="80">
        <f t="shared" si="135"/>
        <v>855</v>
      </c>
      <c r="J3005" s="80">
        <v>44</v>
      </c>
      <c r="K3005" s="78">
        <v>102000</v>
      </c>
    </row>
    <row r="3006" spans="1:11">
      <c r="A3006" s="72" t="s">
        <v>106</v>
      </c>
      <c r="B3006" s="77">
        <v>20</v>
      </c>
      <c r="C3006" s="80">
        <v>0</v>
      </c>
      <c r="D3006" s="80">
        <v>0</v>
      </c>
      <c r="E3006" s="80">
        <v>0</v>
      </c>
      <c r="F3006" s="80">
        <v>0</v>
      </c>
      <c r="G3006" s="80">
        <v>0</v>
      </c>
      <c r="H3006" s="80">
        <v>0</v>
      </c>
      <c r="I3006" s="80">
        <f t="shared" si="135"/>
        <v>871</v>
      </c>
      <c r="J3006" s="80">
        <v>45</v>
      </c>
      <c r="K3006" s="78">
        <v>111000</v>
      </c>
    </row>
    <row r="3007" spans="1:11">
      <c r="A3007" s="72" t="s">
        <v>106</v>
      </c>
      <c r="B3007" s="77">
        <v>20</v>
      </c>
      <c r="C3007" s="80">
        <v>0</v>
      </c>
      <c r="D3007" s="80">
        <v>0</v>
      </c>
      <c r="E3007" s="80">
        <v>0</v>
      </c>
      <c r="F3007" s="80">
        <v>0</v>
      </c>
      <c r="G3007" s="80">
        <v>0</v>
      </c>
      <c r="H3007" s="80">
        <v>0</v>
      </c>
      <c r="I3007" s="80">
        <f t="shared" si="135"/>
        <v>887</v>
      </c>
      <c r="J3007" s="80">
        <v>46</v>
      </c>
      <c r="K3007" s="78">
        <v>121000</v>
      </c>
    </row>
    <row r="3008" spans="1:11">
      <c r="A3008" s="72" t="s">
        <v>106</v>
      </c>
      <c r="B3008" s="77">
        <v>20</v>
      </c>
      <c r="C3008" s="80">
        <v>0</v>
      </c>
      <c r="D3008" s="80">
        <v>0</v>
      </c>
      <c r="E3008" s="80">
        <v>0</v>
      </c>
      <c r="F3008" s="80">
        <v>0</v>
      </c>
      <c r="G3008" s="80">
        <v>0</v>
      </c>
      <c r="H3008" s="80">
        <v>0</v>
      </c>
      <c r="I3008" s="80">
        <f t="shared" si="135"/>
        <v>903</v>
      </c>
      <c r="J3008" s="80">
        <v>47</v>
      </c>
      <c r="K3008" s="78">
        <v>131000</v>
      </c>
    </row>
    <row r="3009" spans="1:11">
      <c r="A3009" s="72" t="s">
        <v>106</v>
      </c>
      <c r="B3009" s="77">
        <v>20</v>
      </c>
      <c r="C3009" s="80">
        <v>0</v>
      </c>
      <c r="D3009" s="80">
        <v>0</v>
      </c>
      <c r="E3009" s="80">
        <v>0</v>
      </c>
      <c r="F3009" s="80">
        <v>0</v>
      </c>
      <c r="G3009" s="80">
        <v>0</v>
      </c>
      <c r="H3009" s="80">
        <v>0</v>
      </c>
      <c r="I3009" s="80">
        <f t="shared" si="135"/>
        <v>919</v>
      </c>
      <c r="J3009" s="80">
        <v>48</v>
      </c>
      <c r="K3009" s="78">
        <v>142000</v>
      </c>
    </row>
    <row r="3010" spans="1:11">
      <c r="A3010" s="72" t="s">
        <v>106</v>
      </c>
      <c r="B3010" s="77">
        <v>20</v>
      </c>
      <c r="C3010" s="80">
        <v>0</v>
      </c>
      <c r="D3010" s="80">
        <v>0</v>
      </c>
      <c r="E3010" s="80">
        <v>0</v>
      </c>
      <c r="F3010" s="80">
        <v>0</v>
      </c>
      <c r="G3010" s="80">
        <v>0</v>
      </c>
      <c r="H3010" s="80">
        <v>0</v>
      </c>
      <c r="I3010" s="80">
        <f t="shared" si="135"/>
        <v>935</v>
      </c>
      <c r="J3010" s="80">
        <v>49</v>
      </c>
      <c r="K3010" s="78">
        <v>154000</v>
      </c>
    </row>
    <row r="3011" spans="1:11">
      <c r="A3011" s="72" t="s">
        <v>106</v>
      </c>
      <c r="B3011" s="77">
        <v>20</v>
      </c>
      <c r="C3011" s="80">
        <v>0</v>
      </c>
      <c r="D3011" s="80">
        <v>0</v>
      </c>
      <c r="E3011" s="80">
        <v>0</v>
      </c>
      <c r="F3011" s="80">
        <v>0</v>
      </c>
      <c r="G3011" s="80">
        <v>0</v>
      </c>
      <c r="H3011" s="80">
        <v>0</v>
      </c>
      <c r="I3011" s="80">
        <f t="shared" si="135"/>
        <v>951</v>
      </c>
      <c r="J3011" s="80">
        <v>50</v>
      </c>
      <c r="K3011" s="78">
        <v>167000</v>
      </c>
    </row>
    <row r="3012" spans="1:11">
      <c r="A3012" s="72" t="s">
        <v>106</v>
      </c>
      <c r="B3012" s="77">
        <v>20</v>
      </c>
      <c r="C3012" s="80">
        <v>0</v>
      </c>
      <c r="D3012" s="80">
        <v>0</v>
      </c>
      <c r="E3012" s="80">
        <v>0</v>
      </c>
      <c r="F3012" s="80">
        <v>0</v>
      </c>
      <c r="G3012" s="80">
        <v>0</v>
      </c>
      <c r="H3012" s="80">
        <v>0</v>
      </c>
      <c r="I3012" s="80">
        <f t="shared" si="135"/>
        <v>967</v>
      </c>
      <c r="J3012" s="80">
        <v>51</v>
      </c>
      <c r="K3012" s="78">
        <v>180500</v>
      </c>
    </row>
    <row r="3013" spans="1:11">
      <c r="A3013" s="72" t="s">
        <v>106</v>
      </c>
      <c r="B3013" s="77">
        <v>20</v>
      </c>
      <c r="C3013" s="80">
        <v>0</v>
      </c>
      <c r="D3013" s="80">
        <v>0</v>
      </c>
      <c r="E3013" s="80">
        <v>0</v>
      </c>
      <c r="F3013" s="80">
        <v>0</v>
      </c>
      <c r="G3013" s="80">
        <v>0</v>
      </c>
      <c r="H3013" s="80">
        <v>0</v>
      </c>
      <c r="I3013" s="80">
        <f t="shared" si="135"/>
        <v>983</v>
      </c>
      <c r="J3013" s="80">
        <v>52</v>
      </c>
      <c r="K3013" s="78">
        <v>195000</v>
      </c>
    </row>
    <row r="3014" spans="1:11">
      <c r="A3014" s="72" t="s">
        <v>106</v>
      </c>
      <c r="B3014" s="77">
        <v>20</v>
      </c>
      <c r="C3014" s="80">
        <v>0</v>
      </c>
      <c r="D3014" s="80">
        <v>0</v>
      </c>
      <c r="E3014" s="80">
        <v>0</v>
      </c>
      <c r="F3014" s="80">
        <v>0</v>
      </c>
      <c r="G3014" s="80">
        <v>0</v>
      </c>
      <c r="H3014" s="80">
        <v>0</v>
      </c>
      <c r="I3014" s="80">
        <f t="shared" si="135"/>
        <v>999</v>
      </c>
      <c r="J3014" s="80">
        <v>53</v>
      </c>
      <c r="K3014" s="78">
        <v>210000</v>
      </c>
    </row>
    <row r="3015" spans="1:11">
      <c r="A3015" s="72" t="s">
        <v>106</v>
      </c>
      <c r="B3015" s="77">
        <v>20</v>
      </c>
      <c r="C3015" s="80">
        <v>0</v>
      </c>
      <c r="D3015" s="80">
        <v>0</v>
      </c>
      <c r="E3015" s="80">
        <v>0</v>
      </c>
      <c r="F3015" s="80">
        <v>0</v>
      </c>
      <c r="G3015" s="80">
        <v>0</v>
      </c>
      <c r="H3015" s="80">
        <v>0</v>
      </c>
      <c r="I3015" s="80">
        <f t="shared" si="135"/>
        <v>1015</v>
      </c>
      <c r="J3015" s="80">
        <v>54</v>
      </c>
      <c r="K3015" s="78">
        <v>226500</v>
      </c>
    </row>
    <row r="3016" spans="1:11">
      <c r="A3016" s="72" t="s">
        <v>106</v>
      </c>
      <c r="B3016" s="77">
        <v>20</v>
      </c>
      <c r="C3016" s="80">
        <v>0</v>
      </c>
      <c r="D3016" s="80">
        <v>0</v>
      </c>
      <c r="E3016" s="80">
        <v>0</v>
      </c>
      <c r="F3016" s="80">
        <v>0</v>
      </c>
      <c r="G3016" s="80">
        <v>0</v>
      </c>
      <c r="H3016" s="80">
        <v>0</v>
      </c>
      <c r="I3016" s="80">
        <f t="shared" si="135"/>
        <v>1031</v>
      </c>
      <c r="J3016" s="80">
        <v>55</v>
      </c>
      <c r="K3016" s="78">
        <v>244000</v>
      </c>
    </row>
    <row r="3017" spans="1:11">
      <c r="A3017" s="72" t="s">
        <v>106</v>
      </c>
      <c r="B3017" s="77">
        <v>20</v>
      </c>
      <c r="C3017" s="80">
        <v>0</v>
      </c>
      <c r="D3017" s="80">
        <v>0</v>
      </c>
      <c r="E3017" s="80">
        <v>0</v>
      </c>
      <c r="F3017" s="80">
        <v>0</v>
      </c>
      <c r="G3017" s="80">
        <v>0</v>
      </c>
      <c r="H3017" s="80">
        <v>0</v>
      </c>
      <c r="I3017" s="80">
        <f t="shared" si="135"/>
        <v>1047</v>
      </c>
      <c r="J3017" s="80">
        <v>56</v>
      </c>
      <c r="K3017" s="78">
        <v>262000</v>
      </c>
    </row>
    <row r="3018" spans="1:11">
      <c r="A3018" s="72" t="s">
        <v>106</v>
      </c>
      <c r="B3018" s="77">
        <v>20</v>
      </c>
      <c r="C3018" s="80">
        <v>0</v>
      </c>
      <c r="D3018" s="80">
        <v>0</v>
      </c>
      <c r="E3018" s="80">
        <v>0</v>
      </c>
      <c r="F3018" s="80">
        <v>0</v>
      </c>
      <c r="G3018" s="80">
        <v>0</v>
      </c>
      <c r="H3018" s="80">
        <v>0</v>
      </c>
      <c r="I3018" s="80">
        <f t="shared" si="135"/>
        <v>1063</v>
      </c>
      <c r="J3018" s="80">
        <v>57</v>
      </c>
      <c r="K3018" s="78">
        <v>281500</v>
      </c>
    </row>
    <row r="3019" spans="1:11">
      <c r="A3019" s="72" t="s">
        <v>106</v>
      </c>
      <c r="B3019" s="77">
        <v>20</v>
      </c>
      <c r="C3019" s="80">
        <v>0</v>
      </c>
      <c r="D3019" s="80">
        <v>0</v>
      </c>
      <c r="E3019" s="80">
        <v>0</v>
      </c>
      <c r="F3019" s="80">
        <v>0</v>
      </c>
      <c r="G3019" s="80">
        <v>0</v>
      </c>
      <c r="H3019" s="80">
        <v>0</v>
      </c>
      <c r="I3019" s="80">
        <f t="shared" si="135"/>
        <v>1079</v>
      </c>
      <c r="J3019" s="80">
        <v>58</v>
      </c>
      <c r="K3019" s="78">
        <v>302500</v>
      </c>
    </row>
    <row r="3020" spans="1:11">
      <c r="A3020" s="72" t="s">
        <v>106</v>
      </c>
      <c r="B3020" s="77">
        <v>20</v>
      </c>
      <c r="C3020" s="80">
        <v>0</v>
      </c>
      <c r="D3020" s="80">
        <v>0</v>
      </c>
      <c r="E3020" s="80">
        <v>0</v>
      </c>
      <c r="F3020" s="80">
        <v>0</v>
      </c>
      <c r="G3020" s="80">
        <v>0</v>
      </c>
      <c r="H3020" s="80">
        <v>0</v>
      </c>
      <c r="I3020" s="80">
        <f t="shared" si="135"/>
        <v>1095</v>
      </c>
      <c r="J3020" s="80">
        <v>59</v>
      </c>
      <c r="K3020" s="78">
        <v>324000</v>
      </c>
    </row>
    <row r="3021" spans="1:11">
      <c r="A3021" s="72" t="s">
        <v>106</v>
      </c>
      <c r="B3021" s="77">
        <v>20</v>
      </c>
      <c r="C3021" s="80">
        <v>0</v>
      </c>
      <c r="D3021" s="80">
        <v>0</v>
      </c>
      <c r="E3021" s="80">
        <v>0</v>
      </c>
      <c r="F3021" s="80">
        <v>0</v>
      </c>
      <c r="G3021" s="80">
        <v>0</v>
      </c>
      <c r="H3021" s="80">
        <v>0</v>
      </c>
      <c r="I3021" s="80">
        <f t="shared" si="135"/>
        <v>1111</v>
      </c>
      <c r="J3021" s="80">
        <v>60</v>
      </c>
      <c r="K3021" s="78">
        <v>347500</v>
      </c>
    </row>
    <row r="3022" spans="1:11">
      <c r="A3022" s="72" t="s">
        <v>106</v>
      </c>
      <c r="B3022" s="77">
        <v>20</v>
      </c>
      <c r="C3022" s="80">
        <v>0</v>
      </c>
      <c r="D3022" s="80">
        <v>0</v>
      </c>
      <c r="E3022" s="80">
        <v>0</v>
      </c>
      <c r="F3022" s="80">
        <v>0</v>
      </c>
      <c r="G3022" s="80">
        <v>0</v>
      </c>
      <c r="H3022" s="80">
        <v>0</v>
      </c>
      <c r="I3022" s="80">
        <f t="shared" si="135"/>
        <v>1127</v>
      </c>
      <c r="J3022" s="80">
        <v>61</v>
      </c>
      <c r="K3022" s="78">
        <v>372000</v>
      </c>
    </row>
    <row r="3023" spans="1:11">
      <c r="A3023" s="72" t="s">
        <v>106</v>
      </c>
      <c r="B3023" s="77">
        <v>20</v>
      </c>
      <c r="C3023" s="80">
        <v>0</v>
      </c>
      <c r="D3023" s="80">
        <v>0</v>
      </c>
      <c r="E3023" s="80">
        <v>0</v>
      </c>
      <c r="F3023" s="80">
        <v>0</v>
      </c>
      <c r="G3023" s="80">
        <v>0</v>
      </c>
      <c r="H3023" s="80">
        <v>0</v>
      </c>
      <c r="I3023" s="80">
        <f t="shared" si="135"/>
        <v>1143</v>
      </c>
      <c r="J3023" s="80">
        <v>62</v>
      </c>
      <c r="K3023" s="78">
        <v>398000</v>
      </c>
    </row>
    <row r="3024" spans="1:11">
      <c r="A3024" s="72" t="s">
        <v>106</v>
      </c>
      <c r="B3024" s="77">
        <v>20</v>
      </c>
      <c r="C3024" s="80">
        <v>0</v>
      </c>
      <c r="D3024" s="80">
        <v>0</v>
      </c>
      <c r="E3024" s="80">
        <v>0</v>
      </c>
      <c r="F3024" s="80">
        <v>0</v>
      </c>
      <c r="G3024" s="80">
        <v>0</v>
      </c>
      <c r="H3024" s="80">
        <v>0</v>
      </c>
      <c r="I3024" s="80">
        <f t="shared" si="135"/>
        <v>1159</v>
      </c>
      <c r="J3024" s="80">
        <v>63</v>
      </c>
      <c r="K3024" s="78">
        <v>425500</v>
      </c>
    </row>
    <row r="3025" spans="1:11">
      <c r="A3025" s="72" t="s">
        <v>106</v>
      </c>
      <c r="B3025" s="77">
        <v>20</v>
      </c>
      <c r="C3025" s="80">
        <v>0</v>
      </c>
      <c r="D3025" s="80">
        <v>0</v>
      </c>
      <c r="E3025" s="80">
        <v>0</v>
      </c>
      <c r="F3025" s="80">
        <v>0</v>
      </c>
      <c r="G3025" s="80">
        <v>0</v>
      </c>
      <c r="H3025" s="80">
        <v>0</v>
      </c>
      <c r="I3025" s="80">
        <f t="shared" si="135"/>
        <v>1175</v>
      </c>
      <c r="J3025" s="80">
        <v>64</v>
      </c>
      <c r="K3025" s="78">
        <v>454000</v>
      </c>
    </row>
    <row r="3026" spans="1:11">
      <c r="A3026" s="72" t="s">
        <v>106</v>
      </c>
      <c r="B3026" s="77">
        <v>20</v>
      </c>
      <c r="C3026" s="80">
        <v>0</v>
      </c>
      <c r="D3026" s="80">
        <v>0</v>
      </c>
      <c r="E3026" s="80">
        <v>0</v>
      </c>
      <c r="F3026" s="80">
        <v>0</v>
      </c>
      <c r="G3026" s="80">
        <v>0</v>
      </c>
      <c r="H3026" s="80">
        <v>0</v>
      </c>
      <c r="I3026" s="80">
        <f t="shared" si="135"/>
        <v>1191</v>
      </c>
      <c r="J3026" s="80">
        <v>65</v>
      </c>
      <c r="K3026" s="78">
        <v>485000</v>
      </c>
    </row>
    <row r="3027" spans="1:11">
      <c r="A3027" s="72" t="s">
        <v>106</v>
      </c>
      <c r="B3027" s="77">
        <v>20</v>
      </c>
      <c r="C3027" s="80">
        <v>0</v>
      </c>
      <c r="D3027" s="80">
        <v>0</v>
      </c>
      <c r="E3027" s="80">
        <v>0</v>
      </c>
      <c r="F3027" s="80">
        <v>0</v>
      </c>
      <c r="G3027" s="80">
        <v>0</v>
      </c>
      <c r="H3027" s="80">
        <v>0</v>
      </c>
      <c r="I3027" s="80">
        <f t="shared" ref="I3027:I3041" si="136">167+16*(J3027-1)</f>
        <v>1207</v>
      </c>
      <c r="J3027" s="80">
        <v>66</v>
      </c>
      <c r="K3027" s="78">
        <v>516500</v>
      </c>
    </row>
    <row r="3028" spans="1:11">
      <c r="A3028" s="72" t="s">
        <v>106</v>
      </c>
      <c r="B3028" s="77">
        <v>20</v>
      </c>
      <c r="C3028" s="80">
        <v>0</v>
      </c>
      <c r="D3028" s="80">
        <v>0</v>
      </c>
      <c r="E3028" s="80">
        <v>0</v>
      </c>
      <c r="F3028" s="80">
        <v>0</v>
      </c>
      <c r="G3028" s="80">
        <v>0</v>
      </c>
      <c r="H3028" s="80">
        <v>0</v>
      </c>
      <c r="I3028" s="80">
        <f t="shared" si="136"/>
        <v>1223</v>
      </c>
      <c r="J3028" s="80">
        <v>67</v>
      </c>
      <c r="K3028" s="78">
        <v>551000</v>
      </c>
    </row>
    <row r="3029" spans="1:11">
      <c r="A3029" s="72" t="s">
        <v>106</v>
      </c>
      <c r="B3029" s="77">
        <v>20</v>
      </c>
      <c r="C3029" s="80">
        <v>0</v>
      </c>
      <c r="D3029" s="80">
        <v>0</v>
      </c>
      <c r="E3029" s="80">
        <v>0</v>
      </c>
      <c r="F3029" s="80">
        <v>0</v>
      </c>
      <c r="G3029" s="80">
        <v>0</v>
      </c>
      <c r="H3029" s="80">
        <v>0</v>
      </c>
      <c r="I3029" s="80">
        <f t="shared" si="136"/>
        <v>1239</v>
      </c>
      <c r="J3029" s="80">
        <v>68</v>
      </c>
      <c r="K3029" s="78">
        <v>587000</v>
      </c>
    </row>
    <row r="3030" spans="1:11">
      <c r="A3030" s="72" t="s">
        <v>106</v>
      </c>
      <c r="B3030" s="77">
        <v>20</v>
      </c>
      <c r="C3030" s="80">
        <v>0</v>
      </c>
      <c r="D3030" s="80">
        <v>0</v>
      </c>
      <c r="E3030" s="80">
        <v>0</v>
      </c>
      <c r="F3030" s="80">
        <v>0</v>
      </c>
      <c r="G3030" s="80">
        <v>0</v>
      </c>
      <c r="H3030" s="80">
        <v>0</v>
      </c>
      <c r="I3030" s="80">
        <f t="shared" si="136"/>
        <v>1255</v>
      </c>
      <c r="J3030" s="80">
        <v>69</v>
      </c>
      <c r="K3030" s="78">
        <v>624500</v>
      </c>
    </row>
    <row r="3031" spans="1:11">
      <c r="A3031" s="72" t="s">
        <v>106</v>
      </c>
      <c r="B3031" s="77">
        <v>20</v>
      </c>
      <c r="C3031" s="80">
        <v>0</v>
      </c>
      <c r="D3031" s="80">
        <v>0</v>
      </c>
      <c r="E3031" s="80">
        <v>0</v>
      </c>
      <c r="F3031" s="80">
        <v>0</v>
      </c>
      <c r="G3031" s="80">
        <v>0</v>
      </c>
      <c r="H3031" s="80">
        <v>0</v>
      </c>
      <c r="I3031" s="80">
        <f t="shared" si="136"/>
        <v>1271</v>
      </c>
      <c r="J3031" s="80">
        <v>70</v>
      </c>
      <c r="K3031" s="78">
        <v>664000</v>
      </c>
    </row>
    <row r="3032" spans="1:11">
      <c r="A3032" s="72" t="s">
        <v>106</v>
      </c>
      <c r="B3032" s="77">
        <v>20</v>
      </c>
      <c r="C3032" s="80">
        <v>0</v>
      </c>
      <c r="D3032" s="80">
        <v>0</v>
      </c>
      <c r="E3032" s="80">
        <v>0</v>
      </c>
      <c r="F3032" s="80">
        <v>0</v>
      </c>
      <c r="G3032" s="80">
        <v>0</v>
      </c>
      <c r="H3032" s="80">
        <v>0</v>
      </c>
      <c r="I3032" s="80">
        <f t="shared" si="136"/>
        <v>1287</v>
      </c>
      <c r="J3032" s="80">
        <v>71</v>
      </c>
      <c r="K3032" s="78">
        <v>706000</v>
      </c>
    </row>
    <row r="3033" spans="1:11">
      <c r="A3033" s="72" t="s">
        <v>106</v>
      </c>
      <c r="B3033" s="77">
        <v>20</v>
      </c>
      <c r="C3033" s="80">
        <v>0</v>
      </c>
      <c r="D3033" s="80">
        <v>0</v>
      </c>
      <c r="E3033" s="80">
        <v>0</v>
      </c>
      <c r="F3033" s="80">
        <v>0</v>
      </c>
      <c r="G3033" s="80">
        <v>0</v>
      </c>
      <c r="H3033" s="80">
        <v>0</v>
      </c>
      <c r="I3033" s="80">
        <f t="shared" si="136"/>
        <v>1303</v>
      </c>
      <c r="J3033" s="80">
        <v>72</v>
      </c>
      <c r="K3033" s="78">
        <v>749500</v>
      </c>
    </row>
    <row r="3034" spans="1:11">
      <c r="A3034" s="72" t="s">
        <v>106</v>
      </c>
      <c r="B3034" s="77">
        <v>20</v>
      </c>
      <c r="C3034" s="80">
        <v>0</v>
      </c>
      <c r="D3034" s="80">
        <v>0</v>
      </c>
      <c r="E3034" s="80">
        <v>0</v>
      </c>
      <c r="F3034" s="80">
        <v>0</v>
      </c>
      <c r="G3034" s="80">
        <v>0</v>
      </c>
      <c r="H3034" s="80">
        <v>0</v>
      </c>
      <c r="I3034" s="80">
        <f t="shared" si="136"/>
        <v>1319</v>
      </c>
      <c r="J3034" s="80">
        <v>73</v>
      </c>
      <c r="K3034" s="78">
        <v>796000</v>
      </c>
    </row>
    <row r="3035" spans="1:11">
      <c r="A3035" s="72" t="s">
        <v>106</v>
      </c>
      <c r="B3035" s="77">
        <v>20</v>
      </c>
      <c r="C3035" s="80">
        <v>0</v>
      </c>
      <c r="D3035" s="80">
        <v>0</v>
      </c>
      <c r="E3035" s="80">
        <v>0</v>
      </c>
      <c r="F3035" s="80">
        <v>0</v>
      </c>
      <c r="G3035" s="80">
        <v>0</v>
      </c>
      <c r="H3035" s="80">
        <v>0</v>
      </c>
      <c r="I3035" s="80">
        <f t="shared" si="136"/>
        <v>1335</v>
      </c>
      <c r="J3035" s="80">
        <v>74</v>
      </c>
      <c r="K3035" s="78">
        <v>845000</v>
      </c>
    </row>
    <row r="3036" spans="1:11">
      <c r="A3036" s="72" t="s">
        <v>106</v>
      </c>
      <c r="B3036" s="77">
        <v>20</v>
      </c>
      <c r="C3036" s="80">
        <v>0</v>
      </c>
      <c r="D3036" s="80">
        <v>0</v>
      </c>
      <c r="E3036" s="80">
        <v>0</v>
      </c>
      <c r="F3036" s="80">
        <v>0</v>
      </c>
      <c r="G3036" s="80">
        <v>0</v>
      </c>
      <c r="H3036" s="80">
        <v>0</v>
      </c>
      <c r="I3036" s="80">
        <f t="shared" si="136"/>
        <v>1351</v>
      </c>
      <c r="J3036" s="80">
        <v>75</v>
      </c>
      <c r="K3036" s="78">
        <v>896000</v>
      </c>
    </row>
    <row r="3037" spans="1:11">
      <c r="A3037" s="72" t="s">
        <v>106</v>
      </c>
      <c r="B3037" s="77">
        <v>20</v>
      </c>
      <c r="C3037" s="80">
        <v>0</v>
      </c>
      <c r="D3037" s="80">
        <v>0</v>
      </c>
      <c r="E3037" s="80">
        <v>0</v>
      </c>
      <c r="F3037" s="80">
        <v>0</v>
      </c>
      <c r="G3037" s="80">
        <v>0</v>
      </c>
      <c r="H3037" s="80">
        <v>0</v>
      </c>
      <c r="I3037" s="80">
        <f t="shared" si="136"/>
        <v>1367</v>
      </c>
      <c r="J3037" s="80">
        <v>76</v>
      </c>
      <c r="K3037" s="78">
        <v>949000</v>
      </c>
    </row>
    <row r="3038" spans="1:11">
      <c r="A3038" s="72" t="s">
        <v>106</v>
      </c>
      <c r="B3038" s="77">
        <v>20</v>
      </c>
      <c r="C3038" s="80">
        <v>0</v>
      </c>
      <c r="D3038" s="80">
        <v>0</v>
      </c>
      <c r="E3038" s="80">
        <v>0</v>
      </c>
      <c r="F3038" s="80">
        <v>0</v>
      </c>
      <c r="G3038" s="80">
        <v>0</v>
      </c>
      <c r="H3038" s="80">
        <v>0</v>
      </c>
      <c r="I3038" s="80">
        <f t="shared" si="136"/>
        <v>1383</v>
      </c>
      <c r="J3038" s="80">
        <v>77</v>
      </c>
      <c r="K3038" s="78">
        <v>1005500</v>
      </c>
    </row>
    <row r="3039" spans="1:11">
      <c r="A3039" s="72" t="s">
        <v>106</v>
      </c>
      <c r="B3039" s="77">
        <v>20</v>
      </c>
      <c r="C3039" s="80">
        <v>0</v>
      </c>
      <c r="D3039" s="80">
        <v>0</v>
      </c>
      <c r="E3039" s="80">
        <v>0</v>
      </c>
      <c r="F3039" s="80">
        <v>0</v>
      </c>
      <c r="G3039" s="80">
        <v>0</v>
      </c>
      <c r="H3039" s="80">
        <v>0</v>
      </c>
      <c r="I3039" s="80">
        <f t="shared" si="136"/>
        <v>1399</v>
      </c>
      <c r="J3039" s="80">
        <v>78</v>
      </c>
      <c r="K3039" s="78">
        <v>1064500</v>
      </c>
    </row>
    <row r="3040" spans="1:11">
      <c r="A3040" s="72" t="s">
        <v>106</v>
      </c>
      <c r="B3040" s="77">
        <v>20</v>
      </c>
      <c r="C3040" s="80">
        <v>0</v>
      </c>
      <c r="D3040" s="80">
        <v>0</v>
      </c>
      <c r="E3040" s="80">
        <v>0</v>
      </c>
      <c r="F3040" s="80">
        <v>0</v>
      </c>
      <c r="G3040" s="80">
        <v>0</v>
      </c>
      <c r="H3040" s="80">
        <v>0</v>
      </c>
      <c r="I3040" s="80">
        <f t="shared" si="136"/>
        <v>1415</v>
      </c>
      <c r="J3040" s="80">
        <v>79</v>
      </c>
      <c r="K3040" s="78">
        <v>1127000</v>
      </c>
    </row>
    <row r="3041" spans="1:11">
      <c r="A3041" s="72" t="s">
        <v>106</v>
      </c>
      <c r="B3041" s="77">
        <v>20</v>
      </c>
      <c r="C3041" s="80">
        <v>0</v>
      </c>
      <c r="D3041" s="80">
        <v>0</v>
      </c>
      <c r="E3041" s="80">
        <v>0</v>
      </c>
      <c r="F3041" s="80">
        <v>0</v>
      </c>
      <c r="G3041" s="80">
        <v>0</v>
      </c>
      <c r="H3041" s="80">
        <v>0</v>
      </c>
      <c r="I3041" s="80">
        <f t="shared" si="136"/>
        <v>1431</v>
      </c>
      <c r="J3041" s="80">
        <v>80</v>
      </c>
      <c r="K3041" s="78">
        <v>1191500</v>
      </c>
    </row>
    <row r="3042" spans="1:11">
      <c r="A3042" s="72" t="s">
        <v>107</v>
      </c>
      <c r="B3042" s="77">
        <v>40</v>
      </c>
      <c r="C3042" s="80">
        <v>0</v>
      </c>
      <c r="D3042" s="80">
        <v>0</v>
      </c>
      <c r="E3042" s="80">
        <v>0</v>
      </c>
      <c r="F3042" s="80">
        <v>0</v>
      </c>
      <c r="G3042" s="80">
        <v>0</v>
      </c>
      <c r="H3042" s="80">
        <v>0</v>
      </c>
      <c r="I3042" s="80">
        <f>334+24*(J3042-1)</f>
        <v>334</v>
      </c>
      <c r="J3042" s="80">
        <v>1</v>
      </c>
      <c r="K3042" s="78">
        <v>110</v>
      </c>
    </row>
    <row r="3043" spans="1:11">
      <c r="A3043" s="72" t="s">
        <v>107</v>
      </c>
      <c r="B3043" s="77">
        <v>40</v>
      </c>
      <c r="C3043" s="80">
        <v>0</v>
      </c>
      <c r="D3043" s="80">
        <v>0</v>
      </c>
      <c r="E3043" s="80">
        <v>0</v>
      </c>
      <c r="F3043" s="80">
        <v>0</v>
      </c>
      <c r="G3043" s="80">
        <v>0</v>
      </c>
      <c r="H3043" s="80">
        <v>0</v>
      </c>
      <c r="I3043" s="80">
        <f t="shared" ref="I3043:I3106" si="137">334+24*(J3043-1)</f>
        <v>358</v>
      </c>
      <c r="J3043" s="80">
        <v>2</v>
      </c>
      <c r="K3043" s="78">
        <v>150</v>
      </c>
    </row>
    <row r="3044" spans="1:11">
      <c r="A3044" s="72" t="s">
        <v>107</v>
      </c>
      <c r="B3044" s="77">
        <v>40</v>
      </c>
      <c r="C3044" s="80">
        <v>0</v>
      </c>
      <c r="D3044" s="80">
        <v>0</v>
      </c>
      <c r="E3044" s="80">
        <v>0</v>
      </c>
      <c r="F3044" s="80">
        <v>0</v>
      </c>
      <c r="G3044" s="80">
        <v>0</v>
      </c>
      <c r="H3044" s="80">
        <v>0</v>
      </c>
      <c r="I3044" s="80">
        <f t="shared" si="137"/>
        <v>382</v>
      </c>
      <c r="J3044" s="80">
        <v>3</v>
      </c>
      <c r="K3044" s="78">
        <v>195</v>
      </c>
    </row>
    <row r="3045" spans="1:11">
      <c r="A3045" s="72" t="s">
        <v>107</v>
      </c>
      <c r="B3045" s="77">
        <v>40</v>
      </c>
      <c r="C3045" s="80">
        <v>0</v>
      </c>
      <c r="D3045" s="80">
        <v>0</v>
      </c>
      <c r="E3045" s="80">
        <v>0</v>
      </c>
      <c r="F3045" s="80">
        <v>0</v>
      </c>
      <c r="G3045" s="80">
        <v>0</v>
      </c>
      <c r="H3045" s="80">
        <v>0</v>
      </c>
      <c r="I3045" s="80">
        <f t="shared" si="137"/>
        <v>406</v>
      </c>
      <c r="J3045" s="80">
        <v>4</v>
      </c>
      <c r="K3045" s="78">
        <v>250</v>
      </c>
    </row>
    <row r="3046" spans="1:11">
      <c r="A3046" s="72" t="s">
        <v>107</v>
      </c>
      <c r="B3046" s="77">
        <v>40</v>
      </c>
      <c r="C3046" s="80">
        <v>0</v>
      </c>
      <c r="D3046" s="80">
        <v>0</v>
      </c>
      <c r="E3046" s="80">
        <v>0</v>
      </c>
      <c r="F3046" s="80">
        <v>0</v>
      </c>
      <c r="G3046" s="80">
        <v>0</v>
      </c>
      <c r="H3046" s="80">
        <v>0</v>
      </c>
      <c r="I3046" s="80">
        <f t="shared" si="137"/>
        <v>430</v>
      </c>
      <c r="J3046" s="80">
        <v>5</v>
      </c>
      <c r="K3046" s="78">
        <v>325</v>
      </c>
    </row>
    <row r="3047" spans="1:11">
      <c r="A3047" s="72" t="s">
        <v>107</v>
      </c>
      <c r="B3047" s="77">
        <v>40</v>
      </c>
      <c r="C3047" s="80">
        <v>0</v>
      </c>
      <c r="D3047" s="80">
        <v>0</v>
      </c>
      <c r="E3047" s="80">
        <v>0</v>
      </c>
      <c r="F3047" s="80">
        <v>0</v>
      </c>
      <c r="G3047" s="80">
        <v>0</v>
      </c>
      <c r="H3047" s="80">
        <v>0</v>
      </c>
      <c r="I3047" s="80">
        <f t="shared" si="137"/>
        <v>454</v>
      </c>
      <c r="J3047" s="80">
        <v>6</v>
      </c>
      <c r="K3047" s="78">
        <v>440</v>
      </c>
    </row>
    <row r="3048" spans="1:11">
      <c r="A3048" s="72" t="s">
        <v>107</v>
      </c>
      <c r="B3048" s="77">
        <v>40</v>
      </c>
      <c r="C3048" s="80">
        <v>0</v>
      </c>
      <c r="D3048" s="80">
        <v>0</v>
      </c>
      <c r="E3048" s="80">
        <v>0</v>
      </c>
      <c r="F3048" s="80">
        <v>0</v>
      </c>
      <c r="G3048" s="80">
        <v>0</v>
      </c>
      <c r="H3048" s="80">
        <v>0</v>
      </c>
      <c r="I3048" s="80">
        <f t="shared" si="137"/>
        <v>478</v>
      </c>
      <c r="J3048" s="80">
        <v>7</v>
      </c>
      <c r="K3048" s="78">
        <v>600</v>
      </c>
    </row>
    <row r="3049" spans="1:11">
      <c r="A3049" s="72" t="s">
        <v>107</v>
      </c>
      <c r="B3049" s="77">
        <v>40</v>
      </c>
      <c r="C3049" s="80">
        <v>0</v>
      </c>
      <c r="D3049" s="80">
        <v>0</v>
      </c>
      <c r="E3049" s="80">
        <v>0</v>
      </c>
      <c r="F3049" s="80">
        <v>0</v>
      </c>
      <c r="G3049" s="80">
        <v>0</v>
      </c>
      <c r="H3049" s="80">
        <v>0</v>
      </c>
      <c r="I3049" s="80">
        <f t="shared" si="137"/>
        <v>502</v>
      </c>
      <c r="J3049" s="80">
        <v>8</v>
      </c>
      <c r="K3049" s="78">
        <v>750</v>
      </c>
    </row>
    <row r="3050" spans="1:11">
      <c r="A3050" s="72" t="s">
        <v>107</v>
      </c>
      <c r="B3050" s="77">
        <v>40</v>
      </c>
      <c r="C3050" s="80">
        <v>0</v>
      </c>
      <c r="D3050" s="80">
        <v>0</v>
      </c>
      <c r="E3050" s="80">
        <v>0</v>
      </c>
      <c r="F3050" s="80">
        <v>0</v>
      </c>
      <c r="G3050" s="80">
        <v>0</v>
      </c>
      <c r="H3050" s="80">
        <v>0</v>
      </c>
      <c r="I3050" s="80">
        <f t="shared" si="137"/>
        <v>526</v>
      </c>
      <c r="J3050" s="80">
        <v>9</v>
      </c>
      <c r="K3050" s="78">
        <v>900</v>
      </c>
    </row>
    <row r="3051" spans="1:11">
      <c r="A3051" s="72" t="s">
        <v>107</v>
      </c>
      <c r="B3051" s="77">
        <v>40</v>
      </c>
      <c r="C3051" s="80">
        <v>0</v>
      </c>
      <c r="D3051" s="80">
        <v>0</v>
      </c>
      <c r="E3051" s="80">
        <v>0</v>
      </c>
      <c r="F3051" s="80">
        <v>0</v>
      </c>
      <c r="G3051" s="80">
        <v>0</v>
      </c>
      <c r="H3051" s="80">
        <v>0</v>
      </c>
      <c r="I3051" s="80">
        <f t="shared" si="137"/>
        <v>550</v>
      </c>
      <c r="J3051" s="80">
        <v>10</v>
      </c>
      <c r="K3051" s="78">
        <v>1150</v>
      </c>
    </row>
    <row r="3052" spans="1:11">
      <c r="A3052" s="72" t="s">
        <v>107</v>
      </c>
      <c r="B3052" s="77">
        <v>40</v>
      </c>
      <c r="C3052" s="80">
        <v>0</v>
      </c>
      <c r="D3052" s="80">
        <v>0</v>
      </c>
      <c r="E3052" s="80">
        <v>0</v>
      </c>
      <c r="F3052" s="80">
        <v>0</v>
      </c>
      <c r="G3052" s="80">
        <v>0</v>
      </c>
      <c r="H3052" s="80">
        <v>0</v>
      </c>
      <c r="I3052" s="80">
        <f t="shared" si="137"/>
        <v>574</v>
      </c>
      <c r="J3052" s="80">
        <v>11</v>
      </c>
      <c r="K3052" s="78">
        <v>1450</v>
      </c>
    </row>
    <row r="3053" spans="1:11">
      <c r="A3053" s="72" t="s">
        <v>107</v>
      </c>
      <c r="B3053" s="77">
        <v>40</v>
      </c>
      <c r="C3053" s="80">
        <v>0</v>
      </c>
      <c r="D3053" s="80">
        <v>0</v>
      </c>
      <c r="E3053" s="80">
        <v>0</v>
      </c>
      <c r="F3053" s="80">
        <v>0</v>
      </c>
      <c r="G3053" s="80">
        <v>0</v>
      </c>
      <c r="H3053" s="80">
        <v>0</v>
      </c>
      <c r="I3053" s="80">
        <f t="shared" si="137"/>
        <v>598</v>
      </c>
      <c r="J3053" s="80">
        <v>12</v>
      </c>
      <c r="K3053" s="78">
        <v>1700</v>
      </c>
    </row>
    <row r="3054" spans="1:11">
      <c r="A3054" s="72" t="s">
        <v>107</v>
      </c>
      <c r="B3054" s="77">
        <v>40</v>
      </c>
      <c r="C3054" s="80">
        <v>0</v>
      </c>
      <c r="D3054" s="80">
        <v>0</v>
      </c>
      <c r="E3054" s="80">
        <v>0</v>
      </c>
      <c r="F3054" s="80">
        <v>0</v>
      </c>
      <c r="G3054" s="80">
        <v>0</v>
      </c>
      <c r="H3054" s="80">
        <v>0</v>
      </c>
      <c r="I3054" s="80">
        <f t="shared" si="137"/>
        <v>622</v>
      </c>
      <c r="J3054" s="80">
        <v>13</v>
      </c>
      <c r="K3054" s="78">
        <v>2100</v>
      </c>
    </row>
    <row r="3055" spans="1:11">
      <c r="A3055" s="72" t="s">
        <v>107</v>
      </c>
      <c r="B3055" s="77">
        <v>40</v>
      </c>
      <c r="C3055" s="80">
        <v>0</v>
      </c>
      <c r="D3055" s="80">
        <v>0</v>
      </c>
      <c r="E3055" s="80">
        <v>0</v>
      </c>
      <c r="F3055" s="80">
        <v>0</v>
      </c>
      <c r="G3055" s="80">
        <v>0</v>
      </c>
      <c r="H3055" s="80">
        <v>0</v>
      </c>
      <c r="I3055" s="80">
        <f t="shared" si="137"/>
        <v>646</v>
      </c>
      <c r="J3055" s="80">
        <v>14</v>
      </c>
      <c r="K3055" s="78">
        <v>2500</v>
      </c>
    </row>
    <row r="3056" spans="1:11">
      <c r="A3056" s="72" t="s">
        <v>107</v>
      </c>
      <c r="B3056" s="77">
        <v>40</v>
      </c>
      <c r="C3056" s="80">
        <v>0</v>
      </c>
      <c r="D3056" s="80">
        <v>0</v>
      </c>
      <c r="E3056" s="80">
        <v>0</v>
      </c>
      <c r="F3056" s="80">
        <v>0</v>
      </c>
      <c r="G3056" s="80">
        <v>0</v>
      </c>
      <c r="H3056" s="80">
        <v>0</v>
      </c>
      <c r="I3056" s="80">
        <f t="shared" si="137"/>
        <v>670</v>
      </c>
      <c r="J3056" s="80">
        <v>15</v>
      </c>
      <c r="K3056" s="78">
        <v>3050</v>
      </c>
    </row>
    <row r="3057" spans="1:11">
      <c r="A3057" s="72" t="s">
        <v>107</v>
      </c>
      <c r="B3057" s="77">
        <v>40</v>
      </c>
      <c r="C3057" s="80">
        <v>0</v>
      </c>
      <c r="D3057" s="80">
        <v>0</v>
      </c>
      <c r="E3057" s="80">
        <v>0</v>
      </c>
      <c r="F3057" s="80">
        <v>0</v>
      </c>
      <c r="G3057" s="80">
        <v>0</v>
      </c>
      <c r="H3057" s="80">
        <v>0</v>
      </c>
      <c r="I3057" s="80">
        <f t="shared" si="137"/>
        <v>694</v>
      </c>
      <c r="J3057" s="80">
        <v>16</v>
      </c>
      <c r="K3057" s="78">
        <v>3600</v>
      </c>
    </row>
    <row r="3058" spans="1:11">
      <c r="A3058" s="72" t="s">
        <v>107</v>
      </c>
      <c r="B3058" s="77">
        <v>40</v>
      </c>
      <c r="C3058" s="80">
        <v>0</v>
      </c>
      <c r="D3058" s="80">
        <v>0</v>
      </c>
      <c r="E3058" s="80">
        <v>0</v>
      </c>
      <c r="F3058" s="80">
        <v>0</v>
      </c>
      <c r="G3058" s="80">
        <v>0</v>
      </c>
      <c r="H3058" s="80">
        <v>0</v>
      </c>
      <c r="I3058" s="80">
        <f t="shared" si="137"/>
        <v>718</v>
      </c>
      <c r="J3058" s="80">
        <v>17</v>
      </c>
      <c r="K3058" s="78">
        <v>4300</v>
      </c>
    </row>
    <row r="3059" spans="1:11">
      <c r="A3059" s="72" t="s">
        <v>107</v>
      </c>
      <c r="B3059" s="77">
        <v>40</v>
      </c>
      <c r="C3059" s="80">
        <v>0</v>
      </c>
      <c r="D3059" s="80">
        <v>0</v>
      </c>
      <c r="E3059" s="80">
        <v>0</v>
      </c>
      <c r="F3059" s="80">
        <v>0</v>
      </c>
      <c r="G3059" s="80">
        <v>0</v>
      </c>
      <c r="H3059" s="80">
        <v>0</v>
      </c>
      <c r="I3059" s="80">
        <f t="shared" si="137"/>
        <v>742</v>
      </c>
      <c r="J3059" s="80">
        <v>18</v>
      </c>
      <c r="K3059" s="78">
        <v>5000</v>
      </c>
    </row>
    <row r="3060" spans="1:11">
      <c r="A3060" s="72" t="s">
        <v>107</v>
      </c>
      <c r="B3060" s="77">
        <v>40</v>
      </c>
      <c r="C3060" s="80">
        <v>0</v>
      </c>
      <c r="D3060" s="80">
        <v>0</v>
      </c>
      <c r="E3060" s="80">
        <v>0</v>
      </c>
      <c r="F3060" s="80">
        <v>0</v>
      </c>
      <c r="G3060" s="80">
        <v>0</v>
      </c>
      <c r="H3060" s="80">
        <v>0</v>
      </c>
      <c r="I3060" s="80">
        <f t="shared" si="137"/>
        <v>766</v>
      </c>
      <c r="J3060" s="80">
        <v>19</v>
      </c>
      <c r="K3060" s="78">
        <v>5850</v>
      </c>
    </row>
    <row r="3061" spans="1:11">
      <c r="A3061" s="72" t="s">
        <v>107</v>
      </c>
      <c r="B3061" s="77">
        <v>40</v>
      </c>
      <c r="C3061" s="80">
        <v>0</v>
      </c>
      <c r="D3061" s="80">
        <v>0</v>
      </c>
      <c r="E3061" s="80">
        <v>0</v>
      </c>
      <c r="F3061" s="80">
        <v>0</v>
      </c>
      <c r="G3061" s="80">
        <v>0</v>
      </c>
      <c r="H3061" s="80">
        <v>0</v>
      </c>
      <c r="I3061" s="80">
        <f t="shared" si="137"/>
        <v>790</v>
      </c>
      <c r="J3061" s="80">
        <v>20</v>
      </c>
      <c r="K3061" s="78">
        <v>6800</v>
      </c>
    </row>
    <row r="3062" spans="1:11">
      <c r="A3062" s="72" t="s">
        <v>107</v>
      </c>
      <c r="B3062" s="77">
        <v>40</v>
      </c>
      <c r="C3062" s="80">
        <v>0</v>
      </c>
      <c r="D3062" s="80">
        <v>0</v>
      </c>
      <c r="E3062" s="80">
        <v>0</v>
      </c>
      <c r="F3062" s="80">
        <v>0</v>
      </c>
      <c r="G3062" s="80">
        <v>0</v>
      </c>
      <c r="H3062" s="80">
        <v>0</v>
      </c>
      <c r="I3062" s="80">
        <f t="shared" si="137"/>
        <v>814</v>
      </c>
      <c r="J3062" s="80">
        <v>21</v>
      </c>
      <c r="K3062" s="78">
        <v>7950</v>
      </c>
    </row>
    <row r="3063" spans="1:11">
      <c r="A3063" s="72" t="s">
        <v>107</v>
      </c>
      <c r="B3063" s="77">
        <v>40</v>
      </c>
      <c r="C3063" s="80">
        <v>0</v>
      </c>
      <c r="D3063" s="80">
        <v>0</v>
      </c>
      <c r="E3063" s="80">
        <v>0</v>
      </c>
      <c r="F3063" s="80">
        <v>0</v>
      </c>
      <c r="G3063" s="80">
        <v>0</v>
      </c>
      <c r="H3063" s="80">
        <v>0</v>
      </c>
      <c r="I3063" s="80">
        <f t="shared" si="137"/>
        <v>838</v>
      </c>
      <c r="J3063" s="80">
        <v>22</v>
      </c>
      <c r="K3063" s="78">
        <v>9150</v>
      </c>
    </row>
    <row r="3064" spans="1:11">
      <c r="A3064" s="72" t="s">
        <v>107</v>
      </c>
      <c r="B3064" s="77">
        <v>40</v>
      </c>
      <c r="C3064" s="80">
        <v>0</v>
      </c>
      <c r="D3064" s="80">
        <v>0</v>
      </c>
      <c r="E3064" s="80">
        <v>0</v>
      </c>
      <c r="F3064" s="80">
        <v>0</v>
      </c>
      <c r="G3064" s="80">
        <v>0</v>
      </c>
      <c r="H3064" s="80">
        <v>0</v>
      </c>
      <c r="I3064" s="80">
        <f t="shared" si="137"/>
        <v>862</v>
      </c>
      <c r="J3064" s="80">
        <v>23</v>
      </c>
      <c r="K3064" s="78">
        <v>10550</v>
      </c>
    </row>
    <row r="3065" spans="1:11">
      <c r="A3065" s="72" t="s">
        <v>107</v>
      </c>
      <c r="B3065" s="77">
        <v>40</v>
      </c>
      <c r="C3065" s="80">
        <v>0</v>
      </c>
      <c r="D3065" s="80">
        <v>0</v>
      </c>
      <c r="E3065" s="80">
        <v>0</v>
      </c>
      <c r="F3065" s="80">
        <v>0</v>
      </c>
      <c r="G3065" s="80">
        <v>0</v>
      </c>
      <c r="H3065" s="80">
        <v>0</v>
      </c>
      <c r="I3065" s="80">
        <f t="shared" si="137"/>
        <v>886</v>
      </c>
      <c r="J3065" s="80">
        <v>24</v>
      </c>
      <c r="K3065" s="78">
        <v>12050</v>
      </c>
    </row>
    <row r="3066" spans="1:11">
      <c r="A3066" s="72" t="s">
        <v>107</v>
      </c>
      <c r="B3066" s="77">
        <v>40</v>
      </c>
      <c r="C3066" s="80">
        <v>0</v>
      </c>
      <c r="D3066" s="80">
        <v>0</v>
      </c>
      <c r="E3066" s="80">
        <v>0</v>
      </c>
      <c r="F3066" s="80">
        <v>0</v>
      </c>
      <c r="G3066" s="80">
        <v>0</v>
      </c>
      <c r="H3066" s="80">
        <v>0</v>
      </c>
      <c r="I3066" s="80">
        <f t="shared" si="137"/>
        <v>910</v>
      </c>
      <c r="J3066" s="80">
        <v>25</v>
      </c>
      <c r="K3066" s="78">
        <v>13700</v>
      </c>
    </row>
    <row r="3067" spans="1:11">
      <c r="A3067" s="72" t="s">
        <v>107</v>
      </c>
      <c r="B3067" s="77">
        <v>40</v>
      </c>
      <c r="C3067" s="80">
        <v>0</v>
      </c>
      <c r="D3067" s="80">
        <v>0</v>
      </c>
      <c r="E3067" s="80">
        <v>0</v>
      </c>
      <c r="F3067" s="80">
        <v>0</v>
      </c>
      <c r="G3067" s="80">
        <v>0</v>
      </c>
      <c r="H3067" s="80">
        <v>0</v>
      </c>
      <c r="I3067" s="80">
        <f t="shared" si="137"/>
        <v>934</v>
      </c>
      <c r="J3067" s="80">
        <v>26</v>
      </c>
      <c r="K3067" s="78">
        <v>15650</v>
      </c>
    </row>
    <row r="3068" spans="1:11">
      <c r="A3068" s="72" t="s">
        <v>107</v>
      </c>
      <c r="B3068" s="77">
        <v>40</v>
      </c>
      <c r="C3068" s="80">
        <v>0</v>
      </c>
      <c r="D3068" s="80">
        <v>0</v>
      </c>
      <c r="E3068" s="80">
        <v>0</v>
      </c>
      <c r="F3068" s="80">
        <v>0</v>
      </c>
      <c r="G3068" s="80">
        <v>0</v>
      </c>
      <c r="H3068" s="80">
        <v>0</v>
      </c>
      <c r="I3068" s="80">
        <f t="shared" si="137"/>
        <v>958</v>
      </c>
      <c r="J3068" s="80">
        <v>27</v>
      </c>
      <c r="K3068" s="78">
        <v>17700</v>
      </c>
    </row>
    <row r="3069" spans="1:11">
      <c r="A3069" s="72" t="s">
        <v>107</v>
      </c>
      <c r="B3069" s="77">
        <v>40</v>
      </c>
      <c r="C3069" s="80">
        <v>0</v>
      </c>
      <c r="D3069" s="80">
        <v>0</v>
      </c>
      <c r="E3069" s="80">
        <v>0</v>
      </c>
      <c r="F3069" s="80">
        <v>0</v>
      </c>
      <c r="G3069" s="80">
        <v>0</v>
      </c>
      <c r="H3069" s="80">
        <v>0</v>
      </c>
      <c r="I3069" s="80">
        <f t="shared" si="137"/>
        <v>982</v>
      </c>
      <c r="J3069" s="80">
        <v>28</v>
      </c>
      <c r="K3069" s="78">
        <v>20050</v>
      </c>
    </row>
    <row r="3070" spans="1:11">
      <c r="A3070" s="72" t="s">
        <v>107</v>
      </c>
      <c r="B3070" s="77">
        <v>40</v>
      </c>
      <c r="C3070" s="80">
        <v>0</v>
      </c>
      <c r="D3070" s="80">
        <v>0</v>
      </c>
      <c r="E3070" s="80">
        <v>0</v>
      </c>
      <c r="F3070" s="80">
        <v>0</v>
      </c>
      <c r="G3070" s="80">
        <v>0</v>
      </c>
      <c r="H3070" s="80">
        <v>0</v>
      </c>
      <c r="I3070" s="80">
        <f t="shared" si="137"/>
        <v>1006</v>
      </c>
      <c r="J3070" s="80">
        <v>29</v>
      </c>
      <c r="K3070" s="78">
        <v>22550</v>
      </c>
    </row>
    <row r="3071" spans="1:11">
      <c r="A3071" s="72" t="s">
        <v>107</v>
      </c>
      <c r="B3071" s="77">
        <v>40</v>
      </c>
      <c r="C3071" s="80">
        <v>0</v>
      </c>
      <c r="D3071" s="80">
        <v>0</v>
      </c>
      <c r="E3071" s="80">
        <v>0</v>
      </c>
      <c r="F3071" s="80">
        <v>0</v>
      </c>
      <c r="G3071" s="80">
        <v>0</v>
      </c>
      <c r="H3071" s="80">
        <v>0</v>
      </c>
      <c r="I3071" s="80">
        <f t="shared" si="137"/>
        <v>1030</v>
      </c>
      <c r="J3071" s="80">
        <v>30</v>
      </c>
      <c r="K3071" s="78">
        <v>25300</v>
      </c>
    </row>
    <row r="3072" spans="1:11">
      <c r="A3072" s="72" t="s">
        <v>107</v>
      </c>
      <c r="B3072" s="77">
        <v>40</v>
      </c>
      <c r="C3072" s="80">
        <v>0</v>
      </c>
      <c r="D3072" s="80">
        <v>0</v>
      </c>
      <c r="E3072" s="80">
        <v>0</v>
      </c>
      <c r="F3072" s="80">
        <v>0</v>
      </c>
      <c r="G3072" s="80">
        <v>0</v>
      </c>
      <c r="H3072" s="80">
        <v>0</v>
      </c>
      <c r="I3072" s="80">
        <f t="shared" si="137"/>
        <v>1054</v>
      </c>
      <c r="J3072" s="80">
        <v>31</v>
      </c>
      <c r="K3072" s="78">
        <v>28400</v>
      </c>
    </row>
    <row r="3073" spans="1:11">
      <c r="A3073" s="72" t="s">
        <v>107</v>
      </c>
      <c r="B3073" s="77">
        <v>40</v>
      </c>
      <c r="C3073" s="80">
        <v>0</v>
      </c>
      <c r="D3073" s="80">
        <v>0</v>
      </c>
      <c r="E3073" s="80">
        <v>0</v>
      </c>
      <c r="F3073" s="80">
        <v>0</v>
      </c>
      <c r="G3073" s="80">
        <v>0</v>
      </c>
      <c r="H3073" s="80">
        <v>0</v>
      </c>
      <c r="I3073" s="80">
        <f t="shared" si="137"/>
        <v>1078</v>
      </c>
      <c r="J3073" s="80">
        <v>32</v>
      </c>
      <c r="K3073" s="78">
        <v>31600</v>
      </c>
    </row>
    <row r="3074" spans="1:11">
      <c r="A3074" s="72" t="s">
        <v>107</v>
      </c>
      <c r="B3074" s="77">
        <v>40</v>
      </c>
      <c r="C3074" s="80">
        <v>0</v>
      </c>
      <c r="D3074" s="80">
        <v>0</v>
      </c>
      <c r="E3074" s="80">
        <v>0</v>
      </c>
      <c r="F3074" s="80">
        <v>0</v>
      </c>
      <c r="G3074" s="80">
        <v>0</v>
      </c>
      <c r="H3074" s="80">
        <v>0</v>
      </c>
      <c r="I3074" s="80">
        <f t="shared" si="137"/>
        <v>1102</v>
      </c>
      <c r="J3074" s="80">
        <v>33</v>
      </c>
      <c r="K3074" s="78">
        <v>35300</v>
      </c>
    </row>
    <row r="3075" spans="1:11">
      <c r="A3075" s="72" t="s">
        <v>107</v>
      </c>
      <c r="B3075" s="77">
        <v>40</v>
      </c>
      <c r="C3075" s="80">
        <v>0</v>
      </c>
      <c r="D3075" s="80">
        <v>0</v>
      </c>
      <c r="E3075" s="80">
        <v>0</v>
      </c>
      <c r="F3075" s="80">
        <v>0</v>
      </c>
      <c r="G3075" s="80">
        <v>0</v>
      </c>
      <c r="H3075" s="80">
        <v>0</v>
      </c>
      <c r="I3075" s="80">
        <f t="shared" si="137"/>
        <v>1126</v>
      </c>
      <c r="J3075" s="80">
        <v>34</v>
      </c>
      <c r="K3075" s="78">
        <v>39200</v>
      </c>
    </row>
    <row r="3076" spans="1:11">
      <c r="A3076" s="72" t="s">
        <v>107</v>
      </c>
      <c r="B3076" s="77">
        <v>40</v>
      </c>
      <c r="C3076" s="80">
        <v>0</v>
      </c>
      <c r="D3076" s="80">
        <v>0</v>
      </c>
      <c r="E3076" s="80">
        <v>0</v>
      </c>
      <c r="F3076" s="80">
        <v>0</v>
      </c>
      <c r="G3076" s="80">
        <v>0</v>
      </c>
      <c r="H3076" s="80">
        <v>0</v>
      </c>
      <c r="I3076" s="80">
        <f t="shared" si="137"/>
        <v>1150</v>
      </c>
      <c r="J3076" s="80">
        <v>35</v>
      </c>
      <c r="K3076" s="78">
        <v>43500</v>
      </c>
    </row>
    <row r="3077" spans="1:11">
      <c r="A3077" s="72" t="s">
        <v>107</v>
      </c>
      <c r="B3077" s="77">
        <v>40</v>
      </c>
      <c r="C3077" s="80">
        <v>0</v>
      </c>
      <c r="D3077" s="80">
        <v>0</v>
      </c>
      <c r="E3077" s="80">
        <v>0</v>
      </c>
      <c r="F3077" s="80">
        <v>0</v>
      </c>
      <c r="G3077" s="80">
        <v>0</v>
      </c>
      <c r="H3077" s="80">
        <v>0</v>
      </c>
      <c r="I3077" s="80">
        <f t="shared" si="137"/>
        <v>1174</v>
      </c>
      <c r="J3077" s="80">
        <v>36</v>
      </c>
      <c r="K3077" s="78">
        <v>48200</v>
      </c>
    </row>
    <row r="3078" spans="1:11">
      <c r="A3078" s="72" t="s">
        <v>107</v>
      </c>
      <c r="B3078" s="77">
        <v>40</v>
      </c>
      <c r="C3078" s="80">
        <v>0</v>
      </c>
      <c r="D3078" s="80">
        <v>0</v>
      </c>
      <c r="E3078" s="80">
        <v>0</v>
      </c>
      <c r="F3078" s="80">
        <v>0</v>
      </c>
      <c r="G3078" s="80">
        <v>0</v>
      </c>
      <c r="H3078" s="80">
        <v>0</v>
      </c>
      <c r="I3078" s="80">
        <f t="shared" si="137"/>
        <v>1198</v>
      </c>
      <c r="J3078" s="80">
        <v>37</v>
      </c>
      <c r="K3078" s="78">
        <v>53500</v>
      </c>
    </row>
    <row r="3079" spans="1:11">
      <c r="A3079" s="72" t="s">
        <v>107</v>
      </c>
      <c r="B3079" s="77">
        <v>40</v>
      </c>
      <c r="C3079" s="80">
        <v>0</v>
      </c>
      <c r="D3079" s="80">
        <v>0</v>
      </c>
      <c r="E3079" s="80">
        <v>0</v>
      </c>
      <c r="F3079" s="80">
        <v>0</v>
      </c>
      <c r="G3079" s="80">
        <v>0</v>
      </c>
      <c r="H3079" s="80">
        <v>0</v>
      </c>
      <c r="I3079" s="80">
        <f t="shared" si="137"/>
        <v>1222</v>
      </c>
      <c r="J3079" s="80">
        <v>38</v>
      </c>
      <c r="K3079" s="78">
        <v>59000</v>
      </c>
    </row>
    <row r="3080" spans="1:11">
      <c r="A3080" s="72" t="s">
        <v>107</v>
      </c>
      <c r="B3080" s="77">
        <v>40</v>
      </c>
      <c r="C3080" s="80">
        <v>0</v>
      </c>
      <c r="D3080" s="80">
        <v>0</v>
      </c>
      <c r="E3080" s="80">
        <v>0</v>
      </c>
      <c r="F3080" s="80">
        <v>0</v>
      </c>
      <c r="G3080" s="80">
        <v>0</v>
      </c>
      <c r="H3080" s="80">
        <v>0</v>
      </c>
      <c r="I3080" s="80">
        <f t="shared" si="137"/>
        <v>1246</v>
      </c>
      <c r="J3080" s="80">
        <v>39</v>
      </c>
      <c r="K3080" s="78">
        <v>65000</v>
      </c>
    </row>
    <row r="3081" spans="1:11">
      <c r="A3081" s="72" t="s">
        <v>107</v>
      </c>
      <c r="B3081" s="77">
        <v>40</v>
      </c>
      <c r="C3081" s="80">
        <v>0</v>
      </c>
      <c r="D3081" s="80">
        <v>0</v>
      </c>
      <c r="E3081" s="80">
        <v>0</v>
      </c>
      <c r="F3081" s="80">
        <v>0</v>
      </c>
      <c r="G3081" s="80">
        <v>0</v>
      </c>
      <c r="H3081" s="80">
        <v>0</v>
      </c>
      <c r="I3081" s="80">
        <f t="shared" si="137"/>
        <v>1270</v>
      </c>
      <c r="J3081" s="80">
        <v>40</v>
      </c>
      <c r="K3081" s="78">
        <v>71000</v>
      </c>
    </row>
    <row r="3082" spans="1:11">
      <c r="A3082" s="72" t="s">
        <v>107</v>
      </c>
      <c r="B3082" s="77">
        <v>40</v>
      </c>
      <c r="C3082" s="80">
        <v>0</v>
      </c>
      <c r="D3082" s="80">
        <v>0</v>
      </c>
      <c r="E3082" s="80">
        <v>0</v>
      </c>
      <c r="F3082" s="80">
        <v>0</v>
      </c>
      <c r="G3082" s="80">
        <v>0</v>
      </c>
      <c r="H3082" s="80">
        <v>0</v>
      </c>
      <c r="I3082" s="80">
        <f t="shared" si="137"/>
        <v>1294</v>
      </c>
      <c r="J3082" s="80">
        <v>41</v>
      </c>
      <c r="K3082" s="78">
        <v>78000</v>
      </c>
    </row>
    <row r="3083" spans="1:11">
      <c r="A3083" s="72" t="s">
        <v>107</v>
      </c>
      <c r="B3083" s="77">
        <v>40</v>
      </c>
      <c r="C3083" s="80">
        <v>0</v>
      </c>
      <c r="D3083" s="80">
        <v>0</v>
      </c>
      <c r="E3083" s="80">
        <v>0</v>
      </c>
      <c r="F3083" s="80">
        <v>0</v>
      </c>
      <c r="G3083" s="80">
        <v>0</v>
      </c>
      <c r="H3083" s="80">
        <v>0</v>
      </c>
      <c r="I3083" s="80">
        <f t="shared" si="137"/>
        <v>1318</v>
      </c>
      <c r="J3083" s="80">
        <v>42</v>
      </c>
      <c r="K3083" s="78">
        <v>85500</v>
      </c>
    </row>
    <row r="3084" spans="1:11">
      <c r="A3084" s="72" t="s">
        <v>107</v>
      </c>
      <c r="B3084" s="77">
        <v>40</v>
      </c>
      <c r="C3084" s="80">
        <v>0</v>
      </c>
      <c r="D3084" s="80">
        <v>0</v>
      </c>
      <c r="E3084" s="80">
        <v>0</v>
      </c>
      <c r="F3084" s="80">
        <v>0</v>
      </c>
      <c r="G3084" s="80">
        <v>0</v>
      </c>
      <c r="H3084" s="80">
        <v>0</v>
      </c>
      <c r="I3084" s="80">
        <f t="shared" si="137"/>
        <v>1342</v>
      </c>
      <c r="J3084" s="80">
        <v>43</v>
      </c>
      <c r="K3084" s="78">
        <v>93500</v>
      </c>
    </row>
    <row r="3085" spans="1:11">
      <c r="A3085" s="72" t="s">
        <v>107</v>
      </c>
      <c r="B3085" s="77">
        <v>40</v>
      </c>
      <c r="C3085" s="80">
        <v>0</v>
      </c>
      <c r="D3085" s="80">
        <v>0</v>
      </c>
      <c r="E3085" s="80">
        <v>0</v>
      </c>
      <c r="F3085" s="80">
        <v>0</v>
      </c>
      <c r="G3085" s="80">
        <v>0</v>
      </c>
      <c r="H3085" s="80">
        <v>0</v>
      </c>
      <c r="I3085" s="80">
        <f t="shared" si="137"/>
        <v>1366</v>
      </c>
      <c r="J3085" s="80">
        <v>44</v>
      </c>
      <c r="K3085" s="78">
        <v>102000</v>
      </c>
    </row>
    <row r="3086" spans="1:11">
      <c r="A3086" s="72" t="s">
        <v>107</v>
      </c>
      <c r="B3086" s="77">
        <v>40</v>
      </c>
      <c r="C3086" s="80">
        <v>0</v>
      </c>
      <c r="D3086" s="80">
        <v>0</v>
      </c>
      <c r="E3086" s="80">
        <v>0</v>
      </c>
      <c r="F3086" s="80">
        <v>0</v>
      </c>
      <c r="G3086" s="80">
        <v>0</v>
      </c>
      <c r="H3086" s="80">
        <v>0</v>
      </c>
      <c r="I3086" s="80">
        <f t="shared" si="137"/>
        <v>1390</v>
      </c>
      <c r="J3086" s="80">
        <v>45</v>
      </c>
      <c r="K3086" s="78">
        <v>111000</v>
      </c>
    </row>
    <row r="3087" spans="1:11">
      <c r="A3087" s="72" t="s">
        <v>107</v>
      </c>
      <c r="B3087" s="77">
        <v>40</v>
      </c>
      <c r="C3087" s="80">
        <v>0</v>
      </c>
      <c r="D3087" s="80">
        <v>0</v>
      </c>
      <c r="E3087" s="80">
        <v>0</v>
      </c>
      <c r="F3087" s="80">
        <v>0</v>
      </c>
      <c r="G3087" s="80">
        <v>0</v>
      </c>
      <c r="H3087" s="80">
        <v>0</v>
      </c>
      <c r="I3087" s="80">
        <f t="shared" si="137"/>
        <v>1414</v>
      </c>
      <c r="J3087" s="80">
        <v>46</v>
      </c>
      <c r="K3087" s="78">
        <v>121000</v>
      </c>
    </row>
    <row r="3088" spans="1:11">
      <c r="A3088" s="72" t="s">
        <v>107</v>
      </c>
      <c r="B3088" s="77">
        <v>40</v>
      </c>
      <c r="C3088" s="80">
        <v>0</v>
      </c>
      <c r="D3088" s="80">
        <v>0</v>
      </c>
      <c r="E3088" s="80">
        <v>0</v>
      </c>
      <c r="F3088" s="80">
        <v>0</v>
      </c>
      <c r="G3088" s="80">
        <v>0</v>
      </c>
      <c r="H3088" s="80">
        <v>0</v>
      </c>
      <c r="I3088" s="80">
        <f t="shared" si="137"/>
        <v>1438</v>
      </c>
      <c r="J3088" s="80">
        <v>47</v>
      </c>
      <c r="K3088" s="78">
        <v>131000</v>
      </c>
    </row>
    <row r="3089" spans="1:11">
      <c r="A3089" s="72" t="s">
        <v>107</v>
      </c>
      <c r="B3089" s="77">
        <v>40</v>
      </c>
      <c r="C3089" s="80">
        <v>0</v>
      </c>
      <c r="D3089" s="80">
        <v>0</v>
      </c>
      <c r="E3089" s="80">
        <v>0</v>
      </c>
      <c r="F3089" s="80">
        <v>0</v>
      </c>
      <c r="G3089" s="80">
        <v>0</v>
      </c>
      <c r="H3089" s="80">
        <v>0</v>
      </c>
      <c r="I3089" s="80">
        <f t="shared" si="137"/>
        <v>1462</v>
      </c>
      <c r="J3089" s="80">
        <v>48</v>
      </c>
      <c r="K3089" s="78">
        <v>142000</v>
      </c>
    </row>
    <row r="3090" spans="1:11">
      <c r="A3090" s="72" t="s">
        <v>107</v>
      </c>
      <c r="B3090" s="77">
        <v>40</v>
      </c>
      <c r="C3090" s="80">
        <v>0</v>
      </c>
      <c r="D3090" s="80">
        <v>0</v>
      </c>
      <c r="E3090" s="80">
        <v>0</v>
      </c>
      <c r="F3090" s="80">
        <v>0</v>
      </c>
      <c r="G3090" s="80">
        <v>0</v>
      </c>
      <c r="H3090" s="80">
        <v>0</v>
      </c>
      <c r="I3090" s="80">
        <f t="shared" si="137"/>
        <v>1486</v>
      </c>
      <c r="J3090" s="80">
        <v>49</v>
      </c>
      <c r="K3090" s="78">
        <v>154000</v>
      </c>
    </row>
    <row r="3091" spans="1:11">
      <c r="A3091" s="72" t="s">
        <v>107</v>
      </c>
      <c r="B3091" s="77">
        <v>40</v>
      </c>
      <c r="C3091" s="80">
        <v>0</v>
      </c>
      <c r="D3091" s="80">
        <v>0</v>
      </c>
      <c r="E3091" s="80">
        <v>0</v>
      </c>
      <c r="F3091" s="80">
        <v>0</v>
      </c>
      <c r="G3091" s="80">
        <v>0</v>
      </c>
      <c r="H3091" s="80">
        <v>0</v>
      </c>
      <c r="I3091" s="80">
        <f t="shared" si="137"/>
        <v>1510</v>
      </c>
      <c r="J3091" s="80">
        <v>50</v>
      </c>
      <c r="K3091" s="78">
        <v>167000</v>
      </c>
    </row>
    <row r="3092" spans="1:11">
      <c r="A3092" s="72" t="s">
        <v>107</v>
      </c>
      <c r="B3092" s="77">
        <v>40</v>
      </c>
      <c r="C3092" s="80">
        <v>0</v>
      </c>
      <c r="D3092" s="80">
        <v>0</v>
      </c>
      <c r="E3092" s="80">
        <v>0</v>
      </c>
      <c r="F3092" s="80">
        <v>0</v>
      </c>
      <c r="G3092" s="80">
        <v>0</v>
      </c>
      <c r="H3092" s="80">
        <v>0</v>
      </c>
      <c r="I3092" s="80">
        <f t="shared" si="137"/>
        <v>1534</v>
      </c>
      <c r="J3092" s="80">
        <v>51</v>
      </c>
      <c r="K3092" s="78">
        <v>180500</v>
      </c>
    </row>
    <row r="3093" spans="1:11">
      <c r="A3093" s="72" t="s">
        <v>107</v>
      </c>
      <c r="B3093" s="77">
        <v>40</v>
      </c>
      <c r="C3093" s="80">
        <v>0</v>
      </c>
      <c r="D3093" s="80">
        <v>0</v>
      </c>
      <c r="E3093" s="80">
        <v>0</v>
      </c>
      <c r="F3093" s="80">
        <v>0</v>
      </c>
      <c r="G3093" s="80">
        <v>0</v>
      </c>
      <c r="H3093" s="80">
        <v>0</v>
      </c>
      <c r="I3093" s="80">
        <f t="shared" si="137"/>
        <v>1558</v>
      </c>
      <c r="J3093" s="80">
        <v>52</v>
      </c>
      <c r="K3093" s="78">
        <v>195000</v>
      </c>
    </row>
    <row r="3094" spans="1:11">
      <c r="A3094" s="72" t="s">
        <v>107</v>
      </c>
      <c r="B3094" s="77">
        <v>40</v>
      </c>
      <c r="C3094" s="80">
        <v>0</v>
      </c>
      <c r="D3094" s="80">
        <v>0</v>
      </c>
      <c r="E3094" s="80">
        <v>0</v>
      </c>
      <c r="F3094" s="80">
        <v>0</v>
      </c>
      <c r="G3094" s="80">
        <v>0</v>
      </c>
      <c r="H3094" s="80">
        <v>0</v>
      </c>
      <c r="I3094" s="80">
        <f t="shared" si="137"/>
        <v>1582</v>
      </c>
      <c r="J3094" s="80">
        <v>53</v>
      </c>
      <c r="K3094" s="78">
        <v>210000</v>
      </c>
    </row>
    <row r="3095" spans="1:11">
      <c r="A3095" s="72" t="s">
        <v>107</v>
      </c>
      <c r="B3095" s="77">
        <v>40</v>
      </c>
      <c r="C3095" s="80">
        <v>0</v>
      </c>
      <c r="D3095" s="80">
        <v>0</v>
      </c>
      <c r="E3095" s="80">
        <v>0</v>
      </c>
      <c r="F3095" s="80">
        <v>0</v>
      </c>
      <c r="G3095" s="80">
        <v>0</v>
      </c>
      <c r="H3095" s="80">
        <v>0</v>
      </c>
      <c r="I3095" s="80">
        <f t="shared" si="137"/>
        <v>1606</v>
      </c>
      <c r="J3095" s="80">
        <v>54</v>
      </c>
      <c r="K3095" s="78">
        <v>226500</v>
      </c>
    </row>
    <row r="3096" spans="1:11">
      <c r="A3096" s="72" t="s">
        <v>107</v>
      </c>
      <c r="B3096" s="77">
        <v>40</v>
      </c>
      <c r="C3096" s="80">
        <v>0</v>
      </c>
      <c r="D3096" s="80">
        <v>0</v>
      </c>
      <c r="E3096" s="80">
        <v>0</v>
      </c>
      <c r="F3096" s="80">
        <v>0</v>
      </c>
      <c r="G3096" s="80">
        <v>0</v>
      </c>
      <c r="H3096" s="80">
        <v>0</v>
      </c>
      <c r="I3096" s="80">
        <f t="shared" si="137"/>
        <v>1630</v>
      </c>
      <c r="J3096" s="80">
        <v>55</v>
      </c>
      <c r="K3096" s="78">
        <v>244000</v>
      </c>
    </row>
    <row r="3097" spans="1:11">
      <c r="A3097" s="72" t="s">
        <v>107</v>
      </c>
      <c r="B3097" s="77">
        <v>40</v>
      </c>
      <c r="C3097" s="80">
        <v>0</v>
      </c>
      <c r="D3097" s="80">
        <v>0</v>
      </c>
      <c r="E3097" s="80">
        <v>0</v>
      </c>
      <c r="F3097" s="80">
        <v>0</v>
      </c>
      <c r="G3097" s="80">
        <v>0</v>
      </c>
      <c r="H3097" s="80">
        <v>0</v>
      </c>
      <c r="I3097" s="80">
        <f t="shared" si="137"/>
        <v>1654</v>
      </c>
      <c r="J3097" s="80">
        <v>56</v>
      </c>
      <c r="K3097" s="78">
        <v>262000</v>
      </c>
    </row>
    <row r="3098" spans="1:11">
      <c r="A3098" s="72" t="s">
        <v>107</v>
      </c>
      <c r="B3098" s="77">
        <v>40</v>
      </c>
      <c r="C3098" s="80">
        <v>0</v>
      </c>
      <c r="D3098" s="80">
        <v>0</v>
      </c>
      <c r="E3098" s="80">
        <v>0</v>
      </c>
      <c r="F3098" s="80">
        <v>0</v>
      </c>
      <c r="G3098" s="80">
        <v>0</v>
      </c>
      <c r="H3098" s="80">
        <v>0</v>
      </c>
      <c r="I3098" s="80">
        <f t="shared" si="137"/>
        <v>1678</v>
      </c>
      <c r="J3098" s="80">
        <v>57</v>
      </c>
      <c r="K3098" s="78">
        <v>281500</v>
      </c>
    </row>
    <row r="3099" spans="1:11">
      <c r="A3099" s="72" t="s">
        <v>107</v>
      </c>
      <c r="B3099" s="77">
        <v>40</v>
      </c>
      <c r="C3099" s="80">
        <v>0</v>
      </c>
      <c r="D3099" s="80">
        <v>0</v>
      </c>
      <c r="E3099" s="80">
        <v>0</v>
      </c>
      <c r="F3099" s="80">
        <v>0</v>
      </c>
      <c r="G3099" s="80">
        <v>0</v>
      </c>
      <c r="H3099" s="80">
        <v>0</v>
      </c>
      <c r="I3099" s="80">
        <f t="shared" si="137"/>
        <v>1702</v>
      </c>
      <c r="J3099" s="80">
        <v>58</v>
      </c>
      <c r="K3099" s="78">
        <v>302500</v>
      </c>
    </row>
    <row r="3100" spans="1:11">
      <c r="A3100" s="72" t="s">
        <v>107</v>
      </c>
      <c r="B3100" s="77">
        <v>40</v>
      </c>
      <c r="C3100" s="80">
        <v>0</v>
      </c>
      <c r="D3100" s="80">
        <v>0</v>
      </c>
      <c r="E3100" s="80">
        <v>0</v>
      </c>
      <c r="F3100" s="80">
        <v>0</v>
      </c>
      <c r="G3100" s="80">
        <v>0</v>
      </c>
      <c r="H3100" s="80">
        <v>0</v>
      </c>
      <c r="I3100" s="80">
        <f t="shared" si="137"/>
        <v>1726</v>
      </c>
      <c r="J3100" s="80">
        <v>59</v>
      </c>
      <c r="K3100" s="78">
        <v>324000</v>
      </c>
    </row>
    <row r="3101" spans="1:11">
      <c r="A3101" s="72" t="s">
        <v>107</v>
      </c>
      <c r="B3101" s="77">
        <v>40</v>
      </c>
      <c r="C3101" s="80">
        <v>0</v>
      </c>
      <c r="D3101" s="80">
        <v>0</v>
      </c>
      <c r="E3101" s="80">
        <v>0</v>
      </c>
      <c r="F3101" s="80">
        <v>0</v>
      </c>
      <c r="G3101" s="80">
        <v>0</v>
      </c>
      <c r="H3101" s="80">
        <v>0</v>
      </c>
      <c r="I3101" s="80">
        <f t="shared" si="137"/>
        <v>1750</v>
      </c>
      <c r="J3101" s="80">
        <v>60</v>
      </c>
      <c r="K3101" s="78">
        <v>347500</v>
      </c>
    </row>
    <row r="3102" spans="1:11">
      <c r="A3102" s="72" t="s">
        <v>107</v>
      </c>
      <c r="B3102" s="77">
        <v>40</v>
      </c>
      <c r="C3102" s="80">
        <v>0</v>
      </c>
      <c r="D3102" s="80">
        <v>0</v>
      </c>
      <c r="E3102" s="80">
        <v>0</v>
      </c>
      <c r="F3102" s="80">
        <v>0</v>
      </c>
      <c r="G3102" s="80">
        <v>0</v>
      </c>
      <c r="H3102" s="80">
        <v>0</v>
      </c>
      <c r="I3102" s="80">
        <f t="shared" si="137"/>
        <v>1774</v>
      </c>
      <c r="J3102" s="80">
        <v>61</v>
      </c>
      <c r="K3102" s="78">
        <v>372000</v>
      </c>
    </row>
    <row r="3103" spans="1:11">
      <c r="A3103" s="72" t="s">
        <v>107</v>
      </c>
      <c r="B3103" s="77">
        <v>40</v>
      </c>
      <c r="C3103" s="80">
        <v>0</v>
      </c>
      <c r="D3103" s="80">
        <v>0</v>
      </c>
      <c r="E3103" s="80">
        <v>0</v>
      </c>
      <c r="F3103" s="80">
        <v>0</v>
      </c>
      <c r="G3103" s="80">
        <v>0</v>
      </c>
      <c r="H3103" s="80">
        <v>0</v>
      </c>
      <c r="I3103" s="80">
        <f t="shared" si="137"/>
        <v>1798</v>
      </c>
      <c r="J3103" s="80">
        <v>62</v>
      </c>
      <c r="K3103" s="78">
        <v>398000</v>
      </c>
    </row>
    <row r="3104" spans="1:11">
      <c r="A3104" s="72" t="s">
        <v>107</v>
      </c>
      <c r="B3104" s="77">
        <v>40</v>
      </c>
      <c r="C3104" s="80">
        <v>0</v>
      </c>
      <c r="D3104" s="80">
        <v>0</v>
      </c>
      <c r="E3104" s="80">
        <v>0</v>
      </c>
      <c r="F3104" s="80">
        <v>0</v>
      </c>
      <c r="G3104" s="80">
        <v>0</v>
      </c>
      <c r="H3104" s="80">
        <v>0</v>
      </c>
      <c r="I3104" s="80">
        <f t="shared" si="137"/>
        <v>1822</v>
      </c>
      <c r="J3104" s="80">
        <v>63</v>
      </c>
      <c r="K3104" s="78">
        <v>425500</v>
      </c>
    </row>
    <row r="3105" spans="1:11">
      <c r="A3105" s="72" t="s">
        <v>107</v>
      </c>
      <c r="B3105" s="77">
        <v>40</v>
      </c>
      <c r="C3105" s="80">
        <v>0</v>
      </c>
      <c r="D3105" s="80">
        <v>0</v>
      </c>
      <c r="E3105" s="80">
        <v>0</v>
      </c>
      <c r="F3105" s="80">
        <v>0</v>
      </c>
      <c r="G3105" s="80">
        <v>0</v>
      </c>
      <c r="H3105" s="80">
        <v>0</v>
      </c>
      <c r="I3105" s="80">
        <f t="shared" si="137"/>
        <v>1846</v>
      </c>
      <c r="J3105" s="80">
        <v>64</v>
      </c>
      <c r="K3105" s="78">
        <v>454000</v>
      </c>
    </row>
    <row r="3106" spans="1:11">
      <c r="A3106" s="72" t="s">
        <v>107</v>
      </c>
      <c r="B3106" s="77">
        <v>40</v>
      </c>
      <c r="C3106" s="80">
        <v>0</v>
      </c>
      <c r="D3106" s="80">
        <v>0</v>
      </c>
      <c r="E3106" s="80">
        <v>0</v>
      </c>
      <c r="F3106" s="80">
        <v>0</v>
      </c>
      <c r="G3106" s="80">
        <v>0</v>
      </c>
      <c r="H3106" s="80">
        <v>0</v>
      </c>
      <c r="I3106" s="80">
        <f t="shared" si="137"/>
        <v>1870</v>
      </c>
      <c r="J3106" s="80">
        <v>65</v>
      </c>
      <c r="K3106" s="78">
        <v>485000</v>
      </c>
    </row>
    <row r="3107" spans="1:11">
      <c r="A3107" s="72" t="s">
        <v>107</v>
      </c>
      <c r="B3107" s="77">
        <v>40</v>
      </c>
      <c r="C3107" s="80">
        <v>0</v>
      </c>
      <c r="D3107" s="80">
        <v>0</v>
      </c>
      <c r="E3107" s="80">
        <v>0</v>
      </c>
      <c r="F3107" s="80">
        <v>0</v>
      </c>
      <c r="G3107" s="80">
        <v>0</v>
      </c>
      <c r="H3107" s="80">
        <v>0</v>
      </c>
      <c r="I3107" s="80">
        <f t="shared" ref="I3107:I3121" si="138">334+24*(J3107-1)</f>
        <v>1894</v>
      </c>
      <c r="J3107" s="80">
        <v>66</v>
      </c>
      <c r="K3107" s="78">
        <v>516500</v>
      </c>
    </row>
    <row r="3108" spans="1:11">
      <c r="A3108" s="72" t="s">
        <v>107</v>
      </c>
      <c r="B3108" s="77">
        <v>40</v>
      </c>
      <c r="C3108" s="80">
        <v>0</v>
      </c>
      <c r="D3108" s="80">
        <v>0</v>
      </c>
      <c r="E3108" s="80">
        <v>0</v>
      </c>
      <c r="F3108" s="80">
        <v>0</v>
      </c>
      <c r="G3108" s="80">
        <v>0</v>
      </c>
      <c r="H3108" s="80">
        <v>0</v>
      </c>
      <c r="I3108" s="80">
        <f t="shared" si="138"/>
        <v>1918</v>
      </c>
      <c r="J3108" s="80">
        <v>67</v>
      </c>
      <c r="K3108" s="78">
        <v>551000</v>
      </c>
    </row>
    <row r="3109" spans="1:11">
      <c r="A3109" s="72" t="s">
        <v>107</v>
      </c>
      <c r="B3109" s="77">
        <v>40</v>
      </c>
      <c r="C3109" s="80">
        <v>0</v>
      </c>
      <c r="D3109" s="80">
        <v>0</v>
      </c>
      <c r="E3109" s="80">
        <v>0</v>
      </c>
      <c r="F3109" s="80">
        <v>0</v>
      </c>
      <c r="G3109" s="80">
        <v>0</v>
      </c>
      <c r="H3109" s="80">
        <v>0</v>
      </c>
      <c r="I3109" s="80">
        <f t="shared" si="138"/>
        <v>1942</v>
      </c>
      <c r="J3109" s="80">
        <v>68</v>
      </c>
      <c r="K3109" s="78">
        <v>587000</v>
      </c>
    </row>
    <row r="3110" spans="1:11">
      <c r="A3110" s="72" t="s">
        <v>107</v>
      </c>
      <c r="B3110" s="77">
        <v>40</v>
      </c>
      <c r="C3110" s="80">
        <v>0</v>
      </c>
      <c r="D3110" s="80">
        <v>0</v>
      </c>
      <c r="E3110" s="80">
        <v>0</v>
      </c>
      <c r="F3110" s="80">
        <v>0</v>
      </c>
      <c r="G3110" s="80">
        <v>0</v>
      </c>
      <c r="H3110" s="80">
        <v>0</v>
      </c>
      <c r="I3110" s="80">
        <f t="shared" si="138"/>
        <v>1966</v>
      </c>
      <c r="J3110" s="80">
        <v>69</v>
      </c>
      <c r="K3110" s="78">
        <v>624500</v>
      </c>
    </row>
    <row r="3111" spans="1:11">
      <c r="A3111" s="72" t="s">
        <v>107</v>
      </c>
      <c r="B3111" s="77">
        <v>40</v>
      </c>
      <c r="C3111" s="80">
        <v>0</v>
      </c>
      <c r="D3111" s="80">
        <v>0</v>
      </c>
      <c r="E3111" s="80">
        <v>0</v>
      </c>
      <c r="F3111" s="80">
        <v>0</v>
      </c>
      <c r="G3111" s="80">
        <v>0</v>
      </c>
      <c r="H3111" s="80">
        <v>0</v>
      </c>
      <c r="I3111" s="80">
        <f t="shared" si="138"/>
        <v>1990</v>
      </c>
      <c r="J3111" s="80">
        <v>70</v>
      </c>
      <c r="K3111" s="78">
        <v>664000</v>
      </c>
    </row>
    <row r="3112" spans="1:11">
      <c r="A3112" s="72" t="s">
        <v>107</v>
      </c>
      <c r="B3112" s="77">
        <v>40</v>
      </c>
      <c r="C3112" s="80">
        <v>0</v>
      </c>
      <c r="D3112" s="80">
        <v>0</v>
      </c>
      <c r="E3112" s="80">
        <v>0</v>
      </c>
      <c r="F3112" s="80">
        <v>0</v>
      </c>
      <c r="G3112" s="80">
        <v>0</v>
      </c>
      <c r="H3112" s="80">
        <v>0</v>
      </c>
      <c r="I3112" s="80">
        <f t="shared" si="138"/>
        <v>2014</v>
      </c>
      <c r="J3112" s="80">
        <v>71</v>
      </c>
      <c r="K3112" s="78">
        <v>706000</v>
      </c>
    </row>
    <row r="3113" spans="1:11">
      <c r="A3113" s="72" t="s">
        <v>107</v>
      </c>
      <c r="B3113" s="77">
        <v>40</v>
      </c>
      <c r="C3113" s="80">
        <v>0</v>
      </c>
      <c r="D3113" s="80">
        <v>0</v>
      </c>
      <c r="E3113" s="80">
        <v>0</v>
      </c>
      <c r="F3113" s="80">
        <v>0</v>
      </c>
      <c r="G3113" s="80">
        <v>0</v>
      </c>
      <c r="H3113" s="80">
        <v>0</v>
      </c>
      <c r="I3113" s="80">
        <f t="shared" si="138"/>
        <v>2038</v>
      </c>
      <c r="J3113" s="80">
        <v>72</v>
      </c>
      <c r="K3113" s="78">
        <v>749500</v>
      </c>
    </row>
    <row r="3114" spans="1:11">
      <c r="A3114" s="72" t="s">
        <v>107</v>
      </c>
      <c r="B3114" s="77">
        <v>40</v>
      </c>
      <c r="C3114" s="80">
        <v>0</v>
      </c>
      <c r="D3114" s="80">
        <v>0</v>
      </c>
      <c r="E3114" s="80">
        <v>0</v>
      </c>
      <c r="F3114" s="80">
        <v>0</v>
      </c>
      <c r="G3114" s="80">
        <v>0</v>
      </c>
      <c r="H3114" s="80">
        <v>0</v>
      </c>
      <c r="I3114" s="80">
        <f t="shared" si="138"/>
        <v>2062</v>
      </c>
      <c r="J3114" s="80">
        <v>73</v>
      </c>
      <c r="K3114" s="78">
        <v>796000</v>
      </c>
    </row>
    <row r="3115" spans="1:11">
      <c r="A3115" s="72" t="s">
        <v>107</v>
      </c>
      <c r="B3115" s="77">
        <v>40</v>
      </c>
      <c r="C3115" s="80">
        <v>0</v>
      </c>
      <c r="D3115" s="80">
        <v>0</v>
      </c>
      <c r="E3115" s="80">
        <v>0</v>
      </c>
      <c r="F3115" s="80">
        <v>0</v>
      </c>
      <c r="G3115" s="80">
        <v>0</v>
      </c>
      <c r="H3115" s="80">
        <v>0</v>
      </c>
      <c r="I3115" s="80">
        <f t="shared" si="138"/>
        <v>2086</v>
      </c>
      <c r="J3115" s="80">
        <v>74</v>
      </c>
      <c r="K3115" s="78">
        <v>845000</v>
      </c>
    </row>
    <row r="3116" spans="1:11">
      <c r="A3116" s="72" t="s">
        <v>107</v>
      </c>
      <c r="B3116" s="77">
        <v>40</v>
      </c>
      <c r="C3116" s="80">
        <v>0</v>
      </c>
      <c r="D3116" s="80">
        <v>0</v>
      </c>
      <c r="E3116" s="80">
        <v>0</v>
      </c>
      <c r="F3116" s="80">
        <v>0</v>
      </c>
      <c r="G3116" s="80">
        <v>0</v>
      </c>
      <c r="H3116" s="80">
        <v>0</v>
      </c>
      <c r="I3116" s="80">
        <f t="shared" si="138"/>
        <v>2110</v>
      </c>
      <c r="J3116" s="80">
        <v>75</v>
      </c>
      <c r="K3116" s="78">
        <v>896000</v>
      </c>
    </row>
    <row r="3117" spans="1:11">
      <c r="A3117" s="72" t="s">
        <v>107</v>
      </c>
      <c r="B3117" s="77">
        <v>40</v>
      </c>
      <c r="C3117" s="80">
        <v>0</v>
      </c>
      <c r="D3117" s="80">
        <v>0</v>
      </c>
      <c r="E3117" s="80">
        <v>0</v>
      </c>
      <c r="F3117" s="80">
        <v>0</v>
      </c>
      <c r="G3117" s="80">
        <v>0</v>
      </c>
      <c r="H3117" s="80">
        <v>0</v>
      </c>
      <c r="I3117" s="80">
        <f t="shared" si="138"/>
        <v>2134</v>
      </c>
      <c r="J3117" s="80">
        <v>76</v>
      </c>
      <c r="K3117" s="78">
        <v>949000</v>
      </c>
    </row>
    <row r="3118" spans="1:11">
      <c r="A3118" s="72" t="s">
        <v>107</v>
      </c>
      <c r="B3118" s="77">
        <v>40</v>
      </c>
      <c r="C3118" s="80">
        <v>0</v>
      </c>
      <c r="D3118" s="80">
        <v>0</v>
      </c>
      <c r="E3118" s="80">
        <v>0</v>
      </c>
      <c r="F3118" s="80">
        <v>0</v>
      </c>
      <c r="G3118" s="80">
        <v>0</v>
      </c>
      <c r="H3118" s="80">
        <v>0</v>
      </c>
      <c r="I3118" s="80">
        <f t="shared" si="138"/>
        <v>2158</v>
      </c>
      <c r="J3118" s="80">
        <v>77</v>
      </c>
      <c r="K3118" s="78">
        <v>1005500</v>
      </c>
    </row>
    <row r="3119" spans="1:11">
      <c r="A3119" s="72" t="s">
        <v>107</v>
      </c>
      <c r="B3119" s="77">
        <v>40</v>
      </c>
      <c r="C3119" s="80">
        <v>0</v>
      </c>
      <c r="D3119" s="80">
        <v>0</v>
      </c>
      <c r="E3119" s="80">
        <v>0</v>
      </c>
      <c r="F3119" s="80">
        <v>0</v>
      </c>
      <c r="G3119" s="80">
        <v>0</v>
      </c>
      <c r="H3119" s="80">
        <v>0</v>
      </c>
      <c r="I3119" s="80">
        <f t="shared" si="138"/>
        <v>2182</v>
      </c>
      <c r="J3119" s="80">
        <v>78</v>
      </c>
      <c r="K3119" s="78">
        <v>1064500</v>
      </c>
    </row>
    <row r="3120" spans="1:11">
      <c r="A3120" s="72" t="s">
        <v>107</v>
      </c>
      <c r="B3120" s="77">
        <v>40</v>
      </c>
      <c r="C3120" s="80">
        <v>0</v>
      </c>
      <c r="D3120" s="80">
        <v>0</v>
      </c>
      <c r="E3120" s="80">
        <v>0</v>
      </c>
      <c r="F3120" s="80">
        <v>0</v>
      </c>
      <c r="G3120" s="80">
        <v>0</v>
      </c>
      <c r="H3120" s="80">
        <v>0</v>
      </c>
      <c r="I3120" s="80">
        <f t="shared" si="138"/>
        <v>2206</v>
      </c>
      <c r="J3120" s="80">
        <v>79</v>
      </c>
      <c r="K3120" s="78">
        <v>1127000</v>
      </c>
    </row>
    <row r="3121" spans="1:11">
      <c r="A3121" s="72" t="s">
        <v>107</v>
      </c>
      <c r="B3121" s="77">
        <v>40</v>
      </c>
      <c r="C3121" s="80">
        <v>0</v>
      </c>
      <c r="D3121" s="80">
        <v>0</v>
      </c>
      <c r="E3121" s="80">
        <v>0</v>
      </c>
      <c r="F3121" s="80">
        <v>0</v>
      </c>
      <c r="G3121" s="80">
        <v>0</v>
      </c>
      <c r="H3121" s="80">
        <v>0</v>
      </c>
      <c r="I3121" s="80">
        <f t="shared" si="138"/>
        <v>2230</v>
      </c>
      <c r="J3121" s="80">
        <v>80</v>
      </c>
      <c r="K3121" s="78">
        <v>1191500</v>
      </c>
    </row>
    <row r="3122" spans="1:11">
      <c r="A3122" s="82" t="s">
        <v>108</v>
      </c>
      <c r="B3122" s="80">
        <v>60</v>
      </c>
      <c r="C3122" s="80">
        <v>0</v>
      </c>
      <c r="D3122" s="80">
        <v>0</v>
      </c>
      <c r="E3122" s="80">
        <v>0</v>
      </c>
      <c r="F3122" s="80">
        <v>0</v>
      </c>
      <c r="G3122" s="80">
        <v>0</v>
      </c>
      <c r="H3122" s="80">
        <v>0</v>
      </c>
      <c r="I3122" s="80">
        <f>440+32*(J3122-1)</f>
        <v>440</v>
      </c>
      <c r="J3122" s="80">
        <v>1</v>
      </c>
      <c r="K3122" s="78">
        <v>110</v>
      </c>
    </row>
    <row r="3123" spans="1:11">
      <c r="A3123" s="82" t="s">
        <v>108</v>
      </c>
      <c r="B3123" s="80">
        <v>60</v>
      </c>
      <c r="C3123" s="80">
        <v>0</v>
      </c>
      <c r="D3123" s="80">
        <v>0</v>
      </c>
      <c r="E3123" s="80">
        <v>0</v>
      </c>
      <c r="F3123" s="80">
        <v>0</v>
      </c>
      <c r="G3123" s="80">
        <v>0</v>
      </c>
      <c r="H3123" s="80">
        <v>0</v>
      </c>
      <c r="I3123" s="80">
        <f t="shared" ref="I3123:I3186" si="139">440+32*(J3123-1)</f>
        <v>472</v>
      </c>
      <c r="J3123" s="80">
        <v>2</v>
      </c>
      <c r="K3123" s="78">
        <v>150</v>
      </c>
    </row>
    <row r="3124" spans="1:11">
      <c r="A3124" s="82" t="s">
        <v>108</v>
      </c>
      <c r="B3124" s="80">
        <v>60</v>
      </c>
      <c r="C3124" s="80">
        <v>0</v>
      </c>
      <c r="D3124" s="80">
        <v>0</v>
      </c>
      <c r="E3124" s="80">
        <v>0</v>
      </c>
      <c r="F3124" s="80">
        <v>0</v>
      </c>
      <c r="G3124" s="80">
        <v>0</v>
      </c>
      <c r="H3124" s="80">
        <v>0</v>
      </c>
      <c r="I3124" s="80">
        <f t="shared" si="139"/>
        <v>504</v>
      </c>
      <c r="J3124" s="80">
        <v>3</v>
      </c>
      <c r="K3124" s="78">
        <v>195</v>
      </c>
    </row>
    <row r="3125" spans="1:11">
      <c r="A3125" s="82" t="s">
        <v>108</v>
      </c>
      <c r="B3125" s="80">
        <v>60</v>
      </c>
      <c r="C3125" s="80">
        <v>0</v>
      </c>
      <c r="D3125" s="80">
        <v>0</v>
      </c>
      <c r="E3125" s="80">
        <v>0</v>
      </c>
      <c r="F3125" s="80">
        <v>0</v>
      </c>
      <c r="G3125" s="80">
        <v>0</v>
      </c>
      <c r="H3125" s="80">
        <v>0</v>
      </c>
      <c r="I3125" s="80">
        <f t="shared" si="139"/>
        <v>536</v>
      </c>
      <c r="J3125" s="80">
        <v>4</v>
      </c>
      <c r="K3125" s="78">
        <v>250</v>
      </c>
    </row>
    <row r="3126" spans="1:11">
      <c r="A3126" s="82" t="s">
        <v>108</v>
      </c>
      <c r="B3126" s="80">
        <v>60</v>
      </c>
      <c r="C3126" s="80">
        <v>0</v>
      </c>
      <c r="D3126" s="80">
        <v>0</v>
      </c>
      <c r="E3126" s="80">
        <v>0</v>
      </c>
      <c r="F3126" s="80">
        <v>0</v>
      </c>
      <c r="G3126" s="80">
        <v>0</v>
      </c>
      <c r="H3126" s="80">
        <v>0</v>
      </c>
      <c r="I3126" s="80">
        <f t="shared" si="139"/>
        <v>568</v>
      </c>
      <c r="J3126" s="80">
        <v>5</v>
      </c>
      <c r="K3126" s="78">
        <v>325</v>
      </c>
    </row>
    <row r="3127" spans="1:11">
      <c r="A3127" s="82" t="s">
        <v>108</v>
      </c>
      <c r="B3127" s="80">
        <v>60</v>
      </c>
      <c r="C3127" s="80">
        <v>0</v>
      </c>
      <c r="D3127" s="80">
        <v>0</v>
      </c>
      <c r="E3127" s="80">
        <v>0</v>
      </c>
      <c r="F3127" s="80">
        <v>0</v>
      </c>
      <c r="G3127" s="80">
        <v>0</v>
      </c>
      <c r="H3127" s="80">
        <v>0</v>
      </c>
      <c r="I3127" s="80">
        <f t="shared" si="139"/>
        <v>600</v>
      </c>
      <c r="J3127" s="80">
        <v>6</v>
      </c>
      <c r="K3127" s="78">
        <v>440</v>
      </c>
    </row>
    <row r="3128" spans="1:11">
      <c r="A3128" s="82" t="s">
        <v>108</v>
      </c>
      <c r="B3128" s="80">
        <v>60</v>
      </c>
      <c r="C3128" s="80">
        <v>0</v>
      </c>
      <c r="D3128" s="80">
        <v>0</v>
      </c>
      <c r="E3128" s="80">
        <v>0</v>
      </c>
      <c r="F3128" s="80">
        <v>0</v>
      </c>
      <c r="G3128" s="80">
        <v>0</v>
      </c>
      <c r="H3128" s="80">
        <v>0</v>
      </c>
      <c r="I3128" s="80">
        <f t="shared" si="139"/>
        <v>632</v>
      </c>
      <c r="J3128" s="80">
        <v>7</v>
      </c>
      <c r="K3128" s="78">
        <v>600</v>
      </c>
    </row>
    <row r="3129" spans="1:11">
      <c r="A3129" s="82" t="s">
        <v>108</v>
      </c>
      <c r="B3129" s="80">
        <v>60</v>
      </c>
      <c r="C3129" s="80">
        <v>0</v>
      </c>
      <c r="D3129" s="80">
        <v>0</v>
      </c>
      <c r="E3129" s="80">
        <v>0</v>
      </c>
      <c r="F3129" s="80">
        <v>0</v>
      </c>
      <c r="G3129" s="80">
        <v>0</v>
      </c>
      <c r="H3129" s="80">
        <v>0</v>
      </c>
      <c r="I3129" s="80">
        <f t="shared" si="139"/>
        <v>664</v>
      </c>
      <c r="J3129" s="80">
        <v>8</v>
      </c>
      <c r="K3129" s="78">
        <v>750</v>
      </c>
    </row>
    <row r="3130" spans="1:11">
      <c r="A3130" s="82" t="s">
        <v>108</v>
      </c>
      <c r="B3130" s="80">
        <v>60</v>
      </c>
      <c r="C3130" s="80">
        <v>0</v>
      </c>
      <c r="D3130" s="80">
        <v>0</v>
      </c>
      <c r="E3130" s="80">
        <v>0</v>
      </c>
      <c r="F3130" s="80">
        <v>0</v>
      </c>
      <c r="G3130" s="80">
        <v>0</v>
      </c>
      <c r="H3130" s="80">
        <v>0</v>
      </c>
      <c r="I3130" s="80">
        <f t="shared" si="139"/>
        <v>696</v>
      </c>
      <c r="J3130" s="80">
        <v>9</v>
      </c>
      <c r="K3130" s="78">
        <v>900</v>
      </c>
    </row>
    <row r="3131" spans="1:11">
      <c r="A3131" s="82" t="s">
        <v>108</v>
      </c>
      <c r="B3131" s="80">
        <v>60</v>
      </c>
      <c r="C3131" s="80">
        <v>0</v>
      </c>
      <c r="D3131" s="80">
        <v>0</v>
      </c>
      <c r="E3131" s="80">
        <v>0</v>
      </c>
      <c r="F3131" s="80">
        <v>0</v>
      </c>
      <c r="G3131" s="80">
        <v>0</v>
      </c>
      <c r="H3131" s="80">
        <v>0</v>
      </c>
      <c r="I3131" s="80">
        <f t="shared" si="139"/>
        <v>728</v>
      </c>
      <c r="J3131" s="80">
        <v>10</v>
      </c>
      <c r="K3131" s="78">
        <v>1150</v>
      </c>
    </row>
    <row r="3132" spans="1:11">
      <c r="A3132" s="82" t="s">
        <v>108</v>
      </c>
      <c r="B3132" s="80">
        <v>60</v>
      </c>
      <c r="C3132" s="80">
        <v>0</v>
      </c>
      <c r="D3132" s="80">
        <v>0</v>
      </c>
      <c r="E3132" s="80">
        <v>0</v>
      </c>
      <c r="F3132" s="80">
        <v>0</v>
      </c>
      <c r="G3132" s="80">
        <v>0</v>
      </c>
      <c r="H3132" s="80">
        <v>0</v>
      </c>
      <c r="I3132" s="80">
        <f t="shared" si="139"/>
        <v>760</v>
      </c>
      <c r="J3132" s="80">
        <v>11</v>
      </c>
      <c r="K3132" s="78">
        <v>1450</v>
      </c>
    </row>
    <row r="3133" spans="1:11">
      <c r="A3133" s="82" t="s">
        <v>108</v>
      </c>
      <c r="B3133" s="80">
        <v>60</v>
      </c>
      <c r="C3133" s="80">
        <v>0</v>
      </c>
      <c r="D3133" s="80">
        <v>0</v>
      </c>
      <c r="E3133" s="80">
        <v>0</v>
      </c>
      <c r="F3133" s="80">
        <v>0</v>
      </c>
      <c r="G3133" s="80">
        <v>0</v>
      </c>
      <c r="H3133" s="80">
        <v>0</v>
      </c>
      <c r="I3133" s="80">
        <f t="shared" si="139"/>
        <v>792</v>
      </c>
      <c r="J3133" s="80">
        <v>12</v>
      </c>
      <c r="K3133" s="78">
        <v>1700</v>
      </c>
    </row>
    <row r="3134" spans="1:11">
      <c r="A3134" s="82" t="s">
        <v>108</v>
      </c>
      <c r="B3134" s="80">
        <v>60</v>
      </c>
      <c r="C3134" s="80">
        <v>0</v>
      </c>
      <c r="D3134" s="80">
        <v>0</v>
      </c>
      <c r="E3134" s="80">
        <v>0</v>
      </c>
      <c r="F3134" s="80">
        <v>0</v>
      </c>
      <c r="G3134" s="80">
        <v>0</v>
      </c>
      <c r="H3134" s="80">
        <v>0</v>
      </c>
      <c r="I3134" s="80">
        <f t="shared" si="139"/>
        <v>824</v>
      </c>
      <c r="J3134" s="80">
        <v>13</v>
      </c>
      <c r="K3134" s="78">
        <v>2100</v>
      </c>
    </row>
    <row r="3135" spans="1:11">
      <c r="A3135" s="82" t="s">
        <v>108</v>
      </c>
      <c r="B3135" s="80">
        <v>60</v>
      </c>
      <c r="C3135" s="80">
        <v>0</v>
      </c>
      <c r="D3135" s="80">
        <v>0</v>
      </c>
      <c r="E3135" s="80">
        <v>0</v>
      </c>
      <c r="F3135" s="80">
        <v>0</v>
      </c>
      <c r="G3135" s="80">
        <v>0</v>
      </c>
      <c r="H3135" s="80">
        <v>0</v>
      </c>
      <c r="I3135" s="80">
        <f t="shared" si="139"/>
        <v>856</v>
      </c>
      <c r="J3135" s="80">
        <v>14</v>
      </c>
      <c r="K3135" s="78">
        <v>2500</v>
      </c>
    </row>
    <row r="3136" spans="1:11">
      <c r="A3136" s="82" t="s">
        <v>108</v>
      </c>
      <c r="B3136" s="80">
        <v>60</v>
      </c>
      <c r="C3136" s="80">
        <v>0</v>
      </c>
      <c r="D3136" s="80">
        <v>0</v>
      </c>
      <c r="E3136" s="80">
        <v>0</v>
      </c>
      <c r="F3136" s="80">
        <v>0</v>
      </c>
      <c r="G3136" s="80">
        <v>0</v>
      </c>
      <c r="H3136" s="80">
        <v>0</v>
      </c>
      <c r="I3136" s="80">
        <f t="shared" si="139"/>
        <v>888</v>
      </c>
      <c r="J3136" s="80">
        <v>15</v>
      </c>
      <c r="K3136" s="78">
        <v>3050</v>
      </c>
    </row>
    <row r="3137" spans="1:11">
      <c r="A3137" s="82" t="s">
        <v>108</v>
      </c>
      <c r="B3137" s="80">
        <v>60</v>
      </c>
      <c r="C3137" s="80">
        <v>0</v>
      </c>
      <c r="D3137" s="80">
        <v>0</v>
      </c>
      <c r="E3137" s="80">
        <v>0</v>
      </c>
      <c r="F3137" s="80">
        <v>0</v>
      </c>
      <c r="G3137" s="80">
        <v>0</v>
      </c>
      <c r="H3137" s="80">
        <v>0</v>
      </c>
      <c r="I3137" s="80">
        <f t="shared" si="139"/>
        <v>920</v>
      </c>
      <c r="J3137" s="80">
        <v>16</v>
      </c>
      <c r="K3137" s="78">
        <v>3600</v>
      </c>
    </row>
    <row r="3138" spans="1:11">
      <c r="A3138" s="82" t="s">
        <v>108</v>
      </c>
      <c r="B3138" s="80">
        <v>60</v>
      </c>
      <c r="C3138" s="80">
        <v>0</v>
      </c>
      <c r="D3138" s="80">
        <v>0</v>
      </c>
      <c r="E3138" s="80">
        <v>0</v>
      </c>
      <c r="F3138" s="80">
        <v>0</v>
      </c>
      <c r="G3138" s="80">
        <v>0</v>
      </c>
      <c r="H3138" s="80">
        <v>0</v>
      </c>
      <c r="I3138" s="80">
        <f t="shared" si="139"/>
        <v>952</v>
      </c>
      <c r="J3138" s="80">
        <v>17</v>
      </c>
      <c r="K3138" s="78">
        <v>4300</v>
      </c>
    </row>
    <row r="3139" spans="1:11">
      <c r="A3139" s="82" t="s">
        <v>108</v>
      </c>
      <c r="B3139" s="80">
        <v>60</v>
      </c>
      <c r="C3139" s="80">
        <v>0</v>
      </c>
      <c r="D3139" s="80">
        <v>0</v>
      </c>
      <c r="E3139" s="80">
        <v>0</v>
      </c>
      <c r="F3139" s="80">
        <v>0</v>
      </c>
      <c r="G3139" s="80">
        <v>0</v>
      </c>
      <c r="H3139" s="80">
        <v>0</v>
      </c>
      <c r="I3139" s="80">
        <f t="shared" si="139"/>
        <v>984</v>
      </c>
      <c r="J3139" s="80">
        <v>18</v>
      </c>
      <c r="K3139" s="78">
        <v>5000</v>
      </c>
    </row>
    <row r="3140" spans="1:11">
      <c r="A3140" s="82" t="s">
        <v>108</v>
      </c>
      <c r="B3140" s="80">
        <v>60</v>
      </c>
      <c r="C3140" s="80">
        <v>0</v>
      </c>
      <c r="D3140" s="80">
        <v>0</v>
      </c>
      <c r="E3140" s="80">
        <v>0</v>
      </c>
      <c r="F3140" s="80">
        <v>0</v>
      </c>
      <c r="G3140" s="80">
        <v>0</v>
      </c>
      <c r="H3140" s="80">
        <v>0</v>
      </c>
      <c r="I3140" s="80">
        <f t="shared" si="139"/>
        <v>1016</v>
      </c>
      <c r="J3140" s="80">
        <v>19</v>
      </c>
      <c r="K3140" s="78">
        <v>5850</v>
      </c>
    </row>
    <row r="3141" spans="1:11">
      <c r="A3141" s="82" t="s">
        <v>108</v>
      </c>
      <c r="B3141" s="80">
        <v>60</v>
      </c>
      <c r="C3141" s="80">
        <v>0</v>
      </c>
      <c r="D3141" s="80">
        <v>0</v>
      </c>
      <c r="E3141" s="80">
        <v>0</v>
      </c>
      <c r="F3141" s="80">
        <v>0</v>
      </c>
      <c r="G3141" s="80">
        <v>0</v>
      </c>
      <c r="H3141" s="80">
        <v>0</v>
      </c>
      <c r="I3141" s="80">
        <f t="shared" si="139"/>
        <v>1048</v>
      </c>
      <c r="J3141" s="80">
        <v>20</v>
      </c>
      <c r="K3141" s="78">
        <v>6800</v>
      </c>
    </row>
    <row r="3142" spans="1:11">
      <c r="A3142" s="82" t="s">
        <v>108</v>
      </c>
      <c r="B3142" s="80">
        <v>60</v>
      </c>
      <c r="C3142" s="80">
        <v>0</v>
      </c>
      <c r="D3142" s="80">
        <v>0</v>
      </c>
      <c r="E3142" s="80">
        <v>0</v>
      </c>
      <c r="F3142" s="80">
        <v>0</v>
      </c>
      <c r="G3142" s="80">
        <v>0</v>
      </c>
      <c r="H3142" s="80">
        <v>0</v>
      </c>
      <c r="I3142" s="80">
        <f t="shared" si="139"/>
        <v>1080</v>
      </c>
      <c r="J3142" s="80">
        <v>21</v>
      </c>
      <c r="K3142" s="78">
        <v>7950</v>
      </c>
    </row>
    <row r="3143" spans="1:11">
      <c r="A3143" s="82" t="s">
        <v>108</v>
      </c>
      <c r="B3143" s="80">
        <v>60</v>
      </c>
      <c r="C3143" s="80">
        <v>0</v>
      </c>
      <c r="D3143" s="80">
        <v>0</v>
      </c>
      <c r="E3143" s="80">
        <v>0</v>
      </c>
      <c r="F3143" s="80">
        <v>0</v>
      </c>
      <c r="G3143" s="80">
        <v>0</v>
      </c>
      <c r="H3143" s="80">
        <v>0</v>
      </c>
      <c r="I3143" s="80">
        <f t="shared" si="139"/>
        <v>1112</v>
      </c>
      <c r="J3143" s="80">
        <v>22</v>
      </c>
      <c r="K3143" s="78">
        <v>9150</v>
      </c>
    </row>
    <row r="3144" spans="1:11">
      <c r="A3144" s="82" t="s">
        <v>108</v>
      </c>
      <c r="B3144" s="80">
        <v>60</v>
      </c>
      <c r="C3144" s="80">
        <v>0</v>
      </c>
      <c r="D3144" s="80">
        <v>0</v>
      </c>
      <c r="E3144" s="80">
        <v>0</v>
      </c>
      <c r="F3144" s="80">
        <v>0</v>
      </c>
      <c r="G3144" s="80">
        <v>0</v>
      </c>
      <c r="H3144" s="80">
        <v>0</v>
      </c>
      <c r="I3144" s="80">
        <f t="shared" si="139"/>
        <v>1144</v>
      </c>
      <c r="J3144" s="80">
        <v>23</v>
      </c>
      <c r="K3144" s="78">
        <v>10550</v>
      </c>
    </row>
    <row r="3145" spans="1:11">
      <c r="A3145" s="82" t="s">
        <v>108</v>
      </c>
      <c r="B3145" s="80">
        <v>60</v>
      </c>
      <c r="C3145" s="80">
        <v>0</v>
      </c>
      <c r="D3145" s="80">
        <v>0</v>
      </c>
      <c r="E3145" s="80">
        <v>0</v>
      </c>
      <c r="F3145" s="80">
        <v>0</v>
      </c>
      <c r="G3145" s="80">
        <v>0</v>
      </c>
      <c r="H3145" s="80">
        <v>0</v>
      </c>
      <c r="I3145" s="80">
        <f t="shared" si="139"/>
        <v>1176</v>
      </c>
      <c r="J3145" s="80">
        <v>24</v>
      </c>
      <c r="K3145" s="78">
        <v>12050</v>
      </c>
    </row>
    <row r="3146" spans="1:11">
      <c r="A3146" s="82" t="s">
        <v>108</v>
      </c>
      <c r="B3146" s="80">
        <v>60</v>
      </c>
      <c r="C3146" s="80">
        <v>0</v>
      </c>
      <c r="D3146" s="80">
        <v>0</v>
      </c>
      <c r="E3146" s="80">
        <v>0</v>
      </c>
      <c r="F3146" s="80">
        <v>0</v>
      </c>
      <c r="G3146" s="80">
        <v>0</v>
      </c>
      <c r="H3146" s="80">
        <v>0</v>
      </c>
      <c r="I3146" s="80">
        <f t="shared" si="139"/>
        <v>1208</v>
      </c>
      <c r="J3146" s="80">
        <v>25</v>
      </c>
      <c r="K3146" s="78">
        <v>13700</v>
      </c>
    </row>
    <row r="3147" spans="1:11">
      <c r="A3147" s="82" t="s">
        <v>108</v>
      </c>
      <c r="B3147" s="80">
        <v>60</v>
      </c>
      <c r="C3147" s="80">
        <v>0</v>
      </c>
      <c r="D3147" s="80">
        <v>0</v>
      </c>
      <c r="E3147" s="80">
        <v>0</v>
      </c>
      <c r="F3147" s="80">
        <v>0</v>
      </c>
      <c r="G3147" s="80">
        <v>0</v>
      </c>
      <c r="H3147" s="80">
        <v>0</v>
      </c>
      <c r="I3147" s="80">
        <f t="shared" si="139"/>
        <v>1240</v>
      </c>
      <c r="J3147" s="80">
        <v>26</v>
      </c>
      <c r="K3147" s="78">
        <v>15650</v>
      </c>
    </row>
    <row r="3148" spans="1:11">
      <c r="A3148" s="82" t="s">
        <v>108</v>
      </c>
      <c r="B3148" s="80">
        <v>60</v>
      </c>
      <c r="C3148" s="80">
        <v>0</v>
      </c>
      <c r="D3148" s="80">
        <v>0</v>
      </c>
      <c r="E3148" s="80">
        <v>0</v>
      </c>
      <c r="F3148" s="80">
        <v>0</v>
      </c>
      <c r="G3148" s="80">
        <v>0</v>
      </c>
      <c r="H3148" s="80">
        <v>0</v>
      </c>
      <c r="I3148" s="80">
        <f t="shared" si="139"/>
        <v>1272</v>
      </c>
      <c r="J3148" s="80">
        <v>27</v>
      </c>
      <c r="K3148" s="78">
        <v>17700</v>
      </c>
    </row>
    <row r="3149" spans="1:11">
      <c r="A3149" s="82" t="s">
        <v>108</v>
      </c>
      <c r="B3149" s="80">
        <v>60</v>
      </c>
      <c r="C3149" s="80">
        <v>0</v>
      </c>
      <c r="D3149" s="80">
        <v>0</v>
      </c>
      <c r="E3149" s="80">
        <v>0</v>
      </c>
      <c r="F3149" s="80">
        <v>0</v>
      </c>
      <c r="G3149" s="80">
        <v>0</v>
      </c>
      <c r="H3149" s="80">
        <v>0</v>
      </c>
      <c r="I3149" s="80">
        <f t="shared" si="139"/>
        <v>1304</v>
      </c>
      <c r="J3149" s="80">
        <v>28</v>
      </c>
      <c r="K3149" s="78">
        <v>20050</v>
      </c>
    </row>
    <row r="3150" spans="1:11">
      <c r="A3150" s="82" t="s">
        <v>108</v>
      </c>
      <c r="B3150" s="80">
        <v>60</v>
      </c>
      <c r="C3150" s="80">
        <v>0</v>
      </c>
      <c r="D3150" s="80">
        <v>0</v>
      </c>
      <c r="E3150" s="80">
        <v>0</v>
      </c>
      <c r="F3150" s="80">
        <v>0</v>
      </c>
      <c r="G3150" s="80">
        <v>0</v>
      </c>
      <c r="H3150" s="80">
        <v>0</v>
      </c>
      <c r="I3150" s="80">
        <f t="shared" si="139"/>
        <v>1336</v>
      </c>
      <c r="J3150" s="80">
        <v>29</v>
      </c>
      <c r="K3150" s="78">
        <v>22550</v>
      </c>
    </row>
    <row r="3151" spans="1:11">
      <c r="A3151" s="82" t="s">
        <v>108</v>
      </c>
      <c r="B3151" s="80">
        <v>60</v>
      </c>
      <c r="C3151" s="80">
        <v>0</v>
      </c>
      <c r="D3151" s="80">
        <v>0</v>
      </c>
      <c r="E3151" s="80">
        <v>0</v>
      </c>
      <c r="F3151" s="80">
        <v>0</v>
      </c>
      <c r="G3151" s="80">
        <v>0</v>
      </c>
      <c r="H3151" s="80">
        <v>0</v>
      </c>
      <c r="I3151" s="80">
        <f t="shared" si="139"/>
        <v>1368</v>
      </c>
      <c r="J3151" s="80">
        <v>30</v>
      </c>
      <c r="K3151" s="78">
        <v>25300</v>
      </c>
    </row>
    <row r="3152" spans="1:11">
      <c r="A3152" s="82" t="s">
        <v>108</v>
      </c>
      <c r="B3152" s="80">
        <v>60</v>
      </c>
      <c r="C3152" s="80">
        <v>0</v>
      </c>
      <c r="D3152" s="80">
        <v>0</v>
      </c>
      <c r="E3152" s="80">
        <v>0</v>
      </c>
      <c r="F3152" s="80">
        <v>0</v>
      </c>
      <c r="G3152" s="80">
        <v>0</v>
      </c>
      <c r="H3152" s="80">
        <v>0</v>
      </c>
      <c r="I3152" s="80">
        <f t="shared" si="139"/>
        <v>1400</v>
      </c>
      <c r="J3152" s="80">
        <v>31</v>
      </c>
      <c r="K3152" s="78">
        <v>28400</v>
      </c>
    </row>
    <row r="3153" spans="1:11">
      <c r="A3153" s="82" t="s">
        <v>108</v>
      </c>
      <c r="B3153" s="80">
        <v>60</v>
      </c>
      <c r="C3153" s="80">
        <v>0</v>
      </c>
      <c r="D3153" s="80">
        <v>0</v>
      </c>
      <c r="E3153" s="80">
        <v>0</v>
      </c>
      <c r="F3153" s="80">
        <v>0</v>
      </c>
      <c r="G3153" s="80">
        <v>0</v>
      </c>
      <c r="H3153" s="80">
        <v>0</v>
      </c>
      <c r="I3153" s="80">
        <f t="shared" si="139"/>
        <v>1432</v>
      </c>
      <c r="J3153" s="80">
        <v>32</v>
      </c>
      <c r="K3153" s="78">
        <v>31600</v>
      </c>
    </row>
    <row r="3154" spans="1:11">
      <c r="A3154" s="82" t="s">
        <v>108</v>
      </c>
      <c r="B3154" s="80">
        <v>60</v>
      </c>
      <c r="C3154" s="80">
        <v>0</v>
      </c>
      <c r="D3154" s="80">
        <v>0</v>
      </c>
      <c r="E3154" s="80">
        <v>0</v>
      </c>
      <c r="F3154" s="80">
        <v>0</v>
      </c>
      <c r="G3154" s="80">
        <v>0</v>
      </c>
      <c r="H3154" s="80">
        <v>0</v>
      </c>
      <c r="I3154" s="80">
        <f t="shared" si="139"/>
        <v>1464</v>
      </c>
      <c r="J3154" s="80">
        <v>33</v>
      </c>
      <c r="K3154" s="78">
        <v>35300</v>
      </c>
    </row>
    <row r="3155" spans="1:11">
      <c r="A3155" s="82" t="s">
        <v>108</v>
      </c>
      <c r="B3155" s="80">
        <v>60</v>
      </c>
      <c r="C3155" s="80">
        <v>0</v>
      </c>
      <c r="D3155" s="80">
        <v>0</v>
      </c>
      <c r="E3155" s="80">
        <v>0</v>
      </c>
      <c r="F3155" s="80">
        <v>0</v>
      </c>
      <c r="G3155" s="80">
        <v>0</v>
      </c>
      <c r="H3155" s="80">
        <v>0</v>
      </c>
      <c r="I3155" s="80">
        <f t="shared" si="139"/>
        <v>1496</v>
      </c>
      <c r="J3155" s="80">
        <v>34</v>
      </c>
      <c r="K3155" s="78">
        <v>39200</v>
      </c>
    </row>
    <row r="3156" spans="1:11">
      <c r="A3156" s="82" t="s">
        <v>108</v>
      </c>
      <c r="B3156" s="80">
        <v>60</v>
      </c>
      <c r="C3156" s="80">
        <v>0</v>
      </c>
      <c r="D3156" s="80">
        <v>0</v>
      </c>
      <c r="E3156" s="80">
        <v>0</v>
      </c>
      <c r="F3156" s="80">
        <v>0</v>
      </c>
      <c r="G3156" s="80">
        <v>0</v>
      </c>
      <c r="H3156" s="80">
        <v>0</v>
      </c>
      <c r="I3156" s="80">
        <f t="shared" si="139"/>
        <v>1528</v>
      </c>
      <c r="J3156" s="80">
        <v>35</v>
      </c>
      <c r="K3156" s="78">
        <v>43500</v>
      </c>
    </row>
    <row r="3157" spans="1:11">
      <c r="A3157" s="82" t="s">
        <v>108</v>
      </c>
      <c r="B3157" s="80">
        <v>60</v>
      </c>
      <c r="C3157" s="80">
        <v>0</v>
      </c>
      <c r="D3157" s="80">
        <v>0</v>
      </c>
      <c r="E3157" s="80">
        <v>0</v>
      </c>
      <c r="F3157" s="80">
        <v>0</v>
      </c>
      <c r="G3157" s="80">
        <v>0</v>
      </c>
      <c r="H3157" s="80">
        <v>0</v>
      </c>
      <c r="I3157" s="80">
        <f t="shared" si="139"/>
        <v>1560</v>
      </c>
      <c r="J3157" s="80">
        <v>36</v>
      </c>
      <c r="K3157" s="78">
        <v>48200</v>
      </c>
    </row>
    <row r="3158" spans="1:11">
      <c r="A3158" s="82" t="s">
        <v>108</v>
      </c>
      <c r="B3158" s="80">
        <v>60</v>
      </c>
      <c r="C3158" s="80">
        <v>0</v>
      </c>
      <c r="D3158" s="80">
        <v>0</v>
      </c>
      <c r="E3158" s="80">
        <v>0</v>
      </c>
      <c r="F3158" s="80">
        <v>0</v>
      </c>
      <c r="G3158" s="80">
        <v>0</v>
      </c>
      <c r="H3158" s="80">
        <v>0</v>
      </c>
      <c r="I3158" s="80">
        <f t="shared" si="139"/>
        <v>1592</v>
      </c>
      <c r="J3158" s="80">
        <v>37</v>
      </c>
      <c r="K3158" s="78">
        <v>53500</v>
      </c>
    </row>
    <row r="3159" spans="1:11">
      <c r="A3159" s="82" t="s">
        <v>108</v>
      </c>
      <c r="B3159" s="80">
        <v>60</v>
      </c>
      <c r="C3159" s="80">
        <v>0</v>
      </c>
      <c r="D3159" s="80">
        <v>0</v>
      </c>
      <c r="E3159" s="80">
        <v>0</v>
      </c>
      <c r="F3159" s="80">
        <v>0</v>
      </c>
      <c r="G3159" s="80">
        <v>0</v>
      </c>
      <c r="H3159" s="80">
        <v>0</v>
      </c>
      <c r="I3159" s="80">
        <f t="shared" si="139"/>
        <v>1624</v>
      </c>
      <c r="J3159" s="80">
        <v>38</v>
      </c>
      <c r="K3159" s="78">
        <v>59000</v>
      </c>
    </row>
    <row r="3160" spans="1:11">
      <c r="A3160" s="82" t="s">
        <v>108</v>
      </c>
      <c r="B3160" s="80">
        <v>60</v>
      </c>
      <c r="C3160" s="80">
        <v>0</v>
      </c>
      <c r="D3160" s="80">
        <v>0</v>
      </c>
      <c r="E3160" s="80">
        <v>0</v>
      </c>
      <c r="F3160" s="80">
        <v>0</v>
      </c>
      <c r="G3160" s="80">
        <v>0</v>
      </c>
      <c r="H3160" s="80">
        <v>0</v>
      </c>
      <c r="I3160" s="80">
        <f t="shared" si="139"/>
        <v>1656</v>
      </c>
      <c r="J3160" s="80">
        <v>39</v>
      </c>
      <c r="K3160" s="78">
        <v>65000</v>
      </c>
    </row>
    <row r="3161" spans="1:11">
      <c r="A3161" s="82" t="s">
        <v>108</v>
      </c>
      <c r="B3161" s="80">
        <v>60</v>
      </c>
      <c r="C3161" s="80">
        <v>0</v>
      </c>
      <c r="D3161" s="80">
        <v>0</v>
      </c>
      <c r="E3161" s="80">
        <v>0</v>
      </c>
      <c r="F3161" s="80">
        <v>0</v>
      </c>
      <c r="G3161" s="80">
        <v>0</v>
      </c>
      <c r="H3161" s="80">
        <v>0</v>
      </c>
      <c r="I3161" s="80">
        <f t="shared" si="139"/>
        <v>1688</v>
      </c>
      <c r="J3161" s="80">
        <v>40</v>
      </c>
      <c r="K3161" s="78">
        <v>71000</v>
      </c>
    </row>
    <row r="3162" spans="1:11">
      <c r="A3162" s="82" t="s">
        <v>108</v>
      </c>
      <c r="B3162" s="80">
        <v>60</v>
      </c>
      <c r="C3162" s="80">
        <v>0</v>
      </c>
      <c r="D3162" s="80">
        <v>0</v>
      </c>
      <c r="E3162" s="80">
        <v>0</v>
      </c>
      <c r="F3162" s="80">
        <v>0</v>
      </c>
      <c r="G3162" s="80">
        <v>0</v>
      </c>
      <c r="H3162" s="80">
        <v>0</v>
      </c>
      <c r="I3162" s="80">
        <f t="shared" si="139"/>
        <v>1720</v>
      </c>
      <c r="J3162" s="80">
        <v>41</v>
      </c>
      <c r="K3162" s="78">
        <v>78000</v>
      </c>
    </row>
    <row r="3163" spans="1:11">
      <c r="A3163" s="82" t="s">
        <v>108</v>
      </c>
      <c r="B3163" s="80">
        <v>60</v>
      </c>
      <c r="C3163" s="80">
        <v>0</v>
      </c>
      <c r="D3163" s="80">
        <v>0</v>
      </c>
      <c r="E3163" s="80">
        <v>0</v>
      </c>
      <c r="F3163" s="80">
        <v>0</v>
      </c>
      <c r="G3163" s="80">
        <v>0</v>
      </c>
      <c r="H3163" s="80">
        <v>0</v>
      </c>
      <c r="I3163" s="80">
        <f t="shared" si="139"/>
        <v>1752</v>
      </c>
      <c r="J3163" s="80">
        <v>42</v>
      </c>
      <c r="K3163" s="78">
        <v>85500</v>
      </c>
    </row>
    <row r="3164" spans="1:11">
      <c r="A3164" s="82" t="s">
        <v>108</v>
      </c>
      <c r="B3164" s="80">
        <v>60</v>
      </c>
      <c r="C3164" s="80">
        <v>0</v>
      </c>
      <c r="D3164" s="80">
        <v>0</v>
      </c>
      <c r="E3164" s="80">
        <v>0</v>
      </c>
      <c r="F3164" s="80">
        <v>0</v>
      </c>
      <c r="G3164" s="80">
        <v>0</v>
      </c>
      <c r="H3164" s="80">
        <v>0</v>
      </c>
      <c r="I3164" s="80">
        <f t="shared" si="139"/>
        <v>1784</v>
      </c>
      <c r="J3164" s="80">
        <v>43</v>
      </c>
      <c r="K3164" s="78">
        <v>93500</v>
      </c>
    </row>
    <row r="3165" spans="1:11">
      <c r="A3165" s="82" t="s">
        <v>108</v>
      </c>
      <c r="B3165" s="80">
        <v>60</v>
      </c>
      <c r="C3165" s="80">
        <v>0</v>
      </c>
      <c r="D3165" s="80">
        <v>0</v>
      </c>
      <c r="E3165" s="80">
        <v>0</v>
      </c>
      <c r="F3165" s="80">
        <v>0</v>
      </c>
      <c r="G3165" s="80">
        <v>0</v>
      </c>
      <c r="H3165" s="80">
        <v>0</v>
      </c>
      <c r="I3165" s="80">
        <f t="shared" si="139"/>
        <v>1816</v>
      </c>
      <c r="J3165" s="80">
        <v>44</v>
      </c>
      <c r="K3165" s="78">
        <v>102000</v>
      </c>
    </row>
    <row r="3166" spans="1:11">
      <c r="A3166" s="82" t="s">
        <v>108</v>
      </c>
      <c r="B3166" s="80">
        <v>60</v>
      </c>
      <c r="C3166" s="80">
        <v>0</v>
      </c>
      <c r="D3166" s="80">
        <v>0</v>
      </c>
      <c r="E3166" s="80">
        <v>0</v>
      </c>
      <c r="F3166" s="80">
        <v>0</v>
      </c>
      <c r="G3166" s="80">
        <v>0</v>
      </c>
      <c r="H3166" s="80">
        <v>0</v>
      </c>
      <c r="I3166" s="80">
        <f t="shared" si="139"/>
        <v>1848</v>
      </c>
      <c r="J3166" s="80">
        <v>45</v>
      </c>
      <c r="K3166" s="78">
        <v>111000</v>
      </c>
    </row>
    <row r="3167" spans="1:11">
      <c r="A3167" s="82" t="s">
        <v>108</v>
      </c>
      <c r="B3167" s="80">
        <v>60</v>
      </c>
      <c r="C3167" s="80">
        <v>0</v>
      </c>
      <c r="D3167" s="80">
        <v>0</v>
      </c>
      <c r="E3167" s="80">
        <v>0</v>
      </c>
      <c r="F3167" s="80">
        <v>0</v>
      </c>
      <c r="G3167" s="80">
        <v>0</v>
      </c>
      <c r="H3167" s="80">
        <v>0</v>
      </c>
      <c r="I3167" s="80">
        <f t="shared" si="139"/>
        <v>1880</v>
      </c>
      <c r="J3167" s="80">
        <v>46</v>
      </c>
      <c r="K3167" s="78">
        <v>121000</v>
      </c>
    </row>
    <row r="3168" spans="1:11">
      <c r="A3168" s="82" t="s">
        <v>108</v>
      </c>
      <c r="B3168" s="80">
        <v>60</v>
      </c>
      <c r="C3168" s="80">
        <v>0</v>
      </c>
      <c r="D3168" s="80">
        <v>0</v>
      </c>
      <c r="E3168" s="80">
        <v>0</v>
      </c>
      <c r="F3168" s="80">
        <v>0</v>
      </c>
      <c r="G3168" s="80">
        <v>0</v>
      </c>
      <c r="H3168" s="80">
        <v>0</v>
      </c>
      <c r="I3168" s="80">
        <f t="shared" si="139"/>
        <v>1912</v>
      </c>
      <c r="J3168" s="80">
        <v>47</v>
      </c>
      <c r="K3168" s="78">
        <v>131000</v>
      </c>
    </row>
    <row r="3169" spans="1:11">
      <c r="A3169" s="82" t="s">
        <v>108</v>
      </c>
      <c r="B3169" s="80">
        <v>60</v>
      </c>
      <c r="C3169" s="80">
        <v>0</v>
      </c>
      <c r="D3169" s="80">
        <v>0</v>
      </c>
      <c r="E3169" s="80">
        <v>0</v>
      </c>
      <c r="F3169" s="80">
        <v>0</v>
      </c>
      <c r="G3169" s="80">
        <v>0</v>
      </c>
      <c r="H3169" s="80">
        <v>0</v>
      </c>
      <c r="I3169" s="80">
        <f t="shared" si="139"/>
        <v>1944</v>
      </c>
      <c r="J3169" s="80">
        <v>48</v>
      </c>
      <c r="K3169" s="78">
        <v>142000</v>
      </c>
    </row>
    <row r="3170" spans="1:11">
      <c r="A3170" s="82" t="s">
        <v>108</v>
      </c>
      <c r="B3170" s="80">
        <v>60</v>
      </c>
      <c r="C3170" s="80">
        <v>0</v>
      </c>
      <c r="D3170" s="80">
        <v>0</v>
      </c>
      <c r="E3170" s="80">
        <v>0</v>
      </c>
      <c r="F3170" s="80">
        <v>0</v>
      </c>
      <c r="G3170" s="80">
        <v>0</v>
      </c>
      <c r="H3170" s="80">
        <v>0</v>
      </c>
      <c r="I3170" s="80">
        <f t="shared" si="139"/>
        <v>1976</v>
      </c>
      <c r="J3170" s="80">
        <v>49</v>
      </c>
      <c r="K3170" s="78">
        <v>154000</v>
      </c>
    </row>
    <row r="3171" spans="1:11">
      <c r="A3171" s="82" t="s">
        <v>108</v>
      </c>
      <c r="B3171" s="80">
        <v>60</v>
      </c>
      <c r="C3171" s="80">
        <v>0</v>
      </c>
      <c r="D3171" s="80">
        <v>0</v>
      </c>
      <c r="E3171" s="80">
        <v>0</v>
      </c>
      <c r="F3171" s="80">
        <v>0</v>
      </c>
      <c r="G3171" s="80">
        <v>0</v>
      </c>
      <c r="H3171" s="80">
        <v>0</v>
      </c>
      <c r="I3171" s="80">
        <f t="shared" si="139"/>
        <v>2008</v>
      </c>
      <c r="J3171" s="80">
        <v>50</v>
      </c>
      <c r="K3171" s="78">
        <v>167000</v>
      </c>
    </row>
    <row r="3172" spans="1:11">
      <c r="A3172" s="82" t="s">
        <v>108</v>
      </c>
      <c r="B3172" s="80">
        <v>60</v>
      </c>
      <c r="C3172" s="80">
        <v>0</v>
      </c>
      <c r="D3172" s="80">
        <v>0</v>
      </c>
      <c r="E3172" s="80">
        <v>0</v>
      </c>
      <c r="F3172" s="80">
        <v>0</v>
      </c>
      <c r="G3172" s="80">
        <v>0</v>
      </c>
      <c r="H3172" s="80">
        <v>0</v>
      </c>
      <c r="I3172" s="80">
        <f t="shared" si="139"/>
        <v>2040</v>
      </c>
      <c r="J3172" s="80">
        <v>51</v>
      </c>
      <c r="K3172" s="78">
        <v>180500</v>
      </c>
    </row>
    <row r="3173" spans="1:11">
      <c r="A3173" s="82" t="s">
        <v>108</v>
      </c>
      <c r="B3173" s="80">
        <v>60</v>
      </c>
      <c r="C3173" s="80">
        <v>0</v>
      </c>
      <c r="D3173" s="80">
        <v>0</v>
      </c>
      <c r="E3173" s="80">
        <v>0</v>
      </c>
      <c r="F3173" s="80">
        <v>0</v>
      </c>
      <c r="G3173" s="80">
        <v>0</v>
      </c>
      <c r="H3173" s="80">
        <v>0</v>
      </c>
      <c r="I3173" s="80">
        <f t="shared" si="139"/>
        <v>2072</v>
      </c>
      <c r="J3173" s="80">
        <v>52</v>
      </c>
      <c r="K3173" s="78">
        <v>195000</v>
      </c>
    </row>
    <row r="3174" spans="1:11">
      <c r="A3174" s="82" t="s">
        <v>108</v>
      </c>
      <c r="B3174" s="80">
        <v>60</v>
      </c>
      <c r="C3174" s="80">
        <v>0</v>
      </c>
      <c r="D3174" s="80">
        <v>0</v>
      </c>
      <c r="E3174" s="80">
        <v>0</v>
      </c>
      <c r="F3174" s="80">
        <v>0</v>
      </c>
      <c r="G3174" s="80">
        <v>0</v>
      </c>
      <c r="H3174" s="80">
        <v>0</v>
      </c>
      <c r="I3174" s="80">
        <f t="shared" si="139"/>
        <v>2104</v>
      </c>
      <c r="J3174" s="80">
        <v>53</v>
      </c>
      <c r="K3174" s="78">
        <v>210000</v>
      </c>
    </row>
    <row r="3175" spans="1:11">
      <c r="A3175" s="82" t="s">
        <v>108</v>
      </c>
      <c r="B3175" s="80">
        <v>60</v>
      </c>
      <c r="C3175" s="80">
        <v>0</v>
      </c>
      <c r="D3175" s="80">
        <v>0</v>
      </c>
      <c r="E3175" s="80">
        <v>0</v>
      </c>
      <c r="F3175" s="80">
        <v>0</v>
      </c>
      <c r="G3175" s="80">
        <v>0</v>
      </c>
      <c r="H3175" s="80">
        <v>0</v>
      </c>
      <c r="I3175" s="80">
        <f t="shared" si="139"/>
        <v>2136</v>
      </c>
      <c r="J3175" s="80">
        <v>54</v>
      </c>
      <c r="K3175" s="78">
        <v>226500</v>
      </c>
    </row>
    <row r="3176" spans="1:11">
      <c r="A3176" s="82" t="s">
        <v>108</v>
      </c>
      <c r="B3176" s="80">
        <v>60</v>
      </c>
      <c r="C3176" s="80">
        <v>0</v>
      </c>
      <c r="D3176" s="80">
        <v>0</v>
      </c>
      <c r="E3176" s="80">
        <v>0</v>
      </c>
      <c r="F3176" s="80">
        <v>0</v>
      </c>
      <c r="G3176" s="80">
        <v>0</v>
      </c>
      <c r="H3176" s="80">
        <v>0</v>
      </c>
      <c r="I3176" s="80">
        <f t="shared" si="139"/>
        <v>2168</v>
      </c>
      <c r="J3176" s="80">
        <v>55</v>
      </c>
      <c r="K3176" s="78">
        <v>244000</v>
      </c>
    </row>
    <row r="3177" spans="1:11">
      <c r="A3177" s="82" t="s">
        <v>108</v>
      </c>
      <c r="B3177" s="80">
        <v>60</v>
      </c>
      <c r="C3177" s="80">
        <v>0</v>
      </c>
      <c r="D3177" s="80">
        <v>0</v>
      </c>
      <c r="E3177" s="80">
        <v>0</v>
      </c>
      <c r="F3177" s="80">
        <v>0</v>
      </c>
      <c r="G3177" s="80">
        <v>0</v>
      </c>
      <c r="H3177" s="80">
        <v>0</v>
      </c>
      <c r="I3177" s="80">
        <f t="shared" si="139"/>
        <v>2200</v>
      </c>
      <c r="J3177" s="80">
        <v>56</v>
      </c>
      <c r="K3177" s="78">
        <v>262000</v>
      </c>
    </row>
    <row r="3178" spans="1:11">
      <c r="A3178" s="82" t="s">
        <v>108</v>
      </c>
      <c r="B3178" s="80">
        <v>60</v>
      </c>
      <c r="C3178" s="80">
        <v>0</v>
      </c>
      <c r="D3178" s="80">
        <v>0</v>
      </c>
      <c r="E3178" s="80">
        <v>0</v>
      </c>
      <c r="F3178" s="80">
        <v>0</v>
      </c>
      <c r="G3178" s="80">
        <v>0</v>
      </c>
      <c r="H3178" s="80">
        <v>0</v>
      </c>
      <c r="I3178" s="80">
        <f t="shared" si="139"/>
        <v>2232</v>
      </c>
      <c r="J3178" s="80">
        <v>57</v>
      </c>
      <c r="K3178" s="78">
        <v>281500</v>
      </c>
    </row>
    <row r="3179" spans="1:11">
      <c r="A3179" s="82" t="s">
        <v>108</v>
      </c>
      <c r="B3179" s="80">
        <v>60</v>
      </c>
      <c r="C3179" s="80">
        <v>0</v>
      </c>
      <c r="D3179" s="80">
        <v>0</v>
      </c>
      <c r="E3179" s="80">
        <v>0</v>
      </c>
      <c r="F3179" s="80">
        <v>0</v>
      </c>
      <c r="G3179" s="80">
        <v>0</v>
      </c>
      <c r="H3179" s="80">
        <v>0</v>
      </c>
      <c r="I3179" s="80">
        <f t="shared" si="139"/>
        <v>2264</v>
      </c>
      <c r="J3179" s="80">
        <v>58</v>
      </c>
      <c r="K3179" s="78">
        <v>302500</v>
      </c>
    </row>
    <row r="3180" spans="1:11">
      <c r="A3180" s="82" t="s">
        <v>108</v>
      </c>
      <c r="B3180" s="80">
        <v>60</v>
      </c>
      <c r="C3180" s="80">
        <v>0</v>
      </c>
      <c r="D3180" s="80">
        <v>0</v>
      </c>
      <c r="E3180" s="80">
        <v>0</v>
      </c>
      <c r="F3180" s="80">
        <v>0</v>
      </c>
      <c r="G3180" s="80">
        <v>0</v>
      </c>
      <c r="H3180" s="80">
        <v>0</v>
      </c>
      <c r="I3180" s="80">
        <f t="shared" si="139"/>
        <v>2296</v>
      </c>
      <c r="J3180" s="80">
        <v>59</v>
      </c>
      <c r="K3180" s="78">
        <v>324000</v>
      </c>
    </row>
    <row r="3181" spans="1:11">
      <c r="A3181" s="82" t="s">
        <v>108</v>
      </c>
      <c r="B3181" s="80">
        <v>60</v>
      </c>
      <c r="C3181" s="80">
        <v>0</v>
      </c>
      <c r="D3181" s="80">
        <v>0</v>
      </c>
      <c r="E3181" s="80">
        <v>0</v>
      </c>
      <c r="F3181" s="80">
        <v>0</v>
      </c>
      <c r="G3181" s="80">
        <v>0</v>
      </c>
      <c r="H3181" s="80">
        <v>0</v>
      </c>
      <c r="I3181" s="80">
        <f t="shared" si="139"/>
        <v>2328</v>
      </c>
      <c r="J3181" s="80">
        <v>60</v>
      </c>
      <c r="K3181" s="78">
        <v>347500</v>
      </c>
    </row>
    <row r="3182" spans="1:11">
      <c r="A3182" s="82" t="s">
        <v>108</v>
      </c>
      <c r="B3182" s="80">
        <v>60</v>
      </c>
      <c r="C3182" s="80">
        <v>0</v>
      </c>
      <c r="D3182" s="80">
        <v>0</v>
      </c>
      <c r="E3182" s="80">
        <v>0</v>
      </c>
      <c r="F3182" s="80">
        <v>0</v>
      </c>
      <c r="G3182" s="80">
        <v>0</v>
      </c>
      <c r="H3182" s="80">
        <v>0</v>
      </c>
      <c r="I3182" s="80">
        <f t="shared" si="139"/>
        <v>2360</v>
      </c>
      <c r="J3182" s="80">
        <v>61</v>
      </c>
      <c r="K3182" s="78">
        <v>372000</v>
      </c>
    </row>
    <row r="3183" spans="1:11">
      <c r="A3183" s="82" t="s">
        <v>108</v>
      </c>
      <c r="B3183" s="80">
        <v>60</v>
      </c>
      <c r="C3183" s="80">
        <v>0</v>
      </c>
      <c r="D3183" s="80">
        <v>0</v>
      </c>
      <c r="E3183" s="80">
        <v>0</v>
      </c>
      <c r="F3183" s="80">
        <v>0</v>
      </c>
      <c r="G3183" s="80">
        <v>0</v>
      </c>
      <c r="H3183" s="80">
        <v>0</v>
      </c>
      <c r="I3183" s="80">
        <f t="shared" si="139"/>
        <v>2392</v>
      </c>
      <c r="J3183" s="80">
        <v>62</v>
      </c>
      <c r="K3183" s="78">
        <v>398000</v>
      </c>
    </row>
    <row r="3184" spans="1:11">
      <c r="A3184" s="82" t="s">
        <v>108</v>
      </c>
      <c r="B3184" s="80">
        <v>60</v>
      </c>
      <c r="C3184" s="80">
        <v>0</v>
      </c>
      <c r="D3184" s="80">
        <v>0</v>
      </c>
      <c r="E3184" s="80">
        <v>0</v>
      </c>
      <c r="F3184" s="80">
        <v>0</v>
      </c>
      <c r="G3184" s="80">
        <v>0</v>
      </c>
      <c r="H3184" s="80">
        <v>0</v>
      </c>
      <c r="I3184" s="80">
        <f t="shared" si="139"/>
        <v>2424</v>
      </c>
      <c r="J3184" s="80">
        <v>63</v>
      </c>
      <c r="K3184" s="78">
        <v>425500</v>
      </c>
    </row>
    <row r="3185" spans="1:11">
      <c r="A3185" s="82" t="s">
        <v>108</v>
      </c>
      <c r="B3185" s="80">
        <v>60</v>
      </c>
      <c r="C3185" s="80">
        <v>0</v>
      </c>
      <c r="D3185" s="80">
        <v>0</v>
      </c>
      <c r="E3185" s="80">
        <v>0</v>
      </c>
      <c r="F3185" s="80">
        <v>0</v>
      </c>
      <c r="G3185" s="80">
        <v>0</v>
      </c>
      <c r="H3185" s="80">
        <v>0</v>
      </c>
      <c r="I3185" s="80">
        <f t="shared" si="139"/>
        <v>2456</v>
      </c>
      <c r="J3185" s="80">
        <v>64</v>
      </c>
      <c r="K3185" s="78">
        <v>454000</v>
      </c>
    </row>
    <row r="3186" spans="1:11">
      <c r="A3186" s="82" t="s">
        <v>108</v>
      </c>
      <c r="B3186" s="80">
        <v>60</v>
      </c>
      <c r="C3186" s="80">
        <v>0</v>
      </c>
      <c r="D3186" s="80">
        <v>0</v>
      </c>
      <c r="E3186" s="80">
        <v>0</v>
      </c>
      <c r="F3186" s="80">
        <v>0</v>
      </c>
      <c r="G3186" s="80">
        <v>0</v>
      </c>
      <c r="H3186" s="80">
        <v>0</v>
      </c>
      <c r="I3186" s="80">
        <f t="shared" si="139"/>
        <v>2488</v>
      </c>
      <c r="J3186" s="80">
        <v>65</v>
      </c>
      <c r="K3186" s="78">
        <v>485000</v>
      </c>
    </row>
    <row r="3187" spans="1:11">
      <c r="A3187" s="82" t="s">
        <v>108</v>
      </c>
      <c r="B3187" s="80">
        <v>60</v>
      </c>
      <c r="C3187" s="80">
        <v>0</v>
      </c>
      <c r="D3187" s="80">
        <v>0</v>
      </c>
      <c r="E3187" s="80">
        <v>0</v>
      </c>
      <c r="F3187" s="80">
        <v>0</v>
      </c>
      <c r="G3187" s="80">
        <v>0</v>
      </c>
      <c r="H3187" s="80">
        <v>0</v>
      </c>
      <c r="I3187" s="80">
        <f t="shared" ref="I3187:I3201" si="140">440+32*(J3187-1)</f>
        <v>2520</v>
      </c>
      <c r="J3187" s="80">
        <v>66</v>
      </c>
      <c r="K3187" s="78">
        <v>516500</v>
      </c>
    </row>
    <row r="3188" spans="1:11">
      <c r="A3188" s="82" t="s">
        <v>108</v>
      </c>
      <c r="B3188" s="80">
        <v>60</v>
      </c>
      <c r="C3188" s="80">
        <v>0</v>
      </c>
      <c r="D3188" s="80">
        <v>0</v>
      </c>
      <c r="E3188" s="80">
        <v>0</v>
      </c>
      <c r="F3188" s="80">
        <v>0</v>
      </c>
      <c r="G3188" s="80">
        <v>0</v>
      </c>
      <c r="H3188" s="80">
        <v>0</v>
      </c>
      <c r="I3188" s="80">
        <f t="shared" si="140"/>
        <v>2552</v>
      </c>
      <c r="J3188" s="80">
        <v>67</v>
      </c>
      <c r="K3188" s="78">
        <v>551000</v>
      </c>
    </row>
    <row r="3189" spans="1:11">
      <c r="A3189" s="82" t="s">
        <v>108</v>
      </c>
      <c r="B3189" s="80">
        <v>60</v>
      </c>
      <c r="C3189" s="80">
        <v>0</v>
      </c>
      <c r="D3189" s="80">
        <v>0</v>
      </c>
      <c r="E3189" s="80">
        <v>0</v>
      </c>
      <c r="F3189" s="80">
        <v>0</v>
      </c>
      <c r="G3189" s="80">
        <v>0</v>
      </c>
      <c r="H3189" s="80">
        <v>0</v>
      </c>
      <c r="I3189" s="80">
        <f t="shared" si="140"/>
        <v>2584</v>
      </c>
      <c r="J3189" s="80">
        <v>68</v>
      </c>
      <c r="K3189" s="78">
        <v>587000</v>
      </c>
    </row>
    <row r="3190" spans="1:11">
      <c r="A3190" s="82" t="s">
        <v>108</v>
      </c>
      <c r="B3190" s="80">
        <v>60</v>
      </c>
      <c r="C3190" s="80">
        <v>0</v>
      </c>
      <c r="D3190" s="80">
        <v>0</v>
      </c>
      <c r="E3190" s="80">
        <v>0</v>
      </c>
      <c r="F3190" s="80">
        <v>0</v>
      </c>
      <c r="G3190" s="80">
        <v>0</v>
      </c>
      <c r="H3190" s="80">
        <v>0</v>
      </c>
      <c r="I3190" s="80">
        <f t="shared" si="140"/>
        <v>2616</v>
      </c>
      <c r="J3190" s="80">
        <v>69</v>
      </c>
      <c r="K3190" s="78">
        <v>624500</v>
      </c>
    </row>
    <row r="3191" spans="1:11">
      <c r="A3191" s="82" t="s">
        <v>108</v>
      </c>
      <c r="B3191" s="80">
        <v>60</v>
      </c>
      <c r="C3191" s="80">
        <v>0</v>
      </c>
      <c r="D3191" s="80">
        <v>0</v>
      </c>
      <c r="E3191" s="80">
        <v>0</v>
      </c>
      <c r="F3191" s="80">
        <v>0</v>
      </c>
      <c r="G3191" s="80">
        <v>0</v>
      </c>
      <c r="H3191" s="80">
        <v>0</v>
      </c>
      <c r="I3191" s="80">
        <f t="shared" si="140"/>
        <v>2648</v>
      </c>
      <c r="J3191" s="80">
        <v>70</v>
      </c>
      <c r="K3191" s="78">
        <v>664000</v>
      </c>
    </row>
    <row r="3192" spans="1:11">
      <c r="A3192" s="82" t="s">
        <v>108</v>
      </c>
      <c r="B3192" s="80">
        <v>60</v>
      </c>
      <c r="C3192" s="80">
        <v>0</v>
      </c>
      <c r="D3192" s="80">
        <v>0</v>
      </c>
      <c r="E3192" s="80">
        <v>0</v>
      </c>
      <c r="F3192" s="80">
        <v>0</v>
      </c>
      <c r="G3192" s="80">
        <v>0</v>
      </c>
      <c r="H3192" s="80">
        <v>0</v>
      </c>
      <c r="I3192" s="80">
        <f t="shared" si="140"/>
        <v>2680</v>
      </c>
      <c r="J3192" s="80">
        <v>71</v>
      </c>
      <c r="K3192" s="78">
        <v>706000</v>
      </c>
    </row>
    <row r="3193" spans="1:11">
      <c r="A3193" s="82" t="s">
        <v>108</v>
      </c>
      <c r="B3193" s="80">
        <v>60</v>
      </c>
      <c r="C3193" s="80">
        <v>0</v>
      </c>
      <c r="D3193" s="80">
        <v>0</v>
      </c>
      <c r="E3193" s="80">
        <v>0</v>
      </c>
      <c r="F3193" s="80">
        <v>0</v>
      </c>
      <c r="G3193" s="80">
        <v>0</v>
      </c>
      <c r="H3193" s="80">
        <v>0</v>
      </c>
      <c r="I3193" s="80">
        <f t="shared" si="140"/>
        <v>2712</v>
      </c>
      <c r="J3193" s="80">
        <v>72</v>
      </c>
      <c r="K3193" s="78">
        <v>749500</v>
      </c>
    </row>
    <row r="3194" spans="1:11">
      <c r="A3194" s="82" t="s">
        <v>108</v>
      </c>
      <c r="B3194" s="80">
        <v>60</v>
      </c>
      <c r="C3194" s="80">
        <v>0</v>
      </c>
      <c r="D3194" s="80">
        <v>0</v>
      </c>
      <c r="E3194" s="80">
        <v>0</v>
      </c>
      <c r="F3194" s="80">
        <v>0</v>
      </c>
      <c r="G3194" s="80">
        <v>0</v>
      </c>
      <c r="H3194" s="80">
        <v>0</v>
      </c>
      <c r="I3194" s="80">
        <f t="shared" si="140"/>
        <v>2744</v>
      </c>
      <c r="J3194" s="80">
        <v>73</v>
      </c>
      <c r="K3194" s="78">
        <v>796000</v>
      </c>
    </row>
    <row r="3195" spans="1:11">
      <c r="A3195" s="82" t="s">
        <v>108</v>
      </c>
      <c r="B3195" s="80">
        <v>60</v>
      </c>
      <c r="C3195" s="80">
        <v>0</v>
      </c>
      <c r="D3195" s="80">
        <v>0</v>
      </c>
      <c r="E3195" s="80">
        <v>0</v>
      </c>
      <c r="F3195" s="80">
        <v>0</v>
      </c>
      <c r="G3195" s="80">
        <v>0</v>
      </c>
      <c r="H3195" s="80">
        <v>0</v>
      </c>
      <c r="I3195" s="80">
        <f t="shared" si="140"/>
        <v>2776</v>
      </c>
      <c r="J3195" s="80">
        <v>74</v>
      </c>
      <c r="K3195" s="78">
        <v>845000</v>
      </c>
    </row>
    <row r="3196" spans="1:11">
      <c r="A3196" s="82" t="s">
        <v>108</v>
      </c>
      <c r="B3196" s="80">
        <v>60</v>
      </c>
      <c r="C3196" s="80">
        <v>0</v>
      </c>
      <c r="D3196" s="80">
        <v>0</v>
      </c>
      <c r="E3196" s="80">
        <v>0</v>
      </c>
      <c r="F3196" s="80">
        <v>0</v>
      </c>
      <c r="G3196" s="80">
        <v>0</v>
      </c>
      <c r="H3196" s="80">
        <v>0</v>
      </c>
      <c r="I3196" s="80">
        <f t="shared" si="140"/>
        <v>2808</v>
      </c>
      <c r="J3196" s="80">
        <v>75</v>
      </c>
      <c r="K3196" s="78">
        <v>896000</v>
      </c>
    </row>
    <row r="3197" spans="1:11">
      <c r="A3197" s="82" t="s">
        <v>108</v>
      </c>
      <c r="B3197" s="80">
        <v>60</v>
      </c>
      <c r="C3197" s="80">
        <v>0</v>
      </c>
      <c r="D3197" s="80">
        <v>0</v>
      </c>
      <c r="E3197" s="80">
        <v>0</v>
      </c>
      <c r="F3197" s="80">
        <v>0</v>
      </c>
      <c r="G3197" s="80">
        <v>0</v>
      </c>
      <c r="H3197" s="80">
        <v>0</v>
      </c>
      <c r="I3197" s="80">
        <f t="shared" si="140"/>
        <v>2840</v>
      </c>
      <c r="J3197" s="80">
        <v>76</v>
      </c>
      <c r="K3197" s="78">
        <v>949000</v>
      </c>
    </row>
    <row r="3198" spans="1:11">
      <c r="A3198" s="82" t="s">
        <v>108</v>
      </c>
      <c r="B3198" s="80">
        <v>60</v>
      </c>
      <c r="C3198" s="80">
        <v>0</v>
      </c>
      <c r="D3198" s="80">
        <v>0</v>
      </c>
      <c r="E3198" s="80">
        <v>0</v>
      </c>
      <c r="F3198" s="80">
        <v>0</v>
      </c>
      <c r="G3198" s="80">
        <v>0</v>
      </c>
      <c r="H3198" s="80">
        <v>0</v>
      </c>
      <c r="I3198" s="80">
        <f t="shared" si="140"/>
        <v>2872</v>
      </c>
      <c r="J3198" s="80">
        <v>77</v>
      </c>
      <c r="K3198" s="78">
        <v>1005500</v>
      </c>
    </row>
    <row r="3199" spans="1:11">
      <c r="A3199" s="82" t="s">
        <v>108</v>
      </c>
      <c r="B3199" s="80">
        <v>60</v>
      </c>
      <c r="C3199" s="80">
        <v>0</v>
      </c>
      <c r="D3199" s="80">
        <v>0</v>
      </c>
      <c r="E3199" s="80">
        <v>0</v>
      </c>
      <c r="F3199" s="80">
        <v>0</v>
      </c>
      <c r="G3199" s="80">
        <v>0</v>
      </c>
      <c r="H3199" s="80">
        <v>0</v>
      </c>
      <c r="I3199" s="80">
        <f t="shared" si="140"/>
        <v>2904</v>
      </c>
      <c r="J3199" s="80">
        <v>78</v>
      </c>
      <c r="K3199" s="78">
        <v>1064500</v>
      </c>
    </row>
    <row r="3200" spans="1:11">
      <c r="A3200" s="82" t="s">
        <v>108</v>
      </c>
      <c r="B3200" s="80">
        <v>60</v>
      </c>
      <c r="C3200" s="80">
        <v>0</v>
      </c>
      <c r="D3200" s="80">
        <v>0</v>
      </c>
      <c r="E3200" s="80">
        <v>0</v>
      </c>
      <c r="F3200" s="80">
        <v>0</v>
      </c>
      <c r="G3200" s="80">
        <v>0</v>
      </c>
      <c r="H3200" s="80">
        <v>0</v>
      </c>
      <c r="I3200" s="80">
        <f t="shared" si="140"/>
        <v>2936</v>
      </c>
      <c r="J3200" s="80">
        <v>79</v>
      </c>
      <c r="K3200" s="78">
        <v>1127000</v>
      </c>
    </row>
    <row r="3201" spans="1:11">
      <c r="A3201" s="82" t="s">
        <v>108</v>
      </c>
      <c r="B3201" s="80">
        <v>60</v>
      </c>
      <c r="C3201" s="80">
        <v>0</v>
      </c>
      <c r="D3201" s="80">
        <v>0</v>
      </c>
      <c r="E3201" s="80">
        <v>0</v>
      </c>
      <c r="F3201" s="80">
        <v>0</v>
      </c>
      <c r="G3201" s="80">
        <v>0</v>
      </c>
      <c r="H3201" s="80">
        <v>0</v>
      </c>
      <c r="I3201" s="80">
        <f t="shared" si="140"/>
        <v>2968</v>
      </c>
      <c r="J3201" s="80">
        <v>80</v>
      </c>
      <c r="K3201" s="78">
        <v>1191500</v>
      </c>
    </row>
    <row r="3202" spans="1:11">
      <c r="A3202" s="83" t="s">
        <v>109</v>
      </c>
      <c r="B3202" s="80">
        <v>80</v>
      </c>
      <c r="C3202" s="80">
        <v>0</v>
      </c>
      <c r="D3202" s="80">
        <v>0</v>
      </c>
      <c r="E3202" s="80">
        <v>0</v>
      </c>
      <c r="F3202" s="80">
        <v>0</v>
      </c>
      <c r="G3202" s="80">
        <v>0</v>
      </c>
      <c r="H3202" s="80">
        <v>0</v>
      </c>
      <c r="I3202" s="80">
        <f>650+48*(J3202-1)</f>
        <v>650</v>
      </c>
      <c r="J3202" s="80">
        <v>1</v>
      </c>
      <c r="K3202" s="78">
        <v>110</v>
      </c>
    </row>
    <row r="3203" spans="1:11">
      <c r="A3203" s="83" t="s">
        <v>109</v>
      </c>
      <c r="B3203" s="80">
        <v>80</v>
      </c>
      <c r="C3203" s="80">
        <v>0</v>
      </c>
      <c r="D3203" s="80">
        <v>0</v>
      </c>
      <c r="E3203" s="80">
        <v>0</v>
      </c>
      <c r="F3203" s="80">
        <v>0</v>
      </c>
      <c r="G3203" s="80">
        <v>0</v>
      </c>
      <c r="H3203" s="80">
        <v>0</v>
      </c>
      <c r="I3203" s="80">
        <f t="shared" ref="I3203:I3266" si="141">650+48*(J3203-1)</f>
        <v>698</v>
      </c>
      <c r="J3203" s="80">
        <v>2</v>
      </c>
      <c r="K3203" s="78">
        <v>150</v>
      </c>
    </row>
    <row r="3204" spans="1:11">
      <c r="A3204" s="83" t="s">
        <v>109</v>
      </c>
      <c r="B3204" s="80">
        <v>80</v>
      </c>
      <c r="C3204" s="80">
        <v>0</v>
      </c>
      <c r="D3204" s="80">
        <v>0</v>
      </c>
      <c r="E3204" s="80">
        <v>0</v>
      </c>
      <c r="F3204" s="80">
        <v>0</v>
      </c>
      <c r="G3204" s="80">
        <v>0</v>
      </c>
      <c r="H3204" s="80">
        <v>0</v>
      </c>
      <c r="I3204" s="80">
        <f t="shared" si="141"/>
        <v>746</v>
      </c>
      <c r="J3204" s="80">
        <v>3</v>
      </c>
      <c r="K3204" s="78">
        <v>195</v>
      </c>
    </row>
    <row r="3205" spans="1:11">
      <c r="A3205" s="83" t="s">
        <v>109</v>
      </c>
      <c r="B3205" s="80">
        <v>80</v>
      </c>
      <c r="C3205" s="80">
        <v>0</v>
      </c>
      <c r="D3205" s="80">
        <v>0</v>
      </c>
      <c r="E3205" s="80">
        <v>0</v>
      </c>
      <c r="F3205" s="80">
        <v>0</v>
      </c>
      <c r="G3205" s="80">
        <v>0</v>
      </c>
      <c r="H3205" s="80">
        <v>0</v>
      </c>
      <c r="I3205" s="80">
        <f t="shared" si="141"/>
        <v>794</v>
      </c>
      <c r="J3205" s="80">
        <v>4</v>
      </c>
      <c r="K3205" s="78">
        <v>250</v>
      </c>
    </row>
    <row r="3206" spans="1:11">
      <c r="A3206" s="83" t="s">
        <v>109</v>
      </c>
      <c r="B3206" s="80">
        <v>80</v>
      </c>
      <c r="C3206" s="80">
        <v>0</v>
      </c>
      <c r="D3206" s="80">
        <v>0</v>
      </c>
      <c r="E3206" s="80">
        <v>0</v>
      </c>
      <c r="F3206" s="80">
        <v>0</v>
      </c>
      <c r="G3206" s="80">
        <v>0</v>
      </c>
      <c r="H3206" s="80">
        <v>0</v>
      </c>
      <c r="I3206" s="80">
        <f t="shared" si="141"/>
        <v>842</v>
      </c>
      <c r="J3206" s="80">
        <v>5</v>
      </c>
      <c r="K3206" s="78">
        <v>325</v>
      </c>
    </row>
    <row r="3207" spans="1:11">
      <c r="A3207" s="83" t="s">
        <v>109</v>
      </c>
      <c r="B3207" s="80">
        <v>80</v>
      </c>
      <c r="C3207" s="80">
        <v>0</v>
      </c>
      <c r="D3207" s="80">
        <v>0</v>
      </c>
      <c r="E3207" s="80">
        <v>0</v>
      </c>
      <c r="F3207" s="80">
        <v>0</v>
      </c>
      <c r="G3207" s="80">
        <v>0</v>
      </c>
      <c r="H3207" s="80">
        <v>0</v>
      </c>
      <c r="I3207" s="80">
        <f t="shared" si="141"/>
        <v>890</v>
      </c>
      <c r="J3207" s="80">
        <v>6</v>
      </c>
      <c r="K3207" s="78">
        <v>440</v>
      </c>
    </row>
    <row r="3208" spans="1:11">
      <c r="A3208" s="83" t="s">
        <v>109</v>
      </c>
      <c r="B3208" s="80">
        <v>80</v>
      </c>
      <c r="C3208" s="80">
        <v>0</v>
      </c>
      <c r="D3208" s="80">
        <v>0</v>
      </c>
      <c r="E3208" s="80">
        <v>0</v>
      </c>
      <c r="F3208" s="80">
        <v>0</v>
      </c>
      <c r="G3208" s="80">
        <v>0</v>
      </c>
      <c r="H3208" s="80">
        <v>0</v>
      </c>
      <c r="I3208" s="80">
        <f t="shared" si="141"/>
        <v>938</v>
      </c>
      <c r="J3208" s="80">
        <v>7</v>
      </c>
      <c r="K3208" s="78">
        <v>600</v>
      </c>
    </row>
    <row r="3209" spans="1:11">
      <c r="A3209" s="83" t="s">
        <v>109</v>
      </c>
      <c r="B3209" s="80">
        <v>80</v>
      </c>
      <c r="C3209" s="80">
        <v>0</v>
      </c>
      <c r="D3209" s="80">
        <v>0</v>
      </c>
      <c r="E3209" s="80">
        <v>0</v>
      </c>
      <c r="F3209" s="80">
        <v>0</v>
      </c>
      <c r="G3209" s="80">
        <v>0</v>
      </c>
      <c r="H3209" s="80">
        <v>0</v>
      </c>
      <c r="I3209" s="80">
        <f t="shared" si="141"/>
        <v>986</v>
      </c>
      <c r="J3209" s="80">
        <v>8</v>
      </c>
      <c r="K3209" s="78">
        <v>750</v>
      </c>
    </row>
    <row r="3210" spans="1:11">
      <c r="A3210" s="83" t="s">
        <v>109</v>
      </c>
      <c r="B3210" s="80">
        <v>80</v>
      </c>
      <c r="C3210" s="80">
        <v>0</v>
      </c>
      <c r="D3210" s="80">
        <v>0</v>
      </c>
      <c r="E3210" s="80">
        <v>0</v>
      </c>
      <c r="F3210" s="80">
        <v>0</v>
      </c>
      <c r="G3210" s="80">
        <v>0</v>
      </c>
      <c r="H3210" s="80">
        <v>0</v>
      </c>
      <c r="I3210" s="80">
        <f t="shared" si="141"/>
        <v>1034</v>
      </c>
      <c r="J3210" s="80">
        <v>9</v>
      </c>
      <c r="K3210" s="78">
        <v>900</v>
      </c>
    </row>
    <row r="3211" spans="1:11">
      <c r="A3211" s="83" t="s">
        <v>109</v>
      </c>
      <c r="B3211" s="80">
        <v>80</v>
      </c>
      <c r="C3211" s="80">
        <v>0</v>
      </c>
      <c r="D3211" s="80">
        <v>0</v>
      </c>
      <c r="E3211" s="80">
        <v>0</v>
      </c>
      <c r="F3211" s="80">
        <v>0</v>
      </c>
      <c r="G3211" s="80">
        <v>0</v>
      </c>
      <c r="H3211" s="80">
        <v>0</v>
      </c>
      <c r="I3211" s="80">
        <f t="shared" si="141"/>
        <v>1082</v>
      </c>
      <c r="J3211" s="80">
        <v>10</v>
      </c>
      <c r="K3211" s="78">
        <v>1150</v>
      </c>
    </row>
    <row r="3212" spans="1:11">
      <c r="A3212" s="83" t="s">
        <v>109</v>
      </c>
      <c r="B3212" s="80">
        <v>80</v>
      </c>
      <c r="C3212" s="80">
        <v>0</v>
      </c>
      <c r="D3212" s="80">
        <v>0</v>
      </c>
      <c r="E3212" s="80">
        <v>0</v>
      </c>
      <c r="F3212" s="80">
        <v>0</v>
      </c>
      <c r="G3212" s="80">
        <v>0</v>
      </c>
      <c r="H3212" s="80">
        <v>0</v>
      </c>
      <c r="I3212" s="80">
        <f t="shared" si="141"/>
        <v>1130</v>
      </c>
      <c r="J3212" s="80">
        <v>11</v>
      </c>
      <c r="K3212" s="78">
        <v>1450</v>
      </c>
    </row>
    <row r="3213" spans="1:11">
      <c r="A3213" s="83" t="s">
        <v>109</v>
      </c>
      <c r="B3213" s="80">
        <v>80</v>
      </c>
      <c r="C3213" s="80">
        <v>0</v>
      </c>
      <c r="D3213" s="80">
        <v>0</v>
      </c>
      <c r="E3213" s="80">
        <v>0</v>
      </c>
      <c r="F3213" s="80">
        <v>0</v>
      </c>
      <c r="G3213" s="80">
        <v>0</v>
      </c>
      <c r="H3213" s="80">
        <v>0</v>
      </c>
      <c r="I3213" s="80">
        <f t="shared" si="141"/>
        <v>1178</v>
      </c>
      <c r="J3213" s="80">
        <v>12</v>
      </c>
      <c r="K3213" s="78">
        <v>1700</v>
      </c>
    </row>
    <row r="3214" spans="1:11">
      <c r="A3214" s="83" t="s">
        <v>109</v>
      </c>
      <c r="B3214" s="80">
        <v>80</v>
      </c>
      <c r="C3214" s="80">
        <v>0</v>
      </c>
      <c r="D3214" s="80">
        <v>0</v>
      </c>
      <c r="E3214" s="80">
        <v>0</v>
      </c>
      <c r="F3214" s="80">
        <v>0</v>
      </c>
      <c r="G3214" s="80">
        <v>0</v>
      </c>
      <c r="H3214" s="80">
        <v>0</v>
      </c>
      <c r="I3214" s="80">
        <f t="shared" si="141"/>
        <v>1226</v>
      </c>
      <c r="J3214" s="80">
        <v>13</v>
      </c>
      <c r="K3214" s="78">
        <v>2100</v>
      </c>
    </row>
    <row r="3215" spans="1:11">
      <c r="A3215" s="83" t="s">
        <v>109</v>
      </c>
      <c r="B3215" s="80">
        <v>80</v>
      </c>
      <c r="C3215" s="80">
        <v>0</v>
      </c>
      <c r="D3215" s="80">
        <v>0</v>
      </c>
      <c r="E3215" s="80">
        <v>0</v>
      </c>
      <c r="F3215" s="80">
        <v>0</v>
      </c>
      <c r="G3215" s="80">
        <v>0</v>
      </c>
      <c r="H3215" s="80">
        <v>0</v>
      </c>
      <c r="I3215" s="80">
        <f t="shared" si="141"/>
        <v>1274</v>
      </c>
      <c r="J3215" s="80">
        <v>14</v>
      </c>
      <c r="K3215" s="78">
        <v>2500</v>
      </c>
    </row>
    <row r="3216" spans="1:11">
      <c r="A3216" s="83" t="s">
        <v>109</v>
      </c>
      <c r="B3216" s="80">
        <v>80</v>
      </c>
      <c r="C3216" s="80">
        <v>0</v>
      </c>
      <c r="D3216" s="80">
        <v>0</v>
      </c>
      <c r="E3216" s="80">
        <v>0</v>
      </c>
      <c r="F3216" s="80">
        <v>0</v>
      </c>
      <c r="G3216" s="80">
        <v>0</v>
      </c>
      <c r="H3216" s="80">
        <v>0</v>
      </c>
      <c r="I3216" s="80">
        <f t="shared" si="141"/>
        <v>1322</v>
      </c>
      <c r="J3216" s="80">
        <v>15</v>
      </c>
      <c r="K3216" s="78">
        <v>3050</v>
      </c>
    </row>
    <row r="3217" spans="1:11">
      <c r="A3217" s="83" t="s">
        <v>109</v>
      </c>
      <c r="B3217" s="80">
        <v>80</v>
      </c>
      <c r="C3217" s="80">
        <v>0</v>
      </c>
      <c r="D3217" s="80">
        <v>0</v>
      </c>
      <c r="E3217" s="80">
        <v>0</v>
      </c>
      <c r="F3217" s="80">
        <v>0</v>
      </c>
      <c r="G3217" s="80">
        <v>0</v>
      </c>
      <c r="H3217" s="80">
        <v>0</v>
      </c>
      <c r="I3217" s="80">
        <f t="shared" si="141"/>
        <v>1370</v>
      </c>
      <c r="J3217" s="80">
        <v>16</v>
      </c>
      <c r="K3217" s="78">
        <v>3600</v>
      </c>
    </row>
    <row r="3218" spans="1:11">
      <c r="A3218" s="83" t="s">
        <v>109</v>
      </c>
      <c r="B3218" s="80">
        <v>80</v>
      </c>
      <c r="C3218" s="80">
        <v>0</v>
      </c>
      <c r="D3218" s="80">
        <v>0</v>
      </c>
      <c r="E3218" s="80">
        <v>0</v>
      </c>
      <c r="F3218" s="80">
        <v>0</v>
      </c>
      <c r="G3218" s="80">
        <v>0</v>
      </c>
      <c r="H3218" s="80">
        <v>0</v>
      </c>
      <c r="I3218" s="80">
        <f t="shared" si="141"/>
        <v>1418</v>
      </c>
      <c r="J3218" s="80">
        <v>17</v>
      </c>
      <c r="K3218" s="78">
        <v>4300</v>
      </c>
    </row>
    <row r="3219" spans="1:11">
      <c r="A3219" s="83" t="s">
        <v>109</v>
      </c>
      <c r="B3219" s="80">
        <v>80</v>
      </c>
      <c r="C3219" s="80">
        <v>0</v>
      </c>
      <c r="D3219" s="80">
        <v>0</v>
      </c>
      <c r="E3219" s="80">
        <v>0</v>
      </c>
      <c r="F3219" s="80">
        <v>0</v>
      </c>
      <c r="G3219" s="80">
        <v>0</v>
      </c>
      <c r="H3219" s="80">
        <v>0</v>
      </c>
      <c r="I3219" s="80">
        <f t="shared" si="141"/>
        <v>1466</v>
      </c>
      <c r="J3219" s="80">
        <v>18</v>
      </c>
      <c r="K3219" s="78">
        <v>5000</v>
      </c>
    </row>
    <row r="3220" spans="1:11">
      <c r="A3220" s="83" t="s">
        <v>109</v>
      </c>
      <c r="B3220" s="80">
        <v>80</v>
      </c>
      <c r="C3220" s="80">
        <v>0</v>
      </c>
      <c r="D3220" s="80">
        <v>0</v>
      </c>
      <c r="E3220" s="80">
        <v>0</v>
      </c>
      <c r="F3220" s="80">
        <v>0</v>
      </c>
      <c r="G3220" s="80">
        <v>0</v>
      </c>
      <c r="H3220" s="80">
        <v>0</v>
      </c>
      <c r="I3220" s="80">
        <f t="shared" si="141"/>
        <v>1514</v>
      </c>
      <c r="J3220" s="80">
        <v>19</v>
      </c>
      <c r="K3220" s="78">
        <v>5850</v>
      </c>
    </row>
    <row r="3221" spans="1:11">
      <c r="A3221" s="83" t="s">
        <v>109</v>
      </c>
      <c r="B3221" s="80">
        <v>80</v>
      </c>
      <c r="C3221" s="80">
        <v>0</v>
      </c>
      <c r="D3221" s="80">
        <v>0</v>
      </c>
      <c r="E3221" s="80">
        <v>0</v>
      </c>
      <c r="F3221" s="80">
        <v>0</v>
      </c>
      <c r="G3221" s="80">
        <v>0</v>
      </c>
      <c r="H3221" s="80">
        <v>0</v>
      </c>
      <c r="I3221" s="80">
        <f t="shared" si="141"/>
        <v>1562</v>
      </c>
      <c r="J3221" s="80">
        <v>20</v>
      </c>
      <c r="K3221" s="78">
        <v>6800</v>
      </c>
    </row>
    <row r="3222" spans="1:11">
      <c r="A3222" s="83" t="s">
        <v>109</v>
      </c>
      <c r="B3222" s="80">
        <v>80</v>
      </c>
      <c r="C3222" s="80">
        <v>0</v>
      </c>
      <c r="D3222" s="80">
        <v>0</v>
      </c>
      <c r="E3222" s="80">
        <v>0</v>
      </c>
      <c r="F3222" s="80">
        <v>0</v>
      </c>
      <c r="G3222" s="80">
        <v>0</v>
      </c>
      <c r="H3222" s="80">
        <v>0</v>
      </c>
      <c r="I3222" s="80">
        <f t="shared" si="141"/>
        <v>1610</v>
      </c>
      <c r="J3222" s="80">
        <v>21</v>
      </c>
      <c r="K3222" s="78">
        <v>7950</v>
      </c>
    </row>
    <row r="3223" spans="1:11">
      <c r="A3223" s="83" t="s">
        <v>109</v>
      </c>
      <c r="B3223" s="80">
        <v>80</v>
      </c>
      <c r="C3223" s="80">
        <v>0</v>
      </c>
      <c r="D3223" s="80">
        <v>0</v>
      </c>
      <c r="E3223" s="80">
        <v>0</v>
      </c>
      <c r="F3223" s="80">
        <v>0</v>
      </c>
      <c r="G3223" s="80">
        <v>0</v>
      </c>
      <c r="H3223" s="80">
        <v>0</v>
      </c>
      <c r="I3223" s="80">
        <f t="shared" si="141"/>
        <v>1658</v>
      </c>
      <c r="J3223" s="80">
        <v>22</v>
      </c>
      <c r="K3223" s="78">
        <v>9150</v>
      </c>
    </row>
    <row r="3224" spans="1:11">
      <c r="A3224" s="83" t="s">
        <v>109</v>
      </c>
      <c r="B3224" s="80">
        <v>80</v>
      </c>
      <c r="C3224" s="80">
        <v>0</v>
      </c>
      <c r="D3224" s="80">
        <v>0</v>
      </c>
      <c r="E3224" s="80">
        <v>0</v>
      </c>
      <c r="F3224" s="80">
        <v>0</v>
      </c>
      <c r="G3224" s="80">
        <v>0</v>
      </c>
      <c r="H3224" s="80">
        <v>0</v>
      </c>
      <c r="I3224" s="80">
        <f t="shared" si="141"/>
        <v>1706</v>
      </c>
      <c r="J3224" s="80">
        <v>23</v>
      </c>
      <c r="K3224" s="78">
        <v>10550</v>
      </c>
    </row>
    <row r="3225" spans="1:11">
      <c r="A3225" s="83" t="s">
        <v>109</v>
      </c>
      <c r="B3225" s="80">
        <v>80</v>
      </c>
      <c r="C3225" s="80">
        <v>0</v>
      </c>
      <c r="D3225" s="80">
        <v>0</v>
      </c>
      <c r="E3225" s="80">
        <v>0</v>
      </c>
      <c r="F3225" s="80">
        <v>0</v>
      </c>
      <c r="G3225" s="80">
        <v>0</v>
      </c>
      <c r="H3225" s="80">
        <v>0</v>
      </c>
      <c r="I3225" s="80">
        <f t="shared" si="141"/>
        <v>1754</v>
      </c>
      <c r="J3225" s="80">
        <v>24</v>
      </c>
      <c r="K3225" s="78">
        <v>12050</v>
      </c>
    </row>
    <row r="3226" spans="1:11">
      <c r="A3226" s="83" t="s">
        <v>109</v>
      </c>
      <c r="B3226" s="80">
        <v>80</v>
      </c>
      <c r="C3226" s="80">
        <v>0</v>
      </c>
      <c r="D3226" s="80">
        <v>0</v>
      </c>
      <c r="E3226" s="80">
        <v>0</v>
      </c>
      <c r="F3226" s="80">
        <v>0</v>
      </c>
      <c r="G3226" s="80">
        <v>0</v>
      </c>
      <c r="H3226" s="80">
        <v>0</v>
      </c>
      <c r="I3226" s="80">
        <f t="shared" si="141"/>
        <v>1802</v>
      </c>
      <c r="J3226" s="80">
        <v>25</v>
      </c>
      <c r="K3226" s="78">
        <v>13700</v>
      </c>
    </row>
    <row r="3227" spans="1:11">
      <c r="A3227" s="83" t="s">
        <v>109</v>
      </c>
      <c r="B3227" s="80">
        <v>80</v>
      </c>
      <c r="C3227" s="80">
        <v>0</v>
      </c>
      <c r="D3227" s="80">
        <v>0</v>
      </c>
      <c r="E3227" s="80">
        <v>0</v>
      </c>
      <c r="F3227" s="80">
        <v>0</v>
      </c>
      <c r="G3227" s="80">
        <v>0</v>
      </c>
      <c r="H3227" s="80">
        <v>0</v>
      </c>
      <c r="I3227" s="80">
        <f t="shared" si="141"/>
        <v>1850</v>
      </c>
      <c r="J3227" s="80">
        <v>26</v>
      </c>
      <c r="K3227" s="78">
        <v>15650</v>
      </c>
    </row>
    <row r="3228" spans="1:11">
      <c r="A3228" s="83" t="s">
        <v>109</v>
      </c>
      <c r="B3228" s="80">
        <v>80</v>
      </c>
      <c r="C3228" s="80">
        <v>0</v>
      </c>
      <c r="D3228" s="80">
        <v>0</v>
      </c>
      <c r="E3228" s="80">
        <v>0</v>
      </c>
      <c r="F3228" s="80">
        <v>0</v>
      </c>
      <c r="G3228" s="80">
        <v>0</v>
      </c>
      <c r="H3228" s="80">
        <v>0</v>
      </c>
      <c r="I3228" s="80">
        <f t="shared" si="141"/>
        <v>1898</v>
      </c>
      <c r="J3228" s="80">
        <v>27</v>
      </c>
      <c r="K3228" s="78">
        <v>17700</v>
      </c>
    </row>
    <row r="3229" spans="1:11">
      <c r="A3229" s="83" t="s">
        <v>109</v>
      </c>
      <c r="B3229" s="80">
        <v>80</v>
      </c>
      <c r="C3229" s="80">
        <v>0</v>
      </c>
      <c r="D3229" s="80">
        <v>0</v>
      </c>
      <c r="E3229" s="80">
        <v>0</v>
      </c>
      <c r="F3229" s="80">
        <v>0</v>
      </c>
      <c r="G3229" s="80">
        <v>0</v>
      </c>
      <c r="H3229" s="80">
        <v>0</v>
      </c>
      <c r="I3229" s="80">
        <f t="shared" si="141"/>
        <v>1946</v>
      </c>
      <c r="J3229" s="80">
        <v>28</v>
      </c>
      <c r="K3229" s="78">
        <v>20050</v>
      </c>
    </row>
    <row r="3230" spans="1:11">
      <c r="A3230" s="83" t="s">
        <v>109</v>
      </c>
      <c r="B3230" s="80">
        <v>80</v>
      </c>
      <c r="C3230" s="80">
        <v>0</v>
      </c>
      <c r="D3230" s="80">
        <v>0</v>
      </c>
      <c r="E3230" s="80">
        <v>0</v>
      </c>
      <c r="F3230" s="80">
        <v>0</v>
      </c>
      <c r="G3230" s="80">
        <v>0</v>
      </c>
      <c r="H3230" s="80">
        <v>0</v>
      </c>
      <c r="I3230" s="80">
        <f t="shared" si="141"/>
        <v>1994</v>
      </c>
      <c r="J3230" s="80">
        <v>29</v>
      </c>
      <c r="K3230" s="78">
        <v>22550</v>
      </c>
    </row>
    <row r="3231" spans="1:11">
      <c r="A3231" s="83" t="s">
        <v>109</v>
      </c>
      <c r="B3231" s="80">
        <v>80</v>
      </c>
      <c r="C3231" s="80">
        <v>0</v>
      </c>
      <c r="D3231" s="80">
        <v>0</v>
      </c>
      <c r="E3231" s="80">
        <v>0</v>
      </c>
      <c r="F3231" s="80">
        <v>0</v>
      </c>
      <c r="G3231" s="80">
        <v>0</v>
      </c>
      <c r="H3231" s="80">
        <v>0</v>
      </c>
      <c r="I3231" s="80">
        <f t="shared" si="141"/>
        <v>2042</v>
      </c>
      <c r="J3231" s="80">
        <v>30</v>
      </c>
      <c r="K3231" s="78">
        <v>25300</v>
      </c>
    </row>
    <row r="3232" spans="1:11">
      <c r="A3232" s="83" t="s">
        <v>109</v>
      </c>
      <c r="B3232" s="80">
        <v>80</v>
      </c>
      <c r="C3232" s="80">
        <v>0</v>
      </c>
      <c r="D3232" s="80">
        <v>0</v>
      </c>
      <c r="E3232" s="80">
        <v>0</v>
      </c>
      <c r="F3232" s="80">
        <v>0</v>
      </c>
      <c r="G3232" s="80">
        <v>0</v>
      </c>
      <c r="H3232" s="80">
        <v>0</v>
      </c>
      <c r="I3232" s="80">
        <f t="shared" si="141"/>
        <v>2090</v>
      </c>
      <c r="J3232" s="80">
        <v>31</v>
      </c>
      <c r="K3232" s="78">
        <v>28400</v>
      </c>
    </row>
    <row r="3233" spans="1:11">
      <c r="A3233" s="83" t="s">
        <v>109</v>
      </c>
      <c r="B3233" s="80">
        <v>80</v>
      </c>
      <c r="C3233" s="80">
        <v>0</v>
      </c>
      <c r="D3233" s="80">
        <v>0</v>
      </c>
      <c r="E3233" s="80">
        <v>0</v>
      </c>
      <c r="F3233" s="80">
        <v>0</v>
      </c>
      <c r="G3233" s="80">
        <v>0</v>
      </c>
      <c r="H3233" s="80">
        <v>0</v>
      </c>
      <c r="I3233" s="80">
        <f t="shared" si="141"/>
        <v>2138</v>
      </c>
      <c r="J3233" s="80">
        <v>32</v>
      </c>
      <c r="K3233" s="78">
        <v>31600</v>
      </c>
    </row>
    <row r="3234" spans="1:11">
      <c r="A3234" s="83" t="s">
        <v>109</v>
      </c>
      <c r="B3234" s="80">
        <v>80</v>
      </c>
      <c r="C3234" s="80">
        <v>0</v>
      </c>
      <c r="D3234" s="80">
        <v>0</v>
      </c>
      <c r="E3234" s="80">
        <v>0</v>
      </c>
      <c r="F3234" s="80">
        <v>0</v>
      </c>
      <c r="G3234" s="80">
        <v>0</v>
      </c>
      <c r="H3234" s="80">
        <v>0</v>
      </c>
      <c r="I3234" s="80">
        <f t="shared" si="141"/>
        <v>2186</v>
      </c>
      <c r="J3234" s="80">
        <v>33</v>
      </c>
      <c r="K3234" s="78">
        <v>35300</v>
      </c>
    </row>
    <row r="3235" spans="1:11">
      <c r="A3235" s="83" t="s">
        <v>109</v>
      </c>
      <c r="B3235" s="80">
        <v>80</v>
      </c>
      <c r="C3235" s="80">
        <v>0</v>
      </c>
      <c r="D3235" s="80">
        <v>0</v>
      </c>
      <c r="E3235" s="80">
        <v>0</v>
      </c>
      <c r="F3235" s="80">
        <v>0</v>
      </c>
      <c r="G3235" s="80">
        <v>0</v>
      </c>
      <c r="H3235" s="80">
        <v>0</v>
      </c>
      <c r="I3235" s="80">
        <f t="shared" si="141"/>
        <v>2234</v>
      </c>
      <c r="J3235" s="80">
        <v>34</v>
      </c>
      <c r="K3235" s="78">
        <v>39200</v>
      </c>
    </row>
    <row r="3236" spans="1:11">
      <c r="A3236" s="83" t="s">
        <v>109</v>
      </c>
      <c r="B3236" s="80">
        <v>80</v>
      </c>
      <c r="C3236" s="80">
        <v>0</v>
      </c>
      <c r="D3236" s="80">
        <v>0</v>
      </c>
      <c r="E3236" s="80">
        <v>0</v>
      </c>
      <c r="F3236" s="80">
        <v>0</v>
      </c>
      <c r="G3236" s="80">
        <v>0</v>
      </c>
      <c r="H3236" s="80">
        <v>0</v>
      </c>
      <c r="I3236" s="80">
        <f t="shared" si="141"/>
        <v>2282</v>
      </c>
      <c r="J3236" s="80">
        <v>35</v>
      </c>
      <c r="K3236" s="78">
        <v>43500</v>
      </c>
    </row>
    <row r="3237" spans="1:11">
      <c r="A3237" s="83" t="s">
        <v>109</v>
      </c>
      <c r="B3237" s="80">
        <v>80</v>
      </c>
      <c r="C3237" s="80">
        <v>0</v>
      </c>
      <c r="D3237" s="80">
        <v>0</v>
      </c>
      <c r="E3237" s="80">
        <v>0</v>
      </c>
      <c r="F3237" s="80">
        <v>0</v>
      </c>
      <c r="G3237" s="80">
        <v>0</v>
      </c>
      <c r="H3237" s="80">
        <v>0</v>
      </c>
      <c r="I3237" s="80">
        <f t="shared" si="141"/>
        <v>2330</v>
      </c>
      <c r="J3237" s="80">
        <v>36</v>
      </c>
      <c r="K3237" s="78">
        <v>48200</v>
      </c>
    </row>
    <row r="3238" spans="1:11">
      <c r="A3238" s="83" t="s">
        <v>109</v>
      </c>
      <c r="B3238" s="80">
        <v>80</v>
      </c>
      <c r="C3238" s="80">
        <v>0</v>
      </c>
      <c r="D3238" s="80">
        <v>0</v>
      </c>
      <c r="E3238" s="80">
        <v>0</v>
      </c>
      <c r="F3238" s="80">
        <v>0</v>
      </c>
      <c r="G3238" s="80">
        <v>0</v>
      </c>
      <c r="H3238" s="80">
        <v>0</v>
      </c>
      <c r="I3238" s="80">
        <f t="shared" si="141"/>
        <v>2378</v>
      </c>
      <c r="J3238" s="80">
        <v>37</v>
      </c>
      <c r="K3238" s="78">
        <v>53500</v>
      </c>
    </row>
    <row r="3239" spans="1:11">
      <c r="A3239" s="83" t="s">
        <v>109</v>
      </c>
      <c r="B3239" s="80">
        <v>80</v>
      </c>
      <c r="C3239" s="80">
        <v>0</v>
      </c>
      <c r="D3239" s="80">
        <v>0</v>
      </c>
      <c r="E3239" s="80">
        <v>0</v>
      </c>
      <c r="F3239" s="80">
        <v>0</v>
      </c>
      <c r="G3239" s="80">
        <v>0</v>
      </c>
      <c r="H3239" s="80">
        <v>0</v>
      </c>
      <c r="I3239" s="80">
        <f t="shared" si="141"/>
        <v>2426</v>
      </c>
      <c r="J3239" s="80">
        <v>38</v>
      </c>
      <c r="K3239" s="78">
        <v>59000</v>
      </c>
    </row>
    <row r="3240" spans="1:11">
      <c r="A3240" s="83" t="s">
        <v>109</v>
      </c>
      <c r="B3240" s="80">
        <v>80</v>
      </c>
      <c r="C3240" s="80">
        <v>0</v>
      </c>
      <c r="D3240" s="80">
        <v>0</v>
      </c>
      <c r="E3240" s="80">
        <v>0</v>
      </c>
      <c r="F3240" s="80">
        <v>0</v>
      </c>
      <c r="G3240" s="80">
        <v>0</v>
      </c>
      <c r="H3240" s="80">
        <v>0</v>
      </c>
      <c r="I3240" s="80">
        <f t="shared" si="141"/>
        <v>2474</v>
      </c>
      <c r="J3240" s="80">
        <v>39</v>
      </c>
      <c r="K3240" s="78">
        <v>65000</v>
      </c>
    </row>
    <row r="3241" spans="1:11">
      <c r="A3241" s="83" t="s">
        <v>109</v>
      </c>
      <c r="B3241" s="80">
        <v>80</v>
      </c>
      <c r="C3241" s="80">
        <v>0</v>
      </c>
      <c r="D3241" s="80">
        <v>0</v>
      </c>
      <c r="E3241" s="80">
        <v>0</v>
      </c>
      <c r="F3241" s="80">
        <v>0</v>
      </c>
      <c r="G3241" s="80">
        <v>0</v>
      </c>
      <c r="H3241" s="80">
        <v>0</v>
      </c>
      <c r="I3241" s="80">
        <f t="shared" si="141"/>
        <v>2522</v>
      </c>
      <c r="J3241" s="80">
        <v>40</v>
      </c>
      <c r="K3241" s="78">
        <v>71000</v>
      </c>
    </row>
    <row r="3242" spans="1:11">
      <c r="A3242" s="83" t="s">
        <v>109</v>
      </c>
      <c r="B3242" s="80">
        <v>80</v>
      </c>
      <c r="C3242" s="80">
        <v>0</v>
      </c>
      <c r="D3242" s="80">
        <v>0</v>
      </c>
      <c r="E3242" s="80">
        <v>0</v>
      </c>
      <c r="F3242" s="80">
        <v>0</v>
      </c>
      <c r="G3242" s="80">
        <v>0</v>
      </c>
      <c r="H3242" s="80">
        <v>0</v>
      </c>
      <c r="I3242" s="80">
        <f t="shared" si="141"/>
        <v>2570</v>
      </c>
      <c r="J3242" s="80">
        <v>41</v>
      </c>
      <c r="K3242" s="78">
        <v>78000</v>
      </c>
    </row>
    <row r="3243" spans="1:11">
      <c r="A3243" s="83" t="s">
        <v>109</v>
      </c>
      <c r="B3243" s="80">
        <v>80</v>
      </c>
      <c r="C3243" s="80">
        <v>0</v>
      </c>
      <c r="D3243" s="80">
        <v>0</v>
      </c>
      <c r="E3243" s="80">
        <v>0</v>
      </c>
      <c r="F3243" s="80">
        <v>0</v>
      </c>
      <c r="G3243" s="80">
        <v>0</v>
      </c>
      <c r="H3243" s="80">
        <v>0</v>
      </c>
      <c r="I3243" s="80">
        <f t="shared" si="141"/>
        <v>2618</v>
      </c>
      <c r="J3243" s="80">
        <v>42</v>
      </c>
      <c r="K3243" s="78">
        <v>85500</v>
      </c>
    </row>
    <row r="3244" spans="1:11">
      <c r="A3244" s="83" t="s">
        <v>109</v>
      </c>
      <c r="B3244" s="80">
        <v>80</v>
      </c>
      <c r="C3244" s="80">
        <v>0</v>
      </c>
      <c r="D3244" s="80">
        <v>0</v>
      </c>
      <c r="E3244" s="80">
        <v>0</v>
      </c>
      <c r="F3244" s="80">
        <v>0</v>
      </c>
      <c r="G3244" s="80">
        <v>0</v>
      </c>
      <c r="H3244" s="80">
        <v>0</v>
      </c>
      <c r="I3244" s="80">
        <f t="shared" si="141"/>
        <v>2666</v>
      </c>
      <c r="J3244" s="80">
        <v>43</v>
      </c>
      <c r="K3244" s="78">
        <v>93500</v>
      </c>
    </row>
    <row r="3245" spans="1:11">
      <c r="A3245" s="83" t="s">
        <v>109</v>
      </c>
      <c r="B3245" s="80">
        <v>80</v>
      </c>
      <c r="C3245" s="80">
        <v>0</v>
      </c>
      <c r="D3245" s="80">
        <v>0</v>
      </c>
      <c r="E3245" s="80">
        <v>0</v>
      </c>
      <c r="F3245" s="80">
        <v>0</v>
      </c>
      <c r="G3245" s="80">
        <v>0</v>
      </c>
      <c r="H3245" s="80">
        <v>0</v>
      </c>
      <c r="I3245" s="80">
        <f t="shared" si="141"/>
        <v>2714</v>
      </c>
      <c r="J3245" s="80">
        <v>44</v>
      </c>
      <c r="K3245" s="78">
        <v>102000</v>
      </c>
    </row>
    <row r="3246" spans="1:11">
      <c r="A3246" s="83" t="s">
        <v>109</v>
      </c>
      <c r="B3246" s="80">
        <v>80</v>
      </c>
      <c r="C3246" s="80">
        <v>0</v>
      </c>
      <c r="D3246" s="80">
        <v>0</v>
      </c>
      <c r="E3246" s="80">
        <v>0</v>
      </c>
      <c r="F3246" s="80">
        <v>0</v>
      </c>
      <c r="G3246" s="80">
        <v>0</v>
      </c>
      <c r="H3246" s="80">
        <v>0</v>
      </c>
      <c r="I3246" s="80">
        <f t="shared" si="141"/>
        <v>2762</v>
      </c>
      <c r="J3246" s="80">
        <v>45</v>
      </c>
      <c r="K3246" s="78">
        <v>111000</v>
      </c>
    </row>
    <row r="3247" spans="1:11">
      <c r="A3247" s="83" t="s">
        <v>109</v>
      </c>
      <c r="B3247" s="80">
        <v>80</v>
      </c>
      <c r="C3247" s="80">
        <v>0</v>
      </c>
      <c r="D3247" s="80">
        <v>0</v>
      </c>
      <c r="E3247" s="80">
        <v>0</v>
      </c>
      <c r="F3247" s="80">
        <v>0</v>
      </c>
      <c r="G3247" s="80">
        <v>0</v>
      </c>
      <c r="H3247" s="80">
        <v>0</v>
      </c>
      <c r="I3247" s="80">
        <f t="shared" si="141"/>
        <v>2810</v>
      </c>
      <c r="J3247" s="80">
        <v>46</v>
      </c>
      <c r="K3247" s="78">
        <v>121000</v>
      </c>
    </row>
    <row r="3248" spans="1:11">
      <c r="A3248" s="83" t="s">
        <v>109</v>
      </c>
      <c r="B3248" s="80">
        <v>80</v>
      </c>
      <c r="C3248" s="80">
        <v>0</v>
      </c>
      <c r="D3248" s="80">
        <v>0</v>
      </c>
      <c r="E3248" s="80">
        <v>0</v>
      </c>
      <c r="F3248" s="80">
        <v>0</v>
      </c>
      <c r="G3248" s="80">
        <v>0</v>
      </c>
      <c r="H3248" s="80">
        <v>0</v>
      </c>
      <c r="I3248" s="80">
        <f t="shared" si="141"/>
        <v>2858</v>
      </c>
      <c r="J3248" s="80">
        <v>47</v>
      </c>
      <c r="K3248" s="78">
        <v>131000</v>
      </c>
    </row>
    <row r="3249" spans="1:11">
      <c r="A3249" s="83" t="s">
        <v>109</v>
      </c>
      <c r="B3249" s="80">
        <v>80</v>
      </c>
      <c r="C3249" s="80">
        <v>0</v>
      </c>
      <c r="D3249" s="80">
        <v>0</v>
      </c>
      <c r="E3249" s="80">
        <v>0</v>
      </c>
      <c r="F3249" s="80">
        <v>0</v>
      </c>
      <c r="G3249" s="80">
        <v>0</v>
      </c>
      <c r="H3249" s="80">
        <v>0</v>
      </c>
      <c r="I3249" s="80">
        <f t="shared" si="141"/>
        <v>2906</v>
      </c>
      <c r="J3249" s="80">
        <v>48</v>
      </c>
      <c r="K3249" s="78">
        <v>142000</v>
      </c>
    </row>
    <row r="3250" spans="1:11">
      <c r="A3250" s="83" t="s">
        <v>109</v>
      </c>
      <c r="B3250" s="80">
        <v>80</v>
      </c>
      <c r="C3250" s="80">
        <v>0</v>
      </c>
      <c r="D3250" s="80">
        <v>0</v>
      </c>
      <c r="E3250" s="80">
        <v>0</v>
      </c>
      <c r="F3250" s="80">
        <v>0</v>
      </c>
      <c r="G3250" s="80">
        <v>0</v>
      </c>
      <c r="H3250" s="80">
        <v>0</v>
      </c>
      <c r="I3250" s="80">
        <f t="shared" si="141"/>
        <v>2954</v>
      </c>
      <c r="J3250" s="80">
        <v>49</v>
      </c>
      <c r="K3250" s="78">
        <v>154000</v>
      </c>
    </row>
    <row r="3251" spans="1:11">
      <c r="A3251" s="83" t="s">
        <v>109</v>
      </c>
      <c r="B3251" s="80">
        <v>80</v>
      </c>
      <c r="C3251" s="80">
        <v>0</v>
      </c>
      <c r="D3251" s="80">
        <v>0</v>
      </c>
      <c r="E3251" s="80">
        <v>0</v>
      </c>
      <c r="F3251" s="80">
        <v>0</v>
      </c>
      <c r="G3251" s="80">
        <v>0</v>
      </c>
      <c r="H3251" s="80">
        <v>0</v>
      </c>
      <c r="I3251" s="80">
        <f t="shared" si="141"/>
        <v>3002</v>
      </c>
      <c r="J3251" s="80">
        <v>50</v>
      </c>
      <c r="K3251" s="78">
        <v>167000</v>
      </c>
    </row>
    <row r="3252" spans="1:11">
      <c r="A3252" s="83" t="s">
        <v>109</v>
      </c>
      <c r="B3252" s="80">
        <v>80</v>
      </c>
      <c r="C3252" s="80">
        <v>0</v>
      </c>
      <c r="D3252" s="80">
        <v>0</v>
      </c>
      <c r="E3252" s="80">
        <v>0</v>
      </c>
      <c r="F3252" s="80">
        <v>0</v>
      </c>
      <c r="G3252" s="80">
        <v>0</v>
      </c>
      <c r="H3252" s="80">
        <v>0</v>
      </c>
      <c r="I3252" s="80">
        <f t="shared" si="141"/>
        <v>3050</v>
      </c>
      <c r="J3252" s="80">
        <v>51</v>
      </c>
      <c r="K3252" s="78">
        <v>180500</v>
      </c>
    </row>
    <row r="3253" spans="1:11">
      <c r="A3253" s="83" t="s">
        <v>109</v>
      </c>
      <c r="B3253" s="80">
        <v>80</v>
      </c>
      <c r="C3253" s="80">
        <v>0</v>
      </c>
      <c r="D3253" s="80">
        <v>0</v>
      </c>
      <c r="E3253" s="80">
        <v>0</v>
      </c>
      <c r="F3253" s="80">
        <v>0</v>
      </c>
      <c r="G3253" s="80">
        <v>0</v>
      </c>
      <c r="H3253" s="80">
        <v>0</v>
      </c>
      <c r="I3253" s="80">
        <f t="shared" si="141"/>
        <v>3098</v>
      </c>
      <c r="J3253" s="80">
        <v>52</v>
      </c>
      <c r="K3253" s="78">
        <v>195000</v>
      </c>
    </row>
    <row r="3254" spans="1:11">
      <c r="A3254" s="83" t="s">
        <v>109</v>
      </c>
      <c r="B3254" s="80">
        <v>80</v>
      </c>
      <c r="C3254" s="80">
        <v>0</v>
      </c>
      <c r="D3254" s="80">
        <v>0</v>
      </c>
      <c r="E3254" s="80">
        <v>0</v>
      </c>
      <c r="F3254" s="80">
        <v>0</v>
      </c>
      <c r="G3254" s="80">
        <v>0</v>
      </c>
      <c r="H3254" s="80">
        <v>0</v>
      </c>
      <c r="I3254" s="80">
        <f t="shared" si="141"/>
        <v>3146</v>
      </c>
      <c r="J3254" s="80">
        <v>53</v>
      </c>
      <c r="K3254" s="78">
        <v>210000</v>
      </c>
    </row>
    <row r="3255" spans="1:11">
      <c r="A3255" s="83" t="s">
        <v>109</v>
      </c>
      <c r="B3255" s="80">
        <v>80</v>
      </c>
      <c r="C3255" s="80">
        <v>0</v>
      </c>
      <c r="D3255" s="80">
        <v>0</v>
      </c>
      <c r="E3255" s="80">
        <v>0</v>
      </c>
      <c r="F3255" s="80">
        <v>0</v>
      </c>
      <c r="G3255" s="80">
        <v>0</v>
      </c>
      <c r="H3255" s="80">
        <v>0</v>
      </c>
      <c r="I3255" s="80">
        <f t="shared" si="141"/>
        <v>3194</v>
      </c>
      <c r="J3255" s="80">
        <v>54</v>
      </c>
      <c r="K3255" s="78">
        <v>226500</v>
      </c>
    </row>
    <row r="3256" spans="1:11">
      <c r="A3256" s="83" t="s">
        <v>109</v>
      </c>
      <c r="B3256" s="80">
        <v>80</v>
      </c>
      <c r="C3256" s="80">
        <v>0</v>
      </c>
      <c r="D3256" s="80">
        <v>0</v>
      </c>
      <c r="E3256" s="80">
        <v>0</v>
      </c>
      <c r="F3256" s="80">
        <v>0</v>
      </c>
      <c r="G3256" s="80">
        <v>0</v>
      </c>
      <c r="H3256" s="80">
        <v>0</v>
      </c>
      <c r="I3256" s="80">
        <f t="shared" si="141"/>
        <v>3242</v>
      </c>
      <c r="J3256" s="80">
        <v>55</v>
      </c>
      <c r="K3256" s="78">
        <v>244000</v>
      </c>
    </row>
    <row r="3257" spans="1:11">
      <c r="A3257" s="83" t="s">
        <v>109</v>
      </c>
      <c r="B3257" s="80">
        <v>80</v>
      </c>
      <c r="C3257" s="80">
        <v>0</v>
      </c>
      <c r="D3257" s="80">
        <v>0</v>
      </c>
      <c r="E3257" s="80">
        <v>0</v>
      </c>
      <c r="F3257" s="80">
        <v>0</v>
      </c>
      <c r="G3257" s="80">
        <v>0</v>
      </c>
      <c r="H3257" s="80">
        <v>0</v>
      </c>
      <c r="I3257" s="80">
        <f t="shared" si="141"/>
        <v>3290</v>
      </c>
      <c r="J3257" s="80">
        <v>56</v>
      </c>
      <c r="K3257" s="78">
        <v>262000</v>
      </c>
    </row>
    <row r="3258" spans="1:11">
      <c r="A3258" s="83" t="s">
        <v>109</v>
      </c>
      <c r="B3258" s="80">
        <v>80</v>
      </c>
      <c r="C3258" s="80">
        <v>0</v>
      </c>
      <c r="D3258" s="80">
        <v>0</v>
      </c>
      <c r="E3258" s="80">
        <v>0</v>
      </c>
      <c r="F3258" s="80">
        <v>0</v>
      </c>
      <c r="G3258" s="80">
        <v>0</v>
      </c>
      <c r="H3258" s="80">
        <v>0</v>
      </c>
      <c r="I3258" s="80">
        <f t="shared" si="141"/>
        <v>3338</v>
      </c>
      <c r="J3258" s="80">
        <v>57</v>
      </c>
      <c r="K3258" s="78">
        <v>281500</v>
      </c>
    </row>
    <row r="3259" spans="1:11">
      <c r="A3259" s="83" t="s">
        <v>109</v>
      </c>
      <c r="B3259" s="80">
        <v>80</v>
      </c>
      <c r="C3259" s="80">
        <v>0</v>
      </c>
      <c r="D3259" s="80">
        <v>0</v>
      </c>
      <c r="E3259" s="80">
        <v>0</v>
      </c>
      <c r="F3259" s="80">
        <v>0</v>
      </c>
      <c r="G3259" s="80">
        <v>0</v>
      </c>
      <c r="H3259" s="80">
        <v>0</v>
      </c>
      <c r="I3259" s="80">
        <f t="shared" si="141"/>
        <v>3386</v>
      </c>
      <c r="J3259" s="80">
        <v>58</v>
      </c>
      <c r="K3259" s="78">
        <v>302500</v>
      </c>
    </row>
    <row r="3260" spans="1:11">
      <c r="A3260" s="83" t="s">
        <v>109</v>
      </c>
      <c r="B3260" s="80">
        <v>80</v>
      </c>
      <c r="C3260" s="80">
        <v>0</v>
      </c>
      <c r="D3260" s="80">
        <v>0</v>
      </c>
      <c r="E3260" s="80">
        <v>0</v>
      </c>
      <c r="F3260" s="80">
        <v>0</v>
      </c>
      <c r="G3260" s="80">
        <v>0</v>
      </c>
      <c r="H3260" s="80">
        <v>0</v>
      </c>
      <c r="I3260" s="80">
        <f t="shared" si="141"/>
        <v>3434</v>
      </c>
      <c r="J3260" s="80">
        <v>59</v>
      </c>
      <c r="K3260" s="78">
        <v>324000</v>
      </c>
    </row>
    <row r="3261" spans="1:11">
      <c r="A3261" s="83" t="s">
        <v>109</v>
      </c>
      <c r="B3261" s="80">
        <v>80</v>
      </c>
      <c r="C3261" s="80">
        <v>0</v>
      </c>
      <c r="D3261" s="80">
        <v>0</v>
      </c>
      <c r="E3261" s="80">
        <v>0</v>
      </c>
      <c r="F3261" s="80">
        <v>0</v>
      </c>
      <c r="G3261" s="80">
        <v>0</v>
      </c>
      <c r="H3261" s="80">
        <v>0</v>
      </c>
      <c r="I3261" s="80">
        <f t="shared" si="141"/>
        <v>3482</v>
      </c>
      <c r="J3261" s="80">
        <v>60</v>
      </c>
      <c r="K3261" s="78">
        <v>347500</v>
      </c>
    </row>
    <row r="3262" spans="1:11">
      <c r="A3262" s="83" t="s">
        <v>109</v>
      </c>
      <c r="B3262" s="80">
        <v>80</v>
      </c>
      <c r="C3262" s="80">
        <v>0</v>
      </c>
      <c r="D3262" s="80">
        <v>0</v>
      </c>
      <c r="E3262" s="80">
        <v>0</v>
      </c>
      <c r="F3262" s="80">
        <v>0</v>
      </c>
      <c r="G3262" s="80">
        <v>0</v>
      </c>
      <c r="H3262" s="80">
        <v>0</v>
      </c>
      <c r="I3262" s="80">
        <f t="shared" si="141"/>
        <v>3530</v>
      </c>
      <c r="J3262" s="80">
        <v>61</v>
      </c>
      <c r="K3262" s="78">
        <v>372000</v>
      </c>
    </row>
    <row r="3263" spans="1:11">
      <c r="A3263" s="83" t="s">
        <v>109</v>
      </c>
      <c r="B3263" s="80">
        <v>80</v>
      </c>
      <c r="C3263" s="80">
        <v>0</v>
      </c>
      <c r="D3263" s="80">
        <v>0</v>
      </c>
      <c r="E3263" s="80">
        <v>0</v>
      </c>
      <c r="F3263" s="80">
        <v>0</v>
      </c>
      <c r="G3263" s="80">
        <v>0</v>
      </c>
      <c r="H3263" s="80">
        <v>0</v>
      </c>
      <c r="I3263" s="80">
        <f t="shared" si="141"/>
        <v>3578</v>
      </c>
      <c r="J3263" s="80">
        <v>62</v>
      </c>
      <c r="K3263" s="78">
        <v>398000</v>
      </c>
    </row>
    <row r="3264" spans="1:11">
      <c r="A3264" s="83" t="s">
        <v>109</v>
      </c>
      <c r="B3264" s="80">
        <v>80</v>
      </c>
      <c r="C3264" s="80">
        <v>0</v>
      </c>
      <c r="D3264" s="80">
        <v>0</v>
      </c>
      <c r="E3264" s="80">
        <v>0</v>
      </c>
      <c r="F3264" s="80">
        <v>0</v>
      </c>
      <c r="G3264" s="80">
        <v>0</v>
      </c>
      <c r="H3264" s="80">
        <v>0</v>
      </c>
      <c r="I3264" s="80">
        <f t="shared" si="141"/>
        <v>3626</v>
      </c>
      <c r="J3264" s="80">
        <v>63</v>
      </c>
      <c r="K3264" s="78">
        <v>425500</v>
      </c>
    </row>
    <row r="3265" spans="1:11">
      <c r="A3265" s="83" t="s">
        <v>109</v>
      </c>
      <c r="B3265" s="80">
        <v>80</v>
      </c>
      <c r="C3265" s="80">
        <v>0</v>
      </c>
      <c r="D3265" s="80">
        <v>0</v>
      </c>
      <c r="E3265" s="80">
        <v>0</v>
      </c>
      <c r="F3265" s="80">
        <v>0</v>
      </c>
      <c r="G3265" s="80">
        <v>0</v>
      </c>
      <c r="H3265" s="80">
        <v>0</v>
      </c>
      <c r="I3265" s="80">
        <f t="shared" si="141"/>
        <v>3674</v>
      </c>
      <c r="J3265" s="80">
        <v>64</v>
      </c>
      <c r="K3265" s="78">
        <v>454000</v>
      </c>
    </row>
    <row r="3266" spans="1:11">
      <c r="A3266" s="83" t="s">
        <v>109</v>
      </c>
      <c r="B3266" s="80">
        <v>80</v>
      </c>
      <c r="C3266" s="80">
        <v>0</v>
      </c>
      <c r="D3266" s="80">
        <v>0</v>
      </c>
      <c r="E3266" s="80">
        <v>0</v>
      </c>
      <c r="F3266" s="80">
        <v>0</v>
      </c>
      <c r="G3266" s="80">
        <v>0</v>
      </c>
      <c r="H3266" s="80">
        <v>0</v>
      </c>
      <c r="I3266" s="80">
        <f t="shared" si="141"/>
        <v>3722</v>
      </c>
      <c r="J3266" s="80">
        <v>65</v>
      </c>
      <c r="K3266" s="78">
        <v>485000</v>
      </c>
    </row>
    <row r="3267" spans="1:11">
      <c r="A3267" s="83" t="s">
        <v>109</v>
      </c>
      <c r="B3267" s="80">
        <v>80</v>
      </c>
      <c r="C3267" s="80">
        <v>0</v>
      </c>
      <c r="D3267" s="80">
        <v>0</v>
      </c>
      <c r="E3267" s="80">
        <v>0</v>
      </c>
      <c r="F3267" s="80">
        <v>0</v>
      </c>
      <c r="G3267" s="80">
        <v>0</v>
      </c>
      <c r="H3267" s="80">
        <v>0</v>
      </c>
      <c r="I3267" s="80">
        <f t="shared" ref="I3267:I3281" si="142">650+48*(J3267-1)</f>
        <v>3770</v>
      </c>
      <c r="J3267" s="80">
        <v>66</v>
      </c>
      <c r="K3267" s="78">
        <v>516500</v>
      </c>
    </row>
    <row r="3268" spans="1:11">
      <c r="A3268" s="83" t="s">
        <v>109</v>
      </c>
      <c r="B3268" s="80">
        <v>80</v>
      </c>
      <c r="C3268" s="80">
        <v>0</v>
      </c>
      <c r="D3268" s="80">
        <v>0</v>
      </c>
      <c r="E3268" s="80">
        <v>0</v>
      </c>
      <c r="F3268" s="80">
        <v>0</v>
      </c>
      <c r="G3268" s="80">
        <v>0</v>
      </c>
      <c r="H3268" s="80">
        <v>0</v>
      </c>
      <c r="I3268" s="80">
        <f t="shared" si="142"/>
        <v>3818</v>
      </c>
      <c r="J3268" s="80">
        <v>67</v>
      </c>
      <c r="K3268" s="78">
        <v>551000</v>
      </c>
    </row>
    <row r="3269" spans="1:11">
      <c r="A3269" s="83" t="s">
        <v>109</v>
      </c>
      <c r="B3269" s="80">
        <v>80</v>
      </c>
      <c r="C3269" s="80">
        <v>0</v>
      </c>
      <c r="D3269" s="80">
        <v>0</v>
      </c>
      <c r="E3269" s="80">
        <v>0</v>
      </c>
      <c r="F3269" s="80">
        <v>0</v>
      </c>
      <c r="G3269" s="80">
        <v>0</v>
      </c>
      <c r="H3269" s="80">
        <v>0</v>
      </c>
      <c r="I3269" s="80">
        <f t="shared" si="142"/>
        <v>3866</v>
      </c>
      <c r="J3269" s="80">
        <v>68</v>
      </c>
      <c r="K3269" s="78">
        <v>587000</v>
      </c>
    </row>
    <row r="3270" spans="1:11">
      <c r="A3270" s="83" t="s">
        <v>109</v>
      </c>
      <c r="B3270" s="80">
        <v>80</v>
      </c>
      <c r="C3270" s="80">
        <v>0</v>
      </c>
      <c r="D3270" s="80">
        <v>0</v>
      </c>
      <c r="E3270" s="80">
        <v>0</v>
      </c>
      <c r="F3270" s="80">
        <v>0</v>
      </c>
      <c r="G3270" s="80">
        <v>0</v>
      </c>
      <c r="H3270" s="80">
        <v>0</v>
      </c>
      <c r="I3270" s="80">
        <f t="shared" si="142"/>
        <v>3914</v>
      </c>
      <c r="J3270" s="80">
        <v>69</v>
      </c>
      <c r="K3270" s="78">
        <v>624500</v>
      </c>
    </row>
    <row r="3271" spans="1:11">
      <c r="A3271" s="83" t="s">
        <v>109</v>
      </c>
      <c r="B3271" s="80">
        <v>80</v>
      </c>
      <c r="C3271" s="80">
        <v>0</v>
      </c>
      <c r="D3271" s="80">
        <v>0</v>
      </c>
      <c r="E3271" s="80">
        <v>0</v>
      </c>
      <c r="F3271" s="80">
        <v>0</v>
      </c>
      <c r="G3271" s="80">
        <v>0</v>
      </c>
      <c r="H3271" s="80">
        <v>0</v>
      </c>
      <c r="I3271" s="80">
        <f t="shared" si="142"/>
        <v>3962</v>
      </c>
      <c r="J3271" s="80">
        <v>70</v>
      </c>
      <c r="K3271" s="78">
        <v>664000</v>
      </c>
    </row>
    <row r="3272" spans="1:11">
      <c r="A3272" s="83" t="s">
        <v>109</v>
      </c>
      <c r="B3272" s="80">
        <v>80</v>
      </c>
      <c r="C3272" s="80">
        <v>0</v>
      </c>
      <c r="D3272" s="80">
        <v>0</v>
      </c>
      <c r="E3272" s="80">
        <v>0</v>
      </c>
      <c r="F3272" s="80">
        <v>0</v>
      </c>
      <c r="G3272" s="80">
        <v>0</v>
      </c>
      <c r="H3272" s="80">
        <v>0</v>
      </c>
      <c r="I3272" s="80">
        <f t="shared" si="142"/>
        <v>4010</v>
      </c>
      <c r="J3272" s="80">
        <v>71</v>
      </c>
      <c r="K3272" s="78">
        <v>706000</v>
      </c>
    </row>
    <row r="3273" spans="1:11">
      <c r="A3273" s="83" t="s">
        <v>109</v>
      </c>
      <c r="B3273" s="80">
        <v>80</v>
      </c>
      <c r="C3273" s="80">
        <v>0</v>
      </c>
      <c r="D3273" s="80">
        <v>0</v>
      </c>
      <c r="E3273" s="80">
        <v>0</v>
      </c>
      <c r="F3273" s="80">
        <v>0</v>
      </c>
      <c r="G3273" s="80">
        <v>0</v>
      </c>
      <c r="H3273" s="80">
        <v>0</v>
      </c>
      <c r="I3273" s="80">
        <f t="shared" si="142"/>
        <v>4058</v>
      </c>
      <c r="J3273" s="80">
        <v>72</v>
      </c>
      <c r="K3273" s="78">
        <v>749500</v>
      </c>
    </row>
    <row r="3274" spans="1:11">
      <c r="A3274" s="83" t="s">
        <v>109</v>
      </c>
      <c r="B3274" s="80">
        <v>80</v>
      </c>
      <c r="C3274" s="80">
        <v>0</v>
      </c>
      <c r="D3274" s="80">
        <v>0</v>
      </c>
      <c r="E3274" s="80">
        <v>0</v>
      </c>
      <c r="F3274" s="80">
        <v>0</v>
      </c>
      <c r="G3274" s="80">
        <v>0</v>
      </c>
      <c r="H3274" s="80">
        <v>0</v>
      </c>
      <c r="I3274" s="80">
        <f t="shared" si="142"/>
        <v>4106</v>
      </c>
      <c r="J3274" s="80">
        <v>73</v>
      </c>
      <c r="K3274" s="78">
        <v>796000</v>
      </c>
    </row>
    <row r="3275" spans="1:11">
      <c r="A3275" s="83" t="s">
        <v>109</v>
      </c>
      <c r="B3275" s="80">
        <v>80</v>
      </c>
      <c r="C3275" s="80">
        <v>0</v>
      </c>
      <c r="D3275" s="80">
        <v>0</v>
      </c>
      <c r="E3275" s="80">
        <v>0</v>
      </c>
      <c r="F3275" s="80">
        <v>0</v>
      </c>
      <c r="G3275" s="80">
        <v>0</v>
      </c>
      <c r="H3275" s="80">
        <v>0</v>
      </c>
      <c r="I3275" s="80">
        <f t="shared" si="142"/>
        <v>4154</v>
      </c>
      <c r="J3275" s="80">
        <v>74</v>
      </c>
      <c r="K3275" s="78">
        <v>845000</v>
      </c>
    </row>
    <row r="3276" spans="1:11">
      <c r="A3276" s="83" t="s">
        <v>109</v>
      </c>
      <c r="B3276" s="80">
        <v>80</v>
      </c>
      <c r="C3276" s="80">
        <v>0</v>
      </c>
      <c r="D3276" s="80">
        <v>0</v>
      </c>
      <c r="E3276" s="80">
        <v>0</v>
      </c>
      <c r="F3276" s="80">
        <v>0</v>
      </c>
      <c r="G3276" s="80">
        <v>0</v>
      </c>
      <c r="H3276" s="80">
        <v>0</v>
      </c>
      <c r="I3276" s="80">
        <f t="shared" si="142"/>
        <v>4202</v>
      </c>
      <c r="J3276" s="80">
        <v>75</v>
      </c>
      <c r="K3276" s="78">
        <v>896000</v>
      </c>
    </row>
    <row r="3277" spans="1:11">
      <c r="A3277" s="83" t="s">
        <v>109</v>
      </c>
      <c r="B3277" s="80">
        <v>80</v>
      </c>
      <c r="C3277" s="80">
        <v>0</v>
      </c>
      <c r="D3277" s="80">
        <v>0</v>
      </c>
      <c r="E3277" s="80">
        <v>0</v>
      </c>
      <c r="F3277" s="80">
        <v>0</v>
      </c>
      <c r="G3277" s="80">
        <v>0</v>
      </c>
      <c r="H3277" s="80">
        <v>0</v>
      </c>
      <c r="I3277" s="80">
        <f t="shared" si="142"/>
        <v>4250</v>
      </c>
      <c r="J3277" s="80">
        <v>76</v>
      </c>
      <c r="K3277" s="78">
        <v>949000</v>
      </c>
    </row>
    <row r="3278" spans="1:11">
      <c r="A3278" s="83" t="s">
        <v>109</v>
      </c>
      <c r="B3278" s="80">
        <v>80</v>
      </c>
      <c r="C3278" s="80">
        <v>0</v>
      </c>
      <c r="D3278" s="80">
        <v>0</v>
      </c>
      <c r="E3278" s="80">
        <v>0</v>
      </c>
      <c r="F3278" s="80">
        <v>0</v>
      </c>
      <c r="G3278" s="80">
        <v>0</v>
      </c>
      <c r="H3278" s="80">
        <v>0</v>
      </c>
      <c r="I3278" s="80">
        <f t="shared" si="142"/>
        <v>4298</v>
      </c>
      <c r="J3278" s="80">
        <v>77</v>
      </c>
      <c r="K3278" s="78">
        <v>1005500</v>
      </c>
    </row>
    <row r="3279" spans="1:11">
      <c r="A3279" s="83" t="s">
        <v>109</v>
      </c>
      <c r="B3279" s="80">
        <v>80</v>
      </c>
      <c r="C3279" s="80">
        <v>0</v>
      </c>
      <c r="D3279" s="80">
        <v>0</v>
      </c>
      <c r="E3279" s="80">
        <v>0</v>
      </c>
      <c r="F3279" s="80">
        <v>0</v>
      </c>
      <c r="G3279" s="80">
        <v>0</v>
      </c>
      <c r="H3279" s="80">
        <v>0</v>
      </c>
      <c r="I3279" s="80">
        <f t="shared" si="142"/>
        <v>4346</v>
      </c>
      <c r="J3279" s="80">
        <v>78</v>
      </c>
      <c r="K3279" s="78">
        <v>1064500</v>
      </c>
    </row>
    <row r="3280" spans="1:11">
      <c r="A3280" s="83" t="s">
        <v>109</v>
      </c>
      <c r="B3280" s="80">
        <v>80</v>
      </c>
      <c r="C3280" s="80">
        <v>0</v>
      </c>
      <c r="D3280" s="80">
        <v>0</v>
      </c>
      <c r="E3280" s="80">
        <v>0</v>
      </c>
      <c r="F3280" s="80">
        <v>0</v>
      </c>
      <c r="G3280" s="80">
        <v>0</v>
      </c>
      <c r="H3280" s="80">
        <v>0</v>
      </c>
      <c r="I3280" s="80">
        <f t="shared" si="142"/>
        <v>4394</v>
      </c>
      <c r="J3280" s="80">
        <v>79</v>
      </c>
      <c r="K3280" s="78">
        <v>1127000</v>
      </c>
    </row>
    <row r="3281" spans="1:11">
      <c r="A3281" s="83" t="s">
        <v>109</v>
      </c>
      <c r="B3281" s="80">
        <v>80</v>
      </c>
      <c r="C3281" s="80">
        <v>0</v>
      </c>
      <c r="D3281" s="80">
        <v>0</v>
      </c>
      <c r="E3281" s="80">
        <v>0</v>
      </c>
      <c r="F3281" s="80">
        <v>0</v>
      </c>
      <c r="G3281" s="80">
        <v>0</v>
      </c>
      <c r="H3281" s="80">
        <v>0</v>
      </c>
      <c r="I3281" s="80">
        <f t="shared" si="142"/>
        <v>4442</v>
      </c>
      <c r="J3281" s="80">
        <v>80</v>
      </c>
      <c r="K3281" s="78">
        <v>1191500</v>
      </c>
    </row>
    <row r="3282" spans="1:11">
      <c r="A3282" s="72" t="s">
        <v>110</v>
      </c>
      <c r="B3282" s="77">
        <v>1</v>
      </c>
      <c r="C3282" s="80">
        <f>84+9*(J3282-1)</f>
        <v>84</v>
      </c>
      <c r="D3282" s="80">
        <v>0</v>
      </c>
      <c r="E3282" s="80">
        <v>0</v>
      </c>
      <c r="F3282" s="80">
        <v>0</v>
      </c>
      <c r="G3282" s="80">
        <v>0</v>
      </c>
      <c r="H3282" s="80">
        <v>0</v>
      </c>
      <c r="I3282" s="80">
        <v>0</v>
      </c>
      <c r="J3282" s="80">
        <v>1</v>
      </c>
      <c r="K3282" s="78">
        <f>ROUND(K2*0.8,0)</f>
        <v>53</v>
      </c>
    </row>
    <row r="3283" spans="1:11">
      <c r="A3283" s="72" t="s">
        <v>110</v>
      </c>
      <c r="B3283" s="77">
        <v>1</v>
      </c>
      <c r="C3283" s="80">
        <f t="shared" ref="C3283:C3346" si="143">84+9*(J3283-1)</f>
        <v>93</v>
      </c>
      <c r="D3283" s="80">
        <v>0</v>
      </c>
      <c r="E3283" s="80">
        <v>0</v>
      </c>
      <c r="F3283" s="80">
        <v>0</v>
      </c>
      <c r="G3283" s="80">
        <v>0</v>
      </c>
      <c r="H3283" s="80">
        <v>0</v>
      </c>
      <c r="I3283" s="80">
        <v>0</v>
      </c>
      <c r="J3283" s="80">
        <v>2</v>
      </c>
      <c r="K3283" s="78">
        <f t="shared" ref="K3283:K3346" si="144">ROUND(K3*0.8,0)</f>
        <v>72</v>
      </c>
    </row>
    <row r="3284" spans="1:11">
      <c r="A3284" s="72" t="s">
        <v>110</v>
      </c>
      <c r="B3284" s="77">
        <v>1</v>
      </c>
      <c r="C3284" s="80">
        <f t="shared" si="143"/>
        <v>102</v>
      </c>
      <c r="D3284" s="80">
        <v>0</v>
      </c>
      <c r="E3284" s="80">
        <v>0</v>
      </c>
      <c r="F3284" s="80">
        <v>0</v>
      </c>
      <c r="G3284" s="80">
        <v>0</v>
      </c>
      <c r="H3284" s="80">
        <v>0</v>
      </c>
      <c r="I3284" s="80">
        <v>0</v>
      </c>
      <c r="J3284" s="80">
        <v>3</v>
      </c>
      <c r="K3284" s="78">
        <f t="shared" si="144"/>
        <v>94</v>
      </c>
    </row>
    <row r="3285" spans="1:11">
      <c r="A3285" s="72" t="s">
        <v>110</v>
      </c>
      <c r="B3285" s="77">
        <v>1</v>
      </c>
      <c r="C3285" s="80">
        <f t="shared" si="143"/>
        <v>111</v>
      </c>
      <c r="D3285" s="80">
        <v>0</v>
      </c>
      <c r="E3285" s="80">
        <v>0</v>
      </c>
      <c r="F3285" s="80">
        <v>0</v>
      </c>
      <c r="G3285" s="80">
        <v>0</v>
      </c>
      <c r="H3285" s="80">
        <v>0</v>
      </c>
      <c r="I3285" s="80">
        <v>0</v>
      </c>
      <c r="J3285" s="80">
        <v>4</v>
      </c>
      <c r="K3285" s="78">
        <f t="shared" si="144"/>
        <v>120</v>
      </c>
    </row>
    <row r="3286" spans="1:11">
      <c r="A3286" s="72" t="s">
        <v>110</v>
      </c>
      <c r="B3286" s="77">
        <v>1</v>
      </c>
      <c r="C3286" s="80">
        <f t="shared" si="143"/>
        <v>120</v>
      </c>
      <c r="D3286" s="80">
        <v>0</v>
      </c>
      <c r="E3286" s="80">
        <v>0</v>
      </c>
      <c r="F3286" s="80">
        <v>0</v>
      </c>
      <c r="G3286" s="80">
        <v>0</v>
      </c>
      <c r="H3286" s="80">
        <v>0</v>
      </c>
      <c r="I3286" s="80">
        <v>0</v>
      </c>
      <c r="J3286" s="80">
        <v>5</v>
      </c>
      <c r="K3286" s="78">
        <f t="shared" si="144"/>
        <v>156</v>
      </c>
    </row>
    <row r="3287" spans="1:11">
      <c r="A3287" s="72" t="s">
        <v>110</v>
      </c>
      <c r="B3287" s="77">
        <v>1</v>
      </c>
      <c r="C3287" s="80">
        <f t="shared" si="143"/>
        <v>129</v>
      </c>
      <c r="D3287" s="80">
        <v>0</v>
      </c>
      <c r="E3287" s="80">
        <v>0</v>
      </c>
      <c r="F3287" s="80">
        <v>0</v>
      </c>
      <c r="G3287" s="80">
        <v>0</v>
      </c>
      <c r="H3287" s="80">
        <v>0</v>
      </c>
      <c r="I3287" s="80">
        <v>0</v>
      </c>
      <c r="J3287" s="80">
        <v>6</v>
      </c>
      <c r="K3287" s="78">
        <f t="shared" si="144"/>
        <v>211</v>
      </c>
    </row>
    <row r="3288" spans="1:11">
      <c r="A3288" s="72" t="s">
        <v>110</v>
      </c>
      <c r="B3288" s="77">
        <v>1</v>
      </c>
      <c r="C3288" s="80">
        <f t="shared" si="143"/>
        <v>138</v>
      </c>
      <c r="D3288" s="80">
        <v>0</v>
      </c>
      <c r="E3288" s="80">
        <v>0</v>
      </c>
      <c r="F3288" s="80">
        <v>0</v>
      </c>
      <c r="G3288" s="80">
        <v>0</v>
      </c>
      <c r="H3288" s="80">
        <v>0</v>
      </c>
      <c r="I3288" s="80">
        <v>0</v>
      </c>
      <c r="J3288" s="80">
        <v>7</v>
      </c>
      <c r="K3288" s="78">
        <f t="shared" si="144"/>
        <v>288</v>
      </c>
    </row>
    <row r="3289" spans="1:11">
      <c r="A3289" s="72" t="s">
        <v>110</v>
      </c>
      <c r="B3289" s="77">
        <v>1</v>
      </c>
      <c r="C3289" s="80">
        <f t="shared" si="143"/>
        <v>147</v>
      </c>
      <c r="D3289" s="80">
        <v>0</v>
      </c>
      <c r="E3289" s="80">
        <v>0</v>
      </c>
      <c r="F3289" s="80">
        <v>0</v>
      </c>
      <c r="G3289" s="80">
        <v>0</v>
      </c>
      <c r="H3289" s="80">
        <v>0</v>
      </c>
      <c r="I3289" s="80">
        <v>0</v>
      </c>
      <c r="J3289" s="80">
        <v>8</v>
      </c>
      <c r="K3289" s="78">
        <f t="shared" si="144"/>
        <v>360</v>
      </c>
    </row>
    <row r="3290" spans="1:11">
      <c r="A3290" s="72" t="s">
        <v>110</v>
      </c>
      <c r="B3290" s="77">
        <v>1</v>
      </c>
      <c r="C3290" s="80">
        <f t="shared" si="143"/>
        <v>156</v>
      </c>
      <c r="D3290" s="80">
        <v>0</v>
      </c>
      <c r="E3290" s="80">
        <v>0</v>
      </c>
      <c r="F3290" s="80">
        <v>0</v>
      </c>
      <c r="G3290" s="80">
        <v>0</v>
      </c>
      <c r="H3290" s="80">
        <v>0</v>
      </c>
      <c r="I3290" s="80">
        <v>0</v>
      </c>
      <c r="J3290" s="80">
        <v>9</v>
      </c>
      <c r="K3290" s="78">
        <f t="shared" si="144"/>
        <v>432</v>
      </c>
    </row>
    <row r="3291" spans="1:11">
      <c r="A3291" s="72" t="s">
        <v>110</v>
      </c>
      <c r="B3291" s="77">
        <v>1</v>
      </c>
      <c r="C3291" s="80">
        <f t="shared" si="143"/>
        <v>165</v>
      </c>
      <c r="D3291" s="80">
        <v>0</v>
      </c>
      <c r="E3291" s="80">
        <v>0</v>
      </c>
      <c r="F3291" s="80">
        <v>0</v>
      </c>
      <c r="G3291" s="80">
        <v>0</v>
      </c>
      <c r="H3291" s="80">
        <v>0</v>
      </c>
      <c r="I3291" s="80">
        <v>0</v>
      </c>
      <c r="J3291" s="80">
        <v>10</v>
      </c>
      <c r="K3291" s="78">
        <f t="shared" si="144"/>
        <v>552</v>
      </c>
    </row>
    <row r="3292" spans="1:11">
      <c r="A3292" s="72" t="s">
        <v>110</v>
      </c>
      <c r="B3292" s="77">
        <v>1</v>
      </c>
      <c r="C3292" s="80">
        <f t="shared" si="143"/>
        <v>174</v>
      </c>
      <c r="D3292" s="80">
        <v>0</v>
      </c>
      <c r="E3292" s="80">
        <v>0</v>
      </c>
      <c r="F3292" s="80">
        <v>0</v>
      </c>
      <c r="G3292" s="80">
        <v>0</v>
      </c>
      <c r="H3292" s="80">
        <v>0</v>
      </c>
      <c r="I3292" s="80">
        <v>0</v>
      </c>
      <c r="J3292" s="80">
        <v>11</v>
      </c>
      <c r="K3292" s="78">
        <f t="shared" si="144"/>
        <v>696</v>
      </c>
    </row>
    <row r="3293" spans="1:11">
      <c r="A3293" s="72" t="s">
        <v>110</v>
      </c>
      <c r="B3293" s="77">
        <v>1</v>
      </c>
      <c r="C3293" s="80">
        <f t="shared" si="143"/>
        <v>183</v>
      </c>
      <c r="D3293" s="80">
        <v>0</v>
      </c>
      <c r="E3293" s="80">
        <v>0</v>
      </c>
      <c r="F3293" s="80">
        <v>0</v>
      </c>
      <c r="G3293" s="80">
        <v>0</v>
      </c>
      <c r="H3293" s="80">
        <v>0</v>
      </c>
      <c r="I3293" s="80">
        <v>0</v>
      </c>
      <c r="J3293" s="80">
        <v>12</v>
      </c>
      <c r="K3293" s="78">
        <f t="shared" si="144"/>
        <v>816</v>
      </c>
    </row>
    <row r="3294" spans="1:11">
      <c r="A3294" s="72" t="s">
        <v>110</v>
      </c>
      <c r="B3294" s="77">
        <v>1</v>
      </c>
      <c r="C3294" s="80">
        <f t="shared" si="143"/>
        <v>192</v>
      </c>
      <c r="D3294" s="80">
        <v>0</v>
      </c>
      <c r="E3294" s="80">
        <v>0</v>
      </c>
      <c r="F3294" s="80">
        <v>0</v>
      </c>
      <c r="G3294" s="80">
        <v>0</v>
      </c>
      <c r="H3294" s="80">
        <v>0</v>
      </c>
      <c r="I3294" s="80">
        <v>0</v>
      </c>
      <c r="J3294" s="80">
        <v>13</v>
      </c>
      <c r="K3294" s="78">
        <f t="shared" si="144"/>
        <v>1008</v>
      </c>
    </row>
    <row r="3295" spans="1:11">
      <c r="A3295" s="72" t="s">
        <v>110</v>
      </c>
      <c r="B3295" s="77">
        <v>1</v>
      </c>
      <c r="C3295" s="80">
        <f t="shared" si="143"/>
        <v>201</v>
      </c>
      <c r="D3295" s="80">
        <v>0</v>
      </c>
      <c r="E3295" s="80">
        <v>0</v>
      </c>
      <c r="F3295" s="80">
        <v>0</v>
      </c>
      <c r="G3295" s="80">
        <v>0</v>
      </c>
      <c r="H3295" s="80">
        <v>0</v>
      </c>
      <c r="I3295" s="80">
        <v>0</v>
      </c>
      <c r="J3295" s="80">
        <v>14</v>
      </c>
      <c r="K3295" s="78">
        <f t="shared" si="144"/>
        <v>1200</v>
      </c>
    </row>
    <row r="3296" spans="1:11">
      <c r="A3296" s="72" t="s">
        <v>110</v>
      </c>
      <c r="B3296" s="77">
        <v>1</v>
      </c>
      <c r="C3296" s="80">
        <f t="shared" si="143"/>
        <v>210</v>
      </c>
      <c r="D3296" s="80">
        <v>0</v>
      </c>
      <c r="E3296" s="80">
        <v>0</v>
      </c>
      <c r="F3296" s="80">
        <v>0</v>
      </c>
      <c r="G3296" s="80">
        <v>0</v>
      </c>
      <c r="H3296" s="80">
        <v>0</v>
      </c>
      <c r="I3296" s="80">
        <v>0</v>
      </c>
      <c r="J3296" s="80">
        <v>15</v>
      </c>
      <c r="K3296" s="78">
        <f t="shared" si="144"/>
        <v>1464</v>
      </c>
    </row>
    <row r="3297" spans="1:11">
      <c r="A3297" s="72" t="s">
        <v>110</v>
      </c>
      <c r="B3297" s="77">
        <v>1</v>
      </c>
      <c r="C3297" s="80">
        <f t="shared" si="143"/>
        <v>219</v>
      </c>
      <c r="D3297" s="80">
        <v>0</v>
      </c>
      <c r="E3297" s="80">
        <v>0</v>
      </c>
      <c r="F3297" s="80">
        <v>0</v>
      </c>
      <c r="G3297" s="80">
        <v>0</v>
      </c>
      <c r="H3297" s="80">
        <v>0</v>
      </c>
      <c r="I3297" s="80">
        <v>0</v>
      </c>
      <c r="J3297" s="80">
        <v>16</v>
      </c>
      <c r="K3297" s="78">
        <f t="shared" si="144"/>
        <v>1728</v>
      </c>
    </row>
    <row r="3298" spans="1:11">
      <c r="A3298" s="72" t="s">
        <v>110</v>
      </c>
      <c r="B3298" s="77">
        <v>1</v>
      </c>
      <c r="C3298" s="80">
        <f t="shared" si="143"/>
        <v>228</v>
      </c>
      <c r="D3298" s="80">
        <v>0</v>
      </c>
      <c r="E3298" s="80">
        <v>0</v>
      </c>
      <c r="F3298" s="80">
        <v>0</v>
      </c>
      <c r="G3298" s="80">
        <v>0</v>
      </c>
      <c r="H3298" s="80">
        <v>0</v>
      </c>
      <c r="I3298" s="80">
        <v>0</v>
      </c>
      <c r="J3298" s="80">
        <v>17</v>
      </c>
      <c r="K3298" s="78">
        <f t="shared" si="144"/>
        <v>2064</v>
      </c>
    </row>
    <row r="3299" spans="1:11">
      <c r="A3299" s="72" t="s">
        <v>110</v>
      </c>
      <c r="B3299" s="77">
        <v>1</v>
      </c>
      <c r="C3299" s="80">
        <f t="shared" si="143"/>
        <v>237</v>
      </c>
      <c r="D3299" s="80">
        <v>0</v>
      </c>
      <c r="E3299" s="80">
        <v>0</v>
      </c>
      <c r="F3299" s="80">
        <v>0</v>
      </c>
      <c r="G3299" s="80">
        <v>0</v>
      </c>
      <c r="H3299" s="80">
        <v>0</v>
      </c>
      <c r="I3299" s="80">
        <v>0</v>
      </c>
      <c r="J3299" s="80">
        <v>18</v>
      </c>
      <c r="K3299" s="78">
        <f t="shared" si="144"/>
        <v>2400</v>
      </c>
    </row>
    <row r="3300" spans="1:11">
      <c r="A3300" s="72" t="s">
        <v>110</v>
      </c>
      <c r="B3300" s="77">
        <v>1</v>
      </c>
      <c r="C3300" s="80">
        <f t="shared" si="143"/>
        <v>246</v>
      </c>
      <c r="D3300" s="80">
        <v>0</v>
      </c>
      <c r="E3300" s="80">
        <v>0</v>
      </c>
      <c r="F3300" s="80">
        <v>0</v>
      </c>
      <c r="G3300" s="80">
        <v>0</v>
      </c>
      <c r="H3300" s="80">
        <v>0</v>
      </c>
      <c r="I3300" s="80">
        <v>0</v>
      </c>
      <c r="J3300" s="80">
        <v>19</v>
      </c>
      <c r="K3300" s="78">
        <f t="shared" si="144"/>
        <v>2808</v>
      </c>
    </row>
    <row r="3301" spans="1:11">
      <c r="A3301" s="72" t="s">
        <v>110</v>
      </c>
      <c r="B3301" s="77">
        <v>1</v>
      </c>
      <c r="C3301" s="80">
        <f t="shared" si="143"/>
        <v>255</v>
      </c>
      <c r="D3301" s="80">
        <v>0</v>
      </c>
      <c r="E3301" s="80">
        <v>0</v>
      </c>
      <c r="F3301" s="80">
        <v>0</v>
      </c>
      <c r="G3301" s="80">
        <v>0</v>
      </c>
      <c r="H3301" s="80">
        <v>0</v>
      </c>
      <c r="I3301" s="80">
        <v>0</v>
      </c>
      <c r="J3301" s="80">
        <v>20</v>
      </c>
      <c r="K3301" s="78">
        <f t="shared" si="144"/>
        <v>3264</v>
      </c>
    </row>
    <row r="3302" spans="1:11">
      <c r="A3302" s="72" t="s">
        <v>110</v>
      </c>
      <c r="B3302" s="77">
        <v>1</v>
      </c>
      <c r="C3302" s="80">
        <f t="shared" si="143"/>
        <v>264</v>
      </c>
      <c r="D3302" s="80">
        <v>0</v>
      </c>
      <c r="E3302" s="80">
        <v>0</v>
      </c>
      <c r="F3302" s="80">
        <v>0</v>
      </c>
      <c r="G3302" s="80">
        <v>0</v>
      </c>
      <c r="H3302" s="80">
        <v>0</v>
      </c>
      <c r="I3302" s="80">
        <v>0</v>
      </c>
      <c r="J3302" s="80">
        <v>21</v>
      </c>
      <c r="K3302" s="78">
        <f t="shared" si="144"/>
        <v>3816</v>
      </c>
    </row>
    <row r="3303" spans="1:11">
      <c r="A3303" s="72" t="s">
        <v>110</v>
      </c>
      <c r="B3303" s="77">
        <v>1</v>
      </c>
      <c r="C3303" s="80">
        <f t="shared" si="143"/>
        <v>273</v>
      </c>
      <c r="D3303" s="80">
        <v>0</v>
      </c>
      <c r="E3303" s="80">
        <v>0</v>
      </c>
      <c r="F3303" s="80">
        <v>0</v>
      </c>
      <c r="G3303" s="80">
        <v>0</v>
      </c>
      <c r="H3303" s="80">
        <v>0</v>
      </c>
      <c r="I3303" s="80">
        <v>0</v>
      </c>
      <c r="J3303" s="80">
        <v>22</v>
      </c>
      <c r="K3303" s="78">
        <f t="shared" si="144"/>
        <v>4392</v>
      </c>
    </row>
    <row r="3304" spans="1:11">
      <c r="A3304" s="72" t="s">
        <v>110</v>
      </c>
      <c r="B3304" s="77">
        <v>1</v>
      </c>
      <c r="C3304" s="80">
        <f t="shared" si="143"/>
        <v>282</v>
      </c>
      <c r="D3304" s="80">
        <v>0</v>
      </c>
      <c r="E3304" s="80">
        <v>0</v>
      </c>
      <c r="F3304" s="80">
        <v>0</v>
      </c>
      <c r="G3304" s="80">
        <v>0</v>
      </c>
      <c r="H3304" s="80">
        <v>0</v>
      </c>
      <c r="I3304" s="80">
        <v>0</v>
      </c>
      <c r="J3304" s="80">
        <v>23</v>
      </c>
      <c r="K3304" s="78">
        <f t="shared" si="144"/>
        <v>5064</v>
      </c>
    </row>
    <row r="3305" spans="1:11">
      <c r="A3305" s="72" t="s">
        <v>110</v>
      </c>
      <c r="B3305" s="77">
        <v>1</v>
      </c>
      <c r="C3305" s="80">
        <f t="shared" si="143"/>
        <v>291</v>
      </c>
      <c r="D3305" s="80">
        <v>0</v>
      </c>
      <c r="E3305" s="80">
        <v>0</v>
      </c>
      <c r="F3305" s="80">
        <v>0</v>
      </c>
      <c r="G3305" s="80">
        <v>0</v>
      </c>
      <c r="H3305" s="80">
        <v>0</v>
      </c>
      <c r="I3305" s="80">
        <v>0</v>
      </c>
      <c r="J3305" s="80">
        <v>24</v>
      </c>
      <c r="K3305" s="78">
        <f t="shared" si="144"/>
        <v>5784</v>
      </c>
    </row>
    <row r="3306" spans="1:11">
      <c r="A3306" s="72" t="s">
        <v>110</v>
      </c>
      <c r="B3306" s="77">
        <v>1</v>
      </c>
      <c r="C3306" s="80">
        <f t="shared" si="143"/>
        <v>300</v>
      </c>
      <c r="D3306" s="80">
        <v>0</v>
      </c>
      <c r="E3306" s="80">
        <v>0</v>
      </c>
      <c r="F3306" s="80">
        <v>0</v>
      </c>
      <c r="G3306" s="80">
        <v>0</v>
      </c>
      <c r="H3306" s="80">
        <v>0</v>
      </c>
      <c r="I3306" s="80">
        <v>0</v>
      </c>
      <c r="J3306" s="80">
        <v>25</v>
      </c>
      <c r="K3306" s="78">
        <f t="shared" si="144"/>
        <v>6576</v>
      </c>
    </row>
    <row r="3307" spans="1:11">
      <c r="A3307" s="72" t="s">
        <v>110</v>
      </c>
      <c r="B3307" s="77">
        <v>1</v>
      </c>
      <c r="C3307" s="80">
        <f t="shared" si="143"/>
        <v>309</v>
      </c>
      <c r="D3307" s="80">
        <v>0</v>
      </c>
      <c r="E3307" s="80">
        <v>0</v>
      </c>
      <c r="F3307" s="80">
        <v>0</v>
      </c>
      <c r="G3307" s="80">
        <v>0</v>
      </c>
      <c r="H3307" s="80">
        <v>0</v>
      </c>
      <c r="I3307" s="80">
        <v>0</v>
      </c>
      <c r="J3307" s="80">
        <v>26</v>
      </c>
      <c r="K3307" s="78">
        <f t="shared" si="144"/>
        <v>7512</v>
      </c>
    </row>
    <row r="3308" spans="1:11">
      <c r="A3308" s="72" t="s">
        <v>110</v>
      </c>
      <c r="B3308" s="77">
        <v>1</v>
      </c>
      <c r="C3308" s="80">
        <f t="shared" si="143"/>
        <v>318</v>
      </c>
      <c r="D3308" s="80">
        <v>0</v>
      </c>
      <c r="E3308" s="80">
        <v>0</v>
      </c>
      <c r="F3308" s="80">
        <v>0</v>
      </c>
      <c r="G3308" s="80">
        <v>0</v>
      </c>
      <c r="H3308" s="80">
        <v>0</v>
      </c>
      <c r="I3308" s="80">
        <v>0</v>
      </c>
      <c r="J3308" s="80">
        <v>27</v>
      </c>
      <c r="K3308" s="78">
        <f t="shared" si="144"/>
        <v>8496</v>
      </c>
    </row>
    <row r="3309" spans="1:11">
      <c r="A3309" s="72" t="s">
        <v>110</v>
      </c>
      <c r="B3309" s="77">
        <v>1</v>
      </c>
      <c r="C3309" s="80">
        <f t="shared" si="143"/>
        <v>327</v>
      </c>
      <c r="D3309" s="80">
        <v>0</v>
      </c>
      <c r="E3309" s="80">
        <v>0</v>
      </c>
      <c r="F3309" s="80">
        <v>0</v>
      </c>
      <c r="G3309" s="80">
        <v>0</v>
      </c>
      <c r="H3309" s="80">
        <v>0</v>
      </c>
      <c r="I3309" s="80">
        <v>0</v>
      </c>
      <c r="J3309" s="80">
        <v>28</v>
      </c>
      <c r="K3309" s="78">
        <f t="shared" si="144"/>
        <v>9624</v>
      </c>
    </row>
    <row r="3310" spans="1:11">
      <c r="A3310" s="72" t="s">
        <v>110</v>
      </c>
      <c r="B3310" s="77">
        <v>1</v>
      </c>
      <c r="C3310" s="80">
        <f t="shared" si="143"/>
        <v>336</v>
      </c>
      <c r="D3310" s="80">
        <v>0</v>
      </c>
      <c r="E3310" s="80">
        <v>0</v>
      </c>
      <c r="F3310" s="80">
        <v>0</v>
      </c>
      <c r="G3310" s="80">
        <v>0</v>
      </c>
      <c r="H3310" s="80">
        <v>0</v>
      </c>
      <c r="I3310" s="80">
        <v>0</v>
      </c>
      <c r="J3310" s="80">
        <v>29</v>
      </c>
      <c r="K3310" s="78">
        <f t="shared" si="144"/>
        <v>10824</v>
      </c>
    </row>
    <row r="3311" spans="1:11">
      <c r="A3311" s="72" t="s">
        <v>110</v>
      </c>
      <c r="B3311" s="77">
        <v>1</v>
      </c>
      <c r="C3311" s="80">
        <f t="shared" si="143"/>
        <v>345</v>
      </c>
      <c r="D3311" s="80">
        <v>0</v>
      </c>
      <c r="E3311" s="80">
        <v>0</v>
      </c>
      <c r="F3311" s="80">
        <v>0</v>
      </c>
      <c r="G3311" s="80">
        <v>0</v>
      </c>
      <c r="H3311" s="80">
        <v>0</v>
      </c>
      <c r="I3311" s="80">
        <v>0</v>
      </c>
      <c r="J3311" s="80">
        <v>30</v>
      </c>
      <c r="K3311" s="78">
        <f t="shared" si="144"/>
        <v>12144</v>
      </c>
    </row>
    <row r="3312" spans="1:11">
      <c r="A3312" s="72" t="s">
        <v>110</v>
      </c>
      <c r="B3312" s="77">
        <v>1</v>
      </c>
      <c r="C3312" s="80">
        <f t="shared" si="143"/>
        <v>354</v>
      </c>
      <c r="D3312" s="80">
        <v>0</v>
      </c>
      <c r="E3312" s="80">
        <v>0</v>
      </c>
      <c r="F3312" s="80">
        <v>0</v>
      </c>
      <c r="G3312" s="80">
        <v>0</v>
      </c>
      <c r="H3312" s="80">
        <v>0</v>
      </c>
      <c r="I3312" s="80">
        <v>0</v>
      </c>
      <c r="J3312" s="80">
        <v>31</v>
      </c>
      <c r="K3312" s="78">
        <f t="shared" si="144"/>
        <v>13632</v>
      </c>
    </row>
    <row r="3313" spans="1:11">
      <c r="A3313" s="72" t="s">
        <v>110</v>
      </c>
      <c r="B3313" s="77">
        <v>1</v>
      </c>
      <c r="C3313" s="80">
        <f t="shared" si="143"/>
        <v>363</v>
      </c>
      <c r="D3313" s="80">
        <v>0</v>
      </c>
      <c r="E3313" s="80">
        <v>0</v>
      </c>
      <c r="F3313" s="80">
        <v>0</v>
      </c>
      <c r="G3313" s="80">
        <v>0</v>
      </c>
      <c r="H3313" s="80">
        <v>0</v>
      </c>
      <c r="I3313" s="80">
        <v>0</v>
      </c>
      <c r="J3313" s="80">
        <v>32</v>
      </c>
      <c r="K3313" s="78">
        <f t="shared" si="144"/>
        <v>15168</v>
      </c>
    </row>
    <row r="3314" spans="1:11">
      <c r="A3314" s="72" t="s">
        <v>110</v>
      </c>
      <c r="B3314" s="77">
        <v>1</v>
      </c>
      <c r="C3314" s="80">
        <f t="shared" si="143"/>
        <v>372</v>
      </c>
      <c r="D3314" s="80">
        <v>0</v>
      </c>
      <c r="E3314" s="80">
        <v>0</v>
      </c>
      <c r="F3314" s="80">
        <v>0</v>
      </c>
      <c r="G3314" s="80">
        <v>0</v>
      </c>
      <c r="H3314" s="80">
        <v>0</v>
      </c>
      <c r="I3314" s="80">
        <v>0</v>
      </c>
      <c r="J3314" s="80">
        <v>33</v>
      </c>
      <c r="K3314" s="78">
        <f t="shared" si="144"/>
        <v>16944</v>
      </c>
    </row>
    <row r="3315" spans="1:11">
      <c r="A3315" s="72" t="s">
        <v>110</v>
      </c>
      <c r="B3315" s="77">
        <v>1</v>
      </c>
      <c r="C3315" s="80">
        <f t="shared" si="143"/>
        <v>381</v>
      </c>
      <c r="D3315" s="80">
        <v>0</v>
      </c>
      <c r="E3315" s="80">
        <v>0</v>
      </c>
      <c r="F3315" s="80">
        <v>0</v>
      </c>
      <c r="G3315" s="80">
        <v>0</v>
      </c>
      <c r="H3315" s="80">
        <v>0</v>
      </c>
      <c r="I3315" s="80">
        <v>0</v>
      </c>
      <c r="J3315" s="80">
        <v>34</v>
      </c>
      <c r="K3315" s="78">
        <f t="shared" si="144"/>
        <v>18816</v>
      </c>
    </row>
    <row r="3316" spans="1:11">
      <c r="A3316" s="72" t="s">
        <v>110</v>
      </c>
      <c r="B3316" s="77">
        <v>1</v>
      </c>
      <c r="C3316" s="80">
        <f t="shared" si="143"/>
        <v>390</v>
      </c>
      <c r="D3316" s="80">
        <v>0</v>
      </c>
      <c r="E3316" s="80">
        <v>0</v>
      </c>
      <c r="F3316" s="80">
        <v>0</v>
      </c>
      <c r="G3316" s="80">
        <v>0</v>
      </c>
      <c r="H3316" s="80">
        <v>0</v>
      </c>
      <c r="I3316" s="80">
        <v>0</v>
      </c>
      <c r="J3316" s="80">
        <v>35</v>
      </c>
      <c r="K3316" s="78">
        <f t="shared" si="144"/>
        <v>20880</v>
      </c>
    </row>
    <row r="3317" spans="1:11">
      <c r="A3317" s="72" t="s">
        <v>110</v>
      </c>
      <c r="B3317" s="77">
        <v>1</v>
      </c>
      <c r="C3317" s="80">
        <f t="shared" si="143"/>
        <v>399</v>
      </c>
      <c r="D3317" s="80">
        <v>0</v>
      </c>
      <c r="E3317" s="80">
        <v>0</v>
      </c>
      <c r="F3317" s="80">
        <v>0</v>
      </c>
      <c r="G3317" s="80">
        <v>0</v>
      </c>
      <c r="H3317" s="80">
        <v>0</v>
      </c>
      <c r="I3317" s="80">
        <v>0</v>
      </c>
      <c r="J3317" s="80">
        <v>36</v>
      </c>
      <c r="K3317" s="78">
        <f t="shared" si="144"/>
        <v>23136</v>
      </c>
    </row>
    <row r="3318" spans="1:11">
      <c r="A3318" s="72" t="s">
        <v>110</v>
      </c>
      <c r="B3318" s="77">
        <v>1</v>
      </c>
      <c r="C3318" s="80">
        <f t="shared" si="143"/>
        <v>408</v>
      </c>
      <c r="D3318" s="80">
        <v>0</v>
      </c>
      <c r="E3318" s="80">
        <v>0</v>
      </c>
      <c r="F3318" s="80">
        <v>0</v>
      </c>
      <c r="G3318" s="80">
        <v>0</v>
      </c>
      <c r="H3318" s="80">
        <v>0</v>
      </c>
      <c r="I3318" s="80">
        <v>0</v>
      </c>
      <c r="J3318" s="80">
        <v>37</v>
      </c>
      <c r="K3318" s="78">
        <f t="shared" si="144"/>
        <v>25680</v>
      </c>
    </row>
    <row r="3319" spans="1:11">
      <c r="A3319" s="72" t="s">
        <v>110</v>
      </c>
      <c r="B3319" s="77">
        <v>1</v>
      </c>
      <c r="C3319" s="80">
        <f t="shared" si="143"/>
        <v>417</v>
      </c>
      <c r="D3319" s="80">
        <v>0</v>
      </c>
      <c r="E3319" s="80">
        <v>0</v>
      </c>
      <c r="F3319" s="80">
        <v>0</v>
      </c>
      <c r="G3319" s="80">
        <v>0</v>
      </c>
      <c r="H3319" s="80">
        <v>0</v>
      </c>
      <c r="I3319" s="80">
        <v>0</v>
      </c>
      <c r="J3319" s="80">
        <v>38</v>
      </c>
      <c r="K3319" s="78">
        <f t="shared" si="144"/>
        <v>28320</v>
      </c>
    </row>
    <row r="3320" spans="1:11">
      <c r="A3320" s="72" t="s">
        <v>110</v>
      </c>
      <c r="B3320" s="77">
        <v>1</v>
      </c>
      <c r="C3320" s="80">
        <f t="shared" si="143"/>
        <v>426</v>
      </c>
      <c r="D3320" s="80">
        <v>0</v>
      </c>
      <c r="E3320" s="80">
        <v>0</v>
      </c>
      <c r="F3320" s="80">
        <v>0</v>
      </c>
      <c r="G3320" s="80">
        <v>0</v>
      </c>
      <c r="H3320" s="80">
        <v>0</v>
      </c>
      <c r="I3320" s="80">
        <v>0</v>
      </c>
      <c r="J3320" s="80">
        <v>39</v>
      </c>
      <c r="K3320" s="78">
        <f t="shared" si="144"/>
        <v>31200</v>
      </c>
    </row>
    <row r="3321" spans="1:11">
      <c r="A3321" s="72" t="s">
        <v>110</v>
      </c>
      <c r="B3321" s="77">
        <v>1</v>
      </c>
      <c r="C3321" s="80">
        <f t="shared" si="143"/>
        <v>435</v>
      </c>
      <c r="D3321" s="80">
        <v>0</v>
      </c>
      <c r="E3321" s="80">
        <v>0</v>
      </c>
      <c r="F3321" s="80">
        <v>0</v>
      </c>
      <c r="G3321" s="80">
        <v>0</v>
      </c>
      <c r="H3321" s="80">
        <v>0</v>
      </c>
      <c r="I3321" s="80">
        <v>0</v>
      </c>
      <c r="J3321" s="80">
        <v>40</v>
      </c>
      <c r="K3321" s="78">
        <f t="shared" si="144"/>
        <v>34080</v>
      </c>
    </row>
    <row r="3322" spans="1:11">
      <c r="A3322" s="72" t="s">
        <v>110</v>
      </c>
      <c r="B3322" s="77">
        <v>1</v>
      </c>
      <c r="C3322" s="80">
        <f t="shared" si="143"/>
        <v>444</v>
      </c>
      <c r="D3322" s="80">
        <v>0</v>
      </c>
      <c r="E3322" s="80">
        <v>0</v>
      </c>
      <c r="F3322" s="80">
        <v>0</v>
      </c>
      <c r="G3322" s="80">
        <v>0</v>
      </c>
      <c r="H3322" s="80">
        <v>0</v>
      </c>
      <c r="I3322" s="80">
        <v>0</v>
      </c>
      <c r="J3322" s="80">
        <v>41</v>
      </c>
      <c r="K3322" s="78">
        <f t="shared" si="144"/>
        <v>37440</v>
      </c>
    </row>
    <row r="3323" spans="1:11">
      <c r="A3323" s="72" t="s">
        <v>110</v>
      </c>
      <c r="B3323" s="77">
        <v>1</v>
      </c>
      <c r="C3323" s="80">
        <f t="shared" si="143"/>
        <v>453</v>
      </c>
      <c r="D3323" s="80">
        <v>0</v>
      </c>
      <c r="E3323" s="80">
        <v>0</v>
      </c>
      <c r="F3323" s="80">
        <v>0</v>
      </c>
      <c r="G3323" s="80">
        <v>0</v>
      </c>
      <c r="H3323" s="80">
        <v>0</v>
      </c>
      <c r="I3323" s="80">
        <v>0</v>
      </c>
      <c r="J3323" s="80">
        <v>42</v>
      </c>
      <c r="K3323" s="78">
        <f t="shared" si="144"/>
        <v>41040</v>
      </c>
    </row>
    <row r="3324" spans="1:11">
      <c r="A3324" s="72" t="s">
        <v>110</v>
      </c>
      <c r="B3324" s="77">
        <v>1</v>
      </c>
      <c r="C3324" s="80">
        <f t="shared" si="143"/>
        <v>462</v>
      </c>
      <c r="D3324" s="80">
        <v>0</v>
      </c>
      <c r="E3324" s="80">
        <v>0</v>
      </c>
      <c r="F3324" s="80">
        <v>0</v>
      </c>
      <c r="G3324" s="80">
        <v>0</v>
      </c>
      <c r="H3324" s="80">
        <v>0</v>
      </c>
      <c r="I3324" s="80">
        <v>0</v>
      </c>
      <c r="J3324" s="80">
        <v>43</v>
      </c>
      <c r="K3324" s="78">
        <f t="shared" si="144"/>
        <v>44880</v>
      </c>
    </row>
    <row r="3325" spans="1:11">
      <c r="A3325" s="72" t="s">
        <v>110</v>
      </c>
      <c r="B3325" s="77">
        <v>1</v>
      </c>
      <c r="C3325" s="80">
        <f t="shared" si="143"/>
        <v>471</v>
      </c>
      <c r="D3325" s="80">
        <v>0</v>
      </c>
      <c r="E3325" s="80">
        <v>0</v>
      </c>
      <c r="F3325" s="80">
        <v>0</v>
      </c>
      <c r="G3325" s="80">
        <v>0</v>
      </c>
      <c r="H3325" s="80">
        <v>0</v>
      </c>
      <c r="I3325" s="80">
        <v>0</v>
      </c>
      <c r="J3325" s="80">
        <v>44</v>
      </c>
      <c r="K3325" s="78">
        <f t="shared" si="144"/>
        <v>48960</v>
      </c>
    </row>
    <row r="3326" spans="1:11">
      <c r="A3326" s="72" t="s">
        <v>110</v>
      </c>
      <c r="B3326" s="77">
        <v>1</v>
      </c>
      <c r="C3326" s="80">
        <f t="shared" si="143"/>
        <v>480</v>
      </c>
      <c r="D3326" s="80">
        <v>0</v>
      </c>
      <c r="E3326" s="80">
        <v>0</v>
      </c>
      <c r="F3326" s="80">
        <v>0</v>
      </c>
      <c r="G3326" s="80">
        <v>0</v>
      </c>
      <c r="H3326" s="80">
        <v>0</v>
      </c>
      <c r="I3326" s="80">
        <v>0</v>
      </c>
      <c r="J3326" s="80">
        <v>45</v>
      </c>
      <c r="K3326" s="78">
        <f t="shared" si="144"/>
        <v>53280</v>
      </c>
    </row>
    <row r="3327" spans="1:11">
      <c r="A3327" s="72" t="s">
        <v>110</v>
      </c>
      <c r="B3327" s="77">
        <v>1</v>
      </c>
      <c r="C3327" s="80">
        <f t="shared" si="143"/>
        <v>489</v>
      </c>
      <c r="D3327" s="80">
        <v>0</v>
      </c>
      <c r="E3327" s="80">
        <v>0</v>
      </c>
      <c r="F3327" s="80">
        <v>0</v>
      </c>
      <c r="G3327" s="80">
        <v>0</v>
      </c>
      <c r="H3327" s="80">
        <v>0</v>
      </c>
      <c r="I3327" s="80">
        <v>0</v>
      </c>
      <c r="J3327" s="80">
        <v>46</v>
      </c>
      <c r="K3327" s="78">
        <f t="shared" si="144"/>
        <v>58080</v>
      </c>
    </row>
    <row r="3328" spans="1:11">
      <c r="A3328" s="72" t="s">
        <v>110</v>
      </c>
      <c r="B3328" s="77">
        <v>1</v>
      </c>
      <c r="C3328" s="80">
        <f t="shared" si="143"/>
        <v>498</v>
      </c>
      <c r="D3328" s="80">
        <v>0</v>
      </c>
      <c r="E3328" s="80">
        <v>0</v>
      </c>
      <c r="F3328" s="80">
        <v>0</v>
      </c>
      <c r="G3328" s="80">
        <v>0</v>
      </c>
      <c r="H3328" s="80">
        <v>0</v>
      </c>
      <c r="I3328" s="80">
        <v>0</v>
      </c>
      <c r="J3328" s="80">
        <v>47</v>
      </c>
      <c r="K3328" s="78">
        <f t="shared" si="144"/>
        <v>62880</v>
      </c>
    </row>
    <row r="3329" spans="1:11">
      <c r="A3329" s="72" t="s">
        <v>110</v>
      </c>
      <c r="B3329" s="77">
        <v>1</v>
      </c>
      <c r="C3329" s="80">
        <f t="shared" si="143"/>
        <v>507</v>
      </c>
      <c r="D3329" s="80">
        <v>0</v>
      </c>
      <c r="E3329" s="80">
        <v>0</v>
      </c>
      <c r="F3329" s="80">
        <v>0</v>
      </c>
      <c r="G3329" s="80">
        <v>0</v>
      </c>
      <c r="H3329" s="80">
        <v>0</v>
      </c>
      <c r="I3329" s="80">
        <v>0</v>
      </c>
      <c r="J3329" s="80">
        <v>48</v>
      </c>
      <c r="K3329" s="78">
        <f t="shared" si="144"/>
        <v>68160</v>
      </c>
    </row>
    <row r="3330" spans="1:11">
      <c r="A3330" s="72" t="s">
        <v>110</v>
      </c>
      <c r="B3330" s="77">
        <v>1</v>
      </c>
      <c r="C3330" s="80">
        <f t="shared" si="143"/>
        <v>516</v>
      </c>
      <c r="D3330" s="80">
        <v>0</v>
      </c>
      <c r="E3330" s="80">
        <v>0</v>
      </c>
      <c r="F3330" s="80">
        <v>0</v>
      </c>
      <c r="G3330" s="80">
        <v>0</v>
      </c>
      <c r="H3330" s="80">
        <v>0</v>
      </c>
      <c r="I3330" s="80">
        <v>0</v>
      </c>
      <c r="J3330" s="80">
        <v>49</v>
      </c>
      <c r="K3330" s="78">
        <f t="shared" si="144"/>
        <v>73920</v>
      </c>
    </row>
    <row r="3331" spans="1:11">
      <c r="A3331" s="72" t="s">
        <v>110</v>
      </c>
      <c r="B3331" s="77">
        <v>1</v>
      </c>
      <c r="C3331" s="80">
        <f t="shared" si="143"/>
        <v>525</v>
      </c>
      <c r="D3331" s="80">
        <v>0</v>
      </c>
      <c r="E3331" s="80">
        <v>0</v>
      </c>
      <c r="F3331" s="80">
        <v>0</v>
      </c>
      <c r="G3331" s="80">
        <v>0</v>
      </c>
      <c r="H3331" s="80">
        <v>0</v>
      </c>
      <c r="I3331" s="80">
        <v>0</v>
      </c>
      <c r="J3331" s="80">
        <v>50</v>
      </c>
      <c r="K3331" s="78">
        <f t="shared" si="144"/>
        <v>80160</v>
      </c>
    </row>
    <row r="3332" spans="1:11">
      <c r="A3332" s="72" t="s">
        <v>110</v>
      </c>
      <c r="B3332" s="77">
        <v>1</v>
      </c>
      <c r="C3332" s="80">
        <f t="shared" si="143"/>
        <v>534</v>
      </c>
      <c r="D3332" s="80">
        <v>0</v>
      </c>
      <c r="E3332" s="80">
        <v>0</v>
      </c>
      <c r="F3332" s="80">
        <v>0</v>
      </c>
      <c r="G3332" s="80">
        <v>0</v>
      </c>
      <c r="H3332" s="80">
        <v>0</v>
      </c>
      <c r="I3332" s="80">
        <v>0</v>
      </c>
      <c r="J3332" s="80">
        <v>51</v>
      </c>
      <c r="K3332" s="78">
        <f t="shared" si="144"/>
        <v>86640</v>
      </c>
    </row>
    <row r="3333" spans="1:11">
      <c r="A3333" s="72" t="s">
        <v>110</v>
      </c>
      <c r="B3333" s="77">
        <v>1</v>
      </c>
      <c r="C3333" s="80">
        <f t="shared" si="143"/>
        <v>543</v>
      </c>
      <c r="D3333" s="80">
        <v>0</v>
      </c>
      <c r="E3333" s="80">
        <v>0</v>
      </c>
      <c r="F3333" s="80">
        <v>0</v>
      </c>
      <c r="G3333" s="80">
        <v>0</v>
      </c>
      <c r="H3333" s="80">
        <v>0</v>
      </c>
      <c r="I3333" s="80">
        <v>0</v>
      </c>
      <c r="J3333" s="80">
        <v>52</v>
      </c>
      <c r="K3333" s="78">
        <f t="shared" si="144"/>
        <v>93600</v>
      </c>
    </row>
    <row r="3334" spans="1:11">
      <c r="A3334" s="72" t="s">
        <v>110</v>
      </c>
      <c r="B3334" s="77">
        <v>1</v>
      </c>
      <c r="C3334" s="80">
        <f t="shared" si="143"/>
        <v>552</v>
      </c>
      <c r="D3334" s="80">
        <v>0</v>
      </c>
      <c r="E3334" s="80">
        <v>0</v>
      </c>
      <c r="F3334" s="80">
        <v>0</v>
      </c>
      <c r="G3334" s="80">
        <v>0</v>
      </c>
      <c r="H3334" s="80">
        <v>0</v>
      </c>
      <c r="I3334" s="80">
        <v>0</v>
      </c>
      <c r="J3334" s="80">
        <v>53</v>
      </c>
      <c r="K3334" s="78">
        <f t="shared" si="144"/>
        <v>100800</v>
      </c>
    </row>
    <row r="3335" spans="1:11">
      <c r="A3335" s="72" t="s">
        <v>110</v>
      </c>
      <c r="B3335" s="77">
        <v>1</v>
      </c>
      <c r="C3335" s="80">
        <f t="shared" si="143"/>
        <v>561</v>
      </c>
      <c r="D3335" s="80">
        <v>0</v>
      </c>
      <c r="E3335" s="80">
        <v>0</v>
      </c>
      <c r="F3335" s="80">
        <v>0</v>
      </c>
      <c r="G3335" s="80">
        <v>0</v>
      </c>
      <c r="H3335" s="80">
        <v>0</v>
      </c>
      <c r="I3335" s="80">
        <v>0</v>
      </c>
      <c r="J3335" s="80">
        <v>54</v>
      </c>
      <c r="K3335" s="78">
        <f t="shared" si="144"/>
        <v>108720</v>
      </c>
    </row>
    <row r="3336" spans="1:11">
      <c r="A3336" s="72" t="s">
        <v>110</v>
      </c>
      <c r="B3336" s="77">
        <v>1</v>
      </c>
      <c r="C3336" s="80">
        <f t="shared" si="143"/>
        <v>570</v>
      </c>
      <c r="D3336" s="80">
        <v>0</v>
      </c>
      <c r="E3336" s="80">
        <v>0</v>
      </c>
      <c r="F3336" s="80">
        <v>0</v>
      </c>
      <c r="G3336" s="80">
        <v>0</v>
      </c>
      <c r="H3336" s="80">
        <v>0</v>
      </c>
      <c r="I3336" s="80">
        <v>0</v>
      </c>
      <c r="J3336" s="80">
        <v>55</v>
      </c>
      <c r="K3336" s="78">
        <f t="shared" si="144"/>
        <v>117120</v>
      </c>
    </row>
    <row r="3337" spans="1:11">
      <c r="A3337" s="72" t="s">
        <v>110</v>
      </c>
      <c r="B3337" s="77">
        <v>1</v>
      </c>
      <c r="C3337" s="80">
        <f t="shared" si="143"/>
        <v>579</v>
      </c>
      <c r="D3337" s="80">
        <v>0</v>
      </c>
      <c r="E3337" s="80">
        <v>0</v>
      </c>
      <c r="F3337" s="80">
        <v>0</v>
      </c>
      <c r="G3337" s="80">
        <v>0</v>
      </c>
      <c r="H3337" s="80">
        <v>0</v>
      </c>
      <c r="I3337" s="80">
        <v>0</v>
      </c>
      <c r="J3337" s="80">
        <v>56</v>
      </c>
      <c r="K3337" s="78">
        <f t="shared" si="144"/>
        <v>125760</v>
      </c>
    </row>
    <row r="3338" spans="1:11">
      <c r="A3338" s="72" t="s">
        <v>110</v>
      </c>
      <c r="B3338" s="77">
        <v>1</v>
      </c>
      <c r="C3338" s="80">
        <f t="shared" si="143"/>
        <v>588</v>
      </c>
      <c r="D3338" s="80">
        <v>0</v>
      </c>
      <c r="E3338" s="80">
        <v>0</v>
      </c>
      <c r="F3338" s="80">
        <v>0</v>
      </c>
      <c r="G3338" s="80">
        <v>0</v>
      </c>
      <c r="H3338" s="80">
        <v>0</v>
      </c>
      <c r="I3338" s="80">
        <v>0</v>
      </c>
      <c r="J3338" s="80">
        <v>57</v>
      </c>
      <c r="K3338" s="78">
        <f t="shared" si="144"/>
        <v>135120</v>
      </c>
    </row>
    <row r="3339" spans="1:11">
      <c r="A3339" s="72" t="s">
        <v>110</v>
      </c>
      <c r="B3339" s="77">
        <v>1</v>
      </c>
      <c r="C3339" s="80">
        <f t="shared" si="143"/>
        <v>597</v>
      </c>
      <c r="D3339" s="80">
        <v>0</v>
      </c>
      <c r="E3339" s="80">
        <v>0</v>
      </c>
      <c r="F3339" s="80">
        <v>0</v>
      </c>
      <c r="G3339" s="80">
        <v>0</v>
      </c>
      <c r="H3339" s="80">
        <v>0</v>
      </c>
      <c r="I3339" s="80">
        <v>0</v>
      </c>
      <c r="J3339" s="80">
        <v>58</v>
      </c>
      <c r="K3339" s="78">
        <f t="shared" si="144"/>
        <v>145200</v>
      </c>
    </row>
    <row r="3340" spans="1:11">
      <c r="A3340" s="72" t="s">
        <v>110</v>
      </c>
      <c r="B3340" s="77">
        <v>1</v>
      </c>
      <c r="C3340" s="80">
        <f t="shared" si="143"/>
        <v>606</v>
      </c>
      <c r="D3340" s="80">
        <v>0</v>
      </c>
      <c r="E3340" s="80">
        <v>0</v>
      </c>
      <c r="F3340" s="80">
        <v>0</v>
      </c>
      <c r="G3340" s="80">
        <v>0</v>
      </c>
      <c r="H3340" s="80">
        <v>0</v>
      </c>
      <c r="I3340" s="80">
        <v>0</v>
      </c>
      <c r="J3340" s="80">
        <v>59</v>
      </c>
      <c r="K3340" s="78">
        <f t="shared" si="144"/>
        <v>155520</v>
      </c>
    </row>
    <row r="3341" spans="1:11">
      <c r="A3341" s="72" t="s">
        <v>110</v>
      </c>
      <c r="B3341" s="77">
        <v>1</v>
      </c>
      <c r="C3341" s="80">
        <f t="shared" si="143"/>
        <v>615</v>
      </c>
      <c r="D3341" s="80">
        <v>0</v>
      </c>
      <c r="E3341" s="80">
        <v>0</v>
      </c>
      <c r="F3341" s="80">
        <v>0</v>
      </c>
      <c r="G3341" s="80">
        <v>0</v>
      </c>
      <c r="H3341" s="80">
        <v>0</v>
      </c>
      <c r="I3341" s="80">
        <v>0</v>
      </c>
      <c r="J3341" s="80">
        <v>60</v>
      </c>
      <c r="K3341" s="78">
        <f t="shared" si="144"/>
        <v>166800</v>
      </c>
    </row>
    <row r="3342" spans="1:11">
      <c r="A3342" s="72" t="s">
        <v>110</v>
      </c>
      <c r="B3342" s="77">
        <v>1</v>
      </c>
      <c r="C3342" s="80">
        <f t="shared" si="143"/>
        <v>624</v>
      </c>
      <c r="D3342" s="80">
        <v>0</v>
      </c>
      <c r="E3342" s="80">
        <v>0</v>
      </c>
      <c r="F3342" s="80">
        <v>0</v>
      </c>
      <c r="G3342" s="80">
        <v>0</v>
      </c>
      <c r="H3342" s="80">
        <v>0</v>
      </c>
      <c r="I3342" s="80">
        <v>0</v>
      </c>
      <c r="J3342" s="80">
        <v>61</v>
      </c>
      <c r="K3342" s="78">
        <f t="shared" si="144"/>
        <v>178560</v>
      </c>
    </row>
    <row r="3343" spans="1:11">
      <c r="A3343" s="72" t="s">
        <v>110</v>
      </c>
      <c r="B3343" s="77">
        <v>1</v>
      </c>
      <c r="C3343" s="80">
        <f t="shared" si="143"/>
        <v>633</v>
      </c>
      <c r="D3343" s="80">
        <v>0</v>
      </c>
      <c r="E3343" s="80">
        <v>0</v>
      </c>
      <c r="F3343" s="80">
        <v>0</v>
      </c>
      <c r="G3343" s="80">
        <v>0</v>
      </c>
      <c r="H3343" s="80">
        <v>0</v>
      </c>
      <c r="I3343" s="80">
        <v>0</v>
      </c>
      <c r="J3343" s="80">
        <v>62</v>
      </c>
      <c r="K3343" s="78">
        <f t="shared" si="144"/>
        <v>191040</v>
      </c>
    </row>
    <row r="3344" spans="1:11">
      <c r="A3344" s="72" t="s">
        <v>110</v>
      </c>
      <c r="B3344" s="77">
        <v>1</v>
      </c>
      <c r="C3344" s="80">
        <f t="shared" si="143"/>
        <v>642</v>
      </c>
      <c r="D3344" s="80">
        <v>0</v>
      </c>
      <c r="E3344" s="80">
        <v>0</v>
      </c>
      <c r="F3344" s="80">
        <v>0</v>
      </c>
      <c r="G3344" s="80">
        <v>0</v>
      </c>
      <c r="H3344" s="80">
        <v>0</v>
      </c>
      <c r="I3344" s="80">
        <v>0</v>
      </c>
      <c r="J3344" s="80">
        <v>63</v>
      </c>
      <c r="K3344" s="78">
        <f t="shared" si="144"/>
        <v>204240</v>
      </c>
    </row>
    <row r="3345" spans="1:11">
      <c r="A3345" s="72" t="s">
        <v>110</v>
      </c>
      <c r="B3345" s="77">
        <v>1</v>
      </c>
      <c r="C3345" s="80">
        <f t="shared" si="143"/>
        <v>651</v>
      </c>
      <c r="D3345" s="80">
        <v>0</v>
      </c>
      <c r="E3345" s="80">
        <v>0</v>
      </c>
      <c r="F3345" s="80">
        <v>0</v>
      </c>
      <c r="G3345" s="80">
        <v>0</v>
      </c>
      <c r="H3345" s="80">
        <v>0</v>
      </c>
      <c r="I3345" s="80">
        <v>0</v>
      </c>
      <c r="J3345" s="80">
        <v>64</v>
      </c>
      <c r="K3345" s="78">
        <f t="shared" si="144"/>
        <v>217920</v>
      </c>
    </row>
    <row r="3346" spans="1:11">
      <c r="A3346" s="72" t="s">
        <v>110</v>
      </c>
      <c r="B3346" s="77">
        <v>1</v>
      </c>
      <c r="C3346" s="80">
        <f t="shared" si="143"/>
        <v>660</v>
      </c>
      <c r="D3346" s="80">
        <v>0</v>
      </c>
      <c r="E3346" s="80">
        <v>0</v>
      </c>
      <c r="F3346" s="80">
        <v>0</v>
      </c>
      <c r="G3346" s="80">
        <v>0</v>
      </c>
      <c r="H3346" s="80">
        <v>0</v>
      </c>
      <c r="I3346" s="80">
        <v>0</v>
      </c>
      <c r="J3346" s="80">
        <v>65</v>
      </c>
      <c r="K3346" s="78">
        <f t="shared" si="144"/>
        <v>232800</v>
      </c>
    </row>
    <row r="3347" spans="1:11">
      <c r="A3347" s="72" t="s">
        <v>110</v>
      </c>
      <c r="B3347" s="77">
        <v>1</v>
      </c>
      <c r="C3347" s="80">
        <f t="shared" ref="C3347:C3361" si="145">84+9*(J3347-1)</f>
        <v>669</v>
      </c>
      <c r="D3347" s="80">
        <v>0</v>
      </c>
      <c r="E3347" s="80">
        <v>0</v>
      </c>
      <c r="F3347" s="80">
        <v>0</v>
      </c>
      <c r="G3347" s="80">
        <v>0</v>
      </c>
      <c r="H3347" s="80">
        <v>0</v>
      </c>
      <c r="I3347" s="80">
        <v>0</v>
      </c>
      <c r="J3347" s="80">
        <v>66</v>
      </c>
      <c r="K3347" s="78">
        <f t="shared" ref="K3347:K3360" si="146">ROUND(K67*0.8,0)</f>
        <v>247920</v>
      </c>
    </row>
    <row r="3348" spans="1:11">
      <c r="A3348" s="72" t="s">
        <v>110</v>
      </c>
      <c r="B3348" s="77">
        <v>1</v>
      </c>
      <c r="C3348" s="80">
        <f t="shared" si="145"/>
        <v>678</v>
      </c>
      <c r="D3348" s="80">
        <v>0</v>
      </c>
      <c r="E3348" s="80">
        <v>0</v>
      </c>
      <c r="F3348" s="80">
        <v>0</v>
      </c>
      <c r="G3348" s="80">
        <v>0</v>
      </c>
      <c r="H3348" s="80">
        <v>0</v>
      </c>
      <c r="I3348" s="80">
        <v>0</v>
      </c>
      <c r="J3348" s="80">
        <v>67</v>
      </c>
      <c r="K3348" s="78">
        <f t="shared" si="146"/>
        <v>264480</v>
      </c>
    </row>
    <row r="3349" spans="1:11">
      <c r="A3349" s="72" t="s">
        <v>110</v>
      </c>
      <c r="B3349" s="77">
        <v>1</v>
      </c>
      <c r="C3349" s="80">
        <f t="shared" si="145"/>
        <v>687</v>
      </c>
      <c r="D3349" s="80">
        <v>0</v>
      </c>
      <c r="E3349" s="80">
        <v>0</v>
      </c>
      <c r="F3349" s="80">
        <v>0</v>
      </c>
      <c r="G3349" s="80">
        <v>0</v>
      </c>
      <c r="H3349" s="80">
        <v>0</v>
      </c>
      <c r="I3349" s="80">
        <v>0</v>
      </c>
      <c r="J3349" s="80">
        <v>68</v>
      </c>
      <c r="K3349" s="78">
        <f t="shared" si="146"/>
        <v>281760</v>
      </c>
    </row>
    <row r="3350" spans="1:11">
      <c r="A3350" s="72" t="s">
        <v>110</v>
      </c>
      <c r="B3350" s="77">
        <v>1</v>
      </c>
      <c r="C3350" s="80">
        <f t="shared" si="145"/>
        <v>696</v>
      </c>
      <c r="D3350" s="80">
        <v>0</v>
      </c>
      <c r="E3350" s="80">
        <v>0</v>
      </c>
      <c r="F3350" s="80">
        <v>0</v>
      </c>
      <c r="G3350" s="80">
        <v>0</v>
      </c>
      <c r="H3350" s="80">
        <v>0</v>
      </c>
      <c r="I3350" s="80">
        <v>0</v>
      </c>
      <c r="J3350" s="80">
        <v>69</v>
      </c>
      <c r="K3350" s="78">
        <f t="shared" si="146"/>
        <v>299760</v>
      </c>
    </row>
    <row r="3351" spans="1:11">
      <c r="A3351" s="72" t="s">
        <v>110</v>
      </c>
      <c r="B3351" s="77">
        <v>1</v>
      </c>
      <c r="C3351" s="80">
        <f t="shared" si="145"/>
        <v>705</v>
      </c>
      <c r="D3351" s="80">
        <v>0</v>
      </c>
      <c r="E3351" s="80">
        <v>0</v>
      </c>
      <c r="F3351" s="80">
        <v>0</v>
      </c>
      <c r="G3351" s="80">
        <v>0</v>
      </c>
      <c r="H3351" s="80">
        <v>0</v>
      </c>
      <c r="I3351" s="80">
        <v>0</v>
      </c>
      <c r="J3351" s="80">
        <v>70</v>
      </c>
      <c r="K3351" s="78">
        <f t="shared" si="146"/>
        <v>318720</v>
      </c>
    </row>
    <row r="3352" spans="1:11">
      <c r="A3352" s="72" t="s">
        <v>110</v>
      </c>
      <c r="B3352" s="77">
        <v>1</v>
      </c>
      <c r="C3352" s="80">
        <f t="shared" si="145"/>
        <v>714</v>
      </c>
      <c r="D3352" s="80">
        <v>0</v>
      </c>
      <c r="E3352" s="80">
        <v>0</v>
      </c>
      <c r="F3352" s="80">
        <v>0</v>
      </c>
      <c r="G3352" s="80">
        <v>0</v>
      </c>
      <c r="H3352" s="80">
        <v>0</v>
      </c>
      <c r="I3352" s="80">
        <v>0</v>
      </c>
      <c r="J3352" s="80">
        <v>71</v>
      </c>
      <c r="K3352" s="78">
        <f t="shared" si="146"/>
        <v>338880</v>
      </c>
    </row>
    <row r="3353" spans="1:11">
      <c r="A3353" s="72" t="s">
        <v>110</v>
      </c>
      <c r="B3353" s="77">
        <v>1</v>
      </c>
      <c r="C3353" s="80">
        <f t="shared" si="145"/>
        <v>723</v>
      </c>
      <c r="D3353" s="80">
        <v>0</v>
      </c>
      <c r="E3353" s="80">
        <v>0</v>
      </c>
      <c r="F3353" s="80">
        <v>0</v>
      </c>
      <c r="G3353" s="80">
        <v>0</v>
      </c>
      <c r="H3353" s="80">
        <v>0</v>
      </c>
      <c r="I3353" s="80">
        <v>0</v>
      </c>
      <c r="J3353" s="80">
        <v>72</v>
      </c>
      <c r="K3353" s="78">
        <f t="shared" si="146"/>
        <v>359760</v>
      </c>
    </row>
    <row r="3354" spans="1:11">
      <c r="A3354" s="72" t="s">
        <v>110</v>
      </c>
      <c r="B3354" s="77">
        <v>1</v>
      </c>
      <c r="C3354" s="80">
        <f t="shared" si="145"/>
        <v>732</v>
      </c>
      <c r="D3354" s="80">
        <v>0</v>
      </c>
      <c r="E3354" s="80">
        <v>0</v>
      </c>
      <c r="F3354" s="80">
        <v>0</v>
      </c>
      <c r="G3354" s="80">
        <v>0</v>
      </c>
      <c r="H3354" s="80">
        <v>0</v>
      </c>
      <c r="I3354" s="80">
        <v>0</v>
      </c>
      <c r="J3354" s="80">
        <v>73</v>
      </c>
      <c r="K3354" s="78">
        <f t="shared" si="146"/>
        <v>382080</v>
      </c>
    </row>
    <row r="3355" spans="1:11">
      <c r="A3355" s="72" t="s">
        <v>110</v>
      </c>
      <c r="B3355" s="77">
        <v>1</v>
      </c>
      <c r="C3355" s="80">
        <f t="shared" si="145"/>
        <v>741</v>
      </c>
      <c r="D3355" s="80">
        <v>0</v>
      </c>
      <c r="E3355" s="80">
        <v>0</v>
      </c>
      <c r="F3355" s="80">
        <v>0</v>
      </c>
      <c r="G3355" s="80">
        <v>0</v>
      </c>
      <c r="H3355" s="80">
        <v>0</v>
      </c>
      <c r="I3355" s="80">
        <v>0</v>
      </c>
      <c r="J3355" s="80">
        <v>74</v>
      </c>
      <c r="K3355" s="78">
        <f t="shared" si="146"/>
        <v>405600</v>
      </c>
    </row>
    <row r="3356" spans="1:11">
      <c r="A3356" s="72" t="s">
        <v>110</v>
      </c>
      <c r="B3356" s="77">
        <v>1</v>
      </c>
      <c r="C3356" s="80">
        <f t="shared" si="145"/>
        <v>750</v>
      </c>
      <c r="D3356" s="80">
        <v>0</v>
      </c>
      <c r="E3356" s="80">
        <v>0</v>
      </c>
      <c r="F3356" s="80">
        <v>0</v>
      </c>
      <c r="G3356" s="80">
        <v>0</v>
      </c>
      <c r="H3356" s="80">
        <v>0</v>
      </c>
      <c r="I3356" s="80">
        <v>0</v>
      </c>
      <c r="J3356" s="80">
        <v>75</v>
      </c>
      <c r="K3356" s="78">
        <f t="shared" si="146"/>
        <v>430080</v>
      </c>
    </row>
    <row r="3357" spans="1:11">
      <c r="A3357" s="72" t="s">
        <v>110</v>
      </c>
      <c r="B3357" s="77">
        <v>1</v>
      </c>
      <c r="C3357" s="80">
        <f t="shared" si="145"/>
        <v>759</v>
      </c>
      <c r="D3357" s="80">
        <v>0</v>
      </c>
      <c r="E3357" s="80">
        <v>0</v>
      </c>
      <c r="F3357" s="80">
        <v>0</v>
      </c>
      <c r="G3357" s="80">
        <v>0</v>
      </c>
      <c r="H3357" s="80">
        <v>0</v>
      </c>
      <c r="I3357" s="80">
        <v>0</v>
      </c>
      <c r="J3357" s="80">
        <v>76</v>
      </c>
      <c r="K3357" s="78">
        <f t="shared" si="146"/>
        <v>455520</v>
      </c>
    </row>
    <row r="3358" spans="1:11">
      <c r="A3358" s="72" t="s">
        <v>110</v>
      </c>
      <c r="B3358" s="77">
        <v>1</v>
      </c>
      <c r="C3358" s="80">
        <f t="shared" si="145"/>
        <v>768</v>
      </c>
      <c r="D3358" s="80">
        <v>0</v>
      </c>
      <c r="E3358" s="80">
        <v>0</v>
      </c>
      <c r="F3358" s="80">
        <v>0</v>
      </c>
      <c r="G3358" s="80">
        <v>0</v>
      </c>
      <c r="H3358" s="80">
        <v>0</v>
      </c>
      <c r="I3358" s="80">
        <v>0</v>
      </c>
      <c r="J3358" s="80">
        <v>77</v>
      </c>
      <c r="K3358" s="78">
        <f t="shared" si="146"/>
        <v>482640</v>
      </c>
    </row>
    <row r="3359" spans="1:11">
      <c r="A3359" s="72" t="s">
        <v>110</v>
      </c>
      <c r="B3359" s="77">
        <v>1</v>
      </c>
      <c r="C3359" s="80">
        <f t="shared" si="145"/>
        <v>777</v>
      </c>
      <c r="D3359" s="80">
        <v>0</v>
      </c>
      <c r="E3359" s="80">
        <v>0</v>
      </c>
      <c r="F3359" s="80">
        <v>0</v>
      </c>
      <c r="G3359" s="80">
        <v>0</v>
      </c>
      <c r="H3359" s="80">
        <v>0</v>
      </c>
      <c r="I3359" s="80">
        <v>0</v>
      </c>
      <c r="J3359" s="80">
        <v>78</v>
      </c>
      <c r="K3359" s="78">
        <f t="shared" si="146"/>
        <v>510960</v>
      </c>
    </row>
    <row r="3360" spans="1:11">
      <c r="A3360" s="72" t="s">
        <v>110</v>
      </c>
      <c r="B3360" s="77">
        <v>1</v>
      </c>
      <c r="C3360" s="80">
        <f t="shared" si="145"/>
        <v>786</v>
      </c>
      <c r="D3360" s="80">
        <v>0</v>
      </c>
      <c r="E3360" s="80">
        <v>0</v>
      </c>
      <c r="F3360" s="80">
        <v>0</v>
      </c>
      <c r="G3360" s="80">
        <v>0</v>
      </c>
      <c r="H3360" s="80">
        <v>0</v>
      </c>
      <c r="I3360" s="80">
        <v>0</v>
      </c>
      <c r="J3360" s="80">
        <v>79</v>
      </c>
      <c r="K3360" s="78">
        <f t="shared" si="146"/>
        <v>540960</v>
      </c>
    </row>
    <row r="3361" spans="1:11">
      <c r="A3361" s="72" t="s">
        <v>110</v>
      </c>
      <c r="B3361" s="77">
        <v>1</v>
      </c>
      <c r="C3361" s="80">
        <f t="shared" si="145"/>
        <v>795</v>
      </c>
      <c r="D3361" s="80">
        <v>0</v>
      </c>
      <c r="E3361" s="80">
        <v>0</v>
      </c>
      <c r="F3361" s="80">
        <v>0</v>
      </c>
      <c r="G3361" s="80">
        <v>0</v>
      </c>
      <c r="H3361" s="80">
        <v>0</v>
      </c>
      <c r="I3361" s="80">
        <v>0</v>
      </c>
      <c r="J3361" s="80">
        <v>80</v>
      </c>
      <c r="K3361" s="78">
        <f>ROUND(K81*0.8,0)</f>
        <v>571920</v>
      </c>
    </row>
    <row r="3362" spans="1:11">
      <c r="A3362" s="72" t="s">
        <v>111</v>
      </c>
      <c r="B3362" s="77">
        <v>20</v>
      </c>
      <c r="C3362" s="80">
        <f>225+19*(J3362-1)</f>
        <v>225</v>
      </c>
      <c r="D3362" s="80">
        <v>0</v>
      </c>
      <c r="E3362" s="80">
        <v>0</v>
      </c>
      <c r="F3362" s="80">
        <v>0</v>
      </c>
      <c r="G3362" s="80">
        <v>0</v>
      </c>
      <c r="H3362" s="80">
        <v>0</v>
      </c>
      <c r="I3362" s="80">
        <v>0</v>
      </c>
      <c r="J3362" s="80">
        <v>1</v>
      </c>
      <c r="K3362" s="78">
        <v>176</v>
      </c>
    </row>
    <row r="3363" spans="1:11">
      <c r="A3363" s="72" t="s">
        <v>111</v>
      </c>
      <c r="B3363" s="77">
        <v>20</v>
      </c>
      <c r="C3363" s="80">
        <f t="shared" ref="C3363:C3426" si="147">225+19*(J3363-1)</f>
        <v>244</v>
      </c>
      <c r="D3363" s="80">
        <v>0</v>
      </c>
      <c r="E3363" s="80">
        <v>0</v>
      </c>
      <c r="F3363" s="80">
        <v>0</v>
      </c>
      <c r="G3363" s="80">
        <v>0</v>
      </c>
      <c r="H3363" s="80">
        <v>0</v>
      </c>
      <c r="I3363" s="80">
        <v>0</v>
      </c>
      <c r="J3363" s="80">
        <v>2</v>
      </c>
      <c r="K3363" s="78">
        <v>240</v>
      </c>
    </row>
    <row r="3364" spans="1:11">
      <c r="A3364" s="72" t="s">
        <v>111</v>
      </c>
      <c r="B3364" s="77">
        <v>20</v>
      </c>
      <c r="C3364" s="80">
        <f t="shared" si="147"/>
        <v>263</v>
      </c>
      <c r="D3364" s="80">
        <v>0</v>
      </c>
      <c r="E3364" s="80">
        <v>0</v>
      </c>
      <c r="F3364" s="80">
        <v>0</v>
      </c>
      <c r="G3364" s="80">
        <v>0</v>
      </c>
      <c r="H3364" s="80">
        <v>0</v>
      </c>
      <c r="I3364" s="80">
        <v>0</v>
      </c>
      <c r="J3364" s="80">
        <v>3</v>
      </c>
      <c r="K3364" s="78">
        <v>312</v>
      </c>
    </row>
    <row r="3365" spans="1:11">
      <c r="A3365" s="72" t="s">
        <v>111</v>
      </c>
      <c r="B3365" s="77">
        <v>20</v>
      </c>
      <c r="C3365" s="80">
        <f t="shared" si="147"/>
        <v>282</v>
      </c>
      <c r="D3365" s="80">
        <v>0</v>
      </c>
      <c r="E3365" s="80">
        <v>0</v>
      </c>
      <c r="F3365" s="80">
        <v>0</v>
      </c>
      <c r="G3365" s="80">
        <v>0</v>
      </c>
      <c r="H3365" s="80">
        <v>0</v>
      </c>
      <c r="I3365" s="80">
        <v>0</v>
      </c>
      <c r="J3365" s="80">
        <v>4</v>
      </c>
      <c r="K3365" s="78">
        <v>400</v>
      </c>
    </row>
    <row r="3366" spans="1:11">
      <c r="A3366" s="72" t="s">
        <v>111</v>
      </c>
      <c r="B3366" s="77">
        <v>20</v>
      </c>
      <c r="C3366" s="80">
        <f t="shared" si="147"/>
        <v>301</v>
      </c>
      <c r="D3366" s="80">
        <v>0</v>
      </c>
      <c r="E3366" s="80">
        <v>0</v>
      </c>
      <c r="F3366" s="80">
        <v>0</v>
      </c>
      <c r="G3366" s="80">
        <v>0</v>
      </c>
      <c r="H3366" s="80">
        <v>0</v>
      </c>
      <c r="I3366" s="80">
        <v>0</v>
      </c>
      <c r="J3366" s="80">
        <v>5</v>
      </c>
      <c r="K3366" s="78">
        <v>520</v>
      </c>
    </row>
    <row r="3367" spans="1:11">
      <c r="A3367" s="72" t="s">
        <v>111</v>
      </c>
      <c r="B3367" s="77">
        <v>20</v>
      </c>
      <c r="C3367" s="80">
        <f t="shared" si="147"/>
        <v>320</v>
      </c>
      <c r="D3367" s="80">
        <v>0</v>
      </c>
      <c r="E3367" s="80">
        <v>0</v>
      </c>
      <c r="F3367" s="80">
        <v>0</v>
      </c>
      <c r="G3367" s="80">
        <v>0</v>
      </c>
      <c r="H3367" s="80">
        <v>0</v>
      </c>
      <c r="I3367" s="80">
        <v>0</v>
      </c>
      <c r="J3367" s="80">
        <v>6</v>
      </c>
      <c r="K3367" s="78">
        <v>704</v>
      </c>
    </row>
    <row r="3368" spans="1:11">
      <c r="A3368" s="72" t="s">
        <v>111</v>
      </c>
      <c r="B3368" s="77">
        <v>20</v>
      </c>
      <c r="C3368" s="80">
        <f t="shared" si="147"/>
        <v>339</v>
      </c>
      <c r="D3368" s="80">
        <v>0</v>
      </c>
      <c r="E3368" s="80">
        <v>0</v>
      </c>
      <c r="F3368" s="80">
        <v>0</v>
      </c>
      <c r="G3368" s="80">
        <v>0</v>
      </c>
      <c r="H3368" s="80">
        <v>0</v>
      </c>
      <c r="I3368" s="80">
        <v>0</v>
      </c>
      <c r="J3368" s="80">
        <v>7</v>
      </c>
      <c r="K3368" s="78">
        <v>960</v>
      </c>
    </row>
    <row r="3369" spans="1:11">
      <c r="A3369" s="72" t="s">
        <v>111</v>
      </c>
      <c r="B3369" s="77">
        <v>20</v>
      </c>
      <c r="C3369" s="80">
        <f t="shared" si="147"/>
        <v>358</v>
      </c>
      <c r="D3369" s="80">
        <v>0</v>
      </c>
      <c r="E3369" s="80">
        <v>0</v>
      </c>
      <c r="F3369" s="80">
        <v>0</v>
      </c>
      <c r="G3369" s="80">
        <v>0</v>
      </c>
      <c r="H3369" s="80">
        <v>0</v>
      </c>
      <c r="I3369" s="80">
        <v>0</v>
      </c>
      <c r="J3369" s="80">
        <v>8</v>
      </c>
      <c r="K3369" s="78">
        <v>1200</v>
      </c>
    </row>
    <row r="3370" spans="1:11">
      <c r="A3370" s="72" t="s">
        <v>111</v>
      </c>
      <c r="B3370" s="77">
        <v>20</v>
      </c>
      <c r="C3370" s="80">
        <f t="shared" si="147"/>
        <v>377</v>
      </c>
      <c r="D3370" s="80">
        <v>0</v>
      </c>
      <c r="E3370" s="80">
        <v>0</v>
      </c>
      <c r="F3370" s="80">
        <v>0</v>
      </c>
      <c r="G3370" s="80">
        <v>0</v>
      </c>
      <c r="H3370" s="80">
        <v>0</v>
      </c>
      <c r="I3370" s="80">
        <v>0</v>
      </c>
      <c r="J3370" s="80">
        <v>9</v>
      </c>
      <c r="K3370" s="78">
        <v>1440</v>
      </c>
    </row>
    <row r="3371" spans="1:11">
      <c r="A3371" s="72" t="s">
        <v>111</v>
      </c>
      <c r="B3371" s="77">
        <v>20</v>
      </c>
      <c r="C3371" s="80">
        <f t="shared" si="147"/>
        <v>396</v>
      </c>
      <c r="D3371" s="80">
        <v>0</v>
      </c>
      <c r="E3371" s="80">
        <v>0</v>
      </c>
      <c r="F3371" s="80">
        <v>0</v>
      </c>
      <c r="G3371" s="80">
        <v>0</v>
      </c>
      <c r="H3371" s="80">
        <v>0</v>
      </c>
      <c r="I3371" s="80">
        <v>0</v>
      </c>
      <c r="J3371" s="80">
        <v>10</v>
      </c>
      <c r="K3371" s="78">
        <v>1840</v>
      </c>
    </row>
    <row r="3372" spans="1:11">
      <c r="A3372" s="72" t="s">
        <v>111</v>
      </c>
      <c r="B3372" s="77">
        <v>20</v>
      </c>
      <c r="C3372" s="80">
        <f t="shared" si="147"/>
        <v>415</v>
      </c>
      <c r="D3372" s="80">
        <v>0</v>
      </c>
      <c r="E3372" s="80">
        <v>0</v>
      </c>
      <c r="F3372" s="80">
        <v>0</v>
      </c>
      <c r="G3372" s="80">
        <v>0</v>
      </c>
      <c r="H3372" s="80">
        <v>0</v>
      </c>
      <c r="I3372" s="80">
        <v>0</v>
      </c>
      <c r="J3372" s="80">
        <v>11</v>
      </c>
      <c r="K3372" s="78">
        <v>2320</v>
      </c>
    </row>
    <row r="3373" spans="1:11">
      <c r="A3373" s="72" t="s">
        <v>111</v>
      </c>
      <c r="B3373" s="77">
        <v>20</v>
      </c>
      <c r="C3373" s="80">
        <f t="shared" si="147"/>
        <v>434</v>
      </c>
      <c r="D3373" s="80">
        <v>0</v>
      </c>
      <c r="E3373" s="80">
        <v>0</v>
      </c>
      <c r="F3373" s="80">
        <v>0</v>
      </c>
      <c r="G3373" s="80">
        <v>0</v>
      </c>
      <c r="H3373" s="80">
        <v>0</v>
      </c>
      <c r="I3373" s="80">
        <v>0</v>
      </c>
      <c r="J3373" s="80">
        <v>12</v>
      </c>
      <c r="K3373" s="78">
        <v>2720</v>
      </c>
    </row>
    <row r="3374" spans="1:11">
      <c r="A3374" s="72" t="s">
        <v>111</v>
      </c>
      <c r="B3374" s="77">
        <v>20</v>
      </c>
      <c r="C3374" s="80">
        <f t="shared" si="147"/>
        <v>453</v>
      </c>
      <c r="D3374" s="80">
        <v>0</v>
      </c>
      <c r="E3374" s="80">
        <v>0</v>
      </c>
      <c r="F3374" s="80">
        <v>0</v>
      </c>
      <c r="G3374" s="80">
        <v>0</v>
      </c>
      <c r="H3374" s="80">
        <v>0</v>
      </c>
      <c r="I3374" s="80">
        <v>0</v>
      </c>
      <c r="J3374" s="80">
        <v>13</v>
      </c>
      <c r="K3374" s="78">
        <v>3360</v>
      </c>
    </row>
    <row r="3375" spans="1:11">
      <c r="A3375" s="72" t="s">
        <v>111</v>
      </c>
      <c r="B3375" s="77">
        <v>20</v>
      </c>
      <c r="C3375" s="80">
        <f t="shared" si="147"/>
        <v>472</v>
      </c>
      <c r="D3375" s="80">
        <v>0</v>
      </c>
      <c r="E3375" s="80">
        <v>0</v>
      </c>
      <c r="F3375" s="80">
        <v>0</v>
      </c>
      <c r="G3375" s="80">
        <v>0</v>
      </c>
      <c r="H3375" s="80">
        <v>0</v>
      </c>
      <c r="I3375" s="80">
        <v>0</v>
      </c>
      <c r="J3375" s="80">
        <v>14</v>
      </c>
      <c r="K3375" s="78">
        <v>4000</v>
      </c>
    </row>
    <row r="3376" spans="1:11">
      <c r="A3376" s="72" t="s">
        <v>111</v>
      </c>
      <c r="B3376" s="77">
        <v>20</v>
      </c>
      <c r="C3376" s="80">
        <f t="shared" si="147"/>
        <v>491</v>
      </c>
      <c r="D3376" s="80">
        <v>0</v>
      </c>
      <c r="E3376" s="80">
        <v>0</v>
      </c>
      <c r="F3376" s="80">
        <v>0</v>
      </c>
      <c r="G3376" s="80">
        <v>0</v>
      </c>
      <c r="H3376" s="80">
        <v>0</v>
      </c>
      <c r="I3376" s="80">
        <v>0</v>
      </c>
      <c r="J3376" s="80">
        <v>15</v>
      </c>
      <c r="K3376" s="78">
        <v>4880</v>
      </c>
    </row>
    <row r="3377" spans="1:11">
      <c r="A3377" s="72" t="s">
        <v>111</v>
      </c>
      <c r="B3377" s="77">
        <v>20</v>
      </c>
      <c r="C3377" s="80">
        <f t="shared" si="147"/>
        <v>510</v>
      </c>
      <c r="D3377" s="80">
        <v>0</v>
      </c>
      <c r="E3377" s="80">
        <v>0</v>
      </c>
      <c r="F3377" s="80">
        <v>0</v>
      </c>
      <c r="G3377" s="80">
        <v>0</v>
      </c>
      <c r="H3377" s="80">
        <v>0</v>
      </c>
      <c r="I3377" s="80">
        <v>0</v>
      </c>
      <c r="J3377" s="80">
        <v>16</v>
      </c>
      <c r="K3377" s="78">
        <v>5760</v>
      </c>
    </row>
    <row r="3378" spans="1:11">
      <c r="A3378" s="72" t="s">
        <v>111</v>
      </c>
      <c r="B3378" s="77">
        <v>20</v>
      </c>
      <c r="C3378" s="80">
        <f t="shared" si="147"/>
        <v>529</v>
      </c>
      <c r="D3378" s="80">
        <v>0</v>
      </c>
      <c r="E3378" s="80">
        <v>0</v>
      </c>
      <c r="F3378" s="80">
        <v>0</v>
      </c>
      <c r="G3378" s="80">
        <v>0</v>
      </c>
      <c r="H3378" s="80">
        <v>0</v>
      </c>
      <c r="I3378" s="80">
        <v>0</v>
      </c>
      <c r="J3378" s="80">
        <v>17</v>
      </c>
      <c r="K3378" s="78">
        <v>6880</v>
      </c>
    </row>
    <row r="3379" spans="1:11">
      <c r="A3379" s="72" t="s">
        <v>111</v>
      </c>
      <c r="B3379" s="77">
        <v>20</v>
      </c>
      <c r="C3379" s="80">
        <f t="shared" si="147"/>
        <v>548</v>
      </c>
      <c r="D3379" s="80">
        <v>0</v>
      </c>
      <c r="E3379" s="80">
        <v>0</v>
      </c>
      <c r="F3379" s="80">
        <v>0</v>
      </c>
      <c r="G3379" s="80">
        <v>0</v>
      </c>
      <c r="H3379" s="80">
        <v>0</v>
      </c>
      <c r="I3379" s="80">
        <v>0</v>
      </c>
      <c r="J3379" s="80">
        <v>18</v>
      </c>
      <c r="K3379" s="78">
        <v>8000</v>
      </c>
    </row>
    <row r="3380" spans="1:11">
      <c r="A3380" s="72" t="s">
        <v>111</v>
      </c>
      <c r="B3380" s="77">
        <v>20</v>
      </c>
      <c r="C3380" s="80">
        <f t="shared" si="147"/>
        <v>567</v>
      </c>
      <c r="D3380" s="80">
        <v>0</v>
      </c>
      <c r="E3380" s="80">
        <v>0</v>
      </c>
      <c r="F3380" s="80">
        <v>0</v>
      </c>
      <c r="G3380" s="80">
        <v>0</v>
      </c>
      <c r="H3380" s="80">
        <v>0</v>
      </c>
      <c r="I3380" s="80">
        <v>0</v>
      </c>
      <c r="J3380" s="80">
        <v>19</v>
      </c>
      <c r="K3380" s="78">
        <v>9360</v>
      </c>
    </row>
    <row r="3381" spans="1:11">
      <c r="A3381" s="72" t="s">
        <v>111</v>
      </c>
      <c r="B3381" s="77">
        <v>20</v>
      </c>
      <c r="C3381" s="80">
        <f t="shared" si="147"/>
        <v>586</v>
      </c>
      <c r="D3381" s="80">
        <v>0</v>
      </c>
      <c r="E3381" s="80">
        <v>0</v>
      </c>
      <c r="F3381" s="80">
        <v>0</v>
      </c>
      <c r="G3381" s="80">
        <v>0</v>
      </c>
      <c r="H3381" s="80">
        <v>0</v>
      </c>
      <c r="I3381" s="80">
        <v>0</v>
      </c>
      <c r="J3381" s="80">
        <v>20</v>
      </c>
      <c r="K3381" s="78">
        <v>10880</v>
      </c>
    </row>
    <row r="3382" spans="1:11">
      <c r="A3382" s="72" t="s">
        <v>111</v>
      </c>
      <c r="B3382" s="77">
        <v>20</v>
      </c>
      <c r="C3382" s="80">
        <f t="shared" si="147"/>
        <v>605</v>
      </c>
      <c r="D3382" s="80">
        <v>0</v>
      </c>
      <c r="E3382" s="80">
        <v>0</v>
      </c>
      <c r="F3382" s="80">
        <v>0</v>
      </c>
      <c r="G3382" s="80">
        <v>0</v>
      </c>
      <c r="H3382" s="80">
        <v>0</v>
      </c>
      <c r="I3382" s="80">
        <v>0</v>
      </c>
      <c r="J3382" s="80">
        <v>21</v>
      </c>
      <c r="K3382" s="78">
        <v>12720</v>
      </c>
    </row>
    <row r="3383" spans="1:11">
      <c r="A3383" s="72" t="s">
        <v>111</v>
      </c>
      <c r="B3383" s="77">
        <v>20</v>
      </c>
      <c r="C3383" s="80">
        <f t="shared" si="147"/>
        <v>624</v>
      </c>
      <c r="D3383" s="80">
        <v>0</v>
      </c>
      <c r="E3383" s="80">
        <v>0</v>
      </c>
      <c r="F3383" s="80">
        <v>0</v>
      </c>
      <c r="G3383" s="80">
        <v>0</v>
      </c>
      <c r="H3383" s="80">
        <v>0</v>
      </c>
      <c r="I3383" s="80">
        <v>0</v>
      </c>
      <c r="J3383" s="80">
        <v>22</v>
      </c>
      <c r="K3383" s="78">
        <v>14640</v>
      </c>
    </row>
    <row r="3384" spans="1:11">
      <c r="A3384" s="72" t="s">
        <v>111</v>
      </c>
      <c r="B3384" s="77">
        <v>20</v>
      </c>
      <c r="C3384" s="80">
        <f t="shared" si="147"/>
        <v>643</v>
      </c>
      <c r="D3384" s="80">
        <v>0</v>
      </c>
      <c r="E3384" s="80">
        <v>0</v>
      </c>
      <c r="F3384" s="80">
        <v>0</v>
      </c>
      <c r="G3384" s="80">
        <v>0</v>
      </c>
      <c r="H3384" s="80">
        <v>0</v>
      </c>
      <c r="I3384" s="80">
        <v>0</v>
      </c>
      <c r="J3384" s="80">
        <v>23</v>
      </c>
      <c r="K3384" s="78">
        <v>16880</v>
      </c>
    </row>
    <row r="3385" spans="1:11">
      <c r="A3385" s="72" t="s">
        <v>111</v>
      </c>
      <c r="B3385" s="77">
        <v>20</v>
      </c>
      <c r="C3385" s="80">
        <f t="shared" si="147"/>
        <v>662</v>
      </c>
      <c r="D3385" s="80">
        <v>0</v>
      </c>
      <c r="E3385" s="80">
        <v>0</v>
      </c>
      <c r="F3385" s="80">
        <v>0</v>
      </c>
      <c r="G3385" s="80">
        <v>0</v>
      </c>
      <c r="H3385" s="80">
        <v>0</v>
      </c>
      <c r="I3385" s="80">
        <v>0</v>
      </c>
      <c r="J3385" s="80">
        <v>24</v>
      </c>
      <c r="K3385" s="78">
        <v>19280</v>
      </c>
    </row>
    <row r="3386" spans="1:11">
      <c r="A3386" s="72" t="s">
        <v>111</v>
      </c>
      <c r="B3386" s="77">
        <v>20</v>
      </c>
      <c r="C3386" s="80">
        <f t="shared" si="147"/>
        <v>681</v>
      </c>
      <c r="D3386" s="80">
        <v>0</v>
      </c>
      <c r="E3386" s="80">
        <v>0</v>
      </c>
      <c r="F3386" s="80">
        <v>0</v>
      </c>
      <c r="G3386" s="80">
        <v>0</v>
      </c>
      <c r="H3386" s="80">
        <v>0</v>
      </c>
      <c r="I3386" s="80">
        <v>0</v>
      </c>
      <c r="J3386" s="80">
        <v>25</v>
      </c>
      <c r="K3386" s="78">
        <v>21920</v>
      </c>
    </row>
    <row r="3387" spans="1:11">
      <c r="A3387" s="72" t="s">
        <v>111</v>
      </c>
      <c r="B3387" s="77">
        <v>20</v>
      </c>
      <c r="C3387" s="80">
        <f t="shared" si="147"/>
        <v>700</v>
      </c>
      <c r="D3387" s="80">
        <v>0</v>
      </c>
      <c r="E3387" s="80">
        <v>0</v>
      </c>
      <c r="F3387" s="80">
        <v>0</v>
      </c>
      <c r="G3387" s="80">
        <v>0</v>
      </c>
      <c r="H3387" s="80">
        <v>0</v>
      </c>
      <c r="I3387" s="80">
        <v>0</v>
      </c>
      <c r="J3387" s="80">
        <v>26</v>
      </c>
      <c r="K3387" s="78">
        <v>25040</v>
      </c>
    </row>
    <row r="3388" spans="1:11">
      <c r="A3388" s="72" t="s">
        <v>111</v>
      </c>
      <c r="B3388" s="77">
        <v>20</v>
      </c>
      <c r="C3388" s="80">
        <f t="shared" si="147"/>
        <v>719</v>
      </c>
      <c r="D3388" s="80">
        <v>0</v>
      </c>
      <c r="E3388" s="80">
        <v>0</v>
      </c>
      <c r="F3388" s="80">
        <v>0</v>
      </c>
      <c r="G3388" s="80">
        <v>0</v>
      </c>
      <c r="H3388" s="80">
        <v>0</v>
      </c>
      <c r="I3388" s="80">
        <v>0</v>
      </c>
      <c r="J3388" s="80">
        <v>27</v>
      </c>
      <c r="K3388" s="78">
        <v>28320</v>
      </c>
    </row>
    <row r="3389" spans="1:11">
      <c r="A3389" s="72" t="s">
        <v>111</v>
      </c>
      <c r="B3389" s="77">
        <v>20</v>
      </c>
      <c r="C3389" s="80">
        <f t="shared" si="147"/>
        <v>738</v>
      </c>
      <c r="D3389" s="80">
        <v>0</v>
      </c>
      <c r="E3389" s="80">
        <v>0</v>
      </c>
      <c r="F3389" s="80">
        <v>0</v>
      </c>
      <c r="G3389" s="80">
        <v>0</v>
      </c>
      <c r="H3389" s="80">
        <v>0</v>
      </c>
      <c r="I3389" s="80">
        <v>0</v>
      </c>
      <c r="J3389" s="80">
        <v>28</v>
      </c>
      <c r="K3389" s="78">
        <v>32080</v>
      </c>
    </row>
    <row r="3390" spans="1:11">
      <c r="A3390" s="72" t="s">
        <v>111</v>
      </c>
      <c r="B3390" s="77">
        <v>20</v>
      </c>
      <c r="C3390" s="80">
        <f t="shared" si="147"/>
        <v>757</v>
      </c>
      <c r="D3390" s="80">
        <v>0</v>
      </c>
      <c r="E3390" s="80">
        <v>0</v>
      </c>
      <c r="F3390" s="80">
        <v>0</v>
      </c>
      <c r="G3390" s="80">
        <v>0</v>
      </c>
      <c r="H3390" s="80">
        <v>0</v>
      </c>
      <c r="I3390" s="80">
        <v>0</v>
      </c>
      <c r="J3390" s="80">
        <v>29</v>
      </c>
      <c r="K3390" s="78">
        <v>36080</v>
      </c>
    </row>
    <row r="3391" spans="1:11">
      <c r="A3391" s="72" t="s">
        <v>111</v>
      </c>
      <c r="B3391" s="77">
        <v>20</v>
      </c>
      <c r="C3391" s="80">
        <f t="shared" si="147"/>
        <v>776</v>
      </c>
      <c r="D3391" s="80">
        <v>0</v>
      </c>
      <c r="E3391" s="80">
        <v>0</v>
      </c>
      <c r="F3391" s="80">
        <v>0</v>
      </c>
      <c r="G3391" s="80">
        <v>0</v>
      </c>
      <c r="H3391" s="80">
        <v>0</v>
      </c>
      <c r="I3391" s="80">
        <v>0</v>
      </c>
      <c r="J3391" s="80">
        <v>30</v>
      </c>
      <c r="K3391" s="78">
        <v>40480</v>
      </c>
    </row>
    <row r="3392" spans="1:11">
      <c r="A3392" s="72" t="s">
        <v>111</v>
      </c>
      <c r="B3392" s="77">
        <v>20</v>
      </c>
      <c r="C3392" s="80">
        <f t="shared" si="147"/>
        <v>795</v>
      </c>
      <c r="D3392" s="80">
        <v>0</v>
      </c>
      <c r="E3392" s="80">
        <v>0</v>
      </c>
      <c r="F3392" s="80">
        <v>0</v>
      </c>
      <c r="G3392" s="80">
        <v>0</v>
      </c>
      <c r="H3392" s="80">
        <v>0</v>
      </c>
      <c r="I3392" s="80">
        <v>0</v>
      </c>
      <c r="J3392" s="80">
        <v>31</v>
      </c>
      <c r="K3392" s="78">
        <v>45440</v>
      </c>
    </row>
    <row r="3393" spans="1:11">
      <c r="A3393" s="72" t="s">
        <v>111</v>
      </c>
      <c r="B3393" s="77">
        <v>20</v>
      </c>
      <c r="C3393" s="80">
        <f t="shared" si="147"/>
        <v>814</v>
      </c>
      <c r="D3393" s="80">
        <v>0</v>
      </c>
      <c r="E3393" s="80">
        <v>0</v>
      </c>
      <c r="F3393" s="80">
        <v>0</v>
      </c>
      <c r="G3393" s="80">
        <v>0</v>
      </c>
      <c r="H3393" s="80">
        <v>0</v>
      </c>
      <c r="I3393" s="80">
        <v>0</v>
      </c>
      <c r="J3393" s="80">
        <v>32</v>
      </c>
      <c r="K3393" s="78">
        <v>50560</v>
      </c>
    </row>
    <row r="3394" spans="1:11">
      <c r="A3394" s="72" t="s">
        <v>111</v>
      </c>
      <c r="B3394" s="77">
        <v>20</v>
      </c>
      <c r="C3394" s="80">
        <f t="shared" si="147"/>
        <v>833</v>
      </c>
      <c r="D3394" s="80">
        <v>0</v>
      </c>
      <c r="E3394" s="80">
        <v>0</v>
      </c>
      <c r="F3394" s="80">
        <v>0</v>
      </c>
      <c r="G3394" s="80">
        <v>0</v>
      </c>
      <c r="H3394" s="80">
        <v>0</v>
      </c>
      <c r="I3394" s="80">
        <v>0</v>
      </c>
      <c r="J3394" s="80">
        <v>33</v>
      </c>
      <c r="K3394" s="78">
        <v>56480</v>
      </c>
    </row>
    <row r="3395" spans="1:11">
      <c r="A3395" s="72" t="s">
        <v>111</v>
      </c>
      <c r="B3395" s="77">
        <v>20</v>
      </c>
      <c r="C3395" s="80">
        <f t="shared" si="147"/>
        <v>852</v>
      </c>
      <c r="D3395" s="80">
        <v>0</v>
      </c>
      <c r="E3395" s="80">
        <v>0</v>
      </c>
      <c r="F3395" s="80">
        <v>0</v>
      </c>
      <c r="G3395" s="80">
        <v>0</v>
      </c>
      <c r="H3395" s="80">
        <v>0</v>
      </c>
      <c r="I3395" s="80">
        <v>0</v>
      </c>
      <c r="J3395" s="80">
        <v>34</v>
      </c>
      <c r="K3395" s="78">
        <v>62720</v>
      </c>
    </row>
    <row r="3396" spans="1:11">
      <c r="A3396" s="72" t="s">
        <v>111</v>
      </c>
      <c r="B3396" s="77">
        <v>20</v>
      </c>
      <c r="C3396" s="80">
        <f t="shared" si="147"/>
        <v>871</v>
      </c>
      <c r="D3396" s="80">
        <v>0</v>
      </c>
      <c r="E3396" s="80">
        <v>0</v>
      </c>
      <c r="F3396" s="80">
        <v>0</v>
      </c>
      <c r="G3396" s="80">
        <v>0</v>
      </c>
      <c r="H3396" s="80">
        <v>0</v>
      </c>
      <c r="I3396" s="80">
        <v>0</v>
      </c>
      <c r="J3396" s="80">
        <v>35</v>
      </c>
      <c r="K3396" s="78">
        <v>69600</v>
      </c>
    </row>
    <row r="3397" spans="1:11">
      <c r="A3397" s="72" t="s">
        <v>111</v>
      </c>
      <c r="B3397" s="77">
        <v>20</v>
      </c>
      <c r="C3397" s="80">
        <f t="shared" si="147"/>
        <v>890</v>
      </c>
      <c r="D3397" s="80">
        <v>0</v>
      </c>
      <c r="E3397" s="80">
        <v>0</v>
      </c>
      <c r="F3397" s="80">
        <v>0</v>
      </c>
      <c r="G3397" s="80">
        <v>0</v>
      </c>
      <c r="H3397" s="80">
        <v>0</v>
      </c>
      <c r="I3397" s="80">
        <v>0</v>
      </c>
      <c r="J3397" s="80">
        <v>36</v>
      </c>
      <c r="K3397" s="78">
        <v>77120</v>
      </c>
    </row>
    <row r="3398" spans="1:11">
      <c r="A3398" s="72" t="s">
        <v>111</v>
      </c>
      <c r="B3398" s="77">
        <v>20</v>
      </c>
      <c r="C3398" s="80">
        <f t="shared" si="147"/>
        <v>909</v>
      </c>
      <c r="D3398" s="80">
        <v>0</v>
      </c>
      <c r="E3398" s="80">
        <v>0</v>
      </c>
      <c r="F3398" s="80">
        <v>0</v>
      </c>
      <c r="G3398" s="80">
        <v>0</v>
      </c>
      <c r="H3398" s="80">
        <v>0</v>
      </c>
      <c r="I3398" s="80">
        <v>0</v>
      </c>
      <c r="J3398" s="80">
        <v>37</v>
      </c>
      <c r="K3398" s="78">
        <v>85600</v>
      </c>
    </row>
    <row r="3399" spans="1:11">
      <c r="A3399" s="72" t="s">
        <v>111</v>
      </c>
      <c r="B3399" s="77">
        <v>20</v>
      </c>
      <c r="C3399" s="80">
        <f t="shared" si="147"/>
        <v>928</v>
      </c>
      <c r="D3399" s="80">
        <v>0</v>
      </c>
      <c r="E3399" s="80">
        <v>0</v>
      </c>
      <c r="F3399" s="80">
        <v>0</v>
      </c>
      <c r="G3399" s="80">
        <v>0</v>
      </c>
      <c r="H3399" s="80">
        <v>0</v>
      </c>
      <c r="I3399" s="80">
        <v>0</v>
      </c>
      <c r="J3399" s="80">
        <v>38</v>
      </c>
      <c r="K3399" s="78">
        <v>94400</v>
      </c>
    </row>
    <row r="3400" spans="1:11">
      <c r="A3400" s="72" t="s">
        <v>111</v>
      </c>
      <c r="B3400" s="77">
        <v>20</v>
      </c>
      <c r="C3400" s="80">
        <f t="shared" si="147"/>
        <v>947</v>
      </c>
      <c r="D3400" s="80">
        <v>0</v>
      </c>
      <c r="E3400" s="80">
        <v>0</v>
      </c>
      <c r="F3400" s="80">
        <v>0</v>
      </c>
      <c r="G3400" s="80">
        <v>0</v>
      </c>
      <c r="H3400" s="80">
        <v>0</v>
      </c>
      <c r="I3400" s="80">
        <v>0</v>
      </c>
      <c r="J3400" s="80">
        <v>39</v>
      </c>
      <c r="K3400" s="78">
        <v>104000</v>
      </c>
    </row>
    <row r="3401" spans="1:11">
      <c r="A3401" s="72" t="s">
        <v>111</v>
      </c>
      <c r="B3401" s="77">
        <v>20</v>
      </c>
      <c r="C3401" s="80">
        <f t="shared" si="147"/>
        <v>966</v>
      </c>
      <c r="D3401" s="80">
        <v>0</v>
      </c>
      <c r="E3401" s="80">
        <v>0</v>
      </c>
      <c r="F3401" s="80">
        <v>0</v>
      </c>
      <c r="G3401" s="80">
        <v>0</v>
      </c>
      <c r="H3401" s="80">
        <v>0</v>
      </c>
      <c r="I3401" s="80">
        <v>0</v>
      </c>
      <c r="J3401" s="80">
        <v>40</v>
      </c>
      <c r="K3401" s="78">
        <v>113600</v>
      </c>
    </row>
    <row r="3402" spans="1:11">
      <c r="A3402" s="72" t="s">
        <v>111</v>
      </c>
      <c r="B3402" s="77">
        <v>20</v>
      </c>
      <c r="C3402" s="80">
        <f t="shared" si="147"/>
        <v>985</v>
      </c>
      <c r="D3402" s="80">
        <v>0</v>
      </c>
      <c r="E3402" s="80">
        <v>0</v>
      </c>
      <c r="F3402" s="80">
        <v>0</v>
      </c>
      <c r="G3402" s="80">
        <v>0</v>
      </c>
      <c r="H3402" s="80">
        <v>0</v>
      </c>
      <c r="I3402" s="80">
        <v>0</v>
      </c>
      <c r="J3402" s="80">
        <v>41</v>
      </c>
      <c r="K3402" s="78">
        <v>124800</v>
      </c>
    </row>
    <row r="3403" spans="1:11">
      <c r="A3403" s="72" t="s">
        <v>111</v>
      </c>
      <c r="B3403" s="77">
        <v>20</v>
      </c>
      <c r="C3403" s="80">
        <f t="shared" si="147"/>
        <v>1004</v>
      </c>
      <c r="D3403" s="80">
        <v>0</v>
      </c>
      <c r="E3403" s="80">
        <v>0</v>
      </c>
      <c r="F3403" s="80">
        <v>0</v>
      </c>
      <c r="G3403" s="80">
        <v>0</v>
      </c>
      <c r="H3403" s="80">
        <v>0</v>
      </c>
      <c r="I3403" s="80">
        <v>0</v>
      </c>
      <c r="J3403" s="80">
        <v>42</v>
      </c>
      <c r="K3403" s="78">
        <v>136800</v>
      </c>
    </row>
    <row r="3404" spans="1:11">
      <c r="A3404" s="72" t="s">
        <v>111</v>
      </c>
      <c r="B3404" s="77">
        <v>20</v>
      </c>
      <c r="C3404" s="80">
        <f t="shared" si="147"/>
        <v>1023</v>
      </c>
      <c r="D3404" s="80">
        <v>0</v>
      </c>
      <c r="E3404" s="80">
        <v>0</v>
      </c>
      <c r="F3404" s="80">
        <v>0</v>
      </c>
      <c r="G3404" s="80">
        <v>0</v>
      </c>
      <c r="H3404" s="80">
        <v>0</v>
      </c>
      <c r="I3404" s="80">
        <v>0</v>
      </c>
      <c r="J3404" s="80">
        <v>43</v>
      </c>
      <c r="K3404" s="78">
        <v>149600</v>
      </c>
    </row>
    <row r="3405" spans="1:11">
      <c r="A3405" s="72" t="s">
        <v>111</v>
      </c>
      <c r="B3405" s="77">
        <v>20</v>
      </c>
      <c r="C3405" s="80">
        <f t="shared" si="147"/>
        <v>1042</v>
      </c>
      <c r="D3405" s="80">
        <v>0</v>
      </c>
      <c r="E3405" s="80">
        <v>0</v>
      </c>
      <c r="F3405" s="80">
        <v>0</v>
      </c>
      <c r="G3405" s="80">
        <v>0</v>
      </c>
      <c r="H3405" s="80">
        <v>0</v>
      </c>
      <c r="I3405" s="80">
        <v>0</v>
      </c>
      <c r="J3405" s="80">
        <v>44</v>
      </c>
      <c r="K3405" s="78">
        <v>163200</v>
      </c>
    </row>
    <row r="3406" spans="1:11">
      <c r="A3406" s="72" t="s">
        <v>111</v>
      </c>
      <c r="B3406" s="77">
        <v>20</v>
      </c>
      <c r="C3406" s="80">
        <f t="shared" si="147"/>
        <v>1061</v>
      </c>
      <c r="D3406" s="80">
        <v>0</v>
      </c>
      <c r="E3406" s="80">
        <v>0</v>
      </c>
      <c r="F3406" s="80">
        <v>0</v>
      </c>
      <c r="G3406" s="80">
        <v>0</v>
      </c>
      <c r="H3406" s="80">
        <v>0</v>
      </c>
      <c r="I3406" s="80">
        <v>0</v>
      </c>
      <c r="J3406" s="80">
        <v>45</v>
      </c>
      <c r="K3406" s="78">
        <v>177600</v>
      </c>
    </row>
    <row r="3407" spans="1:11">
      <c r="A3407" s="72" t="s">
        <v>111</v>
      </c>
      <c r="B3407" s="77">
        <v>20</v>
      </c>
      <c r="C3407" s="80">
        <f t="shared" si="147"/>
        <v>1080</v>
      </c>
      <c r="D3407" s="80">
        <v>0</v>
      </c>
      <c r="E3407" s="80">
        <v>0</v>
      </c>
      <c r="F3407" s="80">
        <v>0</v>
      </c>
      <c r="G3407" s="80">
        <v>0</v>
      </c>
      <c r="H3407" s="80">
        <v>0</v>
      </c>
      <c r="I3407" s="80">
        <v>0</v>
      </c>
      <c r="J3407" s="80">
        <v>46</v>
      </c>
      <c r="K3407" s="78">
        <v>193600</v>
      </c>
    </row>
    <row r="3408" spans="1:11">
      <c r="A3408" s="72" t="s">
        <v>111</v>
      </c>
      <c r="B3408" s="77">
        <v>20</v>
      </c>
      <c r="C3408" s="80">
        <f t="shared" si="147"/>
        <v>1099</v>
      </c>
      <c r="D3408" s="80">
        <v>0</v>
      </c>
      <c r="E3408" s="80">
        <v>0</v>
      </c>
      <c r="F3408" s="80">
        <v>0</v>
      </c>
      <c r="G3408" s="80">
        <v>0</v>
      </c>
      <c r="H3408" s="80">
        <v>0</v>
      </c>
      <c r="I3408" s="80">
        <v>0</v>
      </c>
      <c r="J3408" s="80">
        <v>47</v>
      </c>
      <c r="K3408" s="78">
        <v>209600</v>
      </c>
    </row>
    <row r="3409" spans="1:11">
      <c r="A3409" s="72" t="s">
        <v>111</v>
      </c>
      <c r="B3409" s="77">
        <v>20</v>
      </c>
      <c r="C3409" s="80">
        <f t="shared" si="147"/>
        <v>1118</v>
      </c>
      <c r="D3409" s="80">
        <v>0</v>
      </c>
      <c r="E3409" s="80">
        <v>0</v>
      </c>
      <c r="F3409" s="80">
        <v>0</v>
      </c>
      <c r="G3409" s="80">
        <v>0</v>
      </c>
      <c r="H3409" s="80">
        <v>0</v>
      </c>
      <c r="I3409" s="80">
        <v>0</v>
      </c>
      <c r="J3409" s="80">
        <v>48</v>
      </c>
      <c r="K3409" s="78">
        <v>227200</v>
      </c>
    </row>
    <row r="3410" spans="1:11">
      <c r="A3410" s="72" t="s">
        <v>111</v>
      </c>
      <c r="B3410" s="77">
        <v>20</v>
      </c>
      <c r="C3410" s="80">
        <f t="shared" si="147"/>
        <v>1137</v>
      </c>
      <c r="D3410" s="80">
        <v>0</v>
      </c>
      <c r="E3410" s="80">
        <v>0</v>
      </c>
      <c r="F3410" s="80">
        <v>0</v>
      </c>
      <c r="G3410" s="80">
        <v>0</v>
      </c>
      <c r="H3410" s="80">
        <v>0</v>
      </c>
      <c r="I3410" s="80">
        <v>0</v>
      </c>
      <c r="J3410" s="80">
        <v>49</v>
      </c>
      <c r="K3410" s="78">
        <v>246400</v>
      </c>
    </row>
    <row r="3411" spans="1:11">
      <c r="A3411" s="72" t="s">
        <v>111</v>
      </c>
      <c r="B3411" s="77">
        <v>20</v>
      </c>
      <c r="C3411" s="80">
        <f t="shared" si="147"/>
        <v>1156</v>
      </c>
      <c r="D3411" s="80">
        <v>0</v>
      </c>
      <c r="E3411" s="80">
        <v>0</v>
      </c>
      <c r="F3411" s="80">
        <v>0</v>
      </c>
      <c r="G3411" s="80">
        <v>0</v>
      </c>
      <c r="H3411" s="80">
        <v>0</v>
      </c>
      <c r="I3411" s="80">
        <v>0</v>
      </c>
      <c r="J3411" s="80">
        <v>50</v>
      </c>
      <c r="K3411" s="78">
        <v>267200</v>
      </c>
    </row>
    <row r="3412" spans="1:11">
      <c r="A3412" s="72" t="s">
        <v>111</v>
      </c>
      <c r="B3412" s="77">
        <v>20</v>
      </c>
      <c r="C3412" s="80">
        <f t="shared" si="147"/>
        <v>1175</v>
      </c>
      <c r="D3412" s="80">
        <v>0</v>
      </c>
      <c r="E3412" s="80">
        <v>0</v>
      </c>
      <c r="F3412" s="80">
        <v>0</v>
      </c>
      <c r="G3412" s="80">
        <v>0</v>
      </c>
      <c r="H3412" s="80">
        <v>0</v>
      </c>
      <c r="I3412" s="80">
        <v>0</v>
      </c>
      <c r="J3412" s="80">
        <v>51</v>
      </c>
      <c r="K3412" s="78">
        <v>288800</v>
      </c>
    </row>
    <row r="3413" spans="1:11">
      <c r="A3413" s="72" t="s">
        <v>111</v>
      </c>
      <c r="B3413" s="77">
        <v>20</v>
      </c>
      <c r="C3413" s="80">
        <f t="shared" si="147"/>
        <v>1194</v>
      </c>
      <c r="D3413" s="80">
        <v>0</v>
      </c>
      <c r="E3413" s="80">
        <v>0</v>
      </c>
      <c r="F3413" s="80">
        <v>0</v>
      </c>
      <c r="G3413" s="80">
        <v>0</v>
      </c>
      <c r="H3413" s="80">
        <v>0</v>
      </c>
      <c r="I3413" s="80">
        <v>0</v>
      </c>
      <c r="J3413" s="80">
        <v>52</v>
      </c>
      <c r="K3413" s="78">
        <v>312000</v>
      </c>
    </row>
    <row r="3414" spans="1:11">
      <c r="A3414" s="72" t="s">
        <v>111</v>
      </c>
      <c r="B3414" s="77">
        <v>20</v>
      </c>
      <c r="C3414" s="80">
        <f t="shared" si="147"/>
        <v>1213</v>
      </c>
      <c r="D3414" s="80">
        <v>0</v>
      </c>
      <c r="E3414" s="80">
        <v>0</v>
      </c>
      <c r="F3414" s="80">
        <v>0</v>
      </c>
      <c r="G3414" s="80">
        <v>0</v>
      </c>
      <c r="H3414" s="80">
        <v>0</v>
      </c>
      <c r="I3414" s="80">
        <v>0</v>
      </c>
      <c r="J3414" s="80">
        <v>53</v>
      </c>
      <c r="K3414" s="78">
        <v>336000</v>
      </c>
    </row>
    <row r="3415" spans="1:11">
      <c r="A3415" s="72" t="s">
        <v>111</v>
      </c>
      <c r="B3415" s="77">
        <v>20</v>
      </c>
      <c r="C3415" s="80">
        <f t="shared" si="147"/>
        <v>1232</v>
      </c>
      <c r="D3415" s="80">
        <v>0</v>
      </c>
      <c r="E3415" s="80">
        <v>0</v>
      </c>
      <c r="F3415" s="80">
        <v>0</v>
      </c>
      <c r="G3415" s="80">
        <v>0</v>
      </c>
      <c r="H3415" s="80">
        <v>0</v>
      </c>
      <c r="I3415" s="80">
        <v>0</v>
      </c>
      <c r="J3415" s="80">
        <v>54</v>
      </c>
      <c r="K3415" s="78">
        <v>362400</v>
      </c>
    </row>
    <row r="3416" spans="1:11">
      <c r="A3416" s="72" t="s">
        <v>111</v>
      </c>
      <c r="B3416" s="77">
        <v>20</v>
      </c>
      <c r="C3416" s="80">
        <f t="shared" si="147"/>
        <v>1251</v>
      </c>
      <c r="D3416" s="80">
        <v>0</v>
      </c>
      <c r="E3416" s="80">
        <v>0</v>
      </c>
      <c r="F3416" s="80">
        <v>0</v>
      </c>
      <c r="G3416" s="80">
        <v>0</v>
      </c>
      <c r="H3416" s="80">
        <v>0</v>
      </c>
      <c r="I3416" s="80">
        <v>0</v>
      </c>
      <c r="J3416" s="80">
        <v>55</v>
      </c>
      <c r="K3416" s="78">
        <v>390400</v>
      </c>
    </row>
    <row r="3417" spans="1:11">
      <c r="A3417" s="72" t="s">
        <v>111</v>
      </c>
      <c r="B3417" s="77">
        <v>20</v>
      </c>
      <c r="C3417" s="80">
        <f t="shared" si="147"/>
        <v>1270</v>
      </c>
      <c r="D3417" s="80">
        <v>0</v>
      </c>
      <c r="E3417" s="80">
        <v>0</v>
      </c>
      <c r="F3417" s="80">
        <v>0</v>
      </c>
      <c r="G3417" s="80">
        <v>0</v>
      </c>
      <c r="H3417" s="80">
        <v>0</v>
      </c>
      <c r="I3417" s="80">
        <v>0</v>
      </c>
      <c r="J3417" s="80">
        <v>56</v>
      </c>
      <c r="K3417" s="78">
        <v>419200</v>
      </c>
    </row>
    <row r="3418" spans="1:11">
      <c r="A3418" s="72" t="s">
        <v>111</v>
      </c>
      <c r="B3418" s="77">
        <v>20</v>
      </c>
      <c r="C3418" s="80">
        <f t="shared" si="147"/>
        <v>1289</v>
      </c>
      <c r="D3418" s="80">
        <v>0</v>
      </c>
      <c r="E3418" s="80">
        <v>0</v>
      </c>
      <c r="F3418" s="80">
        <v>0</v>
      </c>
      <c r="G3418" s="80">
        <v>0</v>
      </c>
      <c r="H3418" s="80">
        <v>0</v>
      </c>
      <c r="I3418" s="80">
        <v>0</v>
      </c>
      <c r="J3418" s="80">
        <v>57</v>
      </c>
      <c r="K3418" s="78">
        <v>450400</v>
      </c>
    </row>
    <row r="3419" spans="1:11">
      <c r="A3419" s="72" t="s">
        <v>111</v>
      </c>
      <c r="B3419" s="77">
        <v>20</v>
      </c>
      <c r="C3419" s="80">
        <f t="shared" si="147"/>
        <v>1308</v>
      </c>
      <c r="D3419" s="80">
        <v>0</v>
      </c>
      <c r="E3419" s="80">
        <v>0</v>
      </c>
      <c r="F3419" s="80">
        <v>0</v>
      </c>
      <c r="G3419" s="80">
        <v>0</v>
      </c>
      <c r="H3419" s="80">
        <v>0</v>
      </c>
      <c r="I3419" s="80">
        <v>0</v>
      </c>
      <c r="J3419" s="80">
        <v>58</v>
      </c>
      <c r="K3419" s="78">
        <v>484000</v>
      </c>
    </row>
    <row r="3420" spans="1:11">
      <c r="A3420" s="72" t="s">
        <v>111</v>
      </c>
      <c r="B3420" s="77">
        <v>20</v>
      </c>
      <c r="C3420" s="80">
        <f t="shared" si="147"/>
        <v>1327</v>
      </c>
      <c r="D3420" s="80">
        <v>0</v>
      </c>
      <c r="E3420" s="80">
        <v>0</v>
      </c>
      <c r="F3420" s="80">
        <v>0</v>
      </c>
      <c r="G3420" s="80">
        <v>0</v>
      </c>
      <c r="H3420" s="80">
        <v>0</v>
      </c>
      <c r="I3420" s="80">
        <v>0</v>
      </c>
      <c r="J3420" s="80">
        <v>59</v>
      </c>
      <c r="K3420" s="78">
        <v>518400</v>
      </c>
    </row>
    <row r="3421" spans="1:11">
      <c r="A3421" s="72" t="s">
        <v>111</v>
      </c>
      <c r="B3421" s="77">
        <v>20</v>
      </c>
      <c r="C3421" s="80">
        <f t="shared" si="147"/>
        <v>1346</v>
      </c>
      <c r="D3421" s="80">
        <v>0</v>
      </c>
      <c r="E3421" s="80">
        <v>0</v>
      </c>
      <c r="F3421" s="80">
        <v>0</v>
      </c>
      <c r="G3421" s="80">
        <v>0</v>
      </c>
      <c r="H3421" s="80">
        <v>0</v>
      </c>
      <c r="I3421" s="80">
        <v>0</v>
      </c>
      <c r="J3421" s="80">
        <v>60</v>
      </c>
      <c r="K3421" s="78">
        <v>556000</v>
      </c>
    </row>
    <row r="3422" spans="1:11">
      <c r="A3422" s="72" t="s">
        <v>111</v>
      </c>
      <c r="B3422" s="77">
        <v>20</v>
      </c>
      <c r="C3422" s="80">
        <f t="shared" si="147"/>
        <v>1365</v>
      </c>
      <c r="D3422" s="80">
        <v>0</v>
      </c>
      <c r="E3422" s="80">
        <v>0</v>
      </c>
      <c r="F3422" s="80">
        <v>0</v>
      </c>
      <c r="G3422" s="80">
        <v>0</v>
      </c>
      <c r="H3422" s="80">
        <v>0</v>
      </c>
      <c r="I3422" s="80">
        <v>0</v>
      </c>
      <c r="J3422" s="80">
        <v>61</v>
      </c>
      <c r="K3422" s="78">
        <v>595200</v>
      </c>
    </row>
    <row r="3423" spans="1:11">
      <c r="A3423" s="72" t="s">
        <v>111</v>
      </c>
      <c r="B3423" s="77">
        <v>20</v>
      </c>
      <c r="C3423" s="80">
        <f t="shared" si="147"/>
        <v>1384</v>
      </c>
      <c r="D3423" s="80">
        <v>0</v>
      </c>
      <c r="E3423" s="80">
        <v>0</v>
      </c>
      <c r="F3423" s="80">
        <v>0</v>
      </c>
      <c r="G3423" s="80">
        <v>0</v>
      </c>
      <c r="H3423" s="80">
        <v>0</v>
      </c>
      <c r="I3423" s="80">
        <v>0</v>
      </c>
      <c r="J3423" s="80">
        <v>62</v>
      </c>
      <c r="K3423" s="78">
        <v>636800</v>
      </c>
    </row>
    <row r="3424" spans="1:11">
      <c r="A3424" s="72" t="s">
        <v>111</v>
      </c>
      <c r="B3424" s="77">
        <v>20</v>
      </c>
      <c r="C3424" s="80">
        <f t="shared" si="147"/>
        <v>1403</v>
      </c>
      <c r="D3424" s="80">
        <v>0</v>
      </c>
      <c r="E3424" s="80">
        <v>0</v>
      </c>
      <c r="F3424" s="80">
        <v>0</v>
      </c>
      <c r="G3424" s="80">
        <v>0</v>
      </c>
      <c r="H3424" s="80">
        <v>0</v>
      </c>
      <c r="I3424" s="80">
        <v>0</v>
      </c>
      <c r="J3424" s="80">
        <v>63</v>
      </c>
      <c r="K3424" s="78">
        <v>680800</v>
      </c>
    </row>
    <row r="3425" spans="1:11">
      <c r="A3425" s="72" t="s">
        <v>111</v>
      </c>
      <c r="B3425" s="77">
        <v>20</v>
      </c>
      <c r="C3425" s="80">
        <f t="shared" si="147"/>
        <v>1422</v>
      </c>
      <c r="D3425" s="80">
        <v>0</v>
      </c>
      <c r="E3425" s="80">
        <v>0</v>
      </c>
      <c r="F3425" s="80">
        <v>0</v>
      </c>
      <c r="G3425" s="80">
        <v>0</v>
      </c>
      <c r="H3425" s="80">
        <v>0</v>
      </c>
      <c r="I3425" s="80">
        <v>0</v>
      </c>
      <c r="J3425" s="80">
        <v>64</v>
      </c>
      <c r="K3425" s="78">
        <v>726400</v>
      </c>
    </row>
    <row r="3426" spans="1:11">
      <c r="A3426" s="72" t="s">
        <v>111</v>
      </c>
      <c r="B3426" s="77">
        <v>20</v>
      </c>
      <c r="C3426" s="80">
        <f t="shared" si="147"/>
        <v>1441</v>
      </c>
      <c r="D3426" s="80">
        <v>0</v>
      </c>
      <c r="E3426" s="80">
        <v>0</v>
      </c>
      <c r="F3426" s="80">
        <v>0</v>
      </c>
      <c r="G3426" s="80">
        <v>0</v>
      </c>
      <c r="H3426" s="80">
        <v>0</v>
      </c>
      <c r="I3426" s="80">
        <v>0</v>
      </c>
      <c r="J3426" s="80">
        <v>65</v>
      </c>
      <c r="K3426" s="78">
        <v>776000</v>
      </c>
    </row>
    <row r="3427" spans="1:11">
      <c r="A3427" s="72" t="s">
        <v>111</v>
      </c>
      <c r="B3427" s="77">
        <v>20</v>
      </c>
      <c r="C3427" s="80">
        <f t="shared" ref="C3427:C3441" si="148">225+19*(J3427-1)</f>
        <v>1460</v>
      </c>
      <c r="D3427" s="80">
        <v>0</v>
      </c>
      <c r="E3427" s="80">
        <v>0</v>
      </c>
      <c r="F3427" s="80">
        <v>0</v>
      </c>
      <c r="G3427" s="80">
        <v>0</v>
      </c>
      <c r="H3427" s="80">
        <v>0</v>
      </c>
      <c r="I3427" s="80">
        <v>0</v>
      </c>
      <c r="J3427" s="80">
        <v>66</v>
      </c>
      <c r="K3427" s="78">
        <v>826400</v>
      </c>
    </row>
    <row r="3428" spans="1:11">
      <c r="A3428" s="72" t="s">
        <v>111</v>
      </c>
      <c r="B3428" s="77">
        <v>20</v>
      </c>
      <c r="C3428" s="80">
        <f t="shared" si="148"/>
        <v>1479</v>
      </c>
      <c r="D3428" s="80">
        <v>0</v>
      </c>
      <c r="E3428" s="80">
        <v>0</v>
      </c>
      <c r="F3428" s="80">
        <v>0</v>
      </c>
      <c r="G3428" s="80">
        <v>0</v>
      </c>
      <c r="H3428" s="80">
        <v>0</v>
      </c>
      <c r="I3428" s="80">
        <v>0</v>
      </c>
      <c r="J3428" s="80">
        <v>67</v>
      </c>
      <c r="K3428" s="78">
        <v>881600</v>
      </c>
    </row>
    <row r="3429" spans="1:11">
      <c r="A3429" s="72" t="s">
        <v>111</v>
      </c>
      <c r="B3429" s="77">
        <v>20</v>
      </c>
      <c r="C3429" s="80">
        <f t="shared" si="148"/>
        <v>1498</v>
      </c>
      <c r="D3429" s="80">
        <v>0</v>
      </c>
      <c r="E3429" s="80">
        <v>0</v>
      </c>
      <c r="F3429" s="80">
        <v>0</v>
      </c>
      <c r="G3429" s="80">
        <v>0</v>
      </c>
      <c r="H3429" s="80">
        <v>0</v>
      </c>
      <c r="I3429" s="80">
        <v>0</v>
      </c>
      <c r="J3429" s="80">
        <v>68</v>
      </c>
      <c r="K3429" s="78">
        <v>939200</v>
      </c>
    </row>
    <row r="3430" spans="1:11">
      <c r="A3430" s="72" t="s">
        <v>111</v>
      </c>
      <c r="B3430" s="77">
        <v>20</v>
      </c>
      <c r="C3430" s="80">
        <f t="shared" si="148"/>
        <v>1517</v>
      </c>
      <c r="D3430" s="80">
        <v>0</v>
      </c>
      <c r="E3430" s="80">
        <v>0</v>
      </c>
      <c r="F3430" s="80">
        <v>0</v>
      </c>
      <c r="G3430" s="80">
        <v>0</v>
      </c>
      <c r="H3430" s="80">
        <v>0</v>
      </c>
      <c r="I3430" s="80">
        <v>0</v>
      </c>
      <c r="J3430" s="80">
        <v>69</v>
      </c>
      <c r="K3430" s="78">
        <v>999200</v>
      </c>
    </row>
    <row r="3431" spans="1:11">
      <c r="A3431" s="72" t="s">
        <v>111</v>
      </c>
      <c r="B3431" s="77">
        <v>20</v>
      </c>
      <c r="C3431" s="80">
        <f t="shared" si="148"/>
        <v>1536</v>
      </c>
      <c r="D3431" s="80">
        <v>0</v>
      </c>
      <c r="E3431" s="80">
        <v>0</v>
      </c>
      <c r="F3431" s="80">
        <v>0</v>
      </c>
      <c r="G3431" s="80">
        <v>0</v>
      </c>
      <c r="H3431" s="80">
        <v>0</v>
      </c>
      <c r="I3431" s="80">
        <v>0</v>
      </c>
      <c r="J3431" s="80">
        <v>70</v>
      </c>
      <c r="K3431" s="78">
        <v>1062400</v>
      </c>
    </row>
    <row r="3432" spans="1:11">
      <c r="A3432" s="72" t="s">
        <v>111</v>
      </c>
      <c r="B3432" s="77">
        <v>20</v>
      </c>
      <c r="C3432" s="80">
        <f t="shared" si="148"/>
        <v>1555</v>
      </c>
      <c r="D3432" s="80">
        <v>0</v>
      </c>
      <c r="E3432" s="80">
        <v>0</v>
      </c>
      <c r="F3432" s="80">
        <v>0</v>
      </c>
      <c r="G3432" s="80">
        <v>0</v>
      </c>
      <c r="H3432" s="80">
        <v>0</v>
      </c>
      <c r="I3432" s="80">
        <v>0</v>
      </c>
      <c r="J3432" s="80">
        <v>71</v>
      </c>
      <c r="K3432" s="78">
        <v>1129600</v>
      </c>
    </row>
    <row r="3433" spans="1:11">
      <c r="A3433" s="72" t="s">
        <v>111</v>
      </c>
      <c r="B3433" s="77">
        <v>20</v>
      </c>
      <c r="C3433" s="80">
        <f t="shared" si="148"/>
        <v>1574</v>
      </c>
      <c r="D3433" s="80">
        <v>0</v>
      </c>
      <c r="E3433" s="80">
        <v>0</v>
      </c>
      <c r="F3433" s="80">
        <v>0</v>
      </c>
      <c r="G3433" s="80">
        <v>0</v>
      </c>
      <c r="H3433" s="80">
        <v>0</v>
      </c>
      <c r="I3433" s="80">
        <v>0</v>
      </c>
      <c r="J3433" s="80">
        <v>72</v>
      </c>
      <c r="K3433" s="78">
        <v>1199200</v>
      </c>
    </row>
    <row r="3434" spans="1:11">
      <c r="A3434" s="72" t="s">
        <v>111</v>
      </c>
      <c r="B3434" s="77">
        <v>20</v>
      </c>
      <c r="C3434" s="80">
        <f t="shared" si="148"/>
        <v>1593</v>
      </c>
      <c r="D3434" s="80">
        <v>0</v>
      </c>
      <c r="E3434" s="80">
        <v>0</v>
      </c>
      <c r="F3434" s="80">
        <v>0</v>
      </c>
      <c r="G3434" s="80">
        <v>0</v>
      </c>
      <c r="H3434" s="80">
        <v>0</v>
      </c>
      <c r="I3434" s="80">
        <v>0</v>
      </c>
      <c r="J3434" s="80">
        <v>73</v>
      </c>
      <c r="K3434" s="78">
        <v>1273600</v>
      </c>
    </row>
    <row r="3435" spans="1:11">
      <c r="A3435" s="72" t="s">
        <v>111</v>
      </c>
      <c r="B3435" s="77">
        <v>20</v>
      </c>
      <c r="C3435" s="80">
        <f t="shared" si="148"/>
        <v>1612</v>
      </c>
      <c r="D3435" s="80">
        <v>0</v>
      </c>
      <c r="E3435" s="80">
        <v>0</v>
      </c>
      <c r="F3435" s="80">
        <v>0</v>
      </c>
      <c r="G3435" s="80">
        <v>0</v>
      </c>
      <c r="H3435" s="80">
        <v>0</v>
      </c>
      <c r="I3435" s="80">
        <v>0</v>
      </c>
      <c r="J3435" s="80">
        <v>74</v>
      </c>
      <c r="K3435" s="78">
        <v>1352000</v>
      </c>
    </row>
    <row r="3436" spans="1:11">
      <c r="A3436" s="72" t="s">
        <v>111</v>
      </c>
      <c r="B3436" s="77">
        <v>20</v>
      </c>
      <c r="C3436" s="80">
        <f t="shared" si="148"/>
        <v>1631</v>
      </c>
      <c r="D3436" s="80">
        <v>0</v>
      </c>
      <c r="E3436" s="80">
        <v>0</v>
      </c>
      <c r="F3436" s="80">
        <v>0</v>
      </c>
      <c r="G3436" s="80">
        <v>0</v>
      </c>
      <c r="H3436" s="80">
        <v>0</v>
      </c>
      <c r="I3436" s="80">
        <v>0</v>
      </c>
      <c r="J3436" s="80">
        <v>75</v>
      </c>
      <c r="K3436" s="78">
        <v>1433600</v>
      </c>
    </row>
    <row r="3437" spans="1:11">
      <c r="A3437" s="72" t="s">
        <v>111</v>
      </c>
      <c r="B3437" s="77">
        <v>20</v>
      </c>
      <c r="C3437" s="80">
        <f t="shared" si="148"/>
        <v>1650</v>
      </c>
      <c r="D3437" s="80">
        <v>0</v>
      </c>
      <c r="E3437" s="80">
        <v>0</v>
      </c>
      <c r="F3437" s="80">
        <v>0</v>
      </c>
      <c r="G3437" s="80">
        <v>0</v>
      </c>
      <c r="H3437" s="80">
        <v>0</v>
      </c>
      <c r="I3437" s="80">
        <v>0</v>
      </c>
      <c r="J3437" s="80">
        <v>76</v>
      </c>
      <c r="K3437" s="78">
        <v>1518400</v>
      </c>
    </row>
    <row r="3438" spans="1:11">
      <c r="A3438" s="72" t="s">
        <v>111</v>
      </c>
      <c r="B3438" s="77">
        <v>20</v>
      </c>
      <c r="C3438" s="80">
        <f t="shared" si="148"/>
        <v>1669</v>
      </c>
      <c r="D3438" s="80">
        <v>0</v>
      </c>
      <c r="E3438" s="80">
        <v>0</v>
      </c>
      <c r="F3438" s="80">
        <v>0</v>
      </c>
      <c r="G3438" s="80">
        <v>0</v>
      </c>
      <c r="H3438" s="80">
        <v>0</v>
      </c>
      <c r="I3438" s="80">
        <v>0</v>
      </c>
      <c r="J3438" s="80">
        <v>77</v>
      </c>
      <c r="K3438" s="78">
        <v>1608800</v>
      </c>
    </row>
    <row r="3439" spans="1:11">
      <c r="A3439" s="72" t="s">
        <v>111</v>
      </c>
      <c r="B3439" s="77">
        <v>20</v>
      </c>
      <c r="C3439" s="80">
        <f t="shared" si="148"/>
        <v>1688</v>
      </c>
      <c r="D3439" s="80">
        <v>0</v>
      </c>
      <c r="E3439" s="80">
        <v>0</v>
      </c>
      <c r="F3439" s="80">
        <v>0</v>
      </c>
      <c r="G3439" s="80">
        <v>0</v>
      </c>
      <c r="H3439" s="80">
        <v>0</v>
      </c>
      <c r="I3439" s="80">
        <v>0</v>
      </c>
      <c r="J3439" s="80">
        <v>78</v>
      </c>
      <c r="K3439" s="78">
        <v>1703200</v>
      </c>
    </row>
    <row r="3440" spans="1:11">
      <c r="A3440" s="72" t="s">
        <v>111</v>
      </c>
      <c r="B3440" s="77">
        <v>20</v>
      </c>
      <c r="C3440" s="80">
        <f t="shared" si="148"/>
        <v>1707</v>
      </c>
      <c r="D3440" s="80">
        <v>0</v>
      </c>
      <c r="E3440" s="80">
        <v>0</v>
      </c>
      <c r="F3440" s="80">
        <v>0</v>
      </c>
      <c r="G3440" s="80">
        <v>0</v>
      </c>
      <c r="H3440" s="80">
        <v>0</v>
      </c>
      <c r="I3440" s="80">
        <v>0</v>
      </c>
      <c r="J3440" s="80">
        <v>79</v>
      </c>
      <c r="K3440" s="78">
        <v>1803200</v>
      </c>
    </row>
    <row r="3441" spans="1:11">
      <c r="A3441" s="72" t="s">
        <v>111</v>
      </c>
      <c r="B3441" s="77">
        <v>20</v>
      </c>
      <c r="C3441" s="80">
        <f t="shared" si="148"/>
        <v>1726</v>
      </c>
      <c r="D3441" s="80">
        <v>0</v>
      </c>
      <c r="E3441" s="80">
        <v>0</v>
      </c>
      <c r="F3441" s="80">
        <v>0</v>
      </c>
      <c r="G3441" s="80">
        <v>0</v>
      </c>
      <c r="H3441" s="80">
        <v>0</v>
      </c>
      <c r="I3441" s="80">
        <v>0</v>
      </c>
      <c r="J3441" s="80">
        <v>80</v>
      </c>
      <c r="K3441" s="78">
        <v>1906400</v>
      </c>
    </row>
    <row r="3442" spans="1:11">
      <c r="A3442" s="72" t="s">
        <v>112</v>
      </c>
      <c r="B3442" s="77">
        <v>40</v>
      </c>
      <c r="C3442" s="80">
        <f>519+35*(J3442-1)</f>
        <v>519</v>
      </c>
      <c r="D3442" s="80">
        <v>0</v>
      </c>
      <c r="E3442" s="80">
        <v>0</v>
      </c>
      <c r="F3442" s="80">
        <v>0</v>
      </c>
      <c r="G3442" s="80">
        <v>0</v>
      </c>
      <c r="H3442" s="80">
        <v>0</v>
      </c>
      <c r="I3442" s="80">
        <v>0</v>
      </c>
      <c r="J3442" s="80">
        <v>1</v>
      </c>
      <c r="K3442" s="78">
        <v>176</v>
      </c>
    </row>
    <row r="3443" spans="1:11">
      <c r="A3443" s="72" t="s">
        <v>112</v>
      </c>
      <c r="B3443" s="77">
        <v>40</v>
      </c>
      <c r="C3443" s="80">
        <f t="shared" ref="C3443:C3506" si="149">519+35*(J3443-1)</f>
        <v>554</v>
      </c>
      <c r="D3443" s="80">
        <v>0</v>
      </c>
      <c r="E3443" s="80">
        <v>0</v>
      </c>
      <c r="F3443" s="80">
        <v>0</v>
      </c>
      <c r="G3443" s="80">
        <v>0</v>
      </c>
      <c r="H3443" s="80">
        <v>0</v>
      </c>
      <c r="I3443" s="80">
        <v>0</v>
      </c>
      <c r="J3443" s="80">
        <v>2</v>
      </c>
      <c r="K3443" s="78">
        <v>240</v>
      </c>
    </row>
    <row r="3444" spans="1:11">
      <c r="A3444" s="72" t="s">
        <v>112</v>
      </c>
      <c r="B3444" s="77">
        <v>40</v>
      </c>
      <c r="C3444" s="80">
        <f t="shared" si="149"/>
        <v>589</v>
      </c>
      <c r="D3444" s="80">
        <v>0</v>
      </c>
      <c r="E3444" s="80">
        <v>0</v>
      </c>
      <c r="F3444" s="80">
        <v>0</v>
      </c>
      <c r="G3444" s="80">
        <v>0</v>
      </c>
      <c r="H3444" s="80">
        <v>0</v>
      </c>
      <c r="I3444" s="80">
        <v>0</v>
      </c>
      <c r="J3444" s="80">
        <v>3</v>
      </c>
      <c r="K3444" s="78">
        <v>312</v>
      </c>
    </row>
    <row r="3445" spans="1:11">
      <c r="A3445" s="72" t="s">
        <v>112</v>
      </c>
      <c r="B3445" s="77">
        <v>40</v>
      </c>
      <c r="C3445" s="80">
        <f t="shared" si="149"/>
        <v>624</v>
      </c>
      <c r="D3445" s="80">
        <v>0</v>
      </c>
      <c r="E3445" s="80">
        <v>0</v>
      </c>
      <c r="F3445" s="80">
        <v>0</v>
      </c>
      <c r="G3445" s="80">
        <v>0</v>
      </c>
      <c r="H3445" s="80">
        <v>0</v>
      </c>
      <c r="I3445" s="80">
        <v>0</v>
      </c>
      <c r="J3445" s="80">
        <v>4</v>
      </c>
      <c r="K3445" s="78">
        <v>400</v>
      </c>
    </row>
    <row r="3446" spans="1:11">
      <c r="A3446" s="72" t="s">
        <v>112</v>
      </c>
      <c r="B3446" s="77">
        <v>40</v>
      </c>
      <c r="C3446" s="80">
        <f t="shared" si="149"/>
        <v>659</v>
      </c>
      <c r="D3446" s="80">
        <v>0</v>
      </c>
      <c r="E3446" s="80">
        <v>0</v>
      </c>
      <c r="F3446" s="80">
        <v>0</v>
      </c>
      <c r="G3446" s="80">
        <v>0</v>
      </c>
      <c r="H3446" s="80">
        <v>0</v>
      </c>
      <c r="I3446" s="80">
        <v>0</v>
      </c>
      <c r="J3446" s="80">
        <v>5</v>
      </c>
      <c r="K3446" s="78">
        <v>520</v>
      </c>
    </row>
    <row r="3447" spans="1:11">
      <c r="A3447" s="72" t="s">
        <v>112</v>
      </c>
      <c r="B3447" s="77">
        <v>40</v>
      </c>
      <c r="C3447" s="80">
        <f t="shared" si="149"/>
        <v>694</v>
      </c>
      <c r="D3447" s="80">
        <v>0</v>
      </c>
      <c r="E3447" s="80">
        <v>0</v>
      </c>
      <c r="F3447" s="80">
        <v>0</v>
      </c>
      <c r="G3447" s="80">
        <v>0</v>
      </c>
      <c r="H3447" s="80">
        <v>0</v>
      </c>
      <c r="I3447" s="80">
        <v>0</v>
      </c>
      <c r="J3447" s="80">
        <v>6</v>
      </c>
      <c r="K3447" s="78">
        <v>704</v>
      </c>
    </row>
    <row r="3448" spans="1:11">
      <c r="A3448" s="72" t="s">
        <v>112</v>
      </c>
      <c r="B3448" s="77">
        <v>40</v>
      </c>
      <c r="C3448" s="80">
        <f t="shared" si="149"/>
        <v>729</v>
      </c>
      <c r="D3448" s="80">
        <v>0</v>
      </c>
      <c r="E3448" s="80">
        <v>0</v>
      </c>
      <c r="F3448" s="80">
        <v>0</v>
      </c>
      <c r="G3448" s="80">
        <v>0</v>
      </c>
      <c r="H3448" s="80">
        <v>0</v>
      </c>
      <c r="I3448" s="80">
        <v>0</v>
      </c>
      <c r="J3448" s="80">
        <v>7</v>
      </c>
      <c r="K3448" s="78">
        <v>960</v>
      </c>
    </row>
    <row r="3449" spans="1:11">
      <c r="A3449" s="72" t="s">
        <v>112</v>
      </c>
      <c r="B3449" s="77">
        <v>40</v>
      </c>
      <c r="C3449" s="80">
        <f t="shared" si="149"/>
        <v>764</v>
      </c>
      <c r="D3449" s="80">
        <v>0</v>
      </c>
      <c r="E3449" s="80">
        <v>0</v>
      </c>
      <c r="F3449" s="80">
        <v>0</v>
      </c>
      <c r="G3449" s="80">
        <v>0</v>
      </c>
      <c r="H3449" s="80">
        <v>0</v>
      </c>
      <c r="I3449" s="80">
        <v>0</v>
      </c>
      <c r="J3449" s="80">
        <v>8</v>
      </c>
      <c r="K3449" s="78">
        <v>1200</v>
      </c>
    </row>
    <row r="3450" spans="1:11">
      <c r="A3450" s="72" t="s">
        <v>112</v>
      </c>
      <c r="B3450" s="77">
        <v>40</v>
      </c>
      <c r="C3450" s="80">
        <f t="shared" si="149"/>
        <v>799</v>
      </c>
      <c r="D3450" s="80">
        <v>0</v>
      </c>
      <c r="E3450" s="80">
        <v>0</v>
      </c>
      <c r="F3450" s="80">
        <v>0</v>
      </c>
      <c r="G3450" s="80">
        <v>0</v>
      </c>
      <c r="H3450" s="80">
        <v>0</v>
      </c>
      <c r="I3450" s="80">
        <v>0</v>
      </c>
      <c r="J3450" s="80">
        <v>9</v>
      </c>
      <c r="K3450" s="78">
        <v>1440</v>
      </c>
    </row>
    <row r="3451" spans="1:11">
      <c r="A3451" s="72" t="s">
        <v>112</v>
      </c>
      <c r="B3451" s="77">
        <v>40</v>
      </c>
      <c r="C3451" s="80">
        <f t="shared" si="149"/>
        <v>834</v>
      </c>
      <c r="D3451" s="80">
        <v>0</v>
      </c>
      <c r="E3451" s="80">
        <v>0</v>
      </c>
      <c r="F3451" s="80">
        <v>0</v>
      </c>
      <c r="G3451" s="80">
        <v>0</v>
      </c>
      <c r="H3451" s="80">
        <v>0</v>
      </c>
      <c r="I3451" s="80">
        <v>0</v>
      </c>
      <c r="J3451" s="80">
        <v>10</v>
      </c>
      <c r="K3451" s="78">
        <v>1840</v>
      </c>
    </row>
    <row r="3452" spans="1:11">
      <c r="A3452" s="72" t="s">
        <v>112</v>
      </c>
      <c r="B3452" s="77">
        <v>40</v>
      </c>
      <c r="C3452" s="80">
        <f t="shared" si="149"/>
        <v>869</v>
      </c>
      <c r="D3452" s="80">
        <v>0</v>
      </c>
      <c r="E3452" s="80">
        <v>0</v>
      </c>
      <c r="F3452" s="80">
        <v>0</v>
      </c>
      <c r="G3452" s="80">
        <v>0</v>
      </c>
      <c r="H3452" s="80">
        <v>0</v>
      </c>
      <c r="I3452" s="80">
        <v>0</v>
      </c>
      <c r="J3452" s="80">
        <v>11</v>
      </c>
      <c r="K3452" s="78">
        <v>2320</v>
      </c>
    </row>
    <row r="3453" spans="1:11">
      <c r="A3453" s="72" t="s">
        <v>112</v>
      </c>
      <c r="B3453" s="77">
        <v>40</v>
      </c>
      <c r="C3453" s="80">
        <f t="shared" si="149"/>
        <v>904</v>
      </c>
      <c r="D3453" s="80">
        <v>0</v>
      </c>
      <c r="E3453" s="80">
        <v>0</v>
      </c>
      <c r="F3453" s="80">
        <v>0</v>
      </c>
      <c r="G3453" s="80">
        <v>0</v>
      </c>
      <c r="H3453" s="80">
        <v>0</v>
      </c>
      <c r="I3453" s="80">
        <v>0</v>
      </c>
      <c r="J3453" s="80">
        <v>12</v>
      </c>
      <c r="K3453" s="78">
        <v>2720</v>
      </c>
    </row>
    <row r="3454" spans="1:11">
      <c r="A3454" s="72" t="s">
        <v>112</v>
      </c>
      <c r="B3454" s="77">
        <v>40</v>
      </c>
      <c r="C3454" s="80">
        <f t="shared" si="149"/>
        <v>939</v>
      </c>
      <c r="D3454" s="80">
        <v>0</v>
      </c>
      <c r="E3454" s="80">
        <v>0</v>
      </c>
      <c r="F3454" s="80">
        <v>0</v>
      </c>
      <c r="G3454" s="80">
        <v>0</v>
      </c>
      <c r="H3454" s="80">
        <v>0</v>
      </c>
      <c r="I3454" s="80">
        <v>0</v>
      </c>
      <c r="J3454" s="80">
        <v>13</v>
      </c>
      <c r="K3454" s="78">
        <v>3360</v>
      </c>
    </row>
    <row r="3455" spans="1:11">
      <c r="A3455" s="72" t="s">
        <v>112</v>
      </c>
      <c r="B3455" s="77">
        <v>40</v>
      </c>
      <c r="C3455" s="80">
        <f t="shared" si="149"/>
        <v>974</v>
      </c>
      <c r="D3455" s="80">
        <v>0</v>
      </c>
      <c r="E3455" s="80">
        <v>0</v>
      </c>
      <c r="F3455" s="80">
        <v>0</v>
      </c>
      <c r="G3455" s="80">
        <v>0</v>
      </c>
      <c r="H3455" s="80">
        <v>0</v>
      </c>
      <c r="I3455" s="80">
        <v>0</v>
      </c>
      <c r="J3455" s="80">
        <v>14</v>
      </c>
      <c r="K3455" s="78">
        <v>4000</v>
      </c>
    </row>
    <row r="3456" spans="1:11">
      <c r="A3456" s="72" t="s">
        <v>112</v>
      </c>
      <c r="B3456" s="77">
        <v>40</v>
      </c>
      <c r="C3456" s="80">
        <f t="shared" si="149"/>
        <v>1009</v>
      </c>
      <c r="D3456" s="80">
        <v>0</v>
      </c>
      <c r="E3456" s="80">
        <v>0</v>
      </c>
      <c r="F3456" s="80">
        <v>0</v>
      </c>
      <c r="G3456" s="80">
        <v>0</v>
      </c>
      <c r="H3456" s="80">
        <v>0</v>
      </c>
      <c r="I3456" s="80">
        <v>0</v>
      </c>
      <c r="J3456" s="80">
        <v>15</v>
      </c>
      <c r="K3456" s="78">
        <v>4880</v>
      </c>
    </row>
    <row r="3457" spans="1:11">
      <c r="A3457" s="72" t="s">
        <v>112</v>
      </c>
      <c r="B3457" s="77">
        <v>40</v>
      </c>
      <c r="C3457" s="80">
        <f t="shared" si="149"/>
        <v>1044</v>
      </c>
      <c r="D3457" s="80">
        <v>0</v>
      </c>
      <c r="E3457" s="80">
        <v>0</v>
      </c>
      <c r="F3457" s="80">
        <v>0</v>
      </c>
      <c r="G3457" s="80">
        <v>0</v>
      </c>
      <c r="H3457" s="80">
        <v>0</v>
      </c>
      <c r="I3457" s="80">
        <v>0</v>
      </c>
      <c r="J3457" s="80">
        <v>16</v>
      </c>
      <c r="K3457" s="78">
        <v>5760</v>
      </c>
    </row>
    <row r="3458" spans="1:11">
      <c r="A3458" s="72" t="s">
        <v>112</v>
      </c>
      <c r="B3458" s="77">
        <v>40</v>
      </c>
      <c r="C3458" s="80">
        <f t="shared" si="149"/>
        <v>1079</v>
      </c>
      <c r="D3458" s="80">
        <v>0</v>
      </c>
      <c r="E3458" s="80">
        <v>0</v>
      </c>
      <c r="F3458" s="80">
        <v>0</v>
      </c>
      <c r="G3458" s="80">
        <v>0</v>
      </c>
      <c r="H3458" s="80">
        <v>0</v>
      </c>
      <c r="I3458" s="80">
        <v>0</v>
      </c>
      <c r="J3458" s="80">
        <v>17</v>
      </c>
      <c r="K3458" s="78">
        <v>6880</v>
      </c>
    </row>
    <row r="3459" spans="1:11">
      <c r="A3459" s="72" t="s">
        <v>112</v>
      </c>
      <c r="B3459" s="77">
        <v>40</v>
      </c>
      <c r="C3459" s="80">
        <f t="shared" si="149"/>
        <v>1114</v>
      </c>
      <c r="D3459" s="80">
        <v>0</v>
      </c>
      <c r="E3459" s="80">
        <v>0</v>
      </c>
      <c r="F3459" s="80">
        <v>0</v>
      </c>
      <c r="G3459" s="80">
        <v>0</v>
      </c>
      <c r="H3459" s="80">
        <v>0</v>
      </c>
      <c r="I3459" s="80">
        <v>0</v>
      </c>
      <c r="J3459" s="80">
        <v>18</v>
      </c>
      <c r="K3459" s="78">
        <v>8000</v>
      </c>
    </row>
    <row r="3460" spans="1:11">
      <c r="A3460" s="72" t="s">
        <v>112</v>
      </c>
      <c r="B3460" s="77">
        <v>40</v>
      </c>
      <c r="C3460" s="80">
        <f t="shared" si="149"/>
        <v>1149</v>
      </c>
      <c r="D3460" s="80">
        <v>0</v>
      </c>
      <c r="E3460" s="80">
        <v>0</v>
      </c>
      <c r="F3460" s="80">
        <v>0</v>
      </c>
      <c r="G3460" s="80">
        <v>0</v>
      </c>
      <c r="H3460" s="80">
        <v>0</v>
      </c>
      <c r="I3460" s="80">
        <v>0</v>
      </c>
      <c r="J3460" s="80">
        <v>19</v>
      </c>
      <c r="K3460" s="78">
        <v>9360</v>
      </c>
    </row>
    <row r="3461" spans="1:11">
      <c r="A3461" s="72" t="s">
        <v>112</v>
      </c>
      <c r="B3461" s="77">
        <v>40</v>
      </c>
      <c r="C3461" s="80">
        <f t="shared" si="149"/>
        <v>1184</v>
      </c>
      <c r="D3461" s="80">
        <v>0</v>
      </c>
      <c r="E3461" s="80">
        <v>0</v>
      </c>
      <c r="F3461" s="80">
        <v>0</v>
      </c>
      <c r="G3461" s="80">
        <v>0</v>
      </c>
      <c r="H3461" s="80">
        <v>0</v>
      </c>
      <c r="I3461" s="80">
        <v>0</v>
      </c>
      <c r="J3461" s="80">
        <v>20</v>
      </c>
      <c r="K3461" s="78">
        <v>10880</v>
      </c>
    </row>
    <row r="3462" spans="1:11">
      <c r="A3462" s="72" t="s">
        <v>112</v>
      </c>
      <c r="B3462" s="77">
        <v>40</v>
      </c>
      <c r="C3462" s="80">
        <f t="shared" si="149"/>
        <v>1219</v>
      </c>
      <c r="D3462" s="80">
        <v>0</v>
      </c>
      <c r="E3462" s="80">
        <v>0</v>
      </c>
      <c r="F3462" s="80">
        <v>0</v>
      </c>
      <c r="G3462" s="80">
        <v>0</v>
      </c>
      <c r="H3462" s="80">
        <v>0</v>
      </c>
      <c r="I3462" s="80">
        <v>0</v>
      </c>
      <c r="J3462" s="80">
        <v>21</v>
      </c>
      <c r="K3462" s="78">
        <v>12720</v>
      </c>
    </row>
    <row r="3463" spans="1:11">
      <c r="A3463" s="72" t="s">
        <v>112</v>
      </c>
      <c r="B3463" s="77">
        <v>40</v>
      </c>
      <c r="C3463" s="80">
        <f t="shared" si="149"/>
        <v>1254</v>
      </c>
      <c r="D3463" s="80">
        <v>0</v>
      </c>
      <c r="E3463" s="80">
        <v>0</v>
      </c>
      <c r="F3463" s="80">
        <v>0</v>
      </c>
      <c r="G3463" s="80">
        <v>0</v>
      </c>
      <c r="H3463" s="80">
        <v>0</v>
      </c>
      <c r="I3463" s="80">
        <v>0</v>
      </c>
      <c r="J3463" s="80">
        <v>22</v>
      </c>
      <c r="K3463" s="78">
        <v>14640</v>
      </c>
    </row>
    <row r="3464" spans="1:11">
      <c r="A3464" s="72" t="s">
        <v>112</v>
      </c>
      <c r="B3464" s="77">
        <v>40</v>
      </c>
      <c r="C3464" s="80">
        <f t="shared" si="149"/>
        <v>1289</v>
      </c>
      <c r="D3464" s="80">
        <v>0</v>
      </c>
      <c r="E3464" s="80">
        <v>0</v>
      </c>
      <c r="F3464" s="80">
        <v>0</v>
      </c>
      <c r="G3464" s="80">
        <v>0</v>
      </c>
      <c r="H3464" s="80">
        <v>0</v>
      </c>
      <c r="I3464" s="80">
        <v>0</v>
      </c>
      <c r="J3464" s="80">
        <v>23</v>
      </c>
      <c r="K3464" s="78">
        <v>16880</v>
      </c>
    </row>
    <row r="3465" spans="1:11">
      <c r="A3465" s="72" t="s">
        <v>112</v>
      </c>
      <c r="B3465" s="77">
        <v>40</v>
      </c>
      <c r="C3465" s="80">
        <f t="shared" si="149"/>
        <v>1324</v>
      </c>
      <c r="D3465" s="80">
        <v>0</v>
      </c>
      <c r="E3465" s="80">
        <v>0</v>
      </c>
      <c r="F3465" s="80">
        <v>0</v>
      </c>
      <c r="G3465" s="80">
        <v>0</v>
      </c>
      <c r="H3465" s="80">
        <v>0</v>
      </c>
      <c r="I3465" s="80">
        <v>0</v>
      </c>
      <c r="J3465" s="80">
        <v>24</v>
      </c>
      <c r="K3465" s="78">
        <v>19280</v>
      </c>
    </row>
    <row r="3466" spans="1:11">
      <c r="A3466" s="72" t="s">
        <v>112</v>
      </c>
      <c r="B3466" s="77">
        <v>40</v>
      </c>
      <c r="C3466" s="80">
        <f t="shared" si="149"/>
        <v>1359</v>
      </c>
      <c r="D3466" s="80">
        <v>0</v>
      </c>
      <c r="E3466" s="80">
        <v>0</v>
      </c>
      <c r="F3466" s="80">
        <v>0</v>
      </c>
      <c r="G3466" s="80">
        <v>0</v>
      </c>
      <c r="H3466" s="80">
        <v>0</v>
      </c>
      <c r="I3466" s="80">
        <v>0</v>
      </c>
      <c r="J3466" s="80">
        <v>25</v>
      </c>
      <c r="K3466" s="78">
        <v>21920</v>
      </c>
    </row>
    <row r="3467" spans="1:11">
      <c r="A3467" s="72" t="s">
        <v>112</v>
      </c>
      <c r="B3467" s="77">
        <v>40</v>
      </c>
      <c r="C3467" s="80">
        <f t="shared" si="149"/>
        <v>1394</v>
      </c>
      <c r="D3467" s="80">
        <v>0</v>
      </c>
      <c r="E3467" s="80">
        <v>0</v>
      </c>
      <c r="F3467" s="80">
        <v>0</v>
      </c>
      <c r="G3467" s="80">
        <v>0</v>
      </c>
      <c r="H3467" s="80">
        <v>0</v>
      </c>
      <c r="I3467" s="80">
        <v>0</v>
      </c>
      <c r="J3467" s="80">
        <v>26</v>
      </c>
      <c r="K3467" s="78">
        <v>25040</v>
      </c>
    </row>
    <row r="3468" spans="1:11">
      <c r="A3468" s="72" t="s">
        <v>112</v>
      </c>
      <c r="B3468" s="77">
        <v>40</v>
      </c>
      <c r="C3468" s="80">
        <f t="shared" si="149"/>
        <v>1429</v>
      </c>
      <c r="D3468" s="80">
        <v>0</v>
      </c>
      <c r="E3468" s="80">
        <v>0</v>
      </c>
      <c r="F3468" s="80">
        <v>0</v>
      </c>
      <c r="G3468" s="80">
        <v>0</v>
      </c>
      <c r="H3468" s="80">
        <v>0</v>
      </c>
      <c r="I3468" s="80">
        <v>0</v>
      </c>
      <c r="J3468" s="80">
        <v>27</v>
      </c>
      <c r="K3468" s="78">
        <v>28320</v>
      </c>
    </row>
    <row r="3469" spans="1:11">
      <c r="A3469" s="72" t="s">
        <v>112</v>
      </c>
      <c r="B3469" s="77">
        <v>40</v>
      </c>
      <c r="C3469" s="80">
        <f t="shared" si="149"/>
        <v>1464</v>
      </c>
      <c r="D3469" s="80">
        <v>0</v>
      </c>
      <c r="E3469" s="80">
        <v>0</v>
      </c>
      <c r="F3469" s="80">
        <v>0</v>
      </c>
      <c r="G3469" s="80">
        <v>0</v>
      </c>
      <c r="H3469" s="80">
        <v>0</v>
      </c>
      <c r="I3469" s="80">
        <v>0</v>
      </c>
      <c r="J3469" s="80">
        <v>28</v>
      </c>
      <c r="K3469" s="78">
        <v>32080</v>
      </c>
    </row>
    <row r="3470" spans="1:11">
      <c r="A3470" s="72" t="s">
        <v>112</v>
      </c>
      <c r="B3470" s="77">
        <v>40</v>
      </c>
      <c r="C3470" s="80">
        <f t="shared" si="149"/>
        <v>1499</v>
      </c>
      <c r="D3470" s="80">
        <v>0</v>
      </c>
      <c r="E3470" s="80">
        <v>0</v>
      </c>
      <c r="F3470" s="80">
        <v>0</v>
      </c>
      <c r="G3470" s="80">
        <v>0</v>
      </c>
      <c r="H3470" s="80">
        <v>0</v>
      </c>
      <c r="I3470" s="80">
        <v>0</v>
      </c>
      <c r="J3470" s="80">
        <v>29</v>
      </c>
      <c r="K3470" s="78">
        <v>36080</v>
      </c>
    </row>
    <row r="3471" spans="1:11">
      <c r="A3471" s="72" t="s">
        <v>112</v>
      </c>
      <c r="B3471" s="77">
        <v>40</v>
      </c>
      <c r="C3471" s="80">
        <f t="shared" si="149"/>
        <v>1534</v>
      </c>
      <c r="D3471" s="80">
        <v>0</v>
      </c>
      <c r="E3471" s="80">
        <v>0</v>
      </c>
      <c r="F3471" s="80">
        <v>0</v>
      </c>
      <c r="G3471" s="80">
        <v>0</v>
      </c>
      <c r="H3471" s="80">
        <v>0</v>
      </c>
      <c r="I3471" s="80">
        <v>0</v>
      </c>
      <c r="J3471" s="80">
        <v>30</v>
      </c>
      <c r="K3471" s="78">
        <v>40480</v>
      </c>
    </row>
    <row r="3472" spans="1:11">
      <c r="A3472" s="72" t="s">
        <v>112</v>
      </c>
      <c r="B3472" s="77">
        <v>40</v>
      </c>
      <c r="C3472" s="80">
        <f t="shared" si="149"/>
        <v>1569</v>
      </c>
      <c r="D3472" s="80">
        <v>0</v>
      </c>
      <c r="E3472" s="80">
        <v>0</v>
      </c>
      <c r="F3472" s="80">
        <v>0</v>
      </c>
      <c r="G3472" s="80">
        <v>0</v>
      </c>
      <c r="H3472" s="80">
        <v>0</v>
      </c>
      <c r="I3472" s="80">
        <v>0</v>
      </c>
      <c r="J3472" s="80">
        <v>31</v>
      </c>
      <c r="K3472" s="78">
        <v>45440</v>
      </c>
    </row>
    <row r="3473" spans="1:11">
      <c r="A3473" s="72" t="s">
        <v>112</v>
      </c>
      <c r="B3473" s="77">
        <v>40</v>
      </c>
      <c r="C3473" s="80">
        <f t="shared" si="149"/>
        <v>1604</v>
      </c>
      <c r="D3473" s="80">
        <v>0</v>
      </c>
      <c r="E3473" s="80">
        <v>0</v>
      </c>
      <c r="F3473" s="80">
        <v>0</v>
      </c>
      <c r="G3473" s="80">
        <v>0</v>
      </c>
      <c r="H3473" s="80">
        <v>0</v>
      </c>
      <c r="I3473" s="80">
        <v>0</v>
      </c>
      <c r="J3473" s="80">
        <v>32</v>
      </c>
      <c r="K3473" s="78">
        <v>50560</v>
      </c>
    </row>
    <row r="3474" spans="1:11">
      <c r="A3474" s="72" t="s">
        <v>112</v>
      </c>
      <c r="B3474" s="77">
        <v>40</v>
      </c>
      <c r="C3474" s="80">
        <f t="shared" si="149"/>
        <v>1639</v>
      </c>
      <c r="D3474" s="80">
        <v>0</v>
      </c>
      <c r="E3474" s="80">
        <v>0</v>
      </c>
      <c r="F3474" s="80">
        <v>0</v>
      </c>
      <c r="G3474" s="80">
        <v>0</v>
      </c>
      <c r="H3474" s="80">
        <v>0</v>
      </c>
      <c r="I3474" s="80">
        <v>0</v>
      </c>
      <c r="J3474" s="80">
        <v>33</v>
      </c>
      <c r="K3474" s="78">
        <v>56480</v>
      </c>
    </row>
    <row r="3475" spans="1:11">
      <c r="A3475" s="72" t="s">
        <v>112</v>
      </c>
      <c r="B3475" s="77">
        <v>40</v>
      </c>
      <c r="C3475" s="80">
        <f t="shared" si="149"/>
        <v>1674</v>
      </c>
      <c r="D3475" s="80">
        <v>0</v>
      </c>
      <c r="E3475" s="80">
        <v>0</v>
      </c>
      <c r="F3475" s="80">
        <v>0</v>
      </c>
      <c r="G3475" s="80">
        <v>0</v>
      </c>
      <c r="H3475" s="80">
        <v>0</v>
      </c>
      <c r="I3475" s="80">
        <v>0</v>
      </c>
      <c r="J3475" s="80">
        <v>34</v>
      </c>
      <c r="K3475" s="78">
        <v>62720</v>
      </c>
    </row>
    <row r="3476" spans="1:11">
      <c r="A3476" s="72" t="s">
        <v>112</v>
      </c>
      <c r="B3476" s="77">
        <v>40</v>
      </c>
      <c r="C3476" s="80">
        <f t="shared" si="149"/>
        <v>1709</v>
      </c>
      <c r="D3476" s="80">
        <v>0</v>
      </c>
      <c r="E3476" s="80">
        <v>0</v>
      </c>
      <c r="F3476" s="80">
        <v>0</v>
      </c>
      <c r="G3476" s="80">
        <v>0</v>
      </c>
      <c r="H3476" s="80">
        <v>0</v>
      </c>
      <c r="I3476" s="80">
        <v>0</v>
      </c>
      <c r="J3476" s="80">
        <v>35</v>
      </c>
      <c r="K3476" s="78">
        <v>69600</v>
      </c>
    </row>
    <row r="3477" spans="1:11">
      <c r="A3477" s="72" t="s">
        <v>112</v>
      </c>
      <c r="B3477" s="77">
        <v>40</v>
      </c>
      <c r="C3477" s="80">
        <f t="shared" si="149"/>
        <v>1744</v>
      </c>
      <c r="D3477" s="80">
        <v>0</v>
      </c>
      <c r="E3477" s="80">
        <v>0</v>
      </c>
      <c r="F3477" s="80">
        <v>0</v>
      </c>
      <c r="G3477" s="80">
        <v>0</v>
      </c>
      <c r="H3477" s="80">
        <v>0</v>
      </c>
      <c r="I3477" s="80">
        <v>0</v>
      </c>
      <c r="J3477" s="80">
        <v>36</v>
      </c>
      <c r="K3477" s="78">
        <v>77120</v>
      </c>
    </row>
    <row r="3478" spans="1:11">
      <c r="A3478" s="72" t="s">
        <v>112</v>
      </c>
      <c r="B3478" s="77">
        <v>40</v>
      </c>
      <c r="C3478" s="80">
        <f t="shared" si="149"/>
        <v>1779</v>
      </c>
      <c r="D3478" s="80">
        <v>0</v>
      </c>
      <c r="E3478" s="80">
        <v>0</v>
      </c>
      <c r="F3478" s="80">
        <v>0</v>
      </c>
      <c r="G3478" s="80">
        <v>0</v>
      </c>
      <c r="H3478" s="80">
        <v>0</v>
      </c>
      <c r="I3478" s="80">
        <v>0</v>
      </c>
      <c r="J3478" s="80">
        <v>37</v>
      </c>
      <c r="K3478" s="78">
        <v>85600</v>
      </c>
    </row>
    <row r="3479" spans="1:11">
      <c r="A3479" s="72" t="s">
        <v>112</v>
      </c>
      <c r="B3479" s="77">
        <v>40</v>
      </c>
      <c r="C3479" s="80">
        <f t="shared" si="149"/>
        <v>1814</v>
      </c>
      <c r="D3479" s="80">
        <v>0</v>
      </c>
      <c r="E3479" s="80">
        <v>0</v>
      </c>
      <c r="F3479" s="80">
        <v>0</v>
      </c>
      <c r="G3479" s="80">
        <v>0</v>
      </c>
      <c r="H3479" s="80">
        <v>0</v>
      </c>
      <c r="I3479" s="80">
        <v>0</v>
      </c>
      <c r="J3479" s="80">
        <v>38</v>
      </c>
      <c r="K3479" s="78">
        <v>94400</v>
      </c>
    </row>
    <row r="3480" spans="1:11">
      <c r="A3480" s="72" t="s">
        <v>112</v>
      </c>
      <c r="B3480" s="77">
        <v>40</v>
      </c>
      <c r="C3480" s="80">
        <f t="shared" si="149"/>
        <v>1849</v>
      </c>
      <c r="D3480" s="80">
        <v>0</v>
      </c>
      <c r="E3480" s="80">
        <v>0</v>
      </c>
      <c r="F3480" s="80">
        <v>0</v>
      </c>
      <c r="G3480" s="80">
        <v>0</v>
      </c>
      <c r="H3480" s="80">
        <v>0</v>
      </c>
      <c r="I3480" s="80">
        <v>0</v>
      </c>
      <c r="J3480" s="80">
        <v>39</v>
      </c>
      <c r="K3480" s="78">
        <v>104000</v>
      </c>
    </row>
    <row r="3481" spans="1:11">
      <c r="A3481" s="72" t="s">
        <v>112</v>
      </c>
      <c r="B3481" s="77">
        <v>40</v>
      </c>
      <c r="C3481" s="80">
        <f t="shared" si="149"/>
        <v>1884</v>
      </c>
      <c r="D3481" s="80">
        <v>0</v>
      </c>
      <c r="E3481" s="80">
        <v>0</v>
      </c>
      <c r="F3481" s="80">
        <v>0</v>
      </c>
      <c r="G3481" s="80">
        <v>0</v>
      </c>
      <c r="H3481" s="80">
        <v>0</v>
      </c>
      <c r="I3481" s="80">
        <v>0</v>
      </c>
      <c r="J3481" s="80">
        <v>40</v>
      </c>
      <c r="K3481" s="78">
        <v>113600</v>
      </c>
    </row>
    <row r="3482" spans="1:11">
      <c r="A3482" s="72" t="s">
        <v>112</v>
      </c>
      <c r="B3482" s="77">
        <v>40</v>
      </c>
      <c r="C3482" s="80">
        <f t="shared" si="149"/>
        <v>1919</v>
      </c>
      <c r="D3482" s="80">
        <v>0</v>
      </c>
      <c r="E3482" s="80">
        <v>0</v>
      </c>
      <c r="F3482" s="80">
        <v>0</v>
      </c>
      <c r="G3482" s="80">
        <v>0</v>
      </c>
      <c r="H3482" s="80">
        <v>0</v>
      </c>
      <c r="I3482" s="80">
        <v>0</v>
      </c>
      <c r="J3482" s="80">
        <v>41</v>
      </c>
      <c r="K3482" s="78">
        <v>124800</v>
      </c>
    </row>
    <row r="3483" spans="1:11">
      <c r="A3483" s="72" t="s">
        <v>112</v>
      </c>
      <c r="B3483" s="77">
        <v>40</v>
      </c>
      <c r="C3483" s="80">
        <f t="shared" si="149"/>
        <v>1954</v>
      </c>
      <c r="D3483" s="80">
        <v>0</v>
      </c>
      <c r="E3483" s="80">
        <v>0</v>
      </c>
      <c r="F3483" s="80">
        <v>0</v>
      </c>
      <c r="G3483" s="80">
        <v>0</v>
      </c>
      <c r="H3483" s="80">
        <v>0</v>
      </c>
      <c r="I3483" s="80">
        <v>0</v>
      </c>
      <c r="J3483" s="80">
        <v>42</v>
      </c>
      <c r="K3483" s="78">
        <v>136800</v>
      </c>
    </row>
    <row r="3484" spans="1:11">
      <c r="A3484" s="72" t="s">
        <v>112</v>
      </c>
      <c r="B3484" s="77">
        <v>40</v>
      </c>
      <c r="C3484" s="80">
        <f t="shared" si="149"/>
        <v>1989</v>
      </c>
      <c r="D3484" s="80">
        <v>0</v>
      </c>
      <c r="E3484" s="80">
        <v>0</v>
      </c>
      <c r="F3484" s="80">
        <v>0</v>
      </c>
      <c r="G3484" s="80">
        <v>0</v>
      </c>
      <c r="H3484" s="80">
        <v>0</v>
      </c>
      <c r="I3484" s="80">
        <v>0</v>
      </c>
      <c r="J3484" s="80">
        <v>43</v>
      </c>
      <c r="K3484" s="78">
        <v>149600</v>
      </c>
    </row>
    <row r="3485" spans="1:11">
      <c r="A3485" s="72" t="s">
        <v>112</v>
      </c>
      <c r="B3485" s="77">
        <v>40</v>
      </c>
      <c r="C3485" s="80">
        <f t="shared" si="149"/>
        <v>2024</v>
      </c>
      <c r="D3485" s="80">
        <v>0</v>
      </c>
      <c r="E3485" s="80">
        <v>0</v>
      </c>
      <c r="F3485" s="80">
        <v>0</v>
      </c>
      <c r="G3485" s="80">
        <v>0</v>
      </c>
      <c r="H3485" s="80">
        <v>0</v>
      </c>
      <c r="I3485" s="80">
        <v>0</v>
      </c>
      <c r="J3485" s="80">
        <v>44</v>
      </c>
      <c r="K3485" s="78">
        <v>163200</v>
      </c>
    </row>
    <row r="3486" spans="1:11">
      <c r="A3486" s="72" t="s">
        <v>112</v>
      </c>
      <c r="B3486" s="77">
        <v>40</v>
      </c>
      <c r="C3486" s="80">
        <f t="shared" si="149"/>
        <v>2059</v>
      </c>
      <c r="D3486" s="80">
        <v>0</v>
      </c>
      <c r="E3486" s="80">
        <v>0</v>
      </c>
      <c r="F3486" s="80">
        <v>0</v>
      </c>
      <c r="G3486" s="80">
        <v>0</v>
      </c>
      <c r="H3486" s="80">
        <v>0</v>
      </c>
      <c r="I3486" s="80">
        <v>0</v>
      </c>
      <c r="J3486" s="80">
        <v>45</v>
      </c>
      <c r="K3486" s="78">
        <v>177600</v>
      </c>
    </row>
    <row r="3487" spans="1:11">
      <c r="A3487" s="72" t="s">
        <v>112</v>
      </c>
      <c r="B3487" s="77">
        <v>40</v>
      </c>
      <c r="C3487" s="80">
        <f t="shared" si="149"/>
        <v>2094</v>
      </c>
      <c r="D3487" s="80">
        <v>0</v>
      </c>
      <c r="E3487" s="80">
        <v>0</v>
      </c>
      <c r="F3487" s="80">
        <v>0</v>
      </c>
      <c r="G3487" s="80">
        <v>0</v>
      </c>
      <c r="H3487" s="80">
        <v>0</v>
      </c>
      <c r="I3487" s="80">
        <v>0</v>
      </c>
      <c r="J3487" s="80">
        <v>46</v>
      </c>
      <c r="K3487" s="78">
        <v>193600</v>
      </c>
    </row>
    <row r="3488" spans="1:11">
      <c r="A3488" s="72" t="s">
        <v>112</v>
      </c>
      <c r="B3488" s="77">
        <v>40</v>
      </c>
      <c r="C3488" s="80">
        <f t="shared" si="149"/>
        <v>2129</v>
      </c>
      <c r="D3488" s="80">
        <v>0</v>
      </c>
      <c r="E3488" s="80">
        <v>0</v>
      </c>
      <c r="F3488" s="80">
        <v>0</v>
      </c>
      <c r="G3488" s="80">
        <v>0</v>
      </c>
      <c r="H3488" s="80">
        <v>0</v>
      </c>
      <c r="I3488" s="80">
        <v>0</v>
      </c>
      <c r="J3488" s="80">
        <v>47</v>
      </c>
      <c r="K3488" s="78">
        <v>209600</v>
      </c>
    </row>
    <row r="3489" spans="1:11">
      <c r="A3489" s="72" t="s">
        <v>112</v>
      </c>
      <c r="B3489" s="77">
        <v>40</v>
      </c>
      <c r="C3489" s="80">
        <f t="shared" si="149"/>
        <v>2164</v>
      </c>
      <c r="D3489" s="80">
        <v>0</v>
      </c>
      <c r="E3489" s="80">
        <v>0</v>
      </c>
      <c r="F3489" s="80">
        <v>0</v>
      </c>
      <c r="G3489" s="80">
        <v>0</v>
      </c>
      <c r="H3489" s="80">
        <v>0</v>
      </c>
      <c r="I3489" s="80">
        <v>0</v>
      </c>
      <c r="J3489" s="80">
        <v>48</v>
      </c>
      <c r="K3489" s="78">
        <v>227200</v>
      </c>
    </row>
    <row r="3490" spans="1:11">
      <c r="A3490" s="72" t="s">
        <v>112</v>
      </c>
      <c r="B3490" s="77">
        <v>40</v>
      </c>
      <c r="C3490" s="80">
        <f t="shared" si="149"/>
        <v>2199</v>
      </c>
      <c r="D3490" s="80">
        <v>0</v>
      </c>
      <c r="E3490" s="80">
        <v>0</v>
      </c>
      <c r="F3490" s="80">
        <v>0</v>
      </c>
      <c r="G3490" s="80">
        <v>0</v>
      </c>
      <c r="H3490" s="80">
        <v>0</v>
      </c>
      <c r="I3490" s="80">
        <v>0</v>
      </c>
      <c r="J3490" s="80">
        <v>49</v>
      </c>
      <c r="K3490" s="78">
        <v>246400</v>
      </c>
    </row>
    <row r="3491" spans="1:11">
      <c r="A3491" s="72" t="s">
        <v>112</v>
      </c>
      <c r="B3491" s="77">
        <v>40</v>
      </c>
      <c r="C3491" s="80">
        <f t="shared" si="149"/>
        <v>2234</v>
      </c>
      <c r="D3491" s="80">
        <v>0</v>
      </c>
      <c r="E3491" s="80">
        <v>0</v>
      </c>
      <c r="F3491" s="80">
        <v>0</v>
      </c>
      <c r="G3491" s="80">
        <v>0</v>
      </c>
      <c r="H3491" s="80">
        <v>0</v>
      </c>
      <c r="I3491" s="80">
        <v>0</v>
      </c>
      <c r="J3491" s="80">
        <v>50</v>
      </c>
      <c r="K3491" s="78">
        <v>267200</v>
      </c>
    </row>
    <row r="3492" spans="1:11">
      <c r="A3492" s="72" t="s">
        <v>112</v>
      </c>
      <c r="B3492" s="77">
        <v>40</v>
      </c>
      <c r="C3492" s="80">
        <f t="shared" si="149"/>
        <v>2269</v>
      </c>
      <c r="D3492" s="80">
        <v>0</v>
      </c>
      <c r="E3492" s="80">
        <v>0</v>
      </c>
      <c r="F3492" s="80">
        <v>0</v>
      </c>
      <c r="G3492" s="80">
        <v>0</v>
      </c>
      <c r="H3492" s="80">
        <v>0</v>
      </c>
      <c r="I3492" s="80">
        <v>0</v>
      </c>
      <c r="J3492" s="80">
        <v>51</v>
      </c>
      <c r="K3492" s="78">
        <v>288800</v>
      </c>
    </row>
    <row r="3493" spans="1:11">
      <c r="A3493" s="72" t="s">
        <v>112</v>
      </c>
      <c r="B3493" s="77">
        <v>40</v>
      </c>
      <c r="C3493" s="80">
        <f t="shared" si="149"/>
        <v>2304</v>
      </c>
      <c r="D3493" s="80">
        <v>0</v>
      </c>
      <c r="E3493" s="80">
        <v>0</v>
      </c>
      <c r="F3493" s="80">
        <v>0</v>
      </c>
      <c r="G3493" s="80">
        <v>0</v>
      </c>
      <c r="H3493" s="80">
        <v>0</v>
      </c>
      <c r="I3493" s="80">
        <v>0</v>
      </c>
      <c r="J3493" s="80">
        <v>52</v>
      </c>
      <c r="K3493" s="78">
        <v>312000</v>
      </c>
    </row>
    <row r="3494" spans="1:11">
      <c r="A3494" s="72" t="s">
        <v>112</v>
      </c>
      <c r="B3494" s="77">
        <v>40</v>
      </c>
      <c r="C3494" s="80">
        <f t="shared" si="149"/>
        <v>2339</v>
      </c>
      <c r="D3494" s="80">
        <v>0</v>
      </c>
      <c r="E3494" s="80">
        <v>0</v>
      </c>
      <c r="F3494" s="80">
        <v>0</v>
      </c>
      <c r="G3494" s="80">
        <v>0</v>
      </c>
      <c r="H3494" s="80">
        <v>0</v>
      </c>
      <c r="I3494" s="80">
        <v>0</v>
      </c>
      <c r="J3494" s="80">
        <v>53</v>
      </c>
      <c r="K3494" s="78">
        <v>336000</v>
      </c>
    </row>
    <row r="3495" spans="1:11">
      <c r="A3495" s="72" t="s">
        <v>112</v>
      </c>
      <c r="B3495" s="77">
        <v>40</v>
      </c>
      <c r="C3495" s="80">
        <f t="shared" si="149"/>
        <v>2374</v>
      </c>
      <c r="D3495" s="80">
        <v>0</v>
      </c>
      <c r="E3495" s="80">
        <v>0</v>
      </c>
      <c r="F3495" s="80">
        <v>0</v>
      </c>
      <c r="G3495" s="80">
        <v>0</v>
      </c>
      <c r="H3495" s="80">
        <v>0</v>
      </c>
      <c r="I3495" s="80">
        <v>0</v>
      </c>
      <c r="J3495" s="80">
        <v>54</v>
      </c>
      <c r="K3495" s="78">
        <v>362400</v>
      </c>
    </row>
    <row r="3496" spans="1:11">
      <c r="A3496" s="72" t="s">
        <v>112</v>
      </c>
      <c r="B3496" s="77">
        <v>40</v>
      </c>
      <c r="C3496" s="80">
        <f t="shared" si="149"/>
        <v>2409</v>
      </c>
      <c r="D3496" s="80">
        <v>0</v>
      </c>
      <c r="E3496" s="80">
        <v>0</v>
      </c>
      <c r="F3496" s="80">
        <v>0</v>
      </c>
      <c r="G3496" s="80">
        <v>0</v>
      </c>
      <c r="H3496" s="80">
        <v>0</v>
      </c>
      <c r="I3496" s="80">
        <v>0</v>
      </c>
      <c r="J3496" s="80">
        <v>55</v>
      </c>
      <c r="K3496" s="78">
        <v>390400</v>
      </c>
    </row>
    <row r="3497" spans="1:11">
      <c r="A3497" s="72" t="s">
        <v>112</v>
      </c>
      <c r="B3497" s="77">
        <v>40</v>
      </c>
      <c r="C3497" s="80">
        <f t="shared" si="149"/>
        <v>2444</v>
      </c>
      <c r="D3497" s="80">
        <v>0</v>
      </c>
      <c r="E3497" s="80">
        <v>0</v>
      </c>
      <c r="F3497" s="80">
        <v>0</v>
      </c>
      <c r="G3497" s="80">
        <v>0</v>
      </c>
      <c r="H3497" s="80">
        <v>0</v>
      </c>
      <c r="I3497" s="80">
        <v>0</v>
      </c>
      <c r="J3497" s="80">
        <v>56</v>
      </c>
      <c r="K3497" s="78">
        <v>419200</v>
      </c>
    </row>
    <row r="3498" spans="1:11">
      <c r="A3498" s="72" t="s">
        <v>112</v>
      </c>
      <c r="B3498" s="77">
        <v>40</v>
      </c>
      <c r="C3498" s="80">
        <f t="shared" si="149"/>
        <v>2479</v>
      </c>
      <c r="D3498" s="80">
        <v>0</v>
      </c>
      <c r="E3498" s="80">
        <v>0</v>
      </c>
      <c r="F3498" s="80">
        <v>0</v>
      </c>
      <c r="G3498" s="80">
        <v>0</v>
      </c>
      <c r="H3498" s="80">
        <v>0</v>
      </c>
      <c r="I3498" s="80">
        <v>0</v>
      </c>
      <c r="J3498" s="80">
        <v>57</v>
      </c>
      <c r="K3498" s="78">
        <v>450400</v>
      </c>
    </row>
    <row r="3499" spans="1:11">
      <c r="A3499" s="72" t="s">
        <v>112</v>
      </c>
      <c r="B3499" s="77">
        <v>40</v>
      </c>
      <c r="C3499" s="80">
        <f t="shared" si="149"/>
        <v>2514</v>
      </c>
      <c r="D3499" s="80">
        <v>0</v>
      </c>
      <c r="E3499" s="80">
        <v>0</v>
      </c>
      <c r="F3499" s="80">
        <v>0</v>
      </c>
      <c r="G3499" s="80">
        <v>0</v>
      </c>
      <c r="H3499" s="80">
        <v>0</v>
      </c>
      <c r="I3499" s="80">
        <v>0</v>
      </c>
      <c r="J3499" s="80">
        <v>58</v>
      </c>
      <c r="K3499" s="78">
        <v>484000</v>
      </c>
    </row>
    <row r="3500" spans="1:11">
      <c r="A3500" s="72" t="s">
        <v>112</v>
      </c>
      <c r="B3500" s="77">
        <v>40</v>
      </c>
      <c r="C3500" s="80">
        <f t="shared" si="149"/>
        <v>2549</v>
      </c>
      <c r="D3500" s="80">
        <v>0</v>
      </c>
      <c r="E3500" s="80">
        <v>0</v>
      </c>
      <c r="F3500" s="80">
        <v>0</v>
      </c>
      <c r="G3500" s="80">
        <v>0</v>
      </c>
      <c r="H3500" s="80">
        <v>0</v>
      </c>
      <c r="I3500" s="80">
        <v>0</v>
      </c>
      <c r="J3500" s="80">
        <v>59</v>
      </c>
      <c r="K3500" s="78">
        <v>518400</v>
      </c>
    </row>
    <row r="3501" spans="1:11">
      <c r="A3501" s="72" t="s">
        <v>112</v>
      </c>
      <c r="B3501" s="77">
        <v>40</v>
      </c>
      <c r="C3501" s="80">
        <f t="shared" si="149"/>
        <v>2584</v>
      </c>
      <c r="D3501" s="80">
        <v>0</v>
      </c>
      <c r="E3501" s="80">
        <v>0</v>
      </c>
      <c r="F3501" s="80">
        <v>0</v>
      </c>
      <c r="G3501" s="80">
        <v>0</v>
      </c>
      <c r="H3501" s="80">
        <v>0</v>
      </c>
      <c r="I3501" s="80">
        <v>0</v>
      </c>
      <c r="J3501" s="80">
        <v>60</v>
      </c>
      <c r="K3501" s="78">
        <v>556000</v>
      </c>
    </row>
    <row r="3502" spans="1:11">
      <c r="A3502" s="72" t="s">
        <v>112</v>
      </c>
      <c r="B3502" s="77">
        <v>40</v>
      </c>
      <c r="C3502" s="80">
        <f t="shared" si="149"/>
        <v>2619</v>
      </c>
      <c r="D3502" s="80">
        <v>0</v>
      </c>
      <c r="E3502" s="80">
        <v>0</v>
      </c>
      <c r="F3502" s="80">
        <v>0</v>
      </c>
      <c r="G3502" s="80">
        <v>0</v>
      </c>
      <c r="H3502" s="80">
        <v>0</v>
      </c>
      <c r="I3502" s="80">
        <v>0</v>
      </c>
      <c r="J3502" s="80">
        <v>61</v>
      </c>
      <c r="K3502" s="78">
        <v>595200</v>
      </c>
    </row>
    <row r="3503" spans="1:11">
      <c r="A3503" s="72" t="s">
        <v>112</v>
      </c>
      <c r="B3503" s="77">
        <v>40</v>
      </c>
      <c r="C3503" s="80">
        <f t="shared" si="149"/>
        <v>2654</v>
      </c>
      <c r="D3503" s="80">
        <v>0</v>
      </c>
      <c r="E3503" s="80">
        <v>0</v>
      </c>
      <c r="F3503" s="80">
        <v>0</v>
      </c>
      <c r="G3503" s="80">
        <v>0</v>
      </c>
      <c r="H3503" s="80">
        <v>0</v>
      </c>
      <c r="I3503" s="80">
        <v>0</v>
      </c>
      <c r="J3503" s="80">
        <v>62</v>
      </c>
      <c r="K3503" s="78">
        <v>636800</v>
      </c>
    </row>
    <row r="3504" spans="1:11">
      <c r="A3504" s="72" t="s">
        <v>112</v>
      </c>
      <c r="B3504" s="77">
        <v>40</v>
      </c>
      <c r="C3504" s="80">
        <f t="shared" si="149"/>
        <v>2689</v>
      </c>
      <c r="D3504" s="80">
        <v>0</v>
      </c>
      <c r="E3504" s="80">
        <v>0</v>
      </c>
      <c r="F3504" s="80">
        <v>0</v>
      </c>
      <c r="G3504" s="80">
        <v>0</v>
      </c>
      <c r="H3504" s="80">
        <v>0</v>
      </c>
      <c r="I3504" s="80">
        <v>0</v>
      </c>
      <c r="J3504" s="80">
        <v>63</v>
      </c>
      <c r="K3504" s="78">
        <v>680800</v>
      </c>
    </row>
    <row r="3505" spans="1:11">
      <c r="A3505" s="72" t="s">
        <v>112</v>
      </c>
      <c r="B3505" s="77">
        <v>40</v>
      </c>
      <c r="C3505" s="80">
        <f t="shared" si="149"/>
        <v>2724</v>
      </c>
      <c r="D3505" s="80">
        <v>0</v>
      </c>
      <c r="E3505" s="80">
        <v>0</v>
      </c>
      <c r="F3505" s="80">
        <v>0</v>
      </c>
      <c r="G3505" s="80">
        <v>0</v>
      </c>
      <c r="H3505" s="80">
        <v>0</v>
      </c>
      <c r="I3505" s="80">
        <v>0</v>
      </c>
      <c r="J3505" s="80">
        <v>64</v>
      </c>
      <c r="K3505" s="78">
        <v>726400</v>
      </c>
    </row>
    <row r="3506" spans="1:11">
      <c r="A3506" s="72" t="s">
        <v>112</v>
      </c>
      <c r="B3506" s="77">
        <v>40</v>
      </c>
      <c r="C3506" s="80">
        <f t="shared" si="149"/>
        <v>2759</v>
      </c>
      <c r="D3506" s="80">
        <v>0</v>
      </c>
      <c r="E3506" s="80">
        <v>0</v>
      </c>
      <c r="F3506" s="80">
        <v>0</v>
      </c>
      <c r="G3506" s="80">
        <v>0</v>
      </c>
      <c r="H3506" s="80">
        <v>0</v>
      </c>
      <c r="I3506" s="80">
        <v>0</v>
      </c>
      <c r="J3506" s="80">
        <v>65</v>
      </c>
      <c r="K3506" s="78">
        <v>776000</v>
      </c>
    </row>
    <row r="3507" spans="1:11">
      <c r="A3507" s="72" t="s">
        <v>112</v>
      </c>
      <c r="B3507" s="77">
        <v>40</v>
      </c>
      <c r="C3507" s="80">
        <f t="shared" ref="C3507:C3521" si="150">519+35*(J3507-1)</f>
        <v>2794</v>
      </c>
      <c r="D3507" s="80">
        <v>0</v>
      </c>
      <c r="E3507" s="80">
        <v>0</v>
      </c>
      <c r="F3507" s="80">
        <v>0</v>
      </c>
      <c r="G3507" s="80">
        <v>0</v>
      </c>
      <c r="H3507" s="80">
        <v>0</v>
      </c>
      <c r="I3507" s="80">
        <v>0</v>
      </c>
      <c r="J3507" s="80">
        <v>66</v>
      </c>
      <c r="K3507" s="78">
        <v>826400</v>
      </c>
    </row>
    <row r="3508" spans="1:11">
      <c r="A3508" s="72" t="s">
        <v>112</v>
      </c>
      <c r="B3508" s="77">
        <v>40</v>
      </c>
      <c r="C3508" s="80">
        <f t="shared" si="150"/>
        <v>2829</v>
      </c>
      <c r="D3508" s="80">
        <v>0</v>
      </c>
      <c r="E3508" s="80">
        <v>0</v>
      </c>
      <c r="F3508" s="80">
        <v>0</v>
      </c>
      <c r="G3508" s="80">
        <v>0</v>
      </c>
      <c r="H3508" s="80">
        <v>0</v>
      </c>
      <c r="I3508" s="80">
        <v>0</v>
      </c>
      <c r="J3508" s="80">
        <v>67</v>
      </c>
      <c r="K3508" s="78">
        <v>881600</v>
      </c>
    </row>
    <row r="3509" spans="1:11">
      <c r="A3509" s="72" t="s">
        <v>112</v>
      </c>
      <c r="B3509" s="77">
        <v>40</v>
      </c>
      <c r="C3509" s="80">
        <f t="shared" si="150"/>
        <v>2864</v>
      </c>
      <c r="D3509" s="80">
        <v>0</v>
      </c>
      <c r="E3509" s="80">
        <v>0</v>
      </c>
      <c r="F3509" s="80">
        <v>0</v>
      </c>
      <c r="G3509" s="80">
        <v>0</v>
      </c>
      <c r="H3509" s="80">
        <v>0</v>
      </c>
      <c r="I3509" s="80">
        <v>0</v>
      </c>
      <c r="J3509" s="80">
        <v>68</v>
      </c>
      <c r="K3509" s="78">
        <v>939200</v>
      </c>
    </row>
    <row r="3510" spans="1:11">
      <c r="A3510" s="72" t="s">
        <v>112</v>
      </c>
      <c r="B3510" s="77">
        <v>40</v>
      </c>
      <c r="C3510" s="80">
        <f t="shared" si="150"/>
        <v>2899</v>
      </c>
      <c r="D3510" s="80">
        <v>0</v>
      </c>
      <c r="E3510" s="80">
        <v>0</v>
      </c>
      <c r="F3510" s="80">
        <v>0</v>
      </c>
      <c r="G3510" s="80">
        <v>0</v>
      </c>
      <c r="H3510" s="80">
        <v>0</v>
      </c>
      <c r="I3510" s="80">
        <v>0</v>
      </c>
      <c r="J3510" s="80">
        <v>69</v>
      </c>
      <c r="K3510" s="78">
        <v>999200</v>
      </c>
    </row>
    <row r="3511" spans="1:11">
      <c r="A3511" s="72" t="s">
        <v>112</v>
      </c>
      <c r="B3511" s="77">
        <v>40</v>
      </c>
      <c r="C3511" s="80">
        <f t="shared" si="150"/>
        <v>2934</v>
      </c>
      <c r="D3511" s="80">
        <v>0</v>
      </c>
      <c r="E3511" s="80">
        <v>0</v>
      </c>
      <c r="F3511" s="80">
        <v>0</v>
      </c>
      <c r="G3511" s="80">
        <v>0</v>
      </c>
      <c r="H3511" s="80">
        <v>0</v>
      </c>
      <c r="I3511" s="80">
        <v>0</v>
      </c>
      <c r="J3511" s="80">
        <v>70</v>
      </c>
      <c r="K3511" s="78">
        <v>1062400</v>
      </c>
    </row>
    <row r="3512" spans="1:11">
      <c r="A3512" s="72" t="s">
        <v>112</v>
      </c>
      <c r="B3512" s="77">
        <v>40</v>
      </c>
      <c r="C3512" s="80">
        <f t="shared" si="150"/>
        <v>2969</v>
      </c>
      <c r="D3512" s="80">
        <v>0</v>
      </c>
      <c r="E3512" s="80">
        <v>0</v>
      </c>
      <c r="F3512" s="80">
        <v>0</v>
      </c>
      <c r="G3512" s="80">
        <v>0</v>
      </c>
      <c r="H3512" s="80">
        <v>0</v>
      </c>
      <c r="I3512" s="80">
        <v>0</v>
      </c>
      <c r="J3512" s="80">
        <v>71</v>
      </c>
      <c r="K3512" s="78">
        <v>1129600</v>
      </c>
    </row>
    <row r="3513" spans="1:11">
      <c r="A3513" s="72" t="s">
        <v>112</v>
      </c>
      <c r="B3513" s="77">
        <v>40</v>
      </c>
      <c r="C3513" s="80">
        <f t="shared" si="150"/>
        <v>3004</v>
      </c>
      <c r="D3513" s="80">
        <v>0</v>
      </c>
      <c r="E3513" s="80">
        <v>0</v>
      </c>
      <c r="F3513" s="80">
        <v>0</v>
      </c>
      <c r="G3513" s="80">
        <v>0</v>
      </c>
      <c r="H3513" s="80">
        <v>0</v>
      </c>
      <c r="I3513" s="80">
        <v>0</v>
      </c>
      <c r="J3513" s="80">
        <v>72</v>
      </c>
      <c r="K3513" s="78">
        <v>1199200</v>
      </c>
    </row>
    <row r="3514" spans="1:11">
      <c r="A3514" s="72" t="s">
        <v>112</v>
      </c>
      <c r="B3514" s="77">
        <v>40</v>
      </c>
      <c r="C3514" s="80">
        <f t="shared" si="150"/>
        <v>3039</v>
      </c>
      <c r="D3514" s="80">
        <v>0</v>
      </c>
      <c r="E3514" s="80">
        <v>0</v>
      </c>
      <c r="F3514" s="80">
        <v>0</v>
      </c>
      <c r="G3514" s="80">
        <v>0</v>
      </c>
      <c r="H3514" s="80">
        <v>0</v>
      </c>
      <c r="I3514" s="80">
        <v>0</v>
      </c>
      <c r="J3514" s="80">
        <v>73</v>
      </c>
      <c r="K3514" s="78">
        <v>1273600</v>
      </c>
    </row>
    <row r="3515" spans="1:11">
      <c r="A3515" s="72" t="s">
        <v>112</v>
      </c>
      <c r="B3515" s="77">
        <v>40</v>
      </c>
      <c r="C3515" s="80">
        <f t="shared" si="150"/>
        <v>3074</v>
      </c>
      <c r="D3515" s="80">
        <v>0</v>
      </c>
      <c r="E3515" s="80">
        <v>0</v>
      </c>
      <c r="F3515" s="80">
        <v>0</v>
      </c>
      <c r="G3515" s="80">
        <v>0</v>
      </c>
      <c r="H3515" s="80">
        <v>0</v>
      </c>
      <c r="I3515" s="80">
        <v>0</v>
      </c>
      <c r="J3515" s="80">
        <v>74</v>
      </c>
      <c r="K3515" s="78">
        <v>1352000</v>
      </c>
    </row>
    <row r="3516" spans="1:11">
      <c r="A3516" s="72" t="s">
        <v>112</v>
      </c>
      <c r="B3516" s="77">
        <v>40</v>
      </c>
      <c r="C3516" s="80">
        <f t="shared" si="150"/>
        <v>3109</v>
      </c>
      <c r="D3516" s="80">
        <v>0</v>
      </c>
      <c r="E3516" s="80">
        <v>0</v>
      </c>
      <c r="F3516" s="80">
        <v>0</v>
      </c>
      <c r="G3516" s="80">
        <v>0</v>
      </c>
      <c r="H3516" s="80">
        <v>0</v>
      </c>
      <c r="I3516" s="80">
        <v>0</v>
      </c>
      <c r="J3516" s="80">
        <v>75</v>
      </c>
      <c r="K3516" s="78">
        <v>1433600</v>
      </c>
    </row>
    <row r="3517" spans="1:11">
      <c r="A3517" s="72" t="s">
        <v>112</v>
      </c>
      <c r="B3517" s="77">
        <v>40</v>
      </c>
      <c r="C3517" s="80">
        <f t="shared" si="150"/>
        <v>3144</v>
      </c>
      <c r="D3517" s="80">
        <v>0</v>
      </c>
      <c r="E3517" s="80">
        <v>0</v>
      </c>
      <c r="F3517" s="80">
        <v>0</v>
      </c>
      <c r="G3517" s="80">
        <v>0</v>
      </c>
      <c r="H3517" s="80">
        <v>0</v>
      </c>
      <c r="I3517" s="80">
        <v>0</v>
      </c>
      <c r="J3517" s="80">
        <v>76</v>
      </c>
      <c r="K3517" s="78">
        <v>1518400</v>
      </c>
    </row>
    <row r="3518" spans="1:11">
      <c r="A3518" s="72" t="s">
        <v>112</v>
      </c>
      <c r="B3518" s="77">
        <v>40</v>
      </c>
      <c r="C3518" s="80">
        <f t="shared" si="150"/>
        <v>3179</v>
      </c>
      <c r="D3518" s="80">
        <v>0</v>
      </c>
      <c r="E3518" s="80">
        <v>0</v>
      </c>
      <c r="F3518" s="80">
        <v>0</v>
      </c>
      <c r="G3518" s="80">
        <v>0</v>
      </c>
      <c r="H3518" s="80">
        <v>0</v>
      </c>
      <c r="I3518" s="80">
        <v>0</v>
      </c>
      <c r="J3518" s="80">
        <v>77</v>
      </c>
      <c r="K3518" s="78">
        <v>1608800</v>
      </c>
    </row>
    <row r="3519" spans="1:11">
      <c r="A3519" s="72" t="s">
        <v>112</v>
      </c>
      <c r="B3519" s="77">
        <v>40</v>
      </c>
      <c r="C3519" s="80">
        <f t="shared" si="150"/>
        <v>3214</v>
      </c>
      <c r="D3519" s="80">
        <v>0</v>
      </c>
      <c r="E3519" s="80">
        <v>0</v>
      </c>
      <c r="F3519" s="80">
        <v>0</v>
      </c>
      <c r="G3519" s="80">
        <v>0</v>
      </c>
      <c r="H3519" s="80">
        <v>0</v>
      </c>
      <c r="I3519" s="80">
        <v>0</v>
      </c>
      <c r="J3519" s="80">
        <v>78</v>
      </c>
      <c r="K3519" s="78">
        <v>1703200</v>
      </c>
    </row>
    <row r="3520" spans="1:11">
      <c r="A3520" s="72" t="s">
        <v>112</v>
      </c>
      <c r="B3520" s="77">
        <v>40</v>
      </c>
      <c r="C3520" s="80">
        <f t="shared" si="150"/>
        <v>3249</v>
      </c>
      <c r="D3520" s="80">
        <v>0</v>
      </c>
      <c r="E3520" s="80">
        <v>0</v>
      </c>
      <c r="F3520" s="80">
        <v>0</v>
      </c>
      <c r="G3520" s="80">
        <v>0</v>
      </c>
      <c r="H3520" s="80">
        <v>0</v>
      </c>
      <c r="I3520" s="80">
        <v>0</v>
      </c>
      <c r="J3520" s="80">
        <v>79</v>
      </c>
      <c r="K3520" s="78">
        <v>1803200</v>
      </c>
    </row>
    <row r="3521" spans="1:11">
      <c r="A3521" s="72" t="s">
        <v>112</v>
      </c>
      <c r="B3521" s="77">
        <v>40</v>
      </c>
      <c r="C3521" s="80">
        <f t="shared" si="150"/>
        <v>3284</v>
      </c>
      <c r="D3521" s="80">
        <v>0</v>
      </c>
      <c r="E3521" s="80">
        <v>0</v>
      </c>
      <c r="F3521" s="80">
        <v>0</v>
      </c>
      <c r="G3521" s="80">
        <v>0</v>
      </c>
      <c r="H3521" s="80">
        <v>0</v>
      </c>
      <c r="I3521" s="80">
        <v>0</v>
      </c>
      <c r="J3521" s="80">
        <v>80</v>
      </c>
      <c r="K3521" s="78">
        <v>1906400</v>
      </c>
    </row>
    <row r="3522" spans="1:11">
      <c r="A3522" s="82" t="s">
        <v>113</v>
      </c>
      <c r="B3522" s="80">
        <v>60</v>
      </c>
      <c r="C3522" s="80">
        <f>901+42*(J3522-1)</f>
        <v>901</v>
      </c>
      <c r="D3522" s="80">
        <v>0</v>
      </c>
      <c r="E3522" s="80">
        <v>0</v>
      </c>
      <c r="F3522" s="80">
        <v>0</v>
      </c>
      <c r="G3522" s="80">
        <v>0</v>
      </c>
      <c r="H3522" s="80">
        <v>0</v>
      </c>
      <c r="I3522" s="80">
        <v>0</v>
      </c>
      <c r="J3522" s="80">
        <v>1</v>
      </c>
      <c r="K3522" s="78">
        <v>176</v>
      </c>
    </row>
    <row r="3523" spans="1:11">
      <c r="A3523" s="82" t="s">
        <v>113</v>
      </c>
      <c r="B3523" s="80">
        <v>60</v>
      </c>
      <c r="C3523" s="80">
        <f t="shared" ref="C3523:C3586" si="151">901+42*(J3523-1)</f>
        <v>943</v>
      </c>
      <c r="D3523" s="80">
        <v>0</v>
      </c>
      <c r="E3523" s="80">
        <v>0</v>
      </c>
      <c r="F3523" s="80">
        <v>0</v>
      </c>
      <c r="G3523" s="80">
        <v>0</v>
      </c>
      <c r="H3523" s="80">
        <v>0</v>
      </c>
      <c r="I3523" s="80">
        <v>0</v>
      </c>
      <c r="J3523" s="80">
        <v>2</v>
      </c>
      <c r="K3523" s="78">
        <v>240</v>
      </c>
    </row>
    <row r="3524" spans="1:11">
      <c r="A3524" s="82" t="s">
        <v>113</v>
      </c>
      <c r="B3524" s="80">
        <v>60</v>
      </c>
      <c r="C3524" s="80">
        <f t="shared" si="151"/>
        <v>985</v>
      </c>
      <c r="D3524" s="80">
        <v>0</v>
      </c>
      <c r="E3524" s="80">
        <v>0</v>
      </c>
      <c r="F3524" s="80">
        <v>0</v>
      </c>
      <c r="G3524" s="80">
        <v>0</v>
      </c>
      <c r="H3524" s="80">
        <v>0</v>
      </c>
      <c r="I3524" s="80">
        <v>0</v>
      </c>
      <c r="J3524" s="80">
        <v>3</v>
      </c>
      <c r="K3524" s="78">
        <v>312</v>
      </c>
    </row>
    <row r="3525" spans="1:11">
      <c r="A3525" s="82" t="s">
        <v>113</v>
      </c>
      <c r="B3525" s="80">
        <v>60</v>
      </c>
      <c r="C3525" s="80">
        <f t="shared" si="151"/>
        <v>1027</v>
      </c>
      <c r="D3525" s="80">
        <v>0</v>
      </c>
      <c r="E3525" s="80">
        <v>0</v>
      </c>
      <c r="F3525" s="80">
        <v>0</v>
      </c>
      <c r="G3525" s="80">
        <v>0</v>
      </c>
      <c r="H3525" s="80">
        <v>0</v>
      </c>
      <c r="I3525" s="80">
        <v>0</v>
      </c>
      <c r="J3525" s="80">
        <v>4</v>
      </c>
      <c r="K3525" s="78">
        <v>400</v>
      </c>
    </row>
    <row r="3526" spans="1:11">
      <c r="A3526" s="82" t="s">
        <v>113</v>
      </c>
      <c r="B3526" s="80">
        <v>60</v>
      </c>
      <c r="C3526" s="80">
        <f t="shared" si="151"/>
        <v>1069</v>
      </c>
      <c r="D3526" s="80">
        <v>0</v>
      </c>
      <c r="E3526" s="80">
        <v>0</v>
      </c>
      <c r="F3526" s="80">
        <v>0</v>
      </c>
      <c r="G3526" s="80">
        <v>0</v>
      </c>
      <c r="H3526" s="80">
        <v>0</v>
      </c>
      <c r="I3526" s="80">
        <v>0</v>
      </c>
      <c r="J3526" s="80">
        <v>5</v>
      </c>
      <c r="K3526" s="78">
        <v>520</v>
      </c>
    </row>
    <row r="3527" spans="1:11">
      <c r="A3527" s="82" t="s">
        <v>113</v>
      </c>
      <c r="B3527" s="80">
        <v>60</v>
      </c>
      <c r="C3527" s="80">
        <f t="shared" si="151"/>
        <v>1111</v>
      </c>
      <c r="D3527" s="80">
        <v>0</v>
      </c>
      <c r="E3527" s="80">
        <v>0</v>
      </c>
      <c r="F3527" s="80">
        <v>0</v>
      </c>
      <c r="G3527" s="80">
        <v>0</v>
      </c>
      <c r="H3527" s="80">
        <v>0</v>
      </c>
      <c r="I3527" s="80">
        <v>0</v>
      </c>
      <c r="J3527" s="80">
        <v>6</v>
      </c>
      <c r="K3527" s="78">
        <v>704</v>
      </c>
    </row>
    <row r="3528" spans="1:11">
      <c r="A3528" s="82" t="s">
        <v>113</v>
      </c>
      <c r="B3528" s="80">
        <v>60</v>
      </c>
      <c r="C3528" s="80">
        <f t="shared" si="151"/>
        <v>1153</v>
      </c>
      <c r="D3528" s="80">
        <v>0</v>
      </c>
      <c r="E3528" s="80">
        <v>0</v>
      </c>
      <c r="F3528" s="80">
        <v>0</v>
      </c>
      <c r="G3528" s="80">
        <v>0</v>
      </c>
      <c r="H3528" s="80">
        <v>0</v>
      </c>
      <c r="I3528" s="80">
        <v>0</v>
      </c>
      <c r="J3528" s="80">
        <v>7</v>
      </c>
      <c r="K3528" s="78">
        <v>960</v>
      </c>
    </row>
    <row r="3529" spans="1:11">
      <c r="A3529" s="82" t="s">
        <v>113</v>
      </c>
      <c r="B3529" s="80">
        <v>60</v>
      </c>
      <c r="C3529" s="80">
        <f t="shared" si="151"/>
        <v>1195</v>
      </c>
      <c r="D3529" s="80">
        <v>0</v>
      </c>
      <c r="E3529" s="80">
        <v>0</v>
      </c>
      <c r="F3529" s="80">
        <v>0</v>
      </c>
      <c r="G3529" s="80">
        <v>0</v>
      </c>
      <c r="H3529" s="80">
        <v>0</v>
      </c>
      <c r="I3529" s="80">
        <v>0</v>
      </c>
      <c r="J3529" s="80">
        <v>8</v>
      </c>
      <c r="K3529" s="78">
        <v>1200</v>
      </c>
    </row>
    <row r="3530" spans="1:11">
      <c r="A3530" s="82" t="s">
        <v>113</v>
      </c>
      <c r="B3530" s="80">
        <v>60</v>
      </c>
      <c r="C3530" s="80">
        <f t="shared" si="151"/>
        <v>1237</v>
      </c>
      <c r="D3530" s="80">
        <v>0</v>
      </c>
      <c r="E3530" s="80">
        <v>0</v>
      </c>
      <c r="F3530" s="80">
        <v>0</v>
      </c>
      <c r="G3530" s="80">
        <v>0</v>
      </c>
      <c r="H3530" s="80">
        <v>0</v>
      </c>
      <c r="I3530" s="80">
        <v>0</v>
      </c>
      <c r="J3530" s="80">
        <v>9</v>
      </c>
      <c r="K3530" s="78">
        <v>1440</v>
      </c>
    </row>
    <row r="3531" spans="1:11">
      <c r="A3531" s="82" t="s">
        <v>113</v>
      </c>
      <c r="B3531" s="80">
        <v>60</v>
      </c>
      <c r="C3531" s="80">
        <f t="shared" si="151"/>
        <v>1279</v>
      </c>
      <c r="D3531" s="80">
        <v>0</v>
      </c>
      <c r="E3531" s="80">
        <v>0</v>
      </c>
      <c r="F3531" s="80">
        <v>0</v>
      </c>
      <c r="G3531" s="80">
        <v>0</v>
      </c>
      <c r="H3531" s="80">
        <v>0</v>
      </c>
      <c r="I3531" s="80">
        <v>0</v>
      </c>
      <c r="J3531" s="80">
        <v>10</v>
      </c>
      <c r="K3531" s="78">
        <v>1840</v>
      </c>
    </row>
    <row r="3532" spans="1:11">
      <c r="A3532" s="82" t="s">
        <v>113</v>
      </c>
      <c r="B3532" s="80">
        <v>60</v>
      </c>
      <c r="C3532" s="80">
        <f t="shared" si="151"/>
        <v>1321</v>
      </c>
      <c r="D3532" s="80">
        <v>0</v>
      </c>
      <c r="E3532" s="80">
        <v>0</v>
      </c>
      <c r="F3532" s="80">
        <v>0</v>
      </c>
      <c r="G3532" s="80">
        <v>0</v>
      </c>
      <c r="H3532" s="80">
        <v>0</v>
      </c>
      <c r="I3532" s="80">
        <v>0</v>
      </c>
      <c r="J3532" s="80">
        <v>11</v>
      </c>
      <c r="K3532" s="78">
        <v>2320</v>
      </c>
    </row>
    <row r="3533" spans="1:11">
      <c r="A3533" s="82" t="s">
        <v>113</v>
      </c>
      <c r="B3533" s="80">
        <v>60</v>
      </c>
      <c r="C3533" s="80">
        <f t="shared" si="151"/>
        <v>1363</v>
      </c>
      <c r="D3533" s="80">
        <v>0</v>
      </c>
      <c r="E3533" s="80">
        <v>0</v>
      </c>
      <c r="F3533" s="80">
        <v>0</v>
      </c>
      <c r="G3533" s="80">
        <v>0</v>
      </c>
      <c r="H3533" s="80">
        <v>0</v>
      </c>
      <c r="I3533" s="80">
        <v>0</v>
      </c>
      <c r="J3533" s="80">
        <v>12</v>
      </c>
      <c r="K3533" s="78">
        <v>2720</v>
      </c>
    </row>
    <row r="3534" spans="1:11">
      <c r="A3534" s="82" t="s">
        <v>113</v>
      </c>
      <c r="B3534" s="80">
        <v>60</v>
      </c>
      <c r="C3534" s="80">
        <f t="shared" si="151"/>
        <v>1405</v>
      </c>
      <c r="D3534" s="80">
        <v>0</v>
      </c>
      <c r="E3534" s="80">
        <v>0</v>
      </c>
      <c r="F3534" s="80">
        <v>0</v>
      </c>
      <c r="G3534" s="80">
        <v>0</v>
      </c>
      <c r="H3534" s="80">
        <v>0</v>
      </c>
      <c r="I3534" s="80">
        <v>0</v>
      </c>
      <c r="J3534" s="80">
        <v>13</v>
      </c>
      <c r="K3534" s="78">
        <v>3360</v>
      </c>
    </row>
    <row r="3535" spans="1:11">
      <c r="A3535" s="82" t="s">
        <v>113</v>
      </c>
      <c r="B3535" s="80">
        <v>60</v>
      </c>
      <c r="C3535" s="80">
        <f t="shared" si="151"/>
        <v>1447</v>
      </c>
      <c r="D3535" s="80">
        <v>0</v>
      </c>
      <c r="E3535" s="80">
        <v>0</v>
      </c>
      <c r="F3535" s="80">
        <v>0</v>
      </c>
      <c r="G3535" s="80">
        <v>0</v>
      </c>
      <c r="H3535" s="80">
        <v>0</v>
      </c>
      <c r="I3535" s="80">
        <v>0</v>
      </c>
      <c r="J3535" s="80">
        <v>14</v>
      </c>
      <c r="K3535" s="78">
        <v>4000</v>
      </c>
    </row>
    <row r="3536" spans="1:11">
      <c r="A3536" s="82" t="s">
        <v>113</v>
      </c>
      <c r="B3536" s="80">
        <v>60</v>
      </c>
      <c r="C3536" s="80">
        <f t="shared" si="151"/>
        <v>1489</v>
      </c>
      <c r="D3536" s="80">
        <v>0</v>
      </c>
      <c r="E3536" s="80">
        <v>0</v>
      </c>
      <c r="F3536" s="80">
        <v>0</v>
      </c>
      <c r="G3536" s="80">
        <v>0</v>
      </c>
      <c r="H3536" s="80">
        <v>0</v>
      </c>
      <c r="I3536" s="80">
        <v>0</v>
      </c>
      <c r="J3536" s="80">
        <v>15</v>
      </c>
      <c r="K3536" s="78">
        <v>4880</v>
      </c>
    </row>
    <row r="3537" spans="1:11">
      <c r="A3537" s="82" t="s">
        <v>113</v>
      </c>
      <c r="B3537" s="80">
        <v>60</v>
      </c>
      <c r="C3537" s="80">
        <f t="shared" si="151"/>
        <v>1531</v>
      </c>
      <c r="D3537" s="80">
        <v>0</v>
      </c>
      <c r="E3537" s="80">
        <v>0</v>
      </c>
      <c r="F3537" s="80">
        <v>0</v>
      </c>
      <c r="G3537" s="80">
        <v>0</v>
      </c>
      <c r="H3537" s="80">
        <v>0</v>
      </c>
      <c r="I3537" s="80">
        <v>0</v>
      </c>
      <c r="J3537" s="80">
        <v>16</v>
      </c>
      <c r="K3537" s="78">
        <v>5760</v>
      </c>
    </row>
    <row r="3538" spans="1:11">
      <c r="A3538" s="82" t="s">
        <v>113</v>
      </c>
      <c r="B3538" s="80">
        <v>60</v>
      </c>
      <c r="C3538" s="80">
        <f t="shared" si="151"/>
        <v>1573</v>
      </c>
      <c r="D3538" s="80">
        <v>0</v>
      </c>
      <c r="E3538" s="80">
        <v>0</v>
      </c>
      <c r="F3538" s="80">
        <v>0</v>
      </c>
      <c r="G3538" s="80">
        <v>0</v>
      </c>
      <c r="H3538" s="80">
        <v>0</v>
      </c>
      <c r="I3538" s="80">
        <v>0</v>
      </c>
      <c r="J3538" s="80">
        <v>17</v>
      </c>
      <c r="K3538" s="78">
        <v>6880</v>
      </c>
    </row>
    <row r="3539" spans="1:11">
      <c r="A3539" s="82" t="s">
        <v>113</v>
      </c>
      <c r="B3539" s="80">
        <v>60</v>
      </c>
      <c r="C3539" s="80">
        <f t="shared" si="151"/>
        <v>1615</v>
      </c>
      <c r="D3539" s="80">
        <v>0</v>
      </c>
      <c r="E3539" s="80">
        <v>0</v>
      </c>
      <c r="F3539" s="80">
        <v>0</v>
      </c>
      <c r="G3539" s="80">
        <v>0</v>
      </c>
      <c r="H3539" s="80">
        <v>0</v>
      </c>
      <c r="I3539" s="80">
        <v>0</v>
      </c>
      <c r="J3539" s="80">
        <v>18</v>
      </c>
      <c r="K3539" s="78">
        <v>8000</v>
      </c>
    </row>
    <row r="3540" spans="1:11">
      <c r="A3540" s="82" t="s">
        <v>113</v>
      </c>
      <c r="B3540" s="80">
        <v>60</v>
      </c>
      <c r="C3540" s="80">
        <f t="shared" si="151"/>
        <v>1657</v>
      </c>
      <c r="D3540" s="80">
        <v>0</v>
      </c>
      <c r="E3540" s="80">
        <v>0</v>
      </c>
      <c r="F3540" s="80">
        <v>0</v>
      </c>
      <c r="G3540" s="80">
        <v>0</v>
      </c>
      <c r="H3540" s="80">
        <v>0</v>
      </c>
      <c r="I3540" s="80">
        <v>0</v>
      </c>
      <c r="J3540" s="80">
        <v>19</v>
      </c>
      <c r="K3540" s="78">
        <v>9360</v>
      </c>
    </row>
    <row r="3541" spans="1:11">
      <c r="A3541" s="82" t="s">
        <v>113</v>
      </c>
      <c r="B3541" s="80">
        <v>60</v>
      </c>
      <c r="C3541" s="80">
        <f t="shared" si="151"/>
        <v>1699</v>
      </c>
      <c r="D3541" s="80">
        <v>0</v>
      </c>
      <c r="E3541" s="80">
        <v>0</v>
      </c>
      <c r="F3541" s="80">
        <v>0</v>
      </c>
      <c r="G3541" s="80">
        <v>0</v>
      </c>
      <c r="H3541" s="80">
        <v>0</v>
      </c>
      <c r="I3541" s="80">
        <v>0</v>
      </c>
      <c r="J3541" s="80">
        <v>20</v>
      </c>
      <c r="K3541" s="78">
        <v>10880</v>
      </c>
    </row>
    <row r="3542" spans="1:11">
      <c r="A3542" s="82" t="s">
        <v>113</v>
      </c>
      <c r="B3542" s="80">
        <v>60</v>
      </c>
      <c r="C3542" s="80">
        <f t="shared" si="151"/>
        <v>1741</v>
      </c>
      <c r="D3542" s="80">
        <v>0</v>
      </c>
      <c r="E3542" s="80">
        <v>0</v>
      </c>
      <c r="F3542" s="80">
        <v>0</v>
      </c>
      <c r="G3542" s="80">
        <v>0</v>
      </c>
      <c r="H3542" s="80">
        <v>0</v>
      </c>
      <c r="I3542" s="80">
        <v>0</v>
      </c>
      <c r="J3542" s="80">
        <v>21</v>
      </c>
      <c r="K3542" s="78">
        <v>12720</v>
      </c>
    </row>
    <row r="3543" spans="1:11">
      <c r="A3543" s="82" t="s">
        <v>113</v>
      </c>
      <c r="B3543" s="80">
        <v>60</v>
      </c>
      <c r="C3543" s="80">
        <f t="shared" si="151"/>
        <v>1783</v>
      </c>
      <c r="D3543" s="80">
        <v>0</v>
      </c>
      <c r="E3543" s="80">
        <v>0</v>
      </c>
      <c r="F3543" s="80">
        <v>0</v>
      </c>
      <c r="G3543" s="80">
        <v>0</v>
      </c>
      <c r="H3543" s="80">
        <v>0</v>
      </c>
      <c r="I3543" s="80">
        <v>0</v>
      </c>
      <c r="J3543" s="80">
        <v>22</v>
      </c>
      <c r="K3543" s="78">
        <v>14640</v>
      </c>
    </row>
    <row r="3544" spans="1:11">
      <c r="A3544" s="82" t="s">
        <v>113</v>
      </c>
      <c r="B3544" s="80">
        <v>60</v>
      </c>
      <c r="C3544" s="80">
        <f t="shared" si="151"/>
        <v>1825</v>
      </c>
      <c r="D3544" s="80">
        <v>0</v>
      </c>
      <c r="E3544" s="80">
        <v>0</v>
      </c>
      <c r="F3544" s="80">
        <v>0</v>
      </c>
      <c r="G3544" s="80">
        <v>0</v>
      </c>
      <c r="H3544" s="80">
        <v>0</v>
      </c>
      <c r="I3544" s="80">
        <v>0</v>
      </c>
      <c r="J3544" s="80">
        <v>23</v>
      </c>
      <c r="K3544" s="78">
        <v>16880</v>
      </c>
    </row>
    <row r="3545" spans="1:11">
      <c r="A3545" s="82" t="s">
        <v>113</v>
      </c>
      <c r="B3545" s="80">
        <v>60</v>
      </c>
      <c r="C3545" s="80">
        <f t="shared" si="151"/>
        <v>1867</v>
      </c>
      <c r="D3545" s="80">
        <v>0</v>
      </c>
      <c r="E3545" s="80">
        <v>0</v>
      </c>
      <c r="F3545" s="80">
        <v>0</v>
      </c>
      <c r="G3545" s="80">
        <v>0</v>
      </c>
      <c r="H3545" s="80">
        <v>0</v>
      </c>
      <c r="I3545" s="80">
        <v>0</v>
      </c>
      <c r="J3545" s="80">
        <v>24</v>
      </c>
      <c r="K3545" s="78">
        <v>19280</v>
      </c>
    </row>
    <row r="3546" spans="1:11">
      <c r="A3546" s="82" t="s">
        <v>113</v>
      </c>
      <c r="B3546" s="80">
        <v>60</v>
      </c>
      <c r="C3546" s="80">
        <f t="shared" si="151"/>
        <v>1909</v>
      </c>
      <c r="D3546" s="80">
        <v>0</v>
      </c>
      <c r="E3546" s="80">
        <v>0</v>
      </c>
      <c r="F3546" s="80">
        <v>0</v>
      </c>
      <c r="G3546" s="80">
        <v>0</v>
      </c>
      <c r="H3546" s="80">
        <v>0</v>
      </c>
      <c r="I3546" s="80">
        <v>0</v>
      </c>
      <c r="J3546" s="80">
        <v>25</v>
      </c>
      <c r="K3546" s="78">
        <v>21920</v>
      </c>
    </row>
    <row r="3547" spans="1:11">
      <c r="A3547" s="82" t="s">
        <v>113</v>
      </c>
      <c r="B3547" s="80">
        <v>60</v>
      </c>
      <c r="C3547" s="80">
        <f t="shared" si="151"/>
        <v>1951</v>
      </c>
      <c r="D3547" s="80">
        <v>0</v>
      </c>
      <c r="E3547" s="80">
        <v>0</v>
      </c>
      <c r="F3547" s="80">
        <v>0</v>
      </c>
      <c r="G3547" s="80">
        <v>0</v>
      </c>
      <c r="H3547" s="80">
        <v>0</v>
      </c>
      <c r="I3547" s="80">
        <v>0</v>
      </c>
      <c r="J3547" s="80">
        <v>26</v>
      </c>
      <c r="K3547" s="78">
        <v>25040</v>
      </c>
    </row>
    <row r="3548" spans="1:11">
      <c r="A3548" s="82" t="s">
        <v>113</v>
      </c>
      <c r="B3548" s="80">
        <v>60</v>
      </c>
      <c r="C3548" s="80">
        <f t="shared" si="151"/>
        <v>1993</v>
      </c>
      <c r="D3548" s="80">
        <v>0</v>
      </c>
      <c r="E3548" s="80">
        <v>0</v>
      </c>
      <c r="F3548" s="80">
        <v>0</v>
      </c>
      <c r="G3548" s="80">
        <v>0</v>
      </c>
      <c r="H3548" s="80">
        <v>0</v>
      </c>
      <c r="I3548" s="80">
        <v>0</v>
      </c>
      <c r="J3548" s="80">
        <v>27</v>
      </c>
      <c r="K3548" s="78">
        <v>28320</v>
      </c>
    </row>
    <row r="3549" spans="1:11">
      <c r="A3549" s="82" t="s">
        <v>113</v>
      </c>
      <c r="B3549" s="80">
        <v>60</v>
      </c>
      <c r="C3549" s="80">
        <f t="shared" si="151"/>
        <v>2035</v>
      </c>
      <c r="D3549" s="80">
        <v>0</v>
      </c>
      <c r="E3549" s="80">
        <v>0</v>
      </c>
      <c r="F3549" s="80">
        <v>0</v>
      </c>
      <c r="G3549" s="80">
        <v>0</v>
      </c>
      <c r="H3549" s="80">
        <v>0</v>
      </c>
      <c r="I3549" s="80">
        <v>0</v>
      </c>
      <c r="J3549" s="80">
        <v>28</v>
      </c>
      <c r="K3549" s="78">
        <v>32080</v>
      </c>
    </row>
    <row r="3550" spans="1:11">
      <c r="A3550" s="82" t="s">
        <v>113</v>
      </c>
      <c r="B3550" s="80">
        <v>60</v>
      </c>
      <c r="C3550" s="80">
        <f t="shared" si="151"/>
        <v>2077</v>
      </c>
      <c r="D3550" s="80">
        <v>0</v>
      </c>
      <c r="E3550" s="80">
        <v>0</v>
      </c>
      <c r="F3550" s="80">
        <v>0</v>
      </c>
      <c r="G3550" s="80">
        <v>0</v>
      </c>
      <c r="H3550" s="80">
        <v>0</v>
      </c>
      <c r="I3550" s="80">
        <v>0</v>
      </c>
      <c r="J3550" s="80">
        <v>29</v>
      </c>
      <c r="K3550" s="78">
        <v>36080</v>
      </c>
    </row>
    <row r="3551" spans="1:11">
      <c r="A3551" s="82" t="s">
        <v>113</v>
      </c>
      <c r="B3551" s="80">
        <v>60</v>
      </c>
      <c r="C3551" s="80">
        <f t="shared" si="151"/>
        <v>2119</v>
      </c>
      <c r="D3551" s="80">
        <v>0</v>
      </c>
      <c r="E3551" s="80">
        <v>0</v>
      </c>
      <c r="F3551" s="80">
        <v>0</v>
      </c>
      <c r="G3551" s="80">
        <v>0</v>
      </c>
      <c r="H3551" s="80">
        <v>0</v>
      </c>
      <c r="I3551" s="80">
        <v>0</v>
      </c>
      <c r="J3551" s="80">
        <v>30</v>
      </c>
      <c r="K3551" s="78">
        <v>40480</v>
      </c>
    </row>
    <row r="3552" spans="1:11">
      <c r="A3552" s="82" t="s">
        <v>113</v>
      </c>
      <c r="B3552" s="80">
        <v>60</v>
      </c>
      <c r="C3552" s="80">
        <f t="shared" si="151"/>
        <v>2161</v>
      </c>
      <c r="D3552" s="80">
        <v>0</v>
      </c>
      <c r="E3552" s="80">
        <v>0</v>
      </c>
      <c r="F3552" s="80">
        <v>0</v>
      </c>
      <c r="G3552" s="80">
        <v>0</v>
      </c>
      <c r="H3552" s="80">
        <v>0</v>
      </c>
      <c r="I3552" s="80">
        <v>0</v>
      </c>
      <c r="J3552" s="80">
        <v>31</v>
      </c>
      <c r="K3552" s="78">
        <v>45440</v>
      </c>
    </row>
    <row r="3553" spans="1:11">
      <c r="A3553" s="82" t="s">
        <v>113</v>
      </c>
      <c r="B3553" s="80">
        <v>60</v>
      </c>
      <c r="C3553" s="80">
        <f t="shared" si="151"/>
        <v>2203</v>
      </c>
      <c r="D3553" s="80">
        <v>0</v>
      </c>
      <c r="E3553" s="80">
        <v>0</v>
      </c>
      <c r="F3553" s="80">
        <v>0</v>
      </c>
      <c r="G3553" s="80">
        <v>0</v>
      </c>
      <c r="H3553" s="80">
        <v>0</v>
      </c>
      <c r="I3553" s="80">
        <v>0</v>
      </c>
      <c r="J3553" s="80">
        <v>32</v>
      </c>
      <c r="K3553" s="78">
        <v>50560</v>
      </c>
    </row>
    <row r="3554" spans="1:11">
      <c r="A3554" s="82" t="s">
        <v>113</v>
      </c>
      <c r="B3554" s="80">
        <v>60</v>
      </c>
      <c r="C3554" s="80">
        <f t="shared" si="151"/>
        <v>2245</v>
      </c>
      <c r="D3554" s="80">
        <v>0</v>
      </c>
      <c r="E3554" s="80">
        <v>0</v>
      </c>
      <c r="F3554" s="80">
        <v>0</v>
      </c>
      <c r="G3554" s="80">
        <v>0</v>
      </c>
      <c r="H3554" s="80">
        <v>0</v>
      </c>
      <c r="I3554" s="80">
        <v>0</v>
      </c>
      <c r="J3554" s="80">
        <v>33</v>
      </c>
      <c r="K3554" s="78">
        <v>56480</v>
      </c>
    </row>
    <row r="3555" spans="1:11">
      <c r="A3555" s="82" t="s">
        <v>113</v>
      </c>
      <c r="B3555" s="80">
        <v>60</v>
      </c>
      <c r="C3555" s="80">
        <f t="shared" si="151"/>
        <v>2287</v>
      </c>
      <c r="D3555" s="80">
        <v>0</v>
      </c>
      <c r="E3555" s="80">
        <v>0</v>
      </c>
      <c r="F3555" s="80">
        <v>0</v>
      </c>
      <c r="G3555" s="80">
        <v>0</v>
      </c>
      <c r="H3555" s="80">
        <v>0</v>
      </c>
      <c r="I3555" s="80">
        <v>0</v>
      </c>
      <c r="J3555" s="80">
        <v>34</v>
      </c>
      <c r="K3555" s="78">
        <v>62720</v>
      </c>
    </row>
    <row r="3556" spans="1:11">
      <c r="A3556" s="82" t="s">
        <v>113</v>
      </c>
      <c r="B3556" s="80">
        <v>60</v>
      </c>
      <c r="C3556" s="80">
        <f t="shared" si="151"/>
        <v>2329</v>
      </c>
      <c r="D3556" s="80">
        <v>0</v>
      </c>
      <c r="E3556" s="80">
        <v>0</v>
      </c>
      <c r="F3556" s="80">
        <v>0</v>
      </c>
      <c r="G3556" s="80">
        <v>0</v>
      </c>
      <c r="H3556" s="80">
        <v>0</v>
      </c>
      <c r="I3556" s="80">
        <v>0</v>
      </c>
      <c r="J3556" s="80">
        <v>35</v>
      </c>
      <c r="K3556" s="78">
        <v>69600</v>
      </c>
    </row>
    <row r="3557" spans="1:11">
      <c r="A3557" s="82" t="s">
        <v>113</v>
      </c>
      <c r="B3557" s="80">
        <v>60</v>
      </c>
      <c r="C3557" s="80">
        <f t="shared" si="151"/>
        <v>2371</v>
      </c>
      <c r="D3557" s="80">
        <v>0</v>
      </c>
      <c r="E3557" s="80">
        <v>0</v>
      </c>
      <c r="F3557" s="80">
        <v>0</v>
      </c>
      <c r="G3557" s="80">
        <v>0</v>
      </c>
      <c r="H3557" s="80">
        <v>0</v>
      </c>
      <c r="I3557" s="80">
        <v>0</v>
      </c>
      <c r="J3557" s="80">
        <v>36</v>
      </c>
      <c r="K3557" s="78">
        <v>77120</v>
      </c>
    </row>
    <row r="3558" spans="1:11">
      <c r="A3558" s="82" t="s">
        <v>113</v>
      </c>
      <c r="B3558" s="80">
        <v>60</v>
      </c>
      <c r="C3558" s="80">
        <f t="shared" si="151"/>
        <v>2413</v>
      </c>
      <c r="D3558" s="80">
        <v>0</v>
      </c>
      <c r="E3558" s="80">
        <v>0</v>
      </c>
      <c r="F3558" s="80">
        <v>0</v>
      </c>
      <c r="G3558" s="80">
        <v>0</v>
      </c>
      <c r="H3558" s="80">
        <v>0</v>
      </c>
      <c r="I3558" s="80">
        <v>0</v>
      </c>
      <c r="J3558" s="80">
        <v>37</v>
      </c>
      <c r="K3558" s="78">
        <v>85600</v>
      </c>
    </row>
    <row r="3559" spans="1:11">
      <c r="A3559" s="82" t="s">
        <v>113</v>
      </c>
      <c r="B3559" s="80">
        <v>60</v>
      </c>
      <c r="C3559" s="80">
        <f t="shared" si="151"/>
        <v>2455</v>
      </c>
      <c r="D3559" s="80">
        <v>0</v>
      </c>
      <c r="E3559" s="80">
        <v>0</v>
      </c>
      <c r="F3559" s="80">
        <v>0</v>
      </c>
      <c r="G3559" s="80">
        <v>0</v>
      </c>
      <c r="H3559" s="80">
        <v>0</v>
      </c>
      <c r="I3559" s="80">
        <v>0</v>
      </c>
      <c r="J3559" s="80">
        <v>38</v>
      </c>
      <c r="K3559" s="78">
        <v>94400</v>
      </c>
    </row>
    <row r="3560" spans="1:11">
      <c r="A3560" s="82" t="s">
        <v>113</v>
      </c>
      <c r="B3560" s="80">
        <v>60</v>
      </c>
      <c r="C3560" s="80">
        <f t="shared" si="151"/>
        <v>2497</v>
      </c>
      <c r="D3560" s="80">
        <v>0</v>
      </c>
      <c r="E3560" s="80">
        <v>0</v>
      </c>
      <c r="F3560" s="80">
        <v>0</v>
      </c>
      <c r="G3560" s="80">
        <v>0</v>
      </c>
      <c r="H3560" s="80">
        <v>0</v>
      </c>
      <c r="I3560" s="80">
        <v>0</v>
      </c>
      <c r="J3560" s="80">
        <v>39</v>
      </c>
      <c r="K3560" s="78">
        <v>104000</v>
      </c>
    </row>
    <row r="3561" spans="1:11">
      <c r="A3561" s="82" t="s">
        <v>113</v>
      </c>
      <c r="B3561" s="80">
        <v>60</v>
      </c>
      <c r="C3561" s="80">
        <f t="shared" si="151"/>
        <v>2539</v>
      </c>
      <c r="D3561" s="80">
        <v>0</v>
      </c>
      <c r="E3561" s="80">
        <v>0</v>
      </c>
      <c r="F3561" s="80">
        <v>0</v>
      </c>
      <c r="G3561" s="80">
        <v>0</v>
      </c>
      <c r="H3561" s="80">
        <v>0</v>
      </c>
      <c r="I3561" s="80">
        <v>0</v>
      </c>
      <c r="J3561" s="80">
        <v>40</v>
      </c>
      <c r="K3561" s="78">
        <v>113600</v>
      </c>
    </row>
    <row r="3562" spans="1:11">
      <c r="A3562" s="82" t="s">
        <v>113</v>
      </c>
      <c r="B3562" s="80">
        <v>60</v>
      </c>
      <c r="C3562" s="80">
        <f t="shared" si="151"/>
        <v>2581</v>
      </c>
      <c r="D3562" s="80">
        <v>0</v>
      </c>
      <c r="E3562" s="80">
        <v>0</v>
      </c>
      <c r="F3562" s="80">
        <v>0</v>
      </c>
      <c r="G3562" s="80">
        <v>0</v>
      </c>
      <c r="H3562" s="80">
        <v>0</v>
      </c>
      <c r="I3562" s="80">
        <v>0</v>
      </c>
      <c r="J3562" s="80">
        <v>41</v>
      </c>
      <c r="K3562" s="78">
        <v>124800</v>
      </c>
    </row>
    <row r="3563" spans="1:11">
      <c r="A3563" s="82" t="s">
        <v>113</v>
      </c>
      <c r="B3563" s="80">
        <v>60</v>
      </c>
      <c r="C3563" s="80">
        <f t="shared" si="151"/>
        <v>2623</v>
      </c>
      <c r="D3563" s="80">
        <v>0</v>
      </c>
      <c r="E3563" s="80">
        <v>0</v>
      </c>
      <c r="F3563" s="80">
        <v>0</v>
      </c>
      <c r="G3563" s="80">
        <v>0</v>
      </c>
      <c r="H3563" s="80">
        <v>0</v>
      </c>
      <c r="I3563" s="80">
        <v>0</v>
      </c>
      <c r="J3563" s="80">
        <v>42</v>
      </c>
      <c r="K3563" s="78">
        <v>136800</v>
      </c>
    </row>
    <row r="3564" spans="1:11">
      <c r="A3564" s="82" t="s">
        <v>113</v>
      </c>
      <c r="B3564" s="80">
        <v>60</v>
      </c>
      <c r="C3564" s="80">
        <f t="shared" si="151"/>
        <v>2665</v>
      </c>
      <c r="D3564" s="80">
        <v>0</v>
      </c>
      <c r="E3564" s="80">
        <v>0</v>
      </c>
      <c r="F3564" s="80">
        <v>0</v>
      </c>
      <c r="G3564" s="80">
        <v>0</v>
      </c>
      <c r="H3564" s="80">
        <v>0</v>
      </c>
      <c r="I3564" s="80">
        <v>0</v>
      </c>
      <c r="J3564" s="80">
        <v>43</v>
      </c>
      <c r="K3564" s="78">
        <v>149600</v>
      </c>
    </row>
    <row r="3565" spans="1:11">
      <c r="A3565" s="82" t="s">
        <v>113</v>
      </c>
      <c r="B3565" s="80">
        <v>60</v>
      </c>
      <c r="C3565" s="80">
        <f t="shared" si="151"/>
        <v>2707</v>
      </c>
      <c r="D3565" s="80">
        <v>0</v>
      </c>
      <c r="E3565" s="80">
        <v>0</v>
      </c>
      <c r="F3565" s="80">
        <v>0</v>
      </c>
      <c r="G3565" s="80">
        <v>0</v>
      </c>
      <c r="H3565" s="80">
        <v>0</v>
      </c>
      <c r="I3565" s="80">
        <v>0</v>
      </c>
      <c r="J3565" s="80">
        <v>44</v>
      </c>
      <c r="K3565" s="78">
        <v>163200</v>
      </c>
    </row>
    <row r="3566" spans="1:11">
      <c r="A3566" s="82" t="s">
        <v>113</v>
      </c>
      <c r="B3566" s="80">
        <v>60</v>
      </c>
      <c r="C3566" s="80">
        <f t="shared" si="151"/>
        <v>2749</v>
      </c>
      <c r="D3566" s="80">
        <v>0</v>
      </c>
      <c r="E3566" s="80">
        <v>0</v>
      </c>
      <c r="F3566" s="80">
        <v>0</v>
      </c>
      <c r="G3566" s="80">
        <v>0</v>
      </c>
      <c r="H3566" s="80">
        <v>0</v>
      </c>
      <c r="I3566" s="80">
        <v>0</v>
      </c>
      <c r="J3566" s="80">
        <v>45</v>
      </c>
      <c r="K3566" s="78">
        <v>177600</v>
      </c>
    </row>
    <row r="3567" spans="1:11">
      <c r="A3567" s="82" t="s">
        <v>113</v>
      </c>
      <c r="B3567" s="80">
        <v>60</v>
      </c>
      <c r="C3567" s="80">
        <f t="shared" si="151"/>
        <v>2791</v>
      </c>
      <c r="D3567" s="80">
        <v>0</v>
      </c>
      <c r="E3567" s="80">
        <v>0</v>
      </c>
      <c r="F3567" s="80">
        <v>0</v>
      </c>
      <c r="G3567" s="80">
        <v>0</v>
      </c>
      <c r="H3567" s="80">
        <v>0</v>
      </c>
      <c r="I3567" s="80">
        <v>0</v>
      </c>
      <c r="J3567" s="80">
        <v>46</v>
      </c>
      <c r="K3567" s="78">
        <v>193600</v>
      </c>
    </row>
    <row r="3568" spans="1:11">
      <c r="A3568" s="82" t="s">
        <v>113</v>
      </c>
      <c r="B3568" s="80">
        <v>60</v>
      </c>
      <c r="C3568" s="80">
        <f t="shared" si="151"/>
        <v>2833</v>
      </c>
      <c r="D3568" s="80">
        <v>0</v>
      </c>
      <c r="E3568" s="80">
        <v>0</v>
      </c>
      <c r="F3568" s="80">
        <v>0</v>
      </c>
      <c r="G3568" s="80">
        <v>0</v>
      </c>
      <c r="H3568" s="80">
        <v>0</v>
      </c>
      <c r="I3568" s="80">
        <v>0</v>
      </c>
      <c r="J3568" s="80">
        <v>47</v>
      </c>
      <c r="K3568" s="78">
        <v>209600</v>
      </c>
    </row>
    <row r="3569" spans="1:11">
      <c r="A3569" s="82" t="s">
        <v>113</v>
      </c>
      <c r="B3569" s="80">
        <v>60</v>
      </c>
      <c r="C3569" s="80">
        <f t="shared" si="151"/>
        <v>2875</v>
      </c>
      <c r="D3569" s="80">
        <v>0</v>
      </c>
      <c r="E3569" s="80">
        <v>0</v>
      </c>
      <c r="F3569" s="80">
        <v>0</v>
      </c>
      <c r="G3569" s="80">
        <v>0</v>
      </c>
      <c r="H3569" s="80">
        <v>0</v>
      </c>
      <c r="I3569" s="80">
        <v>0</v>
      </c>
      <c r="J3569" s="80">
        <v>48</v>
      </c>
      <c r="K3569" s="78">
        <v>227200</v>
      </c>
    </row>
    <row r="3570" spans="1:11">
      <c r="A3570" s="82" t="s">
        <v>113</v>
      </c>
      <c r="B3570" s="80">
        <v>60</v>
      </c>
      <c r="C3570" s="80">
        <f t="shared" si="151"/>
        <v>2917</v>
      </c>
      <c r="D3570" s="80">
        <v>0</v>
      </c>
      <c r="E3570" s="80">
        <v>0</v>
      </c>
      <c r="F3570" s="80">
        <v>0</v>
      </c>
      <c r="G3570" s="80">
        <v>0</v>
      </c>
      <c r="H3570" s="80">
        <v>0</v>
      </c>
      <c r="I3570" s="80">
        <v>0</v>
      </c>
      <c r="J3570" s="80">
        <v>49</v>
      </c>
      <c r="K3570" s="78">
        <v>246400</v>
      </c>
    </row>
    <row r="3571" spans="1:11">
      <c r="A3571" s="82" t="s">
        <v>113</v>
      </c>
      <c r="B3571" s="80">
        <v>60</v>
      </c>
      <c r="C3571" s="80">
        <f t="shared" si="151"/>
        <v>2959</v>
      </c>
      <c r="D3571" s="80">
        <v>0</v>
      </c>
      <c r="E3571" s="80">
        <v>0</v>
      </c>
      <c r="F3571" s="80">
        <v>0</v>
      </c>
      <c r="G3571" s="80">
        <v>0</v>
      </c>
      <c r="H3571" s="80">
        <v>0</v>
      </c>
      <c r="I3571" s="80">
        <v>0</v>
      </c>
      <c r="J3571" s="80">
        <v>50</v>
      </c>
      <c r="K3571" s="78">
        <v>267200</v>
      </c>
    </row>
    <row r="3572" spans="1:11">
      <c r="A3572" s="82" t="s">
        <v>113</v>
      </c>
      <c r="B3572" s="80">
        <v>60</v>
      </c>
      <c r="C3572" s="80">
        <f t="shared" si="151"/>
        <v>3001</v>
      </c>
      <c r="D3572" s="80">
        <v>0</v>
      </c>
      <c r="E3572" s="80">
        <v>0</v>
      </c>
      <c r="F3572" s="80">
        <v>0</v>
      </c>
      <c r="G3572" s="80">
        <v>0</v>
      </c>
      <c r="H3572" s="80">
        <v>0</v>
      </c>
      <c r="I3572" s="80">
        <v>0</v>
      </c>
      <c r="J3572" s="80">
        <v>51</v>
      </c>
      <c r="K3572" s="78">
        <v>288800</v>
      </c>
    </row>
    <row r="3573" spans="1:11">
      <c r="A3573" s="82" t="s">
        <v>113</v>
      </c>
      <c r="B3573" s="80">
        <v>60</v>
      </c>
      <c r="C3573" s="80">
        <f t="shared" si="151"/>
        <v>3043</v>
      </c>
      <c r="D3573" s="80">
        <v>0</v>
      </c>
      <c r="E3573" s="80">
        <v>0</v>
      </c>
      <c r="F3573" s="80">
        <v>0</v>
      </c>
      <c r="G3573" s="80">
        <v>0</v>
      </c>
      <c r="H3573" s="80">
        <v>0</v>
      </c>
      <c r="I3573" s="80">
        <v>0</v>
      </c>
      <c r="J3573" s="80">
        <v>52</v>
      </c>
      <c r="K3573" s="78">
        <v>312000</v>
      </c>
    </row>
    <row r="3574" spans="1:11">
      <c r="A3574" s="82" t="s">
        <v>113</v>
      </c>
      <c r="B3574" s="80">
        <v>60</v>
      </c>
      <c r="C3574" s="80">
        <f t="shared" si="151"/>
        <v>3085</v>
      </c>
      <c r="D3574" s="80">
        <v>0</v>
      </c>
      <c r="E3574" s="80">
        <v>0</v>
      </c>
      <c r="F3574" s="80">
        <v>0</v>
      </c>
      <c r="G3574" s="80">
        <v>0</v>
      </c>
      <c r="H3574" s="80">
        <v>0</v>
      </c>
      <c r="I3574" s="80">
        <v>0</v>
      </c>
      <c r="J3574" s="80">
        <v>53</v>
      </c>
      <c r="K3574" s="78">
        <v>336000</v>
      </c>
    </row>
    <row r="3575" spans="1:11">
      <c r="A3575" s="82" t="s">
        <v>113</v>
      </c>
      <c r="B3575" s="80">
        <v>60</v>
      </c>
      <c r="C3575" s="80">
        <f t="shared" si="151"/>
        <v>3127</v>
      </c>
      <c r="D3575" s="80">
        <v>0</v>
      </c>
      <c r="E3575" s="80">
        <v>0</v>
      </c>
      <c r="F3575" s="80">
        <v>0</v>
      </c>
      <c r="G3575" s="80">
        <v>0</v>
      </c>
      <c r="H3575" s="80">
        <v>0</v>
      </c>
      <c r="I3575" s="80">
        <v>0</v>
      </c>
      <c r="J3575" s="80">
        <v>54</v>
      </c>
      <c r="K3575" s="78">
        <v>362400</v>
      </c>
    </row>
    <row r="3576" spans="1:11">
      <c r="A3576" s="82" t="s">
        <v>113</v>
      </c>
      <c r="B3576" s="80">
        <v>60</v>
      </c>
      <c r="C3576" s="80">
        <f t="shared" si="151"/>
        <v>3169</v>
      </c>
      <c r="D3576" s="80">
        <v>0</v>
      </c>
      <c r="E3576" s="80">
        <v>0</v>
      </c>
      <c r="F3576" s="80">
        <v>0</v>
      </c>
      <c r="G3576" s="80">
        <v>0</v>
      </c>
      <c r="H3576" s="80">
        <v>0</v>
      </c>
      <c r="I3576" s="80">
        <v>0</v>
      </c>
      <c r="J3576" s="80">
        <v>55</v>
      </c>
      <c r="K3576" s="78">
        <v>390400</v>
      </c>
    </row>
    <row r="3577" spans="1:11">
      <c r="A3577" s="82" t="s">
        <v>113</v>
      </c>
      <c r="B3577" s="80">
        <v>60</v>
      </c>
      <c r="C3577" s="80">
        <f t="shared" si="151"/>
        <v>3211</v>
      </c>
      <c r="D3577" s="80">
        <v>0</v>
      </c>
      <c r="E3577" s="80">
        <v>0</v>
      </c>
      <c r="F3577" s="80">
        <v>0</v>
      </c>
      <c r="G3577" s="80">
        <v>0</v>
      </c>
      <c r="H3577" s="80">
        <v>0</v>
      </c>
      <c r="I3577" s="80">
        <v>0</v>
      </c>
      <c r="J3577" s="80">
        <v>56</v>
      </c>
      <c r="K3577" s="78">
        <v>419200</v>
      </c>
    </row>
    <row r="3578" spans="1:11">
      <c r="A3578" s="82" t="s">
        <v>113</v>
      </c>
      <c r="B3578" s="80">
        <v>60</v>
      </c>
      <c r="C3578" s="80">
        <f t="shared" si="151"/>
        <v>3253</v>
      </c>
      <c r="D3578" s="80">
        <v>0</v>
      </c>
      <c r="E3578" s="80">
        <v>0</v>
      </c>
      <c r="F3578" s="80">
        <v>0</v>
      </c>
      <c r="G3578" s="80">
        <v>0</v>
      </c>
      <c r="H3578" s="80">
        <v>0</v>
      </c>
      <c r="I3578" s="80">
        <v>0</v>
      </c>
      <c r="J3578" s="80">
        <v>57</v>
      </c>
      <c r="K3578" s="78">
        <v>450400</v>
      </c>
    </row>
    <row r="3579" spans="1:11">
      <c r="A3579" s="82" t="s">
        <v>113</v>
      </c>
      <c r="B3579" s="80">
        <v>60</v>
      </c>
      <c r="C3579" s="80">
        <f t="shared" si="151"/>
        <v>3295</v>
      </c>
      <c r="D3579" s="80">
        <v>0</v>
      </c>
      <c r="E3579" s="80">
        <v>0</v>
      </c>
      <c r="F3579" s="80">
        <v>0</v>
      </c>
      <c r="G3579" s="80">
        <v>0</v>
      </c>
      <c r="H3579" s="80">
        <v>0</v>
      </c>
      <c r="I3579" s="80">
        <v>0</v>
      </c>
      <c r="J3579" s="80">
        <v>58</v>
      </c>
      <c r="K3579" s="78">
        <v>484000</v>
      </c>
    </row>
    <row r="3580" spans="1:11">
      <c r="A3580" s="82" t="s">
        <v>113</v>
      </c>
      <c r="B3580" s="80">
        <v>60</v>
      </c>
      <c r="C3580" s="80">
        <f t="shared" si="151"/>
        <v>3337</v>
      </c>
      <c r="D3580" s="80">
        <v>0</v>
      </c>
      <c r="E3580" s="80">
        <v>0</v>
      </c>
      <c r="F3580" s="80">
        <v>0</v>
      </c>
      <c r="G3580" s="80">
        <v>0</v>
      </c>
      <c r="H3580" s="80">
        <v>0</v>
      </c>
      <c r="I3580" s="80">
        <v>0</v>
      </c>
      <c r="J3580" s="80">
        <v>59</v>
      </c>
      <c r="K3580" s="78">
        <v>518400</v>
      </c>
    </row>
    <row r="3581" spans="1:11">
      <c r="A3581" s="82" t="s">
        <v>113</v>
      </c>
      <c r="B3581" s="80">
        <v>60</v>
      </c>
      <c r="C3581" s="80">
        <f t="shared" si="151"/>
        <v>3379</v>
      </c>
      <c r="D3581" s="80">
        <v>0</v>
      </c>
      <c r="E3581" s="80">
        <v>0</v>
      </c>
      <c r="F3581" s="80">
        <v>0</v>
      </c>
      <c r="G3581" s="80">
        <v>0</v>
      </c>
      <c r="H3581" s="80">
        <v>0</v>
      </c>
      <c r="I3581" s="80">
        <v>0</v>
      </c>
      <c r="J3581" s="80">
        <v>60</v>
      </c>
      <c r="K3581" s="78">
        <v>556000</v>
      </c>
    </row>
    <row r="3582" spans="1:11">
      <c r="A3582" s="82" t="s">
        <v>113</v>
      </c>
      <c r="B3582" s="80">
        <v>60</v>
      </c>
      <c r="C3582" s="80">
        <f t="shared" si="151"/>
        <v>3421</v>
      </c>
      <c r="D3582" s="80">
        <v>0</v>
      </c>
      <c r="E3582" s="80">
        <v>0</v>
      </c>
      <c r="F3582" s="80">
        <v>0</v>
      </c>
      <c r="G3582" s="80">
        <v>0</v>
      </c>
      <c r="H3582" s="80">
        <v>0</v>
      </c>
      <c r="I3582" s="80">
        <v>0</v>
      </c>
      <c r="J3582" s="80">
        <v>61</v>
      </c>
      <c r="K3582" s="78">
        <v>595200</v>
      </c>
    </row>
    <row r="3583" spans="1:11">
      <c r="A3583" s="82" t="s">
        <v>113</v>
      </c>
      <c r="B3583" s="80">
        <v>60</v>
      </c>
      <c r="C3583" s="80">
        <f t="shared" si="151"/>
        <v>3463</v>
      </c>
      <c r="D3583" s="80">
        <v>0</v>
      </c>
      <c r="E3583" s="80">
        <v>0</v>
      </c>
      <c r="F3583" s="80">
        <v>0</v>
      </c>
      <c r="G3583" s="80">
        <v>0</v>
      </c>
      <c r="H3583" s="80">
        <v>0</v>
      </c>
      <c r="I3583" s="80">
        <v>0</v>
      </c>
      <c r="J3583" s="80">
        <v>62</v>
      </c>
      <c r="K3583" s="78">
        <v>636800</v>
      </c>
    </row>
    <row r="3584" spans="1:11">
      <c r="A3584" s="82" t="s">
        <v>113</v>
      </c>
      <c r="B3584" s="80">
        <v>60</v>
      </c>
      <c r="C3584" s="80">
        <f t="shared" si="151"/>
        <v>3505</v>
      </c>
      <c r="D3584" s="80">
        <v>0</v>
      </c>
      <c r="E3584" s="80">
        <v>0</v>
      </c>
      <c r="F3584" s="80">
        <v>0</v>
      </c>
      <c r="G3584" s="80">
        <v>0</v>
      </c>
      <c r="H3584" s="80">
        <v>0</v>
      </c>
      <c r="I3584" s="80">
        <v>0</v>
      </c>
      <c r="J3584" s="80">
        <v>63</v>
      </c>
      <c r="K3584" s="78">
        <v>680800</v>
      </c>
    </row>
    <row r="3585" spans="1:11">
      <c r="A3585" s="82" t="s">
        <v>113</v>
      </c>
      <c r="B3585" s="80">
        <v>60</v>
      </c>
      <c r="C3585" s="80">
        <f t="shared" si="151"/>
        <v>3547</v>
      </c>
      <c r="D3585" s="80">
        <v>0</v>
      </c>
      <c r="E3585" s="80">
        <v>0</v>
      </c>
      <c r="F3585" s="80">
        <v>0</v>
      </c>
      <c r="G3585" s="80">
        <v>0</v>
      </c>
      <c r="H3585" s="80">
        <v>0</v>
      </c>
      <c r="I3585" s="80">
        <v>0</v>
      </c>
      <c r="J3585" s="80">
        <v>64</v>
      </c>
      <c r="K3585" s="78">
        <v>726400</v>
      </c>
    </row>
    <row r="3586" spans="1:11">
      <c r="A3586" s="82" t="s">
        <v>113</v>
      </c>
      <c r="B3586" s="80">
        <v>60</v>
      </c>
      <c r="C3586" s="80">
        <f t="shared" si="151"/>
        <v>3589</v>
      </c>
      <c r="D3586" s="80">
        <v>0</v>
      </c>
      <c r="E3586" s="80">
        <v>0</v>
      </c>
      <c r="F3586" s="80">
        <v>0</v>
      </c>
      <c r="G3586" s="80">
        <v>0</v>
      </c>
      <c r="H3586" s="80">
        <v>0</v>
      </c>
      <c r="I3586" s="80">
        <v>0</v>
      </c>
      <c r="J3586" s="80">
        <v>65</v>
      </c>
      <c r="K3586" s="78">
        <v>776000</v>
      </c>
    </row>
    <row r="3587" spans="1:11">
      <c r="A3587" s="82" t="s">
        <v>113</v>
      </c>
      <c r="B3587" s="80">
        <v>60</v>
      </c>
      <c r="C3587" s="80">
        <f t="shared" ref="C3587:C3601" si="152">901+42*(J3587-1)</f>
        <v>3631</v>
      </c>
      <c r="D3587" s="80">
        <v>0</v>
      </c>
      <c r="E3587" s="80">
        <v>0</v>
      </c>
      <c r="F3587" s="80">
        <v>0</v>
      </c>
      <c r="G3587" s="80">
        <v>0</v>
      </c>
      <c r="H3587" s="80">
        <v>0</v>
      </c>
      <c r="I3587" s="80">
        <v>0</v>
      </c>
      <c r="J3587" s="80">
        <v>66</v>
      </c>
      <c r="K3587" s="78">
        <v>826400</v>
      </c>
    </row>
    <row r="3588" spans="1:11">
      <c r="A3588" s="82" t="s">
        <v>113</v>
      </c>
      <c r="B3588" s="80">
        <v>60</v>
      </c>
      <c r="C3588" s="80">
        <f t="shared" si="152"/>
        <v>3673</v>
      </c>
      <c r="D3588" s="80">
        <v>0</v>
      </c>
      <c r="E3588" s="80">
        <v>0</v>
      </c>
      <c r="F3588" s="80">
        <v>0</v>
      </c>
      <c r="G3588" s="80">
        <v>0</v>
      </c>
      <c r="H3588" s="80">
        <v>0</v>
      </c>
      <c r="I3588" s="80">
        <v>0</v>
      </c>
      <c r="J3588" s="80">
        <v>67</v>
      </c>
      <c r="K3588" s="78">
        <v>881600</v>
      </c>
    </row>
    <row r="3589" spans="1:11">
      <c r="A3589" s="82" t="s">
        <v>113</v>
      </c>
      <c r="B3589" s="80">
        <v>60</v>
      </c>
      <c r="C3589" s="80">
        <f t="shared" si="152"/>
        <v>3715</v>
      </c>
      <c r="D3589" s="80">
        <v>0</v>
      </c>
      <c r="E3589" s="80">
        <v>0</v>
      </c>
      <c r="F3589" s="80">
        <v>0</v>
      </c>
      <c r="G3589" s="80">
        <v>0</v>
      </c>
      <c r="H3589" s="80">
        <v>0</v>
      </c>
      <c r="I3589" s="80">
        <v>0</v>
      </c>
      <c r="J3589" s="80">
        <v>68</v>
      </c>
      <c r="K3589" s="78">
        <v>939200</v>
      </c>
    </row>
    <row r="3590" spans="1:11">
      <c r="A3590" s="82" t="s">
        <v>113</v>
      </c>
      <c r="B3590" s="80">
        <v>60</v>
      </c>
      <c r="C3590" s="80">
        <f t="shared" si="152"/>
        <v>3757</v>
      </c>
      <c r="D3590" s="80">
        <v>0</v>
      </c>
      <c r="E3590" s="80">
        <v>0</v>
      </c>
      <c r="F3590" s="80">
        <v>0</v>
      </c>
      <c r="G3590" s="80">
        <v>0</v>
      </c>
      <c r="H3590" s="80">
        <v>0</v>
      </c>
      <c r="I3590" s="80">
        <v>0</v>
      </c>
      <c r="J3590" s="80">
        <v>69</v>
      </c>
      <c r="K3590" s="78">
        <v>999200</v>
      </c>
    </row>
    <row r="3591" spans="1:11">
      <c r="A3591" s="82" t="s">
        <v>113</v>
      </c>
      <c r="B3591" s="80">
        <v>60</v>
      </c>
      <c r="C3591" s="80">
        <f t="shared" si="152"/>
        <v>3799</v>
      </c>
      <c r="D3591" s="80">
        <v>0</v>
      </c>
      <c r="E3591" s="80">
        <v>0</v>
      </c>
      <c r="F3591" s="80">
        <v>0</v>
      </c>
      <c r="G3591" s="80">
        <v>0</v>
      </c>
      <c r="H3591" s="80">
        <v>0</v>
      </c>
      <c r="I3591" s="80">
        <v>0</v>
      </c>
      <c r="J3591" s="80">
        <v>70</v>
      </c>
      <c r="K3591" s="78">
        <v>1062400</v>
      </c>
    </row>
    <row r="3592" spans="1:11">
      <c r="A3592" s="82" t="s">
        <v>113</v>
      </c>
      <c r="B3592" s="80">
        <v>60</v>
      </c>
      <c r="C3592" s="80">
        <f t="shared" si="152"/>
        <v>3841</v>
      </c>
      <c r="D3592" s="80">
        <v>0</v>
      </c>
      <c r="E3592" s="80">
        <v>0</v>
      </c>
      <c r="F3592" s="80">
        <v>0</v>
      </c>
      <c r="G3592" s="80">
        <v>0</v>
      </c>
      <c r="H3592" s="80">
        <v>0</v>
      </c>
      <c r="I3592" s="80">
        <v>0</v>
      </c>
      <c r="J3592" s="80">
        <v>71</v>
      </c>
      <c r="K3592" s="78">
        <v>1129600</v>
      </c>
    </row>
    <row r="3593" spans="1:11">
      <c r="A3593" s="82" t="s">
        <v>113</v>
      </c>
      <c r="B3593" s="80">
        <v>60</v>
      </c>
      <c r="C3593" s="80">
        <f t="shared" si="152"/>
        <v>3883</v>
      </c>
      <c r="D3593" s="80">
        <v>0</v>
      </c>
      <c r="E3593" s="80">
        <v>0</v>
      </c>
      <c r="F3593" s="80">
        <v>0</v>
      </c>
      <c r="G3593" s="80">
        <v>0</v>
      </c>
      <c r="H3593" s="80">
        <v>0</v>
      </c>
      <c r="I3593" s="80">
        <v>0</v>
      </c>
      <c r="J3593" s="80">
        <v>72</v>
      </c>
      <c r="K3593" s="78">
        <v>1199200</v>
      </c>
    </row>
    <row r="3594" spans="1:11">
      <c r="A3594" s="82" t="s">
        <v>113</v>
      </c>
      <c r="B3594" s="80">
        <v>60</v>
      </c>
      <c r="C3594" s="80">
        <f t="shared" si="152"/>
        <v>3925</v>
      </c>
      <c r="D3594" s="80">
        <v>0</v>
      </c>
      <c r="E3594" s="80">
        <v>0</v>
      </c>
      <c r="F3594" s="80">
        <v>0</v>
      </c>
      <c r="G3594" s="80">
        <v>0</v>
      </c>
      <c r="H3594" s="80">
        <v>0</v>
      </c>
      <c r="I3594" s="80">
        <v>0</v>
      </c>
      <c r="J3594" s="80">
        <v>73</v>
      </c>
      <c r="K3594" s="78">
        <v>1273600</v>
      </c>
    </row>
    <row r="3595" spans="1:11">
      <c r="A3595" s="82" t="s">
        <v>113</v>
      </c>
      <c r="B3595" s="80">
        <v>60</v>
      </c>
      <c r="C3595" s="80">
        <f t="shared" si="152"/>
        <v>3967</v>
      </c>
      <c r="D3595" s="80">
        <v>0</v>
      </c>
      <c r="E3595" s="80">
        <v>0</v>
      </c>
      <c r="F3595" s="80">
        <v>0</v>
      </c>
      <c r="G3595" s="80">
        <v>0</v>
      </c>
      <c r="H3595" s="80">
        <v>0</v>
      </c>
      <c r="I3595" s="80">
        <v>0</v>
      </c>
      <c r="J3595" s="80">
        <v>74</v>
      </c>
      <c r="K3595" s="78">
        <v>1352000</v>
      </c>
    </row>
    <row r="3596" spans="1:11">
      <c r="A3596" s="82" t="s">
        <v>113</v>
      </c>
      <c r="B3596" s="80">
        <v>60</v>
      </c>
      <c r="C3596" s="80">
        <f t="shared" si="152"/>
        <v>4009</v>
      </c>
      <c r="D3596" s="80">
        <v>0</v>
      </c>
      <c r="E3596" s="80">
        <v>0</v>
      </c>
      <c r="F3596" s="80">
        <v>0</v>
      </c>
      <c r="G3596" s="80">
        <v>0</v>
      </c>
      <c r="H3596" s="80">
        <v>0</v>
      </c>
      <c r="I3596" s="80">
        <v>0</v>
      </c>
      <c r="J3596" s="80">
        <v>75</v>
      </c>
      <c r="K3596" s="78">
        <v>1433600</v>
      </c>
    </row>
    <row r="3597" spans="1:11">
      <c r="A3597" s="82" t="s">
        <v>113</v>
      </c>
      <c r="B3597" s="80">
        <v>60</v>
      </c>
      <c r="C3597" s="80">
        <f t="shared" si="152"/>
        <v>4051</v>
      </c>
      <c r="D3597" s="80">
        <v>0</v>
      </c>
      <c r="E3597" s="80">
        <v>0</v>
      </c>
      <c r="F3597" s="80">
        <v>0</v>
      </c>
      <c r="G3597" s="80">
        <v>0</v>
      </c>
      <c r="H3597" s="80">
        <v>0</v>
      </c>
      <c r="I3597" s="80">
        <v>0</v>
      </c>
      <c r="J3597" s="80">
        <v>76</v>
      </c>
      <c r="K3597" s="78">
        <v>1518400</v>
      </c>
    </row>
    <row r="3598" spans="1:11">
      <c r="A3598" s="82" t="s">
        <v>113</v>
      </c>
      <c r="B3598" s="80">
        <v>60</v>
      </c>
      <c r="C3598" s="80">
        <f t="shared" si="152"/>
        <v>4093</v>
      </c>
      <c r="D3598" s="80">
        <v>0</v>
      </c>
      <c r="E3598" s="80">
        <v>0</v>
      </c>
      <c r="F3598" s="80">
        <v>0</v>
      </c>
      <c r="G3598" s="80">
        <v>0</v>
      </c>
      <c r="H3598" s="80">
        <v>0</v>
      </c>
      <c r="I3598" s="80">
        <v>0</v>
      </c>
      <c r="J3598" s="80">
        <v>77</v>
      </c>
      <c r="K3598" s="78">
        <v>1608800</v>
      </c>
    </row>
    <row r="3599" spans="1:11">
      <c r="A3599" s="82" t="s">
        <v>113</v>
      </c>
      <c r="B3599" s="80">
        <v>60</v>
      </c>
      <c r="C3599" s="80">
        <f t="shared" si="152"/>
        <v>4135</v>
      </c>
      <c r="D3599" s="80">
        <v>0</v>
      </c>
      <c r="E3599" s="80">
        <v>0</v>
      </c>
      <c r="F3599" s="80">
        <v>0</v>
      </c>
      <c r="G3599" s="80">
        <v>0</v>
      </c>
      <c r="H3599" s="80">
        <v>0</v>
      </c>
      <c r="I3599" s="80">
        <v>0</v>
      </c>
      <c r="J3599" s="80">
        <v>78</v>
      </c>
      <c r="K3599" s="78">
        <v>1703200</v>
      </c>
    </row>
    <row r="3600" spans="1:11">
      <c r="A3600" s="82" t="s">
        <v>113</v>
      </c>
      <c r="B3600" s="80">
        <v>60</v>
      </c>
      <c r="C3600" s="80">
        <f t="shared" si="152"/>
        <v>4177</v>
      </c>
      <c r="D3600" s="80">
        <v>0</v>
      </c>
      <c r="E3600" s="80">
        <v>0</v>
      </c>
      <c r="F3600" s="80">
        <v>0</v>
      </c>
      <c r="G3600" s="80">
        <v>0</v>
      </c>
      <c r="H3600" s="80">
        <v>0</v>
      </c>
      <c r="I3600" s="80">
        <v>0</v>
      </c>
      <c r="J3600" s="80">
        <v>79</v>
      </c>
      <c r="K3600" s="78">
        <v>1803200</v>
      </c>
    </row>
    <row r="3601" spans="1:11">
      <c r="A3601" s="82" t="s">
        <v>113</v>
      </c>
      <c r="B3601" s="80">
        <v>60</v>
      </c>
      <c r="C3601" s="80">
        <f t="shared" si="152"/>
        <v>4219</v>
      </c>
      <c r="D3601" s="80">
        <v>0</v>
      </c>
      <c r="E3601" s="80">
        <v>0</v>
      </c>
      <c r="F3601" s="80">
        <v>0</v>
      </c>
      <c r="G3601" s="80">
        <v>0</v>
      </c>
      <c r="H3601" s="80">
        <v>0</v>
      </c>
      <c r="I3601" s="80">
        <v>0</v>
      </c>
      <c r="J3601" s="80">
        <v>80</v>
      </c>
      <c r="K3601" s="78">
        <v>1906400</v>
      </c>
    </row>
    <row r="3602" spans="1:11">
      <c r="A3602" s="83" t="s">
        <v>114</v>
      </c>
      <c r="B3602" s="80">
        <v>80</v>
      </c>
      <c r="C3602" s="80">
        <f>1355+58*(J3602-1)</f>
        <v>1355</v>
      </c>
      <c r="D3602" s="80">
        <v>0</v>
      </c>
      <c r="E3602" s="80">
        <v>0</v>
      </c>
      <c r="F3602" s="80">
        <v>0</v>
      </c>
      <c r="G3602" s="80">
        <v>0</v>
      </c>
      <c r="H3602" s="80">
        <v>0</v>
      </c>
      <c r="I3602" s="80">
        <v>0</v>
      </c>
      <c r="J3602" s="80">
        <v>1</v>
      </c>
      <c r="K3602" s="78">
        <v>176</v>
      </c>
    </row>
    <row r="3603" spans="1:11">
      <c r="A3603" s="83" t="s">
        <v>114</v>
      </c>
      <c r="B3603" s="80">
        <v>80</v>
      </c>
      <c r="C3603" s="80">
        <f t="shared" ref="C3603:C3666" si="153">1355+58*(J3603-1)</f>
        <v>1413</v>
      </c>
      <c r="D3603" s="80">
        <v>0</v>
      </c>
      <c r="E3603" s="80">
        <v>0</v>
      </c>
      <c r="F3603" s="80">
        <v>0</v>
      </c>
      <c r="G3603" s="80">
        <v>0</v>
      </c>
      <c r="H3603" s="80">
        <v>0</v>
      </c>
      <c r="I3603" s="80">
        <v>0</v>
      </c>
      <c r="J3603" s="80">
        <v>2</v>
      </c>
      <c r="K3603" s="78">
        <v>240</v>
      </c>
    </row>
    <row r="3604" spans="1:11">
      <c r="A3604" s="83" t="s">
        <v>114</v>
      </c>
      <c r="B3604" s="80">
        <v>80</v>
      </c>
      <c r="C3604" s="80">
        <f t="shared" si="153"/>
        <v>1471</v>
      </c>
      <c r="D3604" s="80">
        <v>0</v>
      </c>
      <c r="E3604" s="80">
        <v>0</v>
      </c>
      <c r="F3604" s="80">
        <v>0</v>
      </c>
      <c r="G3604" s="80">
        <v>0</v>
      </c>
      <c r="H3604" s="80">
        <v>0</v>
      </c>
      <c r="I3604" s="80">
        <v>0</v>
      </c>
      <c r="J3604" s="80">
        <v>3</v>
      </c>
      <c r="K3604" s="78">
        <v>312</v>
      </c>
    </row>
    <row r="3605" spans="1:11">
      <c r="A3605" s="83" t="s">
        <v>114</v>
      </c>
      <c r="B3605" s="80">
        <v>80</v>
      </c>
      <c r="C3605" s="80">
        <f t="shared" si="153"/>
        <v>1529</v>
      </c>
      <c r="D3605" s="80">
        <v>0</v>
      </c>
      <c r="E3605" s="80">
        <v>0</v>
      </c>
      <c r="F3605" s="80">
        <v>0</v>
      </c>
      <c r="G3605" s="80">
        <v>0</v>
      </c>
      <c r="H3605" s="80">
        <v>0</v>
      </c>
      <c r="I3605" s="80">
        <v>0</v>
      </c>
      <c r="J3605" s="80">
        <v>4</v>
      </c>
      <c r="K3605" s="78">
        <v>400</v>
      </c>
    </row>
    <row r="3606" spans="1:11">
      <c r="A3606" s="83" t="s">
        <v>114</v>
      </c>
      <c r="B3606" s="80">
        <v>80</v>
      </c>
      <c r="C3606" s="80">
        <f t="shared" si="153"/>
        <v>1587</v>
      </c>
      <c r="D3606" s="80">
        <v>0</v>
      </c>
      <c r="E3606" s="80">
        <v>0</v>
      </c>
      <c r="F3606" s="80">
        <v>0</v>
      </c>
      <c r="G3606" s="80">
        <v>0</v>
      </c>
      <c r="H3606" s="80">
        <v>0</v>
      </c>
      <c r="I3606" s="80">
        <v>0</v>
      </c>
      <c r="J3606" s="80">
        <v>5</v>
      </c>
      <c r="K3606" s="78">
        <v>520</v>
      </c>
    </row>
    <row r="3607" spans="1:11">
      <c r="A3607" s="83" t="s">
        <v>114</v>
      </c>
      <c r="B3607" s="80">
        <v>80</v>
      </c>
      <c r="C3607" s="80">
        <f t="shared" si="153"/>
        <v>1645</v>
      </c>
      <c r="D3607" s="80">
        <v>0</v>
      </c>
      <c r="E3607" s="80">
        <v>0</v>
      </c>
      <c r="F3607" s="80">
        <v>0</v>
      </c>
      <c r="G3607" s="80">
        <v>0</v>
      </c>
      <c r="H3607" s="80">
        <v>0</v>
      </c>
      <c r="I3607" s="80">
        <v>0</v>
      </c>
      <c r="J3607" s="80">
        <v>6</v>
      </c>
      <c r="K3607" s="78">
        <v>704</v>
      </c>
    </row>
    <row r="3608" spans="1:11">
      <c r="A3608" s="83" t="s">
        <v>114</v>
      </c>
      <c r="B3608" s="80">
        <v>80</v>
      </c>
      <c r="C3608" s="80">
        <f t="shared" si="153"/>
        <v>1703</v>
      </c>
      <c r="D3608" s="80">
        <v>0</v>
      </c>
      <c r="E3608" s="80">
        <v>0</v>
      </c>
      <c r="F3608" s="80">
        <v>0</v>
      </c>
      <c r="G3608" s="80">
        <v>0</v>
      </c>
      <c r="H3608" s="80">
        <v>0</v>
      </c>
      <c r="I3608" s="80">
        <v>0</v>
      </c>
      <c r="J3608" s="80">
        <v>7</v>
      </c>
      <c r="K3608" s="78">
        <v>960</v>
      </c>
    </row>
    <row r="3609" spans="1:11">
      <c r="A3609" s="83" t="s">
        <v>114</v>
      </c>
      <c r="B3609" s="80">
        <v>80</v>
      </c>
      <c r="C3609" s="80">
        <f t="shared" si="153"/>
        <v>1761</v>
      </c>
      <c r="D3609" s="80">
        <v>0</v>
      </c>
      <c r="E3609" s="80">
        <v>0</v>
      </c>
      <c r="F3609" s="80">
        <v>0</v>
      </c>
      <c r="G3609" s="80">
        <v>0</v>
      </c>
      <c r="H3609" s="80">
        <v>0</v>
      </c>
      <c r="I3609" s="80">
        <v>0</v>
      </c>
      <c r="J3609" s="80">
        <v>8</v>
      </c>
      <c r="K3609" s="78">
        <v>1200</v>
      </c>
    </row>
    <row r="3610" spans="1:11">
      <c r="A3610" s="83" t="s">
        <v>114</v>
      </c>
      <c r="B3610" s="80">
        <v>80</v>
      </c>
      <c r="C3610" s="80">
        <f t="shared" si="153"/>
        <v>1819</v>
      </c>
      <c r="D3610" s="80">
        <v>0</v>
      </c>
      <c r="E3610" s="80">
        <v>0</v>
      </c>
      <c r="F3610" s="80">
        <v>0</v>
      </c>
      <c r="G3610" s="80">
        <v>0</v>
      </c>
      <c r="H3610" s="80">
        <v>0</v>
      </c>
      <c r="I3610" s="80">
        <v>0</v>
      </c>
      <c r="J3610" s="80">
        <v>9</v>
      </c>
      <c r="K3610" s="78">
        <v>1440</v>
      </c>
    </row>
    <row r="3611" spans="1:11">
      <c r="A3611" s="83" t="s">
        <v>114</v>
      </c>
      <c r="B3611" s="80">
        <v>80</v>
      </c>
      <c r="C3611" s="80">
        <f t="shared" si="153"/>
        <v>1877</v>
      </c>
      <c r="D3611" s="80">
        <v>0</v>
      </c>
      <c r="E3611" s="80">
        <v>0</v>
      </c>
      <c r="F3611" s="80">
        <v>0</v>
      </c>
      <c r="G3611" s="80">
        <v>0</v>
      </c>
      <c r="H3611" s="80">
        <v>0</v>
      </c>
      <c r="I3611" s="80">
        <v>0</v>
      </c>
      <c r="J3611" s="80">
        <v>10</v>
      </c>
      <c r="K3611" s="78">
        <v>1840</v>
      </c>
    </row>
    <row r="3612" spans="1:11">
      <c r="A3612" s="83" t="s">
        <v>114</v>
      </c>
      <c r="B3612" s="80">
        <v>80</v>
      </c>
      <c r="C3612" s="80">
        <f t="shared" si="153"/>
        <v>1935</v>
      </c>
      <c r="D3612" s="80">
        <v>0</v>
      </c>
      <c r="E3612" s="80">
        <v>0</v>
      </c>
      <c r="F3612" s="80">
        <v>0</v>
      </c>
      <c r="G3612" s="80">
        <v>0</v>
      </c>
      <c r="H3612" s="80">
        <v>0</v>
      </c>
      <c r="I3612" s="80">
        <v>0</v>
      </c>
      <c r="J3612" s="80">
        <v>11</v>
      </c>
      <c r="K3612" s="78">
        <v>2320</v>
      </c>
    </row>
    <row r="3613" spans="1:11">
      <c r="A3613" s="83" t="s">
        <v>114</v>
      </c>
      <c r="B3613" s="80">
        <v>80</v>
      </c>
      <c r="C3613" s="80">
        <f t="shared" si="153"/>
        <v>1993</v>
      </c>
      <c r="D3613" s="80">
        <v>0</v>
      </c>
      <c r="E3613" s="80">
        <v>0</v>
      </c>
      <c r="F3613" s="80">
        <v>0</v>
      </c>
      <c r="G3613" s="80">
        <v>0</v>
      </c>
      <c r="H3613" s="80">
        <v>0</v>
      </c>
      <c r="I3613" s="80">
        <v>0</v>
      </c>
      <c r="J3613" s="80">
        <v>12</v>
      </c>
      <c r="K3613" s="78">
        <v>2720</v>
      </c>
    </row>
    <row r="3614" spans="1:11">
      <c r="A3614" s="83" t="s">
        <v>114</v>
      </c>
      <c r="B3614" s="80">
        <v>80</v>
      </c>
      <c r="C3614" s="80">
        <f t="shared" si="153"/>
        <v>2051</v>
      </c>
      <c r="D3614" s="80">
        <v>0</v>
      </c>
      <c r="E3614" s="80">
        <v>0</v>
      </c>
      <c r="F3614" s="80">
        <v>0</v>
      </c>
      <c r="G3614" s="80">
        <v>0</v>
      </c>
      <c r="H3614" s="80">
        <v>0</v>
      </c>
      <c r="I3614" s="80">
        <v>0</v>
      </c>
      <c r="J3614" s="80">
        <v>13</v>
      </c>
      <c r="K3614" s="78">
        <v>3360</v>
      </c>
    </row>
    <row r="3615" spans="1:11">
      <c r="A3615" s="83" t="s">
        <v>114</v>
      </c>
      <c r="B3615" s="80">
        <v>80</v>
      </c>
      <c r="C3615" s="80">
        <f t="shared" si="153"/>
        <v>2109</v>
      </c>
      <c r="D3615" s="80">
        <v>0</v>
      </c>
      <c r="E3615" s="80">
        <v>0</v>
      </c>
      <c r="F3615" s="80">
        <v>0</v>
      </c>
      <c r="G3615" s="80">
        <v>0</v>
      </c>
      <c r="H3615" s="80">
        <v>0</v>
      </c>
      <c r="I3615" s="80">
        <v>0</v>
      </c>
      <c r="J3615" s="80">
        <v>14</v>
      </c>
      <c r="K3615" s="78">
        <v>4000</v>
      </c>
    </row>
    <row r="3616" spans="1:11">
      <c r="A3616" s="83" t="s">
        <v>114</v>
      </c>
      <c r="B3616" s="80">
        <v>80</v>
      </c>
      <c r="C3616" s="80">
        <f t="shared" si="153"/>
        <v>2167</v>
      </c>
      <c r="D3616" s="80">
        <v>0</v>
      </c>
      <c r="E3616" s="80">
        <v>0</v>
      </c>
      <c r="F3616" s="80">
        <v>0</v>
      </c>
      <c r="G3616" s="80">
        <v>0</v>
      </c>
      <c r="H3616" s="80">
        <v>0</v>
      </c>
      <c r="I3616" s="80">
        <v>0</v>
      </c>
      <c r="J3616" s="80">
        <v>15</v>
      </c>
      <c r="K3616" s="78">
        <v>4880</v>
      </c>
    </row>
    <row r="3617" spans="1:11">
      <c r="A3617" s="83" t="s">
        <v>114</v>
      </c>
      <c r="B3617" s="80">
        <v>80</v>
      </c>
      <c r="C3617" s="80">
        <f t="shared" si="153"/>
        <v>2225</v>
      </c>
      <c r="D3617" s="80">
        <v>0</v>
      </c>
      <c r="E3617" s="80">
        <v>0</v>
      </c>
      <c r="F3617" s="80">
        <v>0</v>
      </c>
      <c r="G3617" s="80">
        <v>0</v>
      </c>
      <c r="H3617" s="80">
        <v>0</v>
      </c>
      <c r="I3617" s="80">
        <v>0</v>
      </c>
      <c r="J3617" s="80">
        <v>16</v>
      </c>
      <c r="K3617" s="78">
        <v>5760</v>
      </c>
    </row>
    <row r="3618" spans="1:11">
      <c r="A3618" s="83" t="s">
        <v>114</v>
      </c>
      <c r="B3618" s="80">
        <v>80</v>
      </c>
      <c r="C3618" s="80">
        <f t="shared" si="153"/>
        <v>2283</v>
      </c>
      <c r="D3618" s="80">
        <v>0</v>
      </c>
      <c r="E3618" s="80">
        <v>0</v>
      </c>
      <c r="F3618" s="80">
        <v>0</v>
      </c>
      <c r="G3618" s="80">
        <v>0</v>
      </c>
      <c r="H3618" s="80">
        <v>0</v>
      </c>
      <c r="I3618" s="80">
        <v>0</v>
      </c>
      <c r="J3618" s="80">
        <v>17</v>
      </c>
      <c r="K3618" s="78">
        <v>6880</v>
      </c>
    </row>
    <row r="3619" spans="1:11">
      <c r="A3619" s="83" t="s">
        <v>114</v>
      </c>
      <c r="B3619" s="80">
        <v>80</v>
      </c>
      <c r="C3619" s="80">
        <f t="shared" si="153"/>
        <v>2341</v>
      </c>
      <c r="D3619" s="80">
        <v>0</v>
      </c>
      <c r="E3619" s="80">
        <v>0</v>
      </c>
      <c r="F3619" s="80">
        <v>0</v>
      </c>
      <c r="G3619" s="80">
        <v>0</v>
      </c>
      <c r="H3619" s="80">
        <v>0</v>
      </c>
      <c r="I3619" s="80">
        <v>0</v>
      </c>
      <c r="J3619" s="80">
        <v>18</v>
      </c>
      <c r="K3619" s="78">
        <v>8000</v>
      </c>
    </row>
    <row r="3620" spans="1:11">
      <c r="A3620" s="83" t="s">
        <v>114</v>
      </c>
      <c r="B3620" s="80">
        <v>80</v>
      </c>
      <c r="C3620" s="80">
        <f t="shared" si="153"/>
        <v>2399</v>
      </c>
      <c r="D3620" s="80">
        <v>0</v>
      </c>
      <c r="E3620" s="80">
        <v>0</v>
      </c>
      <c r="F3620" s="80">
        <v>0</v>
      </c>
      <c r="G3620" s="80">
        <v>0</v>
      </c>
      <c r="H3620" s="80">
        <v>0</v>
      </c>
      <c r="I3620" s="80">
        <v>0</v>
      </c>
      <c r="J3620" s="80">
        <v>19</v>
      </c>
      <c r="K3620" s="78">
        <v>9360</v>
      </c>
    </row>
    <row r="3621" spans="1:11">
      <c r="A3621" s="83" t="s">
        <v>114</v>
      </c>
      <c r="B3621" s="80">
        <v>80</v>
      </c>
      <c r="C3621" s="80">
        <f t="shared" si="153"/>
        <v>2457</v>
      </c>
      <c r="D3621" s="80">
        <v>0</v>
      </c>
      <c r="E3621" s="80">
        <v>0</v>
      </c>
      <c r="F3621" s="80">
        <v>0</v>
      </c>
      <c r="G3621" s="80">
        <v>0</v>
      </c>
      <c r="H3621" s="80">
        <v>0</v>
      </c>
      <c r="I3621" s="80">
        <v>0</v>
      </c>
      <c r="J3621" s="80">
        <v>20</v>
      </c>
      <c r="K3621" s="78">
        <v>10880</v>
      </c>
    </row>
    <row r="3622" spans="1:11">
      <c r="A3622" s="83" t="s">
        <v>114</v>
      </c>
      <c r="B3622" s="80">
        <v>80</v>
      </c>
      <c r="C3622" s="80">
        <f t="shared" si="153"/>
        <v>2515</v>
      </c>
      <c r="D3622" s="80">
        <v>0</v>
      </c>
      <c r="E3622" s="80">
        <v>0</v>
      </c>
      <c r="F3622" s="80">
        <v>0</v>
      </c>
      <c r="G3622" s="80">
        <v>0</v>
      </c>
      <c r="H3622" s="80">
        <v>0</v>
      </c>
      <c r="I3622" s="80">
        <v>0</v>
      </c>
      <c r="J3622" s="80">
        <v>21</v>
      </c>
      <c r="K3622" s="78">
        <v>12720</v>
      </c>
    </row>
    <row r="3623" spans="1:11">
      <c r="A3623" s="83" t="s">
        <v>114</v>
      </c>
      <c r="B3623" s="80">
        <v>80</v>
      </c>
      <c r="C3623" s="80">
        <f t="shared" si="153"/>
        <v>2573</v>
      </c>
      <c r="D3623" s="80">
        <v>0</v>
      </c>
      <c r="E3623" s="80">
        <v>0</v>
      </c>
      <c r="F3623" s="80">
        <v>0</v>
      </c>
      <c r="G3623" s="80">
        <v>0</v>
      </c>
      <c r="H3623" s="80">
        <v>0</v>
      </c>
      <c r="I3623" s="80">
        <v>0</v>
      </c>
      <c r="J3623" s="80">
        <v>22</v>
      </c>
      <c r="K3623" s="78">
        <v>14640</v>
      </c>
    </row>
    <row r="3624" spans="1:11">
      <c r="A3624" s="83" t="s">
        <v>114</v>
      </c>
      <c r="B3624" s="80">
        <v>80</v>
      </c>
      <c r="C3624" s="80">
        <f t="shared" si="153"/>
        <v>2631</v>
      </c>
      <c r="D3624" s="80">
        <v>0</v>
      </c>
      <c r="E3624" s="80">
        <v>0</v>
      </c>
      <c r="F3624" s="80">
        <v>0</v>
      </c>
      <c r="G3624" s="80">
        <v>0</v>
      </c>
      <c r="H3624" s="80">
        <v>0</v>
      </c>
      <c r="I3624" s="80">
        <v>0</v>
      </c>
      <c r="J3624" s="80">
        <v>23</v>
      </c>
      <c r="K3624" s="78">
        <v>16880</v>
      </c>
    </row>
    <row r="3625" spans="1:11">
      <c r="A3625" s="83" t="s">
        <v>114</v>
      </c>
      <c r="B3625" s="80">
        <v>80</v>
      </c>
      <c r="C3625" s="80">
        <f t="shared" si="153"/>
        <v>2689</v>
      </c>
      <c r="D3625" s="80">
        <v>0</v>
      </c>
      <c r="E3625" s="80">
        <v>0</v>
      </c>
      <c r="F3625" s="80">
        <v>0</v>
      </c>
      <c r="G3625" s="80">
        <v>0</v>
      </c>
      <c r="H3625" s="80">
        <v>0</v>
      </c>
      <c r="I3625" s="80">
        <v>0</v>
      </c>
      <c r="J3625" s="80">
        <v>24</v>
      </c>
      <c r="K3625" s="78">
        <v>19280</v>
      </c>
    </row>
    <row r="3626" spans="1:11">
      <c r="A3626" s="83" t="s">
        <v>114</v>
      </c>
      <c r="B3626" s="80">
        <v>80</v>
      </c>
      <c r="C3626" s="80">
        <f t="shared" si="153"/>
        <v>2747</v>
      </c>
      <c r="D3626" s="80">
        <v>0</v>
      </c>
      <c r="E3626" s="80">
        <v>0</v>
      </c>
      <c r="F3626" s="80">
        <v>0</v>
      </c>
      <c r="G3626" s="80">
        <v>0</v>
      </c>
      <c r="H3626" s="80">
        <v>0</v>
      </c>
      <c r="I3626" s="80">
        <v>0</v>
      </c>
      <c r="J3626" s="80">
        <v>25</v>
      </c>
      <c r="K3626" s="78">
        <v>21920</v>
      </c>
    </row>
    <row r="3627" spans="1:11">
      <c r="A3627" s="83" t="s">
        <v>114</v>
      </c>
      <c r="B3627" s="80">
        <v>80</v>
      </c>
      <c r="C3627" s="80">
        <f t="shared" si="153"/>
        <v>2805</v>
      </c>
      <c r="D3627" s="80">
        <v>0</v>
      </c>
      <c r="E3627" s="80">
        <v>0</v>
      </c>
      <c r="F3627" s="80">
        <v>0</v>
      </c>
      <c r="G3627" s="80">
        <v>0</v>
      </c>
      <c r="H3627" s="80">
        <v>0</v>
      </c>
      <c r="I3627" s="80">
        <v>0</v>
      </c>
      <c r="J3627" s="80">
        <v>26</v>
      </c>
      <c r="K3627" s="78">
        <v>25040</v>
      </c>
    </row>
    <row r="3628" spans="1:11">
      <c r="A3628" s="83" t="s">
        <v>114</v>
      </c>
      <c r="B3628" s="80">
        <v>80</v>
      </c>
      <c r="C3628" s="80">
        <f t="shared" si="153"/>
        <v>2863</v>
      </c>
      <c r="D3628" s="80">
        <v>0</v>
      </c>
      <c r="E3628" s="80">
        <v>0</v>
      </c>
      <c r="F3628" s="80">
        <v>0</v>
      </c>
      <c r="G3628" s="80">
        <v>0</v>
      </c>
      <c r="H3628" s="80">
        <v>0</v>
      </c>
      <c r="I3628" s="80">
        <v>0</v>
      </c>
      <c r="J3628" s="80">
        <v>27</v>
      </c>
      <c r="K3628" s="78">
        <v>28320</v>
      </c>
    </row>
    <row r="3629" spans="1:11">
      <c r="A3629" s="83" t="s">
        <v>114</v>
      </c>
      <c r="B3629" s="80">
        <v>80</v>
      </c>
      <c r="C3629" s="80">
        <f t="shared" si="153"/>
        <v>2921</v>
      </c>
      <c r="D3629" s="80">
        <v>0</v>
      </c>
      <c r="E3629" s="80">
        <v>0</v>
      </c>
      <c r="F3629" s="80">
        <v>0</v>
      </c>
      <c r="G3629" s="80">
        <v>0</v>
      </c>
      <c r="H3629" s="80">
        <v>0</v>
      </c>
      <c r="I3629" s="80">
        <v>0</v>
      </c>
      <c r="J3629" s="80">
        <v>28</v>
      </c>
      <c r="K3629" s="78">
        <v>32080</v>
      </c>
    </row>
    <row r="3630" spans="1:11">
      <c r="A3630" s="83" t="s">
        <v>114</v>
      </c>
      <c r="B3630" s="80">
        <v>80</v>
      </c>
      <c r="C3630" s="80">
        <f t="shared" si="153"/>
        <v>2979</v>
      </c>
      <c r="D3630" s="80">
        <v>0</v>
      </c>
      <c r="E3630" s="80">
        <v>0</v>
      </c>
      <c r="F3630" s="80">
        <v>0</v>
      </c>
      <c r="G3630" s="80">
        <v>0</v>
      </c>
      <c r="H3630" s="80">
        <v>0</v>
      </c>
      <c r="I3630" s="80">
        <v>0</v>
      </c>
      <c r="J3630" s="80">
        <v>29</v>
      </c>
      <c r="K3630" s="78">
        <v>36080</v>
      </c>
    </row>
    <row r="3631" spans="1:11">
      <c r="A3631" s="83" t="s">
        <v>114</v>
      </c>
      <c r="B3631" s="80">
        <v>80</v>
      </c>
      <c r="C3631" s="80">
        <f t="shared" si="153"/>
        <v>3037</v>
      </c>
      <c r="D3631" s="80">
        <v>0</v>
      </c>
      <c r="E3631" s="80">
        <v>0</v>
      </c>
      <c r="F3631" s="80">
        <v>0</v>
      </c>
      <c r="G3631" s="80">
        <v>0</v>
      </c>
      <c r="H3631" s="80">
        <v>0</v>
      </c>
      <c r="I3631" s="80">
        <v>0</v>
      </c>
      <c r="J3631" s="80">
        <v>30</v>
      </c>
      <c r="K3631" s="78">
        <v>40480</v>
      </c>
    </row>
    <row r="3632" spans="1:11">
      <c r="A3632" s="83" t="s">
        <v>114</v>
      </c>
      <c r="B3632" s="80">
        <v>80</v>
      </c>
      <c r="C3632" s="80">
        <f t="shared" si="153"/>
        <v>3095</v>
      </c>
      <c r="D3632" s="80">
        <v>0</v>
      </c>
      <c r="E3632" s="80">
        <v>0</v>
      </c>
      <c r="F3632" s="80">
        <v>0</v>
      </c>
      <c r="G3632" s="80">
        <v>0</v>
      </c>
      <c r="H3632" s="80">
        <v>0</v>
      </c>
      <c r="I3632" s="80">
        <v>0</v>
      </c>
      <c r="J3632" s="80">
        <v>31</v>
      </c>
      <c r="K3632" s="78">
        <v>45440</v>
      </c>
    </row>
    <row r="3633" spans="1:11">
      <c r="A3633" s="83" t="s">
        <v>114</v>
      </c>
      <c r="B3633" s="80">
        <v>80</v>
      </c>
      <c r="C3633" s="80">
        <f t="shared" si="153"/>
        <v>3153</v>
      </c>
      <c r="D3633" s="80">
        <v>0</v>
      </c>
      <c r="E3633" s="80">
        <v>0</v>
      </c>
      <c r="F3633" s="80">
        <v>0</v>
      </c>
      <c r="G3633" s="80">
        <v>0</v>
      </c>
      <c r="H3633" s="80">
        <v>0</v>
      </c>
      <c r="I3633" s="80">
        <v>0</v>
      </c>
      <c r="J3633" s="80">
        <v>32</v>
      </c>
      <c r="K3633" s="78">
        <v>50560</v>
      </c>
    </row>
    <row r="3634" spans="1:11">
      <c r="A3634" s="83" t="s">
        <v>114</v>
      </c>
      <c r="B3634" s="80">
        <v>80</v>
      </c>
      <c r="C3634" s="80">
        <f t="shared" si="153"/>
        <v>3211</v>
      </c>
      <c r="D3634" s="80">
        <v>0</v>
      </c>
      <c r="E3634" s="80">
        <v>0</v>
      </c>
      <c r="F3634" s="80">
        <v>0</v>
      </c>
      <c r="G3634" s="80">
        <v>0</v>
      </c>
      <c r="H3634" s="80">
        <v>0</v>
      </c>
      <c r="I3634" s="80">
        <v>0</v>
      </c>
      <c r="J3634" s="80">
        <v>33</v>
      </c>
      <c r="K3634" s="78">
        <v>56480</v>
      </c>
    </row>
    <row r="3635" spans="1:11">
      <c r="A3635" s="83" t="s">
        <v>114</v>
      </c>
      <c r="B3635" s="80">
        <v>80</v>
      </c>
      <c r="C3635" s="80">
        <f t="shared" si="153"/>
        <v>3269</v>
      </c>
      <c r="D3635" s="80">
        <v>0</v>
      </c>
      <c r="E3635" s="80">
        <v>0</v>
      </c>
      <c r="F3635" s="80">
        <v>0</v>
      </c>
      <c r="G3635" s="80">
        <v>0</v>
      </c>
      <c r="H3635" s="80">
        <v>0</v>
      </c>
      <c r="I3635" s="80">
        <v>0</v>
      </c>
      <c r="J3635" s="80">
        <v>34</v>
      </c>
      <c r="K3635" s="78">
        <v>62720</v>
      </c>
    </row>
    <row r="3636" spans="1:11">
      <c r="A3636" s="83" t="s">
        <v>114</v>
      </c>
      <c r="B3636" s="80">
        <v>80</v>
      </c>
      <c r="C3636" s="80">
        <f t="shared" si="153"/>
        <v>3327</v>
      </c>
      <c r="D3636" s="80">
        <v>0</v>
      </c>
      <c r="E3636" s="80">
        <v>0</v>
      </c>
      <c r="F3636" s="80">
        <v>0</v>
      </c>
      <c r="G3636" s="80">
        <v>0</v>
      </c>
      <c r="H3636" s="80">
        <v>0</v>
      </c>
      <c r="I3636" s="80">
        <v>0</v>
      </c>
      <c r="J3636" s="80">
        <v>35</v>
      </c>
      <c r="K3636" s="78">
        <v>69600</v>
      </c>
    </row>
    <row r="3637" spans="1:11">
      <c r="A3637" s="83" t="s">
        <v>114</v>
      </c>
      <c r="B3637" s="80">
        <v>80</v>
      </c>
      <c r="C3637" s="80">
        <f t="shared" si="153"/>
        <v>3385</v>
      </c>
      <c r="D3637" s="80">
        <v>0</v>
      </c>
      <c r="E3637" s="80">
        <v>0</v>
      </c>
      <c r="F3637" s="80">
        <v>0</v>
      </c>
      <c r="G3637" s="80">
        <v>0</v>
      </c>
      <c r="H3637" s="80">
        <v>0</v>
      </c>
      <c r="I3637" s="80">
        <v>0</v>
      </c>
      <c r="J3637" s="80">
        <v>36</v>
      </c>
      <c r="K3637" s="78">
        <v>77120</v>
      </c>
    </row>
    <row r="3638" spans="1:11">
      <c r="A3638" s="83" t="s">
        <v>114</v>
      </c>
      <c r="B3638" s="80">
        <v>80</v>
      </c>
      <c r="C3638" s="80">
        <f t="shared" si="153"/>
        <v>3443</v>
      </c>
      <c r="D3638" s="80">
        <v>0</v>
      </c>
      <c r="E3638" s="80">
        <v>0</v>
      </c>
      <c r="F3638" s="80">
        <v>0</v>
      </c>
      <c r="G3638" s="80">
        <v>0</v>
      </c>
      <c r="H3638" s="80">
        <v>0</v>
      </c>
      <c r="I3638" s="80">
        <v>0</v>
      </c>
      <c r="J3638" s="80">
        <v>37</v>
      </c>
      <c r="K3638" s="78">
        <v>85600</v>
      </c>
    </row>
    <row r="3639" spans="1:11">
      <c r="A3639" s="83" t="s">
        <v>114</v>
      </c>
      <c r="B3639" s="80">
        <v>80</v>
      </c>
      <c r="C3639" s="80">
        <f t="shared" si="153"/>
        <v>3501</v>
      </c>
      <c r="D3639" s="80">
        <v>0</v>
      </c>
      <c r="E3639" s="80">
        <v>0</v>
      </c>
      <c r="F3639" s="80">
        <v>0</v>
      </c>
      <c r="G3639" s="80">
        <v>0</v>
      </c>
      <c r="H3639" s="80">
        <v>0</v>
      </c>
      <c r="I3639" s="80">
        <v>0</v>
      </c>
      <c r="J3639" s="80">
        <v>38</v>
      </c>
      <c r="K3639" s="78">
        <v>94400</v>
      </c>
    </row>
    <row r="3640" spans="1:11">
      <c r="A3640" s="83" t="s">
        <v>114</v>
      </c>
      <c r="B3640" s="80">
        <v>80</v>
      </c>
      <c r="C3640" s="80">
        <f t="shared" si="153"/>
        <v>3559</v>
      </c>
      <c r="D3640" s="80">
        <v>0</v>
      </c>
      <c r="E3640" s="80">
        <v>0</v>
      </c>
      <c r="F3640" s="80">
        <v>0</v>
      </c>
      <c r="G3640" s="80">
        <v>0</v>
      </c>
      <c r="H3640" s="80">
        <v>0</v>
      </c>
      <c r="I3640" s="80">
        <v>0</v>
      </c>
      <c r="J3640" s="80">
        <v>39</v>
      </c>
      <c r="K3640" s="78">
        <v>104000</v>
      </c>
    </row>
    <row r="3641" spans="1:11">
      <c r="A3641" s="83" t="s">
        <v>114</v>
      </c>
      <c r="B3641" s="80">
        <v>80</v>
      </c>
      <c r="C3641" s="80">
        <f t="shared" si="153"/>
        <v>3617</v>
      </c>
      <c r="D3641" s="80">
        <v>0</v>
      </c>
      <c r="E3641" s="80">
        <v>0</v>
      </c>
      <c r="F3641" s="80">
        <v>0</v>
      </c>
      <c r="G3641" s="80">
        <v>0</v>
      </c>
      <c r="H3641" s="80">
        <v>0</v>
      </c>
      <c r="I3641" s="80">
        <v>0</v>
      </c>
      <c r="J3641" s="80">
        <v>40</v>
      </c>
      <c r="K3641" s="78">
        <v>113600</v>
      </c>
    </row>
    <row r="3642" spans="1:11">
      <c r="A3642" s="83" t="s">
        <v>114</v>
      </c>
      <c r="B3642" s="80">
        <v>80</v>
      </c>
      <c r="C3642" s="80">
        <f t="shared" si="153"/>
        <v>3675</v>
      </c>
      <c r="D3642" s="80">
        <v>0</v>
      </c>
      <c r="E3642" s="80">
        <v>0</v>
      </c>
      <c r="F3642" s="80">
        <v>0</v>
      </c>
      <c r="G3642" s="80">
        <v>0</v>
      </c>
      <c r="H3642" s="80">
        <v>0</v>
      </c>
      <c r="I3642" s="80">
        <v>0</v>
      </c>
      <c r="J3642" s="80">
        <v>41</v>
      </c>
      <c r="K3642" s="78">
        <v>124800</v>
      </c>
    </row>
    <row r="3643" spans="1:11">
      <c r="A3643" s="83" t="s">
        <v>114</v>
      </c>
      <c r="B3643" s="80">
        <v>80</v>
      </c>
      <c r="C3643" s="80">
        <f t="shared" si="153"/>
        <v>3733</v>
      </c>
      <c r="D3643" s="80">
        <v>0</v>
      </c>
      <c r="E3643" s="80">
        <v>0</v>
      </c>
      <c r="F3643" s="80">
        <v>0</v>
      </c>
      <c r="G3643" s="80">
        <v>0</v>
      </c>
      <c r="H3643" s="80">
        <v>0</v>
      </c>
      <c r="I3643" s="80">
        <v>0</v>
      </c>
      <c r="J3643" s="80">
        <v>42</v>
      </c>
      <c r="K3643" s="78">
        <v>136800</v>
      </c>
    </row>
    <row r="3644" spans="1:11">
      <c r="A3644" s="83" t="s">
        <v>114</v>
      </c>
      <c r="B3644" s="80">
        <v>80</v>
      </c>
      <c r="C3644" s="80">
        <f t="shared" si="153"/>
        <v>3791</v>
      </c>
      <c r="D3644" s="80">
        <v>0</v>
      </c>
      <c r="E3644" s="80">
        <v>0</v>
      </c>
      <c r="F3644" s="80">
        <v>0</v>
      </c>
      <c r="G3644" s="80">
        <v>0</v>
      </c>
      <c r="H3644" s="80">
        <v>0</v>
      </c>
      <c r="I3644" s="80">
        <v>0</v>
      </c>
      <c r="J3644" s="80">
        <v>43</v>
      </c>
      <c r="K3644" s="78">
        <v>149600</v>
      </c>
    </row>
    <row r="3645" spans="1:11">
      <c r="A3645" s="83" t="s">
        <v>114</v>
      </c>
      <c r="B3645" s="80">
        <v>80</v>
      </c>
      <c r="C3645" s="80">
        <f t="shared" si="153"/>
        <v>3849</v>
      </c>
      <c r="D3645" s="80">
        <v>0</v>
      </c>
      <c r="E3645" s="80">
        <v>0</v>
      </c>
      <c r="F3645" s="80">
        <v>0</v>
      </c>
      <c r="G3645" s="80">
        <v>0</v>
      </c>
      <c r="H3645" s="80">
        <v>0</v>
      </c>
      <c r="I3645" s="80">
        <v>0</v>
      </c>
      <c r="J3645" s="80">
        <v>44</v>
      </c>
      <c r="K3645" s="78">
        <v>163200</v>
      </c>
    </row>
    <row r="3646" spans="1:11">
      <c r="A3646" s="83" t="s">
        <v>114</v>
      </c>
      <c r="B3646" s="80">
        <v>80</v>
      </c>
      <c r="C3646" s="80">
        <f t="shared" si="153"/>
        <v>3907</v>
      </c>
      <c r="D3646" s="80">
        <v>0</v>
      </c>
      <c r="E3646" s="80">
        <v>0</v>
      </c>
      <c r="F3646" s="80">
        <v>0</v>
      </c>
      <c r="G3646" s="80">
        <v>0</v>
      </c>
      <c r="H3646" s="80">
        <v>0</v>
      </c>
      <c r="I3646" s="80">
        <v>0</v>
      </c>
      <c r="J3646" s="80">
        <v>45</v>
      </c>
      <c r="K3646" s="78">
        <v>177600</v>
      </c>
    </row>
    <row r="3647" spans="1:11">
      <c r="A3647" s="83" t="s">
        <v>114</v>
      </c>
      <c r="B3647" s="80">
        <v>80</v>
      </c>
      <c r="C3647" s="80">
        <f t="shared" si="153"/>
        <v>3965</v>
      </c>
      <c r="D3647" s="80">
        <v>0</v>
      </c>
      <c r="E3647" s="80">
        <v>0</v>
      </c>
      <c r="F3647" s="80">
        <v>0</v>
      </c>
      <c r="G3647" s="80">
        <v>0</v>
      </c>
      <c r="H3647" s="80">
        <v>0</v>
      </c>
      <c r="I3647" s="80">
        <v>0</v>
      </c>
      <c r="J3647" s="80">
        <v>46</v>
      </c>
      <c r="K3647" s="78">
        <v>193600</v>
      </c>
    </row>
    <row r="3648" spans="1:11">
      <c r="A3648" s="83" t="s">
        <v>114</v>
      </c>
      <c r="B3648" s="80">
        <v>80</v>
      </c>
      <c r="C3648" s="80">
        <f t="shared" si="153"/>
        <v>4023</v>
      </c>
      <c r="D3648" s="80">
        <v>0</v>
      </c>
      <c r="E3648" s="80">
        <v>0</v>
      </c>
      <c r="F3648" s="80">
        <v>0</v>
      </c>
      <c r="G3648" s="80">
        <v>0</v>
      </c>
      <c r="H3648" s="80">
        <v>0</v>
      </c>
      <c r="I3648" s="80">
        <v>0</v>
      </c>
      <c r="J3648" s="80">
        <v>47</v>
      </c>
      <c r="K3648" s="78">
        <v>209600</v>
      </c>
    </row>
    <row r="3649" spans="1:11">
      <c r="A3649" s="83" t="s">
        <v>114</v>
      </c>
      <c r="B3649" s="80">
        <v>80</v>
      </c>
      <c r="C3649" s="80">
        <f t="shared" si="153"/>
        <v>4081</v>
      </c>
      <c r="D3649" s="80">
        <v>0</v>
      </c>
      <c r="E3649" s="80">
        <v>0</v>
      </c>
      <c r="F3649" s="80">
        <v>0</v>
      </c>
      <c r="G3649" s="80">
        <v>0</v>
      </c>
      <c r="H3649" s="80">
        <v>0</v>
      </c>
      <c r="I3649" s="80">
        <v>0</v>
      </c>
      <c r="J3649" s="80">
        <v>48</v>
      </c>
      <c r="K3649" s="78">
        <v>227200</v>
      </c>
    </row>
    <row r="3650" spans="1:11">
      <c r="A3650" s="83" t="s">
        <v>114</v>
      </c>
      <c r="B3650" s="80">
        <v>80</v>
      </c>
      <c r="C3650" s="80">
        <f t="shared" si="153"/>
        <v>4139</v>
      </c>
      <c r="D3650" s="80">
        <v>0</v>
      </c>
      <c r="E3650" s="80">
        <v>0</v>
      </c>
      <c r="F3650" s="80">
        <v>0</v>
      </c>
      <c r="G3650" s="80">
        <v>0</v>
      </c>
      <c r="H3650" s="80">
        <v>0</v>
      </c>
      <c r="I3650" s="80">
        <v>0</v>
      </c>
      <c r="J3650" s="80">
        <v>49</v>
      </c>
      <c r="K3650" s="78">
        <v>246400</v>
      </c>
    </row>
    <row r="3651" spans="1:11">
      <c r="A3651" s="83" t="s">
        <v>114</v>
      </c>
      <c r="B3651" s="80">
        <v>80</v>
      </c>
      <c r="C3651" s="80">
        <f t="shared" si="153"/>
        <v>4197</v>
      </c>
      <c r="D3651" s="80">
        <v>0</v>
      </c>
      <c r="E3651" s="80">
        <v>0</v>
      </c>
      <c r="F3651" s="80">
        <v>0</v>
      </c>
      <c r="G3651" s="80">
        <v>0</v>
      </c>
      <c r="H3651" s="80">
        <v>0</v>
      </c>
      <c r="I3651" s="80">
        <v>0</v>
      </c>
      <c r="J3651" s="80">
        <v>50</v>
      </c>
      <c r="K3651" s="78">
        <v>267200</v>
      </c>
    </row>
    <row r="3652" spans="1:11">
      <c r="A3652" s="83" t="s">
        <v>114</v>
      </c>
      <c r="B3652" s="80">
        <v>80</v>
      </c>
      <c r="C3652" s="80">
        <f t="shared" si="153"/>
        <v>4255</v>
      </c>
      <c r="D3652" s="80">
        <v>0</v>
      </c>
      <c r="E3652" s="80">
        <v>0</v>
      </c>
      <c r="F3652" s="80">
        <v>0</v>
      </c>
      <c r="G3652" s="80">
        <v>0</v>
      </c>
      <c r="H3652" s="80">
        <v>0</v>
      </c>
      <c r="I3652" s="80">
        <v>0</v>
      </c>
      <c r="J3652" s="80">
        <v>51</v>
      </c>
      <c r="K3652" s="78">
        <v>288800</v>
      </c>
    </row>
    <row r="3653" spans="1:11">
      <c r="A3653" s="83" t="s">
        <v>114</v>
      </c>
      <c r="B3653" s="80">
        <v>80</v>
      </c>
      <c r="C3653" s="80">
        <f t="shared" si="153"/>
        <v>4313</v>
      </c>
      <c r="D3653" s="80">
        <v>0</v>
      </c>
      <c r="E3653" s="80">
        <v>0</v>
      </c>
      <c r="F3653" s="80">
        <v>0</v>
      </c>
      <c r="G3653" s="80">
        <v>0</v>
      </c>
      <c r="H3653" s="80">
        <v>0</v>
      </c>
      <c r="I3653" s="80">
        <v>0</v>
      </c>
      <c r="J3653" s="80">
        <v>52</v>
      </c>
      <c r="K3653" s="78">
        <v>312000</v>
      </c>
    </row>
    <row r="3654" spans="1:11">
      <c r="A3654" s="83" t="s">
        <v>114</v>
      </c>
      <c r="B3654" s="80">
        <v>80</v>
      </c>
      <c r="C3654" s="80">
        <f t="shared" si="153"/>
        <v>4371</v>
      </c>
      <c r="D3654" s="80">
        <v>0</v>
      </c>
      <c r="E3654" s="80">
        <v>0</v>
      </c>
      <c r="F3654" s="80">
        <v>0</v>
      </c>
      <c r="G3654" s="80">
        <v>0</v>
      </c>
      <c r="H3654" s="80">
        <v>0</v>
      </c>
      <c r="I3654" s="80">
        <v>0</v>
      </c>
      <c r="J3654" s="80">
        <v>53</v>
      </c>
      <c r="K3654" s="78">
        <v>336000</v>
      </c>
    </row>
    <row r="3655" spans="1:11">
      <c r="A3655" s="83" t="s">
        <v>114</v>
      </c>
      <c r="B3655" s="80">
        <v>80</v>
      </c>
      <c r="C3655" s="80">
        <f t="shared" si="153"/>
        <v>4429</v>
      </c>
      <c r="D3655" s="80">
        <v>0</v>
      </c>
      <c r="E3655" s="80">
        <v>0</v>
      </c>
      <c r="F3655" s="80">
        <v>0</v>
      </c>
      <c r="G3655" s="80">
        <v>0</v>
      </c>
      <c r="H3655" s="80">
        <v>0</v>
      </c>
      <c r="I3655" s="80">
        <v>0</v>
      </c>
      <c r="J3655" s="80">
        <v>54</v>
      </c>
      <c r="K3655" s="78">
        <v>362400</v>
      </c>
    </row>
    <row r="3656" spans="1:11">
      <c r="A3656" s="83" t="s">
        <v>114</v>
      </c>
      <c r="B3656" s="80">
        <v>80</v>
      </c>
      <c r="C3656" s="80">
        <f t="shared" si="153"/>
        <v>4487</v>
      </c>
      <c r="D3656" s="80">
        <v>0</v>
      </c>
      <c r="E3656" s="80">
        <v>0</v>
      </c>
      <c r="F3656" s="80">
        <v>0</v>
      </c>
      <c r="G3656" s="80">
        <v>0</v>
      </c>
      <c r="H3656" s="80">
        <v>0</v>
      </c>
      <c r="I3656" s="80">
        <v>0</v>
      </c>
      <c r="J3656" s="80">
        <v>55</v>
      </c>
      <c r="K3656" s="78">
        <v>390400</v>
      </c>
    </row>
    <row r="3657" spans="1:11">
      <c r="A3657" s="83" t="s">
        <v>114</v>
      </c>
      <c r="B3657" s="80">
        <v>80</v>
      </c>
      <c r="C3657" s="80">
        <f t="shared" si="153"/>
        <v>4545</v>
      </c>
      <c r="D3657" s="80">
        <v>0</v>
      </c>
      <c r="E3657" s="80">
        <v>0</v>
      </c>
      <c r="F3657" s="80">
        <v>0</v>
      </c>
      <c r="G3657" s="80">
        <v>0</v>
      </c>
      <c r="H3657" s="80">
        <v>0</v>
      </c>
      <c r="I3657" s="80">
        <v>0</v>
      </c>
      <c r="J3657" s="80">
        <v>56</v>
      </c>
      <c r="K3657" s="78">
        <v>419200</v>
      </c>
    </row>
    <row r="3658" spans="1:11">
      <c r="A3658" s="83" t="s">
        <v>114</v>
      </c>
      <c r="B3658" s="80">
        <v>80</v>
      </c>
      <c r="C3658" s="80">
        <f t="shared" si="153"/>
        <v>4603</v>
      </c>
      <c r="D3658" s="80">
        <v>0</v>
      </c>
      <c r="E3658" s="80">
        <v>0</v>
      </c>
      <c r="F3658" s="80">
        <v>0</v>
      </c>
      <c r="G3658" s="80">
        <v>0</v>
      </c>
      <c r="H3658" s="80">
        <v>0</v>
      </c>
      <c r="I3658" s="80">
        <v>0</v>
      </c>
      <c r="J3658" s="80">
        <v>57</v>
      </c>
      <c r="K3658" s="78">
        <v>450400</v>
      </c>
    </row>
    <row r="3659" spans="1:11">
      <c r="A3659" s="83" t="s">
        <v>114</v>
      </c>
      <c r="B3659" s="80">
        <v>80</v>
      </c>
      <c r="C3659" s="80">
        <f t="shared" si="153"/>
        <v>4661</v>
      </c>
      <c r="D3659" s="80">
        <v>0</v>
      </c>
      <c r="E3659" s="80">
        <v>0</v>
      </c>
      <c r="F3659" s="80">
        <v>0</v>
      </c>
      <c r="G3659" s="80">
        <v>0</v>
      </c>
      <c r="H3659" s="80">
        <v>0</v>
      </c>
      <c r="I3659" s="80">
        <v>0</v>
      </c>
      <c r="J3659" s="80">
        <v>58</v>
      </c>
      <c r="K3659" s="78">
        <v>484000</v>
      </c>
    </row>
    <row r="3660" spans="1:11">
      <c r="A3660" s="83" t="s">
        <v>114</v>
      </c>
      <c r="B3660" s="80">
        <v>80</v>
      </c>
      <c r="C3660" s="80">
        <f t="shared" si="153"/>
        <v>4719</v>
      </c>
      <c r="D3660" s="80">
        <v>0</v>
      </c>
      <c r="E3660" s="80">
        <v>0</v>
      </c>
      <c r="F3660" s="80">
        <v>0</v>
      </c>
      <c r="G3660" s="80">
        <v>0</v>
      </c>
      <c r="H3660" s="80">
        <v>0</v>
      </c>
      <c r="I3660" s="80">
        <v>0</v>
      </c>
      <c r="J3660" s="80">
        <v>59</v>
      </c>
      <c r="K3660" s="78">
        <v>518400</v>
      </c>
    </row>
    <row r="3661" spans="1:11">
      <c r="A3661" s="83" t="s">
        <v>114</v>
      </c>
      <c r="B3661" s="80">
        <v>80</v>
      </c>
      <c r="C3661" s="80">
        <f t="shared" si="153"/>
        <v>4777</v>
      </c>
      <c r="D3661" s="80">
        <v>0</v>
      </c>
      <c r="E3661" s="80">
        <v>0</v>
      </c>
      <c r="F3661" s="80">
        <v>0</v>
      </c>
      <c r="G3661" s="80">
        <v>0</v>
      </c>
      <c r="H3661" s="80">
        <v>0</v>
      </c>
      <c r="I3661" s="80">
        <v>0</v>
      </c>
      <c r="J3661" s="80">
        <v>60</v>
      </c>
      <c r="K3661" s="78">
        <v>556000</v>
      </c>
    </row>
    <row r="3662" spans="1:11">
      <c r="A3662" s="83" t="s">
        <v>114</v>
      </c>
      <c r="B3662" s="80">
        <v>80</v>
      </c>
      <c r="C3662" s="80">
        <f t="shared" si="153"/>
        <v>4835</v>
      </c>
      <c r="D3662" s="80">
        <v>0</v>
      </c>
      <c r="E3662" s="80">
        <v>0</v>
      </c>
      <c r="F3662" s="80">
        <v>0</v>
      </c>
      <c r="G3662" s="80">
        <v>0</v>
      </c>
      <c r="H3662" s="80">
        <v>0</v>
      </c>
      <c r="I3662" s="80">
        <v>0</v>
      </c>
      <c r="J3662" s="80">
        <v>61</v>
      </c>
      <c r="K3662" s="78">
        <v>595200</v>
      </c>
    </row>
    <row r="3663" spans="1:11">
      <c r="A3663" s="83" t="s">
        <v>114</v>
      </c>
      <c r="B3663" s="80">
        <v>80</v>
      </c>
      <c r="C3663" s="80">
        <f t="shared" si="153"/>
        <v>4893</v>
      </c>
      <c r="D3663" s="80">
        <v>0</v>
      </c>
      <c r="E3663" s="80">
        <v>0</v>
      </c>
      <c r="F3663" s="80">
        <v>0</v>
      </c>
      <c r="G3663" s="80">
        <v>0</v>
      </c>
      <c r="H3663" s="80">
        <v>0</v>
      </c>
      <c r="I3663" s="80">
        <v>0</v>
      </c>
      <c r="J3663" s="80">
        <v>62</v>
      </c>
      <c r="K3663" s="78">
        <v>636800</v>
      </c>
    </row>
    <row r="3664" spans="1:11">
      <c r="A3664" s="83" t="s">
        <v>114</v>
      </c>
      <c r="B3664" s="80">
        <v>80</v>
      </c>
      <c r="C3664" s="80">
        <f t="shared" si="153"/>
        <v>4951</v>
      </c>
      <c r="D3664" s="80">
        <v>0</v>
      </c>
      <c r="E3664" s="80">
        <v>0</v>
      </c>
      <c r="F3664" s="80">
        <v>0</v>
      </c>
      <c r="G3664" s="80">
        <v>0</v>
      </c>
      <c r="H3664" s="80">
        <v>0</v>
      </c>
      <c r="I3664" s="80">
        <v>0</v>
      </c>
      <c r="J3664" s="80">
        <v>63</v>
      </c>
      <c r="K3664" s="78">
        <v>680800</v>
      </c>
    </row>
    <row r="3665" spans="1:11">
      <c r="A3665" s="83" t="s">
        <v>114</v>
      </c>
      <c r="B3665" s="80">
        <v>80</v>
      </c>
      <c r="C3665" s="80">
        <f t="shared" si="153"/>
        <v>5009</v>
      </c>
      <c r="D3665" s="80">
        <v>0</v>
      </c>
      <c r="E3665" s="80">
        <v>0</v>
      </c>
      <c r="F3665" s="80">
        <v>0</v>
      </c>
      <c r="G3665" s="80">
        <v>0</v>
      </c>
      <c r="H3665" s="80">
        <v>0</v>
      </c>
      <c r="I3665" s="80">
        <v>0</v>
      </c>
      <c r="J3665" s="80">
        <v>64</v>
      </c>
      <c r="K3665" s="78">
        <v>726400</v>
      </c>
    </row>
    <row r="3666" spans="1:11">
      <c r="A3666" s="83" t="s">
        <v>114</v>
      </c>
      <c r="B3666" s="80">
        <v>80</v>
      </c>
      <c r="C3666" s="80">
        <f t="shared" si="153"/>
        <v>5067</v>
      </c>
      <c r="D3666" s="80">
        <v>0</v>
      </c>
      <c r="E3666" s="80">
        <v>0</v>
      </c>
      <c r="F3666" s="80">
        <v>0</v>
      </c>
      <c r="G3666" s="80">
        <v>0</v>
      </c>
      <c r="H3666" s="80">
        <v>0</v>
      </c>
      <c r="I3666" s="80">
        <v>0</v>
      </c>
      <c r="J3666" s="80">
        <v>65</v>
      </c>
      <c r="K3666" s="78">
        <v>776000</v>
      </c>
    </row>
    <row r="3667" spans="1:11">
      <c r="A3667" s="83" t="s">
        <v>114</v>
      </c>
      <c r="B3667" s="80">
        <v>80</v>
      </c>
      <c r="C3667" s="80">
        <f t="shared" ref="C3667:C3681" si="154">1355+58*(J3667-1)</f>
        <v>5125</v>
      </c>
      <c r="D3667" s="80">
        <v>0</v>
      </c>
      <c r="E3667" s="80">
        <v>0</v>
      </c>
      <c r="F3667" s="80">
        <v>0</v>
      </c>
      <c r="G3667" s="80">
        <v>0</v>
      </c>
      <c r="H3667" s="80">
        <v>0</v>
      </c>
      <c r="I3667" s="80">
        <v>0</v>
      </c>
      <c r="J3667" s="80">
        <v>66</v>
      </c>
      <c r="K3667" s="78">
        <v>826400</v>
      </c>
    </row>
    <row r="3668" spans="1:11">
      <c r="A3668" s="83" t="s">
        <v>114</v>
      </c>
      <c r="B3668" s="80">
        <v>80</v>
      </c>
      <c r="C3668" s="80">
        <f t="shared" si="154"/>
        <v>5183</v>
      </c>
      <c r="D3668" s="80">
        <v>0</v>
      </c>
      <c r="E3668" s="80">
        <v>0</v>
      </c>
      <c r="F3668" s="80">
        <v>0</v>
      </c>
      <c r="G3668" s="80">
        <v>0</v>
      </c>
      <c r="H3668" s="80">
        <v>0</v>
      </c>
      <c r="I3668" s="80">
        <v>0</v>
      </c>
      <c r="J3668" s="80">
        <v>67</v>
      </c>
      <c r="K3668" s="78">
        <v>881600</v>
      </c>
    </row>
    <row r="3669" spans="1:11">
      <c r="A3669" s="83" t="s">
        <v>114</v>
      </c>
      <c r="B3669" s="80">
        <v>80</v>
      </c>
      <c r="C3669" s="80">
        <f t="shared" si="154"/>
        <v>5241</v>
      </c>
      <c r="D3669" s="80">
        <v>0</v>
      </c>
      <c r="E3669" s="80">
        <v>0</v>
      </c>
      <c r="F3669" s="80">
        <v>0</v>
      </c>
      <c r="G3669" s="80">
        <v>0</v>
      </c>
      <c r="H3669" s="80">
        <v>0</v>
      </c>
      <c r="I3669" s="80">
        <v>0</v>
      </c>
      <c r="J3669" s="80">
        <v>68</v>
      </c>
      <c r="K3669" s="78">
        <v>939200</v>
      </c>
    </row>
    <row r="3670" spans="1:11">
      <c r="A3670" s="83" t="s">
        <v>114</v>
      </c>
      <c r="B3670" s="80">
        <v>80</v>
      </c>
      <c r="C3670" s="80">
        <f t="shared" si="154"/>
        <v>5299</v>
      </c>
      <c r="D3670" s="80">
        <v>0</v>
      </c>
      <c r="E3670" s="80">
        <v>0</v>
      </c>
      <c r="F3670" s="80">
        <v>0</v>
      </c>
      <c r="G3670" s="80">
        <v>0</v>
      </c>
      <c r="H3670" s="80">
        <v>0</v>
      </c>
      <c r="I3670" s="80">
        <v>0</v>
      </c>
      <c r="J3670" s="80">
        <v>69</v>
      </c>
      <c r="K3670" s="78">
        <v>999200</v>
      </c>
    </row>
    <row r="3671" spans="1:11">
      <c r="A3671" s="83" t="s">
        <v>114</v>
      </c>
      <c r="B3671" s="80">
        <v>80</v>
      </c>
      <c r="C3671" s="80">
        <f t="shared" si="154"/>
        <v>5357</v>
      </c>
      <c r="D3671" s="80">
        <v>0</v>
      </c>
      <c r="E3671" s="80">
        <v>0</v>
      </c>
      <c r="F3671" s="80">
        <v>0</v>
      </c>
      <c r="G3671" s="80">
        <v>0</v>
      </c>
      <c r="H3671" s="80">
        <v>0</v>
      </c>
      <c r="I3671" s="80">
        <v>0</v>
      </c>
      <c r="J3671" s="80">
        <v>70</v>
      </c>
      <c r="K3671" s="78">
        <v>1062400</v>
      </c>
    </row>
    <row r="3672" spans="1:11">
      <c r="A3672" s="83" t="s">
        <v>114</v>
      </c>
      <c r="B3672" s="80">
        <v>80</v>
      </c>
      <c r="C3672" s="80">
        <f t="shared" si="154"/>
        <v>5415</v>
      </c>
      <c r="D3672" s="80">
        <v>0</v>
      </c>
      <c r="E3672" s="80">
        <v>0</v>
      </c>
      <c r="F3672" s="80">
        <v>0</v>
      </c>
      <c r="G3672" s="80">
        <v>0</v>
      </c>
      <c r="H3672" s="80">
        <v>0</v>
      </c>
      <c r="I3672" s="80">
        <v>0</v>
      </c>
      <c r="J3672" s="80">
        <v>71</v>
      </c>
      <c r="K3672" s="78">
        <v>1129600</v>
      </c>
    </row>
    <row r="3673" spans="1:11">
      <c r="A3673" s="83" t="s">
        <v>114</v>
      </c>
      <c r="B3673" s="80">
        <v>80</v>
      </c>
      <c r="C3673" s="80">
        <f t="shared" si="154"/>
        <v>5473</v>
      </c>
      <c r="D3673" s="80">
        <v>0</v>
      </c>
      <c r="E3673" s="80">
        <v>0</v>
      </c>
      <c r="F3673" s="80">
        <v>0</v>
      </c>
      <c r="G3673" s="80">
        <v>0</v>
      </c>
      <c r="H3673" s="80">
        <v>0</v>
      </c>
      <c r="I3673" s="80">
        <v>0</v>
      </c>
      <c r="J3673" s="80">
        <v>72</v>
      </c>
      <c r="K3673" s="78">
        <v>1199200</v>
      </c>
    </row>
    <row r="3674" spans="1:11">
      <c r="A3674" s="83" t="s">
        <v>114</v>
      </c>
      <c r="B3674" s="80">
        <v>80</v>
      </c>
      <c r="C3674" s="80">
        <f t="shared" si="154"/>
        <v>5531</v>
      </c>
      <c r="D3674" s="80">
        <v>0</v>
      </c>
      <c r="E3674" s="80">
        <v>0</v>
      </c>
      <c r="F3674" s="80">
        <v>0</v>
      </c>
      <c r="G3674" s="80">
        <v>0</v>
      </c>
      <c r="H3674" s="80">
        <v>0</v>
      </c>
      <c r="I3674" s="80">
        <v>0</v>
      </c>
      <c r="J3674" s="80">
        <v>73</v>
      </c>
      <c r="K3674" s="78">
        <v>1273600</v>
      </c>
    </row>
    <row r="3675" spans="1:11">
      <c r="A3675" s="83" t="s">
        <v>114</v>
      </c>
      <c r="B3675" s="80">
        <v>80</v>
      </c>
      <c r="C3675" s="80">
        <f t="shared" si="154"/>
        <v>5589</v>
      </c>
      <c r="D3675" s="80">
        <v>0</v>
      </c>
      <c r="E3675" s="80">
        <v>0</v>
      </c>
      <c r="F3675" s="80">
        <v>0</v>
      </c>
      <c r="G3675" s="80">
        <v>0</v>
      </c>
      <c r="H3675" s="80">
        <v>0</v>
      </c>
      <c r="I3675" s="80">
        <v>0</v>
      </c>
      <c r="J3675" s="80">
        <v>74</v>
      </c>
      <c r="K3675" s="78">
        <v>1352000</v>
      </c>
    </row>
    <row r="3676" spans="1:11">
      <c r="A3676" s="83" t="s">
        <v>114</v>
      </c>
      <c r="B3676" s="80">
        <v>80</v>
      </c>
      <c r="C3676" s="80">
        <f t="shared" si="154"/>
        <v>5647</v>
      </c>
      <c r="D3676" s="80">
        <v>0</v>
      </c>
      <c r="E3676" s="80">
        <v>0</v>
      </c>
      <c r="F3676" s="80">
        <v>0</v>
      </c>
      <c r="G3676" s="80">
        <v>0</v>
      </c>
      <c r="H3676" s="80">
        <v>0</v>
      </c>
      <c r="I3676" s="80">
        <v>0</v>
      </c>
      <c r="J3676" s="80">
        <v>75</v>
      </c>
      <c r="K3676" s="78">
        <v>1433600</v>
      </c>
    </row>
    <row r="3677" spans="1:11">
      <c r="A3677" s="83" t="s">
        <v>114</v>
      </c>
      <c r="B3677" s="80">
        <v>80</v>
      </c>
      <c r="C3677" s="80">
        <f t="shared" si="154"/>
        <v>5705</v>
      </c>
      <c r="D3677" s="80">
        <v>0</v>
      </c>
      <c r="E3677" s="80">
        <v>0</v>
      </c>
      <c r="F3677" s="80">
        <v>0</v>
      </c>
      <c r="G3677" s="80">
        <v>0</v>
      </c>
      <c r="H3677" s="80">
        <v>0</v>
      </c>
      <c r="I3677" s="80">
        <v>0</v>
      </c>
      <c r="J3677" s="80">
        <v>76</v>
      </c>
      <c r="K3677" s="78">
        <v>1518400</v>
      </c>
    </row>
    <row r="3678" spans="1:11">
      <c r="A3678" s="83" t="s">
        <v>114</v>
      </c>
      <c r="B3678" s="80">
        <v>80</v>
      </c>
      <c r="C3678" s="80">
        <f t="shared" si="154"/>
        <v>5763</v>
      </c>
      <c r="D3678" s="80">
        <v>0</v>
      </c>
      <c r="E3678" s="80">
        <v>0</v>
      </c>
      <c r="F3678" s="80">
        <v>0</v>
      </c>
      <c r="G3678" s="80">
        <v>0</v>
      </c>
      <c r="H3678" s="80">
        <v>0</v>
      </c>
      <c r="I3678" s="80">
        <v>0</v>
      </c>
      <c r="J3678" s="80">
        <v>77</v>
      </c>
      <c r="K3678" s="78">
        <v>1608800</v>
      </c>
    </row>
    <row r="3679" spans="1:11">
      <c r="A3679" s="83" t="s">
        <v>114</v>
      </c>
      <c r="B3679" s="80">
        <v>80</v>
      </c>
      <c r="C3679" s="80">
        <f t="shared" si="154"/>
        <v>5821</v>
      </c>
      <c r="D3679" s="80">
        <v>0</v>
      </c>
      <c r="E3679" s="80">
        <v>0</v>
      </c>
      <c r="F3679" s="80">
        <v>0</v>
      </c>
      <c r="G3679" s="80">
        <v>0</v>
      </c>
      <c r="H3679" s="80">
        <v>0</v>
      </c>
      <c r="I3679" s="80">
        <v>0</v>
      </c>
      <c r="J3679" s="80">
        <v>78</v>
      </c>
      <c r="K3679" s="78">
        <v>1703200</v>
      </c>
    </row>
    <row r="3680" spans="1:11">
      <c r="A3680" s="83" t="s">
        <v>114</v>
      </c>
      <c r="B3680" s="80">
        <v>80</v>
      </c>
      <c r="C3680" s="80">
        <f t="shared" si="154"/>
        <v>5879</v>
      </c>
      <c r="D3680" s="80">
        <v>0</v>
      </c>
      <c r="E3680" s="80">
        <v>0</v>
      </c>
      <c r="F3680" s="80">
        <v>0</v>
      </c>
      <c r="G3680" s="80">
        <v>0</v>
      </c>
      <c r="H3680" s="80">
        <v>0</v>
      </c>
      <c r="I3680" s="80">
        <v>0</v>
      </c>
      <c r="J3680" s="80">
        <v>79</v>
      </c>
      <c r="K3680" s="78">
        <v>1803200</v>
      </c>
    </row>
    <row r="3681" spans="1:11">
      <c r="A3681" s="83" t="s">
        <v>114</v>
      </c>
      <c r="B3681" s="80">
        <v>80</v>
      </c>
      <c r="C3681" s="80">
        <f t="shared" si="154"/>
        <v>5937</v>
      </c>
      <c r="D3681" s="80">
        <v>0</v>
      </c>
      <c r="E3681" s="80">
        <v>0</v>
      </c>
      <c r="F3681" s="80">
        <v>0</v>
      </c>
      <c r="G3681" s="80">
        <v>0</v>
      </c>
      <c r="H3681" s="80">
        <v>0</v>
      </c>
      <c r="I3681" s="80">
        <v>0</v>
      </c>
      <c r="J3681" s="80">
        <v>80</v>
      </c>
      <c r="K3681" s="78">
        <v>1906400</v>
      </c>
    </row>
    <row r="3682" spans="1:11">
      <c r="A3682" s="72" t="s">
        <v>115</v>
      </c>
      <c r="B3682" s="77">
        <v>1</v>
      </c>
      <c r="C3682" s="80">
        <v>0</v>
      </c>
      <c r="D3682" s="80">
        <v>0</v>
      </c>
      <c r="E3682" s="80">
        <v>0</v>
      </c>
      <c r="F3682" s="80">
        <v>0</v>
      </c>
      <c r="G3682" s="80">
        <v>0</v>
      </c>
      <c r="H3682" s="80">
        <f>30+10*(J3682-1)</f>
        <v>30</v>
      </c>
      <c r="I3682" s="80">
        <v>0</v>
      </c>
      <c r="J3682" s="80">
        <v>1</v>
      </c>
      <c r="K3682" s="78">
        <f>ROUND(K2*2,0)</f>
        <v>132</v>
      </c>
    </row>
    <row r="3683" spans="1:11">
      <c r="A3683" s="72" t="s">
        <v>115</v>
      </c>
      <c r="B3683" s="77">
        <v>1</v>
      </c>
      <c r="C3683" s="80">
        <v>0</v>
      </c>
      <c r="D3683" s="80">
        <v>0</v>
      </c>
      <c r="E3683" s="80">
        <v>0</v>
      </c>
      <c r="F3683" s="80">
        <v>0</v>
      </c>
      <c r="G3683" s="80">
        <v>0</v>
      </c>
      <c r="H3683" s="80">
        <f t="shared" ref="H3683:H3746" si="155">30+10*(J3683-1)</f>
        <v>40</v>
      </c>
      <c r="I3683" s="80">
        <v>0</v>
      </c>
      <c r="J3683" s="80">
        <v>2</v>
      </c>
      <c r="K3683" s="78">
        <f t="shared" ref="K3683:K3746" si="156">ROUND(K3*2,0)</f>
        <v>180</v>
      </c>
    </row>
    <row r="3684" spans="1:11">
      <c r="A3684" s="72" t="s">
        <v>115</v>
      </c>
      <c r="B3684" s="77">
        <v>1</v>
      </c>
      <c r="C3684" s="80">
        <v>0</v>
      </c>
      <c r="D3684" s="80">
        <v>0</v>
      </c>
      <c r="E3684" s="80">
        <v>0</v>
      </c>
      <c r="F3684" s="80">
        <v>0</v>
      </c>
      <c r="G3684" s="80">
        <v>0</v>
      </c>
      <c r="H3684" s="80">
        <f t="shared" si="155"/>
        <v>50</v>
      </c>
      <c r="I3684" s="80">
        <v>0</v>
      </c>
      <c r="J3684" s="80">
        <v>3</v>
      </c>
      <c r="K3684" s="78">
        <f t="shared" si="156"/>
        <v>234</v>
      </c>
    </row>
    <row r="3685" spans="1:11">
      <c r="A3685" s="72" t="s">
        <v>115</v>
      </c>
      <c r="B3685" s="77">
        <v>1</v>
      </c>
      <c r="C3685" s="80">
        <v>0</v>
      </c>
      <c r="D3685" s="80">
        <v>0</v>
      </c>
      <c r="E3685" s="80">
        <v>0</v>
      </c>
      <c r="F3685" s="80">
        <v>0</v>
      </c>
      <c r="G3685" s="80">
        <v>0</v>
      </c>
      <c r="H3685" s="80">
        <f t="shared" si="155"/>
        <v>60</v>
      </c>
      <c r="I3685" s="80">
        <v>0</v>
      </c>
      <c r="J3685" s="80">
        <v>4</v>
      </c>
      <c r="K3685" s="78">
        <f t="shared" si="156"/>
        <v>300</v>
      </c>
    </row>
    <row r="3686" spans="1:11">
      <c r="A3686" s="72" t="s">
        <v>115</v>
      </c>
      <c r="B3686" s="77">
        <v>1</v>
      </c>
      <c r="C3686" s="80">
        <v>0</v>
      </c>
      <c r="D3686" s="80">
        <v>0</v>
      </c>
      <c r="E3686" s="80">
        <v>0</v>
      </c>
      <c r="F3686" s="80">
        <v>0</v>
      </c>
      <c r="G3686" s="80">
        <v>0</v>
      </c>
      <c r="H3686" s="80">
        <f t="shared" si="155"/>
        <v>70</v>
      </c>
      <c r="I3686" s="80">
        <v>0</v>
      </c>
      <c r="J3686" s="80">
        <v>5</v>
      </c>
      <c r="K3686" s="78">
        <f t="shared" si="156"/>
        <v>390</v>
      </c>
    </row>
    <row r="3687" spans="1:11">
      <c r="A3687" s="72" t="s">
        <v>115</v>
      </c>
      <c r="B3687" s="77">
        <v>1</v>
      </c>
      <c r="C3687" s="80">
        <v>0</v>
      </c>
      <c r="D3687" s="80">
        <v>0</v>
      </c>
      <c r="E3687" s="80">
        <v>0</v>
      </c>
      <c r="F3687" s="80">
        <v>0</v>
      </c>
      <c r="G3687" s="80">
        <v>0</v>
      </c>
      <c r="H3687" s="80">
        <f t="shared" si="155"/>
        <v>80</v>
      </c>
      <c r="I3687" s="80">
        <v>0</v>
      </c>
      <c r="J3687" s="80">
        <v>6</v>
      </c>
      <c r="K3687" s="78">
        <f t="shared" si="156"/>
        <v>528</v>
      </c>
    </row>
    <row r="3688" spans="1:11">
      <c r="A3688" s="72" t="s">
        <v>115</v>
      </c>
      <c r="B3688" s="77">
        <v>1</v>
      </c>
      <c r="C3688" s="80">
        <v>0</v>
      </c>
      <c r="D3688" s="80">
        <v>0</v>
      </c>
      <c r="E3688" s="80">
        <v>0</v>
      </c>
      <c r="F3688" s="80">
        <v>0</v>
      </c>
      <c r="G3688" s="80">
        <v>0</v>
      </c>
      <c r="H3688" s="80">
        <f t="shared" si="155"/>
        <v>90</v>
      </c>
      <c r="I3688" s="80">
        <v>0</v>
      </c>
      <c r="J3688" s="80">
        <v>7</v>
      </c>
      <c r="K3688" s="78">
        <f t="shared" si="156"/>
        <v>720</v>
      </c>
    </row>
    <row r="3689" spans="1:11">
      <c r="A3689" s="72" t="s">
        <v>115</v>
      </c>
      <c r="B3689" s="77">
        <v>1</v>
      </c>
      <c r="C3689" s="80">
        <v>0</v>
      </c>
      <c r="D3689" s="80">
        <v>0</v>
      </c>
      <c r="E3689" s="80">
        <v>0</v>
      </c>
      <c r="F3689" s="80">
        <v>0</v>
      </c>
      <c r="G3689" s="80">
        <v>0</v>
      </c>
      <c r="H3689" s="80">
        <f t="shared" si="155"/>
        <v>100</v>
      </c>
      <c r="I3689" s="80">
        <v>0</v>
      </c>
      <c r="J3689" s="80">
        <v>8</v>
      </c>
      <c r="K3689" s="78">
        <f t="shared" si="156"/>
        <v>900</v>
      </c>
    </row>
    <row r="3690" spans="1:11">
      <c r="A3690" s="72" t="s">
        <v>115</v>
      </c>
      <c r="B3690" s="77">
        <v>1</v>
      </c>
      <c r="C3690" s="80">
        <v>0</v>
      </c>
      <c r="D3690" s="80">
        <v>0</v>
      </c>
      <c r="E3690" s="80">
        <v>0</v>
      </c>
      <c r="F3690" s="80">
        <v>0</v>
      </c>
      <c r="G3690" s="80">
        <v>0</v>
      </c>
      <c r="H3690" s="80">
        <f t="shared" si="155"/>
        <v>110</v>
      </c>
      <c r="I3690" s="80">
        <v>0</v>
      </c>
      <c r="J3690" s="80">
        <v>9</v>
      </c>
      <c r="K3690" s="78">
        <f t="shared" si="156"/>
        <v>1080</v>
      </c>
    </row>
    <row r="3691" spans="1:11">
      <c r="A3691" s="72" t="s">
        <v>115</v>
      </c>
      <c r="B3691" s="77">
        <v>1</v>
      </c>
      <c r="C3691" s="80">
        <v>0</v>
      </c>
      <c r="D3691" s="80">
        <v>0</v>
      </c>
      <c r="E3691" s="80">
        <v>0</v>
      </c>
      <c r="F3691" s="80">
        <v>0</v>
      </c>
      <c r="G3691" s="80">
        <v>0</v>
      </c>
      <c r="H3691" s="80">
        <f t="shared" si="155"/>
        <v>120</v>
      </c>
      <c r="I3691" s="80">
        <v>0</v>
      </c>
      <c r="J3691" s="80">
        <v>10</v>
      </c>
      <c r="K3691" s="78">
        <f t="shared" si="156"/>
        <v>1380</v>
      </c>
    </row>
    <row r="3692" spans="1:11">
      <c r="A3692" s="72" t="s">
        <v>115</v>
      </c>
      <c r="B3692" s="77">
        <v>1</v>
      </c>
      <c r="C3692" s="80">
        <v>0</v>
      </c>
      <c r="D3692" s="80">
        <v>0</v>
      </c>
      <c r="E3692" s="80">
        <v>0</v>
      </c>
      <c r="F3692" s="80">
        <v>0</v>
      </c>
      <c r="G3692" s="80">
        <v>0</v>
      </c>
      <c r="H3692" s="80">
        <f t="shared" si="155"/>
        <v>130</v>
      </c>
      <c r="I3692" s="80">
        <v>0</v>
      </c>
      <c r="J3692" s="80">
        <v>11</v>
      </c>
      <c r="K3692" s="78">
        <f t="shared" si="156"/>
        <v>1740</v>
      </c>
    </row>
    <row r="3693" spans="1:11">
      <c r="A3693" s="72" t="s">
        <v>115</v>
      </c>
      <c r="B3693" s="77">
        <v>1</v>
      </c>
      <c r="C3693" s="80">
        <v>0</v>
      </c>
      <c r="D3693" s="80">
        <v>0</v>
      </c>
      <c r="E3693" s="80">
        <v>0</v>
      </c>
      <c r="F3693" s="80">
        <v>0</v>
      </c>
      <c r="G3693" s="80">
        <v>0</v>
      </c>
      <c r="H3693" s="80">
        <f t="shared" si="155"/>
        <v>140</v>
      </c>
      <c r="I3693" s="80">
        <v>0</v>
      </c>
      <c r="J3693" s="80">
        <v>12</v>
      </c>
      <c r="K3693" s="78">
        <f t="shared" si="156"/>
        <v>2040</v>
      </c>
    </row>
    <row r="3694" spans="1:11">
      <c r="A3694" s="72" t="s">
        <v>115</v>
      </c>
      <c r="B3694" s="77">
        <v>1</v>
      </c>
      <c r="C3694" s="80">
        <v>0</v>
      </c>
      <c r="D3694" s="80">
        <v>0</v>
      </c>
      <c r="E3694" s="80">
        <v>0</v>
      </c>
      <c r="F3694" s="80">
        <v>0</v>
      </c>
      <c r="G3694" s="80">
        <v>0</v>
      </c>
      <c r="H3694" s="80">
        <f t="shared" si="155"/>
        <v>150</v>
      </c>
      <c r="I3694" s="80">
        <v>0</v>
      </c>
      <c r="J3694" s="80">
        <v>13</v>
      </c>
      <c r="K3694" s="78">
        <f t="shared" si="156"/>
        <v>2520</v>
      </c>
    </row>
    <row r="3695" spans="1:11">
      <c r="A3695" s="72" t="s">
        <v>115</v>
      </c>
      <c r="B3695" s="77">
        <v>1</v>
      </c>
      <c r="C3695" s="80">
        <v>0</v>
      </c>
      <c r="D3695" s="80">
        <v>0</v>
      </c>
      <c r="E3695" s="80">
        <v>0</v>
      </c>
      <c r="F3695" s="80">
        <v>0</v>
      </c>
      <c r="G3695" s="80">
        <v>0</v>
      </c>
      <c r="H3695" s="80">
        <f t="shared" si="155"/>
        <v>160</v>
      </c>
      <c r="I3695" s="80">
        <v>0</v>
      </c>
      <c r="J3695" s="80">
        <v>14</v>
      </c>
      <c r="K3695" s="78">
        <f t="shared" si="156"/>
        <v>3000</v>
      </c>
    </row>
    <row r="3696" spans="1:11">
      <c r="A3696" s="72" t="s">
        <v>115</v>
      </c>
      <c r="B3696" s="77">
        <v>1</v>
      </c>
      <c r="C3696" s="80">
        <v>0</v>
      </c>
      <c r="D3696" s="80">
        <v>0</v>
      </c>
      <c r="E3696" s="80">
        <v>0</v>
      </c>
      <c r="F3696" s="80">
        <v>0</v>
      </c>
      <c r="G3696" s="80">
        <v>0</v>
      </c>
      <c r="H3696" s="80">
        <f t="shared" si="155"/>
        <v>170</v>
      </c>
      <c r="I3696" s="80">
        <v>0</v>
      </c>
      <c r="J3696" s="80">
        <v>15</v>
      </c>
      <c r="K3696" s="78">
        <f t="shared" si="156"/>
        <v>3660</v>
      </c>
    </row>
    <row r="3697" spans="1:11">
      <c r="A3697" s="72" t="s">
        <v>115</v>
      </c>
      <c r="B3697" s="77">
        <v>1</v>
      </c>
      <c r="C3697" s="80">
        <v>0</v>
      </c>
      <c r="D3697" s="80">
        <v>0</v>
      </c>
      <c r="E3697" s="80">
        <v>0</v>
      </c>
      <c r="F3697" s="80">
        <v>0</v>
      </c>
      <c r="G3697" s="80">
        <v>0</v>
      </c>
      <c r="H3697" s="80">
        <f t="shared" si="155"/>
        <v>180</v>
      </c>
      <c r="I3697" s="80">
        <v>0</v>
      </c>
      <c r="J3697" s="80">
        <v>16</v>
      </c>
      <c r="K3697" s="78">
        <f t="shared" si="156"/>
        <v>4320</v>
      </c>
    </row>
    <row r="3698" spans="1:11">
      <c r="A3698" s="72" t="s">
        <v>115</v>
      </c>
      <c r="B3698" s="77">
        <v>1</v>
      </c>
      <c r="C3698" s="80">
        <v>0</v>
      </c>
      <c r="D3698" s="80">
        <v>0</v>
      </c>
      <c r="E3698" s="80">
        <v>0</v>
      </c>
      <c r="F3698" s="80">
        <v>0</v>
      </c>
      <c r="G3698" s="80">
        <v>0</v>
      </c>
      <c r="H3698" s="80">
        <f t="shared" si="155"/>
        <v>190</v>
      </c>
      <c r="I3698" s="80">
        <v>0</v>
      </c>
      <c r="J3698" s="80">
        <v>17</v>
      </c>
      <c r="K3698" s="78">
        <f t="shared" si="156"/>
        <v>5160</v>
      </c>
    </row>
    <row r="3699" spans="1:11">
      <c r="A3699" s="72" t="s">
        <v>115</v>
      </c>
      <c r="B3699" s="77">
        <v>1</v>
      </c>
      <c r="C3699" s="80">
        <v>0</v>
      </c>
      <c r="D3699" s="80">
        <v>0</v>
      </c>
      <c r="E3699" s="80">
        <v>0</v>
      </c>
      <c r="F3699" s="80">
        <v>0</v>
      </c>
      <c r="G3699" s="80">
        <v>0</v>
      </c>
      <c r="H3699" s="80">
        <f t="shared" si="155"/>
        <v>200</v>
      </c>
      <c r="I3699" s="80">
        <v>0</v>
      </c>
      <c r="J3699" s="80">
        <v>18</v>
      </c>
      <c r="K3699" s="78">
        <f t="shared" si="156"/>
        <v>6000</v>
      </c>
    </row>
    <row r="3700" spans="1:11">
      <c r="A3700" s="72" t="s">
        <v>115</v>
      </c>
      <c r="B3700" s="77">
        <v>1</v>
      </c>
      <c r="C3700" s="80">
        <v>0</v>
      </c>
      <c r="D3700" s="80">
        <v>0</v>
      </c>
      <c r="E3700" s="80">
        <v>0</v>
      </c>
      <c r="F3700" s="80">
        <v>0</v>
      </c>
      <c r="G3700" s="80">
        <v>0</v>
      </c>
      <c r="H3700" s="80">
        <f t="shared" si="155"/>
        <v>210</v>
      </c>
      <c r="I3700" s="80">
        <v>0</v>
      </c>
      <c r="J3700" s="80">
        <v>19</v>
      </c>
      <c r="K3700" s="78">
        <f t="shared" si="156"/>
        <v>7020</v>
      </c>
    </row>
    <row r="3701" spans="1:11">
      <c r="A3701" s="72" t="s">
        <v>115</v>
      </c>
      <c r="B3701" s="77">
        <v>1</v>
      </c>
      <c r="C3701" s="80">
        <v>0</v>
      </c>
      <c r="D3701" s="80">
        <v>0</v>
      </c>
      <c r="E3701" s="80">
        <v>0</v>
      </c>
      <c r="F3701" s="80">
        <v>0</v>
      </c>
      <c r="G3701" s="80">
        <v>0</v>
      </c>
      <c r="H3701" s="80">
        <f t="shared" si="155"/>
        <v>220</v>
      </c>
      <c r="I3701" s="80">
        <v>0</v>
      </c>
      <c r="J3701" s="80">
        <v>20</v>
      </c>
      <c r="K3701" s="78">
        <f t="shared" si="156"/>
        <v>8160</v>
      </c>
    </row>
    <row r="3702" spans="1:11">
      <c r="A3702" s="72" t="s">
        <v>115</v>
      </c>
      <c r="B3702" s="77">
        <v>1</v>
      </c>
      <c r="C3702" s="80">
        <v>0</v>
      </c>
      <c r="D3702" s="80">
        <v>0</v>
      </c>
      <c r="E3702" s="80">
        <v>0</v>
      </c>
      <c r="F3702" s="80">
        <v>0</v>
      </c>
      <c r="G3702" s="80">
        <v>0</v>
      </c>
      <c r="H3702" s="80">
        <f t="shared" si="155"/>
        <v>230</v>
      </c>
      <c r="I3702" s="80">
        <v>0</v>
      </c>
      <c r="J3702" s="80">
        <v>21</v>
      </c>
      <c r="K3702" s="78">
        <f t="shared" si="156"/>
        <v>9540</v>
      </c>
    </row>
    <row r="3703" spans="1:11">
      <c r="A3703" s="72" t="s">
        <v>115</v>
      </c>
      <c r="B3703" s="77">
        <v>1</v>
      </c>
      <c r="C3703" s="80">
        <v>0</v>
      </c>
      <c r="D3703" s="80">
        <v>0</v>
      </c>
      <c r="E3703" s="80">
        <v>0</v>
      </c>
      <c r="F3703" s="80">
        <v>0</v>
      </c>
      <c r="G3703" s="80">
        <v>0</v>
      </c>
      <c r="H3703" s="80">
        <f t="shared" si="155"/>
        <v>240</v>
      </c>
      <c r="I3703" s="80">
        <v>0</v>
      </c>
      <c r="J3703" s="80">
        <v>22</v>
      </c>
      <c r="K3703" s="78">
        <f t="shared" si="156"/>
        <v>10980</v>
      </c>
    </row>
    <row r="3704" spans="1:11">
      <c r="A3704" s="72" t="s">
        <v>115</v>
      </c>
      <c r="B3704" s="77">
        <v>1</v>
      </c>
      <c r="C3704" s="80">
        <v>0</v>
      </c>
      <c r="D3704" s="80">
        <v>0</v>
      </c>
      <c r="E3704" s="80">
        <v>0</v>
      </c>
      <c r="F3704" s="80">
        <v>0</v>
      </c>
      <c r="G3704" s="80">
        <v>0</v>
      </c>
      <c r="H3704" s="80">
        <f t="shared" si="155"/>
        <v>250</v>
      </c>
      <c r="I3704" s="80">
        <v>0</v>
      </c>
      <c r="J3704" s="80">
        <v>23</v>
      </c>
      <c r="K3704" s="78">
        <f t="shared" si="156"/>
        <v>12660</v>
      </c>
    </row>
    <row r="3705" spans="1:11">
      <c r="A3705" s="72" t="s">
        <v>115</v>
      </c>
      <c r="B3705" s="77">
        <v>1</v>
      </c>
      <c r="C3705" s="80">
        <v>0</v>
      </c>
      <c r="D3705" s="80">
        <v>0</v>
      </c>
      <c r="E3705" s="80">
        <v>0</v>
      </c>
      <c r="F3705" s="80">
        <v>0</v>
      </c>
      <c r="G3705" s="80">
        <v>0</v>
      </c>
      <c r="H3705" s="80">
        <f t="shared" si="155"/>
        <v>260</v>
      </c>
      <c r="I3705" s="80">
        <v>0</v>
      </c>
      <c r="J3705" s="80">
        <v>24</v>
      </c>
      <c r="K3705" s="78">
        <f t="shared" si="156"/>
        <v>14460</v>
      </c>
    </row>
    <row r="3706" spans="1:11">
      <c r="A3706" s="72" t="s">
        <v>115</v>
      </c>
      <c r="B3706" s="77">
        <v>1</v>
      </c>
      <c r="C3706" s="80">
        <v>0</v>
      </c>
      <c r="D3706" s="80">
        <v>0</v>
      </c>
      <c r="E3706" s="80">
        <v>0</v>
      </c>
      <c r="F3706" s="80">
        <v>0</v>
      </c>
      <c r="G3706" s="80">
        <v>0</v>
      </c>
      <c r="H3706" s="80">
        <f t="shared" si="155"/>
        <v>270</v>
      </c>
      <c r="I3706" s="80">
        <v>0</v>
      </c>
      <c r="J3706" s="80">
        <v>25</v>
      </c>
      <c r="K3706" s="78">
        <f t="shared" si="156"/>
        <v>16440</v>
      </c>
    </row>
    <row r="3707" spans="1:11">
      <c r="A3707" s="72" t="s">
        <v>115</v>
      </c>
      <c r="B3707" s="77">
        <v>1</v>
      </c>
      <c r="C3707" s="80">
        <v>0</v>
      </c>
      <c r="D3707" s="80">
        <v>0</v>
      </c>
      <c r="E3707" s="80">
        <v>0</v>
      </c>
      <c r="F3707" s="80">
        <v>0</v>
      </c>
      <c r="G3707" s="80">
        <v>0</v>
      </c>
      <c r="H3707" s="80">
        <f t="shared" si="155"/>
        <v>280</v>
      </c>
      <c r="I3707" s="80">
        <v>0</v>
      </c>
      <c r="J3707" s="80">
        <v>26</v>
      </c>
      <c r="K3707" s="78">
        <f t="shared" si="156"/>
        <v>18780</v>
      </c>
    </row>
    <row r="3708" spans="1:11">
      <c r="A3708" s="72" t="s">
        <v>115</v>
      </c>
      <c r="B3708" s="77">
        <v>1</v>
      </c>
      <c r="C3708" s="80">
        <v>0</v>
      </c>
      <c r="D3708" s="80">
        <v>0</v>
      </c>
      <c r="E3708" s="80">
        <v>0</v>
      </c>
      <c r="F3708" s="80">
        <v>0</v>
      </c>
      <c r="G3708" s="80">
        <v>0</v>
      </c>
      <c r="H3708" s="80">
        <f t="shared" si="155"/>
        <v>290</v>
      </c>
      <c r="I3708" s="80">
        <v>0</v>
      </c>
      <c r="J3708" s="80">
        <v>27</v>
      </c>
      <c r="K3708" s="78">
        <f t="shared" si="156"/>
        <v>21240</v>
      </c>
    </row>
    <row r="3709" spans="1:11">
      <c r="A3709" s="72" t="s">
        <v>115</v>
      </c>
      <c r="B3709" s="77">
        <v>1</v>
      </c>
      <c r="C3709" s="80">
        <v>0</v>
      </c>
      <c r="D3709" s="80">
        <v>0</v>
      </c>
      <c r="E3709" s="80">
        <v>0</v>
      </c>
      <c r="F3709" s="80">
        <v>0</v>
      </c>
      <c r="G3709" s="80">
        <v>0</v>
      </c>
      <c r="H3709" s="80">
        <f t="shared" si="155"/>
        <v>300</v>
      </c>
      <c r="I3709" s="80">
        <v>0</v>
      </c>
      <c r="J3709" s="80">
        <v>28</v>
      </c>
      <c r="K3709" s="78">
        <f t="shared" si="156"/>
        <v>24060</v>
      </c>
    </row>
    <row r="3710" spans="1:11">
      <c r="A3710" s="72" t="s">
        <v>115</v>
      </c>
      <c r="B3710" s="77">
        <v>1</v>
      </c>
      <c r="C3710" s="80">
        <v>0</v>
      </c>
      <c r="D3710" s="80">
        <v>0</v>
      </c>
      <c r="E3710" s="80">
        <v>0</v>
      </c>
      <c r="F3710" s="80">
        <v>0</v>
      </c>
      <c r="G3710" s="80">
        <v>0</v>
      </c>
      <c r="H3710" s="80">
        <f t="shared" si="155"/>
        <v>310</v>
      </c>
      <c r="I3710" s="80">
        <v>0</v>
      </c>
      <c r="J3710" s="80">
        <v>29</v>
      </c>
      <c r="K3710" s="78">
        <f t="shared" si="156"/>
        <v>27060</v>
      </c>
    </row>
    <row r="3711" spans="1:11">
      <c r="A3711" s="72" t="s">
        <v>115</v>
      </c>
      <c r="B3711" s="77">
        <v>1</v>
      </c>
      <c r="C3711" s="80">
        <v>0</v>
      </c>
      <c r="D3711" s="80">
        <v>0</v>
      </c>
      <c r="E3711" s="80">
        <v>0</v>
      </c>
      <c r="F3711" s="80">
        <v>0</v>
      </c>
      <c r="G3711" s="80">
        <v>0</v>
      </c>
      <c r="H3711" s="80">
        <f t="shared" si="155"/>
        <v>320</v>
      </c>
      <c r="I3711" s="80">
        <v>0</v>
      </c>
      <c r="J3711" s="80">
        <v>30</v>
      </c>
      <c r="K3711" s="78">
        <f t="shared" si="156"/>
        <v>30360</v>
      </c>
    </row>
    <row r="3712" spans="1:11">
      <c r="A3712" s="72" t="s">
        <v>115</v>
      </c>
      <c r="B3712" s="77">
        <v>1</v>
      </c>
      <c r="C3712" s="80">
        <v>0</v>
      </c>
      <c r="D3712" s="80">
        <v>0</v>
      </c>
      <c r="E3712" s="80">
        <v>0</v>
      </c>
      <c r="F3712" s="80">
        <v>0</v>
      </c>
      <c r="G3712" s="80">
        <v>0</v>
      </c>
      <c r="H3712" s="80">
        <f t="shared" si="155"/>
        <v>330</v>
      </c>
      <c r="I3712" s="80">
        <v>0</v>
      </c>
      <c r="J3712" s="80">
        <v>31</v>
      </c>
      <c r="K3712" s="78">
        <f t="shared" si="156"/>
        <v>34080</v>
      </c>
    </row>
    <row r="3713" spans="1:11">
      <c r="A3713" s="72" t="s">
        <v>115</v>
      </c>
      <c r="B3713" s="77">
        <v>1</v>
      </c>
      <c r="C3713" s="80">
        <v>0</v>
      </c>
      <c r="D3713" s="80">
        <v>0</v>
      </c>
      <c r="E3713" s="80">
        <v>0</v>
      </c>
      <c r="F3713" s="80">
        <v>0</v>
      </c>
      <c r="G3713" s="80">
        <v>0</v>
      </c>
      <c r="H3713" s="80">
        <f t="shared" si="155"/>
        <v>340</v>
      </c>
      <c r="I3713" s="80">
        <v>0</v>
      </c>
      <c r="J3713" s="80">
        <v>32</v>
      </c>
      <c r="K3713" s="78">
        <f t="shared" si="156"/>
        <v>37920</v>
      </c>
    </row>
    <row r="3714" spans="1:11">
      <c r="A3714" s="72" t="s">
        <v>115</v>
      </c>
      <c r="B3714" s="77">
        <v>1</v>
      </c>
      <c r="C3714" s="80">
        <v>0</v>
      </c>
      <c r="D3714" s="80">
        <v>0</v>
      </c>
      <c r="E3714" s="80">
        <v>0</v>
      </c>
      <c r="F3714" s="80">
        <v>0</v>
      </c>
      <c r="G3714" s="80">
        <v>0</v>
      </c>
      <c r="H3714" s="80">
        <f t="shared" si="155"/>
        <v>350</v>
      </c>
      <c r="I3714" s="80">
        <v>0</v>
      </c>
      <c r="J3714" s="80">
        <v>33</v>
      </c>
      <c r="K3714" s="78">
        <f t="shared" si="156"/>
        <v>42360</v>
      </c>
    </row>
    <row r="3715" spans="1:11">
      <c r="A3715" s="72" t="s">
        <v>115</v>
      </c>
      <c r="B3715" s="77">
        <v>1</v>
      </c>
      <c r="C3715" s="80">
        <v>0</v>
      </c>
      <c r="D3715" s="80">
        <v>0</v>
      </c>
      <c r="E3715" s="80">
        <v>0</v>
      </c>
      <c r="F3715" s="80">
        <v>0</v>
      </c>
      <c r="G3715" s="80">
        <v>0</v>
      </c>
      <c r="H3715" s="80">
        <f t="shared" si="155"/>
        <v>360</v>
      </c>
      <c r="I3715" s="80">
        <v>0</v>
      </c>
      <c r="J3715" s="80">
        <v>34</v>
      </c>
      <c r="K3715" s="78">
        <f t="shared" si="156"/>
        <v>47040</v>
      </c>
    </row>
    <row r="3716" spans="1:11">
      <c r="A3716" s="72" t="s">
        <v>115</v>
      </c>
      <c r="B3716" s="77">
        <v>1</v>
      </c>
      <c r="C3716" s="80">
        <v>0</v>
      </c>
      <c r="D3716" s="80">
        <v>0</v>
      </c>
      <c r="E3716" s="80">
        <v>0</v>
      </c>
      <c r="F3716" s="80">
        <v>0</v>
      </c>
      <c r="G3716" s="80">
        <v>0</v>
      </c>
      <c r="H3716" s="80">
        <f t="shared" si="155"/>
        <v>370</v>
      </c>
      <c r="I3716" s="80">
        <v>0</v>
      </c>
      <c r="J3716" s="80">
        <v>35</v>
      </c>
      <c r="K3716" s="78">
        <f t="shared" si="156"/>
        <v>52200</v>
      </c>
    </row>
    <row r="3717" spans="1:11">
      <c r="A3717" s="72" t="s">
        <v>115</v>
      </c>
      <c r="B3717" s="77">
        <v>1</v>
      </c>
      <c r="C3717" s="80">
        <v>0</v>
      </c>
      <c r="D3717" s="80">
        <v>0</v>
      </c>
      <c r="E3717" s="80">
        <v>0</v>
      </c>
      <c r="F3717" s="80">
        <v>0</v>
      </c>
      <c r="G3717" s="80">
        <v>0</v>
      </c>
      <c r="H3717" s="80">
        <f t="shared" si="155"/>
        <v>380</v>
      </c>
      <c r="I3717" s="80">
        <v>0</v>
      </c>
      <c r="J3717" s="80">
        <v>36</v>
      </c>
      <c r="K3717" s="78">
        <f t="shared" si="156"/>
        <v>57840</v>
      </c>
    </row>
    <row r="3718" spans="1:11">
      <c r="A3718" s="72" t="s">
        <v>115</v>
      </c>
      <c r="B3718" s="77">
        <v>1</v>
      </c>
      <c r="C3718" s="80">
        <v>0</v>
      </c>
      <c r="D3718" s="80">
        <v>0</v>
      </c>
      <c r="E3718" s="80">
        <v>0</v>
      </c>
      <c r="F3718" s="80">
        <v>0</v>
      </c>
      <c r="G3718" s="80">
        <v>0</v>
      </c>
      <c r="H3718" s="80">
        <f t="shared" si="155"/>
        <v>390</v>
      </c>
      <c r="I3718" s="80">
        <v>0</v>
      </c>
      <c r="J3718" s="80">
        <v>37</v>
      </c>
      <c r="K3718" s="78">
        <f t="shared" si="156"/>
        <v>64200</v>
      </c>
    </row>
    <row r="3719" spans="1:11">
      <c r="A3719" s="72" t="s">
        <v>115</v>
      </c>
      <c r="B3719" s="77">
        <v>1</v>
      </c>
      <c r="C3719" s="80">
        <v>0</v>
      </c>
      <c r="D3719" s="80">
        <v>0</v>
      </c>
      <c r="E3719" s="80">
        <v>0</v>
      </c>
      <c r="F3719" s="80">
        <v>0</v>
      </c>
      <c r="G3719" s="80">
        <v>0</v>
      </c>
      <c r="H3719" s="80">
        <f t="shared" si="155"/>
        <v>400</v>
      </c>
      <c r="I3719" s="80">
        <v>0</v>
      </c>
      <c r="J3719" s="80">
        <v>38</v>
      </c>
      <c r="K3719" s="78">
        <f t="shared" si="156"/>
        <v>70800</v>
      </c>
    </row>
    <row r="3720" spans="1:11">
      <c r="A3720" s="72" t="s">
        <v>115</v>
      </c>
      <c r="B3720" s="77">
        <v>1</v>
      </c>
      <c r="C3720" s="80">
        <v>0</v>
      </c>
      <c r="D3720" s="80">
        <v>0</v>
      </c>
      <c r="E3720" s="80">
        <v>0</v>
      </c>
      <c r="F3720" s="80">
        <v>0</v>
      </c>
      <c r="G3720" s="80">
        <v>0</v>
      </c>
      <c r="H3720" s="80">
        <f t="shared" si="155"/>
        <v>410</v>
      </c>
      <c r="I3720" s="80">
        <v>0</v>
      </c>
      <c r="J3720" s="80">
        <v>39</v>
      </c>
      <c r="K3720" s="78">
        <f t="shared" si="156"/>
        <v>78000</v>
      </c>
    </row>
    <row r="3721" spans="1:11">
      <c r="A3721" s="72" t="s">
        <v>115</v>
      </c>
      <c r="B3721" s="77">
        <v>1</v>
      </c>
      <c r="C3721" s="80">
        <v>0</v>
      </c>
      <c r="D3721" s="80">
        <v>0</v>
      </c>
      <c r="E3721" s="80">
        <v>0</v>
      </c>
      <c r="F3721" s="80">
        <v>0</v>
      </c>
      <c r="G3721" s="80">
        <v>0</v>
      </c>
      <c r="H3721" s="80">
        <f t="shared" si="155"/>
        <v>420</v>
      </c>
      <c r="I3721" s="80">
        <v>0</v>
      </c>
      <c r="J3721" s="80">
        <v>40</v>
      </c>
      <c r="K3721" s="78">
        <f t="shared" si="156"/>
        <v>85200</v>
      </c>
    </row>
    <row r="3722" spans="1:11">
      <c r="A3722" s="72" t="s">
        <v>115</v>
      </c>
      <c r="B3722" s="77">
        <v>1</v>
      </c>
      <c r="C3722" s="80">
        <v>0</v>
      </c>
      <c r="D3722" s="80">
        <v>0</v>
      </c>
      <c r="E3722" s="80">
        <v>0</v>
      </c>
      <c r="F3722" s="80">
        <v>0</v>
      </c>
      <c r="G3722" s="80">
        <v>0</v>
      </c>
      <c r="H3722" s="80">
        <f t="shared" si="155"/>
        <v>430</v>
      </c>
      <c r="I3722" s="80">
        <v>0</v>
      </c>
      <c r="J3722" s="80">
        <v>41</v>
      </c>
      <c r="K3722" s="78">
        <f t="shared" si="156"/>
        <v>93600</v>
      </c>
    </row>
    <row r="3723" spans="1:11">
      <c r="A3723" s="72" t="s">
        <v>115</v>
      </c>
      <c r="B3723" s="77">
        <v>1</v>
      </c>
      <c r="C3723" s="80">
        <v>0</v>
      </c>
      <c r="D3723" s="80">
        <v>0</v>
      </c>
      <c r="E3723" s="80">
        <v>0</v>
      </c>
      <c r="F3723" s="80">
        <v>0</v>
      </c>
      <c r="G3723" s="80">
        <v>0</v>
      </c>
      <c r="H3723" s="80">
        <f t="shared" si="155"/>
        <v>440</v>
      </c>
      <c r="I3723" s="80">
        <v>0</v>
      </c>
      <c r="J3723" s="80">
        <v>42</v>
      </c>
      <c r="K3723" s="78">
        <f t="shared" si="156"/>
        <v>102600</v>
      </c>
    </row>
    <row r="3724" spans="1:11">
      <c r="A3724" s="72" t="s">
        <v>115</v>
      </c>
      <c r="B3724" s="77">
        <v>1</v>
      </c>
      <c r="C3724" s="80">
        <v>0</v>
      </c>
      <c r="D3724" s="80">
        <v>0</v>
      </c>
      <c r="E3724" s="80">
        <v>0</v>
      </c>
      <c r="F3724" s="80">
        <v>0</v>
      </c>
      <c r="G3724" s="80">
        <v>0</v>
      </c>
      <c r="H3724" s="80">
        <f t="shared" si="155"/>
        <v>450</v>
      </c>
      <c r="I3724" s="80">
        <v>0</v>
      </c>
      <c r="J3724" s="80">
        <v>43</v>
      </c>
      <c r="K3724" s="78">
        <f t="shared" si="156"/>
        <v>112200</v>
      </c>
    </row>
    <row r="3725" spans="1:11">
      <c r="A3725" s="72" t="s">
        <v>115</v>
      </c>
      <c r="B3725" s="77">
        <v>1</v>
      </c>
      <c r="C3725" s="80">
        <v>0</v>
      </c>
      <c r="D3725" s="80">
        <v>0</v>
      </c>
      <c r="E3725" s="80">
        <v>0</v>
      </c>
      <c r="F3725" s="80">
        <v>0</v>
      </c>
      <c r="G3725" s="80">
        <v>0</v>
      </c>
      <c r="H3725" s="80">
        <f t="shared" si="155"/>
        <v>460</v>
      </c>
      <c r="I3725" s="80">
        <v>0</v>
      </c>
      <c r="J3725" s="80">
        <v>44</v>
      </c>
      <c r="K3725" s="78">
        <f t="shared" si="156"/>
        <v>122400</v>
      </c>
    </row>
    <row r="3726" spans="1:11">
      <c r="A3726" s="72" t="s">
        <v>115</v>
      </c>
      <c r="B3726" s="77">
        <v>1</v>
      </c>
      <c r="C3726" s="80">
        <v>0</v>
      </c>
      <c r="D3726" s="80">
        <v>0</v>
      </c>
      <c r="E3726" s="80">
        <v>0</v>
      </c>
      <c r="F3726" s="80">
        <v>0</v>
      </c>
      <c r="G3726" s="80">
        <v>0</v>
      </c>
      <c r="H3726" s="80">
        <f t="shared" si="155"/>
        <v>470</v>
      </c>
      <c r="I3726" s="80">
        <v>0</v>
      </c>
      <c r="J3726" s="80">
        <v>45</v>
      </c>
      <c r="K3726" s="78">
        <f t="shared" si="156"/>
        <v>133200</v>
      </c>
    </row>
    <row r="3727" spans="1:11">
      <c r="A3727" s="72" t="s">
        <v>115</v>
      </c>
      <c r="B3727" s="77">
        <v>1</v>
      </c>
      <c r="C3727" s="80">
        <v>0</v>
      </c>
      <c r="D3727" s="80">
        <v>0</v>
      </c>
      <c r="E3727" s="80">
        <v>0</v>
      </c>
      <c r="F3727" s="80">
        <v>0</v>
      </c>
      <c r="G3727" s="80">
        <v>0</v>
      </c>
      <c r="H3727" s="80">
        <f t="shared" si="155"/>
        <v>480</v>
      </c>
      <c r="I3727" s="80">
        <v>0</v>
      </c>
      <c r="J3727" s="80">
        <v>46</v>
      </c>
      <c r="K3727" s="78">
        <f t="shared" si="156"/>
        <v>145200</v>
      </c>
    </row>
    <row r="3728" spans="1:11">
      <c r="A3728" s="72" t="s">
        <v>115</v>
      </c>
      <c r="B3728" s="77">
        <v>1</v>
      </c>
      <c r="C3728" s="80">
        <v>0</v>
      </c>
      <c r="D3728" s="80">
        <v>0</v>
      </c>
      <c r="E3728" s="80">
        <v>0</v>
      </c>
      <c r="F3728" s="80">
        <v>0</v>
      </c>
      <c r="G3728" s="80">
        <v>0</v>
      </c>
      <c r="H3728" s="80">
        <f t="shared" si="155"/>
        <v>490</v>
      </c>
      <c r="I3728" s="80">
        <v>0</v>
      </c>
      <c r="J3728" s="80">
        <v>47</v>
      </c>
      <c r="K3728" s="78">
        <f t="shared" si="156"/>
        <v>157200</v>
      </c>
    </row>
    <row r="3729" spans="1:11">
      <c r="A3729" s="72" t="s">
        <v>115</v>
      </c>
      <c r="B3729" s="77">
        <v>1</v>
      </c>
      <c r="C3729" s="80">
        <v>0</v>
      </c>
      <c r="D3729" s="80">
        <v>0</v>
      </c>
      <c r="E3729" s="80">
        <v>0</v>
      </c>
      <c r="F3729" s="80">
        <v>0</v>
      </c>
      <c r="G3729" s="80">
        <v>0</v>
      </c>
      <c r="H3729" s="80">
        <f t="shared" si="155"/>
        <v>500</v>
      </c>
      <c r="I3729" s="80">
        <v>0</v>
      </c>
      <c r="J3729" s="80">
        <v>48</v>
      </c>
      <c r="K3729" s="78">
        <f t="shared" si="156"/>
        <v>170400</v>
      </c>
    </row>
    <row r="3730" spans="1:11">
      <c r="A3730" s="72" t="s">
        <v>115</v>
      </c>
      <c r="B3730" s="77">
        <v>1</v>
      </c>
      <c r="C3730" s="80">
        <v>0</v>
      </c>
      <c r="D3730" s="80">
        <v>0</v>
      </c>
      <c r="E3730" s="80">
        <v>0</v>
      </c>
      <c r="F3730" s="80">
        <v>0</v>
      </c>
      <c r="G3730" s="80">
        <v>0</v>
      </c>
      <c r="H3730" s="80">
        <f t="shared" si="155"/>
        <v>510</v>
      </c>
      <c r="I3730" s="80">
        <v>0</v>
      </c>
      <c r="J3730" s="80">
        <v>49</v>
      </c>
      <c r="K3730" s="78">
        <f t="shared" si="156"/>
        <v>184800</v>
      </c>
    </row>
    <row r="3731" spans="1:11">
      <c r="A3731" s="72" t="s">
        <v>115</v>
      </c>
      <c r="B3731" s="77">
        <v>1</v>
      </c>
      <c r="C3731" s="80">
        <v>0</v>
      </c>
      <c r="D3731" s="80">
        <v>0</v>
      </c>
      <c r="E3731" s="80">
        <v>0</v>
      </c>
      <c r="F3731" s="80">
        <v>0</v>
      </c>
      <c r="G3731" s="80">
        <v>0</v>
      </c>
      <c r="H3731" s="80">
        <f t="shared" si="155"/>
        <v>520</v>
      </c>
      <c r="I3731" s="80">
        <v>0</v>
      </c>
      <c r="J3731" s="80">
        <v>50</v>
      </c>
      <c r="K3731" s="78">
        <f t="shared" si="156"/>
        <v>200400</v>
      </c>
    </row>
    <row r="3732" spans="1:11">
      <c r="A3732" s="72" t="s">
        <v>115</v>
      </c>
      <c r="B3732" s="77">
        <v>1</v>
      </c>
      <c r="C3732" s="80">
        <v>0</v>
      </c>
      <c r="D3732" s="80">
        <v>0</v>
      </c>
      <c r="E3732" s="80">
        <v>0</v>
      </c>
      <c r="F3732" s="80">
        <v>0</v>
      </c>
      <c r="G3732" s="80">
        <v>0</v>
      </c>
      <c r="H3732" s="80">
        <f t="shared" si="155"/>
        <v>530</v>
      </c>
      <c r="I3732" s="80">
        <v>0</v>
      </c>
      <c r="J3732" s="80">
        <v>51</v>
      </c>
      <c r="K3732" s="78">
        <f t="shared" si="156"/>
        <v>216600</v>
      </c>
    </row>
    <row r="3733" spans="1:11">
      <c r="A3733" s="72" t="s">
        <v>115</v>
      </c>
      <c r="B3733" s="77">
        <v>1</v>
      </c>
      <c r="C3733" s="80">
        <v>0</v>
      </c>
      <c r="D3733" s="80">
        <v>0</v>
      </c>
      <c r="E3733" s="80">
        <v>0</v>
      </c>
      <c r="F3733" s="80">
        <v>0</v>
      </c>
      <c r="G3733" s="80">
        <v>0</v>
      </c>
      <c r="H3733" s="80">
        <f t="shared" si="155"/>
        <v>540</v>
      </c>
      <c r="I3733" s="80">
        <v>0</v>
      </c>
      <c r="J3733" s="80">
        <v>52</v>
      </c>
      <c r="K3733" s="78">
        <f t="shared" si="156"/>
        <v>234000</v>
      </c>
    </row>
    <row r="3734" spans="1:11">
      <c r="A3734" s="72" t="s">
        <v>115</v>
      </c>
      <c r="B3734" s="77">
        <v>1</v>
      </c>
      <c r="C3734" s="80">
        <v>0</v>
      </c>
      <c r="D3734" s="80">
        <v>0</v>
      </c>
      <c r="E3734" s="80">
        <v>0</v>
      </c>
      <c r="F3734" s="80">
        <v>0</v>
      </c>
      <c r="G3734" s="80">
        <v>0</v>
      </c>
      <c r="H3734" s="80">
        <f t="shared" si="155"/>
        <v>550</v>
      </c>
      <c r="I3734" s="80">
        <v>0</v>
      </c>
      <c r="J3734" s="80">
        <v>53</v>
      </c>
      <c r="K3734" s="78">
        <f t="shared" si="156"/>
        <v>252000</v>
      </c>
    </row>
    <row r="3735" spans="1:11">
      <c r="A3735" s="72" t="s">
        <v>115</v>
      </c>
      <c r="B3735" s="77">
        <v>1</v>
      </c>
      <c r="C3735" s="80">
        <v>0</v>
      </c>
      <c r="D3735" s="80">
        <v>0</v>
      </c>
      <c r="E3735" s="80">
        <v>0</v>
      </c>
      <c r="F3735" s="80">
        <v>0</v>
      </c>
      <c r="G3735" s="80">
        <v>0</v>
      </c>
      <c r="H3735" s="80">
        <f t="shared" si="155"/>
        <v>560</v>
      </c>
      <c r="I3735" s="80">
        <v>0</v>
      </c>
      <c r="J3735" s="80">
        <v>54</v>
      </c>
      <c r="K3735" s="78">
        <f t="shared" si="156"/>
        <v>271800</v>
      </c>
    </row>
    <row r="3736" spans="1:11">
      <c r="A3736" s="72" t="s">
        <v>115</v>
      </c>
      <c r="B3736" s="77">
        <v>1</v>
      </c>
      <c r="C3736" s="80">
        <v>0</v>
      </c>
      <c r="D3736" s="80">
        <v>0</v>
      </c>
      <c r="E3736" s="80">
        <v>0</v>
      </c>
      <c r="F3736" s="80">
        <v>0</v>
      </c>
      <c r="G3736" s="80">
        <v>0</v>
      </c>
      <c r="H3736" s="80">
        <f t="shared" si="155"/>
        <v>570</v>
      </c>
      <c r="I3736" s="80">
        <v>0</v>
      </c>
      <c r="J3736" s="80">
        <v>55</v>
      </c>
      <c r="K3736" s="78">
        <f t="shared" si="156"/>
        <v>292800</v>
      </c>
    </row>
    <row r="3737" spans="1:11">
      <c r="A3737" s="72" t="s">
        <v>115</v>
      </c>
      <c r="B3737" s="77">
        <v>1</v>
      </c>
      <c r="C3737" s="80">
        <v>0</v>
      </c>
      <c r="D3737" s="80">
        <v>0</v>
      </c>
      <c r="E3737" s="80">
        <v>0</v>
      </c>
      <c r="F3737" s="80">
        <v>0</v>
      </c>
      <c r="G3737" s="80">
        <v>0</v>
      </c>
      <c r="H3737" s="80">
        <f t="shared" si="155"/>
        <v>580</v>
      </c>
      <c r="I3737" s="80">
        <v>0</v>
      </c>
      <c r="J3737" s="80">
        <v>56</v>
      </c>
      <c r="K3737" s="78">
        <f t="shared" si="156"/>
        <v>314400</v>
      </c>
    </row>
    <row r="3738" spans="1:11">
      <c r="A3738" s="72" t="s">
        <v>115</v>
      </c>
      <c r="B3738" s="77">
        <v>1</v>
      </c>
      <c r="C3738" s="80">
        <v>0</v>
      </c>
      <c r="D3738" s="80">
        <v>0</v>
      </c>
      <c r="E3738" s="80">
        <v>0</v>
      </c>
      <c r="F3738" s="80">
        <v>0</v>
      </c>
      <c r="G3738" s="80">
        <v>0</v>
      </c>
      <c r="H3738" s="80">
        <f t="shared" si="155"/>
        <v>590</v>
      </c>
      <c r="I3738" s="80">
        <v>0</v>
      </c>
      <c r="J3738" s="80">
        <v>57</v>
      </c>
      <c r="K3738" s="78">
        <f t="shared" si="156"/>
        <v>337800</v>
      </c>
    </row>
    <row r="3739" spans="1:11">
      <c r="A3739" s="72" t="s">
        <v>115</v>
      </c>
      <c r="B3739" s="77">
        <v>1</v>
      </c>
      <c r="C3739" s="80">
        <v>0</v>
      </c>
      <c r="D3739" s="80">
        <v>0</v>
      </c>
      <c r="E3739" s="80">
        <v>0</v>
      </c>
      <c r="F3739" s="80">
        <v>0</v>
      </c>
      <c r="G3739" s="80">
        <v>0</v>
      </c>
      <c r="H3739" s="80">
        <f t="shared" si="155"/>
        <v>600</v>
      </c>
      <c r="I3739" s="80">
        <v>0</v>
      </c>
      <c r="J3739" s="80">
        <v>58</v>
      </c>
      <c r="K3739" s="78">
        <f t="shared" si="156"/>
        <v>363000</v>
      </c>
    </row>
    <row r="3740" spans="1:11">
      <c r="A3740" s="72" t="s">
        <v>115</v>
      </c>
      <c r="B3740" s="77">
        <v>1</v>
      </c>
      <c r="C3740" s="80">
        <v>0</v>
      </c>
      <c r="D3740" s="80">
        <v>0</v>
      </c>
      <c r="E3740" s="80">
        <v>0</v>
      </c>
      <c r="F3740" s="80">
        <v>0</v>
      </c>
      <c r="G3740" s="80">
        <v>0</v>
      </c>
      <c r="H3740" s="80">
        <f t="shared" si="155"/>
        <v>610</v>
      </c>
      <c r="I3740" s="80">
        <v>0</v>
      </c>
      <c r="J3740" s="80">
        <v>59</v>
      </c>
      <c r="K3740" s="78">
        <f t="shared" si="156"/>
        <v>388800</v>
      </c>
    </row>
    <row r="3741" spans="1:11">
      <c r="A3741" s="72" t="s">
        <v>115</v>
      </c>
      <c r="B3741" s="77">
        <v>1</v>
      </c>
      <c r="C3741" s="80">
        <v>0</v>
      </c>
      <c r="D3741" s="80">
        <v>0</v>
      </c>
      <c r="E3741" s="80">
        <v>0</v>
      </c>
      <c r="F3741" s="80">
        <v>0</v>
      </c>
      <c r="G3741" s="80">
        <v>0</v>
      </c>
      <c r="H3741" s="80">
        <f t="shared" si="155"/>
        <v>620</v>
      </c>
      <c r="I3741" s="80">
        <v>0</v>
      </c>
      <c r="J3741" s="80">
        <v>60</v>
      </c>
      <c r="K3741" s="78">
        <f t="shared" si="156"/>
        <v>417000</v>
      </c>
    </row>
    <row r="3742" spans="1:11">
      <c r="A3742" s="72" t="s">
        <v>115</v>
      </c>
      <c r="B3742" s="77">
        <v>1</v>
      </c>
      <c r="C3742" s="80">
        <v>0</v>
      </c>
      <c r="D3742" s="80">
        <v>0</v>
      </c>
      <c r="E3742" s="80">
        <v>0</v>
      </c>
      <c r="F3742" s="80">
        <v>0</v>
      </c>
      <c r="G3742" s="80">
        <v>0</v>
      </c>
      <c r="H3742" s="80">
        <f t="shared" si="155"/>
        <v>630</v>
      </c>
      <c r="I3742" s="80">
        <v>0</v>
      </c>
      <c r="J3742" s="80">
        <v>61</v>
      </c>
      <c r="K3742" s="78">
        <f t="shared" si="156"/>
        <v>446400</v>
      </c>
    </row>
    <row r="3743" spans="1:11">
      <c r="A3743" s="72" t="s">
        <v>115</v>
      </c>
      <c r="B3743" s="77">
        <v>1</v>
      </c>
      <c r="C3743" s="80">
        <v>0</v>
      </c>
      <c r="D3743" s="80">
        <v>0</v>
      </c>
      <c r="E3743" s="80">
        <v>0</v>
      </c>
      <c r="F3743" s="80">
        <v>0</v>
      </c>
      <c r="G3743" s="80">
        <v>0</v>
      </c>
      <c r="H3743" s="80">
        <f t="shared" si="155"/>
        <v>640</v>
      </c>
      <c r="I3743" s="80">
        <v>0</v>
      </c>
      <c r="J3743" s="80">
        <v>62</v>
      </c>
      <c r="K3743" s="78">
        <f t="shared" si="156"/>
        <v>477600</v>
      </c>
    </row>
    <row r="3744" spans="1:11">
      <c r="A3744" s="72" t="s">
        <v>115</v>
      </c>
      <c r="B3744" s="77">
        <v>1</v>
      </c>
      <c r="C3744" s="80">
        <v>0</v>
      </c>
      <c r="D3744" s="80">
        <v>0</v>
      </c>
      <c r="E3744" s="80">
        <v>0</v>
      </c>
      <c r="F3744" s="80">
        <v>0</v>
      </c>
      <c r="G3744" s="80">
        <v>0</v>
      </c>
      <c r="H3744" s="80">
        <f t="shared" si="155"/>
        <v>650</v>
      </c>
      <c r="I3744" s="80">
        <v>0</v>
      </c>
      <c r="J3744" s="80">
        <v>63</v>
      </c>
      <c r="K3744" s="78">
        <f t="shared" si="156"/>
        <v>510600</v>
      </c>
    </row>
    <row r="3745" spans="1:11">
      <c r="A3745" s="72" t="s">
        <v>115</v>
      </c>
      <c r="B3745" s="77">
        <v>1</v>
      </c>
      <c r="C3745" s="80">
        <v>0</v>
      </c>
      <c r="D3745" s="80">
        <v>0</v>
      </c>
      <c r="E3745" s="80">
        <v>0</v>
      </c>
      <c r="F3745" s="80">
        <v>0</v>
      </c>
      <c r="G3745" s="80">
        <v>0</v>
      </c>
      <c r="H3745" s="80">
        <f t="shared" si="155"/>
        <v>660</v>
      </c>
      <c r="I3745" s="80">
        <v>0</v>
      </c>
      <c r="J3745" s="80">
        <v>64</v>
      </c>
      <c r="K3745" s="78">
        <f t="shared" si="156"/>
        <v>544800</v>
      </c>
    </row>
    <row r="3746" spans="1:11">
      <c r="A3746" s="72" t="s">
        <v>115</v>
      </c>
      <c r="B3746" s="77">
        <v>1</v>
      </c>
      <c r="C3746" s="80">
        <v>0</v>
      </c>
      <c r="D3746" s="80">
        <v>0</v>
      </c>
      <c r="E3746" s="80">
        <v>0</v>
      </c>
      <c r="F3746" s="80">
        <v>0</v>
      </c>
      <c r="G3746" s="80">
        <v>0</v>
      </c>
      <c r="H3746" s="80">
        <f t="shared" si="155"/>
        <v>670</v>
      </c>
      <c r="I3746" s="80">
        <v>0</v>
      </c>
      <c r="J3746" s="80">
        <v>65</v>
      </c>
      <c r="K3746" s="78">
        <f t="shared" si="156"/>
        <v>582000</v>
      </c>
    </row>
    <row r="3747" spans="1:11">
      <c r="A3747" s="72" t="s">
        <v>115</v>
      </c>
      <c r="B3747" s="77">
        <v>1</v>
      </c>
      <c r="C3747" s="80">
        <v>0</v>
      </c>
      <c r="D3747" s="80">
        <v>0</v>
      </c>
      <c r="E3747" s="80">
        <v>0</v>
      </c>
      <c r="F3747" s="80">
        <v>0</v>
      </c>
      <c r="G3747" s="80">
        <v>0</v>
      </c>
      <c r="H3747" s="80">
        <f t="shared" ref="H3747:H3761" si="157">30+10*(J3747-1)</f>
        <v>680</v>
      </c>
      <c r="I3747" s="80">
        <v>0</v>
      </c>
      <c r="J3747" s="80">
        <v>66</v>
      </c>
      <c r="K3747" s="78">
        <f t="shared" ref="K3747:K3761" si="158">ROUND(K67*2,0)</f>
        <v>619800</v>
      </c>
    </row>
    <row r="3748" spans="1:11">
      <c r="A3748" s="72" t="s">
        <v>115</v>
      </c>
      <c r="B3748" s="77">
        <v>1</v>
      </c>
      <c r="C3748" s="80">
        <v>0</v>
      </c>
      <c r="D3748" s="80">
        <v>0</v>
      </c>
      <c r="E3748" s="80">
        <v>0</v>
      </c>
      <c r="F3748" s="80">
        <v>0</v>
      </c>
      <c r="G3748" s="80">
        <v>0</v>
      </c>
      <c r="H3748" s="80">
        <f t="shared" si="157"/>
        <v>690</v>
      </c>
      <c r="I3748" s="80">
        <v>0</v>
      </c>
      <c r="J3748" s="80">
        <v>67</v>
      </c>
      <c r="K3748" s="78">
        <f t="shared" si="158"/>
        <v>661200</v>
      </c>
    </row>
    <row r="3749" spans="1:11">
      <c r="A3749" s="72" t="s">
        <v>115</v>
      </c>
      <c r="B3749" s="77">
        <v>1</v>
      </c>
      <c r="C3749" s="80">
        <v>0</v>
      </c>
      <c r="D3749" s="80">
        <v>0</v>
      </c>
      <c r="E3749" s="80">
        <v>0</v>
      </c>
      <c r="F3749" s="80">
        <v>0</v>
      </c>
      <c r="G3749" s="80">
        <v>0</v>
      </c>
      <c r="H3749" s="80">
        <f t="shared" si="157"/>
        <v>700</v>
      </c>
      <c r="I3749" s="80">
        <v>0</v>
      </c>
      <c r="J3749" s="80">
        <v>68</v>
      </c>
      <c r="K3749" s="78">
        <f t="shared" si="158"/>
        <v>704400</v>
      </c>
    </row>
    <row r="3750" spans="1:11">
      <c r="A3750" s="72" t="s">
        <v>115</v>
      </c>
      <c r="B3750" s="77">
        <v>1</v>
      </c>
      <c r="C3750" s="80">
        <v>0</v>
      </c>
      <c r="D3750" s="80">
        <v>0</v>
      </c>
      <c r="E3750" s="80">
        <v>0</v>
      </c>
      <c r="F3750" s="80">
        <v>0</v>
      </c>
      <c r="G3750" s="80">
        <v>0</v>
      </c>
      <c r="H3750" s="80">
        <f t="shared" si="157"/>
        <v>710</v>
      </c>
      <c r="I3750" s="80">
        <v>0</v>
      </c>
      <c r="J3750" s="80">
        <v>69</v>
      </c>
      <c r="K3750" s="78">
        <f t="shared" si="158"/>
        <v>749400</v>
      </c>
    </row>
    <row r="3751" spans="1:11">
      <c r="A3751" s="72" t="s">
        <v>115</v>
      </c>
      <c r="B3751" s="77">
        <v>1</v>
      </c>
      <c r="C3751" s="80">
        <v>0</v>
      </c>
      <c r="D3751" s="80">
        <v>0</v>
      </c>
      <c r="E3751" s="80">
        <v>0</v>
      </c>
      <c r="F3751" s="80">
        <v>0</v>
      </c>
      <c r="G3751" s="80">
        <v>0</v>
      </c>
      <c r="H3751" s="80">
        <f t="shared" si="157"/>
        <v>720</v>
      </c>
      <c r="I3751" s="80">
        <v>0</v>
      </c>
      <c r="J3751" s="80">
        <v>70</v>
      </c>
      <c r="K3751" s="78">
        <f t="shared" si="158"/>
        <v>796800</v>
      </c>
    </row>
    <row r="3752" spans="1:11">
      <c r="A3752" s="72" t="s">
        <v>115</v>
      </c>
      <c r="B3752" s="77">
        <v>1</v>
      </c>
      <c r="C3752" s="80">
        <v>0</v>
      </c>
      <c r="D3752" s="80">
        <v>0</v>
      </c>
      <c r="E3752" s="80">
        <v>0</v>
      </c>
      <c r="F3752" s="80">
        <v>0</v>
      </c>
      <c r="G3752" s="80">
        <v>0</v>
      </c>
      <c r="H3752" s="80">
        <f t="shared" si="157"/>
        <v>730</v>
      </c>
      <c r="I3752" s="80">
        <v>0</v>
      </c>
      <c r="J3752" s="80">
        <v>71</v>
      </c>
      <c r="K3752" s="78">
        <f t="shared" si="158"/>
        <v>847200</v>
      </c>
    </row>
    <row r="3753" spans="1:11">
      <c r="A3753" s="72" t="s">
        <v>115</v>
      </c>
      <c r="B3753" s="77">
        <v>1</v>
      </c>
      <c r="C3753" s="80">
        <v>0</v>
      </c>
      <c r="D3753" s="80">
        <v>0</v>
      </c>
      <c r="E3753" s="80">
        <v>0</v>
      </c>
      <c r="F3753" s="80">
        <v>0</v>
      </c>
      <c r="G3753" s="80">
        <v>0</v>
      </c>
      <c r="H3753" s="80">
        <f t="shared" si="157"/>
        <v>740</v>
      </c>
      <c r="I3753" s="80">
        <v>0</v>
      </c>
      <c r="J3753" s="80">
        <v>72</v>
      </c>
      <c r="K3753" s="78">
        <f t="shared" si="158"/>
        <v>899400</v>
      </c>
    </row>
    <row r="3754" spans="1:11">
      <c r="A3754" s="72" t="s">
        <v>115</v>
      </c>
      <c r="B3754" s="77">
        <v>1</v>
      </c>
      <c r="C3754" s="80">
        <v>0</v>
      </c>
      <c r="D3754" s="80">
        <v>0</v>
      </c>
      <c r="E3754" s="80">
        <v>0</v>
      </c>
      <c r="F3754" s="80">
        <v>0</v>
      </c>
      <c r="G3754" s="80">
        <v>0</v>
      </c>
      <c r="H3754" s="80">
        <f t="shared" si="157"/>
        <v>750</v>
      </c>
      <c r="I3754" s="80">
        <v>0</v>
      </c>
      <c r="J3754" s="80">
        <v>73</v>
      </c>
      <c r="K3754" s="78">
        <f t="shared" si="158"/>
        <v>955200</v>
      </c>
    </row>
    <row r="3755" spans="1:11">
      <c r="A3755" s="72" t="s">
        <v>115</v>
      </c>
      <c r="B3755" s="77">
        <v>1</v>
      </c>
      <c r="C3755" s="80">
        <v>0</v>
      </c>
      <c r="D3755" s="80">
        <v>0</v>
      </c>
      <c r="E3755" s="80">
        <v>0</v>
      </c>
      <c r="F3755" s="80">
        <v>0</v>
      </c>
      <c r="G3755" s="80">
        <v>0</v>
      </c>
      <c r="H3755" s="80">
        <f t="shared" si="157"/>
        <v>760</v>
      </c>
      <c r="I3755" s="80">
        <v>0</v>
      </c>
      <c r="J3755" s="80">
        <v>74</v>
      </c>
      <c r="K3755" s="78">
        <f t="shared" si="158"/>
        <v>1014000</v>
      </c>
    </row>
    <row r="3756" spans="1:11">
      <c r="A3756" s="72" t="s">
        <v>115</v>
      </c>
      <c r="B3756" s="77">
        <v>1</v>
      </c>
      <c r="C3756" s="80">
        <v>0</v>
      </c>
      <c r="D3756" s="80">
        <v>0</v>
      </c>
      <c r="E3756" s="80">
        <v>0</v>
      </c>
      <c r="F3756" s="80">
        <v>0</v>
      </c>
      <c r="G3756" s="80">
        <v>0</v>
      </c>
      <c r="H3756" s="80">
        <f t="shared" si="157"/>
        <v>770</v>
      </c>
      <c r="I3756" s="80">
        <v>0</v>
      </c>
      <c r="J3756" s="80">
        <v>75</v>
      </c>
      <c r="K3756" s="78">
        <f t="shared" si="158"/>
        <v>1075200</v>
      </c>
    </row>
    <row r="3757" spans="1:11">
      <c r="A3757" s="72" t="s">
        <v>115</v>
      </c>
      <c r="B3757" s="77">
        <v>1</v>
      </c>
      <c r="C3757" s="80">
        <v>0</v>
      </c>
      <c r="D3757" s="80">
        <v>0</v>
      </c>
      <c r="E3757" s="80">
        <v>0</v>
      </c>
      <c r="F3757" s="80">
        <v>0</v>
      </c>
      <c r="G3757" s="80">
        <v>0</v>
      </c>
      <c r="H3757" s="80">
        <f t="shared" si="157"/>
        <v>780</v>
      </c>
      <c r="I3757" s="80">
        <v>0</v>
      </c>
      <c r="J3757" s="80">
        <v>76</v>
      </c>
      <c r="K3757" s="78">
        <f t="shared" si="158"/>
        <v>1138800</v>
      </c>
    </row>
    <row r="3758" spans="1:11">
      <c r="A3758" s="72" t="s">
        <v>115</v>
      </c>
      <c r="B3758" s="77">
        <v>1</v>
      </c>
      <c r="C3758" s="80">
        <v>0</v>
      </c>
      <c r="D3758" s="80">
        <v>0</v>
      </c>
      <c r="E3758" s="80">
        <v>0</v>
      </c>
      <c r="F3758" s="80">
        <v>0</v>
      </c>
      <c r="G3758" s="80">
        <v>0</v>
      </c>
      <c r="H3758" s="80">
        <f t="shared" si="157"/>
        <v>790</v>
      </c>
      <c r="I3758" s="80">
        <v>0</v>
      </c>
      <c r="J3758" s="80">
        <v>77</v>
      </c>
      <c r="K3758" s="78">
        <f t="shared" si="158"/>
        <v>1206600</v>
      </c>
    </row>
    <row r="3759" spans="1:11">
      <c r="A3759" s="72" t="s">
        <v>115</v>
      </c>
      <c r="B3759" s="77">
        <v>1</v>
      </c>
      <c r="C3759" s="80">
        <v>0</v>
      </c>
      <c r="D3759" s="80">
        <v>0</v>
      </c>
      <c r="E3759" s="80">
        <v>0</v>
      </c>
      <c r="F3759" s="80">
        <v>0</v>
      </c>
      <c r="G3759" s="80">
        <v>0</v>
      </c>
      <c r="H3759" s="80">
        <f t="shared" si="157"/>
        <v>800</v>
      </c>
      <c r="I3759" s="80">
        <v>0</v>
      </c>
      <c r="J3759" s="80">
        <v>78</v>
      </c>
      <c r="K3759" s="78">
        <f t="shared" si="158"/>
        <v>1277400</v>
      </c>
    </row>
    <row r="3760" spans="1:11">
      <c r="A3760" s="72" t="s">
        <v>115</v>
      </c>
      <c r="B3760" s="77">
        <v>1</v>
      </c>
      <c r="C3760" s="80">
        <v>0</v>
      </c>
      <c r="D3760" s="80">
        <v>0</v>
      </c>
      <c r="E3760" s="80">
        <v>0</v>
      </c>
      <c r="F3760" s="80">
        <v>0</v>
      </c>
      <c r="G3760" s="80">
        <v>0</v>
      </c>
      <c r="H3760" s="80">
        <f t="shared" si="157"/>
        <v>810</v>
      </c>
      <c r="I3760" s="80">
        <v>0</v>
      </c>
      <c r="J3760" s="80">
        <v>79</v>
      </c>
      <c r="K3760" s="78">
        <f t="shared" si="158"/>
        <v>1352400</v>
      </c>
    </row>
    <row r="3761" spans="1:11">
      <c r="A3761" s="72" t="s">
        <v>115</v>
      </c>
      <c r="B3761" s="77">
        <v>1</v>
      </c>
      <c r="C3761" s="80">
        <v>0</v>
      </c>
      <c r="D3761" s="80">
        <v>0</v>
      </c>
      <c r="E3761" s="80">
        <v>0</v>
      </c>
      <c r="F3761" s="80">
        <v>0</v>
      </c>
      <c r="G3761" s="80">
        <v>0</v>
      </c>
      <c r="H3761" s="80">
        <f t="shared" si="157"/>
        <v>820</v>
      </c>
      <c r="I3761" s="80">
        <v>0</v>
      </c>
      <c r="J3761" s="80">
        <v>80</v>
      </c>
      <c r="K3761" s="78">
        <f t="shared" si="158"/>
        <v>1429800</v>
      </c>
    </row>
    <row r="3762" spans="1:11">
      <c r="A3762" s="72" t="s">
        <v>116</v>
      </c>
      <c r="B3762" s="77">
        <v>20</v>
      </c>
      <c r="C3762" s="80">
        <v>0</v>
      </c>
      <c r="D3762" s="80">
        <v>0</v>
      </c>
      <c r="E3762" s="80">
        <v>0</v>
      </c>
      <c r="F3762" s="80">
        <v>0</v>
      </c>
      <c r="G3762" s="80">
        <v>0</v>
      </c>
      <c r="H3762" s="80">
        <f>100+20*(J3762-1)</f>
        <v>100</v>
      </c>
      <c r="I3762" s="80">
        <v>0</v>
      </c>
      <c r="J3762" s="80">
        <v>1</v>
      </c>
      <c r="K3762" s="78">
        <v>440</v>
      </c>
    </row>
    <row r="3763" spans="1:11">
      <c r="A3763" s="72" t="s">
        <v>116</v>
      </c>
      <c r="B3763" s="77">
        <v>20</v>
      </c>
      <c r="C3763" s="80">
        <v>0</v>
      </c>
      <c r="D3763" s="80">
        <v>0</v>
      </c>
      <c r="E3763" s="80">
        <v>0</v>
      </c>
      <c r="F3763" s="80">
        <v>0</v>
      </c>
      <c r="G3763" s="80">
        <v>0</v>
      </c>
      <c r="H3763" s="80">
        <f t="shared" ref="H3763:H3826" si="159">100+20*(J3763-1)</f>
        <v>120</v>
      </c>
      <c r="I3763" s="80">
        <v>0</v>
      </c>
      <c r="J3763" s="80">
        <v>2</v>
      </c>
      <c r="K3763" s="78">
        <v>600</v>
      </c>
    </row>
    <row r="3764" spans="1:11">
      <c r="A3764" s="72" t="s">
        <v>116</v>
      </c>
      <c r="B3764" s="77">
        <v>20</v>
      </c>
      <c r="C3764" s="80">
        <v>0</v>
      </c>
      <c r="D3764" s="80">
        <v>0</v>
      </c>
      <c r="E3764" s="80">
        <v>0</v>
      </c>
      <c r="F3764" s="80">
        <v>0</v>
      </c>
      <c r="G3764" s="80">
        <v>0</v>
      </c>
      <c r="H3764" s="80">
        <f t="shared" si="159"/>
        <v>140</v>
      </c>
      <c r="I3764" s="80">
        <v>0</v>
      </c>
      <c r="J3764" s="80">
        <v>3</v>
      </c>
      <c r="K3764" s="78">
        <v>780</v>
      </c>
    </row>
    <row r="3765" spans="1:11">
      <c r="A3765" s="72" t="s">
        <v>116</v>
      </c>
      <c r="B3765" s="77">
        <v>20</v>
      </c>
      <c r="C3765" s="80">
        <v>0</v>
      </c>
      <c r="D3765" s="80">
        <v>0</v>
      </c>
      <c r="E3765" s="80">
        <v>0</v>
      </c>
      <c r="F3765" s="80">
        <v>0</v>
      </c>
      <c r="G3765" s="80">
        <v>0</v>
      </c>
      <c r="H3765" s="80">
        <f t="shared" si="159"/>
        <v>160</v>
      </c>
      <c r="I3765" s="80">
        <v>0</v>
      </c>
      <c r="J3765" s="80">
        <v>4</v>
      </c>
      <c r="K3765" s="78">
        <v>1000</v>
      </c>
    </row>
    <row r="3766" spans="1:11">
      <c r="A3766" s="72" t="s">
        <v>116</v>
      </c>
      <c r="B3766" s="77">
        <v>20</v>
      </c>
      <c r="C3766" s="80">
        <v>0</v>
      </c>
      <c r="D3766" s="80">
        <v>0</v>
      </c>
      <c r="E3766" s="80">
        <v>0</v>
      </c>
      <c r="F3766" s="80">
        <v>0</v>
      </c>
      <c r="G3766" s="80">
        <v>0</v>
      </c>
      <c r="H3766" s="80">
        <f t="shared" si="159"/>
        <v>180</v>
      </c>
      <c r="I3766" s="80">
        <v>0</v>
      </c>
      <c r="J3766" s="80">
        <v>5</v>
      </c>
      <c r="K3766" s="78">
        <v>1300</v>
      </c>
    </row>
    <row r="3767" spans="1:11">
      <c r="A3767" s="72" t="s">
        <v>116</v>
      </c>
      <c r="B3767" s="77">
        <v>20</v>
      </c>
      <c r="C3767" s="80">
        <v>0</v>
      </c>
      <c r="D3767" s="80">
        <v>0</v>
      </c>
      <c r="E3767" s="80">
        <v>0</v>
      </c>
      <c r="F3767" s="80">
        <v>0</v>
      </c>
      <c r="G3767" s="80">
        <v>0</v>
      </c>
      <c r="H3767" s="80">
        <f t="shared" si="159"/>
        <v>200</v>
      </c>
      <c r="I3767" s="80">
        <v>0</v>
      </c>
      <c r="J3767" s="80">
        <v>6</v>
      </c>
      <c r="K3767" s="78">
        <v>1760</v>
      </c>
    </row>
    <row r="3768" spans="1:11">
      <c r="A3768" s="72" t="s">
        <v>116</v>
      </c>
      <c r="B3768" s="77">
        <v>20</v>
      </c>
      <c r="C3768" s="80">
        <v>0</v>
      </c>
      <c r="D3768" s="80">
        <v>0</v>
      </c>
      <c r="E3768" s="80">
        <v>0</v>
      </c>
      <c r="F3768" s="80">
        <v>0</v>
      </c>
      <c r="G3768" s="80">
        <v>0</v>
      </c>
      <c r="H3768" s="80">
        <f t="shared" si="159"/>
        <v>220</v>
      </c>
      <c r="I3768" s="80">
        <v>0</v>
      </c>
      <c r="J3768" s="80">
        <v>7</v>
      </c>
      <c r="K3768" s="78">
        <v>2400</v>
      </c>
    </row>
    <row r="3769" spans="1:11">
      <c r="A3769" s="72" t="s">
        <v>116</v>
      </c>
      <c r="B3769" s="77">
        <v>20</v>
      </c>
      <c r="C3769" s="80">
        <v>0</v>
      </c>
      <c r="D3769" s="80">
        <v>0</v>
      </c>
      <c r="E3769" s="80">
        <v>0</v>
      </c>
      <c r="F3769" s="80">
        <v>0</v>
      </c>
      <c r="G3769" s="80">
        <v>0</v>
      </c>
      <c r="H3769" s="80">
        <f t="shared" si="159"/>
        <v>240</v>
      </c>
      <c r="I3769" s="80">
        <v>0</v>
      </c>
      <c r="J3769" s="80">
        <v>8</v>
      </c>
      <c r="K3769" s="78">
        <v>3000</v>
      </c>
    </row>
    <row r="3770" spans="1:11">
      <c r="A3770" s="72" t="s">
        <v>116</v>
      </c>
      <c r="B3770" s="77">
        <v>20</v>
      </c>
      <c r="C3770" s="80">
        <v>0</v>
      </c>
      <c r="D3770" s="80">
        <v>0</v>
      </c>
      <c r="E3770" s="80">
        <v>0</v>
      </c>
      <c r="F3770" s="80">
        <v>0</v>
      </c>
      <c r="G3770" s="80">
        <v>0</v>
      </c>
      <c r="H3770" s="80">
        <f t="shared" si="159"/>
        <v>260</v>
      </c>
      <c r="I3770" s="80">
        <v>0</v>
      </c>
      <c r="J3770" s="80">
        <v>9</v>
      </c>
      <c r="K3770" s="78">
        <v>3600</v>
      </c>
    </row>
    <row r="3771" spans="1:11">
      <c r="A3771" s="72" t="s">
        <v>116</v>
      </c>
      <c r="B3771" s="77">
        <v>20</v>
      </c>
      <c r="C3771" s="80">
        <v>0</v>
      </c>
      <c r="D3771" s="80">
        <v>0</v>
      </c>
      <c r="E3771" s="80">
        <v>0</v>
      </c>
      <c r="F3771" s="80">
        <v>0</v>
      </c>
      <c r="G3771" s="80">
        <v>0</v>
      </c>
      <c r="H3771" s="80">
        <f t="shared" si="159"/>
        <v>280</v>
      </c>
      <c r="I3771" s="80">
        <v>0</v>
      </c>
      <c r="J3771" s="80">
        <v>10</v>
      </c>
      <c r="K3771" s="78">
        <v>4600</v>
      </c>
    </row>
    <row r="3772" spans="1:11">
      <c r="A3772" s="72" t="s">
        <v>116</v>
      </c>
      <c r="B3772" s="77">
        <v>20</v>
      </c>
      <c r="C3772" s="80">
        <v>0</v>
      </c>
      <c r="D3772" s="80">
        <v>0</v>
      </c>
      <c r="E3772" s="80">
        <v>0</v>
      </c>
      <c r="F3772" s="80">
        <v>0</v>
      </c>
      <c r="G3772" s="80">
        <v>0</v>
      </c>
      <c r="H3772" s="80">
        <f t="shared" si="159"/>
        <v>300</v>
      </c>
      <c r="I3772" s="80">
        <v>0</v>
      </c>
      <c r="J3772" s="80">
        <v>11</v>
      </c>
      <c r="K3772" s="78">
        <v>5800</v>
      </c>
    </row>
    <row r="3773" spans="1:11">
      <c r="A3773" s="72" t="s">
        <v>116</v>
      </c>
      <c r="B3773" s="77">
        <v>20</v>
      </c>
      <c r="C3773" s="80">
        <v>0</v>
      </c>
      <c r="D3773" s="80">
        <v>0</v>
      </c>
      <c r="E3773" s="80">
        <v>0</v>
      </c>
      <c r="F3773" s="80">
        <v>0</v>
      </c>
      <c r="G3773" s="80">
        <v>0</v>
      </c>
      <c r="H3773" s="80">
        <f t="shared" si="159"/>
        <v>320</v>
      </c>
      <c r="I3773" s="80">
        <v>0</v>
      </c>
      <c r="J3773" s="80">
        <v>12</v>
      </c>
      <c r="K3773" s="78">
        <v>6800</v>
      </c>
    </row>
    <row r="3774" spans="1:11">
      <c r="A3774" s="72" t="s">
        <v>116</v>
      </c>
      <c r="B3774" s="77">
        <v>20</v>
      </c>
      <c r="C3774" s="80">
        <v>0</v>
      </c>
      <c r="D3774" s="80">
        <v>0</v>
      </c>
      <c r="E3774" s="80">
        <v>0</v>
      </c>
      <c r="F3774" s="80">
        <v>0</v>
      </c>
      <c r="G3774" s="80">
        <v>0</v>
      </c>
      <c r="H3774" s="80">
        <f t="shared" si="159"/>
        <v>340</v>
      </c>
      <c r="I3774" s="80">
        <v>0</v>
      </c>
      <c r="J3774" s="80">
        <v>13</v>
      </c>
      <c r="K3774" s="78">
        <v>8400</v>
      </c>
    </row>
    <row r="3775" spans="1:11">
      <c r="A3775" s="72" t="s">
        <v>116</v>
      </c>
      <c r="B3775" s="77">
        <v>20</v>
      </c>
      <c r="C3775" s="80">
        <v>0</v>
      </c>
      <c r="D3775" s="80">
        <v>0</v>
      </c>
      <c r="E3775" s="80">
        <v>0</v>
      </c>
      <c r="F3775" s="80">
        <v>0</v>
      </c>
      <c r="G3775" s="80">
        <v>0</v>
      </c>
      <c r="H3775" s="80">
        <f t="shared" si="159"/>
        <v>360</v>
      </c>
      <c r="I3775" s="80">
        <v>0</v>
      </c>
      <c r="J3775" s="80">
        <v>14</v>
      </c>
      <c r="K3775" s="78">
        <v>10000</v>
      </c>
    </row>
    <row r="3776" spans="1:11">
      <c r="A3776" s="72" t="s">
        <v>116</v>
      </c>
      <c r="B3776" s="77">
        <v>20</v>
      </c>
      <c r="C3776" s="80">
        <v>0</v>
      </c>
      <c r="D3776" s="80">
        <v>0</v>
      </c>
      <c r="E3776" s="80">
        <v>0</v>
      </c>
      <c r="F3776" s="80">
        <v>0</v>
      </c>
      <c r="G3776" s="80">
        <v>0</v>
      </c>
      <c r="H3776" s="80">
        <f t="shared" si="159"/>
        <v>380</v>
      </c>
      <c r="I3776" s="80">
        <v>0</v>
      </c>
      <c r="J3776" s="80">
        <v>15</v>
      </c>
      <c r="K3776" s="78">
        <v>12200</v>
      </c>
    </row>
    <row r="3777" spans="1:11">
      <c r="A3777" s="72" t="s">
        <v>116</v>
      </c>
      <c r="B3777" s="77">
        <v>20</v>
      </c>
      <c r="C3777" s="80">
        <v>0</v>
      </c>
      <c r="D3777" s="80">
        <v>0</v>
      </c>
      <c r="E3777" s="80">
        <v>0</v>
      </c>
      <c r="F3777" s="80">
        <v>0</v>
      </c>
      <c r="G3777" s="80">
        <v>0</v>
      </c>
      <c r="H3777" s="80">
        <f t="shared" si="159"/>
        <v>400</v>
      </c>
      <c r="I3777" s="80">
        <v>0</v>
      </c>
      <c r="J3777" s="80">
        <v>16</v>
      </c>
      <c r="K3777" s="78">
        <v>14400</v>
      </c>
    </row>
    <row r="3778" spans="1:11">
      <c r="A3778" s="72" t="s">
        <v>116</v>
      </c>
      <c r="B3778" s="77">
        <v>20</v>
      </c>
      <c r="C3778" s="80">
        <v>0</v>
      </c>
      <c r="D3778" s="80">
        <v>0</v>
      </c>
      <c r="E3778" s="80">
        <v>0</v>
      </c>
      <c r="F3778" s="80">
        <v>0</v>
      </c>
      <c r="G3778" s="80">
        <v>0</v>
      </c>
      <c r="H3778" s="80">
        <f t="shared" si="159"/>
        <v>420</v>
      </c>
      <c r="I3778" s="80">
        <v>0</v>
      </c>
      <c r="J3778" s="80">
        <v>17</v>
      </c>
      <c r="K3778" s="78">
        <v>17200</v>
      </c>
    </row>
    <row r="3779" spans="1:11">
      <c r="A3779" s="72" t="s">
        <v>116</v>
      </c>
      <c r="B3779" s="77">
        <v>20</v>
      </c>
      <c r="C3779" s="80">
        <v>0</v>
      </c>
      <c r="D3779" s="80">
        <v>0</v>
      </c>
      <c r="E3779" s="80">
        <v>0</v>
      </c>
      <c r="F3779" s="80">
        <v>0</v>
      </c>
      <c r="G3779" s="80">
        <v>0</v>
      </c>
      <c r="H3779" s="80">
        <f t="shared" si="159"/>
        <v>440</v>
      </c>
      <c r="I3779" s="80">
        <v>0</v>
      </c>
      <c r="J3779" s="80">
        <v>18</v>
      </c>
      <c r="K3779" s="78">
        <v>20000</v>
      </c>
    </row>
    <row r="3780" spans="1:11">
      <c r="A3780" s="72" t="s">
        <v>116</v>
      </c>
      <c r="B3780" s="77">
        <v>20</v>
      </c>
      <c r="C3780" s="80">
        <v>0</v>
      </c>
      <c r="D3780" s="80">
        <v>0</v>
      </c>
      <c r="E3780" s="80">
        <v>0</v>
      </c>
      <c r="F3780" s="80">
        <v>0</v>
      </c>
      <c r="G3780" s="80">
        <v>0</v>
      </c>
      <c r="H3780" s="80">
        <f t="shared" si="159"/>
        <v>460</v>
      </c>
      <c r="I3780" s="80">
        <v>0</v>
      </c>
      <c r="J3780" s="80">
        <v>19</v>
      </c>
      <c r="K3780" s="78">
        <v>23400</v>
      </c>
    </row>
    <row r="3781" spans="1:11">
      <c r="A3781" s="72" t="s">
        <v>116</v>
      </c>
      <c r="B3781" s="77">
        <v>20</v>
      </c>
      <c r="C3781" s="80">
        <v>0</v>
      </c>
      <c r="D3781" s="80">
        <v>0</v>
      </c>
      <c r="E3781" s="80">
        <v>0</v>
      </c>
      <c r="F3781" s="80">
        <v>0</v>
      </c>
      <c r="G3781" s="80">
        <v>0</v>
      </c>
      <c r="H3781" s="80">
        <f t="shared" si="159"/>
        <v>480</v>
      </c>
      <c r="I3781" s="80">
        <v>0</v>
      </c>
      <c r="J3781" s="80">
        <v>20</v>
      </c>
      <c r="K3781" s="78">
        <v>27200</v>
      </c>
    </row>
    <row r="3782" spans="1:11">
      <c r="A3782" s="72" t="s">
        <v>116</v>
      </c>
      <c r="B3782" s="77">
        <v>20</v>
      </c>
      <c r="C3782" s="80">
        <v>0</v>
      </c>
      <c r="D3782" s="80">
        <v>0</v>
      </c>
      <c r="E3782" s="80">
        <v>0</v>
      </c>
      <c r="F3782" s="80">
        <v>0</v>
      </c>
      <c r="G3782" s="80">
        <v>0</v>
      </c>
      <c r="H3782" s="80">
        <f t="shared" si="159"/>
        <v>500</v>
      </c>
      <c r="I3782" s="80">
        <v>0</v>
      </c>
      <c r="J3782" s="80">
        <v>21</v>
      </c>
      <c r="K3782" s="78">
        <v>31800</v>
      </c>
    </row>
    <row r="3783" spans="1:11">
      <c r="A3783" s="72" t="s">
        <v>116</v>
      </c>
      <c r="B3783" s="77">
        <v>20</v>
      </c>
      <c r="C3783" s="80">
        <v>0</v>
      </c>
      <c r="D3783" s="80">
        <v>0</v>
      </c>
      <c r="E3783" s="80">
        <v>0</v>
      </c>
      <c r="F3783" s="80">
        <v>0</v>
      </c>
      <c r="G3783" s="80">
        <v>0</v>
      </c>
      <c r="H3783" s="80">
        <f t="shared" si="159"/>
        <v>520</v>
      </c>
      <c r="I3783" s="80">
        <v>0</v>
      </c>
      <c r="J3783" s="80">
        <v>22</v>
      </c>
      <c r="K3783" s="78">
        <v>36600</v>
      </c>
    </row>
    <row r="3784" spans="1:11">
      <c r="A3784" s="72" t="s">
        <v>116</v>
      </c>
      <c r="B3784" s="77">
        <v>20</v>
      </c>
      <c r="C3784" s="80">
        <v>0</v>
      </c>
      <c r="D3784" s="80">
        <v>0</v>
      </c>
      <c r="E3784" s="80">
        <v>0</v>
      </c>
      <c r="F3784" s="80">
        <v>0</v>
      </c>
      <c r="G3784" s="80">
        <v>0</v>
      </c>
      <c r="H3784" s="80">
        <f t="shared" si="159"/>
        <v>540</v>
      </c>
      <c r="I3784" s="80">
        <v>0</v>
      </c>
      <c r="J3784" s="80">
        <v>23</v>
      </c>
      <c r="K3784" s="78">
        <v>42200</v>
      </c>
    </row>
    <row r="3785" spans="1:11">
      <c r="A3785" s="72" t="s">
        <v>116</v>
      </c>
      <c r="B3785" s="77">
        <v>20</v>
      </c>
      <c r="C3785" s="80">
        <v>0</v>
      </c>
      <c r="D3785" s="80">
        <v>0</v>
      </c>
      <c r="E3785" s="80">
        <v>0</v>
      </c>
      <c r="F3785" s="80">
        <v>0</v>
      </c>
      <c r="G3785" s="80">
        <v>0</v>
      </c>
      <c r="H3785" s="80">
        <f t="shared" si="159"/>
        <v>560</v>
      </c>
      <c r="I3785" s="80">
        <v>0</v>
      </c>
      <c r="J3785" s="80">
        <v>24</v>
      </c>
      <c r="K3785" s="78">
        <v>48200</v>
      </c>
    </row>
    <row r="3786" spans="1:11">
      <c r="A3786" s="72" t="s">
        <v>116</v>
      </c>
      <c r="B3786" s="77">
        <v>20</v>
      </c>
      <c r="C3786" s="80">
        <v>0</v>
      </c>
      <c r="D3786" s="80">
        <v>0</v>
      </c>
      <c r="E3786" s="80">
        <v>0</v>
      </c>
      <c r="F3786" s="80">
        <v>0</v>
      </c>
      <c r="G3786" s="80">
        <v>0</v>
      </c>
      <c r="H3786" s="80">
        <f t="shared" si="159"/>
        <v>580</v>
      </c>
      <c r="I3786" s="80">
        <v>0</v>
      </c>
      <c r="J3786" s="80">
        <v>25</v>
      </c>
      <c r="K3786" s="78">
        <v>54800</v>
      </c>
    </row>
    <row r="3787" spans="1:11">
      <c r="A3787" s="72" t="s">
        <v>116</v>
      </c>
      <c r="B3787" s="77">
        <v>20</v>
      </c>
      <c r="C3787" s="80">
        <v>0</v>
      </c>
      <c r="D3787" s="80">
        <v>0</v>
      </c>
      <c r="E3787" s="80">
        <v>0</v>
      </c>
      <c r="F3787" s="80">
        <v>0</v>
      </c>
      <c r="G3787" s="80">
        <v>0</v>
      </c>
      <c r="H3787" s="80">
        <f t="shared" si="159"/>
        <v>600</v>
      </c>
      <c r="I3787" s="80">
        <v>0</v>
      </c>
      <c r="J3787" s="80">
        <v>26</v>
      </c>
      <c r="K3787" s="78">
        <v>62600</v>
      </c>
    </row>
    <row r="3788" spans="1:11">
      <c r="A3788" s="72" t="s">
        <v>116</v>
      </c>
      <c r="B3788" s="77">
        <v>20</v>
      </c>
      <c r="C3788" s="80">
        <v>0</v>
      </c>
      <c r="D3788" s="80">
        <v>0</v>
      </c>
      <c r="E3788" s="80">
        <v>0</v>
      </c>
      <c r="F3788" s="80">
        <v>0</v>
      </c>
      <c r="G3788" s="80">
        <v>0</v>
      </c>
      <c r="H3788" s="80">
        <f t="shared" si="159"/>
        <v>620</v>
      </c>
      <c r="I3788" s="80">
        <v>0</v>
      </c>
      <c r="J3788" s="80">
        <v>27</v>
      </c>
      <c r="K3788" s="78">
        <v>70800</v>
      </c>
    </row>
    <row r="3789" spans="1:11">
      <c r="A3789" s="72" t="s">
        <v>116</v>
      </c>
      <c r="B3789" s="77">
        <v>20</v>
      </c>
      <c r="C3789" s="80">
        <v>0</v>
      </c>
      <c r="D3789" s="80">
        <v>0</v>
      </c>
      <c r="E3789" s="80">
        <v>0</v>
      </c>
      <c r="F3789" s="80">
        <v>0</v>
      </c>
      <c r="G3789" s="80">
        <v>0</v>
      </c>
      <c r="H3789" s="80">
        <f t="shared" si="159"/>
        <v>640</v>
      </c>
      <c r="I3789" s="80">
        <v>0</v>
      </c>
      <c r="J3789" s="80">
        <v>28</v>
      </c>
      <c r="K3789" s="78">
        <v>80200</v>
      </c>
    </row>
    <row r="3790" spans="1:11">
      <c r="A3790" s="72" t="s">
        <v>116</v>
      </c>
      <c r="B3790" s="77">
        <v>20</v>
      </c>
      <c r="C3790" s="80">
        <v>0</v>
      </c>
      <c r="D3790" s="80">
        <v>0</v>
      </c>
      <c r="E3790" s="80">
        <v>0</v>
      </c>
      <c r="F3790" s="80">
        <v>0</v>
      </c>
      <c r="G3790" s="80">
        <v>0</v>
      </c>
      <c r="H3790" s="80">
        <f t="shared" si="159"/>
        <v>660</v>
      </c>
      <c r="I3790" s="80">
        <v>0</v>
      </c>
      <c r="J3790" s="80">
        <v>29</v>
      </c>
      <c r="K3790" s="78">
        <v>90200</v>
      </c>
    </row>
    <row r="3791" spans="1:11">
      <c r="A3791" s="72" t="s">
        <v>116</v>
      </c>
      <c r="B3791" s="77">
        <v>20</v>
      </c>
      <c r="C3791" s="80">
        <v>0</v>
      </c>
      <c r="D3791" s="80">
        <v>0</v>
      </c>
      <c r="E3791" s="80">
        <v>0</v>
      </c>
      <c r="F3791" s="80">
        <v>0</v>
      </c>
      <c r="G3791" s="80">
        <v>0</v>
      </c>
      <c r="H3791" s="80">
        <f t="shared" si="159"/>
        <v>680</v>
      </c>
      <c r="I3791" s="80">
        <v>0</v>
      </c>
      <c r="J3791" s="80">
        <v>30</v>
      </c>
      <c r="K3791" s="78">
        <v>101200</v>
      </c>
    </row>
    <row r="3792" spans="1:11">
      <c r="A3792" s="72" t="s">
        <v>116</v>
      </c>
      <c r="B3792" s="77">
        <v>20</v>
      </c>
      <c r="C3792" s="80">
        <v>0</v>
      </c>
      <c r="D3792" s="80">
        <v>0</v>
      </c>
      <c r="E3792" s="80">
        <v>0</v>
      </c>
      <c r="F3792" s="80">
        <v>0</v>
      </c>
      <c r="G3792" s="80">
        <v>0</v>
      </c>
      <c r="H3792" s="80">
        <f t="shared" si="159"/>
        <v>700</v>
      </c>
      <c r="I3792" s="80">
        <v>0</v>
      </c>
      <c r="J3792" s="80">
        <v>31</v>
      </c>
      <c r="K3792" s="78">
        <v>113600</v>
      </c>
    </row>
    <row r="3793" spans="1:11">
      <c r="A3793" s="72" t="s">
        <v>116</v>
      </c>
      <c r="B3793" s="77">
        <v>20</v>
      </c>
      <c r="C3793" s="80">
        <v>0</v>
      </c>
      <c r="D3793" s="80">
        <v>0</v>
      </c>
      <c r="E3793" s="80">
        <v>0</v>
      </c>
      <c r="F3793" s="80">
        <v>0</v>
      </c>
      <c r="G3793" s="80">
        <v>0</v>
      </c>
      <c r="H3793" s="80">
        <f t="shared" si="159"/>
        <v>720</v>
      </c>
      <c r="I3793" s="80">
        <v>0</v>
      </c>
      <c r="J3793" s="80">
        <v>32</v>
      </c>
      <c r="K3793" s="78">
        <v>126400</v>
      </c>
    </row>
    <row r="3794" spans="1:11">
      <c r="A3794" s="72" t="s">
        <v>116</v>
      </c>
      <c r="B3794" s="77">
        <v>20</v>
      </c>
      <c r="C3794" s="80">
        <v>0</v>
      </c>
      <c r="D3794" s="80">
        <v>0</v>
      </c>
      <c r="E3794" s="80">
        <v>0</v>
      </c>
      <c r="F3794" s="80">
        <v>0</v>
      </c>
      <c r="G3794" s="80">
        <v>0</v>
      </c>
      <c r="H3794" s="80">
        <f t="shared" si="159"/>
        <v>740</v>
      </c>
      <c r="I3794" s="80">
        <v>0</v>
      </c>
      <c r="J3794" s="80">
        <v>33</v>
      </c>
      <c r="K3794" s="78">
        <v>141200</v>
      </c>
    </row>
    <row r="3795" spans="1:11">
      <c r="A3795" s="72" t="s">
        <v>116</v>
      </c>
      <c r="B3795" s="77">
        <v>20</v>
      </c>
      <c r="C3795" s="80">
        <v>0</v>
      </c>
      <c r="D3795" s="80">
        <v>0</v>
      </c>
      <c r="E3795" s="80">
        <v>0</v>
      </c>
      <c r="F3795" s="80">
        <v>0</v>
      </c>
      <c r="G3795" s="80">
        <v>0</v>
      </c>
      <c r="H3795" s="80">
        <f t="shared" si="159"/>
        <v>760</v>
      </c>
      <c r="I3795" s="80">
        <v>0</v>
      </c>
      <c r="J3795" s="80">
        <v>34</v>
      </c>
      <c r="K3795" s="78">
        <v>156800</v>
      </c>
    </row>
    <row r="3796" spans="1:11">
      <c r="A3796" s="72" t="s">
        <v>116</v>
      </c>
      <c r="B3796" s="77">
        <v>20</v>
      </c>
      <c r="C3796" s="80">
        <v>0</v>
      </c>
      <c r="D3796" s="80">
        <v>0</v>
      </c>
      <c r="E3796" s="80">
        <v>0</v>
      </c>
      <c r="F3796" s="80">
        <v>0</v>
      </c>
      <c r="G3796" s="80">
        <v>0</v>
      </c>
      <c r="H3796" s="80">
        <f t="shared" si="159"/>
        <v>780</v>
      </c>
      <c r="I3796" s="80">
        <v>0</v>
      </c>
      <c r="J3796" s="80">
        <v>35</v>
      </c>
      <c r="K3796" s="78">
        <v>174000</v>
      </c>
    </row>
    <row r="3797" spans="1:11">
      <c r="A3797" s="72" t="s">
        <v>116</v>
      </c>
      <c r="B3797" s="77">
        <v>20</v>
      </c>
      <c r="C3797" s="80">
        <v>0</v>
      </c>
      <c r="D3797" s="80">
        <v>0</v>
      </c>
      <c r="E3797" s="80">
        <v>0</v>
      </c>
      <c r="F3797" s="80">
        <v>0</v>
      </c>
      <c r="G3797" s="80">
        <v>0</v>
      </c>
      <c r="H3797" s="80">
        <f t="shared" si="159"/>
        <v>800</v>
      </c>
      <c r="I3797" s="80">
        <v>0</v>
      </c>
      <c r="J3797" s="80">
        <v>36</v>
      </c>
      <c r="K3797" s="78">
        <v>192800</v>
      </c>
    </row>
    <row r="3798" spans="1:11">
      <c r="A3798" s="72" t="s">
        <v>116</v>
      </c>
      <c r="B3798" s="77">
        <v>20</v>
      </c>
      <c r="C3798" s="80">
        <v>0</v>
      </c>
      <c r="D3798" s="80">
        <v>0</v>
      </c>
      <c r="E3798" s="80">
        <v>0</v>
      </c>
      <c r="F3798" s="80">
        <v>0</v>
      </c>
      <c r="G3798" s="80">
        <v>0</v>
      </c>
      <c r="H3798" s="80">
        <f t="shared" si="159"/>
        <v>820</v>
      </c>
      <c r="I3798" s="80">
        <v>0</v>
      </c>
      <c r="J3798" s="80">
        <v>37</v>
      </c>
      <c r="K3798" s="78">
        <v>214000</v>
      </c>
    </row>
    <row r="3799" spans="1:11">
      <c r="A3799" s="72" t="s">
        <v>116</v>
      </c>
      <c r="B3799" s="77">
        <v>20</v>
      </c>
      <c r="C3799" s="80">
        <v>0</v>
      </c>
      <c r="D3799" s="80">
        <v>0</v>
      </c>
      <c r="E3799" s="80">
        <v>0</v>
      </c>
      <c r="F3799" s="80">
        <v>0</v>
      </c>
      <c r="G3799" s="80">
        <v>0</v>
      </c>
      <c r="H3799" s="80">
        <f t="shared" si="159"/>
        <v>840</v>
      </c>
      <c r="I3799" s="80">
        <v>0</v>
      </c>
      <c r="J3799" s="80">
        <v>38</v>
      </c>
      <c r="K3799" s="78">
        <v>236000</v>
      </c>
    </row>
    <row r="3800" spans="1:11">
      <c r="A3800" s="72" t="s">
        <v>116</v>
      </c>
      <c r="B3800" s="77">
        <v>20</v>
      </c>
      <c r="C3800" s="80">
        <v>0</v>
      </c>
      <c r="D3800" s="80">
        <v>0</v>
      </c>
      <c r="E3800" s="80">
        <v>0</v>
      </c>
      <c r="F3800" s="80">
        <v>0</v>
      </c>
      <c r="G3800" s="80">
        <v>0</v>
      </c>
      <c r="H3800" s="80">
        <f t="shared" si="159"/>
        <v>860</v>
      </c>
      <c r="I3800" s="80">
        <v>0</v>
      </c>
      <c r="J3800" s="80">
        <v>39</v>
      </c>
      <c r="K3800" s="78">
        <v>260000</v>
      </c>
    </row>
    <row r="3801" spans="1:11">
      <c r="A3801" s="72" t="s">
        <v>116</v>
      </c>
      <c r="B3801" s="77">
        <v>20</v>
      </c>
      <c r="C3801" s="80">
        <v>0</v>
      </c>
      <c r="D3801" s="80">
        <v>0</v>
      </c>
      <c r="E3801" s="80">
        <v>0</v>
      </c>
      <c r="F3801" s="80">
        <v>0</v>
      </c>
      <c r="G3801" s="80">
        <v>0</v>
      </c>
      <c r="H3801" s="80">
        <f t="shared" si="159"/>
        <v>880</v>
      </c>
      <c r="I3801" s="80">
        <v>0</v>
      </c>
      <c r="J3801" s="80">
        <v>40</v>
      </c>
      <c r="K3801" s="78">
        <v>284000</v>
      </c>
    </row>
    <row r="3802" spans="1:11">
      <c r="A3802" s="72" t="s">
        <v>116</v>
      </c>
      <c r="B3802" s="77">
        <v>20</v>
      </c>
      <c r="C3802" s="80">
        <v>0</v>
      </c>
      <c r="D3802" s="80">
        <v>0</v>
      </c>
      <c r="E3802" s="80">
        <v>0</v>
      </c>
      <c r="F3802" s="80">
        <v>0</v>
      </c>
      <c r="G3802" s="80">
        <v>0</v>
      </c>
      <c r="H3802" s="80">
        <f t="shared" si="159"/>
        <v>900</v>
      </c>
      <c r="I3802" s="80">
        <v>0</v>
      </c>
      <c r="J3802" s="80">
        <v>41</v>
      </c>
      <c r="K3802" s="78">
        <v>312000</v>
      </c>
    </row>
    <row r="3803" spans="1:11">
      <c r="A3803" s="72" t="s">
        <v>116</v>
      </c>
      <c r="B3803" s="77">
        <v>20</v>
      </c>
      <c r="C3803" s="80">
        <v>0</v>
      </c>
      <c r="D3803" s="80">
        <v>0</v>
      </c>
      <c r="E3803" s="80">
        <v>0</v>
      </c>
      <c r="F3803" s="80">
        <v>0</v>
      </c>
      <c r="G3803" s="80">
        <v>0</v>
      </c>
      <c r="H3803" s="80">
        <f t="shared" si="159"/>
        <v>920</v>
      </c>
      <c r="I3803" s="80">
        <v>0</v>
      </c>
      <c r="J3803" s="80">
        <v>42</v>
      </c>
      <c r="K3803" s="78">
        <v>342000</v>
      </c>
    </row>
    <row r="3804" spans="1:11">
      <c r="A3804" s="72" t="s">
        <v>116</v>
      </c>
      <c r="B3804" s="77">
        <v>20</v>
      </c>
      <c r="C3804" s="80">
        <v>0</v>
      </c>
      <c r="D3804" s="80">
        <v>0</v>
      </c>
      <c r="E3804" s="80">
        <v>0</v>
      </c>
      <c r="F3804" s="80">
        <v>0</v>
      </c>
      <c r="G3804" s="80">
        <v>0</v>
      </c>
      <c r="H3804" s="80">
        <f t="shared" si="159"/>
        <v>940</v>
      </c>
      <c r="I3804" s="80">
        <v>0</v>
      </c>
      <c r="J3804" s="80">
        <v>43</v>
      </c>
      <c r="K3804" s="78">
        <v>374000</v>
      </c>
    </row>
    <row r="3805" spans="1:11">
      <c r="A3805" s="72" t="s">
        <v>116</v>
      </c>
      <c r="B3805" s="77">
        <v>20</v>
      </c>
      <c r="C3805" s="80">
        <v>0</v>
      </c>
      <c r="D3805" s="80">
        <v>0</v>
      </c>
      <c r="E3805" s="80">
        <v>0</v>
      </c>
      <c r="F3805" s="80">
        <v>0</v>
      </c>
      <c r="G3805" s="80">
        <v>0</v>
      </c>
      <c r="H3805" s="80">
        <f t="shared" si="159"/>
        <v>960</v>
      </c>
      <c r="I3805" s="80">
        <v>0</v>
      </c>
      <c r="J3805" s="80">
        <v>44</v>
      </c>
      <c r="K3805" s="78">
        <v>408000</v>
      </c>
    </row>
    <row r="3806" spans="1:11">
      <c r="A3806" s="72" t="s">
        <v>116</v>
      </c>
      <c r="B3806" s="77">
        <v>20</v>
      </c>
      <c r="C3806" s="80">
        <v>0</v>
      </c>
      <c r="D3806" s="80">
        <v>0</v>
      </c>
      <c r="E3806" s="80">
        <v>0</v>
      </c>
      <c r="F3806" s="80">
        <v>0</v>
      </c>
      <c r="G3806" s="80">
        <v>0</v>
      </c>
      <c r="H3806" s="80">
        <f t="shared" si="159"/>
        <v>980</v>
      </c>
      <c r="I3806" s="80">
        <v>0</v>
      </c>
      <c r="J3806" s="80">
        <v>45</v>
      </c>
      <c r="K3806" s="78">
        <v>444000</v>
      </c>
    </row>
    <row r="3807" spans="1:11">
      <c r="A3807" s="72" t="s">
        <v>116</v>
      </c>
      <c r="B3807" s="77">
        <v>20</v>
      </c>
      <c r="C3807" s="80">
        <v>0</v>
      </c>
      <c r="D3807" s="80">
        <v>0</v>
      </c>
      <c r="E3807" s="80">
        <v>0</v>
      </c>
      <c r="F3807" s="80">
        <v>0</v>
      </c>
      <c r="G3807" s="80">
        <v>0</v>
      </c>
      <c r="H3807" s="80">
        <f t="shared" si="159"/>
        <v>1000</v>
      </c>
      <c r="I3807" s="80">
        <v>0</v>
      </c>
      <c r="J3807" s="80">
        <v>46</v>
      </c>
      <c r="K3807" s="78">
        <v>484000</v>
      </c>
    </row>
    <row r="3808" spans="1:11">
      <c r="A3808" s="72" t="s">
        <v>116</v>
      </c>
      <c r="B3808" s="77">
        <v>20</v>
      </c>
      <c r="C3808" s="80">
        <v>0</v>
      </c>
      <c r="D3808" s="80">
        <v>0</v>
      </c>
      <c r="E3808" s="80">
        <v>0</v>
      </c>
      <c r="F3808" s="80">
        <v>0</v>
      </c>
      <c r="G3808" s="80">
        <v>0</v>
      </c>
      <c r="H3808" s="80">
        <f t="shared" si="159"/>
        <v>1020</v>
      </c>
      <c r="I3808" s="80">
        <v>0</v>
      </c>
      <c r="J3808" s="80">
        <v>47</v>
      </c>
      <c r="K3808" s="78">
        <v>524000</v>
      </c>
    </row>
    <row r="3809" spans="1:11">
      <c r="A3809" s="72" t="s">
        <v>116</v>
      </c>
      <c r="B3809" s="77">
        <v>20</v>
      </c>
      <c r="C3809" s="80">
        <v>0</v>
      </c>
      <c r="D3809" s="80">
        <v>0</v>
      </c>
      <c r="E3809" s="80">
        <v>0</v>
      </c>
      <c r="F3809" s="80">
        <v>0</v>
      </c>
      <c r="G3809" s="80">
        <v>0</v>
      </c>
      <c r="H3809" s="80">
        <f t="shared" si="159"/>
        <v>1040</v>
      </c>
      <c r="I3809" s="80">
        <v>0</v>
      </c>
      <c r="J3809" s="80">
        <v>48</v>
      </c>
      <c r="K3809" s="78">
        <v>568000</v>
      </c>
    </row>
    <row r="3810" spans="1:11">
      <c r="A3810" s="72" t="s">
        <v>116</v>
      </c>
      <c r="B3810" s="77">
        <v>20</v>
      </c>
      <c r="C3810" s="80">
        <v>0</v>
      </c>
      <c r="D3810" s="80">
        <v>0</v>
      </c>
      <c r="E3810" s="80">
        <v>0</v>
      </c>
      <c r="F3810" s="80">
        <v>0</v>
      </c>
      <c r="G3810" s="80">
        <v>0</v>
      </c>
      <c r="H3810" s="80">
        <f t="shared" si="159"/>
        <v>1060</v>
      </c>
      <c r="I3810" s="80">
        <v>0</v>
      </c>
      <c r="J3810" s="80">
        <v>49</v>
      </c>
      <c r="K3810" s="78">
        <v>616000</v>
      </c>
    </row>
    <row r="3811" spans="1:11">
      <c r="A3811" s="72" t="s">
        <v>116</v>
      </c>
      <c r="B3811" s="77">
        <v>20</v>
      </c>
      <c r="C3811" s="80">
        <v>0</v>
      </c>
      <c r="D3811" s="80">
        <v>0</v>
      </c>
      <c r="E3811" s="80">
        <v>0</v>
      </c>
      <c r="F3811" s="80">
        <v>0</v>
      </c>
      <c r="G3811" s="80">
        <v>0</v>
      </c>
      <c r="H3811" s="80">
        <f t="shared" si="159"/>
        <v>1080</v>
      </c>
      <c r="I3811" s="80">
        <v>0</v>
      </c>
      <c r="J3811" s="80">
        <v>50</v>
      </c>
      <c r="K3811" s="78">
        <v>668000</v>
      </c>
    </row>
    <row r="3812" spans="1:11">
      <c r="A3812" s="72" t="s">
        <v>116</v>
      </c>
      <c r="B3812" s="77">
        <v>20</v>
      </c>
      <c r="C3812" s="80">
        <v>0</v>
      </c>
      <c r="D3812" s="80">
        <v>0</v>
      </c>
      <c r="E3812" s="80">
        <v>0</v>
      </c>
      <c r="F3812" s="80">
        <v>0</v>
      </c>
      <c r="G3812" s="80">
        <v>0</v>
      </c>
      <c r="H3812" s="80">
        <f t="shared" si="159"/>
        <v>1100</v>
      </c>
      <c r="I3812" s="80">
        <v>0</v>
      </c>
      <c r="J3812" s="80">
        <v>51</v>
      </c>
      <c r="K3812" s="78">
        <v>722000</v>
      </c>
    </row>
    <row r="3813" spans="1:11">
      <c r="A3813" s="72" t="s">
        <v>116</v>
      </c>
      <c r="B3813" s="77">
        <v>20</v>
      </c>
      <c r="C3813" s="80">
        <v>0</v>
      </c>
      <c r="D3813" s="80">
        <v>0</v>
      </c>
      <c r="E3813" s="80">
        <v>0</v>
      </c>
      <c r="F3813" s="80">
        <v>0</v>
      </c>
      <c r="G3813" s="80">
        <v>0</v>
      </c>
      <c r="H3813" s="80">
        <f t="shared" si="159"/>
        <v>1120</v>
      </c>
      <c r="I3813" s="80">
        <v>0</v>
      </c>
      <c r="J3813" s="80">
        <v>52</v>
      </c>
      <c r="K3813" s="78">
        <v>780000</v>
      </c>
    </row>
    <row r="3814" spans="1:11">
      <c r="A3814" s="72" t="s">
        <v>116</v>
      </c>
      <c r="B3814" s="77">
        <v>20</v>
      </c>
      <c r="C3814" s="80">
        <v>0</v>
      </c>
      <c r="D3814" s="80">
        <v>0</v>
      </c>
      <c r="E3814" s="80">
        <v>0</v>
      </c>
      <c r="F3814" s="80">
        <v>0</v>
      </c>
      <c r="G3814" s="80">
        <v>0</v>
      </c>
      <c r="H3814" s="80">
        <f t="shared" si="159"/>
        <v>1140</v>
      </c>
      <c r="I3814" s="80">
        <v>0</v>
      </c>
      <c r="J3814" s="80">
        <v>53</v>
      </c>
      <c r="K3814" s="78">
        <v>840000</v>
      </c>
    </row>
    <row r="3815" spans="1:11">
      <c r="A3815" s="72" t="s">
        <v>116</v>
      </c>
      <c r="B3815" s="77">
        <v>20</v>
      </c>
      <c r="C3815" s="80">
        <v>0</v>
      </c>
      <c r="D3815" s="80">
        <v>0</v>
      </c>
      <c r="E3815" s="80">
        <v>0</v>
      </c>
      <c r="F3815" s="80">
        <v>0</v>
      </c>
      <c r="G3815" s="80">
        <v>0</v>
      </c>
      <c r="H3815" s="80">
        <f t="shared" si="159"/>
        <v>1160</v>
      </c>
      <c r="I3815" s="80">
        <v>0</v>
      </c>
      <c r="J3815" s="80">
        <v>54</v>
      </c>
      <c r="K3815" s="78">
        <v>906000</v>
      </c>
    </row>
    <row r="3816" spans="1:11">
      <c r="A3816" s="72" t="s">
        <v>116</v>
      </c>
      <c r="B3816" s="77">
        <v>20</v>
      </c>
      <c r="C3816" s="80">
        <v>0</v>
      </c>
      <c r="D3816" s="80">
        <v>0</v>
      </c>
      <c r="E3816" s="80">
        <v>0</v>
      </c>
      <c r="F3816" s="80">
        <v>0</v>
      </c>
      <c r="G3816" s="80">
        <v>0</v>
      </c>
      <c r="H3816" s="80">
        <f t="shared" si="159"/>
        <v>1180</v>
      </c>
      <c r="I3816" s="80">
        <v>0</v>
      </c>
      <c r="J3816" s="80">
        <v>55</v>
      </c>
      <c r="K3816" s="78">
        <v>976000</v>
      </c>
    </row>
    <row r="3817" spans="1:11">
      <c r="A3817" s="72" t="s">
        <v>116</v>
      </c>
      <c r="B3817" s="77">
        <v>20</v>
      </c>
      <c r="C3817" s="80">
        <v>0</v>
      </c>
      <c r="D3817" s="80">
        <v>0</v>
      </c>
      <c r="E3817" s="80">
        <v>0</v>
      </c>
      <c r="F3817" s="80">
        <v>0</v>
      </c>
      <c r="G3817" s="80">
        <v>0</v>
      </c>
      <c r="H3817" s="80">
        <f t="shared" si="159"/>
        <v>1200</v>
      </c>
      <c r="I3817" s="80">
        <v>0</v>
      </c>
      <c r="J3817" s="80">
        <v>56</v>
      </c>
      <c r="K3817" s="78">
        <v>1048000</v>
      </c>
    </row>
    <row r="3818" spans="1:11">
      <c r="A3818" s="72" t="s">
        <v>116</v>
      </c>
      <c r="B3818" s="77">
        <v>20</v>
      </c>
      <c r="C3818" s="80">
        <v>0</v>
      </c>
      <c r="D3818" s="80">
        <v>0</v>
      </c>
      <c r="E3818" s="80">
        <v>0</v>
      </c>
      <c r="F3818" s="80">
        <v>0</v>
      </c>
      <c r="G3818" s="80">
        <v>0</v>
      </c>
      <c r="H3818" s="80">
        <f t="shared" si="159"/>
        <v>1220</v>
      </c>
      <c r="I3818" s="80">
        <v>0</v>
      </c>
      <c r="J3818" s="80">
        <v>57</v>
      </c>
      <c r="K3818" s="78">
        <v>1126000</v>
      </c>
    </row>
    <row r="3819" spans="1:11">
      <c r="A3819" s="72" t="s">
        <v>116</v>
      </c>
      <c r="B3819" s="77">
        <v>20</v>
      </c>
      <c r="C3819" s="80">
        <v>0</v>
      </c>
      <c r="D3819" s="80">
        <v>0</v>
      </c>
      <c r="E3819" s="80">
        <v>0</v>
      </c>
      <c r="F3819" s="80">
        <v>0</v>
      </c>
      <c r="G3819" s="80">
        <v>0</v>
      </c>
      <c r="H3819" s="80">
        <f t="shared" si="159"/>
        <v>1240</v>
      </c>
      <c r="I3819" s="80">
        <v>0</v>
      </c>
      <c r="J3819" s="80">
        <v>58</v>
      </c>
      <c r="K3819" s="78">
        <v>1210000</v>
      </c>
    </row>
    <row r="3820" spans="1:11">
      <c r="A3820" s="72" t="s">
        <v>116</v>
      </c>
      <c r="B3820" s="77">
        <v>20</v>
      </c>
      <c r="C3820" s="80">
        <v>0</v>
      </c>
      <c r="D3820" s="80">
        <v>0</v>
      </c>
      <c r="E3820" s="80">
        <v>0</v>
      </c>
      <c r="F3820" s="80">
        <v>0</v>
      </c>
      <c r="G3820" s="80">
        <v>0</v>
      </c>
      <c r="H3820" s="80">
        <f t="shared" si="159"/>
        <v>1260</v>
      </c>
      <c r="I3820" s="80">
        <v>0</v>
      </c>
      <c r="J3820" s="80">
        <v>59</v>
      </c>
      <c r="K3820" s="78">
        <v>1296000</v>
      </c>
    </row>
    <row r="3821" spans="1:11">
      <c r="A3821" s="72" t="s">
        <v>116</v>
      </c>
      <c r="B3821" s="77">
        <v>20</v>
      </c>
      <c r="C3821" s="80">
        <v>0</v>
      </c>
      <c r="D3821" s="80">
        <v>0</v>
      </c>
      <c r="E3821" s="80">
        <v>0</v>
      </c>
      <c r="F3821" s="80">
        <v>0</v>
      </c>
      <c r="G3821" s="80">
        <v>0</v>
      </c>
      <c r="H3821" s="80">
        <f t="shared" si="159"/>
        <v>1280</v>
      </c>
      <c r="I3821" s="80">
        <v>0</v>
      </c>
      <c r="J3821" s="80">
        <v>60</v>
      </c>
      <c r="K3821" s="78">
        <v>1390000</v>
      </c>
    </row>
    <row r="3822" spans="1:11">
      <c r="A3822" s="72" t="s">
        <v>116</v>
      </c>
      <c r="B3822" s="77">
        <v>20</v>
      </c>
      <c r="C3822" s="80">
        <v>0</v>
      </c>
      <c r="D3822" s="80">
        <v>0</v>
      </c>
      <c r="E3822" s="80">
        <v>0</v>
      </c>
      <c r="F3822" s="80">
        <v>0</v>
      </c>
      <c r="G3822" s="80">
        <v>0</v>
      </c>
      <c r="H3822" s="80">
        <f t="shared" si="159"/>
        <v>1300</v>
      </c>
      <c r="I3822" s="80">
        <v>0</v>
      </c>
      <c r="J3822" s="80">
        <v>61</v>
      </c>
      <c r="K3822" s="78">
        <v>1488000</v>
      </c>
    </row>
    <row r="3823" spans="1:11">
      <c r="A3823" s="72" t="s">
        <v>116</v>
      </c>
      <c r="B3823" s="77">
        <v>20</v>
      </c>
      <c r="C3823" s="80">
        <v>0</v>
      </c>
      <c r="D3823" s="80">
        <v>0</v>
      </c>
      <c r="E3823" s="80">
        <v>0</v>
      </c>
      <c r="F3823" s="80">
        <v>0</v>
      </c>
      <c r="G3823" s="80">
        <v>0</v>
      </c>
      <c r="H3823" s="80">
        <f t="shared" si="159"/>
        <v>1320</v>
      </c>
      <c r="I3823" s="80">
        <v>0</v>
      </c>
      <c r="J3823" s="80">
        <v>62</v>
      </c>
      <c r="K3823" s="78">
        <v>1592000</v>
      </c>
    </row>
    <row r="3824" spans="1:11">
      <c r="A3824" s="72" t="s">
        <v>116</v>
      </c>
      <c r="B3824" s="77">
        <v>20</v>
      </c>
      <c r="C3824" s="80">
        <v>0</v>
      </c>
      <c r="D3824" s="80">
        <v>0</v>
      </c>
      <c r="E3824" s="80">
        <v>0</v>
      </c>
      <c r="F3824" s="80">
        <v>0</v>
      </c>
      <c r="G3824" s="80">
        <v>0</v>
      </c>
      <c r="H3824" s="80">
        <f t="shared" si="159"/>
        <v>1340</v>
      </c>
      <c r="I3824" s="80">
        <v>0</v>
      </c>
      <c r="J3824" s="80">
        <v>63</v>
      </c>
      <c r="K3824" s="78">
        <v>1702000</v>
      </c>
    </row>
    <row r="3825" spans="1:11">
      <c r="A3825" s="72" t="s">
        <v>116</v>
      </c>
      <c r="B3825" s="77">
        <v>20</v>
      </c>
      <c r="C3825" s="80">
        <v>0</v>
      </c>
      <c r="D3825" s="80">
        <v>0</v>
      </c>
      <c r="E3825" s="80">
        <v>0</v>
      </c>
      <c r="F3825" s="80">
        <v>0</v>
      </c>
      <c r="G3825" s="80">
        <v>0</v>
      </c>
      <c r="H3825" s="80">
        <f t="shared" si="159"/>
        <v>1360</v>
      </c>
      <c r="I3825" s="80">
        <v>0</v>
      </c>
      <c r="J3825" s="80">
        <v>64</v>
      </c>
      <c r="K3825" s="78">
        <v>1816000</v>
      </c>
    </row>
    <row r="3826" spans="1:11">
      <c r="A3826" s="72" t="s">
        <v>116</v>
      </c>
      <c r="B3826" s="77">
        <v>20</v>
      </c>
      <c r="C3826" s="80">
        <v>0</v>
      </c>
      <c r="D3826" s="80">
        <v>0</v>
      </c>
      <c r="E3826" s="80">
        <v>0</v>
      </c>
      <c r="F3826" s="80">
        <v>0</v>
      </c>
      <c r="G3826" s="80">
        <v>0</v>
      </c>
      <c r="H3826" s="80">
        <f t="shared" si="159"/>
        <v>1380</v>
      </c>
      <c r="I3826" s="80">
        <v>0</v>
      </c>
      <c r="J3826" s="80">
        <v>65</v>
      </c>
      <c r="K3826" s="78">
        <v>1940000</v>
      </c>
    </row>
    <row r="3827" spans="1:11">
      <c r="A3827" s="72" t="s">
        <v>116</v>
      </c>
      <c r="B3827" s="77">
        <v>20</v>
      </c>
      <c r="C3827" s="80">
        <v>0</v>
      </c>
      <c r="D3827" s="80">
        <v>0</v>
      </c>
      <c r="E3827" s="80">
        <v>0</v>
      </c>
      <c r="F3827" s="80">
        <v>0</v>
      </c>
      <c r="G3827" s="80">
        <v>0</v>
      </c>
      <c r="H3827" s="80">
        <f t="shared" ref="H3827:H3841" si="160">100+20*(J3827-1)</f>
        <v>1400</v>
      </c>
      <c r="I3827" s="80">
        <v>0</v>
      </c>
      <c r="J3827" s="80">
        <v>66</v>
      </c>
      <c r="K3827" s="78">
        <v>2066000</v>
      </c>
    </row>
    <row r="3828" spans="1:11">
      <c r="A3828" s="72" t="s">
        <v>116</v>
      </c>
      <c r="B3828" s="77">
        <v>20</v>
      </c>
      <c r="C3828" s="80">
        <v>0</v>
      </c>
      <c r="D3828" s="80">
        <v>0</v>
      </c>
      <c r="E3828" s="80">
        <v>0</v>
      </c>
      <c r="F3828" s="80">
        <v>0</v>
      </c>
      <c r="G3828" s="80">
        <v>0</v>
      </c>
      <c r="H3828" s="80">
        <f t="shared" si="160"/>
        <v>1420</v>
      </c>
      <c r="I3828" s="80">
        <v>0</v>
      </c>
      <c r="J3828" s="80">
        <v>67</v>
      </c>
      <c r="K3828" s="78">
        <v>2204000</v>
      </c>
    </row>
    <row r="3829" spans="1:11">
      <c r="A3829" s="72" t="s">
        <v>116</v>
      </c>
      <c r="B3829" s="77">
        <v>20</v>
      </c>
      <c r="C3829" s="80">
        <v>0</v>
      </c>
      <c r="D3829" s="80">
        <v>0</v>
      </c>
      <c r="E3829" s="80">
        <v>0</v>
      </c>
      <c r="F3829" s="80">
        <v>0</v>
      </c>
      <c r="G3829" s="80">
        <v>0</v>
      </c>
      <c r="H3829" s="80">
        <f t="shared" si="160"/>
        <v>1440</v>
      </c>
      <c r="I3829" s="80">
        <v>0</v>
      </c>
      <c r="J3829" s="80">
        <v>68</v>
      </c>
      <c r="K3829" s="78">
        <v>2348000</v>
      </c>
    </row>
    <row r="3830" spans="1:11">
      <c r="A3830" s="72" t="s">
        <v>116</v>
      </c>
      <c r="B3830" s="77">
        <v>20</v>
      </c>
      <c r="C3830" s="80">
        <v>0</v>
      </c>
      <c r="D3830" s="80">
        <v>0</v>
      </c>
      <c r="E3830" s="80">
        <v>0</v>
      </c>
      <c r="F3830" s="80">
        <v>0</v>
      </c>
      <c r="G3830" s="80">
        <v>0</v>
      </c>
      <c r="H3830" s="80">
        <f t="shared" si="160"/>
        <v>1460</v>
      </c>
      <c r="I3830" s="80">
        <v>0</v>
      </c>
      <c r="J3830" s="80">
        <v>69</v>
      </c>
      <c r="K3830" s="78">
        <v>2498000</v>
      </c>
    </row>
    <row r="3831" spans="1:11">
      <c r="A3831" s="72" t="s">
        <v>116</v>
      </c>
      <c r="B3831" s="77">
        <v>20</v>
      </c>
      <c r="C3831" s="80">
        <v>0</v>
      </c>
      <c r="D3831" s="80">
        <v>0</v>
      </c>
      <c r="E3831" s="80">
        <v>0</v>
      </c>
      <c r="F3831" s="80">
        <v>0</v>
      </c>
      <c r="G3831" s="80">
        <v>0</v>
      </c>
      <c r="H3831" s="80">
        <f t="shared" si="160"/>
        <v>1480</v>
      </c>
      <c r="I3831" s="80">
        <v>0</v>
      </c>
      <c r="J3831" s="80">
        <v>70</v>
      </c>
      <c r="K3831" s="78">
        <v>2656000</v>
      </c>
    </row>
    <row r="3832" spans="1:11">
      <c r="A3832" s="72" t="s">
        <v>116</v>
      </c>
      <c r="B3832" s="77">
        <v>20</v>
      </c>
      <c r="C3832" s="80">
        <v>0</v>
      </c>
      <c r="D3832" s="80">
        <v>0</v>
      </c>
      <c r="E3832" s="80">
        <v>0</v>
      </c>
      <c r="F3832" s="80">
        <v>0</v>
      </c>
      <c r="G3832" s="80">
        <v>0</v>
      </c>
      <c r="H3832" s="80">
        <f t="shared" si="160"/>
        <v>1500</v>
      </c>
      <c r="I3832" s="80">
        <v>0</v>
      </c>
      <c r="J3832" s="80">
        <v>71</v>
      </c>
      <c r="K3832" s="78">
        <v>2824000</v>
      </c>
    </row>
    <row r="3833" spans="1:11">
      <c r="A3833" s="72" t="s">
        <v>116</v>
      </c>
      <c r="B3833" s="77">
        <v>20</v>
      </c>
      <c r="C3833" s="80">
        <v>0</v>
      </c>
      <c r="D3833" s="80">
        <v>0</v>
      </c>
      <c r="E3833" s="80">
        <v>0</v>
      </c>
      <c r="F3833" s="80">
        <v>0</v>
      </c>
      <c r="G3833" s="80">
        <v>0</v>
      </c>
      <c r="H3833" s="80">
        <f t="shared" si="160"/>
        <v>1520</v>
      </c>
      <c r="I3833" s="80">
        <v>0</v>
      </c>
      <c r="J3833" s="80">
        <v>72</v>
      </c>
      <c r="K3833" s="78">
        <v>2998000</v>
      </c>
    </row>
    <row r="3834" spans="1:11">
      <c r="A3834" s="72" t="s">
        <v>116</v>
      </c>
      <c r="B3834" s="77">
        <v>20</v>
      </c>
      <c r="C3834" s="80">
        <v>0</v>
      </c>
      <c r="D3834" s="80">
        <v>0</v>
      </c>
      <c r="E3834" s="80">
        <v>0</v>
      </c>
      <c r="F3834" s="80">
        <v>0</v>
      </c>
      <c r="G3834" s="80">
        <v>0</v>
      </c>
      <c r="H3834" s="80">
        <f t="shared" si="160"/>
        <v>1540</v>
      </c>
      <c r="I3834" s="80">
        <v>0</v>
      </c>
      <c r="J3834" s="80">
        <v>73</v>
      </c>
      <c r="K3834" s="78">
        <v>3184000</v>
      </c>
    </row>
    <row r="3835" spans="1:11">
      <c r="A3835" s="72" t="s">
        <v>116</v>
      </c>
      <c r="B3835" s="77">
        <v>20</v>
      </c>
      <c r="C3835" s="80">
        <v>0</v>
      </c>
      <c r="D3835" s="80">
        <v>0</v>
      </c>
      <c r="E3835" s="80">
        <v>0</v>
      </c>
      <c r="F3835" s="80">
        <v>0</v>
      </c>
      <c r="G3835" s="80">
        <v>0</v>
      </c>
      <c r="H3835" s="80">
        <f t="shared" si="160"/>
        <v>1560</v>
      </c>
      <c r="I3835" s="80">
        <v>0</v>
      </c>
      <c r="J3835" s="80">
        <v>74</v>
      </c>
      <c r="K3835" s="78">
        <v>3380000</v>
      </c>
    </row>
    <row r="3836" spans="1:11">
      <c r="A3836" s="72" t="s">
        <v>116</v>
      </c>
      <c r="B3836" s="77">
        <v>20</v>
      </c>
      <c r="C3836" s="80">
        <v>0</v>
      </c>
      <c r="D3836" s="80">
        <v>0</v>
      </c>
      <c r="E3836" s="80">
        <v>0</v>
      </c>
      <c r="F3836" s="80">
        <v>0</v>
      </c>
      <c r="G3836" s="80">
        <v>0</v>
      </c>
      <c r="H3836" s="80">
        <f t="shared" si="160"/>
        <v>1580</v>
      </c>
      <c r="I3836" s="80">
        <v>0</v>
      </c>
      <c r="J3836" s="80">
        <v>75</v>
      </c>
      <c r="K3836" s="78">
        <v>3584000</v>
      </c>
    </row>
    <row r="3837" spans="1:11">
      <c r="A3837" s="72" t="s">
        <v>116</v>
      </c>
      <c r="B3837" s="77">
        <v>20</v>
      </c>
      <c r="C3837" s="80">
        <v>0</v>
      </c>
      <c r="D3837" s="80">
        <v>0</v>
      </c>
      <c r="E3837" s="80">
        <v>0</v>
      </c>
      <c r="F3837" s="80">
        <v>0</v>
      </c>
      <c r="G3837" s="80">
        <v>0</v>
      </c>
      <c r="H3837" s="80">
        <f t="shared" si="160"/>
        <v>1600</v>
      </c>
      <c r="I3837" s="80">
        <v>0</v>
      </c>
      <c r="J3837" s="80">
        <v>76</v>
      </c>
      <c r="K3837" s="78">
        <v>3796000</v>
      </c>
    </row>
    <row r="3838" spans="1:11">
      <c r="A3838" s="72" t="s">
        <v>116</v>
      </c>
      <c r="B3838" s="77">
        <v>20</v>
      </c>
      <c r="C3838" s="80">
        <v>0</v>
      </c>
      <c r="D3838" s="80">
        <v>0</v>
      </c>
      <c r="E3838" s="80">
        <v>0</v>
      </c>
      <c r="F3838" s="80">
        <v>0</v>
      </c>
      <c r="G3838" s="80">
        <v>0</v>
      </c>
      <c r="H3838" s="80">
        <f t="shared" si="160"/>
        <v>1620</v>
      </c>
      <c r="I3838" s="80">
        <v>0</v>
      </c>
      <c r="J3838" s="80">
        <v>77</v>
      </c>
      <c r="K3838" s="78">
        <v>4022000</v>
      </c>
    </row>
    <row r="3839" spans="1:11">
      <c r="A3839" s="72" t="s">
        <v>116</v>
      </c>
      <c r="B3839" s="77">
        <v>20</v>
      </c>
      <c r="C3839" s="80">
        <v>0</v>
      </c>
      <c r="D3839" s="80">
        <v>0</v>
      </c>
      <c r="E3839" s="80">
        <v>0</v>
      </c>
      <c r="F3839" s="80">
        <v>0</v>
      </c>
      <c r="G3839" s="80">
        <v>0</v>
      </c>
      <c r="H3839" s="80">
        <f t="shared" si="160"/>
        <v>1640</v>
      </c>
      <c r="I3839" s="80">
        <v>0</v>
      </c>
      <c r="J3839" s="80">
        <v>78</v>
      </c>
      <c r="K3839" s="78">
        <v>4258000</v>
      </c>
    </row>
    <row r="3840" spans="1:11">
      <c r="A3840" s="72" t="s">
        <v>116</v>
      </c>
      <c r="B3840" s="77">
        <v>20</v>
      </c>
      <c r="C3840" s="80">
        <v>0</v>
      </c>
      <c r="D3840" s="80">
        <v>0</v>
      </c>
      <c r="E3840" s="80">
        <v>0</v>
      </c>
      <c r="F3840" s="80">
        <v>0</v>
      </c>
      <c r="G3840" s="80">
        <v>0</v>
      </c>
      <c r="H3840" s="80">
        <f t="shared" si="160"/>
        <v>1660</v>
      </c>
      <c r="I3840" s="80">
        <v>0</v>
      </c>
      <c r="J3840" s="80">
        <v>79</v>
      </c>
      <c r="K3840" s="78">
        <v>4508000</v>
      </c>
    </row>
    <row r="3841" spans="1:11">
      <c r="A3841" s="72" t="s">
        <v>116</v>
      </c>
      <c r="B3841" s="77">
        <v>20</v>
      </c>
      <c r="C3841" s="80">
        <v>0</v>
      </c>
      <c r="D3841" s="80">
        <v>0</v>
      </c>
      <c r="E3841" s="80">
        <v>0</v>
      </c>
      <c r="F3841" s="80">
        <v>0</v>
      </c>
      <c r="G3841" s="80">
        <v>0</v>
      </c>
      <c r="H3841" s="80">
        <f t="shared" si="160"/>
        <v>1680</v>
      </c>
      <c r="I3841" s="80">
        <v>0</v>
      </c>
      <c r="J3841" s="80">
        <v>80</v>
      </c>
      <c r="K3841" s="78">
        <v>4766000</v>
      </c>
    </row>
    <row r="3842" spans="1:11">
      <c r="A3842" s="72" t="s">
        <v>117</v>
      </c>
      <c r="B3842" s="77">
        <v>40</v>
      </c>
      <c r="C3842" s="80">
        <v>0</v>
      </c>
      <c r="D3842" s="80">
        <v>0</v>
      </c>
      <c r="E3842" s="80">
        <v>0</v>
      </c>
      <c r="F3842" s="80">
        <v>0</v>
      </c>
      <c r="G3842" s="80">
        <v>0</v>
      </c>
      <c r="H3842" s="80">
        <f>350+35*(J3842-1)</f>
        <v>350</v>
      </c>
      <c r="I3842" s="80">
        <v>0</v>
      </c>
      <c r="J3842" s="80">
        <v>1</v>
      </c>
      <c r="K3842" s="78">
        <v>440</v>
      </c>
    </row>
    <row r="3843" spans="1:11">
      <c r="A3843" s="72" t="s">
        <v>117</v>
      </c>
      <c r="B3843" s="77">
        <v>40</v>
      </c>
      <c r="C3843" s="80">
        <v>0</v>
      </c>
      <c r="D3843" s="80">
        <v>0</v>
      </c>
      <c r="E3843" s="80">
        <v>0</v>
      </c>
      <c r="F3843" s="80">
        <v>0</v>
      </c>
      <c r="G3843" s="80">
        <v>0</v>
      </c>
      <c r="H3843" s="80">
        <f t="shared" ref="H3843:H3906" si="161">350+35*(J3843-1)</f>
        <v>385</v>
      </c>
      <c r="I3843" s="80">
        <v>0</v>
      </c>
      <c r="J3843" s="80">
        <v>2</v>
      </c>
      <c r="K3843" s="78">
        <v>600</v>
      </c>
    </row>
    <row r="3844" spans="1:11">
      <c r="A3844" s="72" t="s">
        <v>117</v>
      </c>
      <c r="B3844" s="77">
        <v>40</v>
      </c>
      <c r="C3844" s="80">
        <v>0</v>
      </c>
      <c r="D3844" s="80">
        <v>0</v>
      </c>
      <c r="E3844" s="80">
        <v>0</v>
      </c>
      <c r="F3844" s="80">
        <v>0</v>
      </c>
      <c r="G3844" s="80">
        <v>0</v>
      </c>
      <c r="H3844" s="80">
        <f t="shared" si="161"/>
        <v>420</v>
      </c>
      <c r="I3844" s="80">
        <v>0</v>
      </c>
      <c r="J3844" s="80">
        <v>3</v>
      </c>
      <c r="K3844" s="78">
        <v>780</v>
      </c>
    </row>
    <row r="3845" spans="1:11">
      <c r="A3845" s="72" t="s">
        <v>117</v>
      </c>
      <c r="B3845" s="77">
        <v>40</v>
      </c>
      <c r="C3845" s="80">
        <v>0</v>
      </c>
      <c r="D3845" s="80">
        <v>0</v>
      </c>
      <c r="E3845" s="80">
        <v>0</v>
      </c>
      <c r="F3845" s="80">
        <v>0</v>
      </c>
      <c r="G3845" s="80">
        <v>0</v>
      </c>
      <c r="H3845" s="80">
        <f t="shared" si="161"/>
        <v>455</v>
      </c>
      <c r="I3845" s="80">
        <v>0</v>
      </c>
      <c r="J3845" s="80">
        <v>4</v>
      </c>
      <c r="K3845" s="78">
        <v>1000</v>
      </c>
    </row>
    <row r="3846" spans="1:11">
      <c r="A3846" s="72" t="s">
        <v>117</v>
      </c>
      <c r="B3846" s="77">
        <v>40</v>
      </c>
      <c r="C3846" s="80">
        <v>0</v>
      </c>
      <c r="D3846" s="80">
        <v>0</v>
      </c>
      <c r="E3846" s="80">
        <v>0</v>
      </c>
      <c r="F3846" s="80">
        <v>0</v>
      </c>
      <c r="G3846" s="80">
        <v>0</v>
      </c>
      <c r="H3846" s="80">
        <f t="shared" si="161"/>
        <v>490</v>
      </c>
      <c r="I3846" s="80">
        <v>0</v>
      </c>
      <c r="J3846" s="80">
        <v>5</v>
      </c>
      <c r="K3846" s="78">
        <v>1300</v>
      </c>
    </row>
    <row r="3847" spans="1:11">
      <c r="A3847" s="72" t="s">
        <v>117</v>
      </c>
      <c r="B3847" s="77">
        <v>40</v>
      </c>
      <c r="C3847" s="80">
        <v>0</v>
      </c>
      <c r="D3847" s="80">
        <v>0</v>
      </c>
      <c r="E3847" s="80">
        <v>0</v>
      </c>
      <c r="F3847" s="80">
        <v>0</v>
      </c>
      <c r="G3847" s="80">
        <v>0</v>
      </c>
      <c r="H3847" s="80">
        <f t="shared" si="161"/>
        <v>525</v>
      </c>
      <c r="I3847" s="80">
        <v>0</v>
      </c>
      <c r="J3847" s="80">
        <v>6</v>
      </c>
      <c r="K3847" s="78">
        <v>1760</v>
      </c>
    </row>
    <row r="3848" spans="1:11">
      <c r="A3848" s="72" t="s">
        <v>117</v>
      </c>
      <c r="B3848" s="77">
        <v>40</v>
      </c>
      <c r="C3848" s="80">
        <v>0</v>
      </c>
      <c r="D3848" s="80">
        <v>0</v>
      </c>
      <c r="E3848" s="80">
        <v>0</v>
      </c>
      <c r="F3848" s="80">
        <v>0</v>
      </c>
      <c r="G3848" s="80">
        <v>0</v>
      </c>
      <c r="H3848" s="80">
        <f t="shared" si="161"/>
        <v>560</v>
      </c>
      <c r="I3848" s="80">
        <v>0</v>
      </c>
      <c r="J3848" s="80">
        <v>7</v>
      </c>
      <c r="K3848" s="78">
        <v>2400</v>
      </c>
    </row>
    <row r="3849" spans="1:11">
      <c r="A3849" s="72" t="s">
        <v>117</v>
      </c>
      <c r="B3849" s="77">
        <v>40</v>
      </c>
      <c r="C3849" s="80">
        <v>0</v>
      </c>
      <c r="D3849" s="80">
        <v>0</v>
      </c>
      <c r="E3849" s="80">
        <v>0</v>
      </c>
      <c r="F3849" s="80">
        <v>0</v>
      </c>
      <c r="G3849" s="80">
        <v>0</v>
      </c>
      <c r="H3849" s="80">
        <f t="shared" si="161"/>
        <v>595</v>
      </c>
      <c r="I3849" s="80">
        <v>0</v>
      </c>
      <c r="J3849" s="80">
        <v>8</v>
      </c>
      <c r="K3849" s="78">
        <v>3000</v>
      </c>
    </row>
    <row r="3850" spans="1:11">
      <c r="A3850" s="72" t="s">
        <v>117</v>
      </c>
      <c r="B3850" s="77">
        <v>40</v>
      </c>
      <c r="C3850" s="80">
        <v>0</v>
      </c>
      <c r="D3850" s="80">
        <v>0</v>
      </c>
      <c r="E3850" s="80">
        <v>0</v>
      </c>
      <c r="F3850" s="80">
        <v>0</v>
      </c>
      <c r="G3850" s="80">
        <v>0</v>
      </c>
      <c r="H3850" s="80">
        <f t="shared" si="161"/>
        <v>630</v>
      </c>
      <c r="I3850" s="80">
        <v>0</v>
      </c>
      <c r="J3850" s="80">
        <v>9</v>
      </c>
      <c r="K3850" s="78">
        <v>3600</v>
      </c>
    </row>
    <row r="3851" spans="1:11">
      <c r="A3851" s="72" t="s">
        <v>117</v>
      </c>
      <c r="B3851" s="77">
        <v>40</v>
      </c>
      <c r="C3851" s="80">
        <v>0</v>
      </c>
      <c r="D3851" s="80">
        <v>0</v>
      </c>
      <c r="E3851" s="80">
        <v>0</v>
      </c>
      <c r="F3851" s="80">
        <v>0</v>
      </c>
      <c r="G3851" s="80">
        <v>0</v>
      </c>
      <c r="H3851" s="80">
        <f t="shared" si="161"/>
        <v>665</v>
      </c>
      <c r="I3851" s="80">
        <v>0</v>
      </c>
      <c r="J3851" s="80">
        <v>10</v>
      </c>
      <c r="K3851" s="78">
        <v>4600</v>
      </c>
    </row>
    <row r="3852" spans="1:11">
      <c r="A3852" s="72" t="s">
        <v>117</v>
      </c>
      <c r="B3852" s="77">
        <v>40</v>
      </c>
      <c r="C3852" s="80">
        <v>0</v>
      </c>
      <c r="D3852" s="80">
        <v>0</v>
      </c>
      <c r="E3852" s="80">
        <v>0</v>
      </c>
      <c r="F3852" s="80">
        <v>0</v>
      </c>
      <c r="G3852" s="80">
        <v>0</v>
      </c>
      <c r="H3852" s="80">
        <f t="shared" si="161"/>
        <v>700</v>
      </c>
      <c r="I3852" s="80">
        <v>0</v>
      </c>
      <c r="J3852" s="80">
        <v>11</v>
      </c>
      <c r="K3852" s="78">
        <v>5800</v>
      </c>
    </row>
    <row r="3853" spans="1:11">
      <c r="A3853" s="72" t="s">
        <v>117</v>
      </c>
      <c r="B3853" s="77">
        <v>40</v>
      </c>
      <c r="C3853" s="80">
        <v>0</v>
      </c>
      <c r="D3853" s="80">
        <v>0</v>
      </c>
      <c r="E3853" s="80">
        <v>0</v>
      </c>
      <c r="F3853" s="80">
        <v>0</v>
      </c>
      <c r="G3853" s="80">
        <v>0</v>
      </c>
      <c r="H3853" s="80">
        <f t="shared" si="161"/>
        <v>735</v>
      </c>
      <c r="I3853" s="80">
        <v>0</v>
      </c>
      <c r="J3853" s="80">
        <v>12</v>
      </c>
      <c r="K3853" s="78">
        <v>6800</v>
      </c>
    </row>
    <row r="3854" spans="1:11">
      <c r="A3854" s="72" t="s">
        <v>117</v>
      </c>
      <c r="B3854" s="77">
        <v>40</v>
      </c>
      <c r="C3854" s="80">
        <v>0</v>
      </c>
      <c r="D3854" s="80">
        <v>0</v>
      </c>
      <c r="E3854" s="80">
        <v>0</v>
      </c>
      <c r="F3854" s="80">
        <v>0</v>
      </c>
      <c r="G3854" s="80">
        <v>0</v>
      </c>
      <c r="H3854" s="80">
        <f t="shared" si="161"/>
        <v>770</v>
      </c>
      <c r="I3854" s="80">
        <v>0</v>
      </c>
      <c r="J3854" s="80">
        <v>13</v>
      </c>
      <c r="K3854" s="78">
        <v>8400</v>
      </c>
    </row>
    <row r="3855" spans="1:11">
      <c r="A3855" s="72" t="s">
        <v>117</v>
      </c>
      <c r="B3855" s="77">
        <v>40</v>
      </c>
      <c r="C3855" s="80">
        <v>0</v>
      </c>
      <c r="D3855" s="80">
        <v>0</v>
      </c>
      <c r="E3855" s="80">
        <v>0</v>
      </c>
      <c r="F3855" s="80">
        <v>0</v>
      </c>
      <c r="G3855" s="80">
        <v>0</v>
      </c>
      <c r="H3855" s="80">
        <f t="shared" si="161"/>
        <v>805</v>
      </c>
      <c r="I3855" s="80">
        <v>0</v>
      </c>
      <c r="J3855" s="80">
        <v>14</v>
      </c>
      <c r="K3855" s="78">
        <v>10000</v>
      </c>
    </row>
    <row r="3856" spans="1:11">
      <c r="A3856" s="72" t="s">
        <v>117</v>
      </c>
      <c r="B3856" s="77">
        <v>40</v>
      </c>
      <c r="C3856" s="80">
        <v>0</v>
      </c>
      <c r="D3856" s="80">
        <v>0</v>
      </c>
      <c r="E3856" s="80">
        <v>0</v>
      </c>
      <c r="F3856" s="80">
        <v>0</v>
      </c>
      <c r="G3856" s="80">
        <v>0</v>
      </c>
      <c r="H3856" s="80">
        <f t="shared" si="161"/>
        <v>840</v>
      </c>
      <c r="I3856" s="80">
        <v>0</v>
      </c>
      <c r="J3856" s="80">
        <v>15</v>
      </c>
      <c r="K3856" s="78">
        <v>12200</v>
      </c>
    </row>
    <row r="3857" spans="1:11">
      <c r="A3857" s="72" t="s">
        <v>117</v>
      </c>
      <c r="B3857" s="77">
        <v>40</v>
      </c>
      <c r="C3857" s="80">
        <v>0</v>
      </c>
      <c r="D3857" s="80">
        <v>0</v>
      </c>
      <c r="E3857" s="80">
        <v>0</v>
      </c>
      <c r="F3857" s="80">
        <v>0</v>
      </c>
      <c r="G3857" s="80">
        <v>0</v>
      </c>
      <c r="H3857" s="80">
        <f t="shared" si="161"/>
        <v>875</v>
      </c>
      <c r="I3857" s="80">
        <v>0</v>
      </c>
      <c r="J3857" s="80">
        <v>16</v>
      </c>
      <c r="K3857" s="78">
        <v>14400</v>
      </c>
    </row>
    <row r="3858" spans="1:11">
      <c r="A3858" s="72" t="s">
        <v>117</v>
      </c>
      <c r="B3858" s="77">
        <v>40</v>
      </c>
      <c r="C3858" s="80">
        <v>0</v>
      </c>
      <c r="D3858" s="80">
        <v>0</v>
      </c>
      <c r="E3858" s="80">
        <v>0</v>
      </c>
      <c r="F3858" s="80">
        <v>0</v>
      </c>
      <c r="G3858" s="80">
        <v>0</v>
      </c>
      <c r="H3858" s="80">
        <f t="shared" si="161"/>
        <v>910</v>
      </c>
      <c r="I3858" s="80">
        <v>0</v>
      </c>
      <c r="J3858" s="80">
        <v>17</v>
      </c>
      <c r="K3858" s="78">
        <v>17200</v>
      </c>
    </row>
    <row r="3859" spans="1:11">
      <c r="A3859" s="72" t="s">
        <v>117</v>
      </c>
      <c r="B3859" s="77">
        <v>40</v>
      </c>
      <c r="C3859" s="80">
        <v>0</v>
      </c>
      <c r="D3859" s="80">
        <v>0</v>
      </c>
      <c r="E3859" s="80">
        <v>0</v>
      </c>
      <c r="F3859" s="80">
        <v>0</v>
      </c>
      <c r="G3859" s="80">
        <v>0</v>
      </c>
      <c r="H3859" s="80">
        <f t="shared" si="161"/>
        <v>945</v>
      </c>
      <c r="I3859" s="80">
        <v>0</v>
      </c>
      <c r="J3859" s="80">
        <v>18</v>
      </c>
      <c r="K3859" s="78">
        <v>20000</v>
      </c>
    </row>
    <row r="3860" spans="1:11">
      <c r="A3860" s="72" t="s">
        <v>117</v>
      </c>
      <c r="B3860" s="77">
        <v>40</v>
      </c>
      <c r="C3860" s="80">
        <v>0</v>
      </c>
      <c r="D3860" s="80">
        <v>0</v>
      </c>
      <c r="E3860" s="80">
        <v>0</v>
      </c>
      <c r="F3860" s="80">
        <v>0</v>
      </c>
      <c r="G3860" s="80">
        <v>0</v>
      </c>
      <c r="H3860" s="80">
        <f t="shared" si="161"/>
        <v>980</v>
      </c>
      <c r="I3860" s="80">
        <v>0</v>
      </c>
      <c r="J3860" s="80">
        <v>19</v>
      </c>
      <c r="K3860" s="78">
        <v>23400</v>
      </c>
    </row>
    <row r="3861" spans="1:11">
      <c r="A3861" s="72" t="s">
        <v>117</v>
      </c>
      <c r="B3861" s="77">
        <v>40</v>
      </c>
      <c r="C3861" s="80">
        <v>0</v>
      </c>
      <c r="D3861" s="80">
        <v>0</v>
      </c>
      <c r="E3861" s="80">
        <v>0</v>
      </c>
      <c r="F3861" s="80">
        <v>0</v>
      </c>
      <c r="G3861" s="80">
        <v>0</v>
      </c>
      <c r="H3861" s="80">
        <f t="shared" si="161"/>
        <v>1015</v>
      </c>
      <c r="I3861" s="80">
        <v>0</v>
      </c>
      <c r="J3861" s="80">
        <v>20</v>
      </c>
      <c r="K3861" s="78">
        <v>27200</v>
      </c>
    </row>
    <row r="3862" spans="1:11">
      <c r="A3862" s="72" t="s">
        <v>117</v>
      </c>
      <c r="B3862" s="77">
        <v>40</v>
      </c>
      <c r="C3862" s="80">
        <v>0</v>
      </c>
      <c r="D3862" s="80">
        <v>0</v>
      </c>
      <c r="E3862" s="80">
        <v>0</v>
      </c>
      <c r="F3862" s="80">
        <v>0</v>
      </c>
      <c r="G3862" s="80">
        <v>0</v>
      </c>
      <c r="H3862" s="80">
        <f t="shared" si="161"/>
        <v>1050</v>
      </c>
      <c r="I3862" s="80">
        <v>0</v>
      </c>
      <c r="J3862" s="80">
        <v>21</v>
      </c>
      <c r="K3862" s="78">
        <v>31800</v>
      </c>
    </row>
    <row r="3863" spans="1:11">
      <c r="A3863" s="72" t="s">
        <v>117</v>
      </c>
      <c r="B3863" s="77">
        <v>40</v>
      </c>
      <c r="C3863" s="80">
        <v>0</v>
      </c>
      <c r="D3863" s="80">
        <v>0</v>
      </c>
      <c r="E3863" s="80">
        <v>0</v>
      </c>
      <c r="F3863" s="80">
        <v>0</v>
      </c>
      <c r="G3863" s="80">
        <v>0</v>
      </c>
      <c r="H3863" s="80">
        <f t="shared" si="161"/>
        <v>1085</v>
      </c>
      <c r="I3863" s="80">
        <v>0</v>
      </c>
      <c r="J3863" s="80">
        <v>22</v>
      </c>
      <c r="K3863" s="78">
        <v>36600</v>
      </c>
    </row>
    <row r="3864" spans="1:11">
      <c r="A3864" s="72" t="s">
        <v>117</v>
      </c>
      <c r="B3864" s="77">
        <v>40</v>
      </c>
      <c r="C3864" s="80">
        <v>0</v>
      </c>
      <c r="D3864" s="80">
        <v>0</v>
      </c>
      <c r="E3864" s="80">
        <v>0</v>
      </c>
      <c r="F3864" s="80">
        <v>0</v>
      </c>
      <c r="G3864" s="80">
        <v>0</v>
      </c>
      <c r="H3864" s="80">
        <f t="shared" si="161"/>
        <v>1120</v>
      </c>
      <c r="I3864" s="80">
        <v>0</v>
      </c>
      <c r="J3864" s="80">
        <v>23</v>
      </c>
      <c r="K3864" s="78">
        <v>42200</v>
      </c>
    </row>
    <row r="3865" spans="1:11">
      <c r="A3865" s="72" t="s">
        <v>117</v>
      </c>
      <c r="B3865" s="77">
        <v>40</v>
      </c>
      <c r="C3865" s="80">
        <v>0</v>
      </c>
      <c r="D3865" s="80">
        <v>0</v>
      </c>
      <c r="E3865" s="80">
        <v>0</v>
      </c>
      <c r="F3865" s="80">
        <v>0</v>
      </c>
      <c r="G3865" s="80">
        <v>0</v>
      </c>
      <c r="H3865" s="80">
        <f t="shared" si="161"/>
        <v>1155</v>
      </c>
      <c r="I3865" s="80">
        <v>0</v>
      </c>
      <c r="J3865" s="80">
        <v>24</v>
      </c>
      <c r="K3865" s="78">
        <v>48200</v>
      </c>
    </row>
    <row r="3866" spans="1:11">
      <c r="A3866" s="72" t="s">
        <v>117</v>
      </c>
      <c r="B3866" s="77">
        <v>40</v>
      </c>
      <c r="C3866" s="80">
        <v>0</v>
      </c>
      <c r="D3866" s="80">
        <v>0</v>
      </c>
      <c r="E3866" s="80">
        <v>0</v>
      </c>
      <c r="F3866" s="80">
        <v>0</v>
      </c>
      <c r="G3866" s="80">
        <v>0</v>
      </c>
      <c r="H3866" s="80">
        <f t="shared" si="161"/>
        <v>1190</v>
      </c>
      <c r="I3866" s="80">
        <v>0</v>
      </c>
      <c r="J3866" s="80">
        <v>25</v>
      </c>
      <c r="K3866" s="78">
        <v>54800</v>
      </c>
    </row>
    <row r="3867" spans="1:11">
      <c r="A3867" s="72" t="s">
        <v>117</v>
      </c>
      <c r="B3867" s="77">
        <v>40</v>
      </c>
      <c r="C3867" s="80">
        <v>0</v>
      </c>
      <c r="D3867" s="80">
        <v>0</v>
      </c>
      <c r="E3867" s="80">
        <v>0</v>
      </c>
      <c r="F3867" s="80">
        <v>0</v>
      </c>
      <c r="G3867" s="80">
        <v>0</v>
      </c>
      <c r="H3867" s="80">
        <f t="shared" si="161"/>
        <v>1225</v>
      </c>
      <c r="I3867" s="80">
        <v>0</v>
      </c>
      <c r="J3867" s="80">
        <v>26</v>
      </c>
      <c r="K3867" s="78">
        <v>62600</v>
      </c>
    </row>
    <row r="3868" spans="1:11">
      <c r="A3868" s="72" t="s">
        <v>117</v>
      </c>
      <c r="B3868" s="77">
        <v>40</v>
      </c>
      <c r="C3868" s="80">
        <v>0</v>
      </c>
      <c r="D3868" s="80">
        <v>0</v>
      </c>
      <c r="E3868" s="80">
        <v>0</v>
      </c>
      <c r="F3868" s="80">
        <v>0</v>
      </c>
      <c r="G3868" s="80">
        <v>0</v>
      </c>
      <c r="H3868" s="80">
        <f t="shared" si="161"/>
        <v>1260</v>
      </c>
      <c r="I3868" s="80">
        <v>0</v>
      </c>
      <c r="J3868" s="80">
        <v>27</v>
      </c>
      <c r="K3868" s="78">
        <v>70800</v>
      </c>
    </row>
    <row r="3869" spans="1:11">
      <c r="A3869" s="72" t="s">
        <v>117</v>
      </c>
      <c r="B3869" s="77">
        <v>40</v>
      </c>
      <c r="C3869" s="80">
        <v>0</v>
      </c>
      <c r="D3869" s="80">
        <v>0</v>
      </c>
      <c r="E3869" s="80">
        <v>0</v>
      </c>
      <c r="F3869" s="80">
        <v>0</v>
      </c>
      <c r="G3869" s="80">
        <v>0</v>
      </c>
      <c r="H3869" s="80">
        <f t="shared" si="161"/>
        <v>1295</v>
      </c>
      <c r="I3869" s="80">
        <v>0</v>
      </c>
      <c r="J3869" s="80">
        <v>28</v>
      </c>
      <c r="K3869" s="78">
        <v>80200</v>
      </c>
    </row>
    <row r="3870" spans="1:11">
      <c r="A3870" s="72" t="s">
        <v>117</v>
      </c>
      <c r="B3870" s="77">
        <v>40</v>
      </c>
      <c r="C3870" s="80">
        <v>0</v>
      </c>
      <c r="D3870" s="80">
        <v>0</v>
      </c>
      <c r="E3870" s="80">
        <v>0</v>
      </c>
      <c r="F3870" s="80">
        <v>0</v>
      </c>
      <c r="G3870" s="80">
        <v>0</v>
      </c>
      <c r="H3870" s="80">
        <f t="shared" si="161"/>
        <v>1330</v>
      </c>
      <c r="I3870" s="80">
        <v>0</v>
      </c>
      <c r="J3870" s="80">
        <v>29</v>
      </c>
      <c r="K3870" s="78">
        <v>90200</v>
      </c>
    </row>
    <row r="3871" spans="1:11">
      <c r="A3871" s="72" t="s">
        <v>117</v>
      </c>
      <c r="B3871" s="77">
        <v>40</v>
      </c>
      <c r="C3871" s="80">
        <v>0</v>
      </c>
      <c r="D3871" s="80">
        <v>0</v>
      </c>
      <c r="E3871" s="80">
        <v>0</v>
      </c>
      <c r="F3871" s="80">
        <v>0</v>
      </c>
      <c r="G3871" s="80">
        <v>0</v>
      </c>
      <c r="H3871" s="80">
        <f t="shared" si="161"/>
        <v>1365</v>
      </c>
      <c r="I3871" s="80">
        <v>0</v>
      </c>
      <c r="J3871" s="80">
        <v>30</v>
      </c>
      <c r="K3871" s="78">
        <v>101200</v>
      </c>
    </row>
    <row r="3872" spans="1:11">
      <c r="A3872" s="72" t="s">
        <v>117</v>
      </c>
      <c r="B3872" s="77">
        <v>40</v>
      </c>
      <c r="C3872" s="80">
        <v>0</v>
      </c>
      <c r="D3872" s="80">
        <v>0</v>
      </c>
      <c r="E3872" s="80">
        <v>0</v>
      </c>
      <c r="F3872" s="80">
        <v>0</v>
      </c>
      <c r="G3872" s="80">
        <v>0</v>
      </c>
      <c r="H3872" s="80">
        <f t="shared" si="161"/>
        <v>1400</v>
      </c>
      <c r="I3872" s="80">
        <v>0</v>
      </c>
      <c r="J3872" s="80">
        <v>31</v>
      </c>
      <c r="K3872" s="78">
        <v>113600</v>
      </c>
    </row>
    <row r="3873" spans="1:11">
      <c r="A3873" s="72" t="s">
        <v>117</v>
      </c>
      <c r="B3873" s="77">
        <v>40</v>
      </c>
      <c r="C3873" s="80">
        <v>0</v>
      </c>
      <c r="D3873" s="80">
        <v>0</v>
      </c>
      <c r="E3873" s="80">
        <v>0</v>
      </c>
      <c r="F3873" s="80">
        <v>0</v>
      </c>
      <c r="G3873" s="80">
        <v>0</v>
      </c>
      <c r="H3873" s="80">
        <f t="shared" si="161"/>
        <v>1435</v>
      </c>
      <c r="I3873" s="80">
        <v>0</v>
      </c>
      <c r="J3873" s="80">
        <v>32</v>
      </c>
      <c r="K3873" s="78">
        <v>126400</v>
      </c>
    </row>
    <row r="3874" spans="1:11">
      <c r="A3874" s="72" t="s">
        <v>117</v>
      </c>
      <c r="B3874" s="77">
        <v>40</v>
      </c>
      <c r="C3874" s="80">
        <v>0</v>
      </c>
      <c r="D3874" s="80">
        <v>0</v>
      </c>
      <c r="E3874" s="80">
        <v>0</v>
      </c>
      <c r="F3874" s="80">
        <v>0</v>
      </c>
      <c r="G3874" s="80">
        <v>0</v>
      </c>
      <c r="H3874" s="80">
        <f t="shared" si="161"/>
        <v>1470</v>
      </c>
      <c r="I3874" s="80">
        <v>0</v>
      </c>
      <c r="J3874" s="80">
        <v>33</v>
      </c>
      <c r="K3874" s="78">
        <v>141200</v>
      </c>
    </row>
    <row r="3875" spans="1:11">
      <c r="A3875" s="72" t="s">
        <v>117</v>
      </c>
      <c r="B3875" s="77">
        <v>40</v>
      </c>
      <c r="C3875" s="80">
        <v>0</v>
      </c>
      <c r="D3875" s="80">
        <v>0</v>
      </c>
      <c r="E3875" s="80">
        <v>0</v>
      </c>
      <c r="F3875" s="80">
        <v>0</v>
      </c>
      <c r="G3875" s="80">
        <v>0</v>
      </c>
      <c r="H3875" s="80">
        <f t="shared" si="161"/>
        <v>1505</v>
      </c>
      <c r="I3875" s="80">
        <v>0</v>
      </c>
      <c r="J3875" s="80">
        <v>34</v>
      </c>
      <c r="K3875" s="78">
        <v>156800</v>
      </c>
    </row>
    <row r="3876" spans="1:11">
      <c r="A3876" s="72" t="s">
        <v>117</v>
      </c>
      <c r="B3876" s="77">
        <v>40</v>
      </c>
      <c r="C3876" s="80">
        <v>0</v>
      </c>
      <c r="D3876" s="80">
        <v>0</v>
      </c>
      <c r="E3876" s="80">
        <v>0</v>
      </c>
      <c r="F3876" s="80">
        <v>0</v>
      </c>
      <c r="G3876" s="80">
        <v>0</v>
      </c>
      <c r="H3876" s="80">
        <f t="shared" si="161"/>
        <v>1540</v>
      </c>
      <c r="I3876" s="80">
        <v>0</v>
      </c>
      <c r="J3876" s="80">
        <v>35</v>
      </c>
      <c r="K3876" s="78">
        <v>174000</v>
      </c>
    </row>
    <row r="3877" spans="1:11">
      <c r="A3877" s="72" t="s">
        <v>117</v>
      </c>
      <c r="B3877" s="77">
        <v>40</v>
      </c>
      <c r="C3877" s="80">
        <v>0</v>
      </c>
      <c r="D3877" s="80">
        <v>0</v>
      </c>
      <c r="E3877" s="80">
        <v>0</v>
      </c>
      <c r="F3877" s="80">
        <v>0</v>
      </c>
      <c r="G3877" s="80">
        <v>0</v>
      </c>
      <c r="H3877" s="80">
        <f t="shared" si="161"/>
        <v>1575</v>
      </c>
      <c r="I3877" s="80">
        <v>0</v>
      </c>
      <c r="J3877" s="80">
        <v>36</v>
      </c>
      <c r="K3877" s="78">
        <v>192800</v>
      </c>
    </row>
    <row r="3878" spans="1:11">
      <c r="A3878" s="72" t="s">
        <v>117</v>
      </c>
      <c r="B3878" s="77">
        <v>40</v>
      </c>
      <c r="C3878" s="80">
        <v>0</v>
      </c>
      <c r="D3878" s="80">
        <v>0</v>
      </c>
      <c r="E3878" s="80">
        <v>0</v>
      </c>
      <c r="F3878" s="80">
        <v>0</v>
      </c>
      <c r="G3878" s="80">
        <v>0</v>
      </c>
      <c r="H3878" s="80">
        <f t="shared" si="161"/>
        <v>1610</v>
      </c>
      <c r="I3878" s="80">
        <v>0</v>
      </c>
      <c r="J3878" s="80">
        <v>37</v>
      </c>
      <c r="K3878" s="78">
        <v>214000</v>
      </c>
    </row>
    <row r="3879" spans="1:11">
      <c r="A3879" s="72" t="s">
        <v>117</v>
      </c>
      <c r="B3879" s="77">
        <v>40</v>
      </c>
      <c r="C3879" s="80">
        <v>0</v>
      </c>
      <c r="D3879" s="80">
        <v>0</v>
      </c>
      <c r="E3879" s="80">
        <v>0</v>
      </c>
      <c r="F3879" s="80">
        <v>0</v>
      </c>
      <c r="G3879" s="80">
        <v>0</v>
      </c>
      <c r="H3879" s="80">
        <f t="shared" si="161"/>
        <v>1645</v>
      </c>
      <c r="I3879" s="80">
        <v>0</v>
      </c>
      <c r="J3879" s="80">
        <v>38</v>
      </c>
      <c r="K3879" s="78">
        <v>236000</v>
      </c>
    </row>
    <row r="3880" spans="1:11">
      <c r="A3880" s="72" t="s">
        <v>117</v>
      </c>
      <c r="B3880" s="77">
        <v>40</v>
      </c>
      <c r="C3880" s="80">
        <v>0</v>
      </c>
      <c r="D3880" s="80">
        <v>0</v>
      </c>
      <c r="E3880" s="80">
        <v>0</v>
      </c>
      <c r="F3880" s="80">
        <v>0</v>
      </c>
      <c r="G3880" s="80">
        <v>0</v>
      </c>
      <c r="H3880" s="80">
        <f t="shared" si="161"/>
        <v>1680</v>
      </c>
      <c r="I3880" s="80">
        <v>0</v>
      </c>
      <c r="J3880" s="80">
        <v>39</v>
      </c>
      <c r="K3880" s="78">
        <v>260000</v>
      </c>
    </row>
    <row r="3881" spans="1:11">
      <c r="A3881" s="72" t="s">
        <v>117</v>
      </c>
      <c r="B3881" s="77">
        <v>40</v>
      </c>
      <c r="C3881" s="80">
        <v>0</v>
      </c>
      <c r="D3881" s="80">
        <v>0</v>
      </c>
      <c r="E3881" s="80">
        <v>0</v>
      </c>
      <c r="F3881" s="80">
        <v>0</v>
      </c>
      <c r="G3881" s="80">
        <v>0</v>
      </c>
      <c r="H3881" s="80">
        <f t="shared" si="161"/>
        <v>1715</v>
      </c>
      <c r="I3881" s="80">
        <v>0</v>
      </c>
      <c r="J3881" s="80">
        <v>40</v>
      </c>
      <c r="K3881" s="78">
        <v>284000</v>
      </c>
    </row>
    <row r="3882" spans="1:11">
      <c r="A3882" s="72" t="s">
        <v>117</v>
      </c>
      <c r="B3882" s="77">
        <v>40</v>
      </c>
      <c r="C3882" s="80">
        <v>0</v>
      </c>
      <c r="D3882" s="80">
        <v>0</v>
      </c>
      <c r="E3882" s="80">
        <v>0</v>
      </c>
      <c r="F3882" s="80">
        <v>0</v>
      </c>
      <c r="G3882" s="80">
        <v>0</v>
      </c>
      <c r="H3882" s="80">
        <f t="shared" si="161"/>
        <v>1750</v>
      </c>
      <c r="I3882" s="80">
        <v>0</v>
      </c>
      <c r="J3882" s="80">
        <v>41</v>
      </c>
      <c r="K3882" s="78">
        <v>312000</v>
      </c>
    </row>
    <row r="3883" spans="1:11">
      <c r="A3883" s="72" t="s">
        <v>117</v>
      </c>
      <c r="B3883" s="77">
        <v>40</v>
      </c>
      <c r="C3883" s="80">
        <v>0</v>
      </c>
      <c r="D3883" s="80">
        <v>0</v>
      </c>
      <c r="E3883" s="80">
        <v>0</v>
      </c>
      <c r="F3883" s="80">
        <v>0</v>
      </c>
      <c r="G3883" s="80">
        <v>0</v>
      </c>
      <c r="H3883" s="80">
        <f t="shared" si="161"/>
        <v>1785</v>
      </c>
      <c r="I3883" s="80">
        <v>0</v>
      </c>
      <c r="J3883" s="80">
        <v>42</v>
      </c>
      <c r="K3883" s="78">
        <v>342000</v>
      </c>
    </row>
    <row r="3884" spans="1:11">
      <c r="A3884" s="72" t="s">
        <v>117</v>
      </c>
      <c r="B3884" s="77">
        <v>40</v>
      </c>
      <c r="C3884" s="80">
        <v>0</v>
      </c>
      <c r="D3884" s="80">
        <v>0</v>
      </c>
      <c r="E3884" s="80">
        <v>0</v>
      </c>
      <c r="F3884" s="80">
        <v>0</v>
      </c>
      <c r="G3884" s="80">
        <v>0</v>
      </c>
      <c r="H3884" s="80">
        <f t="shared" si="161"/>
        <v>1820</v>
      </c>
      <c r="I3884" s="80">
        <v>0</v>
      </c>
      <c r="J3884" s="80">
        <v>43</v>
      </c>
      <c r="K3884" s="78">
        <v>374000</v>
      </c>
    </row>
    <row r="3885" spans="1:11">
      <c r="A3885" s="72" t="s">
        <v>117</v>
      </c>
      <c r="B3885" s="77">
        <v>40</v>
      </c>
      <c r="C3885" s="80">
        <v>0</v>
      </c>
      <c r="D3885" s="80">
        <v>0</v>
      </c>
      <c r="E3885" s="80">
        <v>0</v>
      </c>
      <c r="F3885" s="80">
        <v>0</v>
      </c>
      <c r="G3885" s="80">
        <v>0</v>
      </c>
      <c r="H3885" s="80">
        <f t="shared" si="161"/>
        <v>1855</v>
      </c>
      <c r="I3885" s="80">
        <v>0</v>
      </c>
      <c r="J3885" s="80">
        <v>44</v>
      </c>
      <c r="K3885" s="78">
        <v>408000</v>
      </c>
    </row>
    <row r="3886" spans="1:11">
      <c r="A3886" s="72" t="s">
        <v>117</v>
      </c>
      <c r="B3886" s="77">
        <v>40</v>
      </c>
      <c r="C3886" s="80">
        <v>0</v>
      </c>
      <c r="D3886" s="80">
        <v>0</v>
      </c>
      <c r="E3886" s="80">
        <v>0</v>
      </c>
      <c r="F3886" s="80">
        <v>0</v>
      </c>
      <c r="G3886" s="80">
        <v>0</v>
      </c>
      <c r="H3886" s="80">
        <f t="shared" si="161"/>
        <v>1890</v>
      </c>
      <c r="I3886" s="80">
        <v>0</v>
      </c>
      <c r="J3886" s="80">
        <v>45</v>
      </c>
      <c r="K3886" s="78">
        <v>444000</v>
      </c>
    </row>
    <row r="3887" spans="1:11">
      <c r="A3887" s="72" t="s">
        <v>117</v>
      </c>
      <c r="B3887" s="77">
        <v>40</v>
      </c>
      <c r="C3887" s="80">
        <v>0</v>
      </c>
      <c r="D3887" s="80">
        <v>0</v>
      </c>
      <c r="E3887" s="80">
        <v>0</v>
      </c>
      <c r="F3887" s="80">
        <v>0</v>
      </c>
      <c r="G3887" s="80">
        <v>0</v>
      </c>
      <c r="H3887" s="80">
        <f t="shared" si="161"/>
        <v>1925</v>
      </c>
      <c r="I3887" s="80">
        <v>0</v>
      </c>
      <c r="J3887" s="80">
        <v>46</v>
      </c>
      <c r="K3887" s="78">
        <v>484000</v>
      </c>
    </row>
    <row r="3888" spans="1:11">
      <c r="A3888" s="72" t="s">
        <v>117</v>
      </c>
      <c r="B3888" s="77">
        <v>40</v>
      </c>
      <c r="C3888" s="80">
        <v>0</v>
      </c>
      <c r="D3888" s="80">
        <v>0</v>
      </c>
      <c r="E3888" s="80">
        <v>0</v>
      </c>
      <c r="F3888" s="80">
        <v>0</v>
      </c>
      <c r="G3888" s="80">
        <v>0</v>
      </c>
      <c r="H3888" s="80">
        <f t="shared" si="161"/>
        <v>1960</v>
      </c>
      <c r="I3888" s="80">
        <v>0</v>
      </c>
      <c r="J3888" s="80">
        <v>47</v>
      </c>
      <c r="K3888" s="78">
        <v>524000</v>
      </c>
    </row>
    <row r="3889" spans="1:11">
      <c r="A3889" s="72" t="s">
        <v>117</v>
      </c>
      <c r="B3889" s="77">
        <v>40</v>
      </c>
      <c r="C3889" s="80">
        <v>0</v>
      </c>
      <c r="D3889" s="80">
        <v>0</v>
      </c>
      <c r="E3889" s="80">
        <v>0</v>
      </c>
      <c r="F3889" s="80">
        <v>0</v>
      </c>
      <c r="G3889" s="80">
        <v>0</v>
      </c>
      <c r="H3889" s="80">
        <f t="shared" si="161"/>
        <v>1995</v>
      </c>
      <c r="I3889" s="80">
        <v>0</v>
      </c>
      <c r="J3889" s="80">
        <v>48</v>
      </c>
      <c r="K3889" s="78">
        <v>568000</v>
      </c>
    </row>
    <row r="3890" spans="1:11">
      <c r="A3890" s="72" t="s">
        <v>117</v>
      </c>
      <c r="B3890" s="77">
        <v>40</v>
      </c>
      <c r="C3890" s="80">
        <v>0</v>
      </c>
      <c r="D3890" s="80">
        <v>0</v>
      </c>
      <c r="E3890" s="80">
        <v>0</v>
      </c>
      <c r="F3890" s="80">
        <v>0</v>
      </c>
      <c r="G3890" s="80">
        <v>0</v>
      </c>
      <c r="H3890" s="80">
        <f t="shared" si="161"/>
        <v>2030</v>
      </c>
      <c r="I3890" s="80">
        <v>0</v>
      </c>
      <c r="J3890" s="80">
        <v>49</v>
      </c>
      <c r="K3890" s="78">
        <v>616000</v>
      </c>
    </row>
    <row r="3891" spans="1:11">
      <c r="A3891" s="72" t="s">
        <v>117</v>
      </c>
      <c r="B3891" s="77">
        <v>40</v>
      </c>
      <c r="C3891" s="80">
        <v>0</v>
      </c>
      <c r="D3891" s="80">
        <v>0</v>
      </c>
      <c r="E3891" s="80">
        <v>0</v>
      </c>
      <c r="F3891" s="80">
        <v>0</v>
      </c>
      <c r="G3891" s="80">
        <v>0</v>
      </c>
      <c r="H3891" s="80">
        <f t="shared" si="161"/>
        <v>2065</v>
      </c>
      <c r="I3891" s="80">
        <v>0</v>
      </c>
      <c r="J3891" s="80">
        <v>50</v>
      </c>
      <c r="K3891" s="78">
        <v>668000</v>
      </c>
    </row>
    <row r="3892" spans="1:11">
      <c r="A3892" s="72" t="s">
        <v>117</v>
      </c>
      <c r="B3892" s="77">
        <v>40</v>
      </c>
      <c r="C3892" s="80">
        <v>0</v>
      </c>
      <c r="D3892" s="80">
        <v>0</v>
      </c>
      <c r="E3892" s="80">
        <v>0</v>
      </c>
      <c r="F3892" s="80">
        <v>0</v>
      </c>
      <c r="G3892" s="80">
        <v>0</v>
      </c>
      <c r="H3892" s="80">
        <f t="shared" si="161"/>
        <v>2100</v>
      </c>
      <c r="I3892" s="80">
        <v>0</v>
      </c>
      <c r="J3892" s="80">
        <v>51</v>
      </c>
      <c r="K3892" s="78">
        <v>722000</v>
      </c>
    </row>
    <row r="3893" spans="1:11">
      <c r="A3893" s="72" t="s">
        <v>117</v>
      </c>
      <c r="B3893" s="77">
        <v>40</v>
      </c>
      <c r="C3893" s="80">
        <v>0</v>
      </c>
      <c r="D3893" s="80">
        <v>0</v>
      </c>
      <c r="E3893" s="80">
        <v>0</v>
      </c>
      <c r="F3893" s="80">
        <v>0</v>
      </c>
      <c r="G3893" s="80">
        <v>0</v>
      </c>
      <c r="H3893" s="80">
        <f t="shared" si="161"/>
        <v>2135</v>
      </c>
      <c r="I3893" s="80">
        <v>0</v>
      </c>
      <c r="J3893" s="80">
        <v>52</v>
      </c>
      <c r="K3893" s="78">
        <v>780000</v>
      </c>
    </row>
    <row r="3894" spans="1:11">
      <c r="A3894" s="72" t="s">
        <v>117</v>
      </c>
      <c r="B3894" s="77">
        <v>40</v>
      </c>
      <c r="C3894" s="80">
        <v>0</v>
      </c>
      <c r="D3894" s="80">
        <v>0</v>
      </c>
      <c r="E3894" s="80">
        <v>0</v>
      </c>
      <c r="F3894" s="80">
        <v>0</v>
      </c>
      <c r="G3894" s="80">
        <v>0</v>
      </c>
      <c r="H3894" s="80">
        <f t="shared" si="161"/>
        <v>2170</v>
      </c>
      <c r="I3894" s="80">
        <v>0</v>
      </c>
      <c r="J3894" s="80">
        <v>53</v>
      </c>
      <c r="K3894" s="78">
        <v>840000</v>
      </c>
    </row>
    <row r="3895" spans="1:11">
      <c r="A3895" s="72" t="s">
        <v>117</v>
      </c>
      <c r="B3895" s="77">
        <v>40</v>
      </c>
      <c r="C3895" s="80">
        <v>0</v>
      </c>
      <c r="D3895" s="80">
        <v>0</v>
      </c>
      <c r="E3895" s="80">
        <v>0</v>
      </c>
      <c r="F3895" s="80">
        <v>0</v>
      </c>
      <c r="G3895" s="80">
        <v>0</v>
      </c>
      <c r="H3895" s="80">
        <f t="shared" si="161"/>
        <v>2205</v>
      </c>
      <c r="I3895" s="80">
        <v>0</v>
      </c>
      <c r="J3895" s="80">
        <v>54</v>
      </c>
      <c r="K3895" s="78">
        <v>906000</v>
      </c>
    </row>
    <row r="3896" spans="1:11">
      <c r="A3896" s="72" t="s">
        <v>117</v>
      </c>
      <c r="B3896" s="77">
        <v>40</v>
      </c>
      <c r="C3896" s="80">
        <v>0</v>
      </c>
      <c r="D3896" s="80">
        <v>0</v>
      </c>
      <c r="E3896" s="80">
        <v>0</v>
      </c>
      <c r="F3896" s="80">
        <v>0</v>
      </c>
      <c r="G3896" s="80">
        <v>0</v>
      </c>
      <c r="H3896" s="80">
        <f t="shared" si="161"/>
        <v>2240</v>
      </c>
      <c r="I3896" s="80">
        <v>0</v>
      </c>
      <c r="J3896" s="80">
        <v>55</v>
      </c>
      <c r="K3896" s="78">
        <v>976000</v>
      </c>
    </row>
    <row r="3897" spans="1:11">
      <c r="A3897" s="72" t="s">
        <v>117</v>
      </c>
      <c r="B3897" s="77">
        <v>40</v>
      </c>
      <c r="C3897" s="80">
        <v>0</v>
      </c>
      <c r="D3897" s="80">
        <v>0</v>
      </c>
      <c r="E3897" s="80">
        <v>0</v>
      </c>
      <c r="F3897" s="80">
        <v>0</v>
      </c>
      <c r="G3897" s="80">
        <v>0</v>
      </c>
      <c r="H3897" s="80">
        <f t="shared" si="161"/>
        <v>2275</v>
      </c>
      <c r="I3897" s="80">
        <v>0</v>
      </c>
      <c r="J3897" s="80">
        <v>56</v>
      </c>
      <c r="K3897" s="78">
        <v>1048000</v>
      </c>
    </row>
    <row r="3898" spans="1:11">
      <c r="A3898" s="72" t="s">
        <v>117</v>
      </c>
      <c r="B3898" s="77">
        <v>40</v>
      </c>
      <c r="C3898" s="80">
        <v>0</v>
      </c>
      <c r="D3898" s="80">
        <v>0</v>
      </c>
      <c r="E3898" s="80">
        <v>0</v>
      </c>
      <c r="F3898" s="80">
        <v>0</v>
      </c>
      <c r="G3898" s="80">
        <v>0</v>
      </c>
      <c r="H3898" s="80">
        <f t="shared" si="161"/>
        <v>2310</v>
      </c>
      <c r="I3898" s="80">
        <v>0</v>
      </c>
      <c r="J3898" s="80">
        <v>57</v>
      </c>
      <c r="K3898" s="78">
        <v>1126000</v>
      </c>
    </row>
    <row r="3899" spans="1:11">
      <c r="A3899" s="72" t="s">
        <v>117</v>
      </c>
      <c r="B3899" s="77">
        <v>40</v>
      </c>
      <c r="C3899" s="80">
        <v>0</v>
      </c>
      <c r="D3899" s="80">
        <v>0</v>
      </c>
      <c r="E3899" s="80">
        <v>0</v>
      </c>
      <c r="F3899" s="80">
        <v>0</v>
      </c>
      <c r="G3899" s="80">
        <v>0</v>
      </c>
      <c r="H3899" s="80">
        <f t="shared" si="161"/>
        <v>2345</v>
      </c>
      <c r="I3899" s="80">
        <v>0</v>
      </c>
      <c r="J3899" s="80">
        <v>58</v>
      </c>
      <c r="K3899" s="78">
        <v>1210000</v>
      </c>
    </row>
    <row r="3900" spans="1:11">
      <c r="A3900" s="72" t="s">
        <v>117</v>
      </c>
      <c r="B3900" s="77">
        <v>40</v>
      </c>
      <c r="C3900" s="80">
        <v>0</v>
      </c>
      <c r="D3900" s="80">
        <v>0</v>
      </c>
      <c r="E3900" s="80">
        <v>0</v>
      </c>
      <c r="F3900" s="80">
        <v>0</v>
      </c>
      <c r="G3900" s="80">
        <v>0</v>
      </c>
      <c r="H3900" s="80">
        <f t="shared" si="161"/>
        <v>2380</v>
      </c>
      <c r="I3900" s="80">
        <v>0</v>
      </c>
      <c r="J3900" s="80">
        <v>59</v>
      </c>
      <c r="K3900" s="78">
        <v>1296000</v>
      </c>
    </row>
    <row r="3901" spans="1:11">
      <c r="A3901" s="72" t="s">
        <v>117</v>
      </c>
      <c r="B3901" s="77">
        <v>40</v>
      </c>
      <c r="C3901" s="80">
        <v>0</v>
      </c>
      <c r="D3901" s="80">
        <v>0</v>
      </c>
      <c r="E3901" s="80">
        <v>0</v>
      </c>
      <c r="F3901" s="80">
        <v>0</v>
      </c>
      <c r="G3901" s="80">
        <v>0</v>
      </c>
      <c r="H3901" s="80">
        <f t="shared" si="161"/>
        <v>2415</v>
      </c>
      <c r="I3901" s="80">
        <v>0</v>
      </c>
      <c r="J3901" s="80">
        <v>60</v>
      </c>
      <c r="K3901" s="78">
        <v>1390000</v>
      </c>
    </row>
    <row r="3902" spans="1:11">
      <c r="A3902" s="72" t="s">
        <v>117</v>
      </c>
      <c r="B3902" s="77">
        <v>40</v>
      </c>
      <c r="C3902" s="80">
        <v>0</v>
      </c>
      <c r="D3902" s="80">
        <v>0</v>
      </c>
      <c r="E3902" s="80">
        <v>0</v>
      </c>
      <c r="F3902" s="80">
        <v>0</v>
      </c>
      <c r="G3902" s="80">
        <v>0</v>
      </c>
      <c r="H3902" s="80">
        <f t="shared" si="161"/>
        <v>2450</v>
      </c>
      <c r="I3902" s="80">
        <v>0</v>
      </c>
      <c r="J3902" s="80">
        <v>61</v>
      </c>
      <c r="K3902" s="78">
        <v>1488000</v>
      </c>
    </row>
    <row r="3903" spans="1:11">
      <c r="A3903" s="72" t="s">
        <v>117</v>
      </c>
      <c r="B3903" s="77">
        <v>40</v>
      </c>
      <c r="C3903" s="80">
        <v>0</v>
      </c>
      <c r="D3903" s="80">
        <v>0</v>
      </c>
      <c r="E3903" s="80">
        <v>0</v>
      </c>
      <c r="F3903" s="80">
        <v>0</v>
      </c>
      <c r="G3903" s="80">
        <v>0</v>
      </c>
      <c r="H3903" s="80">
        <f t="shared" si="161"/>
        <v>2485</v>
      </c>
      <c r="I3903" s="80">
        <v>0</v>
      </c>
      <c r="J3903" s="80">
        <v>62</v>
      </c>
      <c r="K3903" s="78">
        <v>1592000</v>
      </c>
    </row>
    <row r="3904" spans="1:11">
      <c r="A3904" s="72" t="s">
        <v>117</v>
      </c>
      <c r="B3904" s="77">
        <v>40</v>
      </c>
      <c r="C3904" s="80">
        <v>0</v>
      </c>
      <c r="D3904" s="80">
        <v>0</v>
      </c>
      <c r="E3904" s="80">
        <v>0</v>
      </c>
      <c r="F3904" s="80">
        <v>0</v>
      </c>
      <c r="G3904" s="80">
        <v>0</v>
      </c>
      <c r="H3904" s="80">
        <f t="shared" si="161"/>
        <v>2520</v>
      </c>
      <c r="I3904" s="80">
        <v>0</v>
      </c>
      <c r="J3904" s="80">
        <v>63</v>
      </c>
      <c r="K3904" s="78">
        <v>1702000</v>
      </c>
    </row>
    <row r="3905" spans="1:11">
      <c r="A3905" s="72" t="s">
        <v>117</v>
      </c>
      <c r="B3905" s="77">
        <v>40</v>
      </c>
      <c r="C3905" s="80">
        <v>0</v>
      </c>
      <c r="D3905" s="80">
        <v>0</v>
      </c>
      <c r="E3905" s="80">
        <v>0</v>
      </c>
      <c r="F3905" s="80">
        <v>0</v>
      </c>
      <c r="G3905" s="80">
        <v>0</v>
      </c>
      <c r="H3905" s="80">
        <f t="shared" si="161"/>
        <v>2555</v>
      </c>
      <c r="I3905" s="80">
        <v>0</v>
      </c>
      <c r="J3905" s="80">
        <v>64</v>
      </c>
      <c r="K3905" s="78">
        <v>1816000</v>
      </c>
    </row>
    <row r="3906" spans="1:11">
      <c r="A3906" s="72" t="s">
        <v>117</v>
      </c>
      <c r="B3906" s="77">
        <v>40</v>
      </c>
      <c r="C3906" s="80">
        <v>0</v>
      </c>
      <c r="D3906" s="80">
        <v>0</v>
      </c>
      <c r="E3906" s="80">
        <v>0</v>
      </c>
      <c r="F3906" s="80">
        <v>0</v>
      </c>
      <c r="G3906" s="80">
        <v>0</v>
      </c>
      <c r="H3906" s="80">
        <f t="shared" si="161"/>
        <v>2590</v>
      </c>
      <c r="I3906" s="80">
        <v>0</v>
      </c>
      <c r="J3906" s="80">
        <v>65</v>
      </c>
      <c r="K3906" s="78">
        <v>1940000</v>
      </c>
    </row>
    <row r="3907" spans="1:11">
      <c r="A3907" s="72" t="s">
        <v>117</v>
      </c>
      <c r="B3907" s="77">
        <v>40</v>
      </c>
      <c r="C3907" s="80">
        <v>0</v>
      </c>
      <c r="D3907" s="80">
        <v>0</v>
      </c>
      <c r="E3907" s="80">
        <v>0</v>
      </c>
      <c r="F3907" s="80">
        <v>0</v>
      </c>
      <c r="G3907" s="80">
        <v>0</v>
      </c>
      <c r="H3907" s="80">
        <f t="shared" ref="H3907:H3917" si="162">350+35*(J3907-1)</f>
        <v>2625</v>
      </c>
      <c r="I3907" s="80">
        <v>0</v>
      </c>
      <c r="J3907" s="80">
        <v>66</v>
      </c>
      <c r="K3907" s="78">
        <v>2066000</v>
      </c>
    </row>
    <row r="3908" spans="1:11">
      <c r="A3908" s="72" t="s">
        <v>117</v>
      </c>
      <c r="B3908" s="77">
        <v>40</v>
      </c>
      <c r="C3908" s="80">
        <v>0</v>
      </c>
      <c r="D3908" s="80">
        <v>0</v>
      </c>
      <c r="E3908" s="80">
        <v>0</v>
      </c>
      <c r="F3908" s="80">
        <v>0</v>
      </c>
      <c r="G3908" s="80">
        <v>0</v>
      </c>
      <c r="H3908" s="80">
        <f t="shared" si="162"/>
        <v>2660</v>
      </c>
      <c r="I3908" s="80">
        <v>0</v>
      </c>
      <c r="J3908" s="80">
        <v>67</v>
      </c>
      <c r="K3908" s="78">
        <v>2204000</v>
      </c>
    </row>
    <row r="3909" spans="1:11">
      <c r="A3909" s="72" t="s">
        <v>117</v>
      </c>
      <c r="B3909" s="77">
        <v>40</v>
      </c>
      <c r="C3909" s="80">
        <v>0</v>
      </c>
      <c r="D3909" s="80">
        <v>0</v>
      </c>
      <c r="E3909" s="80">
        <v>0</v>
      </c>
      <c r="F3909" s="80">
        <v>0</v>
      </c>
      <c r="G3909" s="80">
        <v>0</v>
      </c>
      <c r="H3909" s="80">
        <f t="shared" si="162"/>
        <v>2695</v>
      </c>
      <c r="I3909" s="80">
        <v>0</v>
      </c>
      <c r="J3909" s="80">
        <v>68</v>
      </c>
      <c r="K3909" s="78">
        <v>2348000</v>
      </c>
    </row>
    <row r="3910" spans="1:11">
      <c r="A3910" s="72" t="s">
        <v>117</v>
      </c>
      <c r="B3910" s="77">
        <v>40</v>
      </c>
      <c r="C3910" s="80">
        <v>0</v>
      </c>
      <c r="D3910" s="80">
        <v>0</v>
      </c>
      <c r="E3910" s="80">
        <v>0</v>
      </c>
      <c r="F3910" s="80">
        <v>0</v>
      </c>
      <c r="G3910" s="80">
        <v>0</v>
      </c>
      <c r="H3910" s="80">
        <f t="shared" si="162"/>
        <v>2730</v>
      </c>
      <c r="I3910" s="80">
        <v>0</v>
      </c>
      <c r="J3910" s="80">
        <v>69</v>
      </c>
      <c r="K3910" s="78">
        <v>2498000</v>
      </c>
    </row>
    <row r="3911" spans="1:11">
      <c r="A3911" s="72" t="s">
        <v>117</v>
      </c>
      <c r="B3911" s="77">
        <v>40</v>
      </c>
      <c r="C3911" s="80">
        <v>0</v>
      </c>
      <c r="D3911" s="80">
        <v>0</v>
      </c>
      <c r="E3911" s="80">
        <v>0</v>
      </c>
      <c r="F3911" s="80">
        <v>0</v>
      </c>
      <c r="G3911" s="80">
        <v>0</v>
      </c>
      <c r="H3911" s="80">
        <f t="shared" si="162"/>
        <v>2765</v>
      </c>
      <c r="I3911" s="80">
        <v>0</v>
      </c>
      <c r="J3911" s="80">
        <v>70</v>
      </c>
      <c r="K3911" s="78">
        <v>2656000</v>
      </c>
    </row>
    <row r="3912" spans="1:11">
      <c r="A3912" s="72" t="s">
        <v>117</v>
      </c>
      <c r="B3912" s="77">
        <v>40</v>
      </c>
      <c r="C3912" s="80">
        <v>0</v>
      </c>
      <c r="D3912" s="80">
        <v>0</v>
      </c>
      <c r="E3912" s="80">
        <v>0</v>
      </c>
      <c r="F3912" s="80">
        <v>0</v>
      </c>
      <c r="G3912" s="80">
        <v>0</v>
      </c>
      <c r="H3912" s="80">
        <f t="shared" si="162"/>
        <v>2800</v>
      </c>
      <c r="I3912" s="80">
        <v>0</v>
      </c>
      <c r="J3912" s="80">
        <v>71</v>
      </c>
      <c r="K3912" s="78">
        <v>2824000</v>
      </c>
    </row>
    <row r="3913" spans="1:11">
      <c r="A3913" s="72" t="s">
        <v>117</v>
      </c>
      <c r="B3913" s="77">
        <v>40</v>
      </c>
      <c r="C3913" s="80">
        <v>0</v>
      </c>
      <c r="D3913" s="80">
        <v>0</v>
      </c>
      <c r="E3913" s="80">
        <v>0</v>
      </c>
      <c r="F3913" s="80">
        <v>0</v>
      </c>
      <c r="G3913" s="80">
        <v>0</v>
      </c>
      <c r="H3913" s="80">
        <f t="shared" si="162"/>
        <v>2835</v>
      </c>
      <c r="I3913" s="80">
        <v>0</v>
      </c>
      <c r="J3913" s="80">
        <v>72</v>
      </c>
      <c r="K3913" s="78">
        <v>2998000</v>
      </c>
    </row>
    <row r="3914" spans="1:11">
      <c r="A3914" s="72" t="s">
        <v>117</v>
      </c>
      <c r="B3914" s="77">
        <v>40</v>
      </c>
      <c r="C3914" s="80">
        <v>0</v>
      </c>
      <c r="D3914" s="80">
        <v>0</v>
      </c>
      <c r="E3914" s="80">
        <v>0</v>
      </c>
      <c r="F3914" s="80">
        <v>0</v>
      </c>
      <c r="G3914" s="80">
        <v>0</v>
      </c>
      <c r="H3914" s="80">
        <f t="shared" si="162"/>
        <v>2870</v>
      </c>
      <c r="I3914" s="80">
        <v>0</v>
      </c>
      <c r="J3914" s="80">
        <v>73</v>
      </c>
      <c r="K3914" s="78">
        <v>3184000</v>
      </c>
    </row>
    <row r="3915" spans="1:11">
      <c r="A3915" s="72" t="s">
        <v>117</v>
      </c>
      <c r="B3915" s="77">
        <v>40</v>
      </c>
      <c r="C3915" s="80">
        <v>0</v>
      </c>
      <c r="D3915" s="80">
        <v>0</v>
      </c>
      <c r="E3915" s="80">
        <v>0</v>
      </c>
      <c r="F3915" s="80">
        <v>0</v>
      </c>
      <c r="G3915" s="80">
        <v>0</v>
      </c>
      <c r="H3915" s="80">
        <f t="shared" si="162"/>
        <v>2905</v>
      </c>
      <c r="I3915" s="80">
        <v>0</v>
      </c>
      <c r="J3915" s="80">
        <v>74</v>
      </c>
      <c r="K3915" s="78">
        <v>3380000</v>
      </c>
    </row>
    <row r="3916" spans="1:11">
      <c r="A3916" s="72" t="s">
        <v>117</v>
      </c>
      <c r="B3916" s="77">
        <v>40</v>
      </c>
      <c r="C3916" s="80">
        <v>0</v>
      </c>
      <c r="D3916" s="80">
        <v>0</v>
      </c>
      <c r="E3916" s="80">
        <v>0</v>
      </c>
      <c r="F3916" s="80">
        <v>0</v>
      </c>
      <c r="G3916" s="80">
        <v>0</v>
      </c>
      <c r="H3916" s="80">
        <f t="shared" si="162"/>
        <v>2940</v>
      </c>
      <c r="I3916" s="80">
        <v>0</v>
      </c>
      <c r="J3916" s="80">
        <v>75</v>
      </c>
      <c r="K3916" s="78">
        <v>3584000</v>
      </c>
    </row>
    <row r="3917" spans="1:11">
      <c r="A3917" s="72" t="s">
        <v>117</v>
      </c>
      <c r="B3917" s="77">
        <v>40</v>
      </c>
      <c r="C3917" s="80">
        <v>0</v>
      </c>
      <c r="D3917" s="80">
        <v>0</v>
      </c>
      <c r="E3917" s="80">
        <v>0</v>
      </c>
      <c r="F3917" s="80">
        <v>0</v>
      </c>
      <c r="G3917" s="80">
        <v>0</v>
      </c>
      <c r="H3917" s="80">
        <f t="shared" si="162"/>
        <v>2975</v>
      </c>
      <c r="I3917" s="80">
        <v>0</v>
      </c>
      <c r="J3917" s="80">
        <v>76</v>
      </c>
      <c r="K3917" s="78">
        <v>3796000</v>
      </c>
    </row>
    <row r="3918" spans="1:11">
      <c r="A3918" s="72" t="s">
        <v>117</v>
      </c>
      <c r="B3918" s="77">
        <v>40</v>
      </c>
      <c r="C3918" s="80">
        <v>0</v>
      </c>
      <c r="D3918" s="80">
        <v>0</v>
      </c>
      <c r="E3918" s="80">
        <v>0</v>
      </c>
      <c r="F3918" s="80">
        <v>0</v>
      </c>
      <c r="G3918" s="80">
        <v>0</v>
      </c>
      <c r="H3918" s="80">
        <f>350+35*(J3918-1)</f>
        <v>3010</v>
      </c>
      <c r="I3918" s="80">
        <v>0</v>
      </c>
      <c r="J3918" s="80">
        <v>77</v>
      </c>
      <c r="K3918" s="78">
        <v>4022000</v>
      </c>
    </row>
    <row r="3919" spans="1:11">
      <c r="A3919" s="72" t="s">
        <v>117</v>
      </c>
      <c r="B3919" s="77">
        <v>40</v>
      </c>
      <c r="C3919" s="80">
        <v>0</v>
      </c>
      <c r="D3919" s="80">
        <v>0</v>
      </c>
      <c r="E3919" s="80">
        <v>0</v>
      </c>
      <c r="F3919" s="80">
        <v>0</v>
      </c>
      <c r="G3919" s="80">
        <v>0</v>
      </c>
      <c r="H3919" s="80">
        <f>350+35*(J3919-1)</f>
        <v>3045</v>
      </c>
      <c r="I3919" s="80">
        <v>0</v>
      </c>
      <c r="J3919" s="80">
        <v>78</v>
      </c>
      <c r="K3919" s="78">
        <v>4258000</v>
      </c>
    </row>
    <row r="3920" spans="1:11">
      <c r="A3920" s="72" t="s">
        <v>117</v>
      </c>
      <c r="B3920" s="77">
        <v>40</v>
      </c>
      <c r="C3920" s="80">
        <v>0</v>
      </c>
      <c r="D3920" s="80">
        <v>0</v>
      </c>
      <c r="E3920" s="80">
        <v>0</v>
      </c>
      <c r="F3920" s="80">
        <v>0</v>
      </c>
      <c r="G3920" s="80">
        <v>0</v>
      </c>
      <c r="H3920" s="80">
        <f>350+35*(J3920-1)</f>
        <v>3080</v>
      </c>
      <c r="I3920" s="80">
        <v>0</v>
      </c>
      <c r="J3920" s="80">
        <v>79</v>
      </c>
      <c r="K3920" s="78">
        <v>4508000</v>
      </c>
    </row>
    <row r="3921" spans="1:11">
      <c r="A3921" s="72" t="s">
        <v>117</v>
      </c>
      <c r="B3921" s="77">
        <v>40</v>
      </c>
      <c r="C3921" s="80">
        <v>0</v>
      </c>
      <c r="D3921" s="80">
        <v>0</v>
      </c>
      <c r="E3921" s="80">
        <v>0</v>
      </c>
      <c r="F3921" s="80">
        <v>0</v>
      </c>
      <c r="G3921" s="80">
        <v>0</v>
      </c>
      <c r="H3921" s="80">
        <f>350+35*(J3921-1)</f>
        <v>3115</v>
      </c>
      <c r="I3921" s="80">
        <v>0</v>
      </c>
      <c r="J3921" s="80">
        <v>80</v>
      </c>
      <c r="K3921" s="78">
        <v>4766000</v>
      </c>
    </row>
    <row r="3922" spans="1:11">
      <c r="A3922" s="82" t="s">
        <v>118</v>
      </c>
      <c r="B3922" s="80">
        <v>60</v>
      </c>
      <c r="C3922" s="80">
        <v>0</v>
      </c>
      <c r="D3922" s="80">
        <v>0</v>
      </c>
      <c r="E3922" s="80">
        <v>0</v>
      </c>
      <c r="F3922" s="80">
        <v>0</v>
      </c>
      <c r="G3922" s="80">
        <v>0</v>
      </c>
      <c r="H3922" s="80">
        <f>600+50*(J3922-1)</f>
        <v>600</v>
      </c>
      <c r="I3922" s="80">
        <v>0</v>
      </c>
      <c r="J3922" s="80">
        <v>1</v>
      </c>
      <c r="K3922" s="78">
        <v>440</v>
      </c>
    </row>
    <row r="3923" spans="1:11">
      <c r="A3923" s="82" t="s">
        <v>118</v>
      </c>
      <c r="B3923" s="80">
        <v>60</v>
      </c>
      <c r="C3923" s="80">
        <v>0</v>
      </c>
      <c r="D3923" s="80">
        <v>0</v>
      </c>
      <c r="E3923" s="80">
        <v>0</v>
      </c>
      <c r="F3923" s="80">
        <v>0</v>
      </c>
      <c r="G3923" s="80">
        <v>0</v>
      </c>
      <c r="H3923" s="80">
        <f t="shared" ref="H3923:H3986" si="163">600+50*(J3923-1)</f>
        <v>650</v>
      </c>
      <c r="I3923" s="80">
        <v>0</v>
      </c>
      <c r="J3923" s="80">
        <v>2</v>
      </c>
      <c r="K3923" s="78">
        <v>600</v>
      </c>
    </row>
    <row r="3924" spans="1:11">
      <c r="A3924" s="82" t="s">
        <v>118</v>
      </c>
      <c r="B3924" s="80">
        <v>60</v>
      </c>
      <c r="C3924" s="80">
        <v>0</v>
      </c>
      <c r="D3924" s="80">
        <v>0</v>
      </c>
      <c r="E3924" s="80">
        <v>0</v>
      </c>
      <c r="F3924" s="80">
        <v>0</v>
      </c>
      <c r="G3924" s="80">
        <v>0</v>
      </c>
      <c r="H3924" s="80">
        <f t="shared" si="163"/>
        <v>700</v>
      </c>
      <c r="I3924" s="80">
        <v>0</v>
      </c>
      <c r="J3924" s="80">
        <v>3</v>
      </c>
      <c r="K3924" s="78">
        <v>780</v>
      </c>
    </row>
    <row r="3925" spans="1:11">
      <c r="A3925" s="82" t="s">
        <v>118</v>
      </c>
      <c r="B3925" s="80">
        <v>60</v>
      </c>
      <c r="C3925" s="80">
        <v>0</v>
      </c>
      <c r="D3925" s="80">
        <v>0</v>
      </c>
      <c r="E3925" s="80">
        <v>0</v>
      </c>
      <c r="F3925" s="80">
        <v>0</v>
      </c>
      <c r="G3925" s="80">
        <v>0</v>
      </c>
      <c r="H3925" s="80">
        <f t="shared" si="163"/>
        <v>750</v>
      </c>
      <c r="I3925" s="80">
        <v>0</v>
      </c>
      <c r="J3925" s="80">
        <v>4</v>
      </c>
      <c r="K3925" s="78">
        <v>1000</v>
      </c>
    </row>
    <row r="3926" spans="1:11">
      <c r="A3926" s="82" t="s">
        <v>118</v>
      </c>
      <c r="B3926" s="80">
        <v>60</v>
      </c>
      <c r="C3926" s="80">
        <v>0</v>
      </c>
      <c r="D3926" s="80">
        <v>0</v>
      </c>
      <c r="E3926" s="80">
        <v>0</v>
      </c>
      <c r="F3926" s="80">
        <v>0</v>
      </c>
      <c r="G3926" s="80">
        <v>0</v>
      </c>
      <c r="H3926" s="80">
        <f t="shared" si="163"/>
        <v>800</v>
      </c>
      <c r="I3926" s="80">
        <v>0</v>
      </c>
      <c r="J3926" s="80">
        <v>5</v>
      </c>
      <c r="K3926" s="78">
        <v>1300</v>
      </c>
    </row>
    <row r="3927" spans="1:11">
      <c r="A3927" s="82" t="s">
        <v>118</v>
      </c>
      <c r="B3927" s="80">
        <v>60</v>
      </c>
      <c r="C3927" s="80">
        <v>0</v>
      </c>
      <c r="D3927" s="80">
        <v>0</v>
      </c>
      <c r="E3927" s="80">
        <v>0</v>
      </c>
      <c r="F3927" s="80">
        <v>0</v>
      </c>
      <c r="G3927" s="80">
        <v>0</v>
      </c>
      <c r="H3927" s="80">
        <f t="shared" si="163"/>
        <v>850</v>
      </c>
      <c r="I3927" s="80">
        <v>0</v>
      </c>
      <c r="J3927" s="80">
        <v>6</v>
      </c>
      <c r="K3927" s="78">
        <v>1760</v>
      </c>
    </row>
    <row r="3928" spans="1:11">
      <c r="A3928" s="82" t="s">
        <v>118</v>
      </c>
      <c r="B3928" s="80">
        <v>60</v>
      </c>
      <c r="C3928" s="80">
        <v>0</v>
      </c>
      <c r="D3928" s="80">
        <v>0</v>
      </c>
      <c r="E3928" s="80">
        <v>0</v>
      </c>
      <c r="F3928" s="80">
        <v>0</v>
      </c>
      <c r="G3928" s="80">
        <v>0</v>
      </c>
      <c r="H3928" s="80">
        <f t="shared" si="163"/>
        <v>900</v>
      </c>
      <c r="I3928" s="80">
        <v>0</v>
      </c>
      <c r="J3928" s="80">
        <v>7</v>
      </c>
      <c r="K3928" s="78">
        <v>2400</v>
      </c>
    </row>
    <row r="3929" spans="1:11">
      <c r="A3929" s="82" t="s">
        <v>118</v>
      </c>
      <c r="B3929" s="80">
        <v>60</v>
      </c>
      <c r="C3929" s="80">
        <v>0</v>
      </c>
      <c r="D3929" s="80">
        <v>0</v>
      </c>
      <c r="E3929" s="80">
        <v>0</v>
      </c>
      <c r="F3929" s="80">
        <v>0</v>
      </c>
      <c r="G3929" s="80">
        <v>0</v>
      </c>
      <c r="H3929" s="80">
        <f t="shared" si="163"/>
        <v>950</v>
      </c>
      <c r="I3929" s="80">
        <v>0</v>
      </c>
      <c r="J3929" s="80">
        <v>8</v>
      </c>
      <c r="K3929" s="78">
        <v>3000</v>
      </c>
    </row>
    <row r="3930" spans="1:11">
      <c r="A3930" s="82" t="s">
        <v>118</v>
      </c>
      <c r="B3930" s="80">
        <v>60</v>
      </c>
      <c r="C3930" s="80">
        <v>0</v>
      </c>
      <c r="D3930" s="80">
        <v>0</v>
      </c>
      <c r="E3930" s="80">
        <v>0</v>
      </c>
      <c r="F3930" s="80">
        <v>0</v>
      </c>
      <c r="G3930" s="80">
        <v>0</v>
      </c>
      <c r="H3930" s="80">
        <f t="shared" si="163"/>
        <v>1000</v>
      </c>
      <c r="I3930" s="80">
        <v>0</v>
      </c>
      <c r="J3930" s="80">
        <v>9</v>
      </c>
      <c r="K3930" s="78">
        <v>3600</v>
      </c>
    </row>
    <row r="3931" spans="1:11">
      <c r="A3931" s="82" t="s">
        <v>118</v>
      </c>
      <c r="B3931" s="80">
        <v>60</v>
      </c>
      <c r="C3931" s="80">
        <v>0</v>
      </c>
      <c r="D3931" s="80">
        <v>0</v>
      </c>
      <c r="E3931" s="80">
        <v>0</v>
      </c>
      <c r="F3931" s="80">
        <v>0</v>
      </c>
      <c r="G3931" s="80">
        <v>0</v>
      </c>
      <c r="H3931" s="80">
        <f t="shared" si="163"/>
        <v>1050</v>
      </c>
      <c r="I3931" s="80">
        <v>0</v>
      </c>
      <c r="J3931" s="80">
        <v>10</v>
      </c>
      <c r="K3931" s="78">
        <v>4600</v>
      </c>
    </row>
    <row r="3932" spans="1:11">
      <c r="A3932" s="82" t="s">
        <v>118</v>
      </c>
      <c r="B3932" s="80">
        <v>60</v>
      </c>
      <c r="C3932" s="80">
        <v>0</v>
      </c>
      <c r="D3932" s="80">
        <v>0</v>
      </c>
      <c r="E3932" s="80">
        <v>0</v>
      </c>
      <c r="F3932" s="80">
        <v>0</v>
      </c>
      <c r="G3932" s="80">
        <v>0</v>
      </c>
      <c r="H3932" s="80">
        <f t="shared" si="163"/>
        <v>1100</v>
      </c>
      <c r="I3932" s="80">
        <v>0</v>
      </c>
      <c r="J3932" s="80">
        <v>11</v>
      </c>
      <c r="K3932" s="78">
        <v>5800</v>
      </c>
    </row>
    <row r="3933" spans="1:11">
      <c r="A3933" s="82" t="s">
        <v>118</v>
      </c>
      <c r="B3933" s="80">
        <v>60</v>
      </c>
      <c r="C3933" s="80">
        <v>0</v>
      </c>
      <c r="D3933" s="80">
        <v>0</v>
      </c>
      <c r="E3933" s="80">
        <v>0</v>
      </c>
      <c r="F3933" s="80">
        <v>0</v>
      </c>
      <c r="G3933" s="80">
        <v>0</v>
      </c>
      <c r="H3933" s="80">
        <f t="shared" si="163"/>
        <v>1150</v>
      </c>
      <c r="I3933" s="80">
        <v>0</v>
      </c>
      <c r="J3933" s="80">
        <v>12</v>
      </c>
      <c r="K3933" s="78">
        <v>6800</v>
      </c>
    </row>
    <row r="3934" spans="1:11">
      <c r="A3934" s="82" t="s">
        <v>118</v>
      </c>
      <c r="B3934" s="80">
        <v>60</v>
      </c>
      <c r="C3934" s="80">
        <v>0</v>
      </c>
      <c r="D3934" s="80">
        <v>0</v>
      </c>
      <c r="E3934" s="80">
        <v>0</v>
      </c>
      <c r="F3934" s="80">
        <v>0</v>
      </c>
      <c r="G3934" s="80">
        <v>0</v>
      </c>
      <c r="H3934" s="80">
        <f t="shared" si="163"/>
        <v>1200</v>
      </c>
      <c r="I3934" s="80">
        <v>0</v>
      </c>
      <c r="J3934" s="80">
        <v>13</v>
      </c>
      <c r="K3934" s="78">
        <v>8400</v>
      </c>
    </row>
    <row r="3935" spans="1:11">
      <c r="A3935" s="82" t="s">
        <v>118</v>
      </c>
      <c r="B3935" s="80">
        <v>60</v>
      </c>
      <c r="C3935" s="80">
        <v>0</v>
      </c>
      <c r="D3935" s="80">
        <v>0</v>
      </c>
      <c r="E3935" s="80">
        <v>0</v>
      </c>
      <c r="F3935" s="80">
        <v>0</v>
      </c>
      <c r="G3935" s="80">
        <v>0</v>
      </c>
      <c r="H3935" s="80">
        <f t="shared" si="163"/>
        <v>1250</v>
      </c>
      <c r="I3935" s="80">
        <v>0</v>
      </c>
      <c r="J3935" s="80">
        <v>14</v>
      </c>
      <c r="K3935" s="78">
        <v>10000</v>
      </c>
    </row>
    <row r="3936" spans="1:11">
      <c r="A3936" s="82" t="s">
        <v>118</v>
      </c>
      <c r="B3936" s="80">
        <v>60</v>
      </c>
      <c r="C3936" s="80">
        <v>0</v>
      </c>
      <c r="D3936" s="80">
        <v>0</v>
      </c>
      <c r="E3936" s="80">
        <v>0</v>
      </c>
      <c r="F3936" s="80">
        <v>0</v>
      </c>
      <c r="G3936" s="80">
        <v>0</v>
      </c>
      <c r="H3936" s="80">
        <f t="shared" si="163"/>
        <v>1300</v>
      </c>
      <c r="I3936" s="80">
        <v>0</v>
      </c>
      <c r="J3936" s="80">
        <v>15</v>
      </c>
      <c r="K3936" s="78">
        <v>12200</v>
      </c>
    </row>
    <row r="3937" spans="1:11">
      <c r="A3937" s="82" t="s">
        <v>118</v>
      </c>
      <c r="B3937" s="80">
        <v>60</v>
      </c>
      <c r="C3937" s="80">
        <v>0</v>
      </c>
      <c r="D3937" s="80">
        <v>0</v>
      </c>
      <c r="E3937" s="80">
        <v>0</v>
      </c>
      <c r="F3937" s="80">
        <v>0</v>
      </c>
      <c r="G3937" s="80">
        <v>0</v>
      </c>
      <c r="H3937" s="80">
        <f t="shared" si="163"/>
        <v>1350</v>
      </c>
      <c r="I3937" s="80">
        <v>0</v>
      </c>
      <c r="J3937" s="80">
        <v>16</v>
      </c>
      <c r="K3937" s="78">
        <v>14400</v>
      </c>
    </row>
    <row r="3938" spans="1:11">
      <c r="A3938" s="82" t="s">
        <v>118</v>
      </c>
      <c r="B3938" s="80">
        <v>60</v>
      </c>
      <c r="C3938" s="80">
        <v>0</v>
      </c>
      <c r="D3938" s="80">
        <v>0</v>
      </c>
      <c r="E3938" s="80">
        <v>0</v>
      </c>
      <c r="F3938" s="80">
        <v>0</v>
      </c>
      <c r="G3938" s="80">
        <v>0</v>
      </c>
      <c r="H3938" s="80">
        <f t="shared" si="163"/>
        <v>1400</v>
      </c>
      <c r="I3938" s="80">
        <v>0</v>
      </c>
      <c r="J3938" s="80">
        <v>17</v>
      </c>
      <c r="K3938" s="78">
        <v>17200</v>
      </c>
    </row>
    <row r="3939" spans="1:11">
      <c r="A3939" s="82" t="s">
        <v>118</v>
      </c>
      <c r="B3939" s="80">
        <v>60</v>
      </c>
      <c r="C3939" s="80">
        <v>0</v>
      </c>
      <c r="D3939" s="80">
        <v>0</v>
      </c>
      <c r="E3939" s="80">
        <v>0</v>
      </c>
      <c r="F3939" s="80">
        <v>0</v>
      </c>
      <c r="G3939" s="80">
        <v>0</v>
      </c>
      <c r="H3939" s="80">
        <f t="shared" si="163"/>
        <v>1450</v>
      </c>
      <c r="I3939" s="80">
        <v>0</v>
      </c>
      <c r="J3939" s="80">
        <v>18</v>
      </c>
      <c r="K3939" s="78">
        <v>20000</v>
      </c>
    </row>
    <row r="3940" spans="1:11">
      <c r="A3940" s="82" t="s">
        <v>118</v>
      </c>
      <c r="B3940" s="80">
        <v>60</v>
      </c>
      <c r="C3940" s="80">
        <v>0</v>
      </c>
      <c r="D3940" s="80">
        <v>0</v>
      </c>
      <c r="E3940" s="80">
        <v>0</v>
      </c>
      <c r="F3940" s="80">
        <v>0</v>
      </c>
      <c r="G3940" s="80">
        <v>0</v>
      </c>
      <c r="H3940" s="80">
        <f t="shared" si="163"/>
        <v>1500</v>
      </c>
      <c r="I3940" s="80">
        <v>0</v>
      </c>
      <c r="J3940" s="80">
        <v>19</v>
      </c>
      <c r="K3940" s="78">
        <v>23400</v>
      </c>
    </row>
    <row r="3941" spans="1:11">
      <c r="A3941" s="82" t="s">
        <v>118</v>
      </c>
      <c r="B3941" s="80">
        <v>60</v>
      </c>
      <c r="C3941" s="80">
        <v>0</v>
      </c>
      <c r="D3941" s="80">
        <v>0</v>
      </c>
      <c r="E3941" s="80">
        <v>0</v>
      </c>
      <c r="F3941" s="80">
        <v>0</v>
      </c>
      <c r="G3941" s="80">
        <v>0</v>
      </c>
      <c r="H3941" s="80">
        <f t="shared" si="163"/>
        <v>1550</v>
      </c>
      <c r="I3941" s="80">
        <v>0</v>
      </c>
      <c r="J3941" s="80">
        <v>20</v>
      </c>
      <c r="K3941" s="78">
        <v>27200</v>
      </c>
    </row>
    <row r="3942" spans="1:11">
      <c r="A3942" s="82" t="s">
        <v>118</v>
      </c>
      <c r="B3942" s="80">
        <v>60</v>
      </c>
      <c r="C3942" s="80">
        <v>0</v>
      </c>
      <c r="D3942" s="80">
        <v>0</v>
      </c>
      <c r="E3942" s="80">
        <v>0</v>
      </c>
      <c r="F3942" s="80">
        <v>0</v>
      </c>
      <c r="G3942" s="80">
        <v>0</v>
      </c>
      <c r="H3942" s="80">
        <f t="shared" si="163"/>
        <v>1600</v>
      </c>
      <c r="I3942" s="80">
        <v>0</v>
      </c>
      <c r="J3942" s="80">
        <v>21</v>
      </c>
      <c r="K3942" s="78">
        <v>31800</v>
      </c>
    </row>
    <row r="3943" spans="1:11">
      <c r="A3943" s="82" t="s">
        <v>118</v>
      </c>
      <c r="B3943" s="80">
        <v>60</v>
      </c>
      <c r="C3943" s="80">
        <v>0</v>
      </c>
      <c r="D3943" s="80">
        <v>0</v>
      </c>
      <c r="E3943" s="80">
        <v>0</v>
      </c>
      <c r="F3943" s="80">
        <v>0</v>
      </c>
      <c r="G3943" s="80">
        <v>0</v>
      </c>
      <c r="H3943" s="80">
        <f t="shared" si="163"/>
        <v>1650</v>
      </c>
      <c r="I3943" s="80">
        <v>0</v>
      </c>
      <c r="J3943" s="80">
        <v>22</v>
      </c>
      <c r="K3943" s="78">
        <v>36600</v>
      </c>
    </row>
    <row r="3944" spans="1:11">
      <c r="A3944" s="82" t="s">
        <v>118</v>
      </c>
      <c r="B3944" s="80">
        <v>60</v>
      </c>
      <c r="C3944" s="80">
        <v>0</v>
      </c>
      <c r="D3944" s="80">
        <v>0</v>
      </c>
      <c r="E3944" s="80">
        <v>0</v>
      </c>
      <c r="F3944" s="80">
        <v>0</v>
      </c>
      <c r="G3944" s="80">
        <v>0</v>
      </c>
      <c r="H3944" s="80">
        <f t="shared" si="163"/>
        <v>1700</v>
      </c>
      <c r="I3944" s="80">
        <v>0</v>
      </c>
      <c r="J3944" s="80">
        <v>23</v>
      </c>
      <c r="K3944" s="78">
        <v>42200</v>
      </c>
    </row>
    <row r="3945" spans="1:11">
      <c r="A3945" s="82" t="s">
        <v>118</v>
      </c>
      <c r="B3945" s="80">
        <v>60</v>
      </c>
      <c r="C3945" s="80">
        <v>0</v>
      </c>
      <c r="D3945" s="80">
        <v>0</v>
      </c>
      <c r="E3945" s="80">
        <v>0</v>
      </c>
      <c r="F3945" s="80">
        <v>0</v>
      </c>
      <c r="G3945" s="80">
        <v>0</v>
      </c>
      <c r="H3945" s="80">
        <f t="shared" si="163"/>
        <v>1750</v>
      </c>
      <c r="I3945" s="80">
        <v>0</v>
      </c>
      <c r="J3945" s="80">
        <v>24</v>
      </c>
      <c r="K3945" s="78">
        <v>48200</v>
      </c>
    </row>
    <row r="3946" spans="1:11">
      <c r="A3946" s="82" t="s">
        <v>118</v>
      </c>
      <c r="B3946" s="80">
        <v>60</v>
      </c>
      <c r="C3946" s="80">
        <v>0</v>
      </c>
      <c r="D3946" s="80">
        <v>0</v>
      </c>
      <c r="E3946" s="80">
        <v>0</v>
      </c>
      <c r="F3946" s="80">
        <v>0</v>
      </c>
      <c r="G3946" s="80">
        <v>0</v>
      </c>
      <c r="H3946" s="80">
        <f t="shared" si="163"/>
        <v>1800</v>
      </c>
      <c r="I3946" s="80">
        <v>0</v>
      </c>
      <c r="J3946" s="80">
        <v>25</v>
      </c>
      <c r="K3946" s="78">
        <v>54800</v>
      </c>
    </row>
    <row r="3947" spans="1:11">
      <c r="A3947" s="82" t="s">
        <v>118</v>
      </c>
      <c r="B3947" s="80">
        <v>60</v>
      </c>
      <c r="C3947" s="80">
        <v>0</v>
      </c>
      <c r="D3947" s="80">
        <v>0</v>
      </c>
      <c r="E3947" s="80">
        <v>0</v>
      </c>
      <c r="F3947" s="80">
        <v>0</v>
      </c>
      <c r="G3947" s="80">
        <v>0</v>
      </c>
      <c r="H3947" s="80">
        <f t="shared" si="163"/>
        <v>1850</v>
      </c>
      <c r="I3947" s="80">
        <v>0</v>
      </c>
      <c r="J3947" s="80">
        <v>26</v>
      </c>
      <c r="K3947" s="78">
        <v>62600</v>
      </c>
    </row>
    <row r="3948" spans="1:11">
      <c r="A3948" s="82" t="s">
        <v>118</v>
      </c>
      <c r="B3948" s="80">
        <v>60</v>
      </c>
      <c r="C3948" s="80">
        <v>0</v>
      </c>
      <c r="D3948" s="80">
        <v>0</v>
      </c>
      <c r="E3948" s="80">
        <v>0</v>
      </c>
      <c r="F3948" s="80">
        <v>0</v>
      </c>
      <c r="G3948" s="80">
        <v>0</v>
      </c>
      <c r="H3948" s="80">
        <f t="shared" si="163"/>
        <v>1900</v>
      </c>
      <c r="I3948" s="80">
        <v>0</v>
      </c>
      <c r="J3948" s="80">
        <v>27</v>
      </c>
      <c r="K3948" s="78">
        <v>70800</v>
      </c>
    </row>
    <row r="3949" spans="1:11">
      <c r="A3949" s="82" t="s">
        <v>118</v>
      </c>
      <c r="B3949" s="80">
        <v>60</v>
      </c>
      <c r="C3949" s="80">
        <v>0</v>
      </c>
      <c r="D3949" s="80">
        <v>0</v>
      </c>
      <c r="E3949" s="80">
        <v>0</v>
      </c>
      <c r="F3949" s="80">
        <v>0</v>
      </c>
      <c r="G3949" s="80">
        <v>0</v>
      </c>
      <c r="H3949" s="80">
        <f t="shared" si="163"/>
        <v>1950</v>
      </c>
      <c r="I3949" s="80">
        <v>0</v>
      </c>
      <c r="J3949" s="80">
        <v>28</v>
      </c>
      <c r="K3949" s="78">
        <v>80200</v>
      </c>
    </row>
    <row r="3950" spans="1:11">
      <c r="A3950" s="82" t="s">
        <v>118</v>
      </c>
      <c r="B3950" s="80">
        <v>60</v>
      </c>
      <c r="C3950" s="80">
        <v>0</v>
      </c>
      <c r="D3950" s="80">
        <v>0</v>
      </c>
      <c r="E3950" s="80">
        <v>0</v>
      </c>
      <c r="F3950" s="80">
        <v>0</v>
      </c>
      <c r="G3950" s="80">
        <v>0</v>
      </c>
      <c r="H3950" s="80">
        <f t="shared" si="163"/>
        <v>2000</v>
      </c>
      <c r="I3950" s="80">
        <v>0</v>
      </c>
      <c r="J3950" s="80">
        <v>29</v>
      </c>
      <c r="K3950" s="78">
        <v>90200</v>
      </c>
    </row>
    <row r="3951" spans="1:11">
      <c r="A3951" s="82" t="s">
        <v>118</v>
      </c>
      <c r="B3951" s="80">
        <v>60</v>
      </c>
      <c r="C3951" s="80">
        <v>0</v>
      </c>
      <c r="D3951" s="80">
        <v>0</v>
      </c>
      <c r="E3951" s="80">
        <v>0</v>
      </c>
      <c r="F3951" s="80">
        <v>0</v>
      </c>
      <c r="G3951" s="80">
        <v>0</v>
      </c>
      <c r="H3951" s="80">
        <f t="shared" si="163"/>
        <v>2050</v>
      </c>
      <c r="I3951" s="80">
        <v>0</v>
      </c>
      <c r="J3951" s="80">
        <v>30</v>
      </c>
      <c r="K3951" s="78">
        <v>101200</v>
      </c>
    </row>
    <row r="3952" spans="1:11">
      <c r="A3952" s="82" t="s">
        <v>118</v>
      </c>
      <c r="B3952" s="80">
        <v>60</v>
      </c>
      <c r="C3952" s="80">
        <v>0</v>
      </c>
      <c r="D3952" s="80">
        <v>0</v>
      </c>
      <c r="E3952" s="80">
        <v>0</v>
      </c>
      <c r="F3952" s="80">
        <v>0</v>
      </c>
      <c r="G3952" s="80">
        <v>0</v>
      </c>
      <c r="H3952" s="80">
        <f t="shared" si="163"/>
        <v>2100</v>
      </c>
      <c r="I3952" s="80">
        <v>0</v>
      </c>
      <c r="J3952" s="80">
        <v>31</v>
      </c>
      <c r="K3952" s="78">
        <v>113600</v>
      </c>
    </row>
    <row r="3953" spans="1:11">
      <c r="A3953" s="82" t="s">
        <v>118</v>
      </c>
      <c r="B3953" s="80">
        <v>60</v>
      </c>
      <c r="C3953" s="80">
        <v>0</v>
      </c>
      <c r="D3953" s="80">
        <v>0</v>
      </c>
      <c r="E3953" s="80">
        <v>0</v>
      </c>
      <c r="F3953" s="80">
        <v>0</v>
      </c>
      <c r="G3953" s="80">
        <v>0</v>
      </c>
      <c r="H3953" s="80">
        <f t="shared" si="163"/>
        <v>2150</v>
      </c>
      <c r="I3953" s="80">
        <v>0</v>
      </c>
      <c r="J3953" s="80">
        <v>32</v>
      </c>
      <c r="K3953" s="78">
        <v>126400</v>
      </c>
    </row>
    <row r="3954" spans="1:11">
      <c r="A3954" s="82" t="s">
        <v>118</v>
      </c>
      <c r="B3954" s="80">
        <v>60</v>
      </c>
      <c r="C3954" s="80">
        <v>0</v>
      </c>
      <c r="D3954" s="80">
        <v>0</v>
      </c>
      <c r="E3954" s="80">
        <v>0</v>
      </c>
      <c r="F3954" s="80">
        <v>0</v>
      </c>
      <c r="G3954" s="80">
        <v>0</v>
      </c>
      <c r="H3954" s="80">
        <f t="shared" si="163"/>
        <v>2200</v>
      </c>
      <c r="I3954" s="80">
        <v>0</v>
      </c>
      <c r="J3954" s="80">
        <v>33</v>
      </c>
      <c r="K3954" s="78">
        <v>141200</v>
      </c>
    </row>
    <row r="3955" spans="1:11">
      <c r="A3955" s="82" t="s">
        <v>118</v>
      </c>
      <c r="B3955" s="80">
        <v>60</v>
      </c>
      <c r="C3955" s="80">
        <v>0</v>
      </c>
      <c r="D3955" s="80">
        <v>0</v>
      </c>
      <c r="E3955" s="80">
        <v>0</v>
      </c>
      <c r="F3955" s="80">
        <v>0</v>
      </c>
      <c r="G3955" s="80">
        <v>0</v>
      </c>
      <c r="H3955" s="80">
        <f t="shared" si="163"/>
        <v>2250</v>
      </c>
      <c r="I3955" s="80">
        <v>0</v>
      </c>
      <c r="J3955" s="80">
        <v>34</v>
      </c>
      <c r="K3955" s="78">
        <v>156800</v>
      </c>
    </row>
    <row r="3956" spans="1:11">
      <c r="A3956" s="82" t="s">
        <v>118</v>
      </c>
      <c r="B3956" s="80">
        <v>60</v>
      </c>
      <c r="C3956" s="80">
        <v>0</v>
      </c>
      <c r="D3956" s="80">
        <v>0</v>
      </c>
      <c r="E3956" s="80">
        <v>0</v>
      </c>
      <c r="F3956" s="80">
        <v>0</v>
      </c>
      <c r="G3956" s="80">
        <v>0</v>
      </c>
      <c r="H3956" s="80">
        <f t="shared" si="163"/>
        <v>2300</v>
      </c>
      <c r="I3956" s="80">
        <v>0</v>
      </c>
      <c r="J3956" s="80">
        <v>35</v>
      </c>
      <c r="K3956" s="78">
        <v>174000</v>
      </c>
    </row>
    <row r="3957" spans="1:11">
      <c r="A3957" s="82" t="s">
        <v>118</v>
      </c>
      <c r="B3957" s="80">
        <v>60</v>
      </c>
      <c r="C3957" s="80">
        <v>0</v>
      </c>
      <c r="D3957" s="80">
        <v>0</v>
      </c>
      <c r="E3957" s="80">
        <v>0</v>
      </c>
      <c r="F3957" s="80">
        <v>0</v>
      </c>
      <c r="G3957" s="80">
        <v>0</v>
      </c>
      <c r="H3957" s="80">
        <f t="shared" si="163"/>
        <v>2350</v>
      </c>
      <c r="I3957" s="80">
        <v>0</v>
      </c>
      <c r="J3957" s="80">
        <v>36</v>
      </c>
      <c r="K3957" s="78">
        <v>192800</v>
      </c>
    </row>
    <row r="3958" spans="1:11">
      <c r="A3958" s="82" t="s">
        <v>118</v>
      </c>
      <c r="B3958" s="80">
        <v>60</v>
      </c>
      <c r="C3958" s="80">
        <v>0</v>
      </c>
      <c r="D3958" s="80">
        <v>0</v>
      </c>
      <c r="E3958" s="80">
        <v>0</v>
      </c>
      <c r="F3958" s="80">
        <v>0</v>
      </c>
      <c r="G3958" s="80">
        <v>0</v>
      </c>
      <c r="H3958" s="80">
        <f t="shared" si="163"/>
        <v>2400</v>
      </c>
      <c r="I3958" s="80">
        <v>0</v>
      </c>
      <c r="J3958" s="80">
        <v>37</v>
      </c>
      <c r="K3958" s="78">
        <v>214000</v>
      </c>
    </row>
    <row r="3959" spans="1:11">
      <c r="A3959" s="82" t="s">
        <v>118</v>
      </c>
      <c r="B3959" s="80">
        <v>60</v>
      </c>
      <c r="C3959" s="80">
        <v>0</v>
      </c>
      <c r="D3959" s="80">
        <v>0</v>
      </c>
      <c r="E3959" s="80">
        <v>0</v>
      </c>
      <c r="F3959" s="80">
        <v>0</v>
      </c>
      <c r="G3959" s="80">
        <v>0</v>
      </c>
      <c r="H3959" s="80">
        <f t="shared" si="163"/>
        <v>2450</v>
      </c>
      <c r="I3959" s="80">
        <v>0</v>
      </c>
      <c r="J3959" s="80">
        <v>38</v>
      </c>
      <c r="K3959" s="78">
        <v>236000</v>
      </c>
    </row>
    <row r="3960" spans="1:11">
      <c r="A3960" s="82" t="s">
        <v>118</v>
      </c>
      <c r="B3960" s="80">
        <v>60</v>
      </c>
      <c r="C3960" s="80">
        <v>0</v>
      </c>
      <c r="D3960" s="80">
        <v>0</v>
      </c>
      <c r="E3960" s="80">
        <v>0</v>
      </c>
      <c r="F3960" s="80">
        <v>0</v>
      </c>
      <c r="G3960" s="80">
        <v>0</v>
      </c>
      <c r="H3960" s="80">
        <f t="shared" si="163"/>
        <v>2500</v>
      </c>
      <c r="I3960" s="80">
        <v>0</v>
      </c>
      <c r="J3960" s="80">
        <v>39</v>
      </c>
      <c r="K3960" s="78">
        <v>260000</v>
      </c>
    </row>
    <row r="3961" spans="1:11">
      <c r="A3961" s="82" t="s">
        <v>118</v>
      </c>
      <c r="B3961" s="80">
        <v>60</v>
      </c>
      <c r="C3961" s="80">
        <v>0</v>
      </c>
      <c r="D3961" s="80">
        <v>0</v>
      </c>
      <c r="E3961" s="80">
        <v>0</v>
      </c>
      <c r="F3961" s="80">
        <v>0</v>
      </c>
      <c r="G3961" s="80">
        <v>0</v>
      </c>
      <c r="H3961" s="80">
        <f t="shared" si="163"/>
        <v>2550</v>
      </c>
      <c r="I3961" s="80">
        <v>0</v>
      </c>
      <c r="J3961" s="80">
        <v>40</v>
      </c>
      <c r="K3961" s="78">
        <v>284000</v>
      </c>
    </row>
    <row r="3962" spans="1:11">
      <c r="A3962" s="82" t="s">
        <v>118</v>
      </c>
      <c r="B3962" s="80">
        <v>60</v>
      </c>
      <c r="C3962" s="80">
        <v>0</v>
      </c>
      <c r="D3962" s="80">
        <v>0</v>
      </c>
      <c r="E3962" s="80">
        <v>0</v>
      </c>
      <c r="F3962" s="80">
        <v>0</v>
      </c>
      <c r="G3962" s="80">
        <v>0</v>
      </c>
      <c r="H3962" s="80">
        <f t="shared" si="163"/>
        <v>2600</v>
      </c>
      <c r="I3962" s="80">
        <v>0</v>
      </c>
      <c r="J3962" s="80">
        <v>41</v>
      </c>
      <c r="K3962" s="78">
        <v>312000</v>
      </c>
    </row>
    <row r="3963" spans="1:11">
      <c r="A3963" s="82" t="s">
        <v>118</v>
      </c>
      <c r="B3963" s="80">
        <v>60</v>
      </c>
      <c r="C3963" s="80">
        <v>0</v>
      </c>
      <c r="D3963" s="80">
        <v>0</v>
      </c>
      <c r="E3963" s="80">
        <v>0</v>
      </c>
      <c r="F3963" s="80">
        <v>0</v>
      </c>
      <c r="G3963" s="80">
        <v>0</v>
      </c>
      <c r="H3963" s="80">
        <f t="shared" si="163"/>
        <v>2650</v>
      </c>
      <c r="I3963" s="80">
        <v>0</v>
      </c>
      <c r="J3963" s="80">
        <v>42</v>
      </c>
      <c r="K3963" s="78">
        <v>342000</v>
      </c>
    </row>
    <row r="3964" spans="1:11">
      <c r="A3964" s="82" t="s">
        <v>118</v>
      </c>
      <c r="B3964" s="80">
        <v>60</v>
      </c>
      <c r="C3964" s="80">
        <v>0</v>
      </c>
      <c r="D3964" s="80">
        <v>0</v>
      </c>
      <c r="E3964" s="80">
        <v>0</v>
      </c>
      <c r="F3964" s="80">
        <v>0</v>
      </c>
      <c r="G3964" s="80">
        <v>0</v>
      </c>
      <c r="H3964" s="80">
        <f t="shared" si="163"/>
        <v>2700</v>
      </c>
      <c r="I3964" s="80">
        <v>0</v>
      </c>
      <c r="J3964" s="80">
        <v>43</v>
      </c>
      <c r="K3964" s="78">
        <v>374000</v>
      </c>
    </row>
    <row r="3965" spans="1:11">
      <c r="A3965" s="82" t="s">
        <v>118</v>
      </c>
      <c r="B3965" s="80">
        <v>60</v>
      </c>
      <c r="C3965" s="80">
        <v>0</v>
      </c>
      <c r="D3965" s="80">
        <v>0</v>
      </c>
      <c r="E3965" s="80">
        <v>0</v>
      </c>
      <c r="F3965" s="80">
        <v>0</v>
      </c>
      <c r="G3965" s="80">
        <v>0</v>
      </c>
      <c r="H3965" s="80">
        <f t="shared" si="163"/>
        <v>2750</v>
      </c>
      <c r="I3965" s="80">
        <v>0</v>
      </c>
      <c r="J3965" s="80">
        <v>44</v>
      </c>
      <c r="K3965" s="78">
        <v>408000</v>
      </c>
    </row>
    <row r="3966" spans="1:11">
      <c r="A3966" s="82" t="s">
        <v>118</v>
      </c>
      <c r="B3966" s="80">
        <v>60</v>
      </c>
      <c r="C3966" s="80">
        <v>0</v>
      </c>
      <c r="D3966" s="80">
        <v>0</v>
      </c>
      <c r="E3966" s="80">
        <v>0</v>
      </c>
      <c r="F3966" s="80">
        <v>0</v>
      </c>
      <c r="G3966" s="80">
        <v>0</v>
      </c>
      <c r="H3966" s="80">
        <f t="shared" si="163"/>
        <v>2800</v>
      </c>
      <c r="I3966" s="80">
        <v>0</v>
      </c>
      <c r="J3966" s="80">
        <v>45</v>
      </c>
      <c r="K3966" s="78">
        <v>444000</v>
      </c>
    </row>
    <row r="3967" spans="1:11">
      <c r="A3967" s="82" t="s">
        <v>118</v>
      </c>
      <c r="B3967" s="80">
        <v>60</v>
      </c>
      <c r="C3967" s="80">
        <v>0</v>
      </c>
      <c r="D3967" s="80">
        <v>0</v>
      </c>
      <c r="E3967" s="80">
        <v>0</v>
      </c>
      <c r="F3967" s="80">
        <v>0</v>
      </c>
      <c r="G3967" s="80">
        <v>0</v>
      </c>
      <c r="H3967" s="80">
        <f t="shared" si="163"/>
        <v>2850</v>
      </c>
      <c r="I3967" s="80">
        <v>0</v>
      </c>
      <c r="J3967" s="80">
        <v>46</v>
      </c>
      <c r="K3967" s="78">
        <v>484000</v>
      </c>
    </row>
    <row r="3968" spans="1:11">
      <c r="A3968" s="82" t="s">
        <v>118</v>
      </c>
      <c r="B3968" s="80">
        <v>60</v>
      </c>
      <c r="C3968" s="80">
        <v>0</v>
      </c>
      <c r="D3968" s="80">
        <v>0</v>
      </c>
      <c r="E3968" s="80">
        <v>0</v>
      </c>
      <c r="F3968" s="80">
        <v>0</v>
      </c>
      <c r="G3968" s="80">
        <v>0</v>
      </c>
      <c r="H3968" s="80">
        <f t="shared" si="163"/>
        <v>2900</v>
      </c>
      <c r="I3968" s="80">
        <v>0</v>
      </c>
      <c r="J3968" s="80">
        <v>47</v>
      </c>
      <c r="K3968" s="78">
        <v>524000</v>
      </c>
    </row>
    <row r="3969" spans="1:11">
      <c r="A3969" s="82" t="s">
        <v>118</v>
      </c>
      <c r="B3969" s="80">
        <v>60</v>
      </c>
      <c r="C3969" s="80">
        <v>0</v>
      </c>
      <c r="D3969" s="80">
        <v>0</v>
      </c>
      <c r="E3969" s="80">
        <v>0</v>
      </c>
      <c r="F3969" s="80">
        <v>0</v>
      </c>
      <c r="G3969" s="80">
        <v>0</v>
      </c>
      <c r="H3969" s="80">
        <f t="shared" si="163"/>
        <v>2950</v>
      </c>
      <c r="I3969" s="80">
        <v>0</v>
      </c>
      <c r="J3969" s="80">
        <v>48</v>
      </c>
      <c r="K3969" s="78">
        <v>568000</v>
      </c>
    </row>
    <row r="3970" spans="1:11">
      <c r="A3970" s="82" t="s">
        <v>118</v>
      </c>
      <c r="B3970" s="80">
        <v>60</v>
      </c>
      <c r="C3970" s="80">
        <v>0</v>
      </c>
      <c r="D3970" s="80">
        <v>0</v>
      </c>
      <c r="E3970" s="80">
        <v>0</v>
      </c>
      <c r="F3970" s="80">
        <v>0</v>
      </c>
      <c r="G3970" s="80">
        <v>0</v>
      </c>
      <c r="H3970" s="80">
        <f t="shared" si="163"/>
        <v>3000</v>
      </c>
      <c r="I3970" s="80">
        <v>0</v>
      </c>
      <c r="J3970" s="80">
        <v>49</v>
      </c>
      <c r="K3970" s="78">
        <v>616000</v>
      </c>
    </row>
    <row r="3971" spans="1:11">
      <c r="A3971" s="82" t="s">
        <v>118</v>
      </c>
      <c r="B3971" s="80">
        <v>60</v>
      </c>
      <c r="C3971" s="80">
        <v>0</v>
      </c>
      <c r="D3971" s="80">
        <v>0</v>
      </c>
      <c r="E3971" s="80">
        <v>0</v>
      </c>
      <c r="F3971" s="80">
        <v>0</v>
      </c>
      <c r="G3971" s="80">
        <v>0</v>
      </c>
      <c r="H3971" s="80">
        <f t="shared" si="163"/>
        <v>3050</v>
      </c>
      <c r="I3971" s="80">
        <v>0</v>
      </c>
      <c r="J3971" s="80">
        <v>50</v>
      </c>
      <c r="K3971" s="78">
        <v>668000</v>
      </c>
    </row>
    <row r="3972" spans="1:11">
      <c r="A3972" s="82" t="s">
        <v>118</v>
      </c>
      <c r="B3972" s="80">
        <v>60</v>
      </c>
      <c r="C3972" s="80">
        <v>0</v>
      </c>
      <c r="D3972" s="80">
        <v>0</v>
      </c>
      <c r="E3972" s="80">
        <v>0</v>
      </c>
      <c r="F3972" s="80">
        <v>0</v>
      </c>
      <c r="G3972" s="80">
        <v>0</v>
      </c>
      <c r="H3972" s="80">
        <f t="shared" si="163"/>
        <v>3100</v>
      </c>
      <c r="I3972" s="80">
        <v>0</v>
      </c>
      <c r="J3972" s="80">
        <v>51</v>
      </c>
      <c r="K3972" s="78">
        <v>722000</v>
      </c>
    </row>
    <row r="3973" spans="1:11">
      <c r="A3973" s="82" t="s">
        <v>118</v>
      </c>
      <c r="B3973" s="80">
        <v>60</v>
      </c>
      <c r="C3973" s="80">
        <v>0</v>
      </c>
      <c r="D3973" s="80">
        <v>0</v>
      </c>
      <c r="E3973" s="80">
        <v>0</v>
      </c>
      <c r="F3973" s="80">
        <v>0</v>
      </c>
      <c r="G3973" s="80">
        <v>0</v>
      </c>
      <c r="H3973" s="80">
        <f t="shared" si="163"/>
        <v>3150</v>
      </c>
      <c r="I3973" s="80">
        <v>0</v>
      </c>
      <c r="J3973" s="80">
        <v>52</v>
      </c>
      <c r="K3973" s="78">
        <v>780000</v>
      </c>
    </row>
    <row r="3974" spans="1:11">
      <c r="A3974" s="82" t="s">
        <v>118</v>
      </c>
      <c r="B3974" s="80">
        <v>60</v>
      </c>
      <c r="C3974" s="80">
        <v>0</v>
      </c>
      <c r="D3974" s="80">
        <v>0</v>
      </c>
      <c r="E3974" s="80">
        <v>0</v>
      </c>
      <c r="F3974" s="80">
        <v>0</v>
      </c>
      <c r="G3974" s="80">
        <v>0</v>
      </c>
      <c r="H3974" s="80">
        <f t="shared" si="163"/>
        <v>3200</v>
      </c>
      <c r="I3974" s="80">
        <v>0</v>
      </c>
      <c r="J3974" s="80">
        <v>53</v>
      </c>
      <c r="K3974" s="78">
        <v>840000</v>
      </c>
    </row>
    <row r="3975" spans="1:11">
      <c r="A3975" s="82" t="s">
        <v>118</v>
      </c>
      <c r="B3975" s="80">
        <v>60</v>
      </c>
      <c r="C3975" s="80">
        <v>0</v>
      </c>
      <c r="D3975" s="80">
        <v>0</v>
      </c>
      <c r="E3975" s="80">
        <v>0</v>
      </c>
      <c r="F3975" s="80">
        <v>0</v>
      </c>
      <c r="G3975" s="80">
        <v>0</v>
      </c>
      <c r="H3975" s="80">
        <f t="shared" si="163"/>
        <v>3250</v>
      </c>
      <c r="I3975" s="80">
        <v>0</v>
      </c>
      <c r="J3975" s="80">
        <v>54</v>
      </c>
      <c r="K3975" s="78">
        <v>906000</v>
      </c>
    </row>
    <row r="3976" spans="1:11">
      <c r="A3976" s="82" t="s">
        <v>118</v>
      </c>
      <c r="B3976" s="80">
        <v>60</v>
      </c>
      <c r="C3976" s="80">
        <v>0</v>
      </c>
      <c r="D3976" s="80">
        <v>0</v>
      </c>
      <c r="E3976" s="80">
        <v>0</v>
      </c>
      <c r="F3976" s="80">
        <v>0</v>
      </c>
      <c r="G3976" s="80">
        <v>0</v>
      </c>
      <c r="H3976" s="80">
        <f t="shared" si="163"/>
        <v>3300</v>
      </c>
      <c r="I3976" s="80">
        <v>0</v>
      </c>
      <c r="J3976" s="80">
        <v>55</v>
      </c>
      <c r="K3976" s="78">
        <v>976000</v>
      </c>
    </row>
    <row r="3977" spans="1:11">
      <c r="A3977" s="82" t="s">
        <v>118</v>
      </c>
      <c r="B3977" s="80">
        <v>60</v>
      </c>
      <c r="C3977" s="80">
        <v>0</v>
      </c>
      <c r="D3977" s="80">
        <v>0</v>
      </c>
      <c r="E3977" s="80">
        <v>0</v>
      </c>
      <c r="F3977" s="80">
        <v>0</v>
      </c>
      <c r="G3977" s="80">
        <v>0</v>
      </c>
      <c r="H3977" s="80">
        <f t="shared" si="163"/>
        <v>3350</v>
      </c>
      <c r="I3977" s="80">
        <v>0</v>
      </c>
      <c r="J3977" s="80">
        <v>56</v>
      </c>
      <c r="K3977" s="78">
        <v>1048000</v>
      </c>
    </row>
    <row r="3978" spans="1:11">
      <c r="A3978" s="82" t="s">
        <v>118</v>
      </c>
      <c r="B3978" s="80">
        <v>60</v>
      </c>
      <c r="C3978" s="80">
        <v>0</v>
      </c>
      <c r="D3978" s="80">
        <v>0</v>
      </c>
      <c r="E3978" s="80">
        <v>0</v>
      </c>
      <c r="F3978" s="80">
        <v>0</v>
      </c>
      <c r="G3978" s="80">
        <v>0</v>
      </c>
      <c r="H3978" s="80">
        <f t="shared" si="163"/>
        <v>3400</v>
      </c>
      <c r="I3978" s="80">
        <v>0</v>
      </c>
      <c r="J3978" s="80">
        <v>57</v>
      </c>
      <c r="K3978" s="78">
        <v>1126000</v>
      </c>
    </row>
    <row r="3979" spans="1:11">
      <c r="A3979" s="82" t="s">
        <v>118</v>
      </c>
      <c r="B3979" s="80">
        <v>60</v>
      </c>
      <c r="C3979" s="80">
        <v>0</v>
      </c>
      <c r="D3979" s="80">
        <v>0</v>
      </c>
      <c r="E3979" s="80">
        <v>0</v>
      </c>
      <c r="F3979" s="80">
        <v>0</v>
      </c>
      <c r="G3979" s="80">
        <v>0</v>
      </c>
      <c r="H3979" s="80">
        <f t="shared" si="163"/>
        <v>3450</v>
      </c>
      <c r="I3979" s="80">
        <v>0</v>
      </c>
      <c r="J3979" s="80">
        <v>58</v>
      </c>
      <c r="K3979" s="78">
        <v>1210000</v>
      </c>
    </row>
    <row r="3980" spans="1:11">
      <c r="A3980" s="82" t="s">
        <v>118</v>
      </c>
      <c r="B3980" s="80">
        <v>60</v>
      </c>
      <c r="C3980" s="80">
        <v>0</v>
      </c>
      <c r="D3980" s="80">
        <v>0</v>
      </c>
      <c r="E3980" s="80">
        <v>0</v>
      </c>
      <c r="F3980" s="80">
        <v>0</v>
      </c>
      <c r="G3980" s="80">
        <v>0</v>
      </c>
      <c r="H3980" s="80">
        <f t="shared" si="163"/>
        <v>3500</v>
      </c>
      <c r="I3980" s="80">
        <v>0</v>
      </c>
      <c r="J3980" s="80">
        <v>59</v>
      </c>
      <c r="K3980" s="78">
        <v>1296000</v>
      </c>
    </row>
    <row r="3981" spans="1:11">
      <c r="A3981" s="82" t="s">
        <v>118</v>
      </c>
      <c r="B3981" s="80">
        <v>60</v>
      </c>
      <c r="C3981" s="80">
        <v>0</v>
      </c>
      <c r="D3981" s="80">
        <v>0</v>
      </c>
      <c r="E3981" s="80">
        <v>0</v>
      </c>
      <c r="F3981" s="80">
        <v>0</v>
      </c>
      <c r="G3981" s="80">
        <v>0</v>
      </c>
      <c r="H3981" s="80">
        <f t="shared" si="163"/>
        <v>3550</v>
      </c>
      <c r="I3981" s="80">
        <v>0</v>
      </c>
      <c r="J3981" s="80">
        <v>60</v>
      </c>
      <c r="K3981" s="78">
        <v>1390000</v>
      </c>
    </row>
    <row r="3982" spans="1:11">
      <c r="A3982" s="82" t="s">
        <v>118</v>
      </c>
      <c r="B3982" s="80">
        <v>60</v>
      </c>
      <c r="C3982" s="80">
        <v>0</v>
      </c>
      <c r="D3982" s="80">
        <v>0</v>
      </c>
      <c r="E3982" s="80">
        <v>0</v>
      </c>
      <c r="F3982" s="80">
        <v>0</v>
      </c>
      <c r="G3982" s="80">
        <v>0</v>
      </c>
      <c r="H3982" s="80">
        <f t="shared" si="163"/>
        <v>3600</v>
      </c>
      <c r="I3982" s="80">
        <v>0</v>
      </c>
      <c r="J3982" s="80">
        <v>61</v>
      </c>
      <c r="K3982" s="78">
        <v>1488000</v>
      </c>
    </row>
    <row r="3983" spans="1:11">
      <c r="A3983" s="82" t="s">
        <v>118</v>
      </c>
      <c r="B3983" s="80">
        <v>60</v>
      </c>
      <c r="C3983" s="80">
        <v>0</v>
      </c>
      <c r="D3983" s="80">
        <v>0</v>
      </c>
      <c r="E3983" s="80">
        <v>0</v>
      </c>
      <c r="F3983" s="80">
        <v>0</v>
      </c>
      <c r="G3983" s="80">
        <v>0</v>
      </c>
      <c r="H3983" s="80">
        <f t="shared" si="163"/>
        <v>3650</v>
      </c>
      <c r="I3983" s="80">
        <v>0</v>
      </c>
      <c r="J3983" s="80">
        <v>62</v>
      </c>
      <c r="K3983" s="78">
        <v>1592000</v>
      </c>
    </row>
    <row r="3984" spans="1:11">
      <c r="A3984" s="82" t="s">
        <v>118</v>
      </c>
      <c r="B3984" s="80">
        <v>60</v>
      </c>
      <c r="C3984" s="80">
        <v>0</v>
      </c>
      <c r="D3984" s="80">
        <v>0</v>
      </c>
      <c r="E3984" s="80">
        <v>0</v>
      </c>
      <c r="F3984" s="80">
        <v>0</v>
      </c>
      <c r="G3984" s="80">
        <v>0</v>
      </c>
      <c r="H3984" s="80">
        <f t="shared" si="163"/>
        <v>3700</v>
      </c>
      <c r="I3984" s="80">
        <v>0</v>
      </c>
      <c r="J3984" s="80">
        <v>63</v>
      </c>
      <c r="K3984" s="78">
        <v>1702000</v>
      </c>
    </row>
    <row r="3985" spans="1:11">
      <c r="A3985" s="82" t="s">
        <v>118</v>
      </c>
      <c r="B3985" s="80">
        <v>60</v>
      </c>
      <c r="C3985" s="80">
        <v>0</v>
      </c>
      <c r="D3985" s="80">
        <v>0</v>
      </c>
      <c r="E3985" s="80">
        <v>0</v>
      </c>
      <c r="F3985" s="80">
        <v>0</v>
      </c>
      <c r="G3985" s="80">
        <v>0</v>
      </c>
      <c r="H3985" s="80">
        <f t="shared" si="163"/>
        <v>3750</v>
      </c>
      <c r="I3985" s="80">
        <v>0</v>
      </c>
      <c r="J3985" s="80">
        <v>64</v>
      </c>
      <c r="K3985" s="78">
        <v>1816000</v>
      </c>
    </row>
    <row r="3986" spans="1:11">
      <c r="A3986" s="82" t="s">
        <v>118</v>
      </c>
      <c r="B3986" s="80">
        <v>60</v>
      </c>
      <c r="C3986" s="80">
        <v>0</v>
      </c>
      <c r="D3986" s="80">
        <v>0</v>
      </c>
      <c r="E3986" s="80">
        <v>0</v>
      </c>
      <c r="F3986" s="80">
        <v>0</v>
      </c>
      <c r="G3986" s="80">
        <v>0</v>
      </c>
      <c r="H3986" s="80">
        <f t="shared" si="163"/>
        <v>3800</v>
      </c>
      <c r="I3986" s="80">
        <v>0</v>
      </c>
      <c r="J3986" s="80">
        <v>65</v>
      </c>
      <c r="K3986" s="78">
        <v>1940000</v>
      </c>
    </row>
    <row r="3987" spans="1:11">
      <c r="A3987" s="82" t="s">
        <v>118</v>
      </c>
      <c r="B3987" s="80">
        <v>60</v>
      </c>
      <c r="C3987" s="80">
        <v>0</v>
      </c>
      <c r="D3987" s="80">
        <v>0</v>
      </c>
      <c r="E3987" s="80">
        <v>0</v>
      </c>
      <c r="F3987" s="80">
        <v>0</v>
      </c>
      <c r="G3987" s="80">
        <v>0</v>
      </c>
      <c r="H3987" s="80">
        <f t="shared" ref="H3987:H4001" si="164">600+50*(J3987-1)</f>
        <v>3850</v>
      </c>
      <c r="I3987" s="80">
        <v>0</v>
      </c>
      <c r="J3987" s="80">
        <v>66</v>
      </c>
      <c r="K3987" s="78">
        <v>2066000</v>
      </c>
    </row>
    <row r="3988" spans="1:11">
      <c r="A3988" s="82" t="s">
        <v>118</v>
      </c>
      <c r="B3988" s="80">
        <v>60</v>
      </c>
      <c r="C3988" s="80">
        <v>0</v>
      </c>
      <c r="D3988" s="80">
        <v>0</v>
      </c>
      <c r="E3988" s="80">
        <v>0</v>
      </c>
      <c r="F3988" s="80">
        <v>0</v>
      </c>
      <c r="G3988" s="80">
        <v>0</v>
      </c>
      <c r="H3988" s="80">
        <f t="shared" si="164"/>
        <v>3900</v>
      </c>
      <c r="I3988" s="80">
        <v>0</v>
      </c>
      <c r="J3988" s="80">
        <v>67</v>
      </c>
      <c r="K3988" s="78">
        <v>2204000</v>
      </c>
    </row>
    <row r="3989" spans="1:11">
      <c r="A3989" s="82" t="s">
        <v>118</v>
      </c>
      <c r="B3989" s="80">
        <v>60</v>
      </c>
      <c r="C3989" s="80">
        <v>0</v>
      </c>
      <c r="D3989" s="80">
        <v>0</v>
      </c>
      <c r="E3989" s="80">
        <v>0</v>
      </c>
      <c r="F3989" s="80">
        <v>0</v>
      </c>
      <c r="G3989" s="80">
        <v>0</v>
      </c>
      <c r="H3989" s="80">
        <f t="shared" si="164"/>
        <v>3950</v>
      </c>
      <c r="I3989" s="80">
        <v>0</v>
      </c>
      <c r="J3989" s="80">
        <v>68</v>
      </c>
      <c r="K3989" s="78">
        <v>2348000</v>
      </c>
    </row>
    <row r="3990" spans="1:11">
      <c r="A3990" s="82" t="s">
        <v>118</v>
      </c>
      <c r="B3990" s="80">
        <v>60</v>
      </c>
      <c r="C3990" s="80">
        <v>0</v>
      </c>
      <c r="D3990" s="80">
        <v>0</v>
      </c>
      <c r="E3990" s="80">
        <v>0</v>
      </c>
      <c r="F3990" s="80">
        <v>0</v>
      </c>
      <c r="G3990" s="80">
        <v>0</v>
      </c>
      <c r="H3990" s="80">
        <f t="shared" si="164"/>
        <v>4000</v>
      </c>
      <c r="I3990" s="80">
        <v>0</v>
      </c>
      <c r="J3990" s="80">
        <v>69</v>
      </c>
      <c r="K3990" s="78">
        <v>2498000</v>
      </c>
    </row>
    <row r="3991" spans="1:11">
      <c r="A3991" s="82" t="s">
        <v>118</v>
      </c>
      <c r="B3991" s="80">
        <v>60</v>
      </c>
      <c r="C3991" s="80">
        <v>0</v>
      </c>
      <c r="D3991" s="80">
        <v>0</v>
      </c>
      <c r="E3991" s="80">
        <v>0</v>
      </c>
      <c r="F3991" s="80">
        <v>0</v>
      </c>
      <c r="G3991" s="80">
        <v>0</v>
      </c>
      <c r="H3991" s="80">
        <f t="shared" si="164"/>
        <v>4050</v>
      </c>
      <c r="I3991" s="80">
        <v>0</v>
      </c>
      <c r="J3991" s="80">
        <v>70</v>
      </c>
      <c r="K3991" s="78">
        <v>2656000</v>
      </c>
    </row>
    <row r="3992" spans="1:11">
      <c r="A3992" s="82" t="s">
        <v>118</v>
      </c>
      <c r="B3992" s="80">
        <v>60</v>
      </c>
      <c r="C3992" s="80">
        <v>0</v>
      </c>
      <c r="D3992" s="80">
        <v>0</v>
      </c>
      <c r="E3992" s="80">
        <v>0</v>
      </c>
      <c r="F3992" s="80">
        <v>0</v>
      </c>
      <c r="G3992" s="80">
        <v>0</v>
      </c>
      <c r="H3992" s="80">
        <f t="shared" si="164"/>
        <v>4100</v>
      </c>
      <c r="I3992" s="80">
        <v>0</v>
      </c>
      <c r="J3992" s="80">
        <v>71</v>
      </c>
      <c r="K3992" s="78">
        <v>2824000</v>
      </c>
    </row>
    <row r="3993" spans="1:11">
      <c r="A3993" s="82" t="s">
        <v>118</v>
      </c>
      <c r="B3993" s="80">
        <v>60</v>
      </c>
      <c r="C3993" s="80">
        <v>0</v>
      </c>
      <c r="D3993" s="80">
        <v>0</v>
      </c>
      <c r="E3993" s="80">
        <v>0</v>
      </c>
      <c r="F3993" s="80">
        <v>0</v>
      </c>
      <c r="G3993" s="80">
        <v>0</v>
      </c>
      <c r="H3993" s="80">
        <f t="shared" si="164"/>
        <v>4150</v>
      </c>
      <c r="I3993" s="80">
        <v>0</v>
      </c>
      <c r="J3993" s="80">
        <v>72</v>
      </c>
      <c r="K3993" s="78">
        <v>2998000</v>
      </c>
    </row>
    <row r="3994" spans="1:11">
      <c r="A3994" s="82" t="s">
        <v>118</v>
      </c>
      <c r="B3994" s="80">
        <v>60</v>
      </c>
      <c r="C3994" s="80">
        <v>0</v>
      </c>
      <c r="D3994" s="80">
        <v>0</v>
      </c>
      <c r="E3994" s="80">
        <v>0</v>
      </c>
      <c r="F3994" s="80">
        <v>0</v>
      </c>
      <c r="G3994" s="80">
        <v>0</v>
      </c>
      <c r="H3994" s="80">
        <f t="shared" si="164"/>
        <v>4200</v>
      </c>
      <c r="I3994" s="80">
        <v>0</v>
      </c>
      <c r="J3994" s="80">
        <v>73</v>
      </c>
      <c r="K3994" s="78">
        <v>3184000</v>
      </c>
    </row>
    <row r="3995" spans="1:11">
      <c r="A3995" s="82" t="s">
        <v>118</v>
      </c>
      <c r="B3995" s="80">
        <v>60</v>
      </c>
      <c r="C3995" s="80">
        <v>0</v>
      </c>
      <c r="D3995" s="80">
        <v>0</v>
      </c>
      <c r="E3995" s="80">
        <v>0</v>
      </c>
      <c r="F3995" s="80">
        <v>0</v>
      </c>
      <c r="G3995" s="80">
        <v>0</v>
      </c>
      <c r="H3995" s="80">
        <f t="shared" si="164"/>
        <v>4250</v>
      </c>
      <c r="I3995" s="80">
        <v>0</v>
      </c>
      <c r="J3995" s="80">
        <v>74</v>
      </c>
      <c r="K3995" s="78">
        <v>3380000</v>
      </c>
    </row>
    <row r="3996" spans="1:11">
      <c r="A3996" s="82" t="s">
        <v>118</v>
      </c>
      <c r="B3996" s="80">
        <v>60</v>
      </c>
      <c r="C3996" s="80">
        <v>0</v>
      </c>
      <c r="D3996" s="80">
        <v>0</v>
      </c>
      <c r="E3996" s="80">
        <v>0</v>
      </c>
      <c r="F3996" s="80">
        <v>0</v>
      </c>
      <c r="G3996" s="80">
        <v>0</v>
      </c>
      <c r="H3996" s="80">
        <f t="shared" si="164"/>
        <v>4300</v>
      </c>
      <c r="I3996" s="80">
        <v>0</v>
      </c>
      <c r="J3996" s="80">
        <v>75</v>
      </c>
      <c r="K3996" s="78">
        <v>3584000</v>
      </c>
    </row>
    <row r="3997" spans="1:11">
      <c r="A3997" s="82" t="s">
        <v>118</v>
      </c>
      <c r="B3997" s="80">
        <v>60</v>
      </c>
      <c r="C3997" s="80">
        <v>0</v>
      </c>
      <c r="D3997" s="80">
        <v>0</v>
      </c>
      <c r="E3997" s="80">
        <v>0</v>
      </c>
      <c r="F3997" s="80">
        <v>0</v>
      </c>
      <c r="G3997" s="80">
        <v>0</v>
      </c>
      <c r="H3997" s="80">
        <f t="shared" si="164"/>
        <v>4350</v>
      </c>
      <c r="I3997" s="80">
        <v>0</v>
      </c>
      <c r="J3997" s="80">
        <v>76</v>
      </c>
      <c r="K3997" s="78">
        <v>3796000</v>
      </c>
    </row>
    <row r="3998" spans="1:11">
      <c r="A3998" s="82" t="s">
        <v>118</v>
      </c>
      <c r="B3998" s="80">
        <v>60</v>
      </c>
      <c r="C3998" s="80">
        <v>0</v>
      </c>
      <c r="D3998" s="80">
        <v>0</v>
      </c>
      <c r="E3998" s="80">
        <v>0</v>
      </c>
      <c r="F3998" s="80">
        <v>0</v>
      </c>
      <c r="G3998" s="80">
        <v>0</v>
      </c>
      <c r="H3998" s="80">
        <f t="shared" si="164"/>
        <v>4400</v>
      </c>
      <c r="I3998" s="80">
        <v>0</v>
      </c>
      <c r="J3998" s="80">
        <v>77</v>
      </c>
      <c r="K3998" s="78">
        <v>4022000</v>
      </c>
    </row>
    <row r="3999" spans="1:11">
      <c r="A3999" s="82" t="s">
        <v>118</v>
      </c>
      <c r="B3999" s="80">
        <v>60</v>
      </c>
      <c r="C3999" s="80">
        <v>0</v>
      </c>
      <c r="D3999" s="80">
        <v>0</v>
      </c>
      <c r="E3999" s="80">
        <v>0</v>
      </c>
      <c r="F3999" s="80">
        <v>0</v>
      </c>
      <c r="G3999" s="80">
        <v>0</v>
      </c>
      <c r="H3999" s="80">
        <f t="shared" si="164"/>
        <v>4450</v>
      </c>
      <c r="I3999" s="80">
        <v>0</v>
      </c>
      <c r="J3999" s="80">
        <v>78</v>
      </c>
      <c r="K3999" s="78">
        <v>4258000</v>
      </c>
    </row>
    <row r="4000" spans="1:11">
      <c r="A4000" s="82" t="s">
        <v>118</v>
      </c>
      <c r="B4000" s="80">
        <v>60</v>
      </c>
      <c r="C4000" s="80">
        <v>0</v>
      </c>
      <c r="D4000" s="80">
        <v>0</v>
      </c>
      <c r="E4000" s="80">
        <v>0</v>
      </c>
      <c r="F4000" s="80">
        <v>0</v>
      </c>
      <c r="G4000" s="80">
        <v>0</v>
      </c>
      <c r="H4000" s="80">
        <f t="shared" si="164"/>
        <v>4500</v>
      </c>
      <c r="I4000" s="80">
        <v>0</v>
      </c>
      <c r="J4000" s="80">
        <v>79</v>
      </c>
      <c r="K4000" s="78">
        <v>4508000</v>
      </c>
    </row>
    <row r="4001" spans="1:11">
      <c r="A4001" s="82" t="s">
        <v>118</v>
      </c>
      <c r="B4001" s="80">
        <v>60</v>
      </c>
      <c r="C4001" s="80">
        <v>0</v>
      </c>
      <c r="D4001" s="80">
        <v>0</v>
      </c>
      <c r="E4001" s="80">
        <v>0</v>
      </c>
      <c r="F4001" s="80">
        <v>0</v>
      </c>
      <c r="G4001" s="80">
        <v>0</v>
      </c>
      <c r="H4001" s="80">
        <f t="shared" si="164"/>
        <v>4550</v>
      </c>
      <c r="I4001" s="80">
        <v>0</v>
      </c>
      <c r="J4001" s="80">
        <v>80</v>
      </c>
      <c r="K4001" s="78">
        <v>4766000</v>
      </c>
    </row>
    <row r="4002" spans="1:11">
      <c r="A4002" s="83" t="s">
        <v>119</v>
      </c>
      <c r="B4002" s="80">
        <v>80</v>
      </c>
      <c r="C4002" s="80">
        <v>0</v>
      </c>
      <c r="D4002" s="80">
        <v>0</v>
      </c>
      <c r="E4002" s="80">
        <v>0</v>
      </c>
      <c r="F4002" s="80">
        <v>0</v>
      </c>
      <c r="G4002" s="80">
        <v>0</v>
      </c>
      <c r="H4002" s="80">
        <f>1000+70*(J4002-1)</f>
        <v>1000</v>
      </c>
      <c r="I4002" s="80">
        <v>0</v>
      </c>
      <c r="J4002" s="80">
        <v>1</v>
      </c>
      <c r="K4002" s="78">
        <v>440</v>
      </c>
    </row>
    <row r="4003" spans="1:11">
      <c r="A4003" s="83" t="s">
        <v>119</v>
      </c>
      <c r="B4003" s="80">
        <v>80</v>
      </c>
      <c r="C4003" s="80">
        <v>0</v>
      </c>
      <c r="D4003" s="80">
        <v>0</v>
      </c>
      <c r="E4003" s="80">
        <v>0</v>
      </c>
      <c r="F4003" s="80">
        <v>0</v>
      </c>
      <c r="G4003" s="80">
        <v>0</v>
      </c>
      <c r="H4003" s="80">
        <f t="shared" ref="H4003:H4066" si="165">1000+70*(J4003-1)</f>
        <v>1070</v>
      </c>
      <c r="I4003" s="80">
        <v>0</v>
      </c>
      <c r="J4003" s="80">
        <v>2</v>
      </c>
      <c r="K4003" s="78">
        <v>600</v>
      </c>
    </row>
    <row r="4004" spans="1:11">
      <c r="A4004" s="83" t="s">
        <v>119</v>
      </c>
      <c r="B4004" s="80">
        <v>80</v>
      </c>
      <c r="C4004" s="80">
        <v>0</v>
      </c>
      <c r="D4004" s="80">
        <v>0</v>
      </c>
      <c r="E4004" s="80">
        <v>0</v>
      </c>
      <c r="F4004" s="80">
        <v>0</v>
      </c>
      <c r="G4004" s="80">
        <v>0</v>
      </c>
      <c r="H4004" s="80">
        <f t="shared" si="165"/>
        <v>1140</v>
      </c>
      <c r="I4004" s="80">
        <v>0</v>
      </c>
      <c r="J4004" s="80">
        <v>3</v>
      </c>
      <c r="K4004" s="78">
        <v>780</v>
      </c>
    </row>
    <row r="4005" spans="1:11">
      <c r="A4005" s="83" t="s">
        <v>119</v>
      </c>
      <c r="B4005" s="80">
        <v>80</v>
      </c>
      <c r="C4005" s="80">
        <v>0</v>
      </c>
      <c r="D4005" s="80">
        <v>0</v>
      </c>
      <c r="E4005" s="80">
        <v>0</v>
      </c>
      <c r="F4005" s="80">
        <v>0</v>
      </c>
      <c r="G4005" s="80">
        <v>0</v>
      </c>
      <c r="H4005" s="80">
        <f t="shared" si="165"/>
        <v>1210</v>
      </c>
      <c r="I4005" s="80">
        <v>0</v>
      </c>
      <c r="J4005" s="80">
        <v>4</v>
      </c>
      <c r="K4005" s="78">
        <v>1000</v>
      </c>
    </row>
    <row r="4006" spans="1:11">
      <c r="A4006" s="83" t="s">
        <v>119</v>
      </c>
      <c r="B4006" s="80">
        <v>80</v>
      </c>
      <c r="C4006" s="80">
        <v>0</v>
      </c>
      <c r="D4006" s="80">
        <v>0</v>
      </c>
      <c r="E4006" s="80">
        <v>0</v>
      </c>
      <c r="F4006" s="80">
        <v>0</v>
      </c>
      <c r="G4006" s="80">
        <v>0</v>
      </c>
      <c r="H4006" s="80">
        <f t="shared" si="165"/>
        <v>1280</v>
      </c>
      <c r="I4006" s="80">
        <v>0</v>
      </c>
      <c r="J4006" s="80">
        <v>5</v>
      </c>
      <c r="K4006" s="78">
        <v>1300</v>
      </c>
    </row>
    <row r="4007" spans="1:11">
      <c r="A4007" s="83" t="s">
        <v>119</v>
      </c>
      <c r="B4007" s="80">
        <v>80</v>
      </c>
      <c r="C4007" s="80">
        <v>0</v>
      </c>
      <c r="D4007" s="80">
        <v>0</v>
      </c>
      <c r="E4007" s="80">
        <v>0</v>
      </c>
      <c r="F4007" s="80">
        <v>0</v>
      </c>
      <c r="G4007" s="80">
        <v>0</v>
      </c>
      <c r="H4007" s="80">
        <f t="shared" si="165"/>
        <v>1350</v>
      </c>
      <c r="I4007" s="80">
        <v>0</v>
      </c>
      <c r="J4007" s="80">
        <v>6</v>
      </c>
      <c r="K4007" s="78">
        <v>1760</v>
      </c>
    </row>
    <row r="4008" spans="1:11">
      <c r="A4008" s="83" t="s">
        <v>119</v>
      </c>
      <c r="B4008" s="80">
        <v>80</v>
      </c>
      <c r="C4008" s="80">
        <v>0</v>
      </c>
      <c r="D4008" s="80">
        <v>0</v>
      </c>
      <c r="E4008" s="80">
        <v>0</v>
      </c>
      <c r="F4008" s="80">
        <v>0</v>
      </c>
      <c r="G4008" s="80">
        <v>0</v>
      </c>
      <c r="H4008" s="80">
        <f t="shared" si="165"/>
        <v>1420</v>
      </c>
      <c r="I4008" s="80">
        <v>0</v>
      </c>
      <c r="J4008" s="80">
        <v>7</v>
      </c>
      <c r="K4008" s="78">
        <v>2400</v>
      </c>
    </row>
    <row r="4009" spans="1:11">
      <c r="A4009" s="83" t="s">
        <v>119</v>
      </c>
      <c r="B4009" s="80">
        <v>80</v>
      </c>
      <c r="C4009" s="80">
        <v>0</v>
      </c>
      <c r="D4009" s="80">
        <v>0</v>
      </c>
      <c r="E4009" s="80">
        <v>0</v>
      </c>
      <c r="F4009" s="80">
        <v>0</v>
      </c>
      <c r="G4009" s="80">
        <v>0</v>
      </c>
      <c r="H4009" s="80">
        <f t="shared" si="165"/>
        <v>1490</v>
      </c>
      <c r="I4009" s="80">
        <v>0</v>
      </c>
      <c r="J4009" s="80">
        <v>8</v>
      </c>
      <c r="K4009" s="78">
        <v>3000</v>
      </c>
    </row>
    <row r="4010" spans="1:11">
      <c r="A4010" s="83" t="s">
        <v>119</v>
      </c>
      <c r="B4010" s="80">
        <v>80</v>
      </c>
      <c r="C4010" s="80">
        <v>0</v>
      </c>
      <c r="D4010" s="80">
        <v>0</v>
      </c>
      <c r="E4010" s="80">
        <v>0</v>
      </c>
      <c r="F4010" s="80">
        <v>0</v>
      </c>
      <c r="G4010" s="80">
        <v>0</v>
      </c>
      <c r="H4010" s="80">
        <f t="shared" si="165"/>
        <v>1560</v>
      </c>
      <c r="I4010" s="80">
        <v>0</v>
      </c>
      <c r="J4010" s="80">
        <v>9</v>
      </c>
      <c r="K4010" s="78">
        <v>3600</v>
      </c>
    </row>
    <row r="4011" spans="1:11">
      <c r="A4011" s="83" t="s">
        <v>119</v>
      </c>
      <c r="B4011" s="80">
        <v>80</v>
      </c>
      <c r="C4011" s="80">
        <v>0</v>
      </c>
      <c r="D4011" s="80">
        <v>0</v>
      </c>
      <c r="E4011" s="80">
        <v>0</v>
      </c>
      <c r="F4011" s="80">
        <v>0</v>
      </c>
      <c r="G4011" s="80">
        <v>0</v>
      </c>
      <c r="H4011" s="80">
        <f t="shared" si="165"/>
        <v>1630</v>
      </c>
      <c r="I4011" s="80">
        <v>0</v>
      </c>
      <c r="J4011" s="80">
        <v>10</v>
      </c>
      <c r="K4011" s="78">
        <v>4600</v>
      </c>
    </row>
    <row r="4012" spans="1:11">
      <c r="A4012" s="83" t="s">
        <v>119</v>
      </c>
      <c r="B4012" s="80">
        <v>80</v>
      </c>
      <c r="C4012" s="80">
        <v>0</v>
      </c>
      <c r="D4012" s="80">
        <v>0</v>
      </c>
      <c r="E4012" s="80">
        <v>0</v>
      </c>
      <c r="F4012" s="80">
        <v>0</v>
      </c>
      <c r="G4012" s="80">
        <v>0</v>
      </c>
      <c r="H4012" s="80">
        <f t="shared" si="165"/>
        <v>1700</v>
      </c>
      <c r="I4012" s="80">
        <v>0</v>
      </c>
      <c r="J4012" s="80">
        <v>11</v>
      </c>
      <c r="K4012" s="78">
        <v>5800</v>
      </c>
    </row>
    <row r="4013" spans="1:11">
      <c r="A4013" s="83" t="s">
        <v>119</v>
      </c>
      <c r="B4013" s="80">
        <v>80</v>
      </c>
      <c r="C4013" s="80">
        <v>0</v>
      </c>
      <c r="D4013" s="80">
        <v>0</v>
      </c>
      <c r="E4013" s="80">
        <v>0</v>
      </c>
      <c r="F4013" s="80">
        <v>0</v>
      </c>
      <c r="G4013" s="80">
        <v>0</v>
      </c>
      <c r="H4013" s="80">
        <f t="shared" si="165"/>
        <v>1770</v>
      </c>
      <c r="I4013" s="80">
        <v>0</v>
      </c>
      <c r="J4013" s="80">
        <v>12</v>
      </c>
      <c r="K4013" s="78">
        <v>6800</v>
      </c>
    </row>
    <row r="4014" spans="1:11">
      <c r="A4014" s="83" t="s">
        <v>119</v>
      </c>
      <c r="B4014" s="80">
        <v>80</v>
      </c>
      <c r="C4014" s="80">
        <v>0</v>
      </c>
      <c r="D4014" s="80">
        <v>0</v>
      </c>
      <c r="E4014" s="80">
        <v>0</v>
      </c>
      <c r="F4014" s="80">
        <v>0</v>
      </c>
      <c r="G4014" s="80">
        <v>0</v>
      </c>
      <c r="H4014" s="80">
        <f t="shared" si="165"/>
        <v>1840</v>
      </c>
      <c r="I4014" s="80">
        <v>0</v>
      </c>
      <c r="J4014" s="80">
        <v>13</v>
      </c>
      <c r="K4014" s="78">
        <v>8400</v>
      </c>
    </row>
    <row r="4015" spans="1:11">
      <c r="A4015" s="83" t="s">
        <v>119</v>
      </c>
      <c r="B4015" s="80">
        <v>80</v>
      </c>
      <c r="C4015" s="80">
        <v>0</v>
      </c>
      <c r="D4015" s="80">
        <v>0</v>
      </c>
      <c r="E4015" s="80">
        <v>0</v>
      </c>
      <c r="F4015" s="80">
        <v>0</v>
      </c>
      <c r="G4015" s="80">
        <v>0</v>
      </c>
      <c r="H4015" s="80">
        <f t="shared" si="165"/>
        <v>1910</v>
      </c>
      <c r="I4015" s="80">
        <v>0</v>
      </c>
      <c r="J4015" s="80">
        <v>14</v>
      </c>
      <c r="K4015" s="78">
        <v>10000</v>
      </c>
    </row>
    <row r="4016" spans="1:11">
      <c r="A4016" s="83" t="s">
        <v>119</v>
      </c>
      <c r="B4016" s="80">
        <v>80</v>
      </c>
      <c r="C4016" s="80">
        <v>0</v>
      </c>
      <c r="D4016" s="80">
        <v>0</v>
      </c>
      <c r="E4016" s="80">
        <v>0</v>
      </c>
      <c r="F4016" s="80">
        <v>0</v>
      </c>
      <c r="G4016" s="80">
        <v>0</v>
      </c>
      <c r="H4016" s="80">
        <f t="shared" si="165"/>
        <v>1980</v>
      </c>
      <c r="I4016" s="80">
        <v>0</v>
      </c>
      <c r="J4016" s="80">
        <v>15</v>
      </c>
      <c r="K4016" s="78">
        <v>12200</v>
      </c>
    </row>
    <row r="4017" spans="1:11">
      <c r="A4017" s="83" t="s">
        <v>119</v>
      </c>
      <c r="B4017" s="80">
        <v>80</v>
      </c>
      <c r="C4017" s="80">
        <v>0</v>
      </c>
      <c r="D4017" s="80">
        <v>0</v>
      </c>
      <c r="E4017" s="80">
        <v>0</v>
      </c>
      <c r="F4017" s="80">
        <v>0</v>
      </c>
      <c r="G4017" s="80">
        <v>0</v>
      </c>
      <c r="H4017" s="80">
        <f t="shared" si="165"/>
        <v>2050</v>
      </c>
      <c r="I4017" s="80">
        <v>0</v>
      </c>
      <c r="J4017" s="80">
        <v>16</v>
      </c>
      <c r="K4017" s="78">
        <v>14400</v>
      </c>
    </row>
    <row r="4018" spans="1:11">
      <c r="A4018" s="83" t="s">
        <v>119</v>
      </c>
      <c r="B4018" s="80">
        <v>80</v>
      </c>
      <c r="C4018" s="80">
        <v>0</v>
      </c>
      <c r="D4018" s="80">
        <v>0</v>
      </c>
      <c r="E4018" s="80">
        <v>0</v>
      </c>
      <c r="F4018" s="80">
        <v>0</v>
      </c>
      <c r="G4018" s="80">
        <v>0</v>
      </c>
      <c r="H4018" s="80">
        <f t="shared" si="165"/>
        <v>2120</v>
      </c>
      <c r="I4018" s="80">
        <v>0</v>
      </c>
      <c r="J4018" s="80">
        <v>17</v>
      </c>
      <c r="K4018" s="78">
        <v>17200</v>
      </c>
    </row>
    <row r="4019" spans="1:11">
      <c r="A4019" s="83" t="s">
        <v>119</v>
      </c>
      <c r="B4019" s="80">
        <v>80</v>
      </c>
      <c r="C4019" s="80">
        <v>0</v>
      </c>
      <c r="D4019" s="80">
        <v>0</v>
      </c>
      <c r="E4019" s="80">
        <v>0</v>
      </c>
      <c r="F4019" s="80">
        <v>0</v>
      </c>
      <c r="G4019" s="80">
        <v>0</v>
      </c>
      <c r="H4019" s="80">
        <f t="shared" si="165"/>
        <v>2190</v>
      </c>
      <c r="I4019" s="80">
        <v>0</v>
      </c>
      <c r="J4019" s="80">
        <v>18</v>
      </c>
      <c r="K4019" s="78">
        <v>20000</v>
      </c>
    </row>
    <row r="4020" spans="1:11">
      <c r="A4020" s="83" t="s">
        <v>119</v>
      </c>
      <c r="B4020" s="80">
        <v>80</v>
      </c>
      <c r="C4020" s="80">
        <v>0</v>
      </c>
      <c r="D4020" s="80">
        <v>0</v>
      </c>
      <c r="E4020" s="80">
        <v>0</v>
      </c>
      <c r="F4020" s="80">
        <v>0</v>
      </c>
      <c r="G4020" s="80">
        <v>0</v>
      </c>
      <c r="H4020" s="80">
        <f t="shared" si="165"/>
        <v>2260</v>
      </c>
      <c r="I4020" s="80">
        <v>0</v>
      </c>
      <c r="J4020" s="80">
        <v>19</v>
      </c>
      <c r="K4020" s="78">
        <v>23400</v>
      </c>
    </row>
    <row r="4021" spans="1:11">
      <c r="A4021" s="83" t="s">
        <v>119</v>
      </c>
      <c r="B4021" s="80">
        <v>80</v>
      </c>
      <c r="C4021" s="80">
        <v>0</v>
      </c>
      <c r="D4021" s="80">
        <v>0</v>
      </c>
      <c r="E4021" s="80">
        <v>0</v>
      </c>
      <c r="F4021" s="80">
        <v>0</v>
      </c>
      <c r="G4021" s="80">
        <v>0</v>
      </c>
      <c r="H4021" s="80">
        <f t="shared" si="165"/>
        <v>2330</v>
      </c>
      <c r="I4021" s="80">
        <v>0</v>
      </c>
      <c r="J4021" s="80">
        <v>20</v>
      </c>
      <c r="K4021" s="78">
        <v>27200</v>
      </c>
    </row>
    <row r="4022" spans="1:11">
      <c r="A4022" s="83" t="s">
        <v>119</v>
      </c>
      <c r="B4022" s="80">
        <v>80</v>
      </c>
      <c r="C4022" s="80">
        <v>0</v>
      </c>
      <c r="D4022" s="80">
        <v>0</v>
      </c>
      <c r="E4022" s="80">
        <v>0</v>
      </c>
      <c r="F4022" s="80">
        <v>0</v>
      </c>
      <c r="G4022" s="80">
        <v>0</v>
      </c>
      <c r="H4022" s="80">
        <f t="shared" si="165"/>
        <v>2400</v>
      </c>
      <c r="I4022" s="80">
        <v>0</v>
      </c>
      <c r="J4022" s="80">
        <v>21</v>
      </c>
      <c r="K4022" s="78">
        <v>31800</v>
      </c>
    </row>
    <row r="4023" spans="1:11">
      <c r="A4023" s="83" t="s">
        <v>119</v>
      </c>
      <c r="B4023" s="80">
        <v>80</v>
      </c>
      <c r="C4023" s="80">
        <v>0</v>
      </c>
      <c r="D4023" s="80">
        <v>0</v>
      </c>
      <c r="E4023" s="80">
        <v>0</v>
      </c>
      <c r="F4023" s="80">
        <v>0</v>
      </c>
      <c r="G4023" s="80">
        <v>0</v>
      </c>
      <c r="H4023" s="80">
        <f t="shared" si="165"/>
        <v>2470</v>
      </c>
      <c r="I4023" s="80">
        <v>0</v>
      </c>
      <c r="J4023" s="80">
        <v>22</v>
      </c>
      <c r="K4023" s="78">
        <v>36600</v>
      </c>
    </row>
    <row r="4024" spans="1:11">
      <c r="A4024" s="83" t="s">
        <v>119</v>
      </c>
      <c r="B4024" s="80">
        <v>80</v>
      </c>
      <c r="C4024" s="80">
        <v>0</v>
      </c>
      <c r="D4024" s="80">
        <v>0</v>
      </c>
      <c r="E4024" s="80">
        <v>0</v>
      </c>
      <c r="F4024" s="80">
        <v>0</v>
      </c>
      <c r="G4024" s="80">
        <v>0</v>
      </c>
      <c r="H4024" s="80">
        <f t="shared" si="165"/>
        <v>2540</v>
      </c>
      <c r="I4024" s="80">
        <v>0</v>
      </c>
      <c r="J4024" s="80">
        <v>23</v>
      </c>
      <c r="K4024" s="78">
        <v>42200</v>
      </c>
    </row>
    <row r="4025" spans="1:11">
      <c r="A4025" s="83" t="s">
        <v>119</v>
      </c>
      <c r="B4025" s="80">
        <v>80</v>
      </c>
      <c r="C4025" s="80">
        <v>0</v>
      </c>
      <c r="D4025" s="80">
        <v>0</v>
      </c>
      <c r="E4025" s="80">
        <v>0</v>
      </c>
      <c r="F4025" s="80">
        <v>0</v>
      </c>
      <c r="G4025" s="80">
        <v>0</v>
      </c>
      <c r="H4025" s="80">
        <f t="shared" si="165"/>
        <v>2610</v>
      </c>
      <c r="I4025" s="80">
        <v>0</v>
      </c>
      <c r="J4025" s="80">
        <v>24</v>
      </c>
      <c r="K4025" s="78">
        <v>48200</v>
      </c>
    </row>
    <row r="4026" spans="1:11">
      <c r="A4026" s="83" t="s">
        <v>119</v>
      </c>
      <c r="B4026" s="80">
        <v>80</v>
      </c>
      <c r="C4026" s="80">
        <v>0</v>
      </c>
      <c r="D4026" s="80">
        <v>0</v>
      </c>
      <c r="E4026" s="80">
        <v>0</v>
      </c>
      <c r="F4026" s="80">
        <v>0</v>
      </c>
      <c r="G4026" s="80">
        <v>0</v>
      </c>
      <c r="H4026" s="80">
        <f t="shared" si="165"/>
        <v>2680</v>
      </c>
      <c r="I4026" s="80">
        <v>0</v>
      </c>
      <c r="J4026" s="80">
        <v>25</v>
      </c>
      <c r="K4026" s="78">
        <v>54800</v>
      </c>
    </row>
    <row r="4027" spans="1:11">
      <c r="A4027" s="83" t="s">
        <v>119</v>
      </c>
      <c r="B4027" s="80">
        <v>80</v>
      </c>
      <c r="C4027" s="80">
        <v>0</v>
      </c>
      <c r="D4027" s="80">
        <v>0</v>
      </c>
      <c r="E4027" s="80">
        <v>0</v>
      </c>
      <c r="F4027" s="80">
        <v>0</v>
      </c>
      <c r="G4027" s="80">
        <v>0</v>
      </c>
      <c r="H4027" s="80">
        <f t="shared" si="165"/>
        <v>2750</v>
      </c>
      <c r="I4027" s="80">
        <v>0</v>
      </c>
      <c r="J4027" s="80">
        <v>26</v>
      </c>
      <c r="K4027" s="78">
        <v>62600</v>
      </c>
    </row>
    <row r="4028" spans="1:11">
      <c r="A4028" s="83" t="s">
        <v>119</v>
      </c>
      <c r="B4028" s="80">
        <v>80</v>
      </c>
      <c r="C4028" s="80">
        <v>0</v>
      </c>
      <c r="D4028" s="80">
        <v>0</v>
      </c>
      <c r="E4028" s="80">
        <v>0</v>
      </c>
      <c r="F4028" s="80">
        <v>0</v>
      </c>
      <c r="G4028" s="80">
        <v>0</v>
      </c>
      <c r="H4028" s="80">
        <f t="shared" si="165"/>
        <v>2820</v>
      </c>
      <c r="I4028" s="80">
        <v>0</v>
      </c>
      <c r="J4028" s="80">
        <v>27</v>
      </c>
      <c r="K4028" s="78">
        <v>70800</v>
      </c>
    </row>
    <row r="4029" spans="1:11">
      <c r="A4029" s="83" t="s">
        <v>119</v>
      </c>
      <c r="B4029" s="80">
        <v>80</v>
      </c>
      <c r="C4029" s="80">
        <v>0</v>
      </c>
      <c r="D4029" s="80">
        <v>0</v>
      </c>
      <c r="E4029" s="80">
        <v>0</v>
      </c>
      <c r="F4029" s="80">
        <v>0</v>
      </c>
      <c r="G4029" s="80">
        <v>0</v>
      </c>
      <c r="H4029" s="80">
        <f t="shared" si="165"/>
        <v>2890</v>
      </c>
      <c r="I4029" s="80">
        <v>0</v>
      </c>
      <c r="J4029" s="80">
        <v>28</v>
      </c>
      <c r="K4029" s="78">
        <v>80200</v>
      </c>
    </row>
    <row r="4030" spans="1:11">
      <c r="A4030" s="83" t="s">
        <v>119</v>
      </c>
      <c r="B4030" s="80">
        <v>80</v>
      </c>
      <c r="C4030" s="80">
        <v>0</v>
      </c>
      <c r="D4030" s="80">
        <v>0</v>
      </c>
      <c r="E4030" s="80">
        <v>0</v>
      </c>
      <c r="F4030" s="80">
        <v>0</v>
      </c>
      <c r="G4030" s="80">
        <v>0</v>
      </c>
      <c r="H4030" s="80">
        <f t="shared" si="165"/>
        <v>2960</v>
      </c>
      <c r="I4030" s="80">
        <v>0</v>
      </c>
      <c r="J4030" s="80">
        <v>29</v>
      </c>
      <c r="K4030" s="78">
        <v>90200</v>
      </c>
    </row>
    <row r="4031" spans="1:11">
      <c r="A4031" s="83" t="s">
        <v>119</v>
      </c>
      <c r="B4031" s="80">
        <v>80</v>
      </c>
      <c r="C4031" s="80">
        <v>0</v>
      </c>
      <c r="D4031" s="80">
        <v>0</v>
      </c>
      <c r="E4031" s="80">
        <v>0</v>
      </c>
      <c r="F4031" s="80">
        <v>0</v>
      </c>
      <c r="G4031" s="80">
        <v>0</v>
      </c>
      <c r="H4031" s="80">
        <f t="shared" si="165"/>
        <v>3030</v>
      </c>
      <c r="I4031" s="80">
        <v>0</v>
      </c>
      <c r="J4031" s="80">
        <v>30</v>
      </c>
      <c r="K4031" s="78">
        <v>101200</v>
      </c>
    </row>
    <row r="4032" spans="1:11">
      <c r="A4032" s="83" t="s">
        <v>119</v>
      </c>
      <c r="B4032" s="80">
        <v>80</v>
      </c>
      <c r="C4032" s="80">
        <v>0</v>
      </c>
      <c r="D4032" s="80">
        <v>0</v>
      </c>
      <c r="E4032" s="80">
        <v>0</v>
      </c>
      <c r="F4032" s="80">
        <v>0</v>
      </c>
      <c r="G4032" s="80">
        <v>0</v>
      </c>
      <c r="H4032" s="80">
        <f t="shared" si="165"/>
        <v>3100</v>
      </c>
      <c r="I4032" s="80">
        <v>0</v>
      </c>
      <c r="J4032" s="80">
        <v>31</v>
      </c>
      <c r="K4032" s="78">
        <v>113600</v>
      </c>
    </row>
    <row r="4033" spans="1:11">
      <c r="A4033" s="83" t="s">
        <v>119</v>
      </c>
      <c r="B4033" s="80">
        <v>80</v>
      </c>
      <c r="C4033" s="80">
        <v>0</v>
      </c>
      <c r="D4033" s="80">
        <v>0</v>
      </c>
      <c r="E4033" s="80">
        <v>0</v>
      </c>
      <c r="F4033" s="80">
        <v>0</v>
      </c>
      <c r="G4033" s="80">
        <v>0</v>
      </c>
      <c r="H4033" s="80">
        <f t="shared" si="165"/>
        <v>3170</v>
      </c>
      <c r="I4033" s="80">
        <v>0</v>
      </c>
      <c r="J4033" s="80">
        <v>32</v>
      </c>
      <c r="K4033" s="78">
        <v>126400</v>
      </c>
    </row>
    <row r="4034" spans="1:11">
      <c r="A4034" s="83" t="s">
        <v>119</v>
      </c>
      <c r="B4034" s="80">
        <v>80</v>
      </c>
      <c r="C4034" s="80">
        <v>0</v>
      </c>
      <c r="D4034" s="80">
        <v>0</v>
      </c>
      <c r="E4034" s="80">
        <v>0</v>
      </c>
      <c r="F4034" s="80">
        <v>0</v>
      </c>
      <c r="G4034" s="80">
        <v>0</v>
      </c>
      <c r="H4034" s="80">
        <f t="shared" si="165"/>
        <v>3240</v>
      </c>
      <c r="I4034" s="80">
        <v>0</v>
      </c>
      <c r="J4034" s="80">
        <v>33</v>
      </c>
      <c r="K4034" s="78">
        <v>141200</v>
      </c>
    </row>
    <row r="4035" spans="1:11">
      <c r="A4035" s="83" t="s">
        <v>119</v>
      </c>
      <c r="B4035" s="80">
        <v>80</v>
      </c>
      <c r="C4035" s="80">
        <v>0</v>
      </c>
      <c r="D4035" s="80">
        <v>0</v>
      </c>
      <c r="E4035" s="80">
        <v>0</v>
      </c>
      <c r="F4035" s="80">
        <v>0</v>
      </c>
      <c r="G4035" s="80">
        <v>0</v>
      </c>
      <c r="H4035" s="80">
        <f t="shared" si="165"/>
        <v>3310</v>
      </c>
      <c r="I4035" s="80">
        <v>0</v>
      </c>
      <c r="J4035" s="80">
        <v>34</v>
      </c>
      <c r="K4035" s="78">
        <v>156800</v>
      </c>
    </row>
    <row r="4036" spans="1:11">
      <c r="A4036" s="83" t="s">
        <v>119</v>
      </c>
      <c r="B4036" s="80">
        <v>80</v>
      </c>
      <c r="C4036" s="80">
        <v>0</v>
      </c>
      <c r="D4036" s="80">
        <v>0</v>
      </c>
      <c r="E4036" s="80">
        <v>0</v>
      </c>
      <c r="F4036" s="80">
        <v>0</v>
      </c>
      <c r="G4036" s="80">
        <v>0</v>
      </c>
      <c r="H4036" s="80">
        <f t="shared" si="165"/>
        <v>3380</v>
      </c>
      <c r="I4036" s="80">
        <v>0</v>
      </c>
      <c r="J4036" s="80">
        <v>35</v>
      </c>
      <c r="K4036" s="78">
        <v>174000</v>
      </c>
    </row>
    <row r="4037" spans="1:11">
      <c r="A4037" s="83" t="s">
        <v>119</v>
      </c>
      <c r="B4037" s="80">
        <v>80</v>
      </c>
      <c r="C4037" s="80">
        <v>0</v>
      </c>
      <c r="D4037" s="80">
        <v>0</v>
      </c>
      <c r="E4037" s="80">
        <v>0</v>
      </c>
      <c r="F4037" s="80">
        <v>0</v>
      </c>
      <c r="G4037" s="80">
        <v>0</v>
      </c>
      <c r="H4037" s="80">
        <f t="shared" si="165"/>
        <v>3450</v>
      </c>
      <c r="I4037" s="80">
        <v>0</v>
      </c>
      <c r="J4037" s="80">
        <v>36</v>
      </c>
      <c r="K4037" s="78">
        <v>192800</v>
      </c>
    </row>
    <row r="4038" spans="1:11">
      <c r="A4038" s="83" t="s">
        <v>119</v>
      </c>
      <c r="B4038" s="80">
        <v>80</v>
      </c>
      <c r="C4038" s="80">
        <v>0</v>
      </c>
      <c r="D4038" s="80">
        <v>0</v>
      </c>
      <c r="E4038" s="80">
        <v>0</v>
      </c>
      <c r="F4038" s="80">
        <v>0</v>
      </c>
      <c r="G4038" s="80">
        <v>0</v>
      </c>
      <c r="H4038" s="80">
        <f t="shared" si="165"/>
        <v>3520</v>
      </c>
      <c r="I4038" s="80">
        <v>0</v>
      </c>
      <c r="J4038" s="80">
        <v>37</v>
      </c>
      <c r="K4038" s="78">
        <v>214000</v>
      </c>
    </row>
    <row r="4039" spans="1:11">
      <c r="A4039" s="83" t="s">
        <v>119</v>
      </c>
      <c r="B4039" s="80">
        <v>80</v>
      </c>
      <c r="C4039" s="80">
        <v>0</v>
      </c>
      <c r="D4039" s="80">
        <v>0</v>
      </c>
      <c r="E4039" s="80">
        <v>0</v>
      </c>
      <c r="F4039" s="80">
        <v>0</v>
      </c>
      <c r="G4039" s="80">
        <v>0</v>
      </c>
      <c r="H4039" s="80">
        <f t="shared" si="165"/>
        <v>3590</v>
      </c>
      <c r="I4039" s="80">
        <v>0</v>
      </c>
      <c r="J4039" s="80">
        <v>38</v>
      </c>
      <c r="K4039" s="78">
        <v>236000</v>
      </c>
    </row>
    <row r="4040" spans="1:11">
      <c r="A4040" s="83" t="s">
        <v>119</v>
      </c>
      <c r="B4040" s="80">
        <v>80</v>
      </c>
      <c r="C4040" s="80">
        <v>0</v>
      </c>
      <c r="D4040" s="80">
        <v>0</v>
      </c>
      <c r="E4040" s="80">
        <v>0</v>
      </c>
      <c r="F4040" s="80">
        <v>0</v>
      </c>
      <c r="G4040" s="80">
        <v>0</v>
      </c>
      <c r="H4040" s="80">
        <f t="shared" si="165"/>
        <v>3660</v>
      </c>
      <c r="I4040" s="80">
        <v>0</v>
      </c>
      <c r="J4040" s="80">
        <v>39</v>
      </c>
      <c r="K4040" s="78">
        <v>260000</v>
      </c>
    </row>
    <row r="4041" spans="1:11">
      <c r="A4041" s="83" t="s">
        <v>119</v>
      </c>
      <c r="B4041" s="80">
        <v>80</v>
      </c>
      <c r="C4041" s="80">
        <v>0</v>
      </c>
      <c r="D4041" s="80">
        <v>0</v>
      </c>
      <c r="E4041" s="80">
        <v>0</v>
      </c>
      <c r="F4041" s="80">
        <v>0</v>
      </c>
      <c r="G4041" s="80">
        <v>0</v>
      </c>
      <c r="H4041" s="80">
        <f t="shared" si="165"/>
        <v>3730</v>
      </c>
      <c r="I4041" s="80">
        <v>0</v>
      </c>
      <c r="J4041" s="80">
        <v>40</v>
      </c>
      <c r="K4041" s="78">
        <v>284000</v>
      </c>
    </row>
    <row r="4042" spans="1:11">
      <c r="A4042" s="83" t="s">
        <v>119</v>
      </c>
      <c r="B4042" s="80">
        <v>80</v>
      </c>
      <c r="C4042" s="80">
        <v>0</v>
      </c>
      <c r="D4042" s="80">
        <v>0</v>
      </c>
      <c r="E4042" s="80">
        <v>0</v>
      </c>
      <c r="F4042" s="80">
        <v>0</v>
      </c>
      <c r="G4042" s="80">
        <v>0</v>
      </c>
      <c r="H4042" s="80">
        <f t="shared" si="165"/>
        <v>3800</v>
      </c>
      <c r="I4042" s="80">
        <v>0</v>
      </c>
      <c r="J4042" s="80">
        <v>41</v>
      </c>
      <c r="K4042" s="78">
        <v>312000</v>
      </c>
    </row>
    <row r="4043" spans="1:11">
      <c r="A4043" s="83" t="s">
        <v>119</v>
      </c>
      <c r="B4043" s="80">
        <v>80</v>
      </c>
      <c r="C4043" s="80">
        <v>0</v>
      </c>
      <c r="D4043" s="80">
        <v>0</v>
      </c>
      <c r="E4043" s="80">
        <v>0</v>
      </c>
      <c r="F4043" s="80">
        <v>0</v>
      </c>
      <c r="G4043" s="80">
        <v>0</v>
      </c>
      <c r="H4043" s="80">
        <f t="shared" si="165"/>
        <v>3870</v>
      </c>
      <c r="I4043" s="80">
        <v>0</v>
      </c>
      <c r="J4043" s="80">
        <v>42</v>
      </c>
      <c r="K4043" s="78">
        <v>342000</v>
      </c>
    </row>
    <row r="4044" spans="1:11">
      <c r="A4044" s="83" t="s">
        <v>119</v>
      </c>
      <c r="B4044" s="80">
        <v>80</v>
      </c>
      <c r="C4044" s="80">
        <v>0</v>
      </c>
      <c r="D4044" s="80">
        <v>0</v>
      </c>
      <c r="E4044" s="80">
        <v>0</v>
      </c>
      <c r="F4044" s="80">
        <v>0</v>
      </c>
      <c r="G4044" s="80">
        <v>0</v>
      </c>
      <c r="H4044" s="80">
        <f t="shared" si="165"/>
        <v>3940</v>
      </c>
      <c r="I4044" s="80">
        <v>0</v>
      </c>
      <c r="J4044" s="80">
        <v>43</v>
      </c>
      <c r="K4044" s="78">
        <v>374000</v>
      </c>
    </row>
    <row r="4045" spans="1:11">
      <c r="A4045" s="83" t="s">
        <v>119</v>
      </c>
      <c r="B4045" s="80">
        <v>80</v>
      </c>
      <c r="C4045" s="80">
        <v>0</v>
      </c>
      <c r="D4045" s="80">
        <v>0</v>
      </c>
      <c r="E4045" s="80">
        <v>0</v>
      </c>
      <c r="F4045" s="80">
        <v>0</v>
      </c>
      <c r="G4045" s="80">
        <v>0</v>
      </c>
      <c r="H4045" s="80">
        <f t="shared" si="165"/>
        <v>4010</v>
      </c>
      <c r="I4045" s="80">
        <v>0</v>
      </c>
      <c r="J4045" s="80">
        <v>44</v>
      </c>
      <c r="K4045" s="78">
        <v>408000</v>
      </c>
    </row>
    <row r="4046" spans="1:11">
      <c r="A4046" s="83" t="s">
        <v>119</v>
      </c>
      <c r="B4046" s="80">
        <v>80</v>
      </c>
      <c r="C4046" s="80">
        <v>0</v>
      </c>
      <c r="D4046" s="80">
        <v>0</v>
      </c>
      <c r="E4046" s="80">
        <v>0</v>
      </c>
      <c r="F4046" s="80">
        <v>0</v>
      </c>
      <c r="G4046" s="80">
        <v>0</v>
      </c>
      <c r="H4046" s="80">
        <f t="shared" si="165"/>
        <v>4080</v>
      </c>
      <c r="I4046" s="80">
        <v>0</v>
      </c>
      <c r="J4046" s="80">
        <v>45</v>
      </c>
      <c r="K4046" s="78">
        <v>444000</v>
      </c>
    </row>
    <row r="4047" spans="1:11">
      <c r="A4047" s="83" t="s">
        <v>119</v>
      </c>
      <c r="B4047" s="80">
        <v>80</v>
      </c>
      <c r="C4047" s="80">
        <v>0</v>
      </c>
      <c r="D4047" s="80">
        <v>0</v>
      </c>
      <c r="E4047" s="80">
        <v>0</v>
      </c>
      <c r="F4047" s="80">
        <v>0</v>
      </c>
      <c r="G4047" s="80">
        <v>0</v>
      </c>
      <c r="H4047" s="80">
        <f t="shared" si="165"/>
        <v>4150</v>
      </c>
      <c r="I4047" s="80">
        <v>0</v>
      </c>
      <c r="J4047" s="80">
        <v>46</v>
      </c>
      <c r="K4047" s="78">
        <v>484000</v>
      </c>
    </row>
    <row r="4048" spans="1:11">
      <c r="A4048" s="83" t="s">
        <v>119</v>
      </c>
      <c r="B4048" s="80">
        <v>80</v>
      </c>
      <c r="C4048" s="80">
        <v>0</v>
      </c>
      <c r="D4048" s="80">
        <v>0</v>
      </c>
      <c r="E4048" s="80">
        <v>0</v>
      </c>
      <c r="F4048" s="80">
        <v>0</v>
      </c>
      <c r="G4048" s="80">
        <v>0</v>
      </c>
      <c r="H4048" s="80">
        <f t="shared" si="165"/>
        <v>4220</v>
      </c>
      <c r="I4048" s="80">
        <v>0</v>
      </c>
      <c r="J4048" s="80">
        <v>47</v>
      </c>
      <c r="K4048" s="78">
        <v>524000</v>
      </c>
    </row>
    <row r="4049" spans="1:11">
      <c r="A4049" s="83" t="s">
        <v>119</v>
      </c>
      <c r="B4049" s="80">
        <v>80</v>
      </c>
      <c r="C4049" s="80">
        <v>0</v>
      </c>
      <c r="D4049" s="80">
        <v>0</v>
      </c>
      <c r="E4049" s="80">
        <v>0</v>
      </c>
      <c r="F4049" s="80">
        <v>0</v>
      </c>
      <c r="G4049" s="80">
        <v>0</v>
      </c>
      <c r="H4049" s="80">
        <f t="shared" si="165"/>
        <v>4290</v>
      </c>
      <c r="I4049" s="80">
        <v>0</v>
      </c>
      <c r="J4049" s="80">
        <v>48</v>
      </c>
      <c r="K4049" s="78">
        <v>568000</v>
      </c>
    </row>
    <row r="4050" spans="1:11">
      <c r="A4050" s="83" t="s">
        <v>119</v>
      </c>
      <c r="B4050" s="80">
        <v>80</v>
      </c>
      <c r="C4050" s="80">
        <v>0</v>
      </c>
      <c r="D4050" s="80">
        <v>0</v>
      </c>
      <c r="E4050" s="80">
        <v>0</v>
      </c>
      <c r="F4050" s="80">
        <v>0</v>
      </c>
      <c r="G4050" s="80">
        <v>0</v>
      </c>
      <c r="H4050" s="80">
        <f t="shared" si="165"/>
        <v>4360</v>
      </c>
      <c r="I4050" s="80">
        <v>0</v>
      </c>
      <c r="J4050" s="80">
        <v>49</v>
      </c>
      <c r="K4050" s="78">
        <v>616000</v>
      </c>
    </row>
    <row r="4051" spans="1:11">
      <c r="A4051" s="83" t="s">
        <v>119</v>
      </c>
      <c r="B4051" s="80">
        <v>80</v>
      </c>
      <c r="C4051" s="80">
        <v>0</v>
      </c>
      <c r="D4051" s="80">
        <v>0</v>
      </c>
      <c r="E4051" s="80">
        <v>0</v>
      </c>
      <c r="F4051" s="80">
        <v>0</v>
      </c>
      <c r="G4051" s="80">
        <v>0</v>
      </c>
      <c r="H4051" s="80">
        <f t="shared" si="165"/>
        <v>4430</v>
      </c>
      <c r="I4051" s="80">
        <v>0</v>
      </c>
      <c r="J4051" s="80">
        <v>50</v>
      </c>
      <c r="K4051" s="78">
        <v>668000</v>
      </c>
    </row>
    <row r="4052" spans="1:11">
      <c r="A4052" s="83" t="s">
        <v>119</v>
      </c>
      <c r="B4052" s="80">
        <v>80</v>
      </c>
      <c r="C4052" s="80">
        <v>0</v>
      </c>
      <c r="D4052" s="80">
        <v>0</v>
      </c>
      <c r="E4052" s="80">
        <v>0</v>
      </c>
      <c r="F4052" s="80">
        <v>0</v>
      </c>
      <c r="G4052" s="80">
        <v>0</v>
      </c>
      <c r="H4052" s="80">
        <f t="shared" si="165"/>
        <v>4500</v>
      </c>
      <c r="I4052" s="80">
        <v>0</v>
      </c>
      <c r="J4052" s="80">
        <v>51</v>
      </c>
      <c r="K4052" s="78">
        <v>722000</v>
      </c>
    </row>
    <row r="4053" spans="1:11">
      <c r="A4053" s="83" t="s">
        <v>119</v>
      </c>
      <c r="B4053" s="80">
        <v>80</v>
      </c>
      <c r="C4053" s="80">
        <v>0</v>
      </c>
      <c r="D4053" s="80">
        <v>0</v>
      </c>
      <c r="E4053" s="80">
        <v>0</v>
      </c>
      <c r="F4053" s="80">
        <v>0</v>
      </c>
      <c r="G4053" s="80">
        <v>0</v>
      </c>
      <c r="H4053" s="80">
        <f t="shared" si="165"/>
        <v>4570</v>
      </c>
      <c r="I4053" s="80">
        <v>0</v>
      </c>
      <c r="J4053" s="80">
        <v>52</v>
      </c>
      <c r="K4053" s="78">
        <v>780000</v>
      </c>
    </row>
    <row r="4054" spans="1:11">
      <c r="A4054" s="83" t="s">
        <v>119</v>
      </c>
      <c r="B4054" s="80">
        <v>80</v>
      </c>
      <c r="C4054" s="80">
        <v>0</v>
      </c>
      <c r="D4054" s="80">
        <v>0</v>
      </c>
      <c r="E4054" s="80">
        <v>0</v>
      </c>
      <c r="F4054" s="80">
        <v>0</v>
      </c>
      <c r="G4054" s="80">
        <v>0</v>
      </c>
      <c r="H4054" s="80">
        <f t="shared" si="165"/>
        <v>4640</v>
      </c>
      <c r="I4054" s="80">
        <v>0</v>
      </c>
      <c r="J4054" s="80">
        <v>53</v>
      </c>
      <c r="K4054" s="78">
        <v>840000</v>
      </c>
    </row>
    <row r="4055" spans="1:11">
      <c r="A4055" s="83" t="s">
        <v>119</v>
      </c>
      <c r="B4055" s="80">
        <v>80</v>
      </c>
      <c r="C4055" s="80">
        <v>0</v>
      </c>
      <c r="D4055" s="80">
        <v>0</v>
      </c>
      <c r="E4055" s="80">
        <v>0</v>
      </c>
      <c r="F4055" s="80">
        <v>0</v>
      </c>
      <c r="G4055" s="80">
        <v>0</v>
      </c>
      <c r="H4055" s="80">
        <f t="shared" si="165"/>
        <v>4710</v>
      </c>
      <c r="I4055" s="80">
        <v>0</v>
      </c>
      <c r="J4055" s="80">
        <v>54</v>
      </c>
      <c r="K4055" s="78">
        <v>906000</v>
      </c>
    </row>
    <row r="4056" spans="1:11">
      <c r="A4056" s="83" t="s">
        <v>119</v>
      </c>
      <c r="B4056" s="80">
        <v>80</v>
      </c>
      <c r="C4056" s="80">
        <v>0</v>
      </c>
      <c r="D4056" s="80">
        <v>0</v>
      </c>
      <c r="E4056" s="80">
        <v>0</v>
      </c>
      <c r="F4056" s="80">
        <v>0</v>
      </c>
      <c r="G4056" s="80">
        <v>0</v>
      </c>
      <c r="H4056" s="80">
        <f t="shared" si="165"/>
        <v>4780</v>
      </c>
      <c r="I4056" s="80">
        <v>0</v>
      </c>
      <c r="J4056" s="80">
        <v>55</v>
      </c>
      <c r="K4056" s="78">
        <v>976000</v>
      </c>
    </row>
    <row r="4057" spans="1:11">
      <c r="A4057" s="83" t="s">
        <v>119</v>
      </c>
      <c r="B4057" s="80">
        <v>80</v>
      </c>
      <c r="C4057" s="80">
        <v>0</v>
      </c>
      <c r="D4057" s="80">
        <v>0</v>
      </c>
      <c r="E4057" s="80">
        <v>0</v>
      </c>
      <c r="F4057" s="80">
        <v>0</v>
      </c>
      <c r="G4057" s="80">
        <v>0</v>
      </c>
      <c r="H4057" s="80">
        <f t="shared" si="165"/>
        <v>4850</v>
      </c>
      <c r="I4057" s="80">
        <v>0</v>
      </c>
      <c r="J4057" s="80">
        <v>56</v>
      </c>
      <c r="K4057" s="78">
        <v>1048000</v>
      </c>
    </row>
    <row r="4058" spans="1:11">
      <c r="A4058" s="83" t="s">
        <v>119</v>
      </c>
      <c r="B4058" s="80">
        <v>80</v>
      </c>
      <c r="C4058" s="80">
        <v>0</v>
      </c>
      <c r="D4058" s="80">
        <v>0</v>
      </c>
      <c r="E4058" s="80">
        <v>0</v>
      </c>
      <c r="F4058" s="80">
        <v>0</v>
      </c>
      <c r="G4058" s="80">
        <v>0</v>
      </c>
      <c r="H4058" s="80">
        <f t="shared" si="165"/>
        <v>4920</v>
      </c>
      <c r="I4058" s="80">
        <v>0</v>
      </c>
      <c r="J4058" s="80">
        <v>57</v>
      </c>
      <c r="K4058" s="78">
        <v>1126000</v>
      </c>
    </row>
    <row r="4059" spans="1:11">
      <c r="A4059" s="83" t="s">
        <v>119</v>
      </c>
      <c r="B4059" s="80">
        <v>80</v>
      </c>
      <c r="C4059" s="80">
        <v>0</v>
      </c>
      <c r="D4059" s="80">
        <v>0</v>
      </c>
      <c r="E4059" s="80">
        <v>0</v>
      </c>
      <c r="F4059" s="80">
        <v>0</v>
      </c>
      <c r="G4059" s="80">
        <v>0</v>
      </c>
      <c r="H4059" s="80">
        <f t="shared" si="165"/>
        <v>4990</v>
      </c>
      <c r="I4059" s="80">
        <v>0</v>
      </c>
      <c r="J4059" s="80">
        <v>58</v>
      </c>
      <c r="K4059" s="78">
        <v>1210000</v>
      </c>
    </row>
    <row r="4060" spans="1:11">
      <c r="A4060" s="83" t="s">
        <v>119</v>
      </c>
      <c r="B4060" s="80">
        <v>80</v>
      </c>
      <c r="C4060" s="80">
        <v>0</v>
      </c>
      <c r="D4060" s="80">
        <v>0</v>
      </c>
      <c r="E4060" s="80">
        <v>0</v>
      </c>
      <c r="F4060" s="80">
        <v>0</v>
      </c>
      <c r="G4060" s="80">
        <v>0</v>
      </c>
      <c r="H4060" s="80">
        <f t="shared" si="165"/>
        <v>5060</v>
      </c>
      <c r="I4060" s="80">
        <v>0</v>
      </c>
      <c r="J4060" s="80">
        <v>59</v>
      </c>
      <c r="K4060" s="78">
        <v>1296000</v>
      </c>
    </row>
    <row r="4061" spans="1:11">
      <c r="A4061" s="83" t="s">
        <v>119</v>
      </c>
      <c r="B4061" s="80">
        <v>80</v>
      </c>
      <c r="C4061" s="80">
        <v>0</v>
      </c>
      <c r="D4061" s="80">
        <v>0</v>
      </c>
      <c r="E4061" s="80">
        <v>0</v>
      </c>
      <c r="F4061" s="80">
        <v>0</v>
      </c>
      <c r="G4061" s="80">
        <v>0</v>
      </c>
      <c r="H4061" s="80">
        <f t="shared" si="165"/>
        <v>5130</v>
      </c>
      <c r="I4061" s="80">
        <v>0</v>
      </c>
      <c r="J4061" s="80">
        <v>60</v>
      </c>
      <c r="K4061" s="78">
        <v>1390000</v>
      </c>
    </row>
    <row r="4062" spans="1:11">
      <c r="A4062" s="83" t="s">
        <v>119</v>
      </c>
      <c r="B4062" s="80">
        <v>80</v>
      </c>
      <c r="C4062" s="80">
        <v>0</v>
      </c>
      <c r="D4062" s="80">
        <v>0</v>
      </c>
      <c r="E4062" s="80">
        <v>0</v>
      </c>
      <c r="F4062" s="80">
        <v>0</v>
      </c>
      <c r="G4062" s="80">
        <v>0</v>
      </c>
      <c r="H4062" s="80">
        <f t="shared" si="165"/>
        <v>5200</v>
      </c>
      <c r="I4062" s="80">
        <v>0</v>
      </c>
      <c r="J4062" s="80">
        <v>61</v>
      </c>
      <c r="K4062" s="78">
        <v>1488000</v>
      </c>
    </row>
    <row r="4063" spans="1:11">
      <c r="A4063" s="83" t="s">
        <v>119</v>
      </c>
      <c r="B4063" s="80">
        <v>80</v>
      </c>
      <c r="C4063" s="80">
        <v>0</v>
      </c>
      <c r="D4063" s="80">
        <v>0</v>
      </c>
      <c r="E4063" s="80">
        <v>0</v>
      </c>
      <c r="F4063" s="80">
        <v>0</v>
      </c>
      <c r="G4063" s="80">
        <v>0</v>
      </c>
      <c r="H4063" s="80">
        <f t="shared" si="165"/>
        <v>5270</v>
      </c>
      <c r="I4063" s="80">
        <v>0</v>
      </c>
      <c r="J4063" s="80">
        <v>62</v>
      </c>
      <c r="K4063" s="78">
        <v>1592000</v>
      </c>
    </row>
    <row r="4064" spans="1:11">
      <c r="A4064" s="83" t="s">
        <v>119</v>
      </c>
      <c r="B4064" s="80">
        <v>80</v>
      </c>
      <c r="C4064" s="80">
        <v>0</v>
      </c>
      <c r="D4064" s="80">
        <v>0</v>
      </c>
      <c r="E4064" s="80">
        <v>0</v>
      </c>
      <c r="F4064" s="80">
        <v>0</v>
      </c>
      <c r="G4064" s="80">
        <v>0</v>
      </c>
      <c r="H4064" s="80">
        <f t="shared" si="165"/>
        <v>5340</v>
      </c>
      <c r="I4064" s="80">
        <v>0</v>
      </c>
      <c r="J4064" s="80">
        <v>63</v>
      </c>
      <c r="K4064" s="78">
        <v>1702000</v>
      </c>
    </row>
    <row r="4065" spans="1:11">
      <c r="A4065" s="83" t="s">
        <v>119</v>
      </c>
      <c r="B4065" s="80">
        <v>80</v>
      </c>
      <c r="C4065" s="80">
        <v>0</v>
      </c>
      <c r="D4065" s="80">
        <v>0</v>
      </c>
      <c r="E4065" s="80">
        <v>0</v>
      </c>
      <c r="F4065" s="80">
        <v>0</v>
      </c>
      <c r="G4065" s="80">
        <v>0</v>
      </c>
      <c r="H4065" s="80">
        <f t="shared" si="165"/>
        <v>5410</v>
      </c>
      <c r="I4065" s="80">
        <v>0</v>
      </c>
      <c r="J4065" s="80">
        <v>64</v>
      </c>
      <c r="K4065" s="78">
        <v>1816000</v>
      </c>
    </row>
    <row r="4066" spans="1:11">
      <c r="A4066" s="83" t="s">
        <v>119</v>
      </c>
      <c r="B4066" s="80">
        <v>80</v>
      </c>
      <c r="C4066" s="80">
        <v>0</v>
      </c>
      <c r="D4066" s="80">
        <v>0</v>
      </c>
      <c r="E4066" s="80">
        <v>0</v>
      </c>
      <c r="F4066" s="80">
        <v>0</v>
      </c>
      <c r="G4066" s="80">
        <v>0</v>
      </c>
      <c r="H4066" s="80">
        <f t="shared" si="165"/>
        <v>5480</v>
      </c>
      <c r="I4066" s="80">
        <v>0</v>
      </c>
      <c r="J4066" s="80">
        <v>65</v>
      </c>
      <c r="K4066" s="78">
        <v>1940000</v>
      </c>
    </row>
    <row r="4067" spans="1:11">
      <c r="A4067" s="83" t="s">
        <v>119</v>
      </c>
      <c r="B4067" s="80">
        <v>80</v>
      </c>
      <c r="C4067" s="80">
        <v>0</v>
      </c>
      <c r="D4067" s="80">
        <v>0</v>
      </c>
      <c r="E4067" s="80">
        <v>0</v>
      </c>
      <c r="F4067" s="80">
        <v>0</v>
      </c>
      <c r="G4067" s="80">
        <v>0</v>
      </c>
      <c r="H4067" s="80">
        <f t="shared" ref="H4067:H4081" si="166">1000+70*(J4067-1)</f>
        <v>5550</v>
      </c>
      <c r="I4067" s="80">
        <v>0</v>
      </c>
      <c r="J4067" s="80">
        <v>66</v>
      </c>
      <c r="K4067" s="78">
        <v>2066000</v>
      </c>
    </row>
    <row r="4068" spans="1:11">
      <c r="A4068" s="83" t="s">
        <v>119</v>
      </c>
      <c r="B4068" s="80">
        <v>80</v>
      </c>
      <c r="C4068" s="80">
        <v>0</v>
      </c>
      <c r="D4068" s="80">
        <v>0</v>
      </c>
      <c r="E4068" s="80">
        <v>0</v>
      </c>
      <c r="F4068" s="80">
        <v>0</v>
      </c>
      <c r="G4068" s="80">
        <v>0</v>
      </c>
      <c r="H4068" s="80">
        <f t="shared" si="166"/>
        <v>5620</v>
      </c>
      <c r="I4068" s="80">
        <v>0</v>
      </c>
      <c r="J4068" s="80">
        <v>67</v>
      </c>
      <c r="K4068" s="78">
        <v>2204000</v>
      </c>
    </row>
    <row r="4069" spans="1:11">
      <c r="A4069" s="83" t="s">
        <v>119</v>
      </c>
      <c r="B4069" s="80">
        <v>80</v>
      </c>
      <c r="C4069" s="80">
        <v>0</v>
      </c>
      <c r="D4069" s="80">
        <v>0</v>
      </c>
      <c r="E4069" s="80">
        <v>0</v>
      </c>
      <c r="F4069" s="80">
        <v>0</v>
      </c>
      <c r="G4069" s="80">
        <v>0</v>
      </c>
      <c r="H4069" s="80">
        <f t="shared" si="166"/>
        <v>5690</v>
      </c>
      <c r="I4069" s="80">
        <v>0</v>
      </c>
      <c r="J4069" s="80">
        <v>68</v>
      </c>
      <c r="K4069" s="78">
        <v>2348000</v>
      </c>
    </row>
    <row r="4070" spans="1:11">
      <c r="A4070" s="83" t="s">
        <v>119</v>
      </c>
      <c r="B4070" s="80">
        <v>80</v>
      </c>
      <c r="C4070" s="80">
        <v>0</v>
      </c>
      <c r="D4070" s="80">
        <v>0</v>
      </c>
      <c r="E4070" s="80">
        <v>0</v>
      </c>
      <c r="F4070" s="80">
        <v>0</v>
      </c>
      <c r="G4070" s="80">
        <v>0</v>
      </c>
      <c r="H4070" s="80">
        <f t="shared" si="166"/>
        <v>5760</v>
      </c>
      <c r="I4070" s="80">
        <v>0</v>
      </c>
      <c r="J4070" s="80">
        <v>69</v>
      </c>
      <c r="K4070" s="78">
        <v>2498000</v>
      </c>
    </row>
    <row r="4071" spans="1:11">
      <c r="A4071" s="83" t="s">
        <v>119</v>
      </c>
      <c r="B4071" s="80">
        <v>80</v>
      </c>
      <c r="C4071" s="80">
        <v>0</v>
      </c>
      <c r="D4071" s="80">
        <v>0</v>
      </c>
      <c r="E4071" s="80">
        <v>0</v>
      </c>
      <c r="F4071" s="80">
        <v>0</v>
      </c>
      <c r="G4071" s="80">
        <v>0</v>
      </c>
      <c r="H4071" s="80">
        <f t="shared" si="166"/>
        <v>5830</v>
      </c>
      <c r="I4071" s="80">
        <v>0</v>
      </c>
      <c r="J4071" s="80">
        <v>70</v>
      </c>
      <c r="K4071" s="78">
        <v>2656000</v>
      </c>
    </row>
    <row r="4072" spans="1:11">
      <c r="A4072" s="83" t="s">
        <v>119</v>
      </c>
      <c r="B4072" s="80">
        <v>80</v>
      </c>
      <c r="C4072" s="80">
        <v>0</v>
      </c>
      <c r="D4072" s="80">
        <v>0</v>
      </c>
      <c r="E4072" s="80">
        <v>0</v>
      </c>
      <c r="F4072" s="80">
        <v>0</v>
      </c>
      <c r="G4072" s="80">
        <v>0</v>
      </c>
      <c r="H4072" s="80">
        <f t="shared" si="166"/>
        <v>5900</v>
      </c>
      <c r="I4072" s="80">
        <v>0</v>
      </c>
      <c r="J4072" s="80">
        <v>71</v>
      </c>
      <c r="K4072" s="78">
        <v>2824000</v>
      </c>
    </row>
    <row r="4073" spans="1:11">
      <c r="A4073" s="83" t="s">
        <v>119</v>
      </c>
      <c r="B4073" s="80">
        <v>80</v>
      </c>
      <c r="C4073" s="80">
        <v>0</v>
      </c>
      <c r="D4073" s="80">
        <v>0</v>
      </c>
      <c r="E4073" s="80">
        <v>0</v>
      </c>
      <c r="F4073" s="80">
        <v>0</v>
      </c>
      <c r="G4073" s="80">
        <v>0</v>
      </c>
      <c r="H4073" s="80">
        <f t="shared" si="166"/>
        <v>5970</v>
      </c>
      <c r="I4073" s="80">
        <v>0</v>
      </c>
      <c r="J4073" s="80">
        <v>72</v>
      </c>
      <c r="K4073" s="78">
        <v>2998000</v>
      </c>
    </row>
    <row r="4074" spans="1:11">
      <c r="A4074" s="83" t="s">
        <v>119</v>
      </c>
      <c r="B4074" s="80">
        <v>80</v>
      </c>
      <c r="C4074" s="80">
        <v>0</v>
      </c>
      <c r="D4074" s="80">
        <v>0</v>
      </c>
      <c r="E4074" s="80">
        <v>0</v>
      </c>
      <c r="F4074" s="80">
        <v>0</v>
      </c>
      <c r="G4074" s="80">
        <v>0</v>
      </c>
      <c r="H4074" s="80">
        <f t="shared" si="166"/>
        <v>6040</v>
      </c>
      <c r="I4074" s="80">
        <v>0</v>
      </c>
      <c r="J4074" s="80">
        <v>73</v>
      </c>
      <c r="K4074" s="78">
        <v>3184000</v>
      </c>
    </row>
    <row r="4075" spans="1:11">
      <c r="A4075" s="83" t="s">
        <v>119</v>
      </c>
      <c r="B4075" s="80">
        <v>80</v>
      </c>
      <c r="C4075" s="80">
        <v>0</v>
      </c>
      <c r="D4075" s="80">
        <v>0</v>
      </c>
      <c r="E4075" s="80">
        <v>0</v>
      </c>
      <c r="F4075" s="80">
        <v>0</v>
      </c>
      <c r="G4075" s="80">
        <v>0</v>
      </c>
      <c r="H4075" s="80">
        <f t="shared" si="166"/>
        <v>6110</v>
      </c>
      <c r="I4075" s="80">
        <v>0</v>
      </c>
      <c r="J4075" s="80">
        <v>74</v>
      </c>
      <c r="K4075" s="78">
        <v>3380000</v>
      </c>
    </row>
    <row r="4076" spans="1:11">
      <c r="A4076" s="83" t="s">
        <v>119</v>
      </c>
      <c r="B4076" s="80">
        <v>80</v>
      </c>
      <c r="C4076" s="80">
        <v>0</v>
      </c>
      <c r="D4076" s="80">
        <v>0</v>
      </c>
      <c r="E4076" s="80">
        <v>0</v>
      </c>
      <c r="F4076" s="80">
        <v>0</v>
      </c>
      <c r="G4076" s="80">
        <v>0</v>
      </c>
      <c r="H4076" s="80">
        <f t="shared" si="166"/>
        <v>6180</v>
      </c>
      <c r="I4076" s="80">
        <v>0</v>
      </c>
      <c r="J4076" s="80">
        <v>75</v>
      </c>
      <c r="K4076" s="78">
        <v>3584000</v>
      </c>
    </row>
    <row r="4077" spans="1:11">
      <c r="A4077" s="83" t="s">
        <v>119</v>
      </c>
      <c r="B4077" s="80">
        <v>80</v>
      </c>
      <c r="C4077" s="80">
        <v>0</v>
      </c>
      <c r="D4077" s="80">
        <v>0</v>
      </c>
      <c r="E4077" s="80">
        <v>0</v>
      </c>
      <c r="F4077" s="80">
        <v>0</v>
      </c>
      <c r="G4077" s="80">
        <v>0</v>
      </c>
      <c r="H4077" s="80">
        <f t="shared" si="166"/>
        <v>6250</v>
      </c>
      <c r="I4077" s="80">
        <v>0</v>
      </c>
      <c r="J4077" s="80">
        <v>76</v>
      </c>
      <c r="K4077" s="78">
        <v>3796000</v>
      </c>
    </row>
    <row r="4078" spans="1:11">
      <c r="A4078" s="83" t="s">
        <v>119</v>
      </c>
      <c r="B4078" s="80">
        <v>80</v>
      </c>
      <c r="C4078" s="80">
        <v>0</v>
      </c>
      <c r="D4078" s="80">
        <v>0</v>
      </c>
      <c r="E4078" s="80">
        <v>0</v>
      </c>
      <c r="F4078" s="80">
        <v>0</v>
      </c>
      <c r="G4078" s="80">
        <v>0</v>
      </c>
      <c r="H4078" s="80">
        <f t="shared" si="166"/>
        <v>6320</v>
      </c>
      <c r="I4078" s="80">
        <v>0</v>
      </c>
      <c r="J4078" s="80">
        <v>77</v>
      </c>
      <c r="K4078" s="78">
        <v>4022000</v>
      </c>
    </row>
    <row r="4079" spans="1:11">
      <c r="A4079" s="83" t="s">
        <v>119</v>
      </c>
      <c r="B4079" s="80">
        <v>80</v>
      </c>
      <c r="C4079" s="80">
        <v>0</v>
      </c>
      <c r="D4079" s="80">
        <v>0</v>
      </c>
      <c r="E4079" s="80">
        <v>0</v>
      </c>
      <c r="F4079" s="80">
        <v>0</v>
      </c>
      <c r="G4079" s="80">
        <v>0</v>
      </c>
      <c r="H4079" s="80">
        <f t="shared" si="166"/>
        <v>6390</v>
      </c>
      <c r="I4079" s="80">
        <v>0</v>
      </c>
      <c r="J4079" s="80">
        <v>78</v>
      </c>
      <c r="K4079" s="78">
        <v>4258000</v>
      </c>
    </row>
    <row r="4080" spans="1:11">
      <c r="A4080" s="83" t="s">
        <v>119</v>
      </c>
      <c r="B4080" s="80">
        <v>80</v>
      </c>
      <c r="C4080" s="80">
        <v>0</v>
      </c>
      <c r="D4080" s="80">
        <v>0</v>
      </c>
      <c r="E4080" s="80">
        <v>0</v>
      </c>
      <c r="F4080" s="80">
        <v>0</v>
      </c>
      <c r="G4080" s="80">
        <v>0</v>
      </c>
      <c r="H4080" s="80">
        <f t="shared" si="166"/>
        <v>6460</v>
      </c>
      <c r="I4080" s="80">
        <v>0</v>
      </c>
      <c r="J4080" s="80">
        <v>79</v>
      </c>
      <c r="K4080" s="78">
        <v>4508000</v>
      </c>
    </row>
    <row r="4081" spans="1:11">
      <c r="A4081" s="83" t="s">
        <v>119</v>
      </c>
      <c r="B4081" s="80">
        <v>80</v>
      </c>
      <c r="C4081" s="80">
        <v>0</v>
      </c>
      <c r="D4081" s="80">
        <v>0</v>
      </c>
      <c r="E4081" s="80">
        <v>0</v>
      </c>
      <c r="F4081" s="80">
        <v>0</v>
      </c>
      <c r="G4081" s="80">
        <v>0</v>
      </c>
      <c r="H4081" s="80">
        <f t="shared" si="166"/>
        <v>6530</v>
      </c>
      <c r="I4081" s="80">
        <v>0</v>
      </c>
      <c r="J4081" s="80">
        <v>80</v>
      </c>
      <c r="K4081" s="78">
        <v>4766000</v>
      </c>
    </row>
  </sheetData>
  <autoFilter ref="A1:K4081"/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T401"/>
  <sheetViews>
    <sheetView workbookViewId="0">
      <pane xSplit="1" ySplit="1" topLeftCell="D373" activePane="bottomRight" state="frozenSplit"/>
      <selection pane="topRight" activeCell="I1" sqref="I1"/>
      <selection pane="bottomLeft" activeCell="A24" sqref="A24"/>
      <selection pane="bottomRight" sqref="A1:T401"/>
    </sheetView>
  </sheetViews>
  <sheetFormatPr defaultColWidth="4.625" defaultRowHeight="12"/>
  <cols>
    <col min="1" max="9" width="12.5" style="71" bestFit="1" customWidth="1"/>
    <col min="10" max="14" width="9" style="71" bestFit="1" customWidth="1"/>
    <col min="15" max="15" width="12.5" style="71" bestFit="1" customWidth="1"/>
    <col min="16" max="18" width="9" style="71" bestFit="1" customWidth="1"/>
    <col min="19" max="19" width="10.75" style="71" customWidth="1"/>
    <col min="20" max="20" width="12.5" style="124" bestFit="1" customWidth="1"/>
    <col min="21" max="16384" width="4.625" style="124"/>
  </cols>
  <sheetData>
    <row r="1" spans="1:20">
      <c r="A1" s="122" t="s">
        <v>467</v>
      </c>
      <c r="B1" s="122" t="s">
        <v>468</v>
      </c>
      <c r="C1" s="122" t="s">
        <v>469</v>
      </c>
      <c r="D1" s="122" t="s">
        <v>470</v>
      </c>
      <c r="E1" s="122" t="s">
        <v>471</v>
      </c>
      <c r="F1" s="122" t="s">
        <v>472</v>
      </c>
      <c r="G1" s="122" t="s">
        <v>473</v>
      </c>
      <c r="H1" s="122" t="s">
        <v>474</v>
      </c>
      <c r="I1" s="122" t="s">
        <v>475</v>
      </c>
      <c r="J1" s="122" t="s">
        <v>476</v>
      </c>
      <c r="K1" s="122" t="s">
        <v>477</v>
      </c>
      <c r="L1" s="122" t="s">
        <v>478</v>
      </c>
      <c r="M1" s="122" t="s">
        <v>479</v>
      </c>
      <c r="N1" s="122" t="s">
        <v>480</v>
      </c>
      <c r="O1" s="122" t="s">
        <v>481</v>
      </c>
      <c r="P1" s="122" t="s">
        <v>482</v>
      </c>
      <c r="Q1" s="122" t="s">
        <v>483</v>
      </c>
      <c r="R1" s="122" t="s">
        <v>484</v>
      </c>
      <c r="S1" s="122" t="s">
        <v>485</v>
      </c>
      <c r="T1" s="123" t="s">
        <v>486</v>
      </c>
    </row>
    <row r="2" spans="1:20">
      <c r="A2" s="31" t="s">
        <v>487</v>
      </c>
      <c r="B2" s="121">
        <v>1</v>
      </c>
      <c r="C2" s="121">
        <v>0</v>
      </c>
      <c r="D2" s="121">
        <v>100</v>
      </c>
      <c r="E2" s="121">
        <v>0</v>
      </c>
      <c r="F2" s="121">
        <v>0</v>
      </c>
      <c r="G2" s="121">
        <v>0</v>
      </c>
      <c r="H2" s="121">
        <v>0</v>
      </c>
      <c r="I2" s="121">
        <v>0</v>
      </c>
      <c r="J2" s="121">
        <v>0</v>
      </c>
      <c r="K2" s="121">
        <v>0</v>
      </c>
      <c r="L2" s="121">
        <v>0</v>
      </c>
      <c r="M2" s="121">
        <v>0</v>
      </c>
      <c r="N2" s="121">
        <v>0</v>
      </c>
      <c r="O2" s="121">
        <v>0</v>
      </c>
      <c r="P2" s="121">
        <v>0</v>
      </c>
      <c r="Q2" s="121">
        <v>0</v>
      </c>
      <c r="R2" s="121">
        <v>0</v>
      </c>
      <c r="S2" s="121" t="s">
        <v>488</v>
      </c>
      <c r="T2" s="121">
        <v>30</v>
      </c>
    </row>
    <row r="3" spans="1:20">
      <c r="A3" s="31" t="s">
        <v>487</v>
      </c>
      <c r="B3" s="121">
        <v>2</v>
      </c>
      <c r="C3" s="121">
        <v>120</v>
      </c>
      <c r="D3" s="121">
        <v>150</v>
      </c>
      <c r="E3" s="121">
        <v>0</v>
      </c>
      <c r="F3" s="121">
        <v>0</v>
      </c>
      <c r="G3" s="121">
        <v>0</v>
      </c>
      <c r="H3" s="121">
        <v>0</v>
      </c>
      <c r="I3" s="121">
        <v>0</v>
      </c>
      <c r="J3" s="121">
        <v>0</v>
      </c>
      <c r="K3" s="121">
        <v>0</v>
      </c>
      <c r="L3" s="121">
        <v>0</v>
      </c>
      <c r="M3" s="121">
        <v>0</v>
      </c>
      <c r="N3" s="121">
        <v>0</v>
      </c>
      <c r="O3" s="121">
        <v>0</v>
      </c>
      <c r="P3" s="121">
        <v>0</v>
      </c>
      <c r="Q3" s="121">
        <v>0</v>
      </c>
      <c r="R3" s="121">
        <v>0</v>
      </c>
      <c r="S3" s="121" t="s">
        <v>488</v>
      </c>
      <c r="T3" s="121" t="s">
        <v>489</v>
      </c>
    </row>
    <row r="4" spans="1:20">
      <c r="A4" s="31" t="s">
        <v>487</v>
      </c>
      <c r="B4" s="121">
        <v>3</v>
      </c>
      <c r="C4" s="121">
        <v>240</v>
      </c>
      <c r="D4" s="121">
        <v>200</v>
      </c>
      <c r="E4" s="121">
        <v>0</v>
      </c>
      <c r="F4" s="121">
        <v>0</v>
      </c>
      <c r="G4" s="121">
        <v>0</v>
      </c>
      <c r="H4" s="121">
        <v>0</v>
      </c>
      <c r="I4" s="121">
        <v>0</v>
      </c>
      <c r="J4" s="121">
        <v>0</v>
      </c>
      <c r="K4" s="121">
        <v>0</v>
      </c>
      <c r="L4" s="121">
        <v>0</v>
      </c>
      <c r="M4" s="121">
        <v>0</v>
      </c>
      <c r="N4" s="121">
        <v>0</v>
      </c>
      <c r="O4" s="121">
        <v>0</v>
      </c>
      <c r="P4" s="121">
        <v>0</v>
      </c>
      <c r="Q4" s="121">
        <v>0</v>
      </c>
      <c r="R4" s="121">
        <v>0</v>
      </c>
      <c r="S4" s="121" t="s">
        <v>488</v>
      </c>
      <c r="T4" s="121" t="s">
        <v>489</v>
      </c>
    </row>
    <row r="5" spans="1:20">
      <c r="A5" s="31" t="s">
        <v>487</v>
      </c>
      <c r="B5" s="121">
        <v>4</v>
      </c>
      <c r="C5" s="121">
        <v>480</v>
      </c>
      <c r="D5" s="121">
        <v>250</v>
      </c>
      <c r="E5" s="121">
        <v>0</v>
      </c>
      <c r="F5" s="121">
        <v>0</v>
      </c>
      <c r="G5" s="121">
        <v>0</v>
      </c>
      <c r="H5" s="121">
        <v>0</v>
      </c>
      <c r="I5" s="121">
        <v>0</v>
      </c>
      <c r="J5" s="121">
        <v>0</v>
      </c>
      <c r="K5" s="121">
        <v>0</v>
      </c>
      <c r="L5" s="121">
        <v>0</v>
      </c>
      <c r="M5" s="121">
        <v>0</v>
      </c>
      <c r="N5" s="121">
        <v>0</v>
      </c>
      <c r="O5" s="121">
        <v>0</v>
      </c>
      <c r="P5" s="121">
        <v>0</v>
      </c>
      <c r="Q5" s="121">
        <v>0</v>
      </c>
      <c r="R5" s="121">
        <v>0</v>
      </c>
      <c r="S5" s="121" t="s">
        <v>488</v>
      </c>
      <c r="T5" s="121" t="s">
        <v>490</v>
      </c>
    </row>
    <row r="6" spans="1:20">
      <c r="A6" s="31" t="s">
        <v>487</v>
      </c>
      <c r="B6" s="121">
        <v>5</v>
      </c>
      <c r="C6" s="121">
        <v>960</v>
      </c>
      <c r="D6" s="121">
        <v>300</v>
      </c>
      <c r="E6" s="121">
        <v>0</v>
      </c>
      <c r="F6" s="121">
        <v>0</v>
      </c>
      <c r="G6" s="121">
        <v>0</v>
      </c>
      <c r="H6" s="121">
        <v>0</v>
      </c>
      <c r="I6" s="121">
        <v>0</v>
      </c>
      <c r="J6" s="121">
        <v>0</v>
      </c>
      <c r="K6" s="121">
        <v>0</v>
      </c>
      <c r="L6" s="121">
        <v>0</v>
      </c>
      <c r="M6" s="121">
        <v>0</v>
      </c>
      <c r="N6" s="121">
        <v>0</v>
      </c>
      <c r="O6" s="121">
        <v>0</v>
      </c>
      <c r="P6" s="121">
        <v>0</v>
      </c>
      <c r="Q6" s="121">
        <v>0</v>
      </c>
      <c r="R6" s="121">
        <v>0</v>
      </c>
      <c r="S6" s="121" t="s">
        <v>488</v>
      </c>
      <c r="T6" s="121" t="s">
        <v>490</v>
      </c>
    </row>
    <row r="7" spans="1:20">
      <c r="A7" s="31" t="s">
        <v>487</v>
      </c>
      <c r="B7" s="121">
        <v>6</v>
      </c>
      <c r="C7" s="121">
        <v>1920</v>
      </c>
      <c r="D7" s="121">
        <v>350</v>
      </c>
      <c r="E7" s="121">
        <v>0</v>
      </c>
      <c r="F7" s="121">
        <v>0</v>
      </c>
      <c r="G7" s="121">
        <v>0</v>
      </c>
      <c r="H7" s="121">
        <v>0</v>
      </c>
      <c r="I7" s="121">
        <v>0</v>
      </c>
      <c r="J7" s="121">
        <v>0</v>
      </c>
      <c r="K7" s="121">
        <v>0</v>
      </c>
      <c r="L7" s="121">
        <v>0</v>
      </c>
      <c r="M7" s="121">
        <v>0</v>
      </c>
      <c r="N7" s="121">
        <v>0</v>
      </c>
      <c r="O7" s="121">
        <v>0</v>
      </c>
      <c r="P7" s="121">
        <v>0</v>
      </c>
      <c r="Q7" s="121">
        <v>0</v>
      </c>
      <c r="R7" s="121">
        <v>0</v>
      </c>
      <c r="S7" s="121" t="s">
        <v>488</v>
      </c>
      <c r="T7" s="121" t="s">
        <v>490</v>
      </c>
    </row>
    <row r="8" spans="1:20">
      <c r="A8" s="31" t="s">
        <v>487</v>
      </c>
      <c r="B8" s="121">
        <v>7</v>
      </c>
      <c r="C8" s="121">
        <v>3840</v>
      </c>
      <c r="D8" s="121">
        <v>400</v>
      </c>
      <c r="E8" s="121">
        <v>0</v>
      </c>
      <c r="F8" s="121">
        <v>0</v>
      </c>
      <c r="G8" s="121">
        <v>0</v>
      </c>
      <c r="H8" s="121">
        <v>0</v>
      </c>
      <c r="I8" s="121">
        <v>0</v>
      </c>
      <c r="J8" s="121">
        <v>0</v>
      </c>
      <c r="K8" s="121">
        <v>0</v>
      </c>
      <c r="L8" s="121">
        <v>0</v>
      </c>
      <c r="M8" s="121">
        <v>0</v>
      </c>
      <c r="N8" s="121">
        <v>0</v>
      </c>
      <c r="O8" s="121">
        <v>0</v>
      </c>
      <c r="P8" s="121">
        <v>0</v>
      </c>
      <c r="Q8" s="121">
        <v>0</v>
      </c>
      <c r="R8" s="121">
        <v>0</v>
      </c>
      <c r="S8" s="121" t="s">
        <v>488</v>
      </c>
      <c r="T8" s="121" t="s">
        <v>490</v>
      </c>
    </row>
    <row r="9" spans="1:20">
      <c r="A9" s="31" t="s">
        <v>487</v>
      </c>
      <c r="B9" s="121">
        <v>8</v>
      </c>
      <c r="C9" s="121">
        <v>7680</v>
      </c>
      <c r="D9" s="121">
        <v>450</v>
      </c>
      <c r="E9" s="121">
        <v>0</v>
      </c>
      <c r="F9" s="121">
        <v>0</v>
      </c>
      <c r="G9" s="121">
        <v>0</v>
      </c>
      <c r="H9" s="121">
        <v>0</v>
      </c>
      <c r="I9" s="121">
        <v>0</v>
      </c>
      <c r="J9" s="121">
        <v>0</v>
      </c>
      <c r="K9" s="121">
        <v>0</v>
      </c>
      <c r="L9" s="121">
        <v>0</v>
      </c>
      <c r="M9" s="121">
        <v>0</v>
      </c>
      <c r="N9" s="121">
        <v>0</v>
      </c>
      <c r="O9" s="121">
        <v>0</v>
      </c>
      <c r="P9" s="121">
        <v>0</v>
      </c>
      <c r="Q9" s="121">
        <v>0</v>
      </c>
      <c r="R9" s="121">
        <v>0</v>
      </c>
      <c r="S9" s="121" t="s">
        <v>488</v>
      </c>
      <c r="T9" s="121" t="s">
        <v>490</v>
      </c>
    </row>
    <row r="10" spans="1:20">
      <c r="A10" s="31" t="s">
        <v>487</v>
      </c>
      <c r="B10" s="121">
        <v>9</v>
      </c>
      <c r="C10" s="121">
        <v>15360</v>
      </c>
      <c r="D10" s="121">
        <v>500</v>
      </c>
      <c r="E10" s="121">
        <v>0</v>
      </c>
      <c r="F10" s="121">
        <v>0</v>
      </c>
      <c r="G10" s="121">
        <v>0</v>
      </c>
      <c r="H10" s="121">
        <v>0</v>
      </c>
      <c r="I10" s="121">
        <v>0</v>
      </c>
      <c r="J10" s="121">
        <v>0</v>
      </c>
      <c r="K10" s="121">
        <v>0</v>
      </c>
      <c r="L10" s="121">
        <v>0</v>
      </c>
      <c r="M10" s="121">
        <v>0</v>
      </c>
      <c r="N10" s="121">
        <v>0</v>
      </c>
      <c r="O10" s="121">
        <v>0</v>
      </c>
      <c r="P10" s="121">
        <v>0</v>
      </c>
      <c r="Q10" s="121">
        <v>0</v>
      </c>
      <c r="R10" s="121">
        <v>0</v>
      </c>
      <c r="S10" s="121" t="s">
        <v>488</v>
      </c>
      <c r="T10" s="121" t="s">
        <v>490</v>
      </c>
    </row>
    <row r="11" spans="1:20">
      <c r="A11" s="31" t="s">
        <v>487</v>
      </c>
      <c r="B11" s="121">
        <v>10</v>
      </c>
      <c r="C11" s="121">
        <v>30720</v>
      </c>
      <c r="D11" s="121">
        <v>550</v>
      </c>
      <c r="E11" s="121">
        <v>0</v>
      </c>
      <c r="F11" s="121">
        <v>0</v>
      </c>
      <c r="G11" s="121">
        <v>0</v>
      </c>
      <c r="H11" s="121">
        <v>0</v>
      </c>
      <c r="I11" s="121">
        <v>0</v>
      </c>
      <c r="J11" s="121">
        <v>0</v>
      </c>
      <c r="K11" s="121">
        <v>0</v>
      </c>
      <c r="L11" s="121">
        <v>0</v>
      </c>
      <c r="M11" s="121">
        <v>0</v>
      </c>
      <c r="N11" s="121">
        <v>0</v>
      </c>
      <c r="O11" s="121">
        <v>0</v>
      </c>
      <c r="P11" s="121">
        <v>0</v>
      </c>
      <c r="Q11" s="121">
        <v>0</v>
      </c>
      <c r="R11" s="121">
        <v>0</v>
      </c>
      <c r="S11" s="121" t="s">
        <v>488</v>
      </c>
      <c r="T11" s="121" t="s">
        <v>490</v>
      </c>
    </row>
    <row r="12" spans="1:20">
      <c r="A12" s="31" t="s">
        <v>491</v>
      </c>
      <c r="B12" s="121">
        <v>1</v>
      </c>
      <c r="C12" s="121">
        <v>0</v>
      </c>
      <c r="D12" s="121">
        <v>0</v>
      </c>
      <c r="E12" s="121">
        <v>0</v>
      </c>
      <c r="F12" s="121">
        <v>100</v>
      </c>
      <c r="G12" s="121">
        <v>0</v>
      </c>
      <c r="H12" s="121">
        <v>0</v>
      </c>
      <c r="I12" s="121">
        <v>0</v>
      </c>
      <c r="J12" s="121">
        <v>0</v>
      </c>
      <c r="K12" s="121">
        <v>0</v>
      </c>
      <c r="L12" s="121">
        <v>0</v>
      </c>
      <c r="M12" s="121">
        <v>0</v>
      </c>
      <c r="N12" s="121">
        <v>0</v>
      </c>
      <c r="O12" s="121">
        <v>0</v>
      </c>
      <c r="P12" s="121">
        <v>0</v>
      </c>
      <c r="Q12" s="121">
        <v>0</v>
      </c>
      <c r="R12" s="121">
        <v>0</v>
      </c>
      <c r="S12" s="121" t="s">
        <v>488</v>
      </c>
      <c r="T12" s="121">
        <v>30</v>
      </c>
    </row>
    <row r="13" spans="1:20">
      <c r="A13" s="31" t="s">
        <v>491</v>
      </c>
      <c r="B13" s="121">
        <v>2</v>
      </c>
      <c r="C13" s="121">
        <v>120</v>
      </c>
      <c r="D13" s="121">
        <v>0</v>
      </c>
      <c r="E13" s="121">
        <v>0</v>
      </c>
      <c r="F13" s="121">
        <v>150</v>
      </c>
      <c r="G13" s="121">
        <v>0</v>
      </c>
      <c r="H13" s="121">
        <v>0</v>
      </c>
      <c r="I13" s="121">
        <v>0</v>
      </c>
      <c r="J13" s="121">
        <v>0</v>
      </c>
      <c r="K13" s="121">
        <v>0</v>
      </c>
      <c r="L13" s="121">
        <v>0</v>
      </c>
      <c r="M13" s="121">
        <v>0</v>
      </c>
      <c r="N13" s="121">
        <v>0</v>
      </c>
      <c r="O13" s="121">
        <v>0</v>
      </c>
      <c r="P13" s="121">
        <v>0</v>
      </c>
      <c r="Q13" s="121">
        <v>0</v>
      </c>
      <c r="R13" s="121">
        <v>0</v>
      </c>
      <c r="S13" s="121" t="s">
        <v>488</v>
      </c>
      <c r="T13" s="121" t="s">
        <v>490</v>
      </c>
    </row>
    <row r="14" spans="1:20">
      <c r="A14" s="31" t="s">
        <v>491</v>
      </c>
      <c r="B14" s="121">
        <v>3</v>
      </c>
      <c r="C14" s="121">
        <v>240</v>
      </c>
      <c r="D14" s="121">
        <v>0</v>
      </c>
      <c r="E14" s="121">
        <v>0</v>
      </c>
      <c r="F14" s="121">
        <v>200</v>
      </c>
      <c r="G14" s="121">
        <v>0</v>
      </c>
      <c r="H14" s="121">
        <v>0</v>
      </c>
      <c r="I14" s="121">
        <v>0</v>
      </c>
      <c r="J14" s="121">
        <v>0</v>
      </c>
      <c r="K14" s="121">
        <v>0</v>
      </c>
      <c r="L14" s="121">
        <v>0</v>
      </c>
      <c r="M14" s="121">
        <v>0</v>
      </c>
      <c r="N14" s="121">
        <v>0</v>
      </c>
      <c r="O14" s="121">
        <v>0</v>
      </c>
      <c r="P14" s="121">
        <v>0</v>
      </c>
      <c r="Q14" s="121">
        <v>0</v>
      </c>
      <c r="R14" s="121">
        <v>0</v>
      </c>
      <c r="S14" s="121" t="s">
        <v>488</v>
      </c>
      <c r="T14" s="121" t="s">
        <v>490</v>
      </c>
    </row>
    <row r="15" spans="1:20">
      <c r="A15" s="31" t="s">
        <v>491</v>
      </c>
      <c r="B15" s="121">
        <v>4</v>
      </c>
      <c r="C15" s="121">
        <v>480</v>
      </c>
      <c r="D15" s="121">
        <v>0</v>
      </c>
      <c r="E15" s="121">
        <v>0</v>
      </c>
      <c r="F15" s="121">
        <v>250</v>
      </c>
      <c r="G15" s="121">
        <v>0</v>
      </c>
      <c r="H15" s="121">
        <v>0</v>
      </c>
      <c r="I15" s="121">
        <v>0</v>
      </c>
      <c r="J15" s="121">
        <v>0</v>
      </c>
      <c r="K15" s="121">
        <v>0</v>
      </c>
      <c r="L15" s="121">
        <v>0</v>
      </c>
      <c r="M15" s="121">
        <v>0</v>
      </c>
      <c r="N15" s="121">
        <v>0</v>
      </c>
      <c r="O15" s="121">
        <v>0</v>
      </c>
      <c r="P15" s="121">
        <v>0</v>
      </c>
      <c r="Q15" s="121">
        <v>0</v>
      </c>
      <c r="R15" s="121">
        <v>0</v>
      </c>
      <c r="S15" s="121" t="s">
        <v>488</v>
      </c>
      <c r="T15" s="121" t="s">
        <v>490</v>
      </c>
    </row>
    <row r="16" spans="1:20">
      <c r="A16" s="31" t="s">
        <v>491</v>
      </c>
      <c r="B16" s="121">
        <v>5</v>
      </c>
      <c r="C16" s="121">
        <v>960</v>
      </c>
      <c r="D16" s="121">
        <v>0</v>
      </c>
      <c r="E16" s="121">
        <v>0</v>
      </c>
      <c r="F16" s="121">
        <v>300</v>
      </c>
      <c r="G16" s="121">
        <v>0</v>
      </c>
      <c r="H16" s="121">
        <v>0</v>
      </c>
      <c r="I16" s="121">
        <v>0</v>
      </c>
      <c r="J16" s="121">
        <v>0</v>
      </c>
      <c r="K16" s="121">
        <v>0</v>
      </c>
      <c r="L16" s="121">
        <v>0</v>
      </c>
      <c r="M16" s="121">
        <v>0</v>
      </c>
      <c r="N16" s="121">
        <v>0</v>
      </c>
      <c r="O16" s="121">
        <v>0</v>
      </c>
      <c r="P16" s="121">
        <v>0</v>
      </c>
      <c r="Q16" s="121">
        <v>0</v>
      </c>
      <c r="R16" s="121">
        <v>0</v>
      </c>
      <c r="S16" s="121" t="s">
        <v>488</v>
      </c>
      <c r="T16" s="121" t="s">
        <v>490</v>
      </c>
    </row>
    <row r="17" spans="1:20">
      <c r="A17" s="31" t="s">
        <v>491</v>
      </c>
      <c r="B17" s="121">
        <v>6</v>
      </c>
      <c r="C17" s="121">
        <v>1920</v>
      </c>
      <c r="D17" s="121">
        <v>0</v>
      </c>
      <c r="E17" s="121">
        <v>0</v>
      </c>
      <c r="F17" s="121">
        <v>350</v>
      </c>
      <c r="G17" s="121">
        <v>0</v>
      </c>
      <c r="H17" s="121">
        <v>0</v>
      </c>
      <c r="I17" s="121">
        <v>0</v>
      </c>
      <c r="J17" s="121">
        <v>0</v>
      </c>
      <c r="K17" s="121">
        <v>0</v>
      </c>
      <c r="L17" s="121">
        <v>0</v>
      </c>
      <c r="M17" s="121">
        <v>0</v>
      </c>
      <c r="N17" s="121">
        <v>0</v>
      </c>
      <c r="O17" s="121">
        <v>0</v>
      </c>
      <c r="P17" s="121">
        <v>0</v>
      </c>
      <c r="Q17" s="121">
        <v>0</v>
      </c>
      <c r="R17" s="121">
        <v>0</v>
      </c>
      <c r="S17" s="121" t="s">
        <v>488</v>
      </c>
      <c r="T17" s="121" t="s">
        <v>490</v>
      </c>
    </row>
    <row r="18" spans="1:20">
      <c r="A18" s="31" t="s">
        <v>491</v>
      </c>
      <c r="B18" s="121">
        <v>7</v>
      </c>
      <c r="C18" s="121">
        <v>3840</v>
      </c>
      <c r="D18" s="121">
        <v>0</v>
      </c>
      <c r="E18" s="121">
        <v>0</v>
      </c>
      <c r="F18" s="121">
        <v>400</v>
      </c>
      <c r="G18" s="121">
        <v>0</v>
      </c>
      <c r="H18" s="121">
        <v>0</v>
      </c>
      <c r="I18" s="121">
        <v>0</v>
      </c>
      <c r="J18" s="121">
        <v>0</v>
      </c>
      <c r="K18" s="121">
        <v>0</v>
      </c>
      <c r="L18" s="121">
        <v>0</v>
      </c>
      <c r="M18" s="121">
        <v>0</v>
      </c>
      <c r="N18" s="121">
        <v>0</v>
      </c>
      <c r="O18" s="121">
        <v>0</v>
      </c>
      <c r="P18" s="121">
        <v>0</v>
      </c>
      <c r="Q18" s="121">
        <v>0</v>
      </c>
      <c r="R18" s="121">
        <v>0</v>
      </c>
      <c r="S18" s="121" t="s">
        <v>488</v>
      </c>
      <c r="T18" s="121" t="s">
        <v>490</v>
      </c>
    </row>
    <row r="19" spans="1:20">
      <c r="A19" s="31" t="s">
        <v>491</v>
      </c>
      <c r="B19" s="121">
        <v>8</v>
      </c>
      <c r="C19" s="121">
        <v>7680</v>
      </c>
      <c r="D19" s="121">
        <v>0</v>
      </c>
      <c r="E19" s="121">
        <v>0</v>
      </c>
      <c r="F19" s="121">
        <v>450</v>
      </c>
      <c r="G19" s="121">
        <v>0</v>
      </c>
      <c r="H19" s="121">
        <v>0</v>
      </c>
      <c r="I19" s="121">
        <v>0</v>
      </c>
      <c r="J19" s="121">
        <v>0</v>
      </c>
      <c r="K19" s="121">
        <v>0</v>
      </c>
      <c r="L19" s="121">
        <v>0</v>
      </c>
      <c r="M19" s="121">
        <v>0</v>
      </c>
      <c r="N19" s="121">
        <v>0</v>
      </c>
      <c r="O19" s="121">
        <v>0</v>
      </c>
      <c r="P19" s="121">
        <v>0</v>
      </c>
      <c r="Q19" s="121">
        <v>0</v>
      </c>
      <c r="R19" s="121">
        <v>0</v>
      </c>
      <c r="S19" s="121" t="s">
        <v>488</v>
      </c>
      <c r="T19" s="121" t="s">
        <v>490</v>
      </c>
    </row>
    <row r="20" spans="1:20">
      <c r="A20" s="31" t="s">
        <v>491</v>
      </c>
      <c r="B20" s="121">
        <v>9</v>
      </c>
      <c r="C20" s="121">
        <v>15360</v>
      </c>
      <c r="D20" s="121">
        <v>0</v>
      </c>
      <c r="E20" s="121">
        <v>0</v>
      </c>
      <c r="F20" s="121">
        <v>500</v>
      </c>
      <c r="G20" s="121">
        <v>0</v>
      </c>
      <c r="H20" s="121">
        <v>0</v>
      </c>
      <c r="I20" s="121">
        <v>0</v>
      </c>
      <c r="J20" s="121">
        <v>0</v>
      </c>
      <c r="K20" s="121">
        <v>0</v>
      </c>
      <c r="L20" s="121">
        <v>0</v>
      </c>
      <c r="M20" s="121">
        <v>0</v>
      </c>
      <c r="N20" s="121">
        <v>0</v>
      </c>
      <c r="O20" s="121">
        <v>0</v>
      </c>
      <c r="P20" s="121">
        <v>0</v>
      </c>
      <c r="Q20" s="121">
        <v>0</v>
      </c>
      <c r="R20" s="121">
        <v>0</v>
      </c>
      <c r="S20" s="121" t="s">
        <v>488</v>
      </c>
      <c r="T20" s="121" t="s">
        <v>490</v>
      </c>
    </row>
    <row r="21" spans="1:20">
      <c r="A21" s="31" t="s">
        <v>491</v>
      </c>
      <c r="B21" s="121">
        <v>10</v>
      </c>
      <c r="C21" s="121">
        <v>30720</v>
      </c>
      <c r="D21" s="121">
        <v>0</v>
      </c>
      <c r="E21" s="121">
        <v>0</v>
      </c>
      <c r="F21" s="121">
        <v>550</v>
      </c>
      <c r="G21" s="121">
        <v>0</v>
      </c>
      <c r="H21" s="121">
        <v>0</v>
      </c>
      <c r="I21" s="121">
        <v>0</v>
      </c>
      <c r="J21" s="121">
        <v>0</v>
      </c>
      <c r="K21" s="121">
        <v>0</v>
      </c>
      <c r="L21" s="121">
        <v>0</v>
      </c>
      <c r="M21" s="121">
        <v>0</v>
      </c>
      <c r="N21" s="121">
        <v>0</v>
      </c>
      <c r="O21" s="121">
        <v>0</v>
      </c>
      <c r="P21" s="121">
        <v>0</v>
      </c>
      <c r="Q21" s="121">
        <v>0</v>
      </c>
      <c r="R21" s="121">
        <v>0</v>
      </c>
      <c r="S21" s="121" t="s">
        <v>488</v>
      </c>
      <c r="T21" s="121" t="s">
        <v>490</v>
      </c>
    </row>
    <row r="22" spans="1:20">
      <c r="A22" s="31">
        <v>3</v>
      </c>
      <c r="B22" s="121">
        <v>1</v>
      </c>
      <c r="C22" s="121">
        <v>0</v>
      </c>
      <c r="D22" s="121">
        <v>0</v>
      </c>
      <c r="E22" s="121">
        <v>0</v>
      </c>
      <c r="F22" s="121">
        <v>0</v>
      </c>
      <c r="G22" s="121">
        <v>0</v>
      </c>
      <c r="H22" s="121">
        <v>100</v>
      </c>
      <c r="I22" s="121">
        <v>0</v>
      </c>
      <c r="J22" s="121">
        <v>0</v>
      </c>
      <c r="K22" s="121">
        <v>0</v>
      </c>
      <c r="L22" s="121">
        <v>0</v>
      </c>
      <c r="M22" s="121">
        <v>0</v>
      </c>
      <c r="N22" s="121">
        <v>0</v>
      </c>
      <c r="O22" s="121">
        <v>0</v>
      </c>
      <c r="P22" s="121">
        <v>0</v>
      </c>
      <c r="Q22" s="121">
        <v>0</v>
      </c>
      <c r="R22" s="121">
        <v>0</v>
      </c>
      <c r="S22" s="121" t="s">
        <v>488</v>
      </c>
      <c r="T22" s="121">
        <v>30</v>
      </c>
    </row>
    <row r="23" spans="1:20">
      <c r="A23" s="31" t="s">
        <v>492</v>
      </c>
      <c r="B23" s="121">
        <v>2</v>
      </c>
      <c r="C23" s="121">
        <v>120</v>
      </c>
      <c r="D23" s="121">
        <v>0</v>
      </c>
      <c r="E23" s="121">
        <v>0</v>
      </c>
      <c r="F23" s="121">
        <v>0</v>
      </c>
      <c r="G23" s="121">
        <v>0</v>
      </c>
      <c r="H23" s="121">
        <v>150</v>
      </c>
      <c r="I23" s="121">
        <v>0</v>
      </c>
      <c r="J23" s="121">
        <v>0</v>
      </c>
      <c r="K23" s="121">
        <v>0</v>
      </c>
      <c r="L23" s="121">
        <v>0</v>
      </c>
      <c r="M23" s="121">
        <v>0</v>
      </c>
      <c r="N23" s="121">
        <v>0</v>
      </c>
      <c r="O23" s="121">
        <v>0</v>
      </c>
      <c r="P23" s="121">
        <v>0</v>
      </c>
      <c r="Q23" s="121">
        <v>0</v>
      </c>
      <c r="R23" s="121">
        <v>0</v>
      </c>
      <c r="S23" s="121" t="s">
        <v>488</v>
      </c>
      <c r="T23" s="121" t="s">
        <v>490</v>
      </c>
    </row>
    <row r="24" spans="1:20">
      <c r="A24" s="31" t="s">
        <v>492</v>
      </c>
      <c r="B24" s="121">
        <v>3</v>
      </c>
      <c r="C24" s="121">
        <v>240</v>
      </c>
      <c r="D24" s="121">
        <v>0</v>
      </c>
      <c r="E24" s="121">
        <v>0</v>
      </c>
      <c r="F24" s="121">
        <v>0</v>
      </c>
      <c r="G24" s="121">
        <v>0</v>
      </c>
      <c r="H24" s="121">
        <v>200</v>
      </c>
      <c r="I24" s="121">
        <v>0</v>
      </c>
      <c r="J24" s="121">
        <v>0</v>
      </c>
      <c r="K24" s="121">
        <v>0</v>
      </c>
      <c r="L24" s="121">
        <v>0</v>
      </c>
      <c r="M24" s="121">
        <v>0</v>
      </c>
      <c r="N24" s="121">
        <v>0</v>
      </c>
      <c r="O24" s="121">
        <v>0</v>
      </c>
      <c r="P24" s="121">
        <v>0</v>
      </c>
      <c r="Q24" s="121">
        <v>0</v>
      </c>
      <c r="R24" s="121">
        <v>0</v>
      </c>
      <c r="S24" s="121" t="s">
        <v>488</v>
      </c>
      <c r="T24" s="121" t="s">
        <v>490</v>
      </c>
    </row>
    <row r="25" spans="1:20">
      <c r="A25" s="31" t="s">
        <v>492</v>
      </c>
      <c r="B25" s="121">
        <v>4</v>
      </c>
      <c r="C25" s="121">
        <v>480</v>
      </c>
      <c r="D25" s="121">
        <v>0</v>
      </c>
      <c r="E25" s="121">
        <v>0</v>
      </c>
      <c r="F25" s="121">
        <v>0</v>
      </c>
      <c r="G25" s="121">
        <v>0</v>
      </c>
      <c r="H25" s="121">
        <v>250</v>
      </c>
      <c r="I25" s="121">
        <v>0</v>
      </c>
      <c r="J25" s="121">
        <v>0</v>
      </c>
      <c r="K25" s="121">
        <v>0</v>
      </c>
      <c r="L25" s="121">
        <v>0</v>
      </c>
      <c r="M25" s="121">
        <v>0</v>
      </c>
      <c r="N25" s="121">
        <v>0</v>
      </c>
      <c r="O25" s="121">
        <v>0</v>
      </c>
      <c r="P25" s="121">
        <v>0</v>
      </c>
      <c r="Q25" s="121">
        <v>0</v>
      </c>
      <c r="R25" s="121">
        <v>0</v>
      </c>
      <c r="S25" s="121" t="s">
        <v>488</v>
      </c>
      <c r="T25" s="121" t="s">
        <v>490</v>
      </c>
    </row>
    <row r="26" spans="1:20">
      <c r="A26" s="31" t="s">
        <v>492</v>
      </c>
      <c r="B26" s="121">
        <v>5</v>
      </c>
      <c r="C26" s="121">
        <v>960</v>
      </c>
      <c r="D26" s="121">
        <v>0</v>
      </c>
      <c r="E26" s="121">
        <v>0</v>
      </c>
      <c r="F26" s="121">
        <v>0</v>
      </c>
      <c r="G26" s="121">
        <v>0</v>
      </c>
      <c r="H26" s="121">
        <v>300</v>
      </c>
      <c r="I26" s="121">
        <v>0</v>
      </c>
      <c r="J26" s="121">
        <v>0</v>
      </c>
      <c r="K26" s="121">
        <v>0</v>
      </c>
      <c r="L26" s="121">
        <v>0</v>
      </c>
      <c r="M26" s="121">
        <v>0</v>
      </c>
      <c r="N26" s="121">
        <v>0</v>
      </c>
      <c r="O26" s="121">
        <v>0</v>
      </c>
      <c r="P26" s="121">
        <v>0</v>
      </c>
      <c r="Q26" s="121">
        <v>0</v>
      </c>
      <c r="R26" s="121">
        <v>0</v>
      </c>
      <c r="S26" s="121" t="s">
        <v>488</v>
      </c>
      <c r="T26" s="121" t="s">
        <v>490</v>
      </c>
    </row>
    <row r="27" spans="1:20">
      <c r="A27" s="31" t="s">
        <v>492</v>
      </c>
      <c r="B27" s="121">
        <v>6</v>
      </c>
      <c r="C27" s="121">
        <v>1920</v>
      </c>
      <c r="D27" s="121">
        <v>0</v>
      </c>
      <c r="E27" s="121">
        <v>0</v>
      </c>
      <c r="F27" s="121">
        <v>0</v>
      </c>
      <c r="G27" s="121">
        <v>0</v>
      </c>
      <c r="H27" s="121">
        <v>350</v>
      </c>
      <c r="I27" s="121">
        <v>0</v>
      </c>
      <c r="J27" s="121">
        <v>0</v>
      </c>
      <c r="K27" s="121">
        <v>0</v>
      </c>
      <c r="L27" s="121">
        <v>0</v>
      </c>
      <c r="M27" s="121">
        <v>0</v>
      </c>
      <c r="N27" s="121">
        <v>0</v>
      </c>
      <c r="O27" s="121">
        <v>0</v>
      </c>
      <c r="P27" s="121">
        <v>0</v>
      </c>
      <c r="Q27" s="121">
        <v>0</v>
      </c>
      <c r="R27" s="121">
        <v>0</v>
      </c>
      <c r="S27" s="121" t="s">
        <v>488</v>
      </c>
      <c r="T27" s="121" t="s">
        <v>490</v>
      </c>
    </row>
    <row r="28" spans="1:20">
      <c r="A28" s="31" t="s">
        <v>492</v>
      </c>
      <c r="B28" s="121">
        <v>7</v>
      </c>
      <c r="C28" s="121">
        <v>3840</v>
      </c>
      <c r="D28" s="121">
        <v>0</v>
      </c>
      <c r="E28" s="121">
        <v>0</v>
      </c>
      <c r="F28" s="121">
        <v>0</v>
      </c>
      <c r="G28" s="121">
        <v>0</v>
      </c>
      <c r="H28" s="121">
        <v>400</v>
      </c>
      <c r="I28" s="121">
        <v>0</v>
      </c>
      <c r="J28" s="121">
        <v>0</v>
      </c>
      <c r="K28" s="121">
        <v>0</v>
      </c>
      <c r="L28" s="121">
        <v>0</v>
      </c>
      <c r="M28" s="121">
        <v>0</v>
      </c>
      <c r="N28" s="121">
        <v>0</v>
      </c>
      <c r="O28" s="121">
        <v>0</v>
      </c>
      <c r="P28" s="121">
        <v>0</v>
      </c>
      <c r="Q28" s="121">
        <v>0</v>
      </c>
      <c r="R28" s="121">
        <v>0</v>
      </c>
      <c r="S28" s="121" t="s">
        <v>488</v>
      </c>
      <c r="T28" s="121" t="s">
        <v>490</v>
      </c>
    </row>
    <row r="29" spans="1:20">
      <c r="A29" s="31" t="s">
        <v>492</v>
      </c>
      <c r="B29" s="121">
        <v>8</v>
      </c>
      <c r="C29" s="121">
        <v>7680</v>
      </c>
      <c r="D29" s="121">
        <v>0</v>
      </c>
      <c r="E29" s="121">
        <v>0</v>
      </c>
      <c r="F29" s="121">
        <v>0</v>
      </c>
      <c r="G29" s="121">
        <v>0</v>
      </c>
      <c r="H29" s="121">
        <v>450</v>
      </c>
      <c r="I29" s="121">
        <v>0</v>
      </c>
      <c r="J29" s="121">
        <v>0</v>
      </c>
      <c r="K29" s="121">
        <v>0</v>
      </c>
      <c r="L29" s="121">
        <v>0</v>
      </c>
      <c r="M29" s="121">
        <v>0</v>
      </c>
      <c r="N29" s="121">
        <v>0</v>
      </c>
      <c r="O29" s="121">
        <v>0</v>
      </c>
      <c r="P29" s="121">
        <v>0</v>
      </c>
      <c r="Q29" s="121">
        <v>0</v>
      </c>
      <c r="R29" s="121">
        <v>0</v>
      </c>
      <c r="S29" s="121" t="s">
        <v>488</v>
      </c>
      <c r="T29" s="121" t="s">
        <v>490</v>
      </c>
    </row>
    <row r="30" spans="1:20">
      <c r="A30" s="31" t="s">
        <v>492</v>
      </c>
      <c r="B30" s="121">
        <v>9</v>
      </c>
      <c r="C30" s="121">
        <v>15360</v>
      </c>
      <c r="D30" s="121">
        <v>0</v>
      </c>
      <c r="E30" s="121">
        <v>0</v>
      </c>
      <c r="F30" s="121">
        <v>0</v>
      </c>
      <c r="G30" s="121">
        <v>0</v>
      </c>
      <c r="H30" s="121">
        <v>500</v>
      </c>
      <c r="I30" s="121">
        <v>0</v>
      </c>
      <c r="J30" s="121">
        <v>0</v>
      </c>
      <c r="K30" s="121">
        <v>0</v>
      </c>
      <c r="L30" s="121">
        <v>0</v>
      </c>
      <c r="M30" s="121">
        <v>0</v>
      </c>
      <c r="N30" s="121">
        <v>0</v>
      </c>
      <c r="O30" s="121">
        <v>0</v>
      </c>
      <c r="P30" s="121">
        <v>0</v>
      </c>
      <c r="Q30" s="121">
        <v>0</v>
      </c>
      <c r="R30" s="121">
        <v>0</v>
      </c>
      <c r="S30" s="121" t="s">
        <v>488</v>
      </c>
      <c r="T30" s="121" t="s">
        <v>490</v>
      </c>
    </row>
    <row r="31" spans="1:20">
      <c r="A31" s="31" t="s">
        <v>492</v>
      </c>
      <c r="B31" s="121">
        <v>10</v>
      </c>
      <c r="C31" s="121">
        <v>30720</v>
      </c>
      <c r="D31" s="121">
        <v>0</v>
      </c>
      <c r="E31" s="121">
        <v>0</v>
      </c>
      <c r="F31" s="121">
        <v>0</v>
      </c>
      <c r="G31" s="121">
        <v>0</v>
      </c>
      <c r="H31" s="121">
        <v>550</v>
      </c>
      <c r="I31" s="121">
        <v>0</v>
      </c>
      <c r="J31" s="121">
        <v>0</v>
      </c>
      <c r="K31" s="121">
        <v>0</v>
      </c>
      <c r="L31" s="121">
        <v>0</v>
      </c>
      <c r="M31" s="121">
        <v>0</v>
      </c>
      <c r="N31" s="121">
        <v>0</v>
      </c>
      <c r="O31" s="121">
        <v>0</v>
      </c>
      <c r="P31" s="121">
        <v>0</v>
      </c>
      <c r="Q31" s="121">
        <v>0</v>
      </c>
      <c r="R31" s="121">
        <v>0</v>
      </c>
      <c r="S31" s="121" t="s">
        <v>488</v>
      </c>
      <c r="T31" s="121" t="s">
        <v>490</v>
      </c>
    </row>
    <row r="32" spans="1:20">
      <c r="A32" s="32" t="s">
        <v>493</v>
      </c>
      <c r="B32" s="125">
        <v>1</v>
      </c>
      <c r="C32" s="125">
        <v>0</v>
      </c>
      <c r="D32" s="125">
        <v>200</v>
      </c>
      <c r="E32" s="125">
        <v>0</v>
      </c>
      <c r="F32" s="125">
        <v>0</v>
      </c>
      <c r="G32" s="125">
        <v>0</v>
      </c>
      <c r="H32" s="125">
        <v>0</v>
      </c>
      <c r="I32" s="125">
        <v>0</v>
      </c>
      <c r="J32" s="125">
        <v>0</v>
      </c>
      <c r="K32" s="125">
        <v>0</v>
      </c>
      <c r="L32" s="125">
        <v>0</v>
      </c>
      <c r="M32" s="125">
        <v>0</v>
      </c>
      <c r="N32" s="125">
        <v>0</v>
      </c>
      <c r="O32" s="125">
        <v>0</v>
      </c>
      <c r="P32" s="125">
        <v>0</v>
      </c>
      <c r="Q32" s="125">
        <v>0</v>
      </c>
      <c r="R32" s="125">
        <v>0</v>
      </c>
      <c r="S32" s="125" t="s">
        <v>488</v>
      </c>
      <c r="T32" s="125">
        <v>60</v>
      </c>
    </row>
    <row r="33" spans="1:20">
      <c r="A33" s="32" t="s">
        <v>493</v>
      </c>
      <c r="B33" s="125">
        <v>2</v>
      </c>
      <c r="C33" s="125">
        <v>240</v>
      </c>
      <c r="D33" s="125">
        <v>300</v>
      </c>
      <c r="E33" s="125">
        <v>0</v>
      </c>
      <c r="F33" s="125">
        <v>0</v>
      </c>
      <c r="G33" s="125">
        <v>0</v>
      </c>
      <c r="H33" s="125">
        <v>0</v>
      </c>
      <c r="I33" s="125">
        <v>0</v>
      </c>
      <c r="J33" s="125">
        <v>0</v>
      </c>
      <c r="K33" s="125">
        <v>0</v>
      </c>
      <c r="L33" s="125">
        <v>0</v>
      </c>
      <c r="M33" s="125">
        <v>0</v>
      </c>
      <c r="N33" s="125">
        <v>0</v>
      </c>
      <c r="O33" s="125">
        <v>0</v>
      </c>
      <c r="P33" s="125">
        <v>0</v>
      </c>
      <c r="Q33" s="125">
        <v>0</v>
      </c>
      <c r="R33" s="125">
        <v>0</v>
      </c>
      <c r="S33" s="125" t="s">
        <v>488</v>
      </c>
      <c r="T33" s="125" t="s">
        <v>494</v>
      </c>
    </row>
    <row r="34" spans="1:20">
      <c r="A34" s="32" t="s">
        <v>493</v>
      </c>
      <c r="B34" s="125">
        <v>3</v>
      </c>
      <c r="C34" s="125">
        <v>480</v>
      </c>
      <c r="D34" s="125">
        <v>400</v>
      </c>
      <c r="E34" s="125">
        <v>0</v>
      </c>
      <c r="F34" s="125">
        <v>0</v>
      </c>
      <c r="G34" s="125">
        <v>0</v>
      </c>
      <c r="H34" s="125">
        <v>0</v>
      </c>
      <c r="I34" s="125">
        <v>0</v>
      </c>
      <c r="J34" s="125">
        <v>0</v>
      </c>
      <c r="K34" s="125">
        <v>0</v>
      </c>
      <c r="L34" s="125">
        <v>0</v>
      </c>
      <c r="M34" s="125">
        <v>0</v>
      </c>
      <c r="N34" s="125">
        <v>0</v>
      </c>
      <c r="O34" s="125">
        <v>0</v>
      </c>
      <c r="P34" s="125">
        <v>0</v>
      </c>
      <c r="Q34" s="125">
        <v>0</v>
      </c>
      <c r="R34" s="125">
        <v>0</v>
      </c>
      <c r="S34" s="125" t="s">
        <v>488</v>
      </c>
      <c r="T34" s="125" t="s">
        <v>494</v>
      </c>
    </row>
    <row r="35" spans="1:20">
      <c r="A35" s="32" t="s">
        <v>493</v>
      </c>
      <c r="B35" s="125">
        <v>4</v>
      </c>
      <c r="C35" s="125">
        <v>960</v>
      </c>
      <c r="D35" s="125">
        <v>500</v>
      </c>
      <c r="E35" s="125">
        <v>0</v>
      </c>
      <c r="F35" s="125">
        <v>0</v>
      </c>
      <c r="G35" s="125">
        <v>0</v>
      </c>
      <c r="H35" s="125">
        <v>0</v>
      </c>
      <c r="I35" s="125">
        <v>0</v>
      </c>
      <c r="J35" s="125">
        <v>0</v>
      </c>
      <c r="K35" s="125">
        <v>0</v>
      </c>
      <c r="L35" s="125">
        <v>0</v>
      </c>
      <c r="M35" s="125">
        <v>0</v>
      </c>
      <c r="N35" s="125">
        <v>0</v>
      </c>
      <c r="O35" s="125">
        <v>0</v>
      </c>
      <c r="P35" s="125">
        <v>0</v>
      </c>
      <c r="Q35" s="125">
        <v>0</v>
      </c>
      <c r="R35" s="125">
        <v>0</v>
      </c>
      <c r="S35" s="125" t="s">
        <v>488</v>
      </c>
      <c r="T35" s="125" t="s">
        <v>495</v>
      </c>
    </row>
    <row r="36" spans="1:20">
      <c r="A36" s="32" t="s">
        <v>493</v>
      </c>
      <c r="B36" s="125">
        <v>5</v>
      </c>
      <c r="C36" s="125">
        <v>1920</v>
      </c>
      <c r="D36" s="125">
        <v>600</v>
      </c>
      <c r="E36" s="125">
        <v>0</v>
      </c>
      <c r="F36" s="125">
        <v>0</v>
      </c>
      <c r="G36" s="125">
        <v>0</v>
      </c>
      <c r="H36" s="125">
        <v>0</v>
      </c>
      <c r="I36" s="125">
        <v>0</v>
      </c>
      <c r="J36" s="125">
        <v>0</v>
      </c>
      <c r="K36" s="125">
        <v>0</v>
      </c>
      <c r="L36" s="125">
        <v>0</v>
      </c>
      <c r="M36" s="125">
        <v>0</v>
      </c>
      <c r="N36" s="125">
        <v>0</v>
      </c>
      <c r="O36" s="125">
        <v>0</v>
      </c>
      <c r="P36" s="125">
        <v>0</v>
      </c>
      <c r="Q36" s="125">
        <v>0</v>
      </c>
      <c r="R36" s="125">
        <v>0</v>
      </c>
      <c r="S36" s="125" t="s">
        <v>488</v>
      </c>
      <c r="T36" s="125" t="s">
        <v>495</v>
      </c>
    </row>
    <row r="37" spans="1:20">
      <c r="A37" s="32" t="s">
        <v>493</v>
      </c>
      <c r="B37" s="125">
        <v>6</v>
      </c>
      <c r="C37" s="125">
        <v>3840</v>
      </c>
      <c r="D37" s="125">
        <v>700</v>
      </c>
      <c r="E37" s="125">
        <v>0</v>
      </c>
      <c r="F37" s="125">
        <v>0</v>
      </c>
      <c r="G37" s="125">
        <v>0</v>
      </c>
      <c r="H37" s="125">
        <v>0</v>
      </c>
      <c r="I37" s="125">
        <v>0</v>
      </c>
      <c r="J37" s="125">
        <v>0</v>
      </c>
      <c r="K37" s="125">
        <v>0</v>
      </c>
      <c r="L37" s="125">
        <v>0</v>
      </c>
      <c r="M37" s="125">
        <v>0</v>
      </c>
      <c r="N37" s="125">
        <v>0</v>
      </c>
      <c r="O37" s="125">
        <v>0</v>
      </c>
      <c r="P37" s="125">
        <v>0</v>
      </c>
      <c r="Q37" s="125">
        <v>0</v>
      </c>
      <c r="R37" s="125">
        <v>0</v>
      </c>
      <c r="S37" s="125" t="s">
        <v>488</v>
      </c>
      <c r="T37" s="125" t="s">
        <v>495</v>
      </c>
    </row>
    <row r="38" spans="1:20">
      <c r="A38" s="32" t="s">
        <v>493</v>
      </c>
      <c r="B38" s="125">
        <v>7</v>
      </c>
      <c r="C38" s="125">
        <v>7680</v>
      </c>
      <c r="D38" s="125">
        <v>800</v>
      </c>
      <c r="E38" s="125">
        <v>0</v>
      </c>
      <c r="F38" s="125">
        <v>0</v>
      </c>
      <c r="G38" s="125">
        <v>0</v>
      </c>
      <c r="H38" s="125">
        <v>0</v>
      </c>
      <c r="I38" s="125">
        <v>0</v>
      </c>
      <c r="J38" s="125">
        <v>0</v>
      </c>
      <c r="K38" s="125">
        <v>0</v>
      </c>
      <c r="L38" s="125">
        <v>0</v>
      </c>
      <c r="M38" s="125">
        <v>0</v>
      </c>
      <c r="N38" s="125">
        <v>0</v>
      </c>
      <c r="O38" s="125">
        <v>0</v>
      </c>
      <c r="P38" s="125">
        <v>0</v>
      </c>
      <c r="Q38" s="125">
        <v>0</v>
      </c>
      <c r="R38" s="125">
        <v>0</v>
      </c>
      <c r="S38" s="125" t="s">
        <v>488</v>
      </c>
      <c r="T38" s="125" t="s">
        <v>495</v>
      </c>
    </row>
    <row r="39" spans="1:20">
      <c r="A39" s="32" t="s">
        <v>493</v>
      </c>
      <c r="B39" s="125">
        <v>8</v>
      </c>
      <c r="C39" s="125">
        <v>15360</v>
      </c>
      <c r="D39" s="125">
        <v>900</v>
      </c>
      <c r="E39" s="125">
        <v>0</v>
      </c>
      <c r="F39" s="125">
        <v>0</v>
      </c>
      <c r="G39" s="125">
        <v>0</v>
      </c>
      <c r="H39" s="125">
        <v>0</v>
      </c>
      <c r="I39" s="125">
        <v>0</v>
      </c>
      <c r="J39" s="125">
        <v>0</v>
      </c>
      <c r="K39" s="125">
        <v>0</v>
      </c>
      <c r="L39" s="125">
        <v>0</v>
      </c>
      <c r="M39" s="125">
        <v>0</v>
      </c>
      <c r="N39" s="125">
        <v>0</v>
      </c>
      <c r="O39" s="125">
        <v>0</v>
      </c>
      <c r="P39" s="125">
        <v>0</v>
      </c>
      <c r="Q39" s="125">
        <v>0</v>
      </c>
      <c r="R39" s="125">
        <v>0</v>
      </c>
      <c r="S39" s="125" t="s">
        <v>488</v>
      </c>
      <c r="T39" s="125" t="s">
        <v>495</v>
      </c>
    </row>
    <row r="40" spans="1:20">
      <c r="A40" s="32" t="s">
        <v>493</v>
      </c>
      <c r="B40" s="125">
        <v>9</v>
      </c>
      <c r="C40" s="125">
        <v>30720</v>
      </c>
      <c r="D40" s="125">
        <v>1000</v>
      </c>
      <c r="E40" s="125">
        <v>0</v>
      </c>
      <c r="F40" s="125">
        <v>0</v>
      </c>
      <c r="G40" s="125">
        <v>0</v>
      </c>
      <c r="H40" s="125">
        <v>0</v>
      </c>
      <c r="I40" s="125">
        <v>0</v>
      </c>
      <c r="J40" s="125">
        <v>0</v>
      </c>
      <c r="K40" s="125">
        <v>0</v>
      </c>
      <c r="L40" s="125">
        <v>0</v>
      </c>
      <c r="M40" s="125">
        <v>0</v>
      </c>
      <c r="N40" s="125">
        <v>0</v>
      </c>
      <c r="O40" s="125">
        <v>0</v>
      </c>
      <c r="P40" s="125">
        <v>0</v>
      </c>
      <c r="Q40" s="125">
        <v>0</v>
      </c>
      <c r="R40" s="125">
        <v>0</v>
      </c>
      <c r="S40" s="125" t="s">
        <v>488</v>
      </c>
      <c r="T40" s="125" t="s">
        <v>495</v>
      </c>
    </row>
    <row r="41" spans="1:20">
      <c r="A41" s="32" t="s">
        <v>493</v>
      </c>
      <c r="B41" s="125">
        <v>10</v>
      </c>
      <c r="C41" s="125">
        <v>61440</v>
      </c>
      <c r="D41" s="125">
        <v>1100</v>
      </c>
      <c r="E41" s="125">
        <v>0</v>
      </c>
      <c r="F41" s="125">
        <v>0</v>
      </c>
      <c r="G41" s="125">
        <v>0</v>
      </c>
      <c r="H41" s="125">
        <v>0</v>
      </c>
      <c r="I41" s="125">
        <v>0</v>
      </c>
      <c r="J41" s="125">
        <v>0</v>
      </c>
      <c r="K41" s="125">
        <v>0</v>
      </c>
      <c r="L41" s="125">
        <v>0</v>
      </c>
      <c r="M41" s="125">
        <v>0</v>
      </c>
      <c r="N41" s="125">
        <v>0</v>
      </c>
      <c r="O41" s="125">
        <v>0</v>
      </c>
      <c r="P41" s="125">
        <v>0</v>
      </c>
      <c r="Q41" s="125">
        <v>0</v>
      </c>
      <c r="R41" s="125">
        <v>0</v>
      </c>
      <c r="S41" s="125" t="s">
        <v>488</v>
      </c>
      <c r="T41" s="125" t="s">
        <v>495</v>
      </c>
    </row>
    <row r="42" spans="1:20">
      <c r="A42" s="32" t="s">
        <v>496</v>
      </c>
      <c r="B42" s="125">
        <v>1</v>
      </c>
      <c r="C42" s="125">
        <v>0</v>
      </c>
      <c r="D42" s="125">
        <v>0</v>
      </c>
      <c r="E42" s="125">
        <v>0</v>
      </c>
      <c r="F42" s="125">
        <v>200</v>
      </c>
      <c r="G42" s="125">
        <v>0</v>
      </c>
      <c r="H42" s="125">
        <v>0</v>
      </c>
      <c r="I42" s="125">
        <v>0</v>
      </c>
      <c r="J42" s="125">
        <v>0</v>
      </c>
      <c r="K42" s="125">
        <v>0</v>
      </c>
      <c r="L42" s="125">
        <v>0</v>
      </c>
      <c r="M42" s="125">
        <v>0</v>
      </c>
      <c r="N42" s="125">
        <v>0</v>
      </c>
      <c r="O42" s="125">
        <v>0</v>
      </c>
      <c r="P42" s="125">
        <v>0</v>
      </c>
      <c r="Q42" s="125">
        <v>0</v>
      </c>
      <c r="R42" s="125">
        <v>0</v>
      </c>
      <c r="S42" s="125" t="s">
        <v>488</v>
      </c>
      <c r="T42" s="125">
        <v>60</v>
      </c>
    </row>
    <row r="43" spans="1:20">
      <c r="A43" s="32" t="s">
        <v>496</v>
      </c>
      <c r="B43" s="125">
        <v>2</v>
      </c>
      <c r="C43" s="125">
        <v>240</v>
      </c>
      <c r="D43" s="125">
        <v>0</v>
      </c>
      <c r="E43" s="125">
        <v>0</v>
      </c>
      <c r="F43" s="125">
        <v>300</v>
      </c>
      <c r="G43" s="125">
        <v>0</v>
      </c>
      <c r="H43" s="125">
        <v>0</v>
      </c>
      <c r="I43" s="125">
        <v>0</v>
      </c>
      <c r="J43" s="125">
        <v>0</v>
      </c>
      <c r="K43" s="125">
        <v>0</v>
      </c>
      <c r="L43" s="125">
        <v>0</v>
      </c>
      <c r="M43" s="125">
        <v>0</v>
      </c>
      <c r="N43" s="125">
        <v>0</v>
      </c>
      <c r="O43" s="125">
        <v>0</v>
      </c>
      <c r="P43" s="125">
        <v>0</v>
      </c>
      <c r="Q43" s="125">
        <v>0</v>
      </c>
      <c r="R43" s="125">
        <v>0</v>
      </c>
      <c r="S43" s="125" t="s">
        <v>488</v>
      </c>
      <c r="T43" s="125" t="s">
        <v>494</v>
      </c>
    </row>
    <row r="44" spans="1:20">
      <c r="A44" s="32" t="s">
        <v>496</v>
      </c>
      <c r="B44" s="125">
        <v>3</v>
      </c>
      <c r="C44" s="125">
        <v>480</v>
      </c>
      <c r="D44" s="125">
        <v>0</v>
      </c>
      <c r="E44" s="125">
        <v>0</v>
      </c>
      <c r="F44" s="125">
        <v>400</v>
      </c>
      <c r="G44" s="125">
        <v>0</v>
      </c>
      <c r="H44" s="125">
        <v>0</v>
      </c>
      <c r="I44" s="125">
        <v>0</v>
      </c>
      <c r="J44" s="125">
        <v>0</v>
      </c>
      <c r="K44" s="125">
        <v>0</v>
      </c>
      <c r="L44" s="125">
        <v>0</v>
      </c>
      <c r="M44" s="125">
        <v>0</v>
      </c>
      <c r="N44" s="125">
        <v>0</v>
      </c>
      <c r="O44" s="125">
        <v>0</v>
      </c>
      <c r="P44" s="125">
        <v>0</v>
      </c>
      <c r="Q44" s="125">
        <v>0</v>
      </c>
      <c r="R44" s="125">
        <v>0</v>
      </c>
      <c r="S44" s="125" t="s">
        <v>488</v>
      </c>
      <c r="T44" s="125" t="s">
        <v>494</v>
      </c>
    </row>
    <row r="45" spans="1:20">
      <c r="A45" s="32" t="s">
        <v>496</v>
      </c>
      <c r="B45" s="125">
        <v>4</v>
      </c>
      <c r="C45" s="125">
        <v>960</v>
      </c>
      <c r="D45" s="125">
        <v>0</v>
      </c>
      <c r="E45" s="125">
        <v>0</v>
      </c>
      <c r="F45" s="125">
        <v>500</v>
      </c>
      <c r="G45" s="125">
        <v>0</v>
      </c>
      <c r="H45" s="125">
        <v>0</v>
      </c>
      <c r="I45" s="125">
        <v>0</v>
      </c>
      <c r="J45" s="125">
        <v>0</v>
      </c>
      <c r="K45" s="125">
        <v>0</v>
      </c>
      <c r="L45" s="125">
        <v>0</v>
      </c>
      <c r="M45" s="125">
        <v>0</v>
      </c>
      <c r="N45" s="125">
        <v>0</v>
      </c>
      <c r="O45" s="125">
        <v>0</v>
      </c>
      <c r="P45" s="125">
        <v>0</v>
      </c>
      <c r="Q45" s="125">
        <v>0</v>
      </c>
      <c r="R45" s="125">
        <v>0</v>
      </c>
      <c r="S45" s="125" t="s">
        <v>488</v>
      </c>
      <c r="T45" s="125" t="s">
        <v>495</v>
      </c>
    </row>
    <row r="46" spans="1:20">
      <c r="A46" s="32" t="s">
        <v>496</v>
      </c>
      <c r="B46" s="125">
        <v>5</v>
      </c>
      <c r="C46" s="125">
        <v>1920</v>
      </c>
      <c r="D46" s="125">
        <v>0</v>
      </c>
      <c r="E46" s="125">
        <v>0</v>
      </c>
      <c r="F46" s="125">
        <v>600</v>
      </c>
      <c r="G46" s="125">
        <v>0</v>
      </c>
      <c r="H46" s="125">
        <v>0</v>
      </c>
      <c r="I46" s="125">
        <v>0</v>
      </c>
      <c r="J46" s="125">
        <v>0</v>
      </c>
      <c r="K46" s="125">
        <v>0</v>
      </c>
      <c r="L46" s="125">
        <v>0</v>
      </c>
      <c r="M46" s="125">
        <v>0</v>
      </c>
      <c r="N46" s="125">
        <v>0</v>
      </c>
      <c r="O46" s="125">
        <v>0</v>
      </c>
      <c r="P46" s="125">
        <v>0</v>
      </c>
      <c r="Q46" s="125">
        <v>0</v>
      </c>
      <c r="R46" s="125">
        <v>0</v>
      </c>
      <c r="S46" s="125" t="s">
        <v>488</v>
      </c>
      <c r="T46" s="125" t="s">
        <v>495</v>
      </c>
    </row>
    <row r="47" spans="1:20">
      <c r="A47" s="32" t="s">
        <v>496</v>
      </c>
      <c r="B47" s="125">
        <v>6</v>
      </c>
      <c r="C47" s="125">
        <v>3840</v>
      </c>
      <c r="D47" s="125">
        <v>0</v>
      </c>
      <c r="E47" s="125">
        <v>0</v>
      </c>
      <c r="F47" s="125">
        <v>700</v>
      </c>
      <c r="G47" s="125">
        <v>0</v>
      </c>
      <c r="H47" s="125">
        <v>0</v>
      </c>
      <c r="I47" s="125">
        <v>0</v>
      </c>
      <c r="J47" s="125">
        <v>0</v>
      </c>
      <c r="K47" s="125">
        <v>0</v>
      </c>
      <c r="L47" s="125">
        <v>0</v>
      </c>
      <c r="M47" s="125">
        <v>0</v>
      </c>
      <c r="N47" s="125">
        <v>0</v>
      </c>
      <c r="O47" s="125">
        <v>0</v>
      </c>
      <c r="P47" s="125">
        <v>0</v>
      </c>
      <c r="Q47" s="125">
        <v>0</v>
      </c>
      <c r="R47" s="125">
        <v>0</v>
      </c>
      <c r="S47" s="125" t="s">
        <v>488</v>
      </c>
      <c r="T47" s="125" t="s">
        <v>495</v>
      </c>
    </row>
    <row r="48" spans="1:20">
      <c r="A48" s="32" t="s">
        <v>496</v>
      </c>
      <c r="B48" s="125">
        <v>7</v>
      </c>
      <c r="C48" s="125">
        <v>7680</v>
      </c>
      <c r="D48" s="125">
        <v>0</v>
      </c>
      <c r="E48" s="125">
        <v>0</v>
      </c>
      <c r="F48" s="125">
        <v>800</v>
      </c>
      <c r="G48" s="125">
        <v>0</v>
      </c>
      <c r="H48" s="125">
        <v>0</v>
      </c>
      <c r="I48" s="125">
        <v>0</v>
      </c>
      <c r="J48" s="125">
        <v>0</v>
      </c>
      <c r="K48" s="125">
        <v>0</v>
      </c>
      <c r="L48" s="125">
        <v>0</v>
      </c>
      <c r="M48" s="125">
        <v>0</v>
      </c>
      <c r="N48" s="125">
        <v>0</v>
      </c>
      <c r="O48" s="125">
        <v>0</v>
      </c>
      <c r="P48" s="125">
        <v>0</v>
      </c>
      <c r="Q48" s="125">
        <v>0</v>
      </c>
      <c r="R48" s="125">
        <v>0</v>
      </c>
      <c r="S48" s="125" t="s">
        <v>488</v>
      </c>
      <c r="T48" s="125" t="s">
        <v>495</v>
      </c>
    </row>
    <row r="49" spans="1:20">
      <c r="A49" s="32" t="s">
        <v>496</v>
      </c>
      <c r="B49" s="125">
        <v>8</v>
      </c>
      <c r="C49" s="125">
        <v>15360</v>
      </c>
      <c r="D49" s="125">
        <v>0</v>
      </c>
      <c r="E49" s="125">
        <v>0</v>
      </c>
      <c r="F49" s="125">
        <v>900</v>
      </c>
      <c r="G49" s="125">
        <v>0</v>
      </c>
      <c r="H49" s="125">
        <v>0</v>
      </c>
      <c r="I49" s="125">
        <v>0</v>
      </c>
      <c r="J49" s="125">
        <v>0</v>
      </c>
      <c r="K49" s="125">
        <v>0</v>
      </c>
      <c r="L49" s="125">
        <v>0</v>
      </c>
      <c r="M49" s="125">
        <v>0</v>
      </c>
      <c r="N49" s="125">
        <v>0</v>
      </c>
      <c r="O49" s="125">
        <v>0</v>
      </c>
      <c r="P49" s="125">
        <v>0</v>
      </c>
      <c r="Q49" s="125">
        <v>0</v>
      </c>
      <c r="R49" s="125">
        <v>0</v>
      </c>
      <c r="S49" s="125" t="s">
        <v>488</v>
      </c>
      <c r="T49" s="125" t="s">
        <v>495</v>
      </c>
    </row>
    <row r="50" spans="1:20">
      <c r="A50" s="32" t="s">
        <v>496</v>
      </c>
      <c r="B50" s="125">
        <v>9</v>
      </c>
      <c r="C50" s="125">
        <v>30720</v>
      </c>
      <c r="D50" s="125">
        <v>0</v>
      </c>
      <c r="E50" s="125">
        <v>0</v>
      </c>
      <c r="F50" s="125">
        <v>1000</v>
      </c>
      <c r="G50" s="125">
        <v>0</v>
      </c>
      <c r="H50" s="125">
        <v>0</v>
      </c>
      <c r="I50" s="125">
        <v>0</v>
      </c>
      <c r="J50" s="125">
        <v>0</v>
      </c>
      <c r="K50" s="125">
        <v>0</v>
      </c>
      <c r="L50" s="125">
        <v>0</v>
      </c>
      <c r="M50" s="125">
        <v>0</v>
      </c>
      <c r="N50" s="125">
        <v>0</v>
      </c>
      <c r="O50" s="125">
        <v>0</v>
      </c>
      <c r="P50" s="125">
        <v>0</v>
      </c>
      <c r="Q50" s="125">
        <v>0</v>
      </c>
      <c r="R50" s="125">
        <v>0</v>
      </c>
      <c r="S50" s="125" t="s">
        <v>488</v>
      </c>
      <c r="T50" s="125" t="s">
        <v>495</v>
      </c>
    </row>
    <row r="51" spans="1:20">
      <c r="A51" s="32" t="s">
        <v>496</v>
      </c>
      <c r="B51" s="125">
        <v>10</v>
      </c>
      <c r="C51" s="125">
        <v>61440</v>
      </c>
      <c r="D51" s="125">
        <v>0</v>
      </c>
      <c r="E51" s="125">
        <v>0</v>
      </c>
      <c r="F51" s="125">
        <v>1100</v>
      </c>
      <c r="G51" s="125">
        <v>0</v>
      </c>
      <c r="H51" s="125">
        <v>0</v>
      </c>
      <c r="I51" s="125">
        <v>0</v>
      </c>
      <c r="J51" s="125">
        <v>0</v>
      </c>
      <c r="K51" s="125">
        <v>0</v>
      </c>
      <c r="L51" s="125">
        <v>0</v>
      </c>
      <c r="M51" s="125">
        <v>0</v>
      </c>
      <c r="N51" s="125">
        <v>0</v>
      </c>
      <c r="O51" s="125">
        <v>0</v>
      </c>
      <c r="P51" s="125">
        <v>0</v>
      </c>
      <c r="Q51" s="125">
        <v>0</v>
      </c>
      <c r="R51" s="125">
        <v>0</v>
      </c>
      <c r="S51" s="125" t="s">
        <v>488</v>
      </c>
      <c r="T51" s="125" t="s">
        <v>495</v>
      </c>
    </row>
    <row r="52" spans="1:20">
      <c r="A52" s="32" t="s">
        <v>497</v>
      </c>
      <c r="B52" s="125">
        <v>1</v>
      </c>
      <c r="C52" s="125">
        <v>0</v>
      </c>
      <c r="D52" s="125">
        <v>0</v>
      </c>
      <c r="E52" s="125">
        <v>0</v>
      </c>
      <c r="F52" s="125">
        <v>0</v>
      </c>
      <c r="G52" s="125">
        <v>0</v>
      </c>
      <c r="H52" s="125">
        <v>200</v>
      </c>
      <c r="I52" s="125">
        <v>0</v>
      </c>
      <c r="J52" s="125">
        <v>0</v>
      </c>
      <c r="K52" s="125">
        <v>0</v>
      </c>
      <c r="L52" s="125">
        <v>0</v>
      </c>
      <c r="M52" s="125">
        <v>0</v>
      </c>
      <c r="N52" s="125">
        <v>0</v>
      </c>
      <c r="O52" s="125">
        <v>0</v>
      </c>
      <c r="P52" s="125">
        <v>0</v>
      </c>
      <c r="Q52" s="125">
        <v>0</v>
      </c>
      <c r="R52" s="125">
        <v>0</v>
      </c>
      <c r="S52" s="125" t="s">
        <v>488</v>
      </c>
      <c r="T52" s="125">
        <v>60</v>
      </c>
    </row>
    <row r="53" spans="1:20">
      <c r="A53" s="32" t="s">
        <v>497</v>
      </c>
      <c r="B53" s="125">
        <v>2</v>
      </c>
      <c r="C53" s="125">
        <v>240</v>
      </c>
      <c r="D53" s="125">
        <v>0</v>
      </c>
      <c r="E53" s="125">
        <v>0</v>
      </c>
      <c r="F53" s="125">
        <v>0</v>
      </c>
      <c r="G53" s="125">
        <v>0</v>
      </c>
      <c r="H53" s="125">
        <v>300</v>
      </c>
      <c r="I53" s="125">
        <v>0</v>
      </c>
      <c r="J53" s="125">
        <v>0</v>
      </c>
      <c r="K53" s="125">
        <v>0</v>
      </c>
      <c r="L53" s="125">
        <v>0</v>
      </c>
      <c r="M53" s="125">
        <v>0</v>
      </c>
      <c r="N53" s="125">
        <v>0</v>
      </c>
      <c r="O53" s="125">
        <v>0</v>
      </c>
      <c r="P53" s="125">
        <v>0</v>
      </c>
      <c r="Q53" s="125">
        <v>0</v>
      </c>
      <c r="R53" s="125">
        <v>0</v>
      </c>
      <c r="S53" s="125" t="s">
        <v>488</v>
      </c>
      <c r="T53" s="125" t="s">
        <v>494</v>
      </c>
    </row>
    <row r="54" spans="1:20">
      <c r="A54" s="32" t="s">
        <v>497</v>
      </c>
      <c r="B54" s="125">
        <v>3</v>
      </c>
      <c r="C54" s="125">
        <v>480</v>
      </c>
      <c r="D54" s="125">
        <v>0</v>
      </c>
      <c r="E54" s="125">
        <v>0</v>
      </c>
      <c r="F54" s="125">
        <v>0</v>
      </c>
      <c r="G54" s="125">
        <v>0</v>
      </c>
      <c r="H54" s="125">
        <v>400</v>
      </c>
      <c r="I54" s="125">
        <v>0</v>
      </c>
      <c r="J54" s="125">
        <v>0</v>
      </c>
      <c r="K54" s="125">
        <v>0</v>
      </c>
      <c r="L54" s="125">
        <v>0</v>
      </c>
      <c r="M54" s="125">
        <v>0</v>
      </c>
      <c r="N54" s="125">
        <v>0</v>
      </c>
      <c r="O54" s="125">
        <v>0</v>
      </c>
      <c r="P54" s="125">
        <v>0</v>
      </c>
      <c r="Q54" s="125">
        <v>0</v>
      </c>
      <c r="R54" s="125">
        <v>0</v>
      </c>
      <c r="S54" s="125" t="s">
        <v>488</v>
      </c>
      <c r="T54" s="125" t="s">
        <v>494</v>
      </c>
    </row>
    <row r="55" spans="1:20">
      <c r="A55" s="32" t="s">
        <v>497</v>
      </c>
      <c r="B55" s="125">
        <v>4</v>
      </c>
      <c r="C55" s="125">
        <v>960</v>
      </c>
      <c r="D55" s="125">
        <v>0</v>
      </c>
      <c r="E55" s="125">
        <v>0</v>
      </c>
      <c r="F55" s="125">
        <v>0</v>
      </c>
      <c r="G55" s="125">
        <v>0</v>
      </c>
      <c r="H55" s="125">
        <v>500</v>
      </c>
      <c r="I55" s="125">
        <v>0</v>
      </c>
      <c r="J55" s="125">
        <v>0</v>
      </c>
      <c r="K55" s="125">
        <v>0</v>
      </c>
      <c r="L55" s="125">
        <v>0</v>
      </c>
      <c r="M55" s="125">
        <v>0</v>
      </c>
      <c r="N55" s="125">
        <v>0</v>
      </c>
      <c r="O55" s="125">
        <v>0</v>
      </c>
      <c r="P55" s="125">
        <v>0</v>
      </c>
      <c r="Q55" s="125">
        <v>0</v>
      </c>
      <c r="R55" s="125">
        <v>0</v>
      </c>
      <c r="S55" s="125" t="s">
        <v>488</v>
      </c>
      <c r="T55" s="125" t="s">
        <v>495</v>
      </c>
    </row>
    <row r="56" spans="1:20">
      <c r="A56" s="32" t="s">
        <v>497</v>
      </c>
      <c r="B56" s="125">
        <v>5</v>
      </c>
      <c r="C56" s="125">
        <v>1920</v>
      </c>
      <c r="D56" s="125">
        <v>0</v>
      </c>
      <c r="E56" s="125">
        <v>0</v>
      </c>
      <c r="F56" s="125">
        <v>0</v>
      </c>
      <c r="G56" s="125">
        <v>0</v>
      </c>
      <c r="H56" s="125">
        <v>600</v>
      </c>
      <c r="I56" s="125">
        <v>0</v>
      </c>
      <c r="J56" s="125">
        <v>0</v>
      </c>
      <c r="K56" s="125">
        <v>0</v>
      </c>
      <c r="L56" s="125">
        <v>0</v>
      </c>
      <c r="M56" s="125">
        <v>0</v>
      </c>
      <c r="N56" s="125">
        <v>0</v>
      </c>
      <c r="O56" s="125">
        <v>0</v>
      </c>
      <c r="P56" s="125">
        <v>0</v>
      </c>
      <c r="Q56" s="125">
        <v>0</v>
      </c>
      <c r="R56" s="125">
        <v>0</v>
      </c>
      <c r="S56" s="125" t="s">
        <v>488</v>
      </c>
      <c r="T56" s="125" t="s">
        <v>495</v>
      </c>
    </row>
    <row r="57" spans="1:20">
      <c r="A57" s="32" t="s">
        <v>497</v>
      </c>
      <c r="B57" s="125">
        <v>6</v>
      </c>
      <c r="C57" s="125">
        <v>3840</v>
      </c>
      <c r="D57" s="125">
        <v>0</v>
      </c>
      <c r="E57" s="125">
        <v>0</v>
      </c>
      <c r="F57" s="125">
        <v>0</v>
      </c>
      <c r="G57" s="125">
        <v>0</v>
      </c>
      <c r="H57" s="125">
        <v>700</v>
      </c>
      <c r="I57" s="125">
        <v>0</v>
      </c>
      <c r="J57" s="125">
        <v>0</v>
      </c>
      <c r="K57" s="125">
        <v>0</v>
      </c>
      <c r="L57" s="125">
        <v>0</v>
      </c>
      <c r="M57" s="125">
        <v>0</v>
      </c>
      <c r="N57" s="125">
        <v>0</v>
      </c>
      <c r="O57" s="125">
        <v>0</v>
      </c>
      <c r="P57" s="125">
        <v>0</v>
      </c>
      <c r="Q57" s="125">
        <v>0</v>
      </c>
      <c r="R57" s="125">
        <v>0</v>
      </c>
      <c r="S57" s="125" t="s">
        <v>488</v>
      </c>
      <c r="T57" s="125" t="s">
        <v>495</v>
      </c>
    </row>
    <row r="58" spans="1:20">
      <c r="A58" s="32" t="s">
        <v>497</v>
      </c>
      <c r="B58" s="125">
        <v>7</v>
      </c>
      <c r="C58" s="125">
        <v>7680</v>
      </c>
      <c r="D58" s="125">
        <v>0</v>
      </c>
      <c r="E58" s="125">
        <v>0</v>
      </c>
      <c r="F58" s="125">
        <v>0</v>
      </c>
      <c r="G58" s="125">
        <v>0</v>
      </c>
      <c r="H58" s="125">
        <v>800</v>
      </c>
      <c r="I58" s="125">
        <v>0</v>
      </c>
      <c r="J58" s="125">
        <v>0</v>
      </c>
      <c r="K58" s="125">
        <v>0</v>
      </c>
      <c r="L58" s="125">
        <v>0</v>
      </c>
      <c r="M58" s="125">
        <v>0</v>
      </c>
      <c r="N58" s="125">
        <v>0</v>
      </c>
      <c r="O58" s="125">
        <v>0</v>
      </c>
      <c r="P58" s="125">
        <v>0</v>
      </c>
      <c r="Q58" s="125">
        <v>0</v>
      </c>
      <c r="R58" s="125">
        <v>0</v>
      </c>
      <c r="S58" s="125" t="s">
        <v>488</v>
      </c>
      <c r="T58" s="125" t="s">
        <v>495</v>
      </c>
    </row>
    <row r="59" spans="1:20">
      <c r="A59" s="32" t="s">
        <v>497</v>
      </c>
      <c r="B59" s="125">
        <v>8</v>
      </c>
      <c r="C59" s="125">
        <v>15360</v>
      </c>
      <c r="D59" s="125">
        <v>0</v>
      </c>
      <c r="E59" s="125">
        <v>0</v>
      </c>
      <c r="F59" s="125">
        <v>0</v>
      </c>
      <c r="G59" s="125">
        <v>0</v>
      </c>
      <c r="H59" s="125">
        <v>900</v>
      </c>
      <c r="I59" s="125">
        <v>0</v>
      </c>
      <c r="J59" s="125">
        <v>0</v>
      </c>
      <c r="K59" s="125">
        <v>0</v>
      </c>
      <c r="L59" s="125">
        <v>0</v>
      </c>
      <c r="M59" s="125">
        <v>0</v>
      </c>
      <c r="N59" s="125">
        <v>0</v>
      </c>
      <c r="O59" s="125">
        <v>0</v>
      </c>
      <c r="P59" s="125">
        <v>0</v>
      </c>
      <c r="Q59" s="125">
        <v>0</v>
      </c>
      <c r="R59" s="125">
        <v>0</v>
      </c>
      <c r="S59" s="125" t="s">
        <v>488</v>
      </c>
      <c r="T59" s="125" t="s">
        <v>495</v>
      </c>
    </row>
    <row r="60" spans="1:20">
      <c r="A60" s="32" t="s">
        <v>497</v>
      </c>
      <c r="B60" s="125">
        <v>9</v>
      </c>
      <c r="C60" s="125">
        <v>30720</v>
      </c>
      <c r="D60" s="125">
        <v>0</v>
      </c>
      <c r="E60" s="125">
        <v>0</v>
      </c>
      <c r="F60" s="125">
        <v>0</v>
      </c>
      <c r="G60" s="125">
        <v>0</v>
      </c>
      <c r="H60" s="125">
        <v>1000</v>
      </c>
      <c r="I60" s="125">
        <v>0</v>
      </c>
      <c r="J60" s="125">
        <v>0</v>
      </c>
      <c r="K60" s="125">
        <v>0</v>
      </c>
      <c r="L60" s="125">
        <v>0</v>
      </c>
      <c r="M60" s="125">
        <v>0</v>
      </c>
      <c r="N60" s="125">
        <v>0</v>
      </c>
      <c r="O60" s="125">
        <v>0</v>
      </c>
      <c r="P60" s="125">
        <v>0</v>
      </c>
      <c r="Q60" s="125">
        <v>0</v>
      </c>
      <c r="R60" s="125">
        <v>0</v>
      </c>
      <c r="S60" s="125" t="s">
        <v>488</v>
      </c>
      <c r="T60" s="125" t="s">
        <v>495</v>
      </c>
    </row>
    <row r="61" spans="1:20">
      <c r="A61" s="32" t="s">
        <v>497</v>
      </c>
      <c r="B61" s="125">
        <v>10</v>
      </c>
      <c r="C61" s="125">
        <v>61440</v>
      </c>
      <c r="D61" s="125">
        <v>0</v>
      </c>
      <c r="E61" s="125">
        <v>0</v>
      </c>
      <c r="F61" s="125">
        <v>0</v>
      </c>
      <c r="G61" s="125">
        <v>0</v>
      </c>
      <c r="H61" s="125">
        <v>1100</v>
      </c>
      <c r="I61" s="125">
        <v>0</v>
      </c>
      <c r="J61" s="125">
        <v>0</v>
      </c>
      <c r="K61" s="125">
        <v>0</v>
      </c>
      <c r="L61" s="125">
        <v>0</v>
      </c>
      <c r="M61" s="125">
        <v>0</v>
      </c>
      <c r="N61" s="125">
        <v>0</v>
      </c>
      <c r="O61" s="125">
        <v>0</v>
      </c>
      <c r="P61" s="125">
        <v>0</v>
      </c>
      <c r="Q61" s="125">
        <v>0</v>
      </c>
      <c r="R61" s="125">
        <v>0</v>
      </c>
      <c r="S61" s="125" t="s">
        <v>488</v>
      </c>
      <c r="T61" s="125" t="s">
        <v>495</v>
      </c>
    </row>
    <row r="62" spans="1:20">
      <c r="A62" s="125" t="s">
        <v>498</v>
      </c>
      <c r="B62" s="125">
        <v>1</v>
      </c>
      <c r="C62" s="125">
        <v>0</v>
      </c>
      <c r="D62" s="125">
        <v>0</v>
      </c>
      <c r="E62" s="125">
        <v>175</v>
      </c>
      <c r="F62" s="125">
        <v>0</v>
      </c>
      <c r="G62" s="125">
        <v>0</v>
      </c>
      <c r="H62" s="125">
        <v>0</v>
      </c>
      <c r="I62" s="125">
        <v>0</v>
      </c>
      <c r="J62" s="125">
        <v>0</v>
      </c>
      <c r="K62" s="125">
        <v>0</v>
      </c>
      <c r="L62" s="125">
        <v>0</v>
      </c>
      <c r="M62" s="125">
        <v>0</v>
      </c>
      <c r="N62" s="125">
        <v>0</v>
      </c>
      <c r="O62" s="125">
        <v>0</v>
      </c>
      <c r="P62" s="125">
        <v>0</v>
      </c>
      <c r="Q62" s="125">
        <v>0</v>
      </c>
      <c r="R62" s="125">
        <v>0</v>
      </c>
      <c r="S62" s="125" t="s">
        <v>488</v>
      </c>
      <c r="T62" s="125">
        <v>60</v>
      </c>
    </row>
    <row r="63" spans="1:20">
      <c r="A63" s="125" t="s">
        <v>498</v>
      </c>
      <c r="B63" s="125">
        <v>2</v>
      </c>
      <c r="C63" s="125">
        <v>240</v>
      </c>
      <c r="D63" s="125">
        <v>0</v>
      </c>
      <c r="E63" s="125">
        <v>250</v>
      </c>
      <c r="F63" s="125">
        <v>0</v>
      </c>
      <c r="G63" s="125">
        <v>0</v>
      </c>
      <c r="H63" s="125">
        <v>0</v>
      </c>
      <c r="I63" s="125">
        <v>0</v>
      </c>
      <c r="J63" s="125">
        <v>0</v>
      </c>
      <c r="K63" s="125">
        <v>0</v>
      </c>
      <c r="L63" s="125">
        <v>0</v>
      </c>
      <c r="M63" s="125">
        <v>0</v>
      </c>
      <c r="N63" s="125">
        <v>0</v>
      </c>
      <c r="O63" s="125">
        <v>0</v>
      </c>
      <c r="P63" s="125">
        <v>0</v>
      </c>
      <c r="Q63" s="125">
        <v>0</v>
      </c>
      <c r="R63" s="125">
        <v>0</v>
      </c>
      <c r="S63" s="125" t="s">
        <v>488</v>
      </c>
      <c r="T63" s="125" t="s">
        <v>494</v>
      </c>
    </row>
    <row r="64" spans="1:20">
      <c r="A64" s="125" t="s">
        <v>498</v>
      </c>
      <c r="B64" s="125">
        <v>3</v>
      </c>
      <c r="C64" s="125">
        <v>480</v>
      </c>
      <c r="D64" s="125">
        <v>0</v>
      </c>
      <c r="E64" s="125">
        <v>325</v>
      </c>
      <c r="F64" s="125">
        <v>0</v>
      </c>
      <c r="G64" s="125">
        <v>0</v>
      </c>
      <c r="H64" s="125">
        <v>0</v>
      </c>
      <c r="I64" s="125">
        <v>0</v>
      </c>
      <c r="J64" s="125">
        <v>0</v>
      </c>
      <c r="K64" s="125">
        <v>0</v>
      </c>
      <c r="L64" s="125">
        <v>0</v>
      </c>
      <c r="M64" s="125">
        <v>0</v>
      </c>
      <c r="N64" s="125">
        <v>0</v>
      </c>
      <c r="O64" s="125">
        <v>0</v>
      </c>
      <c r="P64" s="125">
        <v>0</v>
      </c>
      <c r="Q64" s="125">
        <v>0</v>
      </c>
      <c r="R64" s="125">
        <v>0</v>
      </c>
      <c r="S64" s="125" t="s">
        <v>488</v>
      </c>
      <c r="T64" s="125" t="s">
        <v>494</v>
      </c>
    </row>
    <row r="65" spans="1:20">
      <c r="A65" s="125" t="s">
        <v>498</v>
      </c>
      <c r="B65" s="125">
        <v>4</v>
      </c>
      <c r="C65" s="125">
        <v>960</v>
      </c>
      <c r="D65" s="125">
        <v>0</v>
      </c>
      <c r="E65" s="125">
        <v>400</v>
      </c>
      <c r="F65" s="125">
        <v>0</v>
      </c>
      <c r="G65" s="125">
        <v>0</v>
      </c>
      <c r="H65" s="125">
        <v>0</v>
      </c>
      <c r="I65" s="125">
        <v>0</v>
      </c>
      <c r="J65" s="125">
        <v>0</v>
      </c>
      <c r="K65" s="125">
        <v>0</v>
      </c>
      <c r="L65" s="125">
        <v>0</v>
      </c>
      <c r="M65" s="125">
        <v>0</v>
      </c>
      <c r="N65" s="125">
        <v>0</v>
      </c>
      <c r="O65" s="125">
        <v>0</v>
      </c>
      <c r="P65" s="125">
        <v>0</v>
      </c>
      <c r="Q65" s="125">
        <v>0</v>
      </c>
      <c r="R65" s="125">
        <v>0</v>
      </c>
      <c r="S65" s="125" t="s">
        <v>488</v>
      </c>
      <c r="T65" s="125" t="s">
        <v>495</v>
      </c>
    </row>
    <row r="66" spans="1:20">
      <c r="A66" s="125" t="s">
        <v>498</v>
      </c>
      <c r="B66" s="125">
        <v>5</v>
      </c>
      <c r="C66" s="125">
        <v>1920</v>
      </c>
      <c r="D66" s="125">
        <v>0</v>
      </c>
      <c r="E66" s="125">
        <v>475</v>
      </c>
      <c r="F66" s="125">
        <v>0</v>
      </c>
      <c r="G66" s="125">
        <v>0</v>
      </c>
      <c r="H66" s="125">
        <v>0</v>
      </c>
      <c r="I66" s="125">
        <v>0</v>
      </c>
      <c r="J66" s="125">
        <v>0</v>
      </c>
      <c r="K66" s="125">
        <v>0</v>
      </c>
      <c r="L66" s="125">
        <v>0</v>
      </c>
      <c r="M66" s="125">
        <v>0</v>
      </c>
      <c r="N66" s="125">
        <v>0</v>
      </c>
      <c r="O66" s="125">
        <v>0</v>
      </c>
      <c r="P66" s="125">
        <v>0</v>
      </c>
      <c r="Q66" s="125">
        <v>0</v>
      </c>
      <c r="R66" s="125">
        <v>0</v>
      </c>
      <c r="S66" s="125" t="s">
        <v>488</v>
      </c>
      <c r="T66" s="125" t="s">
        <v>495</v>
      </c>
    </row>
    <row r="67" spans="1:20">
      <c r="A67" s="125" t="s">
        <v>498</v>
      </c>
      <c r="B67" s="125">
        <v>6</v>
      </c>
      <c r="C67" s="125">
        <v>3840</v>
      </c>
      <c r="D67" s="125">
        <v>0</v>
      </c>
      <c r="E67" s="125">
        <v>550</v>
      </c>
      <c r="F67" s="125">
        <v>0</v>
      </c>
      <c r="G67" s="125">
        <v>0</v>
      </c>
      <c r="H67" s="125">
        <v>0</v>
      </c>
      <c r="I67" s="125">
        <v>0</v>
      </c>
      <c r="J67" s="125">
        <v>0</v>
      </c>
      <c r="K67" s="125">
        <v>0</v>
      </c>
      <c r="L67" s="125">
        <v>0</v>
      </c>
      <c r="M67" s="125">
        <v>0</v>
      </c>
      <c r="N67" s="125">
        <v>0</v>
      </c>
      <c r="O67" s="125">
        <v>0</v>
      </c>
      <c r="P67" s="125">
        <v>0</v>
      </c>
      <c r="Q67" s="125">
        <v>0</v>
      </c>
      <c r="R67" s="125">
        <v>0</v>
      </c>
      <c r="S67" s="125" t="s">
        <v>488</v>
      </c>
      <c r="T67" s="125" t="s">
        <v>495</v>
      </c>
    </row>
    <row r="68" spans="1:20">
      <c r="A68" s="125" t="s">
        <v>498</v>
      </c>
      <c r="B68" s="125">
        <v>7</v>
      </c>
      <c r="C68" s="125">
        <v>7680</v>
      </c>
      <c r="D68" s="125">
        <v>0</v>
      </c>
      <c r="E68" s="125">
        <v>625</v>
      </c>
      <c r="F68" s="125">
        <v>0</v>
      </c>
      <c r="G68" s="125">
        <v>0</v>
      </c>
      <c r="H68" s="125">
        <v>0</v>
      </c>
      <c r="I68" s="125">
        <v>0</v>
      </c>
      <c r="J68" s="125">
        <v>0</v>
      </c>
      <c r="K68" s="125">
        <v>0</v>
      </c>
      <c r="L68" s="125">
        <v>0</v>
      </c>
      <c r="M68" s="125">
        <v>0</v>
      </c>
      <c r="N68" s="125">
        <v>0</v>
      </c>
      <c r="O68" s="125">
        <v>0</v>
      </c>
      <c r="P68" s="125">
        <v>0</v>
      </c>
      <c r="Q68" s="125">
        <v>0</v>
      </c>
      <c r="R68" s="125">
        <v>0</v>
      </c>
      <c r="S68" s="125" t="s">
        <v>488</v>
      </c>
      <c r="T68" s="125" t="s">
        <v>495</v>
      </c>
    </row>
    <row r="69" spans="1:20">
      <c r="A69" s="125" t="s">
        <v>498</v>
      </c>
      <c r="B69" s="125">
        <v>8</v>
      </c>
      <c r="C69" s="125">
        <v>15360</v>
      </c>
      <c r="D69" s="125">
        <v>0</v>
      </c>
      <c r="E69" s="125">
        <v>700</v>
      </c>
      <c r="F69" s="125">
        <v>0</v>
      </c>
      <c r="G69" s="125">
        <v>0</v>
      </c>
      <c r="H69" s="125">
        <v>0</v>
      </c>
      <c r="I69" s="125">
        <v>0</v>
      </c>
      <c r="J69" s="125">
        <v>0</v>
      </c>
      <c r="K69" s="125">
        <v>0</v>
      </c>
      <c r="L69" s="125">
        <v>0</v>
      </c>
      <c r="M69" s="125">
        <v>0</v>
      </c>
      <c r="N69" s="125">
        <v>0</v>
      </c>
      <c r="O69" s="125">
        <v>0</v>
      </c>
      <c r="P69" s="125">
        <v>0</v>
      </c>
      <c r="Q69" s="125">
        <v>0</v>
      </c>
      <c r="R69" s="125">
        <v>0</v>
      </c>
      <c r="S69" s="125" t="s">
        <v>488</v>
      </c>
      <c r="T69" s="125" t="s">
        <v>495</v>
      </c>
    </row>
    <row r="70" spans="1:20">
      <c r="A70" s="125" t="s">
        <v>498</v>
      </c>
      <c r="B70" s="125">
        <v>9</v>
      </c>
      <c r="C70" s="125">
        <v>30720</v>
      </c>
      <c r="D70" s="125">
        <v>0</v>
      </c>
      <c r="E70" s="125">
        <v>775</v>
      </c>
      <c r="F70" s="125">
        <v>0</v>
      </c>
      <c r="G70" s="125">
        <v>0</v>
      </c>
      <c r="H70" s="125">
        <v>0</v>
      </c>
      <c r="I70" s="125">
        <v>0</v>
      </c>
      <c r="J70" s="125">
        <v>0</v>
      </c>
      <c r="K70" s="125">
        <v>0</v>
      </c>
      <c r="L70" s="125">
        <v>0</v>
      </c>
      <c r="M70" s="125">
        <v>0</v>
      </c>
      <c r="N70" s="125">
        <v>0</v>
      </c>
      <c r="O70" s="125">
        <v>0</v>
      </c>
      <c r="P70" s="125">
        <v>0</v>
      </c>
      <c r="Q70" s="125">
        <v>0</v>
      </c>
      <c r="R70" s="125">
        <v>0</v>
      </c>
      <c r="S70" s="125" t="s">
        <v>488</v>
      </c>
      <c r="T70" s="125" t="s">
        <v>495</v>
      </c>
    </row>
    <row r="71" spans="1:20">
      <c r="A71" s="125" t="s">
        <v>498</v>
      </c>
      <c r="B71" s="125">
        <v>10</v>
      </c>
      <c r="C71" s="125">
        <v>61440</v>
      </c>
      <c r="D71" s="125">
        <v>0</v>
      </c>
      <c r="E71" s="125">
        <v>850</v>
      </c>
      <c r="F71" s="125">
        <v>0</v>
      </c>
      <c r="G71" s="125">
        <v>0</v>
      </c>
      <c r="H71" s="125">
        <v>0</v>
      </c>
      <c r="I71" s="125">
        <v>0</v>
      </c>
      <c r="J71" s="125">
        <v>0</v>
      </c>
      <c r="K71" s="125">
        <v>0</v>
      </c>
      <c r="L71" s="125">
        <v>0</v>
      </c>
      <c r="M71" s="125">
        <v>0</v>
      </c>
      <c r="N71" s="125">
        <v>0</v>
      </c>
      <c r="O71" s="125">
        <v>0</v>
      </c>
      <c r="P71" s="125">
        <v>0</v>
      </c>
      <c r="Q71" s="125">
        <v>0</v>
      </c>
      <c r="R71" s="125">
        <v>0</v>
      </c>
      <c r="S71" s="125" t="s">
        <v>488</v>
      </c>
      <c r="T71" s="125" t="s">
        <v>495</v>
      </c>
    </row>
    <row r="72" spans="1:20">
      <c r="A72" s="125" t="s">
        <v>499</v>
      </c>
      <c r="B72" s="125">
        <v>1</v>
      </c>
      <c r="C72" s="125">
        <v>0</v>
      </c>
      <c r="D72" s="125">
        <v>0</v>
      </c>
      <c r="E72" s="125">
        <v>0</v>
      </c>
      <c r="F72" s="125">
        <v>0</v>
      </c>
      <c r="G72" s="125">
        <v>175</v>
      </c>
      <c r="H72" s="125">
        <v>0</v>
      </c>
      <c r="I72" s="125">
        <v>0</v>
      </c>
      <c r="J72" s="125">
        <v>0</v>
      </c>
      <c r="K72" s="125">
        <v>0</v>
      </c>
      <c r="L72" s="125">
        <v>0</v>
      </c>
      <c r="M72" s="125">
        <v>0</v>
      </c>
      <c r="N72" s="125">
        <v>0</v>
      </c>
      <c r="O72" s="125">
        <v>0</v>
      </c>
      <c r="P72" s="125">
        <v>0</v>
      </c>
      <c r="Q72" s="125">
        <v>0</v>
      </c>
      <c r="R72" s="125">
        <v>0</v>
      </c>
      <c r="S72" s="125" t="s">
        <v>488</v>
      </c>
      <c r="T72" s="125">
        <v>60</v>
      </c>
    </row>
    <row r="73" spans="1:20">
      <c r="A73" s="125" t="s">
        <v>499</v>
      </c>
      <c r="B73" s="125">
        <v>2</v>
      </c>
      <c r="C73" s="125">
        <v>240</v>
      </c>
      <c r="D73" s="125">
        <v>0</v>
      </c>
      <c r="E73" s="125">
        <v>0</v>
      </c>
      <c r="F73" s="125">
        <v>0</v>
      </c>
      <c r="G73" s="125">
        <v>250</v>
      </c>
      <c r="H73" s="125">
        <v>0</v>
      </c>
      <c r="I73" s="125">
        <v>0</v>
      </c>
      <c r="J73" s="125">
        <v>0</v>
      </c>
      <c r="K73" s="125">
        <v>0</v>
      </c>
      <c r="L73" s="125">
        <v>0</v>
      </c>
      <c r="M73" s="125">
        <v>0</v>
      </c>
      <c r="N73" s="125">
        <v>0</v>
      </c>
      <c r="O73" s="125">
        <v>0</v>
      </c>
      <c r="P73" s="125">
        <v>0</v>
      </c>
      <c r="Q73" s="125">
        <v>0</v>
      </c>
      <c r="R73" s="125">
        <v>0</v>
      </c>
      <c r="S73" s="125" t="s">
        <v>488</v>
      </c>
      <c r="T73" s="125" t="s">
        <v>494</v>
      </c>
    </row>
    <row r="74" spans="1:20">
      <c r="A74" s="125" t="s">
        <v>499</v>
      </c>
      <c r="B74" s="125">
        <v>3</v>
      </c>
      <c r="C74" s="125">
        <v>480</v>
      </c>
      <c r="D74" s="125">
        <v>0</v>
      </c>
      <c r="E74" s="125">
        <v>0</v>
      </c>
      <c r="F74" s="125">
        <v>0</v>
      </c>
      <c r="G74" s="125">
        <v>325</v>
      </c>
      <c r="H74" s="125">
        <v>0</v>
      </c>
      <c r="I74" s="125">
        <v>0</v>
      </c>
      <c r="J74" s="125">
        <v>0</v>
      </c>
      <c r="K74" s="125">
        <v>0</v>
      </c>
      <c r="L74" s="125">
        <v>0</v>
      </c>
      <c r="M74" s="125">
        <v>0</v>
      </c>
      <c r="N74" s="125">
        <v>0</v>
      </c>
      <c r="O74" s="125">
        <v>0</v>
      </c>
      <c r="P74" s="125">
        <v>0</v>
      </c>
      <c r="Q74" s="125">
        <v>0</v>
      </c>
      <c r="R74" s="125">
        <v>0</v>
      </c>
      <c r="S74" s="125" t="s">
        <v>488</v>
      </c>
      <c r="T74" s="125" t="s">
        <v>494</v>
      </c>
    </row>
    <row r="75" spans="1:20">
      <c r="A75" s="125" t="s">
        <v>499</v>
      </c>
      <c r="B75" s="125">
        <v>4</v>
      </c>
      <c r="C75" s="125">
        <v>960</v>
      </c>
      <c r="D75" s="125">
        <v>0</v>
      </c>
      <c r="E75" s="125">
        <v>0</v>
      </c>
      <c r="F75" s="125">
        <v>0</v>
      </c>
      <c r="G75" s="125">
        <v>400</v>
      </c>
      <c r="H75" s="125">
        <v>0</v>
      </c>
      <c r="I75" s="125">
        <v>0</v>
      </c>
      <c r="J75" s="125">
        <v>0</v>
      </c>
      <c r="K75" s="125">
        <v>0</v>
      </c>
      <c r="L75" s="125">
        <v>0</v>
      </c>
      <c r="M75" s="125">
        <v>0</v>
      </c>
      <c r="N75" s="125">
        <v>0</v>
      </c>
      <c r="O75" s="125">
        <v>0</v>
      </c>
      <c r="P75" s="125">
        <v>0</v>
      </c>
      <c r="Q75" s="125">
        <v>0</v>
      </c>
      <c r="R75" s="125">
        <v>0</v>
      </c>
      <c r="S75" s="125" t="s">
        <v>488</v>
      </c>
      <c r="T75" s="125" t="s">
        <v>495</v>
      </c>
    </row>
    <row r="76" spans="1:20">
      <c r="A76" s="125" t="s">
        <v>499</v>
      </c>
      <c r="B76" s="125">
        <v>5</v>
      </c>
      <c r="C76" s="125">
        <v>1920</v>
      </c>
      <c r="D76" s="125">
        <v>0</v>
      </c>
      <c r="E76" s="125">
        <v>0</v>
      </c>
      <c r="F76" s="125">
        <v>0</v>
      </c>
      <c r="G76" s="125">
        <v>475</v>
      </c>
      <c r="H76" s="125">
        <v>0</v>
      </c>
      <c r="I76" s="125">
        <v>0</v>
      </c>
      <c r="J76" s="125">
        <v>0</v>
      </c>
      <c r="K76" s="125">
        <v>0</v>
      </c>
      <c r="L76" s="125">
        <v>0</v>
      </c>
      <c r="M76" s="125">
        <v>0</v>
      </c>
      <c r="N76" s="125">
        <v>0</v>
      </c>
      <c r="O76" s="125">
        <v>0</v>
      </c>
      <c r="P76" s="125">
        <v>0</v>
      </c>
      <c r="Q76" s="125">
        <v>0</v>
      </c>
      <c r="R76" s="125">
        <v>0</v>
      </c>
      <c r="S76" s="125" t="s">
        <v>488</v>
      </c>
      <c r="T76" s="125" t="s">
        <v>495</v>
      </c>
    </row>
    <row r="77" spans="1:20">
      <c r="A77" s="125" t="s">
        <v>499</v>
      </c>
      <c r="B77" s="125">
        <v>6</v>
      </c>
      <c r="C77" s="125">
        <v>3840</v>
      </c>
      <c r="D77" s="125">
        <v>0</v>
      </c>
      <c r="E77" s="125">
        <v>0</v>
      </c>
      <c r="F77" s="125">
        <v>0</v>
      </c>
      <c r="G77" s="125">
        <v>550</v>
      </c>
      <c r="H77" s="125">
        <v>0</v>
      </c>
      <c r="I77" s="125">
        <v>0</v>
      </c>
      <c r="J77" s="125">
        <v>0</v>
      </c>
      <c r="K77" s="125">
        <v>0</v>
      </c>
      <c r="L77" s="125">
        <v>0</v>
      </c>
      <c r="M77" s="125">
        <v>0</v>
      </c>
      <c r="N77" s="125">
        <v>0</v>
      </c>
      <c r="O77" s="125">
        <v>0</v>
      </c>
      <c r="P77" s="125">
        <v>0</v>
      </c>
      <c r="Q77" s="125">
        <v>0</v>
      </c>
      <c r="R77" s="125">
        <v>0</v>
      </c>
      <c r="S77" s="125" t="s">
        <v>488</v>
      </c>
      <c r="T77" s="125" t="s">
        <v>495</v>
      </c>
    </row>
    <row r="78" spans="1:20">
      <c r="A78" s="125" t="s">
        <v>499</v>
      </c>
      <c r="B78" s="125">
        <v>7</v>
      </c>
      <c r="C78" s="125">
        <v>7680</v>
      </c>
      <c r="D78" s="125">
        <v>0</v>
      </c>
      <c r="E78" s="125">
        <v>0</v>
      </c>
      <c r="F78" s="125">
        <v>0</v>
      </c>
      <c r="G78" s="125">
        <v>625</v>
      </c>
      <c r="H78" s="125">
        <v>0</v>
      </c>
      <c r="I78" s="125">
        <v>0</v>
      </c>
      <c r="J78" s="125">
        <v>0</v>
      </c>
      <c r="K78" s="125">
        <v>0</v>
      </c>
      <c r="L78" s="125">
        <v>0</v>
      </c>
      <c r="M78" s="125">
        <v>0</v>
      </c>
      <c r="N78" s="125">
        <v>0</v>
      </c>
      <c r="O78" s="125">
        <v>0</v>
      </c>
      <c r="P78" s="125">
        <v>0</v>
      </c>
      <c r="Q78" s="125">
        <v>0</v>
      </c>
      <c r="R78" s="125">
        <v>0</v>
      </c>
      <c r="S78" s="125" t="s">
        <v>488</v>
      </c>
      <c r="T78" s="125" t="s">
        <v>495</v>
      </c>
    </row>
    <row r="79" spans="1:20">
      <c r="A79" s="125" t="s">
        <v>499</v>
      </c>
      <c r="B79" s="125">
        <v>8</v>
      </c>
      <c r="C79" s="125">
        <v>15360</v>
      </c>
      <c r="D79" s="125">
        <v>0</v>
      </c>
      <c r="E79" s="125">
        <v>0</v>
      </c>
      <c r="F79" s="125">
        <v>0</v>
      </c>
      <c r="G79" s="125">
        <v>700</v>
      </c>
      <c r="H79" s="125">
        <v>0</v>
      </c>
      <c r="I79" s="125">
        <v>0</v>
      </c>
      <c r="J79" s="125">
        <v>0</v>
      </c>
      <c r="K79" s="125">
        <v>0</v>
      </c>
      <c r="L79" s="125">
        <v>0</v>
      </c>
      <c r="M79" s="125">
        <v>0</v>
      </c>
      <c r="N79" s="125">
        <v>0</v>
      </c>
      <c r="O79" s="125">
        <v>0</v>
      </c>
      <c r="P79" s="125">
        <v>0</v>
      </c>
      <c r="Q79" s="125">
        <v>0</v>
      </c>
      <c r="R79" s="125">
        <v>0</v>
      </c>
      <c r="S79" s="125" t="s">
        <v>488</v>
      </c>
      <c r="T79" s="125" t="s">
        <v>495</v>
      </c>
    </row>
    <row r="80" spans="1:20">
      <c r="A80" s="125" t="s">
        <v>499</v>
      </c>
      <c r="B80" s="125">
        <v>9</v>
      </c>
      <c r="C80" s="125">
        <v>30720</v>
      </c>
      <c r="D80" s="125">
        <v>0</v>
      </c>
      <c r="E80" s="125">
        <v>0</v>
      </c>
      <c r="F80" s="125">
        <v>0</v>
      </c>
      <c r="G80" s="125">
        <v>775</v>
      </c>
      <c r="H80" s="125">
        <v>0</v>
      </c>
      <c r="I80" s="125">
        <v>0</v>
      </c>
      <c r="J80" s="125">
        <v>0</v>
      </c>
      <c r="K80" s="125">
        <v>0</v>
      </c>
      <c r="L80" s="125">
        <v>0</v>
      </c>
      <c r="M80" s="125">
        <v>0</v>
      </c>
      <c r="N80" s="125">
        <v>0</v>
      </c>
      <c r="O80" s="125">
        <v>0</v>
      </c>
      <c r="P80" s="125">
        <v>0</v>
      </c>
      <c r="Q80" s="125">
        <v>0</v>
      </c>
      <c r="R80" s="125">
        <v>0</v>
      </c>
      <c r="S80" s="125" t="s">
        <v>488</v>
      </c>
      <c r="T80" s="125" t="s">
        <v>495</v>
      </c>
    </row>
    <row r="81" spans="1:20">
      <c r="A81" s="125" t="s">
        <v>499</v>
      </c>
      <c r="B81" s="125">
        <v>10</v>
      </c>
      <c r="C81" s="125">
        <v>61440</v>
      </c>
      <c r="D81" s="125">
        <v>0</v>
      </c>
      <c r="E81" s="125">
        <v>0</v>
      </c>
      <c r="F81" s="125">
        <v>0</v>
      </c>
      <c r="G81" s="125">
        <v>850</v>
      </c>
      <c r="H81" s="125">
        <v>0</v>
      </c>
      <c r="I81" s="125">
        <v>0</v>
      </c>
      <c r="J81" s="125">
        <v>0</v>
      </c>
      <c r="K81" s="125">
        <v>0</v>
      </c>
      <c r="L81" s="125">
        <v>0</v>
      </c>
      <c r="M81" s="125">
        <v>0</v>
      </c>
      <c r="N81" s="125">
        <v>0</v>
      </c>
      <c r="O81" s="125">
        <v>0</v>
      </c>
      <c r="P81" s="125">
        <v>0</v>
      </c>
      <c r="Q81" s="125">
        <v>0</v>
      </c>
      <c r="R81" s="125">
        <v>0</v>
      </c>
      <c r="S81" s="125" t="s">
        <v>488</v>
      </c>
      <c r="T81" s="125" t="s">
        <v>495</v>
      </c>
    </row>
    <row r="82" spans="1:20">
      <c r="A82" s="125" t="s">
        <v>500</v>
      </c>
      <c r="B82" s="125">
        <v>1</v>
      </c>
      <c r="C82" s="125">
        <v>0</v>
      </c>
      <c r="D82" s="125">
        <v>0</v>
      </c>
      <c r="E82" s="125">
        <v>0</v>
      </c>
      <c r="F82" s="125">
        <v>0</v>
      </c>
      <c r="G82" s="125">
        <v>0</v>
      </c>
      <c r="H82" s="125">
        <v>0</v>
      </c>
      <c r="I82" s="125">
        <v>175</v>
      </c>
      <c r="J82" s="125">
        <v>0</v>
      </c>
      <c r="K82" s="125">
        <v>0</v>
      </c>
      <c r="L82" s="125">
        <v>0</v>
      </c>
      <c r="M82" s="125">
        <v>0</v>
      </c>
      <c r="N82" s="125">
        <v>0</v>
      </c>
      <c r="O82" s="125">
        <v>0</v>
      </c>
      <c r="P82" s="125">
        <v>0</v>
      </c>
      <c r="Q82" s="125">
        <v>0</v>
      </c>
      <c r="R82" s="125">
        <v>0</v>
      </c>
      <c r="S82" s="125" t="s">
        <v>488</v>
      </c>
      <c r="T82" s="125">
        <v>60</v>
      </c>
    </row>
    <row r="83" spans="1:20">
      <c r="A83" s="125" t="s">
        <v>500</v>
      </c>
      <c r="B83" s="125">
        <v>2</v>
      </c>
      <c r="C83" s="125">
        <v>240</v>
      </c>
      <c r="D83" s="125">
        <v>0</v>
      </c>
      <c r="E83" s="125">
        <v>0</v>
      </c>
      <c r="F83" s="125">
        <v>0</v>
      </c>
      <c r="G83" s="125">
        <v>0</v>
      </c>
      <c r="H83" s="125">
        <v>0</v>
      </c>
      <c r="I83" s="125">
        <v>250</v>
      </c>
      <c r="J83" s="125">
        <v>0</v>
      </c>
      <c r="K83" s="125">
        <v>0</v>
      </c>
      <c r="L83" s="125">
        <v>0</v>
      </c>
      <c r="M83" s="125">
        <v>0</v>
      </c>
      <c r="N83" s="125">
        <v>0</v>
      </c>
      <c r="O83" s="125">
        <v>0</v>
      </c>
      <c r="P83" s="125">
        <v>0</v>
      </c>
      <c r="Q83" s="125">
        <v>0</v>
      </c>
      <c r="R83" s="125">
        <v>0</v>
      </c>
      <c r="S83" s="125" t="s">
        <v>488</v>
      </c>
      <c r="T83" s="125" t="s">
        <v>494</v>
      </c>
    </row>
    <row r="84" spans="1:20">
      <c r="A84" s="125" t="s">
        <v>500</v>
      </c>
      <c r="B84" s="125">
        <v>3</v>
      </c>
      <c r="C84" s="125">
        <v>480</v>
      </c>
      <c r="D84" s="125">
        <v>0</v>
      </c>
      <c r="E84" s="125">
        <v>0</v>
      </c>
      <c r="F84" s="125">
        <v>0</v>
      </c>
      <c r="G84" s="125">
        <v>0</v>
      </c>
      <c r="H84" s="125">
        <v>0</v>
      </c>
      <c r="I84" s="125">
        <v>325</v>
      </c>
      <c r="J84" s="125">
        <v>0</v>
      </c>
      <c r="K84" s="125">
        <v>0</v>
      </c>
      <c r="L84" s="125">
        <v>0</v>
      </c>
      <c r="M84" s="125">
        <v>0</v>
      </c>
      <c r="N84" s="125">
        <v>0</v>
      </c>
      <c r="O84" s="125">
        <v>0</v>
      </c>
      <c r="P84" s="125">
        <v>0</v>
      </c>
      <c r="Q84" s="125">
        <v>0</v>
      </c>
      <c r="R84" s="125">
        <v>0</v>
      </c>
      <c r="S84" s="125" t="s">
        <v>488</v>
      </c>
      <c r="T84" s="125" t="s">
        <v>494</v>
      </c>
    </row>
    <row r="85" spans="1:20">
      <c r="A85" s="125" t="s">
        <v>500</v>
      </c>
      <c r="B85" s="125">
        <v>4</v>
      </c>
      <c r="C85" s="125">
        <v>960</v>
      </c>
      <c r="D85" s="125">
        <v>0</v>
      </c>
      <c r="E85" s="125">
        <v>0</v>
      </c>
      <c r="F85" s="125">
        <v>0</v>
      </c>
      <c r="G85" s="125">
        <v>0</v>
      </c>
      <c r="H85" s="125">
        <v>0</v>
      </c>
      <c r="I85" s="125">
        <v>400</v>
      </c>
      <c r="J85" s="125">
        <v>0</v>
      </c>
      <c r="K85" s="125">
        <v>0</v>
      </c>
      <c r="L85" s="125">
        <v>0</v>
      </c>
      <c r="M85" s="125">
        <v>0</v>
      </c>
      <c r="N85" s="125">
        <v>0</v>
      </c>
      <c r="O85" s="125">
        <v>0</v>
      </c>
      <c r="P85" s="125">
        <v>0</v>
      </c>
      <c r="Q85" s="125">
        <v>0</v>
      </c>
      <c r="R85" s="125">
        <v>0</v>
      </c>
      <c r="S85" s="125" t="s">
        <v>488</v>
      </c>
      <c r="T85" s="125" t="s">
        <v>495</v>
      </c>
    </row>
    <row r="86" spans="1:20">
      <c r="A86" s="125" t="s">
        <v>500</v>
      </c>
      <c r="B86" s="125">
        <v>5</v>
      </c>
      <c r="C86" s="125">
        <v>1920</v>
      </c>
      <c r="D86" s="125">
        <v>0</v>
      </c>
      <c r="E86" s="125">
        <v>0</v>
      </c>
      <c r="F86" s="125">
        <v>0</v>
      </c>
      <c r="G86" s="125">
        <v>0</v>
      </c>
      <c r="H86" s="125">
        <v>0</v>
      </c>
      <c r="I86" s="125">
        <v>475</v>
      </c>
      <c r="J86" s="125">
        <v>0</v>
      </c>
      <c r="K86" s="125">
        <v>0</v>
      </c>
      <c r="L86" s="125">
        <v>0</v>
      </c>
      <c r="M86" s="125">
        <v>0</v>
      </c>
      <c r="N86" s="125">
        <v>0</v>
      </c>
      <c r="O86" s="125">
        <v>0</v>
      </c>
      <c r="P86" s="125">
        <v>0</v>
      </c>
      <c r="Q86" s="125">
        <v>0</v>
      </c>
      <c r="R86" s="125">
        <v>0</v>
      </c>
      <c r="S86" s="125" t="s">
        <v>488</v>
      </c>
      <c r="T86" s="125" t="s">
        <v>495</v>
      </c>
    </row>
    <row r="87" spans="1:20">
      <c r="A87" s="125" t="s">
        <v>500</v>
      </c>
      <c r="B87" s="125">
        <v>6</v>
      </c>
      <c r="C87" s="125">
        <v>3840</v>
      </c>
      <c r="D87" s="125">
        <v>0</v>
      </c>
      <c r="E87" s="125">
        <v>0</v>
      </c>
      <c r="F87" s="125">
        <v>0</v>
      </c>
      <c r="G87" s="125">
        <v>0</v>
      </c>
      <c r="H87" s="125">
        <v>0</v>
      </c>
      <c r="I87" s="125">
        <v>550</v>
      </c>
      <c r="J87" s="125">
        <v>0</v>
      </c>
      <c r="K87" s="125">
        <v>0</v>
      </c>
      <c r="L87" s="125">
        <v>0</v>
      </c>
      <c r="M87" s="125">
        <v>0</v>
      </c>
      <c r="N87" s="125">
        <v>0</v>
      </c>
      <c r="O87" s="125">
        <v>0</v>
      </c>
      <c r="P87" s="125">
        <v>0</v>
      </c>
      <c r="Q87" s="125">
        <v>0</v>
      </c>
      <c r="R87" s="125">
        <v>0</v>
      </c>
      <c r="S87" s="125" t="s">
        <v>488</v>
      </c>
      <c r="T87" s="125" t="s">
        <v>495</v>
      </c>
    </row>
    <row r="88" spans="1:20">
      <c r="A88" s="125" t="s">
        <v>500</v>
      </c>
      <c r="B88" s="125">
        <v>7</v>
      </c>
      <c r="C88" s="125">
        <v>7680</v>
      </c>
      <c r="D88" s="125">
        <v>0</v>
      </c>
      <c r="E88" s="125">
        <v>0</v>
      </c>
      <c r="F88" s="125">
        <v>0</v>
      </c>
      <c r="G88" s="125">
        <v>0</v>
      </c>
      <c r="H88" s="125">
        <v>0</v>
      </c>
      <c r="I88" s="125">
        <v>625</v>
      </c>
      <c r="J88" s="125">
        <v>0</v>
      </c>
      <c r="K88" s="125">
        <v>0</v>
      </c>
      <c r="L88" s="125">
        <v>0</v>
      </c>
      <c r="M88" s="125">
        <v>0</v>
      </c>
      <c r="N88" s="125">
        <v>0</v>
      </c>
      <c r="O88" s="125">
        <v>0</v>
      </c>
      <c r="P88" s="125">
        <v>0</v>
      </c>
      <c r="Q88" s="125">
        <v>0</v>
      </c>
      <c r="R88" s="125">
        <v>0</v>
      </c>
      <c r="S88" s="125" t="s">
        <v>488</v>
      </c>
      <c r="T88" s="125" t="s">
        <v>495</v>
      </c>
    </row>
    <row r="89" spans="1:20">
      <c r="A89" s="125" t="s">
        <v>500</v>
      </c>
      <c r="B89" s="125">
        <v>8</v>
      </c>
      <c r="C89" s="125">
        <v>15360</v>
      </c>
      <c r="D89" s="125">
        <v>0</v>
      </c>
      <c r="E89" s="125">
        <v>0</v>
      </c>
      <c r="F89" s="125">
        <v>0</v>
      </c>
      <c r="G89" s="125">
        <v>0</v>
      </c>
      <c r="H89" s="125">
        <v>0</v>
      </c>
      <c r="I89" s="125">
        <v>700</v>
      </c>
      <c r="J89" s="125">
        <v>0</v>
      </c>
      <c r="K89" s="125">
        <v>0</v>
      </c>
      <c r="L89" s="125">
        <v>0</v>
      </c>
      <c r="M89" s="125">
        <v>0</v>
      </c>
      <c r="N89" s="125">
        <v>0</v>
      </c>
      <c r="O89" s="125">
        <v>0</v>
      </c>
      <c r="P89" s="125">
        <v>0</v>
      </c>
      <c r="Q89" s="125">
        <v>0</v>
      </c>
      <c r="R89" s="125">
        <v>0</v>
      </c>
      <c r="S89" s="125" t="s">
        <v>488</v>
      </c>
      <c r="T89" s="125" t="s">
        <v>495</v>
      </c>
    </row>
    <row r="90" spans="1:20">
      <c r="A90" s="125" t="s">
        <v>500</v>
      </c>
      <c r="B90" s="125">
        <v>9</v>
      </c>
      <c r="C90" s="125">
        <v>30720</v>
      </c>
      <c r="D90" s="125">
        <v>0</v>
      </c>
      <c r="E90" s="125">
        <v>0</v>
      </c>
      <c r="F90" s="125">
        <v>0</v>
      </c>
      <c r="G90" s="125">
        <v>0</v>
      </c>
      <c r="H90" s="125">
        <v>0</v>
      </c>
      <c r="I90" s="125">
        <v>775</v>
      </c>
      <c r="J90" s="125">
        <v>0</v>
      </c>
      <c r="K90" s="125">
        <v>0</v>
      </c>
      <c r="L90" s="125">
        <v>0</v>
      </c>
      <c r="M90" s="125">
        <v>0</v>
      </c>
      <c r="N90" s="125">
        <v>0</v>
      </c>
      <c r="O90" s="125">
        <v>0</v>
      </c>
      <c r="P90" s="125">
        <v>0</v>
      </c>
      <c r="Q90" s="125">
        <v>0</v>
      </c>
      <c r="R90" s="125">
        <v>0</v>
      </c>
      <c r="S90" s="125" t="s">
        <v>488</v>
      </c>
      <c r="T90" s="125" t="s">
        <v>495</v>
      </c>
    </row>
    <row r="91" spans="1:20">
      <c r="A91" s="125" t="s">
        <v>500</v>
      </c>
      <c r="B91" s="125">
        <v>10</v>
      </c>
      <c r="C91" s="125">
        <v>61440</v>
      </c>
      <c r="D91" s="125">
        <v>0</v>
      </c>
      <c r="E91" s="125">
        <v>0</v>
      </c>
      <c r="F91" s="125">
        <v>0</v>
      </c>
      <c r="G91" s="125">
        <v>0</v>
      </c>
      <c r="H91" s="125">
        <v>0</v>
      </c>
      <c r="I91" s="125">
        <v>850</v>
      </c>
      <c r="J91" s="125">
        <v>0</v>
      </c>
      <c r="K91" s="125">
        <v>0</v>
      </c>
      <c r="L91" s="125">
        <v>0</v>
      </c>
      <c r="M91" s="125">
        <v>0</v>
      </c>
      <c r="N91" s="125">
        <v>0</v>
      </c>
      <c r="O91" s="125">
        <v>0</v>
      </c>
      <c r="P91" s="125">
        <v>0</v>
      </c>
      <c r="Q91" s="125">
        <v>0</v>
      </c>
      <c r="R91" s="125">
        <v>0</v>
      </c>
      <c r="S91" s="125" t="s">
        <v>488</v>
      </c>
      <c r="T91" s="125" t="s">
        <v>495</v>
      </c>
    </row>
    <row r="92" spans="1:20">
      <c r="A92" s="125" t="s">
        <v>501</v>
      </c>
      <c r="B92" s="125">
        <v>1</v>
      </c>
      <c r="C92" s="125">
        <v>0</v>
      </c>
      <c r="D92" s="125">
        <v>0</v>
      </c>
      <c r="E92" s="125">
        <v>0</v>
      </c>
      <c r="F92" s="125">
        <v>0</v>
      </c>
      <c r="G92" s="125">
        <v>0</v>
      </c>
      <c r="H92" s="125">
        <v>0</v>
      </c>
      <c r="I92" s="125">
        <v>0</v>
      </c>
      <c r="J92" s="126">
        <v>0.02</v>
      </c>
      <c r="K92" s="125">
        <v>0</v>
      </c>
      <c r="L92" s="125">
        <v>0</v>
      </c>
      <c r="M92" s="125">
        <v>0</v>
      </c>
      <c r="N92" s="125">
        <v>0</v>
      </c>
      <c r="O92" s="125">
        <v>0</v>
      </c>
      <c r="P92" s="125">
        <v>0</v>
      </c>
      <c r="Q92" s="125">
        <v>0</v>
      </c>
      <c r="R92" s="125">
        <v>0</v>
      </c>
      <c r="S92" s="125" t="s">
        <v>488</v>
      </c>
      <c r="T92" s="125">
        <v>60</v>
      </c>
    </row>
    <row r="93" spans="1:20">
      <c r="A93" s="125" t="s">
        <v>501</v>
      </c>
      <c r="B93" s="125">
        <v>2</v>
      </c>
      <c r="C93" s="125">
        <v>240</v>
      </c>
      <c r="D93" s="125">
        <v>0</v>
      </c>
      <c r="E93" s="125">
        <v>0</v>
      </c>
      <c r="F93" s="125">
        <v>0</v>
      </c>
      <c r="G93" s="125">
        <v>0</v>
      </c>
      <c r="H93" s="125">
        <v>0</v>
      </c>
      <c r="I93" s="125">
        <v>0</v>
      </c>
      <c r="J93" s="126">
        <v>0.04</v>
      </c>
      <c r="K93" s="125">
        <v>0</v>
      </c>
      <c r="L93" s="125">
        <v>0</v>
      </c>
      <c r="M93" s="125">
        <v>0</v>
      </c>
      <c r="N93" s="125">
        <v>0</v>
      </c>
      <c r="O93" s="125">
        <v>0</v>
      </c>
      <c r="P93" s="125">
        <v>0</v>
      </c>
      <c r="Q93" s="125">
        <v>0</v>
      </c>
      <c r="R93" s="125">
        <v>0</v>
      </c>
      <c r="S93" s="125" t="s">
        <v>488</v>
      </c>
      <c r="T93" s="125" t="s">
        <v>494</v>
      </c>
    </row>
    <row r="94" spans="1:20">
      <c r="A94" s="125" t="s">
        <v>501</v>
      </c>
      <c r="B94" s="125">
        <v>3</v>
      </c>
      <c r="C94" s="125">
        <v>480</v>
      </c>
      <c r="D94" s="125">
        <v>0</v>
      </c>
      <c r="E94" s="125">
        <v>0</v>
      </c>
      <c r="F94" s="125">
        <v>0</v>
      </c>
      <c r="G94" s="125">
        <v>0</v>
      </c>
      <c r="H94" s="125">
        <v>0</v>
      </c>
      <c r="I94" s="125">
        <v>0</v>
      </c>
      <c r="J94" s="126">
        <v>0.06</v>
      </c>
      <c r="K94" s="125">
        <v>0</v>
      </c>
      <c r="L94" s="125">
        <v>0</v>
      </c>
      <c r="M94" s="125">
        <v>0</v>
      </c>
      <c r="N94" s="125">
        <v>0</v>
      </c>
      <c r="O94" s="125">
        <v>0</v>
      </c>
      <c r="P94" s="125">
        <v>0</v>
      </c>
      <c r="Q94" s="125">
        <v>0</v>
      </c>
      <c r="R94" s="125">
        <v>0</v>
      </c>
      <c r="S94" s="125" t="s">
        <v>488</v>
      </c>
      <c r="T94" s="125" t="s">
        <v>494</v>
      </c>
    </row>
    <row r="95" spans="1:20">
      <c r="A95" s="125" t="s">
        <v>501</v>
      </c>
      <c r="B95" s="125">
        <v>4</v>
      </c>
      <c r="C95" s="125">
        <v>960</v>
      </c>
      <c r="D95" s="125">
        <v>0</v>
      </c>
      <c r="E95" s="125">
        <v>0</v>
      </c>
      <c r="F95" s="125">
        <v>0</v>
      </c>
      <c r="G95" s="125">
        <v>0</v>
      </c>
      <c r="H95" s="125">
        <v>0</v>
      </c>
      <c r="I95" s="125">
        <v>0</v>
      </c>
      <c r="J95" s="126">
        <v>0.08</v>
      </c>
      <c r="K95" s="125">
        <v>0</v>
      </c>
      <c r="L95" s="125">
        <v>0</v>
      </c>
      <c r="M95" s="125">
        <v>0</v>
      </c>
      <c r="N95" s="125">
        <v>0</v>
      </c>
      <c r="O95" s="125">
        <v>0</v>
      </c>
      <c r="P95" s="125">
        <v>0</v>
      </c>
      <c r="Q95" s="125">
        <v>0</v>
      </c>
      <c r="R95" s="125">
        <v>0</v>
      </c>
      <c r="S95" s="125" t="s">
        <v>488</v>
      </c>
      <c r="T95" s="125" t="s">
        <v>495</v>
      </c>
    </row>
    <row r="96" spans="1:20">
      <c r="A96" s="125" t="s">
        <v>501</v>
      </c>
      <c r="B96" s="125">
        <v>5</v>
      </c>
      <c r="C96" s="125">
        <v>1920</v>
      </c>
      <c r="D96" s="125">
        <v>0</v>
      </c>
      <c r="E96" s="125">
        <v>0</v>
      </c>
      <c r="F96" s="125">
        <v>0</v>
      </c>
      <c r="G96" s="125">
        <v>0</v>
      </c>
      <c r="H96" s="125">
        <v>0</v>
      </c>
      <c r="I96" s="125">
        <v>0</v>
      </c>
      <c r="J96" s="126">
        <v>0.1</v>
      </c>
      <c r="K96" s="125">
        <v>0</v>
      </c>
      <c r="L96" s="125">
        <v>0</v>
      </c>
      <c r="M96" s="125">
        <v>0</v>
      </c>
      <c r="N96" s="125">
        <v>0</v>
      </c>
      <c r="O96" s="125">
        <v>0</v>
      </c>
      <c r="P96" s="125">
        <v>0</v>
      </c>
      <c r="Q96" s="125">
        <v>0</v>
      </c>
      <c r="R96" s="125">
        <v>0</v>
      </c>
      <c r="S96" s="125" t="s">
        <v>488</v>
      </c>
      <c r="T96" s="125" t="s">
        <v>495</v>
      </c>
    </row>
    <row r="97" spans="1:20">
      <c r="A97" s="125" t="s">
        <v>501</v>
      </c>
      <c r="B97" s="125">
        <v>6</v>
      </c>
      <c r="C97" s="125">
        <v>3840</v>
      </c>
      <c r="D97" s="125">
        <v>0</v>
      </c>
      <c r="E97" s="125">
        <v>0</v>
      </c>
      <c r="F97" s="125">
        <v>0</v>
      </c>
      <c r="G97" s="125">
        <v>0</v>
      </c>
      <c r="H97" s="125">
        <v>0</v>
      </c>
      <c r="I97" s="125">
        <v>0</v>
      </c>
      <c r="J97" s="126">
        <v>0.12</v>
      </c>
      <c r="K97" s="125">
        <v>0</v>
      </c>
      <c r="L97" s="125">
        <v>0</v>
      </c>
      <c r="M97" s="125">
        <v>0</v>
      </c>
      <c r="N97" s="125">
        <v>0</v>
      </c>
      <c r="O97" s="125">
        <v>0</v>
      </c>
      <c r="P97" s="125">
        <v>0</v>
      </c>
      <c r="Q97" s="125">
        <v>0</v>
      </c>
      <c r="R97" s="125">
        <v>0</v>
      </c>
      <c r="S97" s="125" t="s">
        <v>488</v>
      </c>
      <c r="T97" s="125" t="s">
        <v>495</v>
      </c>
    </row>
    <row r="98" spans="1:20">
      <c r="A98" s="125" t="s">
        <v>501</v>
      </c>
      <c r="B98" s="125">
        <v>7</v>
      </c>
      <c r="C98" s="125">
        <v>7680</v>
      </c>
      <c r="D98" s="125">
        <v>0</v>
      </c>
      <c r="E98" s="125">
        <v>0</v>
      </c>
      <c r="F98" s="125">
        <v>0</v>
      </c>
      <c r="G98" s="125">
        <v>0</v>
      </c>
      <c r="H98" s="125">
        <v>0</v>
      </c>
      <c r="I98" s="125">
        <v>0</v>
      </c>
      <c r="J98" s="126">
        <v>0.14000000000000001</v>
      </c>
      <c r="K98" s="125">
        <v>0</v>
      </c>
      <c r="L98" s="125">
        <v>0</v>
      </c>
      <c r="M98" s="125">
        <v>0</v>
      </c>
      <c r="N98" s="125">
        <v>0</v>
      </c>
      <c r="O98" s="125">
        <v>0</v>
      </c>
      <c r="P98" s="125">
        <v>0</v>
      </c>
      <c r="Q98" s="125">
        <v>0</v>
      </c>
      <c r="R98" s="125">
        <v>0</v>
      </c>
      <c r="S98" s="125" t="s">
        <v>488</v>
      </c>
      <c r="T98" s="125" t="s">
        <v>495</v>
      </c>
    </row>
    <row r="99" spans="1:20">
      <c r="A99" s="125" t="s">
        <v>501</v>
      </c>
      <c r="B99" s="125">
        <v>8</v>
      </c>
      <c r="C99" s="125">
        <v>15360</v>
      </c>
      <c r="D99" s="125">
        <v>0</v>
      </c>
      <c r="E99" s="125">
        <v>0</v>
      </c>
      <c r="F99" s="125">
        <v>0</v>
      </c>
      <c r="G99" s="125">
        <v>0</v>
      </c>
      <c r="H99" s="125">
        <v>0</v>
      </c>
      <c r="I99" s="125">
        <v>0</v>
      </c>
      <c r="J99" s="126">
        <v>0.16</v>
      </c>
      <c r="K99" s="125">
        <v>0</v>
      </c>
      <c r="L99" s="125">
        <v>0</v>
      </c>
      <c r="M99" s="125">
        <v>0</v>
      </c>
      <c r="N99" s="125">
        <v>0</v>
      </c>
      <c r="O99" s="125">
        <v>0</v>
      </c>
      <c r="P99" s="125">
        <v>0</v>
      </c>
      <c r="Q99" s="125">
        <v>0</v>
      </c>
      <c r="R99" s="125">
        <v>0</v>
      </c>
      <c r="S99" s="125" t="s">
        <v>488</v>
      </c>
      <c r="T99" s="125" t="s">
        <v>495</v>
      </c>
    </row>
    <row r="100" spans="1:20">
      <c r="A100" s="125" t="s">
        <v>501</v>
      </c>
      <c r="B100" s="125">
        <v>9</v>
      </c>
      <c r="C100" s="125">
        <v>30720</v>
      </c>
      <c r="D100" s="125">
        <v>0</v>
      </c>
      <c r="E100" s="125">
        <v>0</v>
      </c>
      <c r="F100" s="125">
        <v>0</v>
      </c>
      <c r="G100" s="125">
        <v>0</v>
      </c>
      <c r="H100" s="125">
        <v>0</v>
      </c>
      <c r="I100" s="125">
        <v>0</v>
      </c>
      <c r="J100" s="126">
        <v>0.18</v>
      </c>
      <c r="K100" s="125">
        <v>0</v>
      </c>
      <c r="L100" s="125">
        <v>0</v>
      </c>
      <c r="M100" s="125">
        <v>0</v>
      </c>
      <c r="N100" s="125">
        <v>0</v>
      </c>
      <c r="O100" s="125">
        <v>0</v>
      </c>
      <c r="P100" s="125">
        <v>0</v>
      </c>
      <c r="Q100" s="125">
        <v>0</v>
      </c>
      <c r="R100" s="125">
        <v>0</v>
      </c>
      <c r="S100" s="125" t="s">
        <v>488</v>
      </c>
      <c r="T100" s="125" t="s">
        <v>495</v>
      </c>
    </row>
    <row r="101" spans="1:20">
      <c r="A101" s="125" t="s">
        <v>501</v>
      </c>
      <c r="B101" s="125">
        <v>10</v>
      </c>
      <c r="C101" s="125">
        <v>61440</v>
      </c>
      <c r="D101" s="125">
        <v>0</v>
      </c>
      <c r="E101" s="125">
        <v>0</v>
      </c>
      <c r="F101" s="125">
        <v>0</v>
      </c>
      <c r="G101" s="125">
        <v>0</v>
      </c>
      <c r="H101" s="125">
        <v>0</v>
      </c>
      <c r="I101" s="125">
        <v>0</v>
      </c>
      <c r="J101" s="126">
        <v>0.2</v>
      </c>
      <c r="K101" s="125">
        <v>0</v>
      </c>
      <c r="L101" s="125">
        <v>0</v>
      </c>
      <c r="M101" s="125">
        <v>0</v>
      </c>
      <c r="N101" s="125">
        <v>0</v>
      </c>
      <c r="O101" s="125">
        <v>0</v>
      </c>
      <c r="P101" s="125">
        <v>0</v>
      </c>
      <c r="Q101" s="125">
        <v>0</v>
      </c>
      <c r="R101" s="125">
        <v>0</v>
      </c>
      <c r="S101" s="125" t="s">
        <v>488</v>
      </c>
      <c r="T101" s="125" t="s">
        <v>495</v>
      </c>
    </row>
    <row r="102" spans="1:20">
      <c r="A102" s="125" t="s">
        <v>502</v>
      </c>
      <c r="B102" s="125">
        <v>1</v>
      </c>
      <c r="C102" s="125">
        <v>0</v>
      </c>
      <c r="D102" s="125">
        <v>0</v>
      </c>
      <c r="E102" s="125">
        <v>0</v>
      </c>
      <c r="F102" s="125">
        <v>0</v>
      </c>
      <c r="G102" s="125">
        <v>0</v>
      </c>
      <c r="H102" s="125">
        <v>0</v>
      </c>
      <c r="I102" s="125">
        <v>0</v>
      </c>
      <c r="J102" s="125">
        <v>0</v>
      </c>
      <c r="K102" s="126">
        <v>0.01</v>
      </c>
      <c r="L102" s="125">
        <v>0</v>
      </c>
      <c r="M102" s="125">
        <v>0</v>
      </c>
      <c r="N102" s="125">
        <v>0</v>
      </c>
      <c r="O102" s="125">
        <v>0</v>
      </c>
      <c r="P102" s="125">
        <v>0</v>
      </c>
      <c r="Q102" s="125">
        <v>0</v>
      </c>
      <c r="R102" s="125">
        <v>0</v>
      </c>
      <c r="S102" s="125" t="s">
        <v>488</v>
      </c>
      <c r="T102" s="125">
        <v>60</v>
      </c>
    </row>
    <row r="103" spans="1:20">
      <c r="A103" s="125" t="s">
        <v>502</v>
      </c>
      <c r="B103" s="125">
        <v>2</v>
      </c>
      <c r="C103" s="125">
        <v>240</v>
      </c>
      <c r="D103" s="125">
        <v>0</v>
      </c>
      <c r="E103" s="125">
        <v>0</v>
      </c>
      <c r="F103" s="125">
        <v>0</v>
      </c>
      <c r="G103" s="125">
        <v>0</v>
      </c>
      <c r="H103" s="125">
        <v>0</v>
      </c>
      <c r="I103" s="125">
        <v>0</v>
      </c>
      <c r="J103" s="125">
        <v>0</v>
      </c>
      <c r="K103" s="126">
        <v>0.02</v>
      </c>
      <c r="L103" s="125">
        <v>0</v>
      </c>
      <c r="M103" s="125">
        <v>0</v>
      </c>
      <c r="N103" s="125">
        <v>0</v>
      </c>
      <c r="O103" s="125">
        <v>0</v>
      </c>
      <c r="P103" s="125">
        <v>0</v>
      </c>
      <c r="Q103" s="125">
        <v>0</v>
      </c>
      <c r="R103" s="125">
        <v>0</v>
      </c>
      <c r="S103" s="125" t="s">
        <v>488</v>
      </c>
      <c r="T103" s="125" t="s">
        <v>494</v>
      </c>
    </row>
    <row r="104" spans="1:20">
      <c r="A104" s="125" t="s">
        <v>502</v>
      </c>
      <c r="B104" s="125">
        <v>3</v>
      </c>
      <c r="C104" s="125">
        <v>480</v>
      </c>
      <c r="D104" s="125">
        <v>0</v>
      </c>
      <c r="E104" s="125">
        <v>0</v>
      </c>
      <c r="F104" s="125">
        <v>0</v>
      </c>
      <c r="G104" s="125">
        <v>0</v>
      </c>
      <c r="H104" s="125">
        <v>0</v>
      </c>
      <c r="I104" s="125">
        <v>0</v>
      </c>
      <c r="J104" s="125">
        <v>0</v>
      </c>
      <c r="K104" s="126">
        <v>0.03</v>
      </c>
      <c r="L104" s="125">
        <v>0</v>
      </c>
      <c r="M104" s="125">
        <v>0</v>
      </c>
      <c r="N104" s="125">
        <v>0</v>
      </c>
      <c r="O104" s="125">
        <v>0</v>
      </c>
      <c r="P104" s="125">
        <v>0</v>
      </c>
      <c r="Q104" s="125">
        <v>0</v>
      </c>
      <c r="R104" s="125">
        <v>0</v>
      </c>
      <c r="S104" s="125" t="s">
        <v>488</v>
      </c>
      <c r="T104" s="125" t="s">
        <v>494</v>
      </c>
    </row>
    <row r="105" spans="1:20">
      <c r="A105" s="125" t="s">
        <v>502</v>
      </c>
      <c r="B105" s="125">
        <v>4</v>
      </c>
      <c r="C105" s="125">
        <v>960</v>
      </c>
      <c r="D105" s="125">
        <v>0</v>
      </c>
      <c r="E105" s="125">
        <v>0</v>
      </c>
      <c r="F105" s="125">
        <v>0</v>
      </c>
      <c r="G105" s="125">
        <v>0</v>
      </c>
      <c r="H105" s="125">
        <v>0</v>
      </c>
      <c r="I105" s="125">
        <v>0</v>
      </c>
      <c r="J105" s="125">
        <v>0</v>
      </c>
      <c r="K105" s="126">
        <v>0.04</v>
      </c>
      <c r="L105" s="125">
        <v>0</v>
      </c>
      <c r="M105" s="125">
        <v>0</v>
      </c>
      <c r="N105" s="125">
        <v>0</v>
      </c>
      <c r="O105" s="125">
        <v>0</v>
      </c>
      <c r="P105" s="125">
        <v>0</v>
      </c>
      <c r="Q105" s="125">
        <v>0</v>
      </c>
      <c r="R105" s="125">
        <v>0</v>
      </c>
      <c r="S105" s="125" t="s">
        <v>488</v>
      </c>
      <c r="T105" s="125" t="s">
        <v>495</v>
      </c>
    </row>
    <row r="106" spans="1:20">
      <c r="A106" s="125" t="s">
        <v>502</v>
      </c>
      <c r="B106" s="125">
        <v>5</v>
      </c>
      <c r="C106" s="125">
        <v>1920</v>
      </c>
      <c r="D106" s="125">
        <v>0</v>
      </c>
      <c r="E106" s="125">
        <v>0</v>
      </c>
      <c r="F106" s="125">
        <v>0</v>
      </c>
      <c r="G106" s="125">
        <v>0</v>
      </c>
      <c r="H106" s="125">
        <v>0</v>
      </c>
      <c r="I106" s="125">
        <v>0</v>
      </c>
      <c r="J106" s="125">
        <v>0</v>
      </c>
      <c r="K106" s="126">
        <v>0.05</v>
      </c>
      <c r="L106" s="125">
        <v>0</v>
      </c>
      <c r="M106" s="125">
        <v>0</v>
      </c>
      <c r="N106" s="125">
        <v>0</v>
      </c>
      <c r="O106" s="125">
        <v>0</v>
      </c>
      <c r="P106" s="125">
        <v>0</v>
      </c>
      <c r="Q106" s="125">
        <v>0</v>
      </c>
      <c r="R106" s="125">
        <v>0</v>
      </c>
      <c r="S106" s="125" t="s">
        <v>488</v>
      </c>
      <c r="T106" s="125" t="s">
        <v>495</v>
      </c>
    </row>
    <row r="107" spans="1:20">
      <c r="A107" s="125" t="s">
        <v>502</v>
      </c>
      <c r="B107" s="125">
        <v>6</v>
      </c>
      <c r="C107" s="125">
        <v>3840</v>
      </c>
      <c r="D107" s="125">
        <v>0</v>
      </c>
      <c r="E107" s="125">
        <v>0</v>
      </c>
      <c r="F107" s="125">
        <v>0</v>
      </c>
      <c r="G107" s="125">
        <v>0</v>
      </c>
      <c r="H107" s="125">
        <v>0</v>
      </c>
      <c r="I107" s="125">
        <v>0</v>
      </c>
      <c r="J107" s="125">
        <v>0</v>
      </c>
      <c r="K107" s="126">
        <v>0.06</v>
      </c>
      <c r="L107" s="125">
        <v>0</v>
      </c>
      <c r="M107" s="125">
        <v>0</v>
      </c>
      <c r="N107" s="125">
        <v>0</v>
      </c>
      <c r="O107" s="125">
        <v>0</v>
      </c>
      <c r="P107" s="125">
        <v>0</v>
      </c>
      <c r="Q107" s="125">
        <v>0</v>
      </c>
      <c r="R107" s="125">
        <v>0</v>
      </c>
      <c r="S107" s="125" t="s">
        <v>488</v>
      </c>
      <c r="T107" s="125" t="s">
        <v>495</v>
      </c>
    </row>
    <row r="108" spans="1:20">
      <c r="A108" s="125" t="s">
        <v>502</v>
      </c>
      <c r="B108" s="125">
        <v>7</v>
      </c>
      <c r="C108" s="125">
        <v>7680</v>
      </c>
      <c r="D108" s="125">
        <v>0</v>
      </c>
      <c r="E108" s="125">
        <v>0</v>
      </c>
      <c r="F108" s="125">
        <v>0</v>
      </c>
      <c r="G108" s="125">
        <v>0</v>
      </c>
      <c r="H108" s="125">
        <v>0</v>
      </c>
      <c r="I108" s="125">
        <v>0</v>
      </c>
      <c r="J108" s="125">
        <v>0</v>
      </c>
      <c r="K108" s="126">
        <v>7.0000000000000007E-2</v>
      </c>
      <c r="L108" s="125">
        <v>0</v>
      </c>
      <c r="M108" s="125">
        <v>0</v>
      </c>
      <c r="N108" s="125">
        <v>0</v>
      </c>
      <c r="O108" s="125">
        <v>0</v>
      </c>
      <c r="P108" s="125">
        <v>0</v>
      </c>
      <c r="Q108" s="125">
        <v>0</v>
      </c>
      <c r="R108" s="125">
        <v>0</v>
      </c>
      <c r="S108" s="125" t="s">
        <v>488</v>
      </c>
      <c r="T108" s="125" t="s">
        <v>495</v>
      </c>
    </row>
    <row r="109" spans="1:20">
      <c r="A109" s="125" t="s">
        <v>502</v>
      </c>
      <c r="B109" s="125">
        <v>8</v>
      </c>
      <c r="C109" s="125">
        <v>15360</v>
      </c>
      <c r="D109" s="125">
        <v>0</v>
      </c>
      <c r="E109" s="125">
        <v>0</v>
      </c>
      <c r="F109" s="125">
        <v>0</v>
      </c>
      <c r="G109" s="125">
        <v>0</v>
      </c>
      <c r="H109" s="125">
        <v>0</v>
      </c>
      <c r="I109" s="125">
        <v>0</v>
      </c>
      <c r="J109" s="125">
        <v>0</v>
      </c>
      <c r="K109" s="126">
        <v>0.08</v>
      </c>
      <c r="L109" s="125">
        <v>0</v>
      </c>
      <c r="M109" s="125">
        <v>0</v>
      </c>
      <c r="N109" s="125">
        <v>0</v>
      </c>
      <c r="O109" s="125">
        <v>0</v>
      </c>
      <c r="P109" s="125">
        <v>0</v>
      </c>
      <c r="Q109" s="125">
        <v>0</v>
      </c>
      <c r="R109" s="125">
        <v>0</v>
      </c>
      <c r="S109" s="125" t="s">
        <v>488</v>
      </c>
      <c r="T109" s="125" t="s">
        <v>495</v>
      </c>
    </row>
    <row r="110" spans="1:20">
      <c r="A110" s="125" t="s">
        <v>502</v>
      </c>
      <c r="B110" s="125">
        <v>9</v>
      </c>
      <c r="C110" s="125">
        <v>30720</v>
      </c>
      <c r="D110" s="125">
        <v>0</v>
      </c>
      <c r="E110" s="125">
        <v>0</v>
      </c>
      <c r="F110" s="125">
        <v>0</v>
      </c>
      <c r="G110" s="125">
        <v>0</v>
      </c>
      <c r="H110" s="125">
        <v>0</v>
      </c>
      <c r="I110" s="125">
        <v>0</v>
      </c>
      <c r="J110" s="125">
        <v>0</v>
      </c>
      <c r="K110" s="126">
        <v>0.09</v>
      </c>
      <c r="L110" s="125">
        <v>0</v>
      </c>
      <c r="M110" s="125">
        <v>0</v>
      </c>
      <c r="N110" s="125">
        <v>0</v>
      </c>
      <c r="O110" s="125">
        <v>0</v>
      </c>
      <c r="P110" s="125">
        <v>0</v>
      </c>
      <c r="Q110" s="125">
        <v>0</v>
      </c>
      <c r="R110" s="125">
        <v>0</v>
      </c>
      <c r="S110" s="125" t="s">
        <v>488</v>
      </c>
      <c r="T110" s="125" t="s">
        <v>495</v>
      </c>
    </row>
    <row r="111" spans="1:20">
      <c r="A111" s="125" t="s">
        <v>502</v>
      </c>
      <c r="B111" s="125">
        <v>10</v>
      </c>
      <c r="C111" s="125">
        <v>61440</v>
      </c>
      <c r="D111" s="125">
        <v>0</v>
      </c>
      <c r="E111" s="125">
        <v>0</v>
      </c>
      <c r="F111" s="125">
        <v>0</v>
      </c>
      <c r="G111" s="125">
        <v>0</v>
      </c>
      <c r="H111" s="125">
        <v>0</v>
      </c>
      <c r="I111" s="125">
        <v>0</v>
      </c>
      <c r="J111" s="125">
        <v>0</v>
      </c>
      <c r="K111" s="126">
        <v>0.1</v>
      </c>
      <c r="L111" s="125">
        <v>0</v>
      </c>
      <c r="M111" s="125">
        <v>0</v>
      </c>
      <c r="N111" s="125">
        <v>0</v>
      </c>
      <c r="O111" s="125">
        <v>0</v>
      </c>
      <c r="P111" s="125">
        <v>0</v>
      </c>
      <c r="Q111" s="125">
        <v>0</v>
      </c>
      <c r="R111" s="125">
        <v>0</v>
      </c>
      <c r="S111" s="125" t="s">
        <v>488</v>
      </c>
      <c r="T111" s="125" t="s">
        <v>495</v>
      </c>
    </row>
    <row r="112" spans="1:20">
      <c r="A112" s="125" t="s">
        <v>503</v>
      </c>
      <c r="B112" s="125">
        <v>1</v>
      </c>
      <c r="C112" s="125">
        <v>0</v>
      </c>
      <c r="D112" s="125">
        <v>0</v>
      </c>
      <c r="E112" s="125">
        <v>0</v>
      </c>
      <c r="F112" s="125">
        <v>0</v>
      </c>
      <c r="G112" s="125">
        <v>0</v>
      </c>
      <c r="H112" s="125">
        <v>0</v>
      </c>
      <c r="I112" s="125">
        <v>0</v>
      </c>
      <c r="J112" s="125">
        <v>0</v>
      </c>
      <c r="K112" s="125">
        <v>0</v>
      </c>
      <c r="L112" s="126">
        <v>0.02</v>
      </c>
      <c r="M112" s="125">
        <v>0</v>
      </c>
      <c r="N112" s="125">
        <v>0</v>
      </c>
      <c r="O112" s="125">
        <v>0</v>
      </c>
      <c r="P112" s="125">
        <v>0</v>
      </c>
      <c r="Q112" s="125">
        <v>0</v>
      </c>
      <c r="R112" s="125">
        <v>0</v>
      </c>
      <c r="S112" s="125" t="s">
        <v>488</v>
      </c>
      <c r="T112" s="125">
        <v>60</v>
      </c>
    </row>
    <row r="113" spans="1:20">
      <c r="A113" s="125" t="s">
        <v>503</v>
      </c>
      <c r="B113" s="125">
        <v>2</v>
      </c>
      <c r="C113" s="125">
        <v>240</v>
      </c>
      <c r="D113" s="125">
        <v>0</v>
      </c>
      <c r="E113" s="125">
        <v>0</v>
      </c>
      <c r="F113" s="125">
        <v>0</v>
      </c>
      <c r="G113" s="125">
        <v>0</v>
      </c>
      <c r="H113" s="125">
        <v>0</v>
      </c>
      <c r="I113" s="125">
        <v>0</v>
      </c>
      <c r="J113" s="125">
        <v>0</v>
      </c>
      <c r="K113" s="125">
        <v>0</v>
      </c>
      <c r="L113" s="126">
        <v>0.04</v>
      </c>
      <c r="M113" s="125">
        <v>0</v>
      </c>
      <c r="N113" s="125">
        <v>0</v>
      </c>
      <c r="O113" s="125">
        <v>0</v>
      </c>
      <c r="P113" s="125">
        <v>0</v>
      </c>
      <c r="Q113" s="125">
        <v>0</v>
      </c>
      <c r="R113" s="125">
        <v>0</v>
      </c>
      <c r="S113" s="125" t="s">
        <v>488</v>
      </c>
      <c r="T113" s="125" t="s">
        <v>494</v>
      </c>
    </row>
    <row r="114" spans="1:20">
      <c r="A114" s="125" t="s">
        <v>503</v>
      </c>
      <c r="B114" s="125">
        <v>3</v>
      </c>
      <c r="C114" s="125">
        <v>480</v>
      </c>
      <c r="D114" s="125">
        <v>0</v>
      </c>
      <c r="E114" s="125">
        <v>0</v>
      </c>
      <c r="F114" s="125">
        <v>0</v>
      </c>
      <c r="G114" s="125">
        <v>0</v>
      </c>
      <c r="H114" s="125">
        <v>0</v>
      </c>
      <c r="I114" s="125">
        <v>0</v>
      </c>
      <c r="J114" s="125">
        <v>0</v>
      </c>
      <c r="K114" s="125">
        <v>0</v>
      </c>
      <c r="L114" s="126">
        <v>0.06</v>
      </c>
      <c r="M114" s="125">
        <v>0</v>
      </c>
      <c r="N114" s="125">
        <v>0</v>
      </c>
      <c r="O114" s="125">
        <v>0</v>
      </c>
      <c r="P114" s="125">
        <v>0</v>
      </c>
      <c r="Q114" s="125">
        <v>0</v>
      </c>
      <c r="R114" s="125">
        <v>0</v>
      </c>
      <c r="S114" s="125" t="s">
        <v>488</v>
      </c>
      <c r="T114" s="125" t="s">
        <v>494</v>
      </c>
    </row>
    <row r="115" spans="1:20">
      <c r="A115" s="125" t="s">
        <v>503</v>
      </c>
      <c r="B115" s="125">
        <v>4</v>
      </c>
      <c r="C115" s="125">
        <v>960</v>
      </c>
      <c r="D115" s="125">
        <v>0</v>
      </c>
      <c r="E115" s="125">
        <v>0</v>
      </c>
      <c r="F115" s="125">
        <v>0</v>
      </c>
      <c r="G115" s="125">
        <v>0</v>
      </c>
      <c r="H115" s="125">
        <v>0</v>
      </c>
      <c r="I115" s="125">
        <v>0</v>
      </c>
      <c r="J115" s="125">
        <v>0</v>
      </c>
      <c r="K115" s="125">
        <v>0</v>
      </c>
      <c r="L115" s="126">
        <v>0.08</v>
      </c>
      <c r="M115" s="125">
        <v>0</v>
      </c>
      <c r="N115" s="125">
        <v>0</v>
      </c>
      <c r="O115" s="125">
        <v>0</v>
      </c>
      <c r="P115" s="125">
        <v>0</v>
      </c>
      <c r="Q115" s="125">
        <v>0</v>
      </c>
      <c r="R115" s="125">
        <v>0</v>
      </c>
      <c r="S115" s="125" t="s">
        <v>488</v>
      </c>
      <c r="T115" s="125" t="s">
        <v>495</v>
      </c>
    </row>
    <row r="116" spans="1:20">
      <c r="A116" s="125" t="s">
        <v>503</v>
      </c>
      <c r="B116" s="125">
        <v>5</v>
      </c>
      <c r="C116" s="125">
        <v>1920</v>
      </c>
      <c r="D116" s="125">
        <v>0</v>
      </c>
      <c r="E116" s="125">
        <v>0</v>
      </c>
      <c r="F116" s="125">
        <v>0</v>
      </c>
      <c r="G116" s="125">
        <v>0</v>
      </c>
      <c r="H116" s="125">
        <v>0</v>
      </c>
      <c r="I116" s="125">
        <v>0</v>
      </c>
      <c r="J116" s="125">
        <v>0</v>
      </c>
      <c r="K116" s="125">
        <v>0</v>
      </c>
      <c r="L116" s="126">
        <v>0.1</v>
      </c>
      <c r="M116" s="125">
        <v>0</v>
      </c>
      <c r="N116" s="125">
        <v>0</v>
      </c>
      <c r="O116" s="125">
        <v>0</v>
      </c>
      <c r="P116" s="125">
        <v>0</v>
      </c>
      <c r="Q116" s="125">
        <v>0</v>
      </c>
      <c r="R116" s="125">
        <v>0</v>
      </c>
      <c r="S116" s="125" t="s">
        <v>488</v>
      </c>
      <c r="T116" s="125" t="s">
        <v>495</v>
      </c>
    </row>
    <row r="117" spans="1:20">
      <c r="A117" s="125" t="s">
        <v>503</v>
      </c>
      <c r="B117" s="125">
        <v>6</v>
      </c>
      <c r="C117" s="125">
        <v>3840</v>
      </c>
      <c r="D117" s="125">
        <v>0</v>
      </c>
      <c r="E117" s="125">
        <v>0</v>
      </c>
      <c r="F117" s="125">
        <v>0</v>
      </c>
      <c r="G117" s="125">
        <v>0</v>
      </c>
      <c r="H117" s="125">
        <v>0</v>
      </c>
      <c r="I117" s="125">
        <v>0</v>
      </c>
      <c r="J117" s="125">
        <v>0</v>
      </c>
      <c r="K117" s="125">
        <v>0</v>
      </c>
      <c r="L117" s="126">
        <v>0.12</v>
      </c>
      <c r="M117" s="125">
        <v>0</v>
      </c>
      <c r="N117" s="125">
        <v>0</v>
      </c>
      <c r="O117" s="125">
        <v>0</v>
      </c>
      <c r="P117" s="125">
        <v>0</v>
      </c>
      <c r="Q117" s="125">
        <v>0</v>
      </c>
      <c r="R117" s="125">
        <v>0</v>
      </c>
      <c r="S117" s="125" t="s">
        <v>488</v>
      </c>
      <c r="T117" s="125" t="s">
        <v>495</v>
      </c>
    </row>
    <row r="118" spans="1:20">
      <c r="A118" s="125" t="s">
        <v>503</v>
      </c>
      <c r="B118" s="125">
        <v>7</v>
      </c>
      <c r="C118" s="125">
        <v>7680</v>
      </c>
      <c r="D118" s="125">
        <v>0</v>
      </c>
      <c r="E118" s="125">
        <v>0</v>
      </c>
      <c r="F118" s="125">
        <v>0</v>
      </c>
      <c r="G118" s="125">
        <v>0</v>
      </c>
      <c r="H118" s="125">
        <v>0</v>
      </c>
      <c r="I118" s="125">
        <v>0</v>
      </c>
      <c r="J118" s="125">
        <v>0</v>
      </c>
      <c r="K118" s="125">
        <v>0</v>
      </c>
      <c r="L118" s="126">
        <v>0.14000000000000001</v>
      </c>
      <c r="M118" s="125">
        <v>0</v>
      </c>
      <c r="N118" s="125">
        <v>0</v>
      </c>
      <c r="O118" s="125">
        <v>0</v>
      </c>
      <c r="P118" s="125">
        <v>0</v>
      </c>
      <c r="Q118" s="125">
        <v>0</v>
      </c>
      <c r="R118" s="125">
        <v>0</v>
      </c>
      <c r="S118" s="125" t="s">
        <v>488</v>
      </c>
      <c r="T118" s="125" t="s">
        <v>495</v>
      </c>
    </row>
    <row r="119" spans="1:20">
      <c r="A119" s="125" t="s">
        <v>503</v>
      </c>
      <c r="B119" s="125">
        <v>8</v>
      </c>
      <c r="C119" s="125">
        <v>15360</v>
      </c>
      <c r="D119" s="125">
        <v>0</v>
      </c>
      <c r="E119" s="125">
        <v>0</v>
      </c>
      <c r="F119" s="125">
        <v>0</v>
      </c>
      <c r="G119" s="125">
        <v>0</v>
      </c>
      <c r="H119" s="125">
        <v>0</v>
      </c>
      <c r="I119" s="125">
        <v>0</v>
      </c>
      <c r="J119" s="125">
        <v>0</v>
      </c>
      <c r="K119" s="125">
        <v>0</v>
      </c>
      <c r="L119" s="126">
        <v>0.16</v>
      </c>
      <c r="M119" s="125">
        <v>0</v>
      </c>
      <c r="N119" s="125">
        <v>0</v>
      </c>
      <c r="O119" s="125">
        <v>0</v>
      </c>
      <c r="P119" s="125">
        <v>0</v>
      </c>
      <c r="Q119" s="125">
        <v>0</v>
      </c>
      <c r="R119" s="125">
        <v>0</v>
      </c>
      <c r="S119" s="125" t="s">
        <v>488</v>
      </c>
      <c r="T119" s="125" t="s">
        <v>495</v>
      </c>
    </row>
    <row r="120" spans="1:20">
      <c r="A120" s="125" t="s">
        <v>503</v>
      </c>
      <c r="B120" s="125">
        <v>9</v>
      </c>
      <c r="C120" s="125">
        <v>30720</v>
      </c>
      <c r="D120" s="125">
        <v>0</v>
      </c>
      <c r="E120" s="125">
        <v>0</v>
      </c>
      <c r="F120" s="125">
        <v>0</v>
      </c>
      <c r="G120" s="125">
        <v>0</v>
      </c>
      <c r="H120" s="125">
        <v>0</v>
      </c>
      <c r="I120" s="125">
        <v>0</v>
      </c>
      <c r="J120" s="125">
        <v>0</v>
      </c>
      <c r="K120" s="125">
        <v>0</v>
      </c>
      <c r="L120" s="126">
        <v>0.18</v>
      </c>
      <c r="M120" s="125">
        <v>0</v>
      </c>
      <c r="N120" s="125">
        <v>0</v>
      </c>
      <c r="O120" s="125">
        <v>0</v>
      </c>
      <c r="P120" s="125">
        <v>0</v>
      </c>
      <c r="Q120" s="125">
        <v>0</v>
      </c>
      <c r="R120" s="125">
        <v>0</v>
      </c>
      <c r="S120" s="125" t="s">
        <v>488</v>
      </c>
      <c r="T120" s="125" t="s">
        <v>495</v>
      </c>
    </row>
    <row r="121" spans="1:20">
      <c r="A121" s="125" t="s">
        <v>503</v>
      </c>
      <c r="B121" s="125">
        <v>10</v>
      </c>
      <c r="C121" s="125">
        <v>61440</v>
      </c>
      <c r="D121" s="125">
        <v>0</v>
      </c>
      <c r="E121" s="125">
        <v>0</v>
      </c>
      <c r="F121" s="125">
        <v>0</v>
      </c>
      <c r="G121" s="125">
        <v>0</v>
      </c>
      <c r="H121" s="125">
        <v>0</v>
      </c>
      <c r="I121" s="125">
        <v>0</v>
      </c>
      <c r="J121" s="125">
        <v>0</v>
      </c>
      <c r="K121" s="125">
        <v>0</v>
      </c>
      <c r="L121" s="126">
        <v>0.2</v>
      </c>
      <c r="M121" s="125">
        <v>0</v>
      </c>
      <c r="N121" s="125">
        <v>0</v>
      </c>
      <c r="O121" s="125">
        <v>0</v>
      </c>
      <c r="P121" s="125">
        <v>0</v>
      </c>
      <c r="Q121" s="125">
        <v>0</v>
      </c>
      <c r="R121" s="125">
        <v>0</v>
      </c>
      <c r="S121" s="125" t="s">
        <v>488</v>
      </c>
      <c r="T121" s="125" t="s">
        <v>495</v>
      </c>
    </row>
    <row r="122" spans="1:20">
      <c r="A122" s="125" t="s">
        <v>504</v>
      </c>
      <c r="B122" s="125">
        <v>1</v>
      </c>
      <c r="C122" s="125">
        <v>0</v>
      </c>
      <c r="D122" s="125">
        <v>0</v>
      </c>
      <c r="E122" s="125">
        <v>0</v>
      </c>
      <c r="F122" s="125">
        <v>0</v>
      </c>
      <c r="G122" s="125">
        <v>0</v>
      </c>
      <c r="H122" s="125">
        <v>0</v>
      </c>
      <c r="I122" s="125">
        <v>0</v>
      </c>
      <c r="J122" s="125">
        <v>0</v>
      </c>
      <c r="K122" s="125">
        <v>0</v>
      </c>
      <c r="L122" s="125">
        <v>0</v>
      </c>
      <c r="M122" s="125">
        <v>0</v>
      </c>
      <c r="N122" s="126">
        <v>0.02</v>
      </c>
      <c r="O122" s="125">
        <v>0</v>
      </c>
      <c r="P122" s="125">
        <v>0</v>
      </c>
      <c r="Q122" s="125">
        <v>0</v>
      </c>
      <c r="R122" s="125">
        <v>0</v>
      </c>
      <c r="S122" s="125" t="s">
        <v>488</v>
      </c>
      <c r="T122" s="125">
        <v>60</v>
      </c>
    </row>
    <row r="123" spans="1:20">
      <c r="A123" s="125" t="s">
        <v>504</v>
      </c>
      <c r="B123" s="125">
        <v>2</v>
      </c>
      <c r="C123" s="125">
        <v>240</v>
      </c>
      <c r="D123" s="125">
        <v>0</v>
      </c>
      <c r="E123" s="125">
        <v>0</v>
      </c>
      <c r="F123" s="125">
        <v>0</v>
      </c>
      <c r="G123" s="125">
        <v>0</v>
      </c>
      <c r="H123" s="125">
        <v>0</v>
      </c>
      <c r="I123" s="125">
        <v>0</v>
      </c>
      <c r="J123" s="125">
        <v>0</v>
      </c>
      <c r="K123" s="125">
        <v>0</v>
      </c>
      <c r="L123" s="125">
        <v>0</v>
      </c>
      <c r="M123" s="125">
        <v>0</v>
      </c>
      <c r="N123" s="126">
        <v>0.04</v>
      </c>
      <c r="O123" s="125">
        <v>0</v>
      </c>
      <c r="P123" s="125">
        <v>0</v>
      </c>
      <c r="Q123" s="125">
        <v>0</v>
      </c>
      <c r="R123" s="125">
        <v>0</v>
      </c>
      <c r="S123" s="125" t="s">
        <v>488</v>
      </c>
      <c r="T123" s="125" t="s">
        <v>494</v>
      </c>
    </row>
    <row r="124" spans="1:20">
      <c r="A124" s="125" t="s">
        <v>504</v>
      </c>
      <c r="B124" s="125">
        <v>3</v>
      </c>
      <c r="C124" s="125">
        <v>480</v>
      </c>
      <c r="D124" s="125">
        <v>0</v>
      </c>
      <c r="E124" s="125">
        <v>0</v>
      </c>
      <c r="F124" s="125">
        <v>0</v>
      </c>
      <c r="G124" s="125">
        <v>0</v>
      </c>
      <c r="H124" s="125">
        <v>0</v>
      </c>
      <c r="I124" s="125">
        <v>0</v>
      </c>
      <c r="J124" s="125">
        <v>0</v>
      </c>
      <c r="K124" s="125">
        <v>0</v>
      </c>
      <c r="L124" s="125">
        <v>0</v>
      </c>
      <c r="M124" s="125">
        <v>0</v>
      </c>
      <c r="N124" s="126">
        <v>0.06</v>
      </c>
      <c r="O124" s="125">
        <v>0</v>
      </c>
      <c r="P124" s="125">
        <v>0</v>
      </c>
      <c r="Q124" s="125">
        <v>0</v>
      </c>
      <c r="R124" s="125">
        <v>0</v>
      </c>
      <c r="S124" s="125" t="s">
        <v>488</v>
      </c>
      <c r="T124" s="125" t="s">
        <v>494</v>
      </c>
    </row>
    <row r="125" spans="1:20">
      <c r="A125" s="125" t="s">
        <v>504</v>
      </c>
      <c r="B125" s="125">
        <v>4</v>
      </c>
      <c r="C125" s="125">
        <v>960</v>
      </c>
      <c r="D125" s="125">
        <v>0</v>
      </c>
      <c r="E125" s="125">
        <v>0</v>
      </c>
      <c r="F125" s="125">
        <v>0</v>
      </c>
      <c r="G125" s="125">
        <v>0</v>
      </c>
      <c r="H125" s="125">
        <v>0</v>
      </c>
      <c r="I125" s="125">
        <v>0</v>
      </c>
      <c r="J125" s="125">
        <v>0</v>
      </c>
      <c r="K125" s="125">
        <v>0</v>
      </c>
      <c r="L125" s="125">
        <v>0</v>
      </c>
      <c r="M125" s="125">
        <v>0</v>
      </c>
      <c r="N125" s="126">
        <v>0.08</v>
      </c>
      <c r="O125" s="125">
        <v>0</v>
      </c>
      <c r="P125" s="125">
        <v>0</v>
      </c>
      <c r="Q125" s="125">
        <v>0</v>
      </c>
      <c r="R125" s="125">
        <v>0</v>
      </c>
      <c r="S125" s="125" t="s">
        <v>488</v>
      </c>
      <c r="T125" s="125" t="s">
        <v>495</v>
      </c>
    </row>
    <row r="126" spans="1:20">
      <c r="A126" s="125" t="s">
        <v>504</v>
      </c>
      <c r="B126" s="125">
        <v>5</v>
      </c>
      <c r="C126" s="125">
        <v>1920</v>
      </c>
      <c r="D126" s="125">
        <v>0</v>
      </c>
      <c r="E126" s="125">
        <v>0</v>
      </c>
      <c r="F126" s="125">
        <v>0</v>
      </c>
      <c r="G126" s="125">
        <v>0</v>
      </c>
      <c r="H126" s="125">
        <v>0</v>
      </c>
      <c r="I126" s="125">
        <v>0</v>
      </c>
      <c r="J126" s="125">
        <v>0</v>
      </c>
      <c r="K126" s="125">
        <v>0</v>
      </c>
      <c r="L126" s="125">
        <v>0</v>
      </c>
      <c r="M126" s="125">
        <v>0</v>
      </c>
      <c r="N126" s="126">
        <v>0.1</v>
      </c>
      <c r="O126" s="125">
        <v>0</v>
      </c>
      <c r="P126" s="125">
        <v>0</v>
      </c>
      <c r="Q126" s="125">
        <v>0</v>
      </c>
      <c r="R126" s="125">
        <v>0</v>
      </c>
      <c r="S126" s="125" t="s">
        <v>488</v>
      </c>
      <c r="T126" s="125" t="s">
        <v>495</v>
      </c>
    </row>
    <row r="127" spans="1:20">
      <c r="A127" s="125" t="s">
        <v>504</v>
      </c>
      <c r="B127" s="125">
        <v>6</v>
      </c>
      <c r="C127" s="125">
        <v>3840</v>
      </c>
      <c r="D127" s="125">
        <v>0</v>
      </c>
      <c r="E127" s="125">
        <v>0</v>
      </c>
      <c r="F127" s="125">
        <v>0</v>
      </c>
      <c r="G127" s="125">
        <v>0</v>
      </c>
      <c r="H127" s="125">
        <v>0</v>
      </c>
      <c r="I127" s="125">
        <v>0</v>
      </c>
      <c r="J127" s="125">
        <v>0</v>
      </c>
      <c r="K127" s="125">
        <v>0</v>
      </c>
      <c r="L127" s="125">
        <v>0</v>
      </c>
      <c r="M127" s="125">
        <v>0</v>
      </c>
      <c r="N127" s="126">
        <v>0.12</v>
      </c>
      <c r="O127" s="125">
        <v>0</v>
      </c>
      <c r="P127" s="125">
        <v>0</v>
      </c>
      <c r="Q127" s="125">
        <v>0</v>
      </c>
      <c r="R127" s="125">
        <v>0</v>
      </c>
      <c r="S127" s="125" t="s">
        <v>488</v>
      </c>
      <c r="T127" s="125" t="s">
        <v>495</v>
      </c>
    </row>
    <row r="128" spans="1:20">
      <c r="A128" s="125" t="s">
        <v>504</v>
      </c>
      <c r="B128" s="125">
        <v>7</v>
      </c>
      <c r="C128" s="125">
        <v>7680</v>
      </c>
      <c r="D128" s="125">
        <v>0</v>
      </c>
      <c r="E128" s="125">
        <v>0</v>
      </c>
      <c r="F128" s="125">
        <v>0</v>
      </c>
      <c r="G128" s="125">
        <v>0</v>
      </c>
      <c r="H128" s="125">
        <v>0</v>
      </c>
      <c r="I128" s="125">
        <v>0</v>
      </c>
      <c r="J128" s="125">
        <v>0</v>
      </c>
      <c r="K128" s="125">
        <v>0</v>
      </c>
      <c r="L128" s="125">
        <v>0</v>
      </c>
      <c r="M128" s="125">
        <v>0</v>
      </c>
      <c r="N128" s="126">
        <v>0.14000000000000001</v>
      </c>
      <c r="O128" s="125">
        <v>0</v>
      </c>
      <c r="P128" s="125">
        <v>0</v>
      </c>
      <c r="Q128" s="125">
        <v>0</v>
      </c>
      <c r="R128" s="125">
        <v>0</v>
      </c>
      <c r="S128" s="125" t="s">
        <v>488</v>
      </c>
      <c r="T128" s="125" t="s">
        <v>495</v>
      </c>
    </row>
    <row r="129" spans="1:20">
      <c r="A129" s="125" t="s">
        <v>504</v>
      </c>
      <c r="B129" s="125">
        <v>8</v>
      </c>
      <c r="C129" s="125">
        <v>15360</v>
      </c>
      <c r="D129" s="125">
        <v>0</v>
      </c>
      <c r="E129" s="125">
        <v>0</v>
      </c>
      <c r="F129" s="125">
        <v>0</v>
      </c>
      <c r="G129" s="125">
        <v>0</v>
      </c>
      <c r="H129" s="125">
        <v>0</v>
      </c>
      <c r="I129" s="125">
        <v>0</v>
      </c>
      <c r="J129" s="125">
        <v>0</v>
      </c>
      <c r="K129" s="125">
        <v>0</v>
      </c>
      <c r="L129" s="125">
        <v>0</v>
      </c>
      <c r="M129" s="125">
        <v>0</v>
      </c>
      <c r="N129" s="126">
        <v>0.16</v>
      </c>
      <c r="O129" s="125">
        <v>0</v>
      </c>
      <c r="P129" s="125">
        <v>0</v>
      </c>
      <c r="Q129" s="125">
        <v>0</v>
      </c>
      <c r="R129" s="125">
        <v>0</v>
      </c>
      <c r="S129" s="125" t="s">
        <v>488</v>
      </c>
      <c r="T129" s="125" t="s">
        <v>495</v>
      </c>
    </row>
    <row r="130" spans="1:20">
      <c r="A130" s="125" t="s">
        <v>504</v>
      </c>
      <c r="B130" s="125">
        <v>9</v>
      </c>
      <c r="C130" s="125">
        <v>30720</v>
      </c>
      <c r="D130" s="125">
        <v>0</v>
      </c>
      <c r="E130" s="125">
        <v>0</v>
      </c>
      <c r="F130" s="125">
        <v>0</v>
      </c>
      <c r="G130" s="125">
        <v>0</v>
      </c>
      <c r="H130" s="125">
        <v>0</v>
      </c>
      <c r="I130" s="125">
        <v>0</v>
      </c>
      <c r="J130" s="125">
        <v>0</v>
      </c>
      <c r="K130" s="125">
        <v>0</v>
      </c>
      <c r="L130" s="125">
        <v>0</v>
      </c>
      <c r="M130" s="125">
        <v>0</v>
      </c>
      <c r="N130" s="126">
        <v>0.18</v>
      </c>
      <c r="O130" s="125">
        <v>0</v>
      </c>
      <c r="P130" s="125">
        <v>0</v>
      </c>
      <c r="Q130" s="125">
        <v>0</v>
      </c>
      <c r="R130" s="125">
        <v>0</v>
      </c>
      <c r="S130" s="125" t="s">
        <v>488</v>
      </c>
      <c r="T130" s="125" t="s">
        <v>495</v>
      </c>
    </row>
    <row r="131" spans="1:20">
      <c r="A131" s="125" t="s">
        <v>504</v>
      </c>
      <c r="B131" s="125">
        <v>10</v>
      </c>
      <c r="C131" s="125">
        <v>61440</v>
      </c>
      <c r="D131" s="125">
        <v>0</v>
      </c>
      <c r="E131" s="125">
        <v>0</v>
      </c>
      <c r="F131" s="125">
        <v>0</v>
      </c>
      <c r="G131" s="125">
        <v>0</v>
      </c>
      <c r="H131" s="125">
        <v>0</v>
      </c>
      <c r="I131" s="125">
        <v>0</v>
      </c>
      <c r="J131" s="125">
        <v>0</v>
      </c>
      <c r="K131" s="125">
        <v>0</v>
      </c>
      <c r="L131" s="125">
        <v>0</v>
      </c>
      <c r="M131" s="125">
        <v>0</v>
      </c>
      <c r="N131" s="126">
        <v>0.2</v>
      </c>
      <c r="O131" s="125">
        <v>0</v>
      </c>
      <c r="P131" s="125">
        <v>0</v>
      </c>
      <c r="Q131" s="125">
        <v>0</v>
      </c>
      <c r="R131" s="125">
        <v>0</v>
      </c>
      <c r="S131" s="125" t="s">
        <v>488</v>
      </c>
      <c r="T131" s="125" t="s">
        <v>495</v>
      </c>
    </row>
    <row r="132" spans="1:20">
      <c r="A132" s="125" t="s">
        <v>505</v>
      </c>
      <c r="B132" s="125">
        <v>1</v>
      </c>
      <c r="C132" s="125">
        <v>0</v>
      </c>
      <c r="D132" s="125">
        <v>0</v>
      </c>
      <c r="E132" s="125">
        <v>0</v>
      </c>
      <c r="F132" s="125">
        <v>0</v>
      </c>
      <c r="G132" s="125">
        <v>0</v>
      </c>
      <c r="H132" s="125">
        <v>0</v>
      </c>
      <c r="I132" s="125">
        <v>0</v>
      </c>
      <c r="J132" s="125">
        <v>0</v>
      </c>
      <c r="K132" s="125">
        <v>0</v>
      </c>
      <c r="L132" s="125">
        <v>0</v>
      </c>
      <c r="M132" s="125">
        <v>0</v>
      </c>
      <c r="N132" s="125">
        <v>0</v>
      </c>
      <c r="O132" s="125">
        <v>0</v>
      </c>
      <c r="P132" s="125">
        <v>3</v>
      </c>
      <c r="Q132" s="125">
        <v>0</v>
      </c>
      <c r="R132" s="125">
        <v>0</v>
      </c>
      <c r="S132" s="125" t="s">
        <v>488</v>
      </c>
      <c r="T132" s="125">
        <v>60</v>
      </c>
    </row>
    <row r="133" spans="1:20">
      <c r="A133" s="125" t="s">
        <v>505</v>
      </c>
      <c r="B133" s="125">
        <v>2</v>
      </c>
      <c r="C133" s="125">
        <v>240</v>
      </c>
      <c r="D133" s="125">
        <v>0</v>
      </c>
      <c r="E133" s="125">
        <v>0</v>
      </c>
      <c r="F133" s="125">
        <v>0</v>
      </c>
      <c r="G133" s="125">
        <v>0</v>
      </c>
      <c r="H133" s="125">
        <v>0</v>
      </c>
      <c r="I133" s="125">
        <v>0</v>
      </c>
      <c r="J133" s="125">
        <v>0</v>
      </c>
      <c r="K133" s="125">
        <v>0</v>
      </c>
      <c r="L133" s="125">
        <v>0</v>
      </c>
      <c r="M133" s="125">
        <v>0</v>
      </c>
      <c r="N133" s="125">
        <v>0</v>
      </c>
      <c r="O133" s="125">
        <v>0</v>
      </c>
      <c r="P133" s="125">
        <v>6</v>
      </c>
      <c r="Q133" s="125">
        <v>0</v>
      </c>
      <c r="R133" s="125">
        <v>0</v>
      </c>
      <c r="S133" s="125" t="s">
        <v>488</v>
      </c>
      <c r="T133" s="125" t="s">
        <v>494</v>
      </c>
    </row>
    <row r="134" spans="1:20">
      <c r="A134" s="125" t="s">
        <v>505</v>
      </c>
      <c r="B134" s="125">
        <v>3</v>
      </c>
      <c r="C134" s="125">
        <v>480</v>
      </c>
      <c r="D134" s="125">
        <v>0</v>
      </c>
      <c r="E134" s="125">
        <v>0</v>
      </c>
      <c r="F134" s="125">
        <v>0</v>
      </c>
      <c r="G134" s="125">
        <v>0</v>
      </c>
      <c r="H134" s="125">
        <v>0</v>
      </c>
      <c r="I134" s="125">
        <v>0</v>
      </c>
      <c r="J134" s="125">
        <v>0</v>
      </c>
      <c r="K134" s="125">
        <v>0</v>
      </c>
      <c r="L134" s="125">
        <v>0</v>
      </c>
      <c r="M134" s="125">
        <v>0</v>
      </c>
      <c r="N134" s="125">
        <v>0</v>
      </c>
      <c r="O134" s="125">
        <v>0</v>
      </c>
      <c r="P134" s="125">
        <v>9</v>
      </c>
      <c r="Q134" s="125">
        <v>0</v>
      </c>
      <c r="R134" s="125">
        <v>0</v>
      </c>
      <c r="S134" s="125" t="s">
        <v>488</v>
      </c>
      <c r="T134" s="125" t="s">
        <v>494</v>
      </c>
    </row>
    <row r="135" spans="1:20">
      <c r="A135" s="125" t="s">
        <v>505</v>
      </c>
      <c r="B135" s="125">
        <v>4</v>
      </c>
      <c r="C135" s="125">
        <v>960</v>
      </c>
      <c r="D135" s="125">
        <v>0</v>
      </c>
      <c r="E135" s="125">
        <v>0</v>
      </c>
      <c r="F135" s="125">
        <v>0</v>
      </c>
      <c r="G135" s="125">
        <v>0</v>
      </c>
      <c r="H135" s="125">
        <v>0</v>
      </c>
      <c r="I135" s="125">
        <v>0</v>
      </c>
      <c r="J135" s="125">
        <v>0</v>
      </c>
      <c r="K135" s="125">
        <v>0</v>
      </c>
      <c r="L135" s="125">
        <v>0</v>
      </c>
      <c r="M135" s="125">
        <v>0</v>
      </c>
      <c r="N135" s="125">
        <v>0</v>
      </c>
      <c r="O135" s="125">
        <v>0</v>
      </c>
      <c r="P135" s="125">
        <v>12</v>
      </c>
      <c r="Q135" s="125">
        <v>0</v>
      </c>
      <c r="R135" s="125">
        <v>0</v>
      </c>
      <c r="S135" s="125" t="s">
        <v>488</v>
      </c>
      <c r="T135" s="125" t="s">
        <v>495</v>
      </c>
    </row>
    <row r="136" spans="1:20">
      <c r="A136" s="125" t="s">
        <v>505</v>
      </c>
      <c r="B136" s="125">
        <v>5</v>
      </c>
      <c r="C136" s="125">
        <v>1920</v>
      </c>
      <c r="D136" s="125">
        <v>0</v>
      </c>
      <c r="E136" s="125">
        <v>0</v>
      </c>
      <c r="F136" s="125">
        <v>0</v>
      </c>
      <c r="G136" s="125">
        <v>0</v>
      </c>
      <c r="H136" s="125">
        <v>0</v>
      </c>
      <c r="I136" s="125">
        <v>0</v>
      </c>
      <c r="J136" s="125">
        <v>0</v>
      </c>
      <c r="K136" s="125">
        <v>0</v>
      </c>
      <c r="L136" s="125">
        <v>0</v>
      </c>
      <c r="M136" s="125">
        <v>0</v>
      </c>
      <c r="N136" s="125">
        <v>0</v>
      </c>
      <c r="O136" s="125">
        <v>0</v>
      </c>
      <c r="P136" s="125">
        <v>15</v>
      </c>
      <c r="Q136" s="125">
        <v>0</v>
      </c>
      <c r="R136" s="125">
        <v>0</v>
      </c>
      <c r="S136" s="125" t="s">
        <v>488</v>
      </c>
      <c r="T136" s="125" t="s">
        <v>495</v>
      </c>
    </row>
    <row r="137" spans="1:20">
      <c r="A137" s="125" t="s">
        <v>505</v>
      </c>
      <c r="B137" s="125">
        <v>6</v>
      </c>
      <c r="C137" s="125">
        <v>3840</v>
      </c>
      <c r="D137" s="125">
        <v>0</v>
      </c>
      <c r="E137" s="125">
        <v>0</v>
      </c>
      <c r="F137" s="125">
        <v>0</v>
      </c>
      <c r="G137" s="125">
        <v>0</v>
      </c>
      <c r="H137" s="125">
        <v>0</v>
      </c>
      <c r="I137" s="125">
        <v>0</v>
      </c>
      <c r="J137" s="125">
        <v>0</v>
      </c>
      <c r="K137" s="125">
        <v>0</v>
      </c>
      <c r="L137" s="125">
        <v>0</v>
      </c>
      <c r="M137" s="125">
        <v>0</v>
      </c>
      <c r="N137" s="125">
        <v>0</v>
      </c>
      <c r="O137" s="125">
        <v>0</v>
      </c>
      <c r="P137" s="125">
        <v>18</v>
      </c>
      <c r="Q137" s="125">
        <v>0</v>
      </c>
      <c r="R137" s="125">
        <v>0</v>
      </c>
      <c r="S137" s="125" t="s">
        <v>488</v>
      </c>
      <c r="T137" s="125" t="s">
        <v>495</v>
      </c>
    </row>
    <row r="138" spans="1:20">
      <c r="A138" s="125" t="s">
        <v>505</v>
      </c>
      <c r="B138" s="125">
        <v>7</v>
      </c>
      <c r="C138" s="125">
        <v>7680</v>
      </c>
      <c r="D138" s="125">
        <v>0</v>
      </c>
      <c r="E138" s="125">
        <v>0</v>
      </c>
      <c r="F138" s="125">
        <v>0</v>
      </c>
      <c r="G138" s="125">
        <v>0</v>
      </c>
      <c r="H138" s="125">
        <v>0</v>
      </c>
      <c r="I138" s="125">
        <v>0</v>
      </c>
      <c r="J138" s="125">
        <v>0</v>
      </c>
      <c r="K138" s="125">
        <v>0</v>
      </c>
      <c r="L138" s="125">
        <v>0</v>
      </c>
      <c r="M138" s="125">
        <v>0</v>
      </c>
      <c r="N138" s="125">
        <v>0</v>
      </c>
      <c r="O138" s="125">
        <v>0</v>
      </c>
      <c r="P138" s="125">
        <v>21</v>
      </c>
      <c r="Q138" s="125">
        <v>0</v>
      </c>
      <c r="R138" s="125">
        <v>0</v>
      </c>
      <c r="S138" s="125" t="s">
        <v>488</v>
      </c>
      <c r="T138" s="125" t="s">
        <v>495</v>
      </c>
    </row>
    <row r="139" spans="1:20">
      <c r="A139" s="125" t="s">
        <v>505</v>
      </c>
      <c r="B139" s="125">
        <v>8</v>
      </c>
      <c r="C139" s="125">
        <v>15360</v>
      </c>
      <c r="D139" s="125">
        <v>0</v>
      </c>
      <c r="E139" s="125">
        <v>0</v>
      </c>
      <c r="F139" s="125">
        <v>0</v>
      </c>
      <c r="G139" s="125">
        <v>0</v>
      </c>
      <c r="H139" s="125">
        <v>0</v>
      </c>
      <c r="I139" s="125">
        <v>0</v>
      </c>
      <c r="J139" s="125">
        <v>0</v>
      </c>
      <c r="K139" s="125">
        <v>0</v>
      </c>
      <c r="L139" s="125">
        <v>0</v>
      </c>
      <c r="M139" s="125">
        <v>0</v>
      </c>
      <c r="N139" s="125">
        <v>0</v>
      </c>
      <c r="O139" s="125">
        <v>0</v>
      </c>
      <c r="P139" s="125">
        <v>24</v>
      </c>
      <c r="Q139" s="125">
        <v>0</v>
      </c>
      <c r="R139" s="125">
        <v>0</v>
      </c>
      <c r="S139" s="125" t="s">
        <v>488</v>
      </c>
      <c r="T139" s="125" t="s">
        <v>495</v>
      </c>
    </row>
    <row r="140" spans="1:20">
      <c r="A140" s="125" t="s">
        <v>505</v>
      </c>
      <c r="B140" s="125">
        <v>9</v>
      </c>
      <c r="C140" s="125">
        <v>30720</v>
      </c>
      <c r="D140" s="125">
        <v>0</v>
      </c>
      <c r="E140" s="125">
        <v>0</v>
      </c>
      <c r="F140" s="125">
        <v>0</v>
      </c>
      <c r="G140" s="125">
        <v>0</v>
      </c>
      <c r="H140" s="125">
        <v>0</v>
      </c>
      <c r="I140" s="125">
        <v>0</v>
      </c>
      <c r="J140" s="125">
        <v>0</v>
      </c>
      <c r="K140" s="125">
        <v>0</v>
      </c>
      <c r="L140" s="125">
        <v>0</v>
      </c>
      <c r="M140" s="125">
        <v>0</v>
      </c>
      <c r="N140" s="125">
        <v>0</v>
      </c>
      <c r="O140" s="125">
        <v>0</v>
      </c>
      <c r="P140" s="125">
        <v>27</v>
      </c>
      <c r="Q140" s="125">
        <v>0</v>
      </c>
      <c r="R140" s="125">
        <v>0</v>
      </c>
      <c r="S140" s="125" t="s">
        <v>488</v>
      </c>
      <c r="T140" s="125" t="s">
        <v>495</v>
      </c>
    </row>
    <row r="141" spans="1:20">
      <c r="A141" s="125" t="s">
        <v>505</v>
      </c>
      <c r="B141" s="125">
        <v>10</v>
      </c>
      <c r="C141" s="125">
        <v>61440</v>
      </c>
      <c r="D141" s="125">
        <v>0</v>
      </c>
      <c r="E141" s="125">
        <v>0</v>
      </c>
      <c r="F141" s="125">
        <v>0</v>
      </c>
      <c r="G141" s="125">
        <v>0</v>
      </c>
      <c r="H141" s="125">
        <v>0</v>
      </c>
      <c r="I141" s="125">
        <v>0</v>
      </c>
      <c r="J141" s="125">
        <v>0</v>
      </c>
      <c r="K141" s="125">
        <v>0</v>
      </c>
      <c r="L141" s="125">
        <v>0</v>
      </c>
      <c r="M141" s="125">
        <v>0</v>
      </c>
      <c r="N141" s="125">
        <v>0</v>
      </c>
      <c r="O141" s="125">
        <v>0</v>
      </c>
      <c r="P141" s="125">
        <v>30</v>
      </c>
      <c r="Q141" s="125">
        <v>0</v>
      </c>
      <c r="R141" s="125">
        <v>0</v>
      </c>
      <c r="S141" s="125" t="s">
        <v>488</v>
      </c>
      <c r="T141" s="125" t="s">
        <v>495</v>
      </c>
    </row>
    <row r="142" spans="1:20">
      <c r="A142" s="33" t="s">
        <v>506</v>
      </c>
      <c r="B142" s="127">
        <v>1</v>
      </c>
      <c r="C142" s="127">
        <v>0</v>
      </c>
      <c r="D142" s="127">
        <v>300</v>
      </c>
      <c r="E142" s="127">
        <v>0</v>
      </c>
      <c r="F142" s="127">
        <v>0</v>
      </c>
      <c r="G142" s="127">
        <v>0</v>
      </c>
      <c r="H142" s="127">
        <v>0</v>
      </c>
      <c r="I142" s="127">
        <v>0</v>
      </c>
      <c r="J142" s="127">
        <v>0</v>
      </c>
      <c r="K142" s="127">
        <v>0</v>
      </c>
      <c r="L142" s="127">
        <v>0</v>
      </c>
      <c r="M142" s="127">
        <v>0</v>
      </c>
      <c r="N142" s="127">
        <v>0</v>
      </c>
      <c r="O142" s="127">
        <v>0</v>
      </c>
      <c r="P142" s="127">
        <v>0</v>
      </c>
      <c r="Q142" s="127">
        <v>0</v>
      </c>
      <c r="R142" s="127">
        <v>0</v>
      </c>
      <c r="S142" s="127">
        <v>5</v>
      </c>
      <c r="T142" s="127">
        <v>120</v>
      </c>
    </row>
    <row r="143" spans="1:20">
      <c r="A143" s="33" t="s">
        <v>506</v>
      </c>
      <c r="B143" s="127">
        <v>2</v>
      </c>
      <c r="C143" s="127">
        <v>480</v>
      </c>
      <c r="D143" s="127">
        <v>450</v>
      </c>
      <c r="E143" s="127">
        <v>0</v>
      </c>
      <c r="F143" s="127">
        <v>0</v>
      </c>
      <c r="G143" s="127">
        <v>0</v>
      </c>
      <c r="H143" s="127">
        <v>0</v>
      </c>
      <c r="I143" s="127">
        <v>0</v>
      </c>
      <c r="J143" s="127">
        <v>0</v>
      </c>
      <c r="K143" s="127">
        <v>0</v>
      </c>
      <c r="L143" s="127">
        <v>0</v>
      </c>
      <c r="M143" s="127">
        <v>0</v>
      </c>
      <c r="N143" s="127">
        <v>0</v>
      </c>
      <c r="O143" s="127">
        <v>0</v>
      </c>
      <c r="P143" s="127">
        <v>0</v>
      </c>
      <c r="Q143" s="127">
        <v>0</v>
      </c>
      <c r="R143" s="127">
        <v>0</v>
      </c>
      <c r="S143" s="127" t="s">
        <v>488</v>
      </c>
      <c r="T143" s="127" t="s">
        <v>507</v>
      </c>
    </row>
    <row r="144" spans="1:20">
      <c r="A144" s="33" t="s">
        <v>506</v>
      </c>
      <c r="B144" s="127">
        <v>3</v>
      </c>
      <c r="C144" s="127">
        <v>960</v>
      </c>
      <c r="D144" s="127">
        <v>600</v>
      </c>
      <c r="E144" s="127">
        <v>0</v>
      </c>
      <c r="F144" s="127">
        <v>0</v>
      </c>
      <c r="G144" s="127">
        <v>0</v>
      </c>
      <c r="H144" s="127">
        <v>0</v>
      </c>
      <c r="I144" s="127">
        <v>0</v>
      </c>
      <c r="J144" s="127">
        <v>0</v>
      </c>
      <c r="K144" s="127">
        <v>0</v>
      </c>
      <c r="L144" s="127">
        <v>0</v>
      </c>
      <c r="M144" s="127">
        <v>0</v>
      </c>
      <c r="N144" s="127">
        <v>0</v>
      </c>
      <c r="O144" s="127">
        <v>0</v>
      </c>
      <c r="P144" s="127">
        <v>0</v>
      </c>
      <c r="Q144" s="127">
        <v>0</v>
      </c>
      <c r="R144" s="127">
        <v>0</v>
      </c>
      <c r="S144" s="127" t="s">
        <v>488</v>
      </c>
      <c r="T144" s="127" t="s">
        <v>507</v>
      </c>
    </row>
    <row r="145" spans="1:20">
      <c r="A145" s="33" t="s">
        <v>506</v>
      </c>
      <c r="B145" s="127">
        <v>4</v>
      </c>
      <c r="C145" s="127">
        <v>1920</v>
      </c>
      <c r="D145" s="127">
        <v>750</v>
      </c>
      <c r="E145" s="127">
        <v>0</v>
      </c>
      <c r="F145" s="127">
        <v>0</v>
      </c>
      <c r="G145" s="127">
        <v>0</v>
      </c>
      <c r="H145" s="127">
        <v>0</v>
      </c>
      <c r="I145" s="127">
        <v>0</v>
      </c>
      <c r="J145" s="127">
        <v>0</v>
      </c>
      <c r="K145" s="127">
        <v>0</v>
      </c>
      <c r="L145" s="127">
        <v>0</v>
      </c>
      <c r="M145" s="127">
        <v>0</v>
      </c>
      <c r="N145" s="127">
        <v>0</v>
      </c>
      <c r="O145" s="127">
        <v>0</v>
      </c>
      <c r="P145" s="127">
        <v>0</v>
      </c>
      <c r="Q145" s="127">
        <v>0</v>
      </c>
      <c r="R145" s="127">
        <v>0</v>
      </c>
      <c r="S145" s="127" t="s">
        <v>488</v>
      </c>
      <c r="T145" s="127" t="s">
        <v>508</v>
      </c>
    </row>
    <row r="146" spans="1:20">
      <c r="A146" s="33" t="s">
        <v>506</v>
      </c>
      <c r="B146" s="127">
        <v>5</v>
      </c>
      <c r="C146" s="127">
        <v>3840</v>
      </c>
      <c r="D146" s="127">
        <v>900</v>
      </c>
      <c r="E146" s="127">
        <v>0</v>
      </c>
      <c r="F146" s="127">
        <v>0</v>
      </c>
      <c r="G146" s="127">
        <v>0</v>
      </c>
      <c r="H146" s="127">
        <v>0</v>
      </c>
      <c r="I146" s="127">
        <v>0</v>
      </c>
      <c r="J146" s="127">
        <v>0</v>
      </c>
      <c r="K146" s="127">
        <v>0</v>
      </c>
      <c r="L146" s="127">
        <v>0</v>
      </c>
      <c r="M146" s="127">
        <v>0</v>
      </c>
      <c r="N146" s="127">
        <v>0</v>
      </c>
      <c r="O146" s="127">
        <v>0</v>
      </c>
      <c r="P146" s="127">
        <v>0</v>
      </c>
      <c r="Q146" s="127">
        <v>0</v>
      </c>
      <c r="R146" s="127">
        <v>0</v>
      </c>
      <c r="S146" s="127" t="s">
        <v>488</v>
      </c>
      <c r="T146" s="127" t="s">
        <v>508</v>
      </c>
    </row>
    <row r="147" spans="1:20">
      <c r="A147" s="33" t="s">
        <v>506</v>
      </c>
      <c r="B147" s="127">
        <v>6</v>
      </c>
      <c r="C147" s="127">
        <v>7680</v>
      </c>
      <c r="D147" s="127">
        <v>1050</v>
      </c>
      <c r="E147" s="127">
        <v>0</v>
      </c>
      <c r="F147" s="127">
        <v>0</v>
      </c>
      <c r="G147" s="127">
        <v>0</v>
      </c>
      <c r="H147" s="127">
        <v>0</v>
      </c>
      <c r="I147" s="127">
        <v>0</v>
      </c>
      <c r="J147" s="127">
        <v>0</v>
      </c>
      <c r="K147" s="127">
        <v>0</v>
      </c>
      <c r="L147" s="127">
        <v>0</v>
      </c>
      <c r="M147" s="127">
        <v>0</v>
      </c>
      <c r="N147" s="127">
        <v>0</v>
      </c>
      <c r="O147" s="127">
        <v>0</v>
      </c>
      <c r="P147" s="127">
        <v>0</v>
      </c>
      <c r="Q147" s="127">
        <v>0</v>
      </c>
      <c r="R147" s="127">
        <v>0</v>
      </c>
      <c r="S147" s="127" t="s">
        <v>488</v>
      </c>
      <c r="T147" s="127" t="s">
        <v>508</v>
      </c>
    </row>
    <row r="148" spans="1:20">
      <c r="A148" s="33" t="s">
        <v>506</v>
      </c>
      <c r="B148" s="127">
        <v>7</v>
      </c>
      <c r="C148" s="127">
        <v>15360</v>
      </c>
      <c r="D148" s="127">
        <v>1200</v>
      </c>
      <c r="E148" s="127">
        <v>0</v>
      </c>
      <c r="F148" s="127">
        <v>0</v>
      </c>
      <c r="G148" s="127">
        <v>0</v>
      </c>
      <c r="H148" s="127">
        <v>0</v>
      </c>
      <c r="I148" s="127">
        <v>0</v>
      </c>
      <c r="J148" s="127">
        <v>0</v>
      </c>
      <c r="K148" s="127">
        <v>0</v>
      </c>
      <c r="L148" s="127">
        <v>0</v>
      </c>
      <c r="M148" s="127">
        <v>0</v>
      </c>
      <c r="N148" s="127">
        <v>0</v>
      </c>
      <c r="O148" s="127">
        <v>0</v>
      </c>
      <c r="P148" s="127">
        <v>0</v>
      </c>
      <c r="Q148" s="127">
        <v>0</v>
      </c>
      <c r="R148" s="127">
        <v>0</v>
      </c>
      <c r="S148" s="127" t="s">
        <v>488</v>
      </c>
      <c r="T148" s="127" t="s">
        <v>508</v>
      </c>
    </row>
    <row r="149" spans="1:20">
      <c r="A149" s="33" t="s">
        <v>506</v>
      </c>
      <c r="B149" s="127">
        <v>8</v>
      </c>
      <c r="C149" s="127">
        <v>30720</v>
      </c>
      <c r="D149" s="127">
        <v>1350</v>
      </c>
      <c r="E149" s="127">
        <v>0</v>
      </c>
      <c r="F149" s="127">
        <v>0</v>
      </c>
      <c r="G149" s="127">
        <v>0</v>
      </c>
      <c r="H149" s="127">
        <v>0</v>
      </c>
      <c r="I149" s="127">
        <v>0</v>
      </c>
      <c r="J149" s="127">
        <v>0</v>
      </c>
      <c r="K149" s="127">
        <v>0</v>
      </c>
      <c r="L149" s="127">
        <v>0</v>
      </c>
      <c r="M149" s="127">
        <v>0</v>
      </c>
      <c r="N149" s="127">
        <v>0</v>
      </c>
      <c r="O149" s="127">
        <v>0</v>
      </c>
      <c r="P149" s="127">
        <v>0</v>
      </c>
      <c r="Q149" s="127">
        <v>0</v>
      </c>
      <c r="R149" s="127">
        <v>0</v>
      </c>
      <c r="S149" s="127" t="s">
        <v>488</v>
      </c>
      <c r="T149" s="127" t="s">
        <v>508</v>
      </c>
    </row>
    <row r="150" spans="1:20">
      <c r="A150" s="33" t="s">
        <v>506</v>
      </c>
      <c r="B150" s="127">
        <v>9</v>
      </c>
      <c r="C150" s="127">
        <v>61440</v>
      </c>
      <c r="D150" s="127">
        <v>1500</v>
      </c>
      <c r="E150" s="127">
        <v>0</v>
      </c>
      <c r="F150" s="127">
        <v>0</v>
      </c>
      <c r="G150" s="127">
        <v>0</v>
      </c>
      <c r="H150" s="127">
        <v>0</v>
      </c>
      <c r="I150" s="127">
        <v>0</v>
      </c>
      <c r="J150" s="127">
        <v>0</v>
      </c>
      <c r="K150" s="127">
        <v>0</v>
      </c>
      <c r="L150" s="127">
        <v>0</v>
      </c>
      <c r="M150" s="127">
        <v>0</v>
      </c>
      <c r="N150" s="127">
        <v>0</v>
      </c>
      <c r="O150" s="127">
        <v>0</v>
      </c>
      <c r="P150" s="127">
        <v>0</v>
      </c>
      <c r="Q150" s="127">
        <v>0</v>
      </c>
      <c r="R150" s="127">
        <v>0</v>
      </c>
      <c r="S150" s="127" t="s">
        <v>488</v>
      </c>
      <c r="T150" s="127" t="s">
        <v>508</v>
      </c>
    </row>
    <row r="151" spans="1:20">
      <c r="A151" s="33" t="s">
        <v>506</v>
      </c>
      <c r="B151" s="127">
        <v>10</v>
      </c>
      <c r="C151" s="127">
        <v>122880</v>
      </c>
      <c r="D151" s="127">
        <v>1650</v>
      </c>
      <c r="E151" s="127">
        <v>0</v>
      </c>
      <c r="F151" s="127">
        <v>0</v>
      </c>
      <c r="G151" s="127">
        <v>0</v>
      </c>
      <c r="H151" s="127">
        <v>0</v>
      </c>
      <c r="I151" s="127">
        <v>0</v>
      </c>
      <c r="J151" s="127">
        <v>0</v>
      </c>
      <c r="K151" s="127">
        <v>0</v>
      </c>
      <c r="L151" s="127">
        <v>0</v>
      </c>
      <c r="M151" s="127">
        <v>0</v>
      </c>
      <c r="N151" s="127">
        <v>0</v>
      </c>
      <c r="O151" s="127">
        <v>0</v>
      </c>
      <c r="P151" s="127">
        <v>0</v>
      </c>
      <c r="Q151" s="127">
        <v>0</v>
      </c>
      <c r="R151" s="127">
        <v>0</v>
      </c>
      <c r="S151" s="127" t="s">
        <v>488</v>
      </c>
      <c r="T151" s="127" t="s">
        <v>508</v>
      </c>
    </row>
    <row r="152" spans="1:20">
      <c r="A152" s="33" t="s">
        <v>509</v>
      </c>
      <c r="B152" s="127">
        <v>1</v>
      </c>
      <c r="C152" s="127">
        <v>0</v>
      </c>
      <c r="D152" s="127">
        <v>0</v>
      </c>
      <c r="E152" s="127">
        <v>0</v>
      </c>
      <c r="F152" s="127">
        <v>300</v>
      </c>
      <c r="G152" s="127">
        <v>0</v>
      </c>
      <c r="H152" s="127">
        <v>0</v>
      </c>
      <c r="I152" s="127">
        <v>0</v>
      </c>
      <c r="J152" s="127">
        <v>0</v>
      </c>
      <c r="K152" s="127">
        <v>0</v>
      </c>
      <c r="L152" s="127">
        <v>0</v>
      </c>
      <c r="M152" s="127">
        <v>0</v>
      </c>
      <c r="N152" s="127">
        <v>0</v>
      </c>
      <c r="O152" s="127">
        <v>0</v>
      </c>
      <c r="P152" s="127">
        <v>0</v>
      </c>
      <c r="Q152" s="127">
        <v>0</v>
      </c>
      <c r="R152" s="127">
        <v>0</v>
      </c>
      <c r="S152" s="127">
        <v>5</v>
      </c>
      <c r="T152" s="127">
        <v>120</v>
      </c>
    </row>
    <row r="153" spans="1:20">
      <c r="A153" s="33" t="s">
        <v>509</v>
      </c>
      <c r="B153" s="127">
        <v>2</v>
      </c>
      <c r="C153" s="127">
        <v>480</v>
      </c>
      <c r="D153" s="127">
        <v>0</v>
      </c>
      <c r="E153" s="127">
        <v>0</v>
      </c>
      <c r="F153" s="127">
        <v>450</v>
      </c>
      <c r="G153" s="127">
        <v>0</v>
      </c>
      <c r="H153" s="127">
        <v>0</v>
      </c>
      <c r="I153" s="127">
        <v>0</v>
      </c>
      <c r="J153" s="127">
        <v>0</v>
      </c>
      <c r="K153" s="127">
        <v>0</v>
      </c>
      <c r="L153" s="127">
        <v>0</v>
      </c>
      <c r="M153" s="127">
        <v>0</v>
      </c>
      <c r="N153" s="127">
        <v>0</v>
      </c>
      <c r="O153" s="127">
        <v>0</v>
      </c>
      <c r="P153" s="127">
        <v>0</v>
      </c>
      <c r="Q153" s="127">
        <v>0</v>
      </c>
      <c r="R153" s="127">
        <v>0</v>
      </c>
      <c r="S153" s="127" t="s">
        <v>488</v>
      </c>
      <c r="T153" s="127" t="s">
        <v>507</v>
      </c>
    </row>
    <row r="154" spans="1:20">
      <c r="A154" s="33" t="s">
        <v>509</v>
      </c>
      <c r="B154" s="127">
        <v>3</v>
      </c>
      <c r="C154" s="127">
        <v>960</v>
      </c>
      <c r="D154" s="127">
        <v>0</v>
      </c>
      <c r="E154" s="127">
        <v>0</v>
      </c>
      <c r="F154" s="127">
        <v>600</v>
      </c>
      <c r="G154" s="127">
        <v>0</v>
      </c>
      <c r="H154" s="127">
        <v>0</v>
      </c>
      <c r="I154" s="127">
        <v>0</v>
      </c>
      <c r="J154" s="127">
        <v>0</v>
      </c>
      <c r="K154" s="127">
        <v>0</v>
      </c>
      <c r="L154" s="127">
        <v>0</v>
      </c>
      <c r="M154" s="127">
        <v>0</v>
      </c>
      <c r="N154" s="127">
        <v>0</v>
      </c>
      <c r="O154" s="127">
        <v>0</v>
      </c>
      <c r="P154" s="127">
        <v>0</v>
      </c>
      <c r="Q154" s="127">
        <v>0</v>
      </c>
      <c r="R154" s="127">
        <v>0</v>
      </c>
      <c r="S154" s="127" t="s">
        <v>488</v>
      </c>
      <c r="T154" s="127" t="s">
        <v>507</v>
      </c>
    </row>
    <row r="155" spans="1:20">
      <c r="A155" s="33" t="s">
        <v>509</v>
      </c>
      <c r="B155" s="127">
        <v>4</v>
      </c>
      <c r="C155" s="127">
        <v>1920</v>
      </c>
      <c r="D155" s="127">
        <v>0</v>
      </c>
      <c r="E155" s="127">
        <v>0</v>
      </c>
      <c r="F155" s="127">
        <v>750</v>
      </c>
      <c r="G155" s="127">
        <v>0</v>
      </c>
      <c r="H155" s="127">
        <v>0</v>
      </c>
      <c r="I155" s="127">
        <v>0</v>
      </c>
      <c r="J155" s="127">
        <v>0</v>
      </c>
      <c r="K155" s="127">
        <v>0</v>
      </c>
      <c r="L155" s="127">
        <v>0</v>
      </c>
      <c r="M155" s="127">
        <v>0</v>
      </c>
      <c r="N155" s="127">
        <v>0</v>
      </c>
      <c r="O155" s="127">
        <v>0</v>
      </c>
      <c r="P155" s="127">
        <v>0</v>
      </c>
      <c r="Q155" s="127">
        <v>0</v>
      </c>
      <c r="R155" s="127">
        <v>0</v>
      </c>
      <c r="S155" s="127" t="s">
        <v>488</v>
      </c>
      <c r="T155" s="127" t="s">
        <v>508</v>
      </c>
    </row>
    <row r="156" spans="1:20">
      <c r="A156" s="33" t="s">
        <v>509</v>
      </c>
      <c r="B156" s="127">
        <v>5</v>
      </c>
      <c r="C156" s="127">
        <v>3840</v>
      </c>
      <c r="D156" s="127">
        <v>0</v>
      </c>
      <c r="E156" s="127">
        <v>0</v>
      </c>
      <c r="F156" s="127">
        <v>900</v>
      </c>
      <c r="G156" s="127">
        <v>0</v>
      </c>
      <c r="H156" s="127">
        <v>0</v>
      </c>
      <c r="I156" s="127">
        <v>0</v>
      </c>
      <c r="J156" s="127">
        <v>0</v>
      </c>
      <c r="K156" s="127">
        <v>0</v>
      </c>
      <c r="L156" s="127">
        <v>0</v>
      </c>
      <c r="M156" s="127">
        <v>0</v>
      </c>
      <c r="N156" s="127">
        <v>0</v>
      </c>
      <c r="O156" s="127">
        <v>0</v>
      </c>
      <c r="P156" s="127">
        <v>0</v>
      </c>
      <c r="Q156" s="127">
        <v>0</v>
      </c>
      <c r="R156" s="127">
        <v>0</v>
      </c>
      <c r="S156" s="127" t="s">
        <v>488</v>
      </c>
      <c r="T156" s="127" t="s">
        <v>508</v>
      </c>
    </row>
    <row r="157" spans="1:20">
      <c r="A157" s="33" t="s">
        <v>509</v>
      </c>
      <c r="B157" s="127">
        <v>6</v>
      </c>
      <c r="C157" s="127">
        <v>7680</v>
      </c>
      <c r="D157" s="127">
        <v>0</v>
      </c>
      <c r="E157" s="127">
        <v>0</v>
      </c>
      <c r="F157" s="127">
        <v>1050</v>
      </c>
      <c r="G157" s="127">
        <v>0</v>
      </c>
      <c r="H157" s="127">
        <v>0</v>
      </c>
      <c r="I157" s="127">
        <v>0</v>
      </c>
      <c r="J157" s="127">
        <v>0</v>
      </c>
      <c r="K157" s="127">
        <v>0</v>
      </c>
      <c r="L157" s="127">
        <v>0</v>
      </c>
      <c r="M157" s="127">
        <v>0</v>
      </c>
      <c r="N157" s="127">
        <v>0</v>
      </c>
      <c r="O157" s="127">
        <v>0</v>
      </c>
      <c r="P157" s="127">
        <v>0</v>
      </c>
      <c r="Q157" s="127">
        <v>0</v>
      </c>
      <c r="R157" s="127">
        <v>0</v>
      </c>
      <c r="S157" s="127" t="s">
        <v>488</v>
      </c>
      <c r="T157" s="127" t="s">
        <v>508</v>
      </c>
    </row>
    <row r="158" spans="1:20">
      <c r="A158" s="33" t="s">
        <v>509</v>
      </c>
      <c r="B158" s="127">
        <v>7</v>
      </c>
      <c r="C158" s="127">
        <v>15360</v>
      </c>
      <c r="D158" s="127">
        <v>0</v>
      </c>
      <c r="E158" s="127">
        <v>0</v>
      </c>
      <c r="F158" s="127">
        <v>1200</v>
      </c>
      <c r="G158" s="127">
        <v>0</v>
      </c>
      <c r="H158" s="127">
        <v>0</v>
      </c>
      <c r="I158" s="127">
        <v>0</v>
      </c>
      <c r="J158" s="127">
        <v>0</v>
      </c>
      <c r="K158" s="127">
        <v>0</v>
      </c>
      <c r="L158" s="127">
        <v>0</v>
      </c>
      <c r="M158" s="127">
        <v>0</v>
      </c>
      <c r="N158" s="127">
        <v>0</v>
      </c>
      <c r="O158" s="127">
        <v>0</v>
      </c>
      <c r="P158" s="127">
        <v>0</v>
      </c>
      <c r="Q158" s="127">
        <v>0</v>
      </c>
      <c r="R158" s="127">
        <v>0</v>
      </c>
      <c r="S158" s="127" t="s">
        <v>488</v>
      </c>
      <c r="T158" s="127" t="s">
        <v>508</v>
      </c>
    </row>
    <row r="159" spans="1:20">
      <c r="A159" s="33" t="s">
        <v>509</v>
      </c>
      <c r="B159" s="127">
        <v>8</v>
      </c>
      <c r="C159" s="127">
        <v>30720</v>
      </c>
      <c r="D159" s="127">
        <v>0</v>
      </c>
      <c r="E159" s="127">
        <v>0</v>
      </c>
      <c r="F159" s="127">
        <v>1350</v>
      </c>
      <c r="G159" s="127">
        <v>0</v>
      </c>
      <c r="H159" s="127">
        <v>0</v>
      </c>
      <c r="I159" s="127">
        <v>0</v>
      </c>
      <c r="J159" s="127">
        <v>0</v>
      </c>
      <c r="K159" s="127">
        <v>0</v>
      </c>
      <c r="L159" s="127">
        <v>0</v>
      </c>
      <c r="M159" s="127">
        <v>0</v>
      </c>
      <c r="N159" s="127">
        <v>0</v>
      </c>
      <c r="O159" s="127">
        <v>0</v>
      </c>
      <c r="P159" s="127">
        <v>0</v>
      </c>
      <c r="Q159" s="127">
        <v>0</v>
      </c>
      <c r="R159" s="127">
        <v>0</v>
      </c>
      <c r="S159" s="127" t="s">
        <v>488</v>
      </c>
      <c r="T159" s="127" t="s">
        <v>508</v>
      </c>
    </row>
    <row r="160" spans="1:20">
      <c r="A160" s="33" t="s">
        <v>509</v>
      </c>
      <c r="B160" s="127">
        <v>9</v>
      </c>
      <c r="C160" s="127">
        <v>61440</v>
      </c>
      <c r="D160" s="127">
        <v>0</v>
      </c>
      <c r="E160" s="127">
        <v>0</v>
      </c>
      <c r="F160" s="127">
        <v>1500</v>
      </c>
      <c r="G160" s="127">
        <v>0</v>
      </c>
      <c r="H160" s="127">
        <v>0</v>
      </c>
      <c r="I160" s="127">
        <v>0</v>
      </c>
      <c r="J160" s="127">
        <v>0</v>
      </c>
      <c r="K160" s="127">
        <v>0</v>
      </c>
      <c r="L160" s="127">
        <v>0</v>
      </c>
      <c r="M160" s="127">
        <v>0</v>
      </c>
      <c r="N160" s="127">
        <v>0</v>
      </c>
      <c r="O160" s="127">
        <v>0</v>
      </c>
      <c r="P160" s="127">
        <v>0</v>
      </c>
      <c r="Q160" s="127">
        <v>0</v>
      </c>
      <c r="R160" s="127">
        <v>0</v>
      </c>
      <c r="S160" s="127" t="s">
        <v>488</v>
      </c>
      <c r="T160" s="127" t="s">
        <v>508</v>
      </c>
    </row>
    <row r="161" spans="1:20">
      <c r="A161" s="33" t="s">
        <v>509</v>
      </c>
      <c r="B161" s="127">
        <v>10</v>
      </c>
      <c r="C161" s="127">
        <v>122880</v>
      </c>
      <c r="D161" s="127">
        <v>0</v>
      </c>
      <c r="E161" s="127">
        <v>0</v>
      </c>
      <c r="F161" s="127">
        <v>1650</v>
      </c>
      <c r="G161" s="127">
        <v>0</v>
      </c>
      <c r="H161" s="127">
        <v>0</v>
      </c>
      <c r="I161" s="127">
        <v>0</v>
      </c>
      <c r="J161" s="127">
        <v>0</v>
      </c>
      <c r="K161" s="127">
        <v>0</v>
      </c>
      <c r="L161" s="127">
        <v>0</v>
      </c>
      <c r="M161" s="127">
        <v>0</v>
      </c>
      <c r="N161" s="127">
        <v>0</v>
      </c>
      <c r="O161" s="127">
        <v>0</v>
      </c>
      <c r="P161" s="127">
        <v>0</v>
      </c>
      <c r="Q161" s="127">
        <v>0</v>
      </c>
      <c r="R161" s="127">
        <v>0</v>
      </c>
      <c r="S161" s="127" t="s">
        <v>488</v>
      </c>
      <c r="T161" s="127" t="s">
        <v>508</v>
      </c>
    </row>
    <row r="162" spans="1:20">
      <c r="A162" s="33" t="s">
        <v>510</v>
      </c>
      <c r="B162" s="127">
        <v>1</v>
      </c>
      <c r="C162" s="127">
        <v>0</v>
      </c>
      <c r="D162" s="127">
        <v>0</v>
      </c>
      <c r="E162" s="127">
        <v>0</v>
      </c>
      <c r="F162" s="127">
        <v>0</v>
      </c>
      <c r="G162" s="127">
        <v>0</v>
      </c>
      <c r="H162" s="127">
        <v>300</v>
      </c>
      <c r="I162" s="127">
        <v>0</v>
      </c>
      <c r="J162" s="127">
        <v>0</v>
      </c>
      <c r="K162" s="127">
        <v>0</v>
      </c>
      <c r="L162" s="127">
        <v>0</v>
      </c>
      <c r="M162" s="127">
        <v>0</v>
      </c>
      <c r="N162" s="127">
        <v>0</v>
      </c>
      <c r="O162" s="127">
        <v>0</v>
      </c>
      <c r="P162" s="127">
        <v>0</v>
      </c>
      <c r="Q162" s="127">
        <v>0</v>
      </c>
      <c r="R162" s="127">
        <v>0</v>
      </c>
      <c r="S162" s="127">
        <v>5</v>
      </c>
      <c r="T162" s="127">
        <v>120</v>
      </c>
    </row>
    <row r="163" spans="1:20">
      <c r="A163" s="33" t="s">
        <v>510</v>
      </c>
      <c r="B163" s="127">
        <v>2</v>
      </c>
      <c r="C163" s="127">
        <v>480</v>
      </c>
      <c r="D163" s="127">
        <v>0</v>
      </c>
      <c r="E163" s="127">
        <v>0</v>
      </c>
      <c r="F163" s="127">
        <v>0</v>
      </c>
      <c r="G163" s="127">
        <v>0</v>
      </c>
      <c r="H163" s="127">
        <v>450</v>
      </c>
      <c r="I163" s="127">
        <v>0</v>
      </c>
      <c r="J163" s="127">
        <v>0</v>
      </c>
      <c r="K163" s="127">
        <v>0</v>
      </c>
      <c r="L163" s="127">
        <v>0</v>
      </c>
      <c r="M163" s="127">
        <v>0</v>
      </c>
      <c r="N163" s="127">
        <v>0</v>
      </c>
      <c r="O163" s="127">
        <v>0</v>
      </c>
      <c r="P163" s="127">
        <v>0</v>
      </c>
      <c r="Q163" s="127">
        <v>0</v>
      </c>
      <c r="R163" s="127">
        <v>0</v>
      </c>
      <c r="S163" s="127" t="s">
        <v>488</v>
      </c>
      <c r="T163" s="127" t="s">
        <v>507</v>
      </c>
    </row>
    <row r="164" spans="1:20">
      <c r="A164" s="33" t="s">
        <v>510</v>
      </c>
      <c r="B164" s="127">
        <v>3</v>
      </c>
      <c r="C164" s="127">
        <v>960</v>
      </c>
      <c r="D164" s="127">
        <v>0</v>
      </c>
      <c r="E164" s="127">
        <v>0</v>
      </c>
      <c r="F164" s="127">
        <v>0</v>
      </c>
      <c r="G164" s="127">
        <v>0</v>
      </c>
      <c r="H164" s="127">
        <v>600</v>
      </c>
      <c r="I164" s="127">
        <v>0</v>
      </c>
      <c r="J164" s="127">
        <v>0</v>
      </c>
      <c r="K164" s="127">
        <v>0</v>
      </c>
      <c r="L164" s="127">
        <v>0</v>
      </c>
      <c r="M164" s="127">
        <v>0</v>
      </c>
      <c r="N164" s="127">
        <v>0</v>
      </c>
      <c r="O164" s="127">
        <v>0</v>
      </c>
      <c r="P164" s="127">
        <v>0</v>
      </c>
      <c r="Q164" s="127">
        <v>0</v>
      </c>
      <c r="R164" s="127">
        <v>0</v>
      </c>
      <c r="S164" s="127" t="s">
        <v>488</v>
      </c>
      <c r="T164" s="127" t="s">
        <v>507</v>
      </c>
    </row>
    <row r="165" spans="1:20">
      <c r="A165" s="33" t="s">
        <v>510</v>
      </c>
      <c r="B165" s="127">
        <v>4</v>
      </c>
      <c r="C165" s="127">
        <v>1920</v>
      </c>
      <c r="D165" s="127">
        <v>0</v>
      </c>
      <c r="E165" s="127">
        <v>0</v>
      </c>
      <c r="F165" s="127">
        <v>0</v>
      </c>
      <c r="G165" s="127">
        <v>0</v>
      </c>
      <c r="H165" s="127">
        <v>750</v>
      </c>
      <c r="I165" s="127">
        <v>0</v>
      </c>
      <c r="J165" s="127">
        <v>0</v>
      </c>
      <c r="K165" s="127">
        <v>0</v>
      </c>
      <c r="L165" s="127">
        <v>0</v>
      </c>
      <c r="M165" s="127">
        <v>0</v>
      </c>
      <c r="N165" s="127">
        <v>0</v>
      </c>
      <c r="O165" s="127">
        <v>0</v>
      </c>
      <c r="P165" s="127">
        <v>0</v>
      </c>
      <c r="Q165" s="127">
        <v>0</v>
      </c>
      <c r="R165" s="127">
        <v>0</v>
      </c>
      <c r="S165" s="127" t="s">
        <v>488</v>
      </c>
      <c r="T165" s="127" t="s">
        <v>508</v>
      </c>
    </row>
    <row r="166" spans="1:20">
      <c r="A166" s="33" t="s">
        <v>510</v>
      </c>
      <c r="B166" s="127">
        <v>5</v>
      </c>
      <c r="C166" s="127">
        <v>3840</v>
      </c>
      <c r="D166" s="127">
        <v>0</v>
      </c>
      <c r="E166" s="127">
        <v>0</v>
      </c>
      <c r="F166" s="127">
        <v>0</v>
      </c>
      <c r="G166" s="127">
        <v>0</v>
      </c>
      <c r="H166" s="127">
        <v>900</v>
      </c>
      <c r="I166" s="127">
        <v>0</v>
      </c>
      <c r="J166" s="127">
        <v>0</v>
      </c>
      <c r="K166" s="127">
        <v>0</v>
      </c>
      <c r="L166" s="127">
        <v>0</v>
      </c>
      <c r="M166" s="127">
        <v>0</v>
      </c>
      <c r="N166" s="127">
        <v>0</v>
      </c>
      <c r="O166" s="127">
        <v>0</v>
      </c>
      <c r="P166" s="127">
        <v>0</v>
      </c>
      <c r="Q166" s="127">
        <v>0</v>
      </c>
      <c r="R166" s="127">
        <v>0</v>
      </c>
      <c r="S166" s="127" t="s">
        <v>488</v>
      </c>
      <c r="T166" s="127" t="s">
        <v>508</v>
      </c>
    </row>
    <row r="167" spans="1:20">
      <c r="A167" s="33" t="s">
        <v>510</v>
      </c>
      <c r="B167" s="127">
        <v>6</v>
      </c>
      <c r="C167" s="127">
        <v>7680</v>
      </c>
      <c r="D167" s="127">
        <v>0</v>
      </c>
      <c r="E167" s="127">
        <v>0</v>
      </c>
      <c r="F167" s="127">
        <v>0</v>
      </c>
      <c r="G167" s="127">
        <v>0</v>
      </c>
      <c r="H167" s="127">
        <v>1050</v>
      </c>
      <c r="I167" s="127">
        <v>0</v>
      </c>
      <c r="J167" s="127">
        <v>0</v>
      </c>
      <c r="K167" s="127">
        <v>0</v>
      </c>
      <c r="L167" s="127">
        <v>0</v>
      </c>
      <c r="M167" s="127">
        <v>0</v>
      </c>
      <c r="N167" s="127">
        <v>0</v>
      </c>
      <c r="O167" s="127">
        <v>0</v>
      </c>
      <c r="P167" s="127">
        <v>0</v>
      </c>
      <c r="Q167" s="127">
        <v>0</v>
      </c>
      <c r="R167" s="127">
        <v>0</v>
      </c>
      <c r="S167" s="127" t="s">
        <v>488</v>
      </c>
      <c r="T167" s="127" t="s">
        <v>508</v>
      </c>
    </row>
    <row r="168" spans="1:20">
      <c r="A168" s="33" t="s">
        <v>510</v>
      </c>
      <c r="B168" s="127">
        <v>7</v>
      </c>
      <c r="C168" s="127">
        <v>15360</v>
      </c>
      <c r="D168" s="127">
        <v>0</v>
      </c>
      <c r="E168" s="127">
        <v>0</v>
      </c>
      <c r="F168" s="127">
        <v>0</v>
      </c>
      <c r="G168" s="127">
        <v>0</v>
      </c>
      <c r="H168" s="127">
        <v>1200</v>
      </c>
      <c r="I168" s="127">
        <v>0</v>
      </c>
      <c r="J168" s="127">
        <v>0</v>
      </c>
      <c r="K168" s="127">
        <v>0</v>
      </c>
      <c r="L168" s="127">
        <v>0</v>
      </c>
      <c r="M168" s="127">
        <v>0</v>
      </c>
      <c r="N168" s="127">
        <v>0</v>
      </c>
      <c r="O168" s="127">
        <v>0</v>
      </c>
      <c r="P168" s="127">
        <v>0</v>
      </c>
      <c r="Q168" s="127">
        <v>0</v>
      </c>
      <c r="R168" s="127">
        <v>0</v>
      </c>
      <c r="S168" s="127" t="s">
        <v>488</v>
      </c>
      <c r="T168" s="127" t="s">
        <v>508</v>
      </c>
    </row>
    <row r="169" spans="1:20">
      <c r="A169" s="33" t="s">
        <v>510</v>
      </c>
      <c r="B169" s="127">
        <v>8</v>
      </c>
      <c r="C169" s="127">
        <v>30720</v>
      </c>
      <c r="D169" s="127">
        <v>0</v>
      </c>
      <c r="E169" s="127">
        <v>0</v>
      </c>
      <c r="F169" s="127">
        <v>0</v>
      </c>
      <c r="G169" s="127">
        <v>0</v>
      </c>
      <c r="H169" s="127">
        <v>1350</v>
      </c>
      <c r="I169" s="127">
        <v>0</v>
      </c>
      <c r="J169" s="127">
        <v>0</v>
      </c>
      <c r="K169" s="127">
        <v>0</v>
      </c>
      <c r="L169" s="127">
        <v>0</v>
      </c>
      <c r="M169" s="127">
        <v>0</v>
      </c>
      <c r="N169" s="127">
        <v>0</v>
      </c>
      <c r="O169" s="127">
        <v>0</v>
      </c>
      <c r="P169" s="127">
        <v>0</v>
      </c>
      <c r="Q169" s="127">
        <v>0</v>
      </c>
      <c r="R169" s="127">
        <v>0</v>
      </c>
      <c r="S169" s="127" t="s">
        <v>488</v>
      </c>
      <c r="T169" s="127" t="s">
        <v>508</v>
      </c>
    </row>
    <row r="170" spans="1:20">
      <c r="A170" s="33" t="s">
        <v>510</v>
      </c>
      <c r="B170" s="127">
        <v>9</v>
      </c>
      <c r="C170" s="127">
        <v>61440</v>
      </c>
      <c r="D170" s="127">
        <v>0</v>
      </c>
      <c r="E170" s="127">
        <v>0</v>
      </c>
      <c r="F170" s="127">
        <v>0</v>
      </c>
      <c r="G170" s="127">
        <v>0</v>
      </c>
      <c r="H170" s="127">
        <v>1500</v>
      </c>
      <c r="I170" s="127">
        <v>0</v>
      </c>
      <c r="J170" s="127">
        <v>0</v>
      </c>
      <c r="K170" s="127">
        <v>0</v>
      </c>
      <c r="L170" s="127">
        <v>0</v>
      </c>
      <c r="M170" s="127">
        <v>0</v>
      </c>
      <c r="N170" s="127">
        <v>0</v>
      </c>
      <c r="O170" s="127">
        <v>0</v>
      </c>
      <c r="P170" s="127">
        <v>0</v>
      </c>
      <c r="Q170" s="127">
        <v>0</v>
      </c>
      <c r="R170" s="127">
        <v>0</v>
      </c>
      <c r="S170" s="127" t="s">
        <v>488</v>
      </c>
      <c r="T170" s="127" t="s">
        <v>508</v>
      </c>
    </row>
    <row r="171" spans="1:20">
      <c r="A171" s="33" t="s">
        <v>510</v>
      </c>
      <c r="B171" s="127">
        <v>10</v>
      </c>
      <c r="C171" s="127">
        <v>122880</v>
      </c>
      <c r="D171" s="127">
        <v>0</v>
      </c>
      <c r="E171" s="127">
        <v>0</v>
      </c>
      <c r="F171" s="127">
        <v>0</v>
      </c>
      <c r="G171" s="127">
        <v>0</v>
      </c>
      <c r="H171" s="127">
        <v>1650</v>
      </c>
      <c r="I171" s="127">
        <v>0</v>
      </c>
      <c r="J171" s="127">
        <v>0</v>
      </c>
      <c r="K171" s="127">
        <v>0</v>
      </c>
      <c r="L171" s="127">
        <v>0</v>
      </c>
      <c r="M171" s="127">
        <v>0</v>
      </c>
      <c r="N171" s="127">
        <v>0</v>
      </c>
      <c r="O171" s="127">
        <v>0</v>
      </c>
      <c r="P171" s="127">
        <v>0</v>
      </c>
      <c r="Q171" s="127">
        <v>0</v>
      </c>
      <c r="R171" s="127">
        <v>0</v>
      </c>
      <c r="S171" s="127" t="s">
        <v>488</v>
      </c>
      <c r="T171" s="127" t="s">
        <v>508</v>
      </c>
    </row>
    <row r="172" spans="1:20">
      <c r="A172" s="33" t="s">
        <v>511</v>
      </c>
      <c r="B172" s="127">
        <v>1</v>
      </c>
      <c r="C172" s="127">
        <v>0</v>
      </c>
      <c r="D172" s="127">
        <v>0</v>
      </c>
      <c r="E172" s="127">
        <v>0</v>
      </c>
      <c r="F172" s="127">
        <v>0</v>
      </c>
      <c r="G172" s="127">
        <v>0</v>
      </c>
      <c r="H172" s="127">
        <v>0</v>
      </c>
      <c r="I172" s="127">
        <v>0</v>
      </c>
      <c r="J172" s="127">
        <v>0</v>
      </c>
      <c r="K172" s="127">
        <v>0</v>
      </c>
      <c r="L172" s="127">
        <v>0</v>
      </c>
      <c r="M172" s="127">
        <v>0</v>
      </c>
      <c r="N172" s="127">
        <v>0</v>
      </c>
      <c r="O172" s="127">
        <v>0</v>
      </c>
      <c r="P172" s="127">
        <v>0</v>
      </c>
      <c r="Q172" s="127">
        <v>0</v>
      </c>
      <c r="R172" s="127">
        <v>1000</v>
      </c>
      <c r="S172" s="127">
        <v>5</v>
      </c>
      <c r="T172" s="127">
        <v>120</v>
      </c>
    </row>
    <row r="173" spans="1:20">
      <c r="A173" s="33" t="s">
        <v>511</v>
      </c>
      <c r="B173" s="127">
        <v>2</v>
      </c>
      <c r="C173" s="127">
        <v>480</v>
      </c>
      <c r="D173" s="127">
        <v>0</v>
      </c>
      <c r="E173" s="127">
        <v>0</v>
      </c>
      <c r="F173" s="127">
        <v>0</v>
      </c>
      <c r="G173" s="127">
        <v>0</v>
      </c>
      <c r="H173" s="127">
        <v>0</v>
      </c>
      <c r="I173" s="127">
        <v>0</v>
      </c>
      <c r="J173" s="127">
        <v>0</v>
      </c>
      <c r="K173" s="127">
        <v>0</v>
      </c>
      <c r="L173" s="127">
        <v>0</v>
      </c>
      <c r="M173" s="127">
        <v>0</v>
      </c>
      <c r="N173" s="127">
        <v>0</v>
      </c>
      <c r="O173" s="127">
        <v>0</v>
      </c>
      <c r="P173" s="127">
        <v>0</v>
      </c>
      <c r="Q173" s="127">
        <v>0</v>
      </c>
      <c r="R173" s="127">
        <v>2000</v>
      </c>
      <c r="S173" s="127" t="s">
        <v>488</v>
      </c>
      <c r="T173" s="127" t="s">
        <v>507</v>
      </c>
    </row>
    <row r="174" spans="1:20">
      <c r="A174" s="33" t="s">
        <v>511</v>
      </c>
      <c r="B174" s="127">
        <v>3</v>
      </c>
      <c r="C174" s="127">
        <v>960</v>
      </c>
      <c r="D174" s="127">
        <v>0</v>
      </c>
      <c r="E174" s="127">
        <v>0</v>
      </c>
      <c r="F174" s="127">
        <v>0</v>
      </c>
      <c r="G174" s="127">
        <v>0</v>
      </c>
      <c r="H174" s="127">
        <v>0</v>
      </c>
      <c r="I174" s="127">
        <v>0</v>
      </c>
      <c r="J174" s="127">
        <v>0</v>
      </c>
      <c r="K174" s="127">
        <v>0</v>
      </c>
      <c r="L174" s="127">
        <v>0</v>
      </c>
      <c r="M174" s="127">
        <v>0</v>
      </c>
      <c r="N174" s="127">
        <v>0</v>
      </c>
      <c r="O174" s="127">
        <v>0</v>
      </c>
      <c r="P174" s="127">
        <v>0</v>
      </c>
      <c r="Q174" s="127">
        <v>0</v>
      </c>
      <c r="R174" s="127">
        <v>3000</v>
      </c>
      <c r="S174" s="127" t="s">
        <v>488</v>
      </c>
      <c r="T174" s="127" t="s">
        <v>507</v>
      </c>
    </row>
    <row r="175" spans="1:20">
      <c r="A175" s="33" t="s">
        <v>511</v>
      </c>
      <c r="B175" s="127">
        <v>4</v>
      </c>
      <c r="C175" s="127">
        <v>1920</v>
      </c>
      <c r="D175" s="127">
        <v>0</v>
      </c>
      <c r="E175" s="127">
        <v>0</v>
      </c>
      <c r="F175" s="127">
        <v>0</v>
      </c>
      <c r="G175" s="127">
        <v>0</v>
      </c>
      <c r="H175" s="127">
        <v>0</v>
      </c>
      <c r="I175" s="127">
        <v>0</v>
      </c>
      <c r="J175" s="127">
        <v>0</v>
      </c>
      <c r="K175" s="127">
        <v>0</v>
      </c>
      <c r="L175" s="127">
        <v>0</v>
      </c>
      <c r="M175" s="127">
        <v>0</v>
      </c>
      <c r="N175" s="127">
        <v>0</v>
      </c>
      <c r="O175" s="127">
        <v>0</v>
      </c>
      <c r="P175" s="127">
        <v>0</v>
      </c>
      <c r="Q175" s="127">
        <v>0</v>
      </c>
      <c r="R175" s="127">
        <v>4000</v>
      </c>
      <c r="S175" s="127" t="s">
        <v>488</v>
      </c>
      <c r="T175" s="127" t="s">
        <v>508</v>
      </c>
    </row>
    <row r="176" spans="1:20">
      <c r="A176" s="33" t="s">
        <v>511</v>
      </c>
      <c r="B176" s="127">
        <v>5</v>
      </c>
      <c r="C176" s="127">
        <v>3840</v>
      </c>
      <c r="D176" s="127">
        <v>0</v>
      </c>
      <c r="E176" s="127">
        <v>0</v>
      </c>
      <c r="F176" s="127">
        <v>0</v>
      </c>
      <c r="G176" s="127">
        <v>0</v>
      </c>
      <c r="H176" s="127">
        <v>0</v>
      </c>
      <c r="I176" s="127">
        <v>0</v>
      </c>
      <c r="J176" s="127">
        <v>0</v>
      </c>
      <c r="K176" s="127">
        <v>0</v>
      </c>
      <c r="L176" s="127">
        <v>0</v>
      </c>
      <c r="M176" s="127">
        <v>0</v>
      </c>
      <c r="N176" s="127">
        <v>0</v>
      </c>
      <c r="O176" s="127">
        <v>0</v>
      </c>
      <c r="P176" s="127">
        <v>0</v>
      </c>
      <c r="Q176" s="127">
        <v>0</v>
      </c>
      <c r="R176" s="127">
        <v>5000</v>
      </c>
      <c r="S176" s="127" t="s">
        <v>488</v>
      </c>
      <c r="T176" s="127" t="s">
        <v>508</v>
      </c>
    </row>
    <row r="177" spans="1:20">
      <c r="A177" s="33" t="s">
        <v>511</v>
      </c>
      <c r="B177" s="127">
        <v>6</v>
      </c>
      <c r="C177" s="127">
        <v>7680</v>
      </c>
      <c r="D177" s="127">
        <v>0</v>
      </c>
      <c r="E177" s="127">
        <v>0</v>
      </c>
      <c r="F177" s="127">
        <v>0</v>
      </c>
      <c r="G177" s="127">
        <v>0</v>
      </c>
      <c r="H177" s="127">
        <v>0</v>
      </c>
      <c r="I177" s="127">
        <v>0</v>
      </c>
      <c r="J177" s="127">
        <v>0</v>
      </c>
      <c r="K177" s="127">
        <v>0</v>
      </c>
      <c r="L177" s="127">
        <v>0</v>
      </c>
      <c r="M177" s="127">
        <v>0</v>
      </c>
      <c r="N177" s="127">
        <v>0</v>
      </c>
      <c r="O177" s="127">
        <v>0</v>
      </c>
      <c r="P177" s="127">
        <v>0</v>
      </c>
      <c r="Q177" s="127">
        <v>0</v>
      </c>
      <c r="R177" s="127">
        <v>6000</v>
      </c>
      <c r="S177" s="127" t="s">
        <v>488</v>
      </c>
      <c r="T177" s="127" t="s">
        <v>508</v>
      </c>
    </row>
    <row r="178" spans="1:20">
      <c r="A178" s="33" t="s">
        <v>511</v>
      </c>
      <c r="B178" s="127">
        <v>7</v>
      </c>
      <c r="C178" s="127">
        <v>15360</v>
      </c>
      <c r="D178" s="127">
        <v>0</v>
      </c>
      <c r="E178" s="127">
        <v>0</v>
      </c>
      <c r="F178" s="127">
        <v>0</v>
      </c>
      <c r="G178" s="127">
        <v>0</v>
      </c>
      <c r="H178" s="127">
        <v>0</v>
      </c>
      <c r="I178" s="127">
        <v>0</v>
      </c>
      <c r="J178" s="127">
        <v>0</v>
      </c>
      <c r="K178" s="127">
        <v>0</v>
      </c>
      <c r="L178" s="127">
        <v>0</v>
      </c>
      <c r="M178" s="127">
        <v>0</v>
      </c>
      <c r="N178" s="127">
        <v>0</v>
      </c>
      <c r="O178" s="127">
        <v>0</v>
      </c>
      <c r="P178" s="127">
        <v>0</v>
      </c>
      <c r="Q178" s="127">
        <v>0</v>
      </c>
      <c r="R178" s="127">
        <v>7000</v>
      </c>
      <c r="S178" s="127" t="s">
        <v>488</v>
      </c>
      <c r="T178" s="127" t="s">
        <v>508</v>
      </c>
    </row>
    <row r="179" spans="1:20">
      <c r="A179" s="33" t="s">
        <v>511</v>
      </c>
      <c r="B179" s="127">
        <v>8</v>
      </c>
      <c r="C179" s="127">
        <v>30720</v>
      </c>
      <c r="D179" s="127">
        <v>0</v>
      </c>
      <c r="E179" s="127">
        <v>0</v>
      </c>
      <c r="F179" s="127">
        <v>0</v>
      </c>
      <c r="G179" s="127">
        <v>0</v>
      </c>
      <c r="H179" s="127">
        <v>0</v>
      </c>
      <c r="I179" s="127">
        <v>0</v>
      </c>
      <c r="J179" s="127">
        <v>0</v>
      </c>
      <c r="K179" s="127">
        <v>0</v>
      </c>
      <c r="L179" s="127">
        <v>0</v>
      </c>
      <c r="M179" s="127">
        <v>0</v>
      </c>
      <c r="N179" s="127">
        <v>0</v>
      </c>
      <c r="O179" s="127">
        <v>0</v>
      </c>
      <c r="P179" s="127">
        <v>0</v>
      </c>
      <c r="Q179" s="127">
        <v>0</v>
      </c>
      <c r="R179" s="127">
        <v>8000</v>
      </c>
      <c r="S179" s="127" t="s">
        <v>488</v>
      </c>
      <c r="T179" s="127" t="s">
        <v>508</v>
      </c>
    </row>
    <row r="180" spans="1:20">
      <c r="A180" s="33" t="s">
        <v>511</v>
      </c>
      <c r="B180" s="127">
        <v>9</v>
      </c>
      <c r="C180" s="127">
        <v>61440</v>
      </c>
      <c r="D180" s="127">
        <v>0</v>
      </c>
      <c r="E180" s="127">
        <v>0</v>
      </c>
      <c r="F180" s="127">
        <v>0</v>
      </c>
      <c r="G180" s="127">
        <v>0</v>
      </c>
      <c r="H180" s="127">
        <v>0</v>
      </c>
      <c r="I180" s="127">
        <v>0</v>
      </c>
      <c r="J180" s="127">
        <v>0</v>
      </c>
      <c r="K180" s="127">
        <v>0</v>
      </c>
      <c r="L180" s="127">
        <v>0</v>
      </c>
      <c r="M180" s="127">
        <v>0</v>
      </c>
      <c r="N180" s="127">
        <v>0</v>
      </c>
      <c r="O180" s="127">
        <v>0</v>
      </c>
      <c r="P180" s="127">
        <v>0</v>
      </c>
      <c r="Q180" s="127">
        <v>0</v>
      </c>
      <c r="R180" s="127">
        <v>9000</v>
      </c>
      <c r="S180" s="127" t="s">
        <v>488</v>
      </c>
      <c r="T180" s="127" t="s">
        <v>508</v>
      </c>
    </row>
    <row r="181" spans="1:20">
      <c r="A181" s="33" t="s">
        <v>511</v>
      </c>
      <c r="B181" s="127">
        <v>10</v>
      </c>
      <c r="C181" s="127">
        <v>122880</v>
      </c>
      <c r="D181" s="127">
        <v>0</v>
      </c>
      <c r="E181" s="127">
        <v>0</v>
      </c>
      <c r="F181" s="127">
        <v>0</v>
      </c>
      <c r="G181" s="127">
        <v>0</v>
      </c>
      <c r="H181" s="127">
        <v>0</v>
      </c>
      <c r="I181" s="127">
        <v>0</v>
      </c>
      <c r="J181" s="127">
        <v>0</v>
      </c>
      <c r="K181" s="127">
        <v>0</v>
      </c>
      <c r="L181" s="127">
        <v>0</v>
      </c>
      <c r="M181" s="127">
        <v>0</v>
      </c>
      <c r="N181" s="127">
        <v>0</v>
      </c>
      <c r="O181" s="127">
        <v>0</v>
      </c>
      <c r="P181" s="127">
        <v>0</v>
      </c>
      <c r="Q181" s="127">
        <v>0</v>
      </c>
      <c r="R181" s="127">
        <v>10000</v>
      </c>
      <c r="S181" s="127" t="s">
        <v>488</v>
      </c>
      <c r="T181" s="127" t="s">
        <v>508</v>
      </c>
    </row>
    <row r="182" spans="1:20">
      <c r="A182" s="33" t="s">
        <v>512</v>
      </c>
      <c r="B182" s="127">
        <v>1</v>
      </c>
      <c r="C182" s="127">
        <v>0</v>
      </c>
      <c r="D182" s="127">
        <v>0</v>
      </c>
      <c r="E182" s="127">
        <v>0</v>
      </c>
      <c r="F182" s="127">
        <v>0</v>
      </c>
      <c r="G182" s="127">
        <v>0</v>
      </c>
      <c r="H182" s="127">
        <v>0</v>
      </c>
      <c r="I182" s="127">
        <v>0</v>
      </c>
      <c r="J182" s="128">
        <v>0.03</v>
      </c>
      <c r="K182" s="127">
        <v>0</v>
      </c>
      <c r="L182" s="127">
        <v>0</v>
      </c>
      <c r="M182" s="127">
        <v>0</v>
      </c>
      <c r="N182" s="127">
        <v>0</v>
      </c>
      <c r="O182" s="127">
        <v>0</v>
      </c>
      <c r="P182" s="127">
        <v>0</v>
      </c>
      <c r="Q182" s="127">
        <v>0</v>
      </c>
      <c r="R182" s="127">
        <v>0</v>
      </c>
      <c r="S182" s="127">
        <v>5</v>
      </c>
      <c r="T182" s="127">
        <v>120</v>
      </c>
    </row>
    <row r="183" spans="1:20">
      <c r="A183" s="33" t="s">
        <v>512</v>
      </c>
      <c r="B183" s="127">
        <v>2</v>
      </c>
      <c r="C183" s="127">
        <v>480</v>
      </c>
      <c r="D183" s="127">
        <v>0</v>
      </c>
      <c r="E183" s="127">
        <v>0</v>
      </c>
      <c r="F183" s="127">
        <v>0</v>
      </c>
      <c r="G183" s="127">
        <v>0</v>
      </c>
      <c r="H183" s="127">
        <v>0</v>
      </c>
      <c r="I183" s="127">
        <v>0</v>
      </c>
      <c r="J183" s="128">
        <v>0.06</v>
      </c>
      <c r="K183" s="127">
        <v>0</v>
      </c>
      <c r="L183" s="127">
        <v>0</v>
      </c>
      <c r="M183" s="127">
        <v>0</v>
      </c>
      <c r="N183" s="127">
        <v>0</v>
      </c>
      <c r="O183" s="127">
        <v>0</v>
      </c>
      <c r="P183" s="127">
        <v>0</v>
      </c>
      <c r="Q183" s="127">
        <v>0</v>
      </c>
      <c r="R183" s="127">
        <v>0</v>
      </c>
      <c r="S183" s="127" t="s">
        <v>488</v>
      </c>
      <c r="T183" s="127" t="s">
        <v>507</v>
      </c>
    </row>
    <row r="184" spans="1:20">
      <c r="A184" s="33" t="s">
        <v>512</v>
      </c>
      <c r="B184" s="127">
        <v>3</v>
      </c>
      <c r="C184" s="127">
        <v>960</v>
      </c>
      <c r="D184" s="127">
        <v>0</v>
      </c>
      <c r="E184" s="127">
        <v>0</v>
      </c>
      <c r="F184" s="127">
        <v>0</v>
      </c>
      <c r="G184" s="127">
        <v>0</v>
      </c>
      <c r="H184" s="127">
        <v>0</v>
      </c>
      <c r="I184" s="127">
        <v>0</v>
      </c>
      <c r="J184" s="128">
        <v>0.09</v>
      </c>
      <c r="K184" s="127">
        <v>0</v>
      </c>
      <c r="L184" s="127">
        <v>0</v>
      </c>
      <c r="M184" s="127">
        <v>0</v>
      </c>
      <c r="N184" s="127">
        <v>0</v>
      </c>
      <c r="O184" s="127">
        <v>0</v>
      </c>
      <c r="P184" s="127">
        <v>0</v>
      </c>
      <c r="Q184" s="127">
        <v>0</v>
      </c>
      <c r="R184" s="127">
        <v>0</v>
      </c>
      <c r="S184" s="127" t="s">
        <v>488</v>
      </c>
      <c r="T184" s="127" t="s">
        <v>507</v>
      </c>
    </row>
    <row r="185" spans="1:20">
      <c r="A185" s="33" t="s">
        <v>512</v>
      </c>
      <c r="B185" s="127">
        <v>4</v>
      </c>
      <c r="C185" s="127">
        <v>1920</v>
      </c>
      <c r="D185" s="127">
        <v>0</v>
      </c>
      <c r="E185" s="127">
        <v>0</v>
      </c>
      <c r="F185" s="127">
        <v>0</v>
      </c>
      <c r="G185" s="127">
        <v>0</v>
      </c>
      <c r="H185" s="127">
        <v>0</v>
      </c>
      <c r="I185" s="127">
        <v>0</v>
      </c>
      <c r="J185" s="128">
        <v>0.12</v>
      </c>
      <c r="K185" s="127">
        <v>0</v>
      </c>
      <c r="L185" s="127">
        <v>0</v>
      </c>
      <c r="M185" s="127">
        <v>0</v>
      </c>
      <c r="N185" s="127">
        <v>0</v>
      </c>
      <c r="O185" s="127">
        <v>0</v>
      </c>
      <c r="P185" s="127">
        <v>0</v>
      </c>
      <c r="Q185" s="127">
        <v>0</v>
      </c>
      <c r="R185" s="127">
        <v>0</v>
      </c>
      <c r="S185" s="127" t="s">
        <v>488</v>
      </c>
      <c r="T185" s="127" t="s">
        <v>508</v>
      </c>
    </row>
    <row r="186" spans="1:20">
      <c r="A186" s="33" t="s">
        <v>512</v>
      </c>
      <c r="B186" s="127">
        <v>5</v>
      </c>
      <c r="C186" s="127">
        <v>3840</v>
      </c>
      <c r="D186" s="127">
        <v>0</v>
      </c>
      <c r="E186" s="127">
        <v>0</v>
      </c>
      <c r="F186" s="127">
        <v>0</v>
      </c>
      <c r="G186" s="127">
        <v>0</v>
      </c>
      <c r="H186" s="127">
        <v>0</v>
      </c>
      <c r="I186" s="127">
        <v>0</v>
      </c>
      <c r="J186" s="128">
        <v>0.15</v>
      </c>
      <c r="K186" s="127">
        <v>0</v>
      </c>
      <c r="L186" s="127">
        <v>0</v>
      </c>
      <c r="M186" s="127">
        <v>0</v>
      </c>
      <c r="N186" s="127">
        <v>0</v>
      </c>
      <c r="O186" s="127">
        <v>0</v>
      </c>
      <c r="P186" s="127">
        <v>0</v>
      </c>
      <c r="Q186" s="127">
        <v>0</v>
      </c>
      <c r="R186" s="127">
        <v>0</v>
      </c>
      <c r="S186" s="127" t="s">
        <v>488</v>
      </c>
      <c r="T186" s="127" t="s">
        <v>508</v>
      </c>
    </row>
    <row r="187" spans="1:20">
      <c r="A187" s="33" t="s">
        <v>512</v>
      </c>
      <c r="B187" s="127">
        <v>6</v>
      </c>
      <c r="C187" s="127">
        <v>7680</v>
      </c>
      <c r="D187" s="127">
        <v>0</v>
      </c>
      <c r="E187" s="127">
        <v>0</v>
      </c>
      <c r="F187" s="127">
        <v>0</v>
      </c>
      <c r="G187" s="127">
        <v>0</v>
      </c>
      <c r="H187" s="127">
        <v>0</v>
      </c>
      <c r="I187" s="127">
        <v>0</v>
      </c>
      <c r="J187" s="128">
        <v>0.18</v>
      </c>
      <c r="K187" s="127">
        <v>0</v>
      </c>
      <c r="L187" s="127">
        <v>0</v>
      </c>
      <c r="M187" s="127">
        <v>0</v>
      </c>
      <c r="N187" s="127">
        <v>0</v>
      </c>
      <c r="O187" s="127">
        <v>0</v>
      </c>
      <c r="P187" s="127">
        <v>0</v>
      </c>
      <c r="Q187" s="127">
        <v>0</v>
      </c>
      <c r="R187" s="127">
        <v>0</v>
      </c>
      <c r="S187" s="127" t="s">
        <v>488</v>
      </c>
      <c r="T187" s="127" t="s">
        <v>508</v>
      </c>
    </row>
    <row r="188" spans="1:20">
      <c r="A188" s="33" t="s">
        <v>512</v>
      </c>
      <c r="B188" s="127">
        <v>7</v>
      </c>
      <c r="C188" s="127">
        <v>15360</v>
      </c>
      <c r="D188" s="127">
        <v>0</v>
      </c>
      <c r="E188" s="127">
        <v>0</v>
      </c>
      <c r="F188" s="127">
        <v>0</v>
      </c>
      <c r="G188" s="127">
        <v>0</v>
      </c>
      <c r="H188" s="127">
        <v>0</v>
      </c>
      <c r="I188" s="127">
        <v>0</v>
      </c>
      <c r="J188" s="128">
        <v>0.21</v>
      </c>
      <c r="K188" s="127">
        <v>0</v>
      </c>
      <c r="L188" s="127">
        <v>0</v>
      </c>
      <c r="M188" s="127">
        <v>0</v>
      </c>
      <c r="N188" s="127">
        <v>0</v>
      </c>
      <c r="O188" s="127">
        <v>0</v>
      </c>
      <c r="P188" s="127">
        <v>0</v>
      </c>
      <c r="Q188" s="127">
        <v>0</v>
      </c>
      <c r="R188" s="127">
        <v>0</v>
      </c>
      <c r="S188" s="127" t="s">
        <v>488</v>
      </c>
      <c r="T188" s="127" t="s">
        <v>508</v>
      </c>
    </row>
    <row r="189" spans="1:20">
      <c r="A189" s="33" t="s">
        <v>512</v>
      </c>
      <c r="B189" s="127">
        <v>8</v>
      </c>
      <c r="C189" s="127">
        <v>30720</v>
      </c>
      <c r="D189" s="127">
        <v>0</v>
      </c>
      <c r="E189" s="127">
        <v>0</v>
      </c>
      <c r="F189" s="127">
        <v>0</v>
      </c>
      <c r="G189" s="127">
        <v>0</v>
      </c>
      <c r="H189" s="127">
        <v>0</v>
      </c>
      <c r="I189" s="127">
        <v>0</v>
      </c>
      <c r="J189" s="128">
        <v>0.24</v>
      </c>
      <c r="K189" s="127">
        <v>0</v>
      </c>
      <c r="L189" s="127">
        <v>0</v>
      </c>
      <c r="M189" s="127">
        <v>0</v>
      </c>
      <c r="N189" s="127">
        <v>0</v>
      </c>
      <c r="O189" s="127">
        <v>0</v>
      </c>
      <c r="P189" s="127">
        <v>0</v>
      </c>
      <c r="Q189" s="127">
        <v>0</v>
      </c>
      <c r="R189" s="127">
        <v>0</v>
      </c>
      <c r="S189" s="127" t="s">
        <v>488</v>
      </c>
      <c r="T189" s="127" t="s">
        <v>508</v>
      </c>
    </row>
    <row r="190" spans="1:20">
      <c r="A190" s="33" t="s">
        <v>512</v>
      </c>
      <c r="B190" s="127">
        <v>9</v>
      </c>
      <c r="C190" s="127">
        <v>61440</v>
      </c>
      <c r="D190" s="127">
        <v>0</v>
      </c>
      <c r="E190" s="127">
        <v>0</v>
      </c>
      <c r="F190" s="127">
        <v>0</v>
      </c>
      <c r="G190" s="127">
        <v>0</v>
      </c>
      <c r="H190" s="127">
        <v>0</v>
      </c>
      <c r="I190" s="127">
        <v>0</v>
      </c>
      <c r="J190" s="128">
        <v>0.27</v>
      </c>
      <c r="K190" s="127">
        <v>0</v>
      </c>
      <c r="L190" s="127">
        <v>0</v>
      </c>
      <c r="M190" s="127">
        <v>0</v>
      </c>
      <c r="N190" s="127">
        <v>0</v>
      </c>
      <c r="O190" s="127">
        <v>0</v>
      </c>
      <c r="P190" s="127">
        <v>0</v>
      </c>
      <c r="Q190" s="127">
        <v>0</v>
      </c>
      <c r="R190" s="127">
        <v>0</v>
      </c>
      <c r="S190" s="127" t="s">
        <v>488</v>
      </c>
      <c r="T190" s="127" t="s">
        <v>508</v>
      </c>
    </row>
    <row r="191" spans="1:20">
      <c r="A191" s="33" t="s">
        <v>512</v>
      </c>
      <c r="B191" s="127">
        <v>10</v>
      </c>
      <c r="C191" s="127">
        <v>122880</v>
      </c>
      <c r="D191" s="127">
        <v>0</v>
      </c>
      <c r="E191" s="127">
        <v>0</v>
      </c>
      <c r="F191" s="127">
        <v>0</v>
      </c>
      <c r="G191" s="127">
        <v>0</v>
      </c>
      <c r="H191" s="127">
        <v>0</v>
      </c>
      <c r="I191" s="127">
        <v>0</v>
      </c>
      <c r="J191" s="128">
        <v>0.3</v>
      </c>
      <c r="K191" s="127">
        <v>0</v>
      </c>
      <c r="L191" s="127">
        <v>0</v>
      </c>
      <c r="M191" s="127">
        <v>0</v>
      </c>
      <c r="N191" s="127">
        <v>0</v>
      </c>
      <c r="O191" s="127">
        <v>0</v>
      </c>
      <c r="P191" s="127">
        <v>0</v>
      </c>
      <c r="Q191" s="127">
        <v>0</v>
      </c>
      <c r="R191" s="127">
        <v>0</v>
      </c>
      <c r="S191" s="127" t="s">
        <v>488</v>
      </c>
      <c r="T191" s="127" t="s">
        <v>508</v>
      </c>
    </row>
    <row r="192" spans="1:20">
      <c r="A192" s="33" t="s">
        <v>513</v>
      </c>
      <c r="B192" s="127">
        <v>1</v>
      </c>
      <c r="C192" s="127">
        <v>0</v>
      </c>
      <c r="D192" s="127">
        <v>0</v>
      </c>
      <c r="E192" s="127">
        <v>0</v>
      </c>
      <c r="F192" s="127">
        <v>0</v>
      </c>
      <c r="G192" s="127">
        <v>0</v>
      </c>
      <c r="H192" s="127">
        <v>0</v>
      </c>
      <c r="I192" s="127">
        <v>0</v>
      </c>
      <c r="J192" s="127">
        <v>0</v>
      </c>
      <c r="K192" s="128">
        <v>0.02</v>
      </c>
      <c r="L192" s="127">
        <v>0</v>
      </c>
      <c r="M192" s="127">
        <v>0</v>
      </c>
      <c r="N192" s="127">
        <v>0</v>
      </c>
      <c r="O192" s="127">
        <v>0</v>
      </c>
      <c r="P192" s="127">
        <v>0</v>
      </c>
      <c r="Q192" s="127">
        <v>0</v>
      </c>
      <c r="R192" s="127">
        <v>0</v>
      </c>
      <c r="S192" s="127">
        <v>5</v>
      </c>
      <c r="T192" s="127">
        <v>120</v>
      </c>
    </row>
    <row r="193" spans="1:20">
      <c r="A193" s="33" t="s">
        <v>513</v>
      </c>
      <c r="B193" s="127">
        <v>2</v>
      </c>
      <c r="C193" s="127">
        <v>480</v>
      </c>
      <c r="D193" s="127">
        <v>0</v>
      </c>
      <c r="E193" s="127">
        <v>0</v>
      </c>
      <c r="F193" s="127">
        <v>0</v>
      </c>
      <c r="G193" s="127">
        <v>0</v>
      </c>
      <c r="H193" s="127">
        <v>0</v>
      </c>
      <c r="I193" s="127">
        <v>0</v>
      </c>
      <c r="J193" s="127">
        <v>0</v>
      </c>
      <c r="K193" s="128">
        <v>0.04</v>
      </c>
      <c r="L193" s="127">
        <v>0</v>
      </c>
      <c r="M193" s="127">
        <v>0</v>
      </c>
      <c r="N193" s="127">
        <v>0</v>
      </c>
      <c r="O193" s="127">
        <v>0</v>
      </c>
      <c r="P193" s="127">
        <v>0</v>
      </c>
      <c r="Q193" s="127">
        <v>0</v>
      </c>
      <c r="R193" s="127">
        <v>0</v>
      </c>
      <c r="S193" s="127" t="s">
        <v>488</v>
      </c>
      <c r="T193" s="127" t="s">
        <v>507</v>
      </c>
    </row>
    <row r="194" spans="1:20">
      <c r="A194" s="33" t="s">
        <v>513</v>
      </c>
      <c r="B194" s="127">
        <v>3</v>
      </c>
      <c r="C194" s="127">
        <v>960</v>
      </c>
      <c r="D194" s="127">
        <v>0</v>
      </c>
      <c r="E194" s="127">
        <v>0</v>
      </c>
      <c r="F194" s="127">
        <v>0</v>
      </c>
      <c r="G194" s="127">
        <v>0</v>
      </c>
      <c r="H194" s="127">
        <v>0</v>
      </c>
      <c r="I194" s="127">
        <v>0</v>
      </c>
      <c r="J194" s="127">
        <v>0</v>
      </c>
      <c r="K194" s="128">
        <v>0.06</v>
      </c>
      <c r="L194" s="127">
        <v>0</v>
      </c>
      <c r="M194" s="127">
        <v>0</v>
      </c>
      <c r="N194" s="127">
        <v>0</v>
      </c>
      <c r="O194" s="127">
        <v>0</v>
      </c>
      <c r="P194" s="127">
        <v>0</v>
      </c>
      <c r="Q194" s="127">
        <v>0</v>
      </c>
      <c r="R194" s="127">
        <v>0</v>
      </c>
      <c r="S194" s="127" t="s">
        <v>488</v>
      </c>
      <c r="T194" s="127" t="s">
        <v>507</v>
      </c>
    </row>
    <row r="195" spans="1:20">
      <c r="A195" s="33" t="s">
        <v>513</v>
      </c>
      <c r="B195" s="127">
        <v>4</v>
      </c>
      <c r="C195" s="127">
        <v>1920</v>
      </c>
      <c r="D195" s="127">
        <v>0</v>
      </c>
      <c r="E195" s="127">
        <v>0</v>
      </c>
      <c r="F195" s="127">
        <v>0</v>
      </c>
      <c r="G195" s="127">
        <v>0</v>
      </c>
      <c r="H195" s="127">
        <v>0</v>
      </c>
      <c r="I195" s="127">
        <v>0</v>
      </c>
      <c r="J195" s="127">
        <v>0</v>
      </c>
      <c r="K195" s="128">
        <v>0.08</v>
      </c>
      <c r="L195" s="127">
        <v>0</v>
      </c>
      <c r="M195" s="127">
        <v>0</v>
      </c>
      <c r="N195" s="127">
        <v>0</v>
      </c>
      <c r="O195" s="127">
        <v>0</v>
      </c>
      <c r="P195" s="127">
        <v>0</v>
      </c>
      <c r="Q195" s="127">
        <v>0</v>
      </c>
      <c r="R195" s="127">
        <v>0</v>
      </c>
      <c r="S195" s="127" t="s">
        <v>488</v>
      </c>
      <c r="T195" s="127" t="s">
        <v>508</v>
      </c>
    </row>
    <row r="196" spans="1:20">
      <c r="A196" s="33" t="s">
        <v>513</v>
      </c>
      <c r="B196" s="127">
        <v>5</v>
      </c>
      <c r="C196" s="127">
        <v>3840</v>
      </c>
      <c r="D196" s="127">
        <v>0</v>
      </c>
      <c r="E196" s="127">
        <v>0</v>
      </c>
      <c r="F196" s="127">
        <v>0</v>
      </c>
      <c r="G196" s="127">
        <v>0</v>
      </c>
      <c r="H196" s="127">
        <v>0</v>
      </c>
      <c r="I196" s="127">
        <v>0</v>
      </c>
      <c r="J196" s="127">
        <v>0</v>
      </c>
      <c r="K196" s="127" t="s">
        <v>337</v>
      </c>
      <c r="L196" s="127">
        <v>0</v>
      </c>
      <c r="M196" s="127">
        <v>0</v>
      </c>
      <c r="N196" s="127">
        <v>0</v>
      </c>
      <c r="O196" s="127">
        <v>0</v>
      </c>
      <c r="P196" s="127">
        <v>0</v>
      </c>
      <c r="Q196" s="127">
        <v>0</v>
      </c>
      <c r="R196" s="127">
        <v>0</v>
      </c>
      <c r="S196" s="127" t="s">
        <v>488</v>
      </c>
      <c r="T196" s="127" t="s">
        <v>508</v>
      </c>
    </row>
    <row r="197" spans="1:20">
      <c r="A197" s="33" t="s">
        <v>513</v>
      </c>
      <c r="B197" s="127">
        <v>6</v>
      </c>
      <c r="C197" s="127">
        <v>7680</v>
      </c>
      <c r="D197" s="127">
        <v>0</v>
      </c>
      <c r="E197" s="127">
        <v>0</v>
      </c>
      <c r="F197" s="127">
        <v>0</v>
      </c>
      <c r="G197" s="127">
        <v>0</v>
      </c>
      <c r="H197" s="127">
        <v>0</v>
      </c>
      <c r="I197" s="127">
        <v>0</v>
      </c>
      <c r="J197" s="127">
        <v>0</v>
      </c>
      <c r="K197" s="128">
        <v>0.12</v>
      </c>
      <c r="L197" s="127">
        <v>0</v>
      </c>
      <c r="M197" s="127">
        <v>0</v>
      </c>
      <c r="N197" s="127">
        <v>0</v>
      </c>
      <c r="O197" s="127">
        <v>0</v>
      </c>
      <c r="P197" s="127">
        <v>0</v>
      </c>
      <c r="Q197" s="127">
        <v>0</v>
      </c>
      <c r="R197" s="127">
        <v>0</v>
      </c>
      <c r="S197" s="127" t="s">
        <v>488</v>
      </c>
      <c r="T197" s="127" t="s">
        <v>508</v>
      </c>
    </row>
    <row r="198" spans="1:20">
      <c r="A198" s="33" t="s">
        <v>513</v>
      </c>
      <c r="B198" s="127">
        <v>7</v>
      </c>
      <c r="C198" s="127">
        <v>15360</v>
      </c>
      <c r="D198" s="127">
        <v>0</v>
      </c>
      <c r="E198" s="127">
        <v>0</v>
      </c>
      <c r="F198" s="127">
        <v>0</v>
      </c>
      <c r="G198" s="127">
        <v>0</v>
      </c>
      <c r="H198" s="127">
        <v>0</v>
      </c>
      <c r="I198" s="127">
        <v>0</v>
      </c>
      <c r="J198" s="127">
        <v>0</v>
      </c>
      <c r="K198" s="128">
        <v>0.14000000000000001</v>
      </c>
      <c r="L198" s="127">
        <v>0</v>
      </c>
      <c r="M198" s="127">
        <v>0</v>
      </c>
      <c r="N198" s="127">
        <v>0</v>
      </c>
      <c r="O198" s="127">
        <v>0</v>
      </c>
      <c r="P198" s="127">
        <v>0</v>
      </c>
      <c r="Q198" s="127">
        <v>0</v>
      </c>
      <c r="R198" s="127">
        <v>0</v>
      </c>
      <c r="S198" s="127" t="s">
        <v>488</v>
      </c>
      <c r="T198" s="127" t="s">
        <v>508</v>
      </c>
    </row>
    <row r="199" spans="1:20">
      <c r="A199" s="33" t="s">
        <v>513</v>
      </c>
      <c r="B199" s="127">
        <v>8</v>
      </c>
      <c r="C199" s="127">
        <v>30720</v>
      </c>
      <c r="D199" s="127">
        <v>0</v>
      </c>
      <c r="E199" s="127">
        <v>0</v>
      </c>
      <c r="F199" s="127">
        <v>0</v>
      </c>
      <c r="G199" s="127">
        <v>0</v>
      </c>
      <c r="H199" s="127">
        <v>0</v>
      </c>
      <c r="I199" s="127">
        <v>0</v>
      </c>
      <c r="J199" s="127">
        <v>0</v>
      </c>
      <c r="K199" s="128">
        <v>0.16</v>
      </c>
      <c r="L199" s="127">
        <v>0</v>
      </c>
      <c r="M199" s="127">
        <v>0</v>
      </c>
      <c r="N199" s="127">
        <v>0</v>
      </c>
      <c r="O199" s="127">
        <v>0</v>
      </c>
      <c r="P199" s="127">
        <v>0</v>
      </c>
      <c r="Q199" s="127">
        <v>0</v>
      </c>
      <c r="R199" s="127">
        <v>0</v>
      </c>
      <c r="S199" s="127" t="s">
        <v>488</v>
      </c>
      <c r="T199" s="127" t="s">
        <v>508</v>
      </c>
    </row>
    <row r="200" spans="1:20">
      <c r="A200" s="33" t="s">
        <v>513</v>
      </c>
      <c r="B200" s="127">
        <v>9</v>
      </c>
      <c r="C200" s="127">
        <v>61440</v>
      </c>
      <c r="D200" s="127">
        <v>0</v>
      </c>
      <c r="E200" s="127">
        <v>0</v>
      </c>
      <c r="F200" s="127">
        <v>0</v>
      </c>
      <c r="G200" s="127">
        <v>0</v>
      </c>
      <c r="H200" s="127">
        <v>0</v>
      </c>
      <c r="I200" s="127">
        <v>0</v>
      </c>
      <c r="J200" s="127">
        <v>0</v>
      </c>
      <c r="K200" s="128">
        <v>0.18</v>
      </c>
      <c r="L200" s="127">
        <v>0</v>
      </c>
      <c r="M200" s="127">
        <v>0</v>
      </c>
      <c r="N200" s="127">
        <v>0</v>
      </c>
      <c r="O200" s="127">
        <v>0</v>
      </c>
      <c r="P200" s="127">
        <v>0</v>
      </c>
      <c r="Q200" s="127">
        <v>0</v>
      </c>
      <c r="R200" s="127">
        <v>0</v>
      </c>
      <c r="S200" s="127" t="s">
        <v>488</v>
      </c>
      <c r="T200" s="127" t="s">
        <v>508</v>
      </c>
    </row>
    <row r="201" spans="1:20">
      <c r="A201" s="33" t="s">
        <v>513</v>
      </c>
      <c r="B201" s="127">
        <v>10</v>
      </c>
      <c r="C201" s="127">
        <v>122880</v>
      </c>
      <c r="D201" s="127">
        <v>0</v>
      </c>
      <c r="E201" s="127">
        <v>0</v>
      </c>
      <c r="F201" s="127">
        <v>0</v>
      </c>
      <c r="G201" s="127">
        <v>0</v>
      </c>
      <c r="H201" s="127">
        <v>0</v>
      </c>
      <c r="I201" s="127">
        <v>0</v>
      </c>
      <c r="J201" s="127">
        <v>0</v>
      </c>
      <c r="K201" s="128">
        <v>0.2</v>
      </c>
      <c r="L201" s="127">
        <v>0</v>
      </c>
      <c r="M201" s="127">
        <v>0</v>
      </c>
      <c r="N201" s="127">
        <v>0</v>
      </c>
      <c r="O201" s="127">
        <v>0</v>
      </c>
      <c r="P201" s="127">
        <v>0</v>
      </c>
      <c r="Q201" s="127">
        <v>0</v>
      </c>
      <c r="R201" s="127">
        <v>0</v>
      </c>
      <c r="S201" s="127" t="s">
        <v>488</v>
      </c>
      <c r="T201" s="127" t="s">
        <v>508</v>
      </c>
    </row>
    <row r="202" spans="1:20">
      <c r="A202" s="33" t="s">
        <v>514</v>
      </c>
      <c r="B202" s="127">
        <v>1</v>
      </c>
      <c r="C202" s="127">
        <v>0</v>
      </c>
      <c r="D202" s="127">
        <v>0</v>
      </c>
      <c r="E202" s="127">
        <v>0</v>
      </c>
      <c r="F202" s="127">
        <v>0</v>
      </c>
      <c r="G202" s="127">
        <v>0</v>
      </c>
      <c r="H202" s="127">
        <v>0</v>
      </c>
      <c r="I202" s="127">
        <v>0</v>
      </c>
      <c r="J202" s="127">
        <v>0</v>
      </c>
      <c r="K202" s="127">
        <v>0</v>
      </c>
      <c r="L202" s="128">
        <v>0.03</v>
      </c>
      <c r="M202" s="127">
        <v>0</v>
      </c>
      <c r="N202" s="127">
        <v>0</v>
      </c>
      <c r="O202" s="127">
        <v>0</v>
      </c>
      <c r="P202" s="127">
        <v>0</v>
      </c>
      <c r="Q202" s="127">
        <v>0</v>
      </c>
      <c r="R202" s="127">
        <v>0</v>
      </c>
      <c r="S202" s="127">
        <v>5</v>
      </c>
      <c r="T202" s="127">
        <v>120</v>
      </c>
    </row>
    <row r="203" spans="1:20">
      <c r="A203" s="33" t="s">
        <v>514</v>
      </c>
      <c r="B203" s="127">
        <v>2</v>
      </c>
      <c r="C203" s="127">
        <v>480</v>
      </c>
      <c r="D203" s="127">
        <v>0</v>
      </c>
      <c r="E203" s="127">
        <v>0</v>
      </c>
      <c r="F203" s="127">
        <v>0</v>
      </c>
      <c r="G203" s="127">
        <v>0</v>
      </c>
      <c r="H203" s="127">
        <v>0</v>
      </c>
      <c r="I203" s="127">
        <v>0</v>
      </c>
      <c r="J203" s="127">
        <v>0</v>
      </c>
      <c r="K203" s="127">
        <v>0</v>
      </c>
      <c r="L203" s="128">
        <v>0.06</v>
      </c>
      <c r="M203" s="127">
        <v>0</v>
      </c>
      <c r="N203" s="127">
        <v>0</v>
      </c>
      <c r="O203" s="127">
        <v>0</v>
      </c>
      <c r="P203" s="127">
        <v>0</v>
      </c>
      <c r="Q203" s="127">
        <v>0</v>
      </c>
      <c r="R203" s="127">
        <v>0</v>
      </c>
      <c r="S203" s="127" t="s">
        <v>488</v>
      </c>
      <c r="T203" s="127" t="s">
        <v>507</v>
      </c>
    </row>
    <row r="204" spans="1:20">
      <c r="A204" s="33" t="s">
        <v>514</v>
      </c>
      <c r="B204" s="127">
        <v>3</v>
      </c>
      <c r="C204" s="127">
        <v>960</v>
      </c>
      <c r="D204" s="127">
        <v>0</v>
      </c>
      <c r="E204" s="127">
        <v>0</v>
      </c>
      <c r="F204" s="127">
        <v>0</v>
      </c>
      <c r="G204" s="127">
        <v>0</v>
      </c>
      <c r="H204" s="127">
        <v>0</v>
      </c>
      <c r="I204" s="127">
        <v>0</v>
      </c>
      <c r="J204" s="127">
        <v>0</v>
      </c>
      <c r="K204" s="127">
        <v>0</v>
      </c>
      <c r="L204" s="128">
        <v>0.09</v>
      </c>
      <c r="M204" s="127">
        <v>0</v>
      </c>
      <c r="N204" s="127">
        <v>0</v>
      </c>
      <c r="O204" s="127">
        <v>0</v>
      </c>
      <c r="P204" s="127">
        <v>0</v>
      </c>
      <c r="Q204" s="127">
        <v>0</v>
      </c>
      <c r="R204" s="127">
        <v>0</v>
      </c>
      <c r="S204" s="127" t="s">
        <v>488</v>
      </c>
      <c r="T204" s="127" t="s">
        <v>507</v>
      </c>
    </row>
    <row r="205" spans="1:20">
      <c r="A205" s="33" t="s">
        <v>514</v>
      </c>
      <c r="B205" s="127">
        <v>4</v>
      </c>
      <c r="C205" s="127">
        <v>1920</v>
      </c>
      <c r="D205" s="127">
        <v>0</v>
      </c>
      <c r="E205" s="127">
        <v>0</v>
      </c>
      <c r="F205" s="127">
        <v>0</v>
      </c>
      <c r="G205" s="127">
        <v>0</v>
      </c>
      <c r="H205" s="127">
        <v>0</v>
      </c>
      <c r="I205" s="127">
        <v>0</v>
      </c>
      <c r="J205" s="127">
        <v>0</v>
      </c>
      <c r="K205" s="127">
        <v>0</v>
      </c>
      <c r="L205" s="128">
        <v>0.12</v>
      </c>
      <c r="M205" s="127">
        <v>0</v>
      </c>
      <c r="N205" s="127">
        <v>0</v>
      </c>
      <c r="O205" s="127">
        <v>0</v>
      </c>
      <c r="P205" s="127">
        <v>0</v>
      </c>
      <c r="Q205" s="127">
        <v>0</v>
      </c>
      <c r="R205" s="127">
        <v>0</v>
      </c>
      <c r="S205" s="127" t="s">
        <v>488</v>
      </c>
      <c r="T205" s="127" t="s">
        <v>508</v>
      </c>
    </row>
    <row r="206" spans="1:20">
      <c r="A206" s="33" t="s">
        <v>514</v>
      </c>
      <c r="B206" s="127">
        <v>5</v>
      </c>
      <c r="C206" s="127">
        <v>3840</v>
      </c>
      <c r="D206" s="127">
        <v>0</v>
      </c>
      <c r="E206" s="127">
        <v>0</v>
      </c>
      <c r="F206" s="127">
        <v>0</v>
      </c>
      <c r="G206" s="127">
        <v>0</v>
      </c>
      <c r="H206" s="127">
        <v>0</v>
      </c>
      <c r="I206" s="127">
        <v>0</v>
      </c>
      <c r="J206" s="127">
        <v>0</v>
      </c>
      <c r="K206" s="127">
        <v>0</v>
      </c>
      <c r="L206" s="128">
        <v>0.15</v>
      </c>
      <c r="M206" s="127">
        <v>0</v>
      </c>
      <c r="N206" s="127">
        <v>0</v>
      </c>
      <c r="O206" s="127">
        <v>0</v>
      </c>
      <c r="P206" s="127">
        <v>0</v>
      </c>
      <c r="Q206" s="127">
        <v>0</v>
      </c>
      <c r="R206" s="127">
        <v>0</v>
      </c>
      <c r="S206" s="127" t="s">
        <v>488</v>
      </c>
      <c r="T206" s="127" t="s">
        <v>508</v>
      </c>
    </row>
    <row r="207" spans="1:20">
      <c r="A207" s="33" t="s">
        <v>514</v>
      </c>
      <c r="B207" s="127">
        <v>6</v>
      </c>
      <c r="C207" s="127">
        <v>7680</v>
      </c>
      <c r="D207" s="127">
        <v>0</v>
      </c>
      <c r="E207" s="127">
        <v>0</v>
      </c>
      <c r="F207" s="127">
        <v>0</v>
      </c>
      <c r="G207" s="127">
        <v>0</v>
      </c>
      <c r="H207" s="127">
        <v>0</v>
      </c>
      <c r="I207" s="127">
        <v>0</v>
      </c>
      <c r="J207" s="127">
        <v>0</v>
      </c>
      <c r="K207" s="127">
        <v>0</v>
      </c>
      <c r="L207" s="128">
        <v>0.18</v>
      </c>
      <c r="M207" s="127">
        <v>0</v>
      </c>
      <c r="N207" s="127">
        <v>0</v>
      </c>
      <c r="O207" s="127">
        <v>0</v>
      </c>
      <c r="P207" s="127">
        <v>0</v>
      </c>
      <c r="Q207" s="127">
        <v>0</v>
      </c>
      <c r="R207" s="127">
        <v>0</v>
      </c>
      <c r="S207" s="127" t="s">
        <v>488</v>
      </c>
      <c r="T207" s="127" t="s">
        <v>508</v>
      </c>
    </row>
    <row r="208" spans="1:20">
      <c r="A208" s="33" t="s">
        <v>514</v>
      </c>
      <c r="B208" s="127">
        <v>7</v>
      </c>
      <c r="C208" s="127">
        <v>15360</v>
      </c>
      <c r="D208" s="127">
        <v>0</v>
      </c>
      <c r="E208" s="127">
        <v>0</v>
      </c>
      <c r="F208" s="127">
        <v>0</v>
      </c>
      <c r="G208" s="127">
        <v>0</v>
      </c>
      <c r="H208" s="127">
        <v>0</v>
      </c>
      <c r="I208" s="127">
        <v>0</v>
      </c>
      <c r="J208" s="127">
        <v>0</v>
      </c>
      <c r="K208" s="127">
        <v>0</v>
      </c>
      <c r="L208" s="128">
        <v>0.21</v>
      </c>
      <c r="M208" s="127">
        <v>0</v>
      </c>
      <c r="N208" s="127">
        <v>0</v>
      </c>
      <c r="O208" s="127">
        <v>0</v>
      </c>
      <c r="P208" s="127">
        <v>0</v>
      </c>
      <c r="Q208" s="127">
        <v>0</v>
      </c>
      <c r="R208" s="127">
        <v>0</v>
      </c>
      <c r="S208" s="127" t="s">
        <v>488</v>
      </c>
      <c r="T208" s="127" t="s">
        <v>508</v>
      </c>
    </row>
    <row r="209" spans="1:20">
      <c r="A209" s="33" t="s">
        <v>514</v>
      </c>
      <c r="B209" s="127">
        <v>8</v>
      </c>
      <c r="C209" s="127">
        <v>30720</v>
      </c>
      <c r="D209" s="127">
        <v>0</v>
      </c>
      <c r="E209" s="127">
        <v>0</v>
      </c>
      <c r="F209" s="127">
        <v>0</v>
      </c>
      <c r="G209" s="127">
        <v>0</v>
      </c>
      <c r="H209" s="127">
        <v>0</v>
      </c>
      <c r="I209" s="127">
        <v>0</v>
      </c>
      <c r="J209" s="127">
        <v>0</v>
      </c>
      <c r="K209" s="127">
        <v>0</v>
      </c>
      <c r="L209" s="128">
        <v>0.24</v>
      </c>
      <c r="M209" s="127">
        <v>0</v>
      </c>
      <c r="N209" s="127">
        <v>0</v>
      </c>
      <c r="O209" s="127">
        <v>0</v>
      </c>
      <c r="P209" s="127">
        <v>0</v>
      </c>
      <c r="Q209" s="127">
        <v>0</v>
      </c>
      <c r="R209" s="127">
        <v>0</v>
      </c>
      <c r="S209" s="127" t="s">
        <v>488</v>
      </c>
      <c r="T209" s="127" t="s">
        <v>508</v>
      </c>
    </row>
    <row r="210" spans="1:20">
      <c r="A210" s="33" t="s">
        <v>514</v>
      </c>
      <c r="B210" s="127">
        <v>9</v>
      </c>
      <c r="C210" s="127">
        <v>61440</v>
      </c>
      <c r="D210" s="127">
        <v>0</v>
      </c>
      <c r="E210" s="127">
        <v>0</v>
      </c>
      <c r="F210" s="127">
        <v>0</v>
      </c>
      <c r="G210" s="127">
        <v>0</v>
      </c>
      <c r="H210" s="127">
        <v>0</v>
      </c>
      <c r="I210" s="127">
        <v>0</v>
      </c>
      <c r="J210" s="127">
        <v>0</v>
      </c>
      <c r="K210" s="127">
        <v>0</v>
      </c>
      <c r="L210" s="128">
        <v>0.27</v>
      </c>
      <c r="M210" s="127">
        <v>0</v>
      </c>
      <c r="N210" s="127">
        <v>0</v>
      </c>
      <c r="O210" s="127">
        <v>0</v>
      </c>
      <c r="P210" s="127">
        <v>0</v>
      </c>
      <c r="Q210" s="127">
        <v>0</v>
      </c>
      <c r="R210" s="127">
        <v>0</v>
      </c>
      <c r="S210" s="127" t="s">
        <v>488</v>
      </c>
      <c r="T210" s="127" t="s">
        <v>508</v>
      </c>
    </row>
    <row r="211" spans="1:20">
      <c r="A211" s="33" t="s">
        <v>514</v>
      </c>
      <c r="B211" s="127">
        <v>10</v>
      </c>
      <c r="C211" s="127">
        <v>122880</v>
      </c>
      <c r="D211" s="127">
        <v>0</v>
      </c>
      <c r="E211" s="127">
        <v>0</v>
      </c>
      <c r="F211" s="127">
        <v>0</v>
      </c>
      <c r="G211" s="127">
        <v>0</v>
      </c>
      <c r="H211" s="127">
        <v>0</v>
      </c>
      <c r="I211" s="127">
        <v>0</v>
      </c>
      <c r="J211" s="127">
        <v>0</v>
      </c>
      <c r="K211" s="127">
        <v>0</v>
      </c>
      <c r="L211" s="128">
        <v>0.3</v>
      </c>
      <c r="M211" s="127">
        <v>0</v>
      </c>
      <c r="N211" s="127">
        <v>0</v>
      </c>
      <c r="O211" s="127">
        <v>0</v>
      </c>
      <c r="P211" s="127">
        <v>0</v>
      </c>
      <c r="Q211" s="127">
        <v>0</v>
      </c>
      <c r="R211" s="127">
        <v>0</v>
      </c>
      <c r="S211" s="127" t="s">
        <v>488</v>
      </c>
      <c r="T211" s="127" t="s">
        <v>508</v>
      </c>
    </row>
    <row r="212" spans="1:20">
      <c r="A212" s="33" t="s">
        <v>515</v>
      </c>
      <c r="B212" s="127">
        <v>1</v>
      </c>
      <c r="C212" s="127">
        <v>0</v>
      </c>
      <c r="D212" s="127">
        <v>0</v>
      </c>
      <c r="E212" s="127">
        <v>0</v>
      </c>
      <c r="F212" s="127">
        <v>0</v>
      </c>
      <c r="G212" s="127">
        <v>0</v>
      </c>
      <c r="H212" s="127">
        <v>0</v>
      </c>
      <c r="I212" s="127">
        <v>0</v>
      </c>
      <c r="J212" s="127">
        <v>0</v>
      </c>
      <c r="K212" s="127">
        <v>0</v>
      </c>
      <c r="L212" s="127">
        <v>0</v>
      </c>
      <c r="M212" s="127">
        <v>0</v>
      </c>
      <c r="N212" s="127">
        <v>0</v>
      </c>
      <c r="O212" s="127">
        <v>0</v>
      </c>
      <c r="P212" s="127">
        <v>4</v>
      </c>
      <c r="Q212" s="127">
        <v>0</v>
      </c>
      <c r="R212" s="127">
        <v>0</v>
      </c>
      <c r="S212" s="127">
        <v>5</v>
      </c>
      <c r="T212" s="127">
        <v>120</v>
      </c>
    </row>
    <row r="213" spans="1:20">
      <c r="A213" s="33" t="s">
        <v>515</v>
      </c>
      <c r="B213" s="127">
        <v>2</v>
      </c>
      <c r="C213" s="127">
        <v>480</v>
      </c>
      <c r="D213" s="127">
        <v>0</v>
      </c>
      <c r="E213" s="127">
        <v>0</v>
      </c>
      <c r="F213" s="127">
        <v>0</v>
      </c>
      <c r="G213" s="127">
        <v>0</v>
      </c>
      <c r="H213" s="127">
        <v>0</v>
      </c>
      <c r="I213" s="127">
        <v>0</v>
      </c>
      <c r="J213" s="127">
        <v>0</v>
      </c>
      <c r="K213" s="127">
        <v>0</v>
      </c>
      <c r="L213" s="127">
        <v>0</v>
      </c>
      <c r="M213" s="127">
        <v>0</v>
      </c>
      <c r="N213" s="127">
        <v>0</v>
      </c>
      <c r="O213" s="127">
        <v>0</v>
      </c>
      <c r="P213" s="127">
        <v>8</v>
      </c>
      <c r="Q213" s="127">
        <v>0</v>
      </c>
      <c r="R213" s="127">
        <v>0</v>
      </c>
      <c r="S213" s="127" t="s">
        <v>488</v>
      </c>
      <c r="T213" s="127" t="s">
        <v>507</v>
      </c>
    </row>
    <row r="214" spans="1:20">
      <c r="A214" s="33" t="s">
        <v>515</v>
      </c>
      <c r="B214" s="127">
        <v>3</v>
      </c>
      <c r="C214" s="127">
        <v>960</v>
      </c>
      <c r="D214" s="127">
        <v>0</v>
      </c>
      <c r="E214" s="127">
        <v>0</v>
      </c>
      <c r="F214" s="127">
        <v>0</v>
      </c>
      <c r="G214" s="127">
        <v>0</v>
      </c>
      <c r="H214" s="127">
        <v>0</v>
      </c>
      <c r="I214" s="127">
        <v>0</v>
      </c>
      <c r="J214" s="127">
        <v>0</v>
      </c>
      <c r="K214" s="127">
        <v>0</v>
      </c>
      <c r="L214" s="127">
        <v>0</v>
      </c>
      <c r="M214" s="127">
        <v>0</v>
      </c>
      <c r="N214" s="127">
        <v>0</v>
      </c>
      <c r="O214" s="127">
        <v>0</v>
      </c>
      <c r="P214" s="127">
        <v>12</v>
      </c>
      <c r="Q214" s="127">
        <v>0</v>
      </c>
      <c r="R214" s="127">
        <v>0</v>
      </c>
      <c r="S214" s="127" t="s">
        <v>488</v>
      </c>
      <c r="T214" s="127" t="s">
        <v>507</v>
      </c>
    </row>
    <row r="215" spans="1:20">
      <c r="A215" s="33" t="s">
        <v>515</v>
      </c>
      <c r="B215" s="127">
        <v>4</v>
      </c>
      <c r="C215" s="127">
        <v>1920</v>
      </c>
      <c r="D215" s="127">
        <v>0</v>
      </c>
      <c r="E215" s="127">
        <v>0</v>
      </c>
      <c r="F215" s="127">
        <v>0</v>
      </c>
      <c r="G215" s="127">
        <v>0</v>
      </c>
      <c r="H215" s="127">
        <v>0</v>
      </c>
      <c r="I215" s="127">
        <v>0</v>
      </c>
      <c r="J215" s="127">
        <v>0</v>
      </c>
      <c r="K215" s="127">
        <v>0</v>
      </c>
      <c r="L215" s="127">
        <v>0</v>
      </c>
      <c r="M215" s="127">
        <v>0</v>
      </c>
      <c r="N215" s="127">
        <v>0</v>
      </c>
      <c r="O215" s="127">
        <v>0</v>
      </c>
      <c r="P215" s="127">
        <v>16</v>
      </c>
      <c r="Q215" s="127">
        <v>0</v>
      </c>
      <c r="R215" s="127">
        <v>0</v>
      </c>
      <c r="S215" s="127" t="s">
        <v>488</v>
      </c>
      <c r="T215" s="127" t="s">
        <v>508</v>
      </c>
    </row>
    <row r="216" spans="1:20">
      <c r="A216" s="33" t="s">
        <v>515</v>
      </c>
      <c r="B216" s="127">
        <v>5</v>
      </c>
      <c r="C216" s="127">
        <v>3840</v>
      </c>
      <c r="D216" s="127">
        <v>0</v>
      </c>
      <c r="E216" s="127">
        <v>0</v>
      </c>
      <c r="F216" s="127">
        <v>0</v>
      </c>
      <c r="G216" s="127">
        <v>0</v>
      </c>
      <c r="H216" s="127">
        <v>0</v>
      </c>
      <c r="I216" s="127">
        <v>0</v>
      </c>
      <c r="J216" s="127">
        <v>0</v>
      </c>
      <c r="K216" s="127">
        <v>0</v>
      </c>
      <c r="L216" s="127">
        <v>0</v>
      </c>
      <c r="M216" s="127">
        <v>0</v>
      </c>
      <c r="N216" s="127">
        <v>0</v>
      </c>
      <c r="O216" s="127">
        <v>0</v>
      </c>
      <c r="P216" s="127">
        <v>20</v>
      </c>
      <c r="Q216" s="127">
        <v>0</v>
      </c>
      <c r="R216" s="127">
        <v>0</v>
      </c>
      <c r="S216" s="127" t="s">
        <v>488</v>
      </c>
      <c r="T216" s="127" t="s">
        <v>508</v>
      </c>
    </row>
    <row r="217" spans="1:20">
      <c r="A217" s="33" t="s">
        <v>515</v>
      </c>
      <c r="B217" s="127">
        <v>6</v>
      </c>
      <c r="C217" s="127">
        <v>7680</v>
      </c>
      <c r="D217" s="127">
        <v>0</v>
      </c>
      <c r="E217" s="127">
        <v>0</v>
      </c>
      <c r="F217" s="127">
        <v>0</v>
      </c>
      <c r="G217" s="127">
        <v>0</v>
      </c>
      <c r="H217" s="127">
        <v>0</v>
      </c>
      <c r="I217" s="127">
        <v>0</v>
      </c>
      <c r="J217" s="127">
        <v>0</v>
      </c>
      <c r="K217" s="127">
        <v>0</v>
      </c>
      <c r="L217" s="127">
        <v>0</v>
      </c>
      <c r="M217" s="127">
        <v>0</v>
      </c>
      <c r="N217" s="127">
        <v>0</v>
      </c>
      <c r="O217" s="127">
        <v>0</v>
      </c>
      <c r="P217" s="127">
        <v>24</v>
      </c>
      <c r="Q217" s="127">
        <v>0</v>
      </c>
      <c r="R217" s="127">
        <v>0</v>
      </c>
      <c r="S217" s="127" t="s">
        <v>488</v>
      </c>
      <c r="T217" s="127" t="s">
        <v>508</v>
      </c>
    </row>
    <row r="218" spans="1:20">
      <c r="A218" s="33" t="s">
        <v>515</v>
      </c>
      <c r="B218" s="127">
        <v>7</v>
      </c>
      <c r="C218" s="127">
        <v>15360</v>
      </c>
      <c r="D218" s="127">
        <v>0</v>
      </c>
      <c r="E218" s="127">
        <v>0</v>
      </c>
      <c r="F218" s="127">
        <v>0</v>
      </c>
      <c r="G218" s="127">
        <v>0</v>
      </c>
      <c r="H218" s="127">
        <v>0</v>
      </c>
      <c r="I218" s="127">
        <v>0</v>
      </c>
      <c r="J218" s="127">
        <v>0</v>
      </c>
      <c r="K218" s="127">
        <v>0</v>
      </c>
      <c r="L218" s="127">
        <v>0</v>
      </c>
      <c r="M218" s="127">
        <v>0</v>
      </c>
      <c r="N218" s="127">
        <v>0</v>
      </c>
      <c r="O218" s="127">
        <v>0</v>
      </c>
      <c r="P218" s="127">
        <v>28</v>
      </c>
      <c r="Q218" s="127">
        <v>0</v>
      </c>
      <c r="R218" s="127">
        <v>0</v>
      </c>
      <c r="S218" s="127" t="s">
        <v>488</v>
      </c>
      <c r="T218" s="127" t="s">
        <v>508</v>
      </c>
    </row>
    <row r="219" spans="1:20">
      <c r="A219" s="33" t="s">
        <v>515</v>
      </c>
      <c r="B219" s="127">
        <v>8</v>
      </c>
      <c r="C219" s="127">
        <v>30720</v>
      </c>
      <c r="D219" s="127">
        <v>0</v>
      </c>
      <c r="E219" s="127">
        <v>0</v>
      </c>
      <c r="F219" s="127">
        <v>0</v>
      </c>
      <c r="G219" s="127">
        <v>0</v>
      </c>
      <c r="H219" s="127">
        <v>0</v>
      </c>
      <c r="I219" s="127">
        <v>0</v>
      </c>
      <c r="J219" s="127">
        <v>0</v>
      </c>
      <c r="K219" s="127">
        <v>0</v>
      </c>
      <c r="L219" s="127">
        <v>0</v>
      </c>
      <c r="M219" s="127">
        <v>0</v>
      </c>
      <c r="N219" s="127">
        <v>0</v>
      </c>
      <c r="O219" s="127">
        <v>0</v>
      </c>
      <c r="P219" s="127">
        <v>32</v>
      </c>
      <c r="Q219" s="127">
        <v>0</v>
      </c>
      <c r="R219" s="127">
        <v>0</v>
      </c>
      <c r="S219" s="127" t="s">
        <v>488</v>
      </c>
      <c r="T219" s="127" t="s">
        <v>508</v>
      </c>
    </row>
    <row r="220" spans="1:20">
      <c r="A220" s="33" t="s">
        <v>515</v>
      </c>
      <c r="B220" s="127">
        <v>9</v>
      </c>
      <c r="C220" s="127">
        <v>61440</v>
      </c>
      <c r="D220" s="127">
        <v>0</v>
      </c>
      <c r="E220" s="127">
        <v>0</v>
      </c>
      <c r="F220" s="127">
        <v>0</v>
      </c>
      <c r="G220" s="127">
        <v>0</v>
      </c>
      <c r="H220" s="127">
        <v>0</v>
      </c>
      <c r="I220" s="127">
        <v>0</v>
      </c>
      <c r="J220" s="127">
        <v>0</v>
      </c>
      <c r="K220" s="127">
        <v>0</v>
      </c>
      <c r="L220" s="127">
        <v>0</v>
      </c>
      <c r="M220" s="127">
        <v>0</v>
      </c>
      <c r="N220" s="127">
        <v>0</v>
      </c>
      <c r="O220" s="127">
        <v>0</v>
      </c>
      <c r="P220" s="127">
        <v>36</v>
      </c>
      <c r="Q220" s="127">
        <v>0</v>
      </c>
      <c r="R220" s="127">
        <v>0</v>
      </c>
      <c r="S220" s="127" t="s">
        <v>488</v>
      </c>
      <c r="T220" s="127" t="s">
        <v>508</v>
      </c>
    </row>
    <row r="221" spans="1:20">
      <c r="A221" s="33" t="s">
        <v>515</v>
      </c>
      <c r="B221" s="127">
        <v>10</v>
      </c>
      <c r="C221" s="127">
        <v>122880</v>
      </c>
      <c r="D221" s="127">
        <v>0</v>
      </c>
      <c r="E221" s="127">
        <v>0</v>
      </c>
      <c r="F221" s="127">
        <v>0</v>
      </c>
      <c r="G221" s="127">
        <v>0</v>
      </c>
      <c r="H221" s="127">
        <v>0</v>
      </c>
      <c r="I221" s="127">
        <v>0</v>
      </c>
      <c r="J221" s="127">
        <v>0</v>
      </c>
      <c r="K221" s="127">
        <v>0</v>
      </c>
      <c r="L221" s="127">
        <v>0</v>
      </c>
      <c r="M221" s="127">
        <v>0</v>
      </c>
      <c r="N221" s="127">
        <v>0</v>
      </c>
      <c r="O221" s="127">
        <v>0</v>
      </c>
      <c r="P221" s="127">
        <v>40</v>
      </c>
      <c r="Q221" s="127">
        <v>0</v>
      </c>
      <c r="R221" s="127">
        <v>0</v>
      </c>
      <c r="S221" s="127" t="s">
        <v>488</v>
      </c>
      <c r="T221" s="127" t="s">
        <v>508</v>
      </c>
    </row>
    <row r="222" spans="1:20">
      <c r="A222" s="127" t="s">
        <v>516</v>
      </c>
      <c r="B222" s="127">
        <v>1</v>
      </c>
      <c r="C222" s="127">
        <v>0</v>
      </c>
      <c r="D222" s="127">
        <v>0</v>
      </c>
      <c r="E222" s="127">
        <v>0</v>
      </c>
      <c r="F222" s="127">
        <v>0</v>
      </c>
      <c r="G222" s="127">
        <v>0</v>
      </c>
      <c r="H222" s="127">
        <v>0</v>
      </c>
      <c r="I222" s="127">
        <v>0</v>
      </c>
      <c r="J222" s="127">
        <v>0</v>
      </c>
      <c r="K222" s="127">
        <v>0</v>
      </c>
      <c r="L222" s="127">
        <v>0</v>
      </c>
      <c r="M222" s="127">
        <v>0</v>
      </c>
      <c r="N222" s="128">
        <v>0.03</v>
      </c>
      <c r="O222" s="127">
        <v>0</v>
      </c>
      <c r="P222" s="127">
        <v>0</v>
      </c>
      <c r="Q222" s="127">
        <v>0</v>
      </c>
      <c r="R222" s="127">
        <v>0</v>
      </c>
      <c r="S222" s="127">
        <v>5</v>
      </c>
      <c r="T222" s="127">
        <v>120</v>
      </c>
    </row>
    <row r="223" spans="1:20">
      <c r="A223" s="127" t="s">
        <v>516</v>
      </c>
      <c r="B223" s="127">
        <v>2</v>
      </c>
      <c r="C223" s="127">
        <v>480</v>
      </c>
      <c r="D223" s="127">
        <v>0</v>
      </c>
      <c r="E223" s="127">
        <v>0</v>
      </c>
      <c r="F223" s="127">
        <v>0</v>
      </c>
      <c r="G223" s="127">
        <v>0</v>
      </c>
      <c r="H223" s="127">
        <v>0</v>
      </c>
      <c r="I223" s="127">
        <v>0</v>
      </c>
      <c r="J223" s="127">
        <v>0</v>
      </c>
      <c r="K223" s="127">
        <v>0</v>
      </c>
      <c r="L223" s="127">
        <v>0</v>
      </c>
      <c r="M223" s="127">
        <v>0</v>
      </c>
      <c r="N223" s="128">
        <v>0.06</v>
      </c>
      <c r="O223" s="127">
        <v>0</v>
      </c>
      <c r="P223" s="127">
        <v>0</v>
      </c>
      <c r="Q223" s="127">
        <v>0</v>
      </c>
      <c r="R223" s="127">
        <v>0</v>
      </c>
      <c r="S223" s="127" t="s">
        <v>488</v>
      </c>
      <c r="T223" s="127" t="s">
        <v>507</v>
      </c>
    </row>
    <row r="224" spans="1:20">
      <c r="A224" s="127" t="s">
        <v>516</v>
      </c>
      <c r="B224" s="127">
        <v>3</v>
      </c>
      <c r="C224" s="127">
        <v>960</v>
      </c>
      <c r="D224" s="127">
        <v>0</v>
      </c>
      <c r="E224" s="127">
        <v>0</v>
      </c>
      <c r="F224" s="127">
        <v>0</v>
      </c>
      <c r="G224" s="127">
        <v>0</v>
      </c>
      <c r="H224" s="127">
        <v>0</v>
      </c>
      <c r="I224" s="127">
        <v>0</v>
      </c>
      <c r="J224" s="127">
        <v>0</v>
      </c>
      <c r="K224" s="127">
        <v>0</v>
      </c>
      <c r="L224" s="127">
        <v>0</v>
      </c>
      <c r="M224" s="127">
        <v>0</v>
      </c>
      <c r="N224" s="128">
        <v>0.09</v>
      </c>
      <c r="O224" s="127">
        <v>0</v>
      </c>
      <c r="P224" s="127">
        <v>0</v>
      </c>
      <c r="Q224" s="127">
        <v>0</v>
      </c>
      <c r="R224" s="127">
        <v>0</v>
      </c>
      <c r="S224" s="127" t="s">
        <v>488</v>
      </c>
      <c r="T224" s="127" t="s">
        <v>507</v>
      </c>
    </row>
    <row r="225" spans="1:20">
      <c r="A225" s="127" t="s">
        <v>516</v>
      </c>
      <c r="B225" s="127">
        <v>4</v>
      </c>
      <c r="C225" s="127">
        <v>1920</v>
      </c>
      <c r="D225" s="127">
        <v>0</v>
      </c>
      <c r="E225" s="127">
        <v>0</v>
      </c>
      <c r="F225" s="127">
        <v>0</v>
      </c>
      <c r="G225" s="127">
        <v>0</v>
      </c>
      <c r="H225" s="127">
        <v>0</v>
      </c>
      <c r="I225" s="127">
        <v>0</v>
      </c>
      <c r="J225" s="127">
        <v>0</v>
      </c>
      <c r="K225" s="127">
        <v>0</v>
      </c>
      <c r="L225" s="127">
        <v>0</v>
      </c>
      <c r="M225" s="127">
        <v>0</v>
      </c>
      <c r="N225" s="128">
        <v>0.12</v>
      </c>
      <c r="O225" s="127">
        <v>0</v>
      </c>
      <c r="P225" s="127">
        <v>0</v>
      </c>
      <c r="Q225" s="127">
        <v>0</v>
      </c>
      <c r="R225" s="127">
        <v>0</v>
      </c>
      <c r="S225" s="127" t="s">
        <v>488</v>
      </c>
      <c r="T225" s="127" t="s">
        <v>508</v>
      </c>
    </row>
    <row r="226" spans="1:20">
      <c r="A226" s="127" t="s">
        <v>516</v>
      </c>
      <c r="B226" s="127">
        <v>5</v>
      </c>
      <c r="C226" s="127">
        <v>3840</v>
      </c>
      <c r="D226" s="127">
        <v>0</v>
      </c>
      <c r="E226" s="127">
        <v>0</v>
      </c>
      <c r="F226" s="127">
        <v>0</v>
      </c>
      <c r="G226" s="127">
        <v>0</v>
      </c>
      <c r="H226" s="127">
        <v>0</v>
      </c>
      <c r="I226" s="127">
        <v>0</v>
      </c>
      <c r="J226" s="127">
        <v>0</v>
      </c>
      <c r="K226" s="127">
        <v>0</v>
      </c>
      <c r="L226" s="127">
        <v>0</v>
      </c>
      <c r="M226" s="127">
        <v>0</v>
      </c>
      <c r="N226" s="128">
        <v>0.15</v>
      </c>
      <c r="O226" s="127">
        <v>0</v>
      </c>
      <c r="P226" s="127">
        <v>0</v>
      </c>
      <c r="Q226" s="127">
        <v>0</v>
      </c>
      <c r="R226" s="127">
        <v>0</v>
      </c>
      <c r="S226" s="127" t="s">
        <v>488</v>
      </c>
      <c r="T226" s="127" t="s">
        <v>508</v>
      </c>
    </row>
    <row r="227" spans="1:20">
      <c r="A227" s="127" t="s">
        <v>516</v>
      </c>
      <c r="B227" s="127">
        <v>6</v>
      </c>
      <c r="C227" s="127">
        <v>7680</v>
      </c>
      <c r="D227" s="127">
        <v>0</v>
      </c>
      <c r="E227" s="127">
        <v>0</v>
      </c>
      <c r="F227" s="127">
        <v>0</v>
      </c>
      <c r="G227" s="127">
        <v>0</v>
      </c>
      <c r="H227" s="127">
        <v>0</v>
      </c>
      <c r="I227" s="127">
        <v>0</v>
      </c>
      <c r="J227" s="127">
        <v>0</v>
      </c>
      <c r="K227" s="127">
        <v>0</v>
      </c>
      <c r="L227" s="127">
        <v>0</v>
      </c>
      <c r="M227" s="127">
        <v>0</v>
      </c>
      <c r="N227" s="128">
        <v>0.18</v>
      </c>
      <c r="O227" s="127">
        <v>0</v>
      </c>
      <c r="P227" s="127">
        <v>0</v>
      </c>
      <c r="Q227" s="127">
        <v>0</v>
      </c>
      <c r="R227" s="127">
        <v>0</v>
      </c>
      <c r="S227" s="127" t="s">
        <v>488</v>
      </c>
      <c r="T227" s="127" t="s">
        <v>508</v>
      </c>
    </row>
    <row r="228" spans="1:20">
      <c r="A228" s="127" t="s">
        <v>516</v>
      </c>
      <c r="B228" s="127">
        <v>7</v>
      </c>
      <c r="C228" s="127">
        <v>15360</v>
      </c>
      <c r="D228" s="127">
        <v>0</v>
      </c>
      <c r="E228" s="127">
        <v>0</v>
      </c>
      <c r="F228" s="127">
        <v>0</v>
      </c>
      <c r="G228" s="127">
        <v>0</v>
      </c>
      <c r="H228" s="127">
        <v>0</v>
      </c>
      <c r="I228" s="127">
        <v>0</v>
      </c>
      <c r="J228" s="127">
        <v>0</v>
      </c>
      <c r="K228" s="127">
        <v>0</v>
      </c>
      <c r="L228" s="127">
        <v>0</v>
      </c>
      <c r="M228" s="127">
        <v>0</v>
      </c>
      <c r="N228" s="128">
        <v>0.21</v>
      </c>
      <c r="O228" s="127">
        <v>0</v>
      </c>
      <c r="P228" s="127">
        <v>0</v>
      </c>
      <c r="Q228" s="127">
        <v>0</v>
      </c>
      <c r="R228" s="127">
        <v>0</v>
      </c>
      <c r="S228" s="127" t="s">
        <v>488</v>
      </c>
      <c r="T228" s="127" t="s">
        <v>508</v>
      </c>
    </row>
    <row r="229" spans="1:20">
      <c r="A229" s="127" t="s">
        <v>516</v>
      </c>
      <c r="B229" s="127">
        <v>8</v>
      </c>
      <c r="C229" s="127">
        <v>30720</v>
      </c>
      <c r="D229" s="127">
        <v>0</v>
      </c>
      <c r="E229" s="127">
        <v>0</v>
      </c>
      <c r="F229" s="127">
        <v>0</v>
      </c>
      <c r="G229" s="127">
        <v>0</v>
      </c>
      <c r="H229" s="127">
        <v>0</v>
      </c>
      <c r="I229" s="127">
        <v>0</v>
      </c>
      <c r="J229" s="127">
        <v>0</v>
      </c>
      <c r="K229" s="127">
        <v>0</v>
      </c>
      <c r="L229" s="127">
        <v>0</v>
      </c>
      <c r="M229" s="127">
        <v>0</v>
      </c>
      <c r="N229" s="128">
        <v>0.24</v>
      </c>
      <c r="O229" s="127">
        <v>0</v>
      </c>
      <c r="P229" s="127">
        <v>0</v>
      </c>
      <c r="Q229" s="127">
        <v>0</v>
      </c>
      <c r="R229" s="127">
        <v>0</v>
      </c>
      <c r="S229" s="127" t="s">
        <v>488</v>
      </c>
      <c r="T229" s="127" t="s">
        <v>508</v>
      </c>
    </row>
    <row r="230" spans="1:20">
      <c r="A230" s="127" t="s">
        <v>516</v>
      </c>
      <c r="B230" s="127">
        <v>9</v>
      </c>
      <c r="C230" s="127">
        <v>61440</v>
      </c>
      <c r="D230" s="127">
        <v>0</v>
      </c>
      <c r="E230" s="127">
        <v>0</v>
      </c>
      <c r="F230" s="127">
        <v>0</v>
      </c>
      <c r="G230" s="127">
        <v>0</v>
      </c>
      <c r="H230" s="127">
        <v>0</v>
      </c>
      <c r="I230" s="127">
        <v>0</v>
      </c>
      <c r="J230" s="127">
        <v>0</v>
      </c>
      <c r="K230" s="127">
        <v>0</v>
      </c>
      <c r="L230" s="127">
        <v>0</v>
      </c>
      <c r="M230" s="127">
        <v>0</v>
      </c>
      <c r="N230" s="128">
        <v>0.27</v>
      </c>
      <c r="O230" s="127">
        <v>0</v>
      </c>
      <c r="P230" s="127">
        <v>0</v>
      </c>
      <c r="Q230" s="127">
        <v>0</v>
      </c>
      <c r="R230" s="127">
        <v>0</v>
      </c>
      <c r="S230" s="127" t="s">
        <v>488</v>
      </c>
      <c r="T230" s="127" t="s">
        <v>508</v>
      </c>
    </row>
    <row r="231" spans="1:20">
      <c r="A231" s="127" t="s">
        <v>516</v>
      </c>
      <c r="B231" s="127">
        <v>10</v>
      </c>
      <c r="C231" s="127">
        <v>122880</v>
      </c>
      <c r="D231" s="127">
        <v>0</v>
      </c>
      <c r="E231" s="127">
        <v>0</v>
      </c>
      <c r="F231" s="127">
        <v>0</v>
      </c>
      <c r="G231" s="127">
        <v>0</v>
      </c>
      <c r="H231" s="127">
        <v>0</v>
      </c>
      <c r="I231" s="127">
        <v>0</v>
      </c>
      <c r="J231" s="127">
        <v>0</v>
      </c>
      <c r="K231" s="127">
        <v>0</v>
      </c>
      <c r="L231" s="127">
        <v>0</v>
      </c>
      <c r="M231" s="127">
        <v>0</v>
      </c>
      <c r="N231" s="128">
        <v>0.3</v>
      </c>
      <c r="O231" s="127">
        <v>0</v>
      </c>
      <c r="P231" s="127">
        <v>0</v>
      </c>
      <c r="Q231" s="127">
        <v>0</v>
      </c>
      <c r="R231" s="127">
        <v>0</v>
      </c>
      <c r="S231" s="127" t="s">
        <v>488</v>
      </c>
      <c r="T231" s="127" t="s">
        <v>508</v>
      </c>
    </row>
    <row r="232" spans="1:20">
      <c r="A232" s="127" t="s">
        <v>517</v>
      </c>
      <c r="B232" s="127">
        <v>1</v>
      </c>
      <c r="C232" s="127">
        <v>0</v>
      </c>
      <c r="D232" s="127">
        <v>0</v>
      </c>
      <c r="E232" s="127">
        <v>0</v>
      </c>
      <c r="F232" s="127">
        <v>0</v>
      </c>
      <c r="G232" s="127">
        <v>0</v>
      </c>
      <c r="H232" s="127">
        <v>0</v>
      </c>
      <c r="I232" s="127">
        <v>0</v>
      </c>
      <c r="J232" s="127">
        <v>0</v>
      </c>
      <c r="K232" s="127">
        <v>0</v>
      </c>
      <c r="L232" s="127">
        <v>0</v>
      </c>
      <c r="M232" s="127">
        <v>0</v>
      </c>
      <c r="N232" s="127">
        <v>0</v>
      </c>
      <c r="O232" s="127">
        <v>0</v>
      </c>
      <c r="P232" s="127">
        <v>0</v>
      </c>
      <c r="Q232" s="128">
        <v>0.04</v>
      </c>
      <c r="R232" s="127">
        <v>0</v>
      </c>
      <c r="S232" s="127">
        <v>5</v>
      </c>
      <c r="T232" s="127">
        <v>120</v>
      </c>
    </row>
    <row r="233" spans="1:20">
      <c r="A233" s="127" t="s">
        <v>517</v>
      </c>
      <c r="B233" s="127">
        <v>2</v>
      </c>
      <c r="C233" s="127">
        <v>480</v>
      </c>
      <c r="D233" s="127">
        <v>0</v>
      </c>
      <c r="E233" s="127">
        <v>0</v>
      </c>
      <c r="F233" s="127">
        <v>0</v>
      </c>
      <c r="G233" s="127">
        <v>0</v>
      </c>
      <c r="H233" s="127">
        <v>0</v>
      </c>
      <c r="I233" s="127">
        <v>0</v>
      </c>
      <c r="J233" s="127">
        <v>0</v>
      </c>
      <c r="K233" s="127">
        <v>0</v>
      </c>
      <c r="L233" s="127">
        <v>0</v>
      </c>
      <c r="M233" s="127">
        <v>0</v>
      </c>
      <c r="N233" s="127">
        <v>0</v>
      </c>
      <c r="O233" s="127">
        <v>0</v>
      </c>
      <c r="P233" s="127">
        <v>0</v>
      </c>
      <c r="Q233" s="128">
        <v>0.08</v>
      </c>
      <c r="R233" s="127">
        <v>0</v>
      </c>
      <c r="S233" s="127" t="s">
        <v>488</v>
      </c>
      <c r="T233" s="127" t="s">
        <v>507</v>
      </c>
    </row>
    <row r="234" spans="1:20">
      <c r="A234" s="127" t="s">
        <v>517</v>
      </c>
      <c r="B234" s="127">
        <v>3</v>
      </c>
      <c r="C234" s="127">
        <v>960</v>
      </c>
      <c r="D234" s="127">
        <v>0</v>
      </c>
      <c r="E234" s="127">
        <v>0</v>
      </c>
      <c r="F234" s="127">
        <v>0</v>
      </c>
      <c r="G234" s="127">
        <v>0</v>
      </c>
      <c r="H234" s="127">
        <v>0</v>
      </c>
      <c r="I234" s="127">
        <v>0</v>
      </c>
      <c r="J234" s="127">
        <v>0</v>
      </c>
      <c r="K234" s="127">
        <v>0</v>
      </c>
      <c r="L234" s="127">
        <v>0</v>
      </c>
      <c r="M234" s="127">
        <v>0</v>
      </c>
      <c r="N234" s="127">
        <v>0</v>
      </c>
      <c r="O234" s="127">
        <v>0</v>
      </c>
      <c r="P234" s="127">
        <v>0</v>
      </c>
      <c r="Q234" s="128">
        <v>0.12</v>
      </c>
      <c r="R234" s="127">
        <v>0</v>
      </c>
      <c r="S234" s="127" t="s">
        <v>488</v>
      </c>
      <c r="T234" s="127" t="s">
        <v>507</v>
      </c>
    </row>
    <row r="235" spans="1:20">
      <c r="A235" s="127" t="s">
        <v>517</v>
      </c>
      <c r="B235" s="127">
        <v>4</v>
      </c>
      <c r="C235" s="127">
        <v>1920</v>
      </c>
      <c r="D235" s="127">
        <v>0</v>
      </c>
      <c r="E235" s="127">
        <v>0</v>
      </c>
      <c r="F235" s="127">
        <v>0</v>
      </c>
      <c r="G235" s="127">
        <v>0</v>
      </c>
      <c r="H235" s="127">
        <v>0</v>
      </c>
      <c r="I235" s="127">
        <v>0</v>
      </c>
      <c r="J235" s="127">
        <v>0</v>
      </c>
      <c r="K235" s="127">
        <v>0</v>
      </c>
      <c r="L235" s="127">
        <v>0</v>
      </c>
      <c r="M235" s="127">
        <v>0</v>
      </c>
      <c r="N235" s="127">
        <v>0</v>
      </c>
      <c r="O235" s="127">
        <v>0</v>
      </c>
      <c r="P235" s="127">
        <v>0</v>
      </c>
      <c r="Q235" s="128">
        <v>0.16</v>
      </c>
      <c r="R235" s="127">
        <v>0</v>
      </c>
      <c r="S235" s="127" t="s">
        <v>488</v>
      </c>
      <c r="T235" s="127" t="s">
        <v>508</v>
      </c>
    </row>
    <row r="236" spans="1:20">
      <c r="A236" s="127" t="s">
        <v>517</v>
      </c>
      <c r="B236" s="127">
        <v>5</v>
      </c>
      <c r="C236" s="127">
        <v>3840</v>
      </c>
      <c r="D236" s="127">
        <v>0</v>
      </c>
      <c r="E236" s="127">
        <v>0</v>
      </c>
      <c r="F236" s="127">
        <v>0</v>
      </c>
      <c r="G236" s="127">
        <v>0</v>
      </c>
      <c r="H236" s="127">
        <v>0</v>
      </c>
      <c r="I236" s="127">
        <v>0</v>
      </c>
      <c r="J236" s="127">
        <v>0</v>
      </c>
      <c r="K236" s="127">
        <v>0</v>
      </c>
      <c r="L236" s="127">
        <v>0</v>
      </c>
      <c r="M236" s="127">
        <v>0</v>
      </c>
      <c r="N236" s="127">
        <v>0</v>
      </c>
      <c r="O236" s="127">
        <v>0</v>
      </c>
      <c r="P236" s="127">
        <v>0</v>
      </c>
      <c r="Q236" s="128">
        <v>0.2</v>
      </c>
      <c r="R236" s="127">
        <v>0</v>
      </c>
      <c r="S236" s="127" t="s">
        <v>488</v>
      </c>
      <c r="T236" s="127" t="s">
        <v>508</v>
      </c>
    </row>
    <row r="237" spans="1:20">
      <c r="A237" s="127" t="s">
        <v>517</v>
      </c>
      <c r="B237" s="127">
        <v>6</v>
      </c>
      <c r="C237" s="127">
        <v>7680</v>
      </c>
      <c r="D237" s="127">
        <v>0</v>
      </c>
      <c r="E237" s="127">
        <v>0</v>
      </c>
      <c r="F237" s="127">
        <v>0</v>
      </c>
      <c r="G237" s="127">
        <v>0</v>
      </c>
      <c r="H237" s="127">
        <v>0</v>
      </c>
      <c r="I237" s="127">
        <v>0</v>
      </c>
      <c r="J237" s="127">
        <v>0</v>
      </c>
      <c r="K237" s="127">
        <v>0</v>
      </c>
      <c r="L237" s="127">
        <v>0</v>
      </c>
      <c r="M237" s="127">
        <v>0</v>
      </c>
      <c r="N237" s="127">
        <v>0</v>
      </c>
      <c r="O237" s="127">
        <v>0</v>
      </c>
      <c r="P237" s="127">
        <v>0</v>
      </c>
      <c r="Q237" s="128">
        <v>0.24</v>
      </c>
      <c r="R237" s="127">
        <v>0</v>
      </c>
      <c r="S237" s="127" t="s">
        <v>488</v>
      </c>
      <c r="T237" s="127" t="s">
        <v>508</v>
      </c>
    </row>
    <row r="238" spans="1:20">
      <c r="A238" s="127" t="s">
        <v>517</v>
      </c>
      <c r="B238" s="127">
        <v>7</v>
      </c>
      <c r="C238" s="127">
        <v>15360</v>
      </c>
      <c r="D238" s="127">
        <v>0</v>
      </c>
      <c r="E238" s="127">
        <v>0</v>
      </c>
      <c r="F238" s="127">
        <v>0</v>
      </c>
      <c r="G238" s="127">
        <v>0</v>
      </c>
      <c r="H238" s="127">
        <v>0</v>
      </c>
      <c r="I238" s="127">
        <v>0</v>
      </c>
      <c r="J238" s="127">
        <v>0</v>
      </c>
      <c r="K238" s="127">
        <v>0</v>
      </c>
      <c r="L238" s="127">
        <v>0</v>
      </c>
      <c r="M238" s="127">
        <v>0</v>
      </c>
      <c r="N238" s="127">
        <v>0</v>
      </c>
      <c r="O238" s="127">
        <v>0</v>
      </c>
      <c r="P238" s="127">
        <v>0</v>
      </c>
      <c r="Q238" s="128">
        <v>0.28000000000000003</v>
      </c>
      <c r="R238" s="127">
        <v>0</v>
      </c>
      <c r="S238" s="127" t="s">
        <v>488</v>
      </c>
      <c r="T238" s="127" t="s">
        <v>508</v>
      </c>
    </row>
    <row r="239" spans="1:20">
      <c r="A239" s="127" t="s">
        <v>517</v>
      </c>
      <c r="B239" s="127">
        <v>8</v>
      </c>
      <c r="C239" s="127">
        <v>30720</v>
      </c>
      <c r="D239" s="127">
        <v>0</v>
      </c>
      <c r="E239" s="127">
        <v>0</v>
      </c>
      <c r="F239" s="127">
        <v>0</v>
      </c>
      <c r="G239" s="127">
        <v>0</v>
      </c>
      <c r="H239" s="127">
        <v>0</v>
      </c>
      <c r="I239" s="127">
        <v>0</v>
      </c>
      <c r="J239" s="127">
        <v>0</v>
      </c>
      <c r="K239" s="127">
        <v>0</v>
      </c>
      <c r="L239" s="127">
        <v>0</v>
      </c>
      <c r="M239" s="127">
        <v>0</v>
      </c>
      <c r="N239" s="127">
        <v>0</v>
      </c>
      <c r="O239" s="127">
        <v>0</v>
      </c>
      <c r="P239" s="127">
        <v>0</v>
      </c>
      <c r="Q239" s="128">
        <v>0.32</v>
      </c>
      <c r="R239" s="127">
        <v>0</v>
      </c>
      <c r="S239" s="127" t="s">
        <v>488</v>
      </c>
      <c r="T239" s="127" t="s">
        <v>508</v>
      </c>
    </row>
    <row r="240" spans="1:20">
      <c r="A240" s="127" t="s">
        <v>517</v>
      </c>
      <c r="B240" s="127">
        <v>9</v>
      </c>
      <c r="C240" s="127">
        <v>61440</v>
      </c>
      <c r="D240" s="127">
        <v>0</v>
      </c>
      <c r="E240" s="127">
        <v>0</v>
      </c>
      <c r="F240" s="127">
        <v>0</v>
      </c>
      <c r="G240" s="127">
        <v>0</v>
      </c>
      <c r="H240" s="127">
        <v>0</v>
      </c>
      <c r="I240" s="127">
        <v>0</v>
      </c>
      <c r="J240" s="127">
        <v>0</v>
      </c>
      <c r="K240" s="127">
        <v>0</v>
      </c>
      <c r="L240" s="127">
        <v>0</v>
      </c>
      <c r="M240" s="127">
        <v>0</v>
      </c>
      <c r="N240" s="127">
        <v>0</v>
      </c>
      <c r="O240" s="127">
        <v>0</v>
      </c>
      <c r="P240" s="127">
        <v>0</v>
      </c>
      <c r="Q240" s="128">
        <v>0.36</v>
      </c>
      <c r="R240" s="127">
        <v>0</v>
      </c>
      <c r="S240" s="127" t="s">
        <v>488</v>
      </c>
      <c r="T240" s="127" t="s">
        <v>508</v>
      </c>
    </row>
    <row r="241" spans="1:20">
      <c r="A241" s="127" t="s">
        <v>517</v>
      </c>
      <c r="B241" s="127">
        <v>10</v>
      </c>
      <c r="C241" s="127">
        <v>122880</v>
      </c>
      <c r="D241" s="127">
        <v>0</v>
      </c>
      <c r="E241" s="127">
        <v>0</v>
      </c>
      <c r="F241" s="127">
        <v>0</v>
      </c>
      <c r="G241" s="127">
        <v>0</v>
      </c>
      <c r="H241" s="127">
        <v>0</v>
      </c>
      <c r="I241" s="127">
        <v>0</v>
      </c>
      <c r="J241" s="127">
        <v>0</v>
      </c>
      <c r="K241" s="127">
        <v>0</v>
      </c>
      <c r="L241" s="127">
        <v>0</v>
      </c>
      <c r="M241" s="127">
        <v>0</v>
      </c>
      <c r="N241" s="127">
        <v>0</v>
      </c>
      <c r="O241" s="127">
        <v>0</v>
      </c>
      <c r="P241" s="127">
        <v>0</v>
      </c>
      <c r="Q241" s="128">
        <v>0.4</v>
      </c>
      <c r="R241" s="127">
        <v>0</v>
      </c>
      <c r="S241" s="127" t="s">
        <v>488</v>
      </c>
      <c r="T241" s="127" t="s">
        <v>508</v>
      </c>
    </row>
    <row r="242" spans="1:20">
      <c r="A242" s="34" t="s">
        <v>518</v>
      </c>
      <c r="B242" s="129">
        <v>1</v>
      </c>
      <c r="C242" s="129">
        <v>0</v>
      </c>
      <c r="D242" s="129">
        <v>500</v>
      </c>
      <c r="E242" s="129">
        <v>0</v>
      </c>
      <c r="F242" s="129">
        <v>0</v>
      </c>
      <c r="G242" s="129">
        <v>0</v>
      </c>
      <c r="H242" s="129">
        <v>0</v>
      </c>
      <c r="I242" s="129">
        <v>0</v>
      </c>
      <c r="J242" s="129">
        <v>0</v>
      </c>
      <c r="K242" s="129">
        <v>0</v>
      </c>
      <c r="L242" s="129">
        <v>0</v>
      </c>
      <c r="M242" s="129">
        <v>0</v>
      </c>
      <c r="N242" s="129">
        <v>0</v>
      </c>
      <c r="O242" s="129">
        <v>0</v>
      </c>
      <c r="P242" s="129">
        <v>0</v>
      </c>
      <c r="Q242" s="129">
        <v>0</v>
      </c>
      <c r="R242" s="129">
        <v>0</v>
      </c>
      <c r="S242" s="129">
        <v>20</v>
      </c>
      <c r="T242" s="129">
        <v>240</v>
      </c>
    </row>
    <row r="243" spans="1:20">
      <c r="A243" s="34" t="s">
        <v>518</v>
      </c>
      <c r="B243" s="129">
        <v>2</v>
      </c>
      <c r="C243" s="129">
        <v>960</v>
      </c>
      <c r="D243" s="129">
        <v>1000</v>
      </c>
      <c r="E243" s="129">
        <v>0</v>
      </c>
      <c r="F243" s="129">
        <v>0</v>
      </c>
      <c r="G243" s="129">
        <v>0</v>
      </c>
      <c r="H243" s="129">
        <v>0</v>
      </c>
      <c r="I243" s="129">
        <v>0</v>
      </c>
      <c r="J243" s="129">
        <v>0</v>
      </c>
      <c r="K243" s="129">
        <v>0</v>
      </c>
      <c r="L243" s="129">
        <v>0</v>
      </c>
      <c r="M243" s="129">
        <v>0</v>
      </c>
      <c r="N243" s="129">
        <v>0</v>
      </c>
      <c r="O243" s="129">
        <v>0</v>
      </c>
      <c r="P243" s="129">
        <v>0</v>
      </c>
      <c r="Q243" s="129">
        <v>0</v>
      </c>
      <c r="R243" s="129">
        <v>0</v>
      </c>
      <c r="S243" s="129" t="s">
        <v>488</v>
      </c>
      <c r="T243" s="129" t="s">
        <v>520</v>
      </c>
    </row>
    <row r="244" spans="1:20">
      <c r="A244" s="34" t="s">
        <v>518</v>
      </c>
      <c r="B244" s="129">
        <v>3</v>
      </c>
      <c r="C244" s="129">
        <v>1920</v>
      </c>
      <c r="D244" s="129">
        <v>1500</v>
      </c>
      <c r="E244" s="129">
        <v>0</v>
      </c>
      <c r="F244" s="129">
        <v>0</v>
      </c>
      <c r="G244" s="129">
        <v>0</v>
      </c>
      <c r="H244" s="129">
        <v>0</v>
      </c>
      <c r="I244" s="129">
        <v>0</v>
      </c>
      <c r="J244" s="129">
        <v>0</v>
      </c>
      <c r="K244" s="129">
        <v>0</v>
      </c>
      <c r="L244" s="129">
        <v>0</v>
      </c>
      <c r="M244" s="129">
        <v>0</v>
      </c>
      <c r="N244" s="129">
        <v>0</v>
      </c>
      <c r="O244" s="129">
        <v>0</v>
      </c>
      <c r="P244" s="129">
        <v>0</v>
      </c>
      <c r="Q244" s="129">
        <v>0</v>
      </c>
      <c r="R244" s="129">
        <v>0</v>
      </c>
      <c r="S244" s="129" t="s">
        <v>280</v>
      </c>
      <c r="T244" s="129" t="s">
        <v>519</v>
      </c>
    </row>
    <row r="245" spans="1:20">
      <c r="A245" s="34" t="s">
        <v>339</v>
      </c>
      <c r="B245" s="129">
        <v>4</v>
      </c>
      <c r="C245" s="129">
        <v>3840</v>
      </c>
      <c r="D245" s="129">
        <v>2000</v>
      </c>
      <c r="E245" s="129">
        <v>0</v>
      </c>
      <c r="F245" s="129">
        <v>0</v>
      </c>
      <c r="G245" s="129">
        <v>0</v>
      </c>
      <c r="H245" s="129">
        <v>0</v>
      </c>
      <c r="I245" s="129">
        <v>0</v>
      </c>
      <c r="J245" s="129">
        <v>0</v>
      </c>
      <c r="K245" s="129">
        <v>0</v>
      </c>
      <c r="L245" s="129">
        <v>0</v>
      </c>
      <c r="M245" s="129">
        <v>0</v>
      </c>
      <c r="N245" s="129">
        <v>0</v>
      </c>
      <c r="O245" s="129">
        <v>0</v>
      </c>
      <c r="P245" s="129">
        <v>0</v>
      </c>
      <c r="Q245" s="129">
        <v>0</v>
      </c>
      <c r="R245" s="129">
        <v>0</v>
      </c>
      <c r="S245" s="129" t="s">
        <v>280</v>
      </c>
      <c r="T245" s="129" t="s">
        <v>521</v>
      </c>
    </row>
    <row r="246" spans="1:20">
      <c r="A246" s="34" t="s">
        <v>339</v>
      </c>
      <c r="B246" s="129">
        <v>5</v>
      </c>
      <c r="C246" s="129">
        <v>7680</v>
      </c>
      <c r="D246" s="129">
        <v>2500</v>
      </c>
      <c r="E246" s="129">
        <v>0</v>
      </c>
      <c r="F246" s="129">
        <v>0</v>
      </c>
      <c r="G246" s="129">
        <v>0</v>
      </c>
      <c r="H246" s="129">
        <v>0</v>
      </c>
      <c r="I246" s="129">
        <v>0</v>
      </c>
      <c r="J246" s="129">
        <v>0</v>
      </c>
      <c r="K246" s="129">
        <v>0</v>
      </c>
      <c r="L246" s="129">
        <v>0</v>
      </c>
      <c r="M246" s="129">
        <v>0</v>
      </c>
      <c r="N246" s="129">
        <v>0</v>
      </c>
      <c r="O246" s="129">
        <v>0</v>
      </c>
      <c r="P246" s="129">
        <v>0</v>
      </c>
      <c r="Q246" s="129">
        <v>0</v>
      </c>
      <c r="R246" s="129">
        <v>0</v>
      </c>
      <c r="S246" s="129" t="s">
        <v>280</v>
      </c>
      <c r="T246" s="129" t="s">
        <v>521</v>
      </c>
    </row>
    <row r="247" spans="1:20">
      <c r="A247" s="34" t="s">
        <v>339</v>
      </c>
      <c r="B247" s="129">
        <v>6</v>
      </c>
      <c r="C247" s="129">
        <v>15360</v>
      </c>
      <c r="D247" s="129">
        <v>3000</v>
      </c>
      <c r="E247" s="129">
        <v>0</v>
      </c>
      <c r="F247" s="129">
        <v>0</v>
      </c>
      <c r="G247" s="129">
        <v>0</v>
      </c>
      <c r="H247" s="129">
        <v>0</v>
      </c>
      <c r="I247" s="129">
        <v>0</v>
      </c>
      <c r="J247" s="129">
        <v>0</v>
      </c>
      <c r="K247" s="129">
        <v>0</v>
      </c>
      <c r="L247" s="129">
        <v>0</v>
      </c>
      <c r="M247" s="129">
        <v>0</v>
      </c>
      <c r="N247" s="129">
        <v>0</v>
      </c>
      <c r="O247" s="129">
        <v>0</v>
      </c>
      <c r="P247" s="129">
        <v>0</v>
      </c>
      <c r="Q247" s="129">
        <v>0</v>
      </c>
      <c r="R247" s="129">
        <v>0</v>
      </c>
      <c r="S247" s="129" t="s">
        <v>280</v>
      </c>
      <c r="T247" s="129" t="s">
        <v>521</v>
      </c>
    </row>
    <row r="248" spans="1:20">
      <c r="A248" s="34" t="s">
        <v>339</v>
      </c>
      <c r="B248" s="129">
        <v>7</v>
      </c>
      <c r="C248" s="129">
        <v>30720</v>
      </c>
      <c r="D248" s="129">
        <v>3500</v>
      </c>
      <c r="E248" s="129">
        <v>0</v>
      </c>
      <c r="F248" s="129">
        <v>0</v>
      </c>
      <c r="G248" s="129">
        <v>0</v>
      </c>
      <c r="H248" s="129">
        <v>0</v>
      </c>
      <c r="I248" s="129">
        <v>0</v>
      </c>
      <c r="J248" s="129">
        <v>0</v>
      </c>
      <c r="K248" s="129">
        <v>0</v>
      </c>
      <c r="L248" s="129">
        <v>0</v>
      </c>
      <c r="M248" s="129">
        <v>0</v>
      </c>
      <c r="N248" s="129">
        <v>0</v>
      </c>
      <c r="O248" s="129">
        <v>0</v>
      </c>
      <c r="P248" s="129">
        <v>0</v>
      </c>
      <c r="Q248" s="129">
        <v>0</v>
      </c>
      <c r="R248" s="129">
        <v>0</v>
      </c>
      <c r="S248" s="129" t="s">
        <v>280</v>
      </c>
      <c r="T248" s="129" t="s">
        <v>521</v>
      </c>
    </row>
    <row r="249" spans="1:20">
      <c r="A249" s="34" t="s">
        <v>339</v>
      </c>
      <c r="B249" s="129">
        <v>8</v>
      </c>
      <c r="C249" s="129">
        <v>61440</v>
      </c>
      <c r="D249" s="129">
        <v>4000</v>
      </c>
      <c r="E249" s="129">
        <v>0</v>
      </c>
      <c r="F249" s="129">
        <v>0</v>
      </c>
      <c r="G249" s="129">
        <v>0</v>
      </c>
      <c r="H249" s="129">
        <v>0</v>
      </c>
      <c r="I249" s="129">
        <v>0</v>
      </c>
      <c r="J249" s="129">
        <v>0</v>
      </c>
      <c r="K249" s="129">
        <v>0</v>
      </c>
      <c r="L249" s="129">
        <v>0</v>
      </c>
      <c r="M249" s="129">
        <v>0</v>
      </c>
      <c r="N249" s="129">
        <v>0</v>
      </c>
      <c r="O249" s="129">
        <v>0</v>
      </c>
      <c r="P249" s="129">
        <v>0</v>
      </c>
      <c r="Q249" s="129">
        <v>0</v>
      </c>
      <c r="R249" s="129">
        <v>0</v>
      </c>
      <c r="S249" s="129" t="s">
        <v>280</v>
      </c>
      <c r="T249" s="129" t="s">
        <v>521</v>
      </c>
    </row>
    <row r="250" spans="1:20">
      <c r="A250" s="34" t="s">
        <v>339</v>
      </c>
      <c r="B250" s="129">
        <v>9</v>
      </c>
      <c r="C250" s="129">
        <v>122880</v>
      </c>
      <c r="D250" s="129">
        <v>4500</v>
      </c>
      <c r="E250" s="129">
        <v>0</v>
      </c>
      <c r="F250" s="129">
        <v>0</v>
      </c>
      <c r="G250" s="129">
        <v>0</v>
      </c>
      <c r="H250" s="129">
        <v>0</v>
      </c>
      <c r="I250" s="129">
        <v>0</v>
      </c>
      <c r="J250" s="129">
        <v>0</v>
      </c>
      <c r="K250" s="129">
        <v>0</v>
      </c>
      <c r="L250" s="129">
        <v>0</v>
      </c>
      <c r="M250" s="129">
        <v>0</v>
      </c>
      <c r="N250" s="129">
        <v>0</v>
      </c>
      <c r="O250" s="129">
        <v>0</v>
      </c>
      <c r="P250" s="129">
        <v>0</v>
      </c>
      <c r="Q250" s="129">
        <v>0</v>
      </c>
      <c r="R250" s="129">
        <v>0</v>
      </c>
      <c r="S250" s="129" t="s">
        <v>280</v>
      </c>
      <c r="T250" s="129" t="s">
        <v>521</v>
      </c>
    </row>
    <row r="251" spans="1:20">
      <c r="A251" s="34" t="s">
        <v>339</v>
      </c>
      <c r="B251" s="129">
        <v>10</v>
      </c>
      <c r="C251" s="129">
        <v>245760</v>
      </c>
      <c r="D251" s="129">
        <v>5000</v>
      </c>
      <c r="E251" s="129">
        <v>0</v>
      </c>
      <c r="F251" s="129">
        <v>0</v>
      </c>
      <c r="G251" s="129">
        <v>0</v>
      </c>
      <c r="H251" s="129">
        <v>0</v>
      </c>
      <c r="I251" s="129">
        <v>0</v>
      </c>
      <c r="J251" s="129">
        <v>0</v>
      </c>
      <c r="K251" s="129">
        <v>0</v>
      </c>
      <c r="L251" s="129">
        <v>0</v>
      </c>
      <c r="M251" s="129">
        <v>0</v>
      </c>
      <c r="N251" s="129">
        <v>0</v>
      </c>
      <c r="O251" s="129">
        <v>0</v>
      </c>
      <c r="P251" s="129">
        <v>0</v>
      </c>
      <c r="Q251" s="129">
        <v>0</v>
      </c>
      <c r="R251" s="129">
        <v>0</v>
      </c>
      <c r="S251" s="129" t="s">
        <v>280</v>
      </c>
      <c r="T251" s="129" t="s">
        <v>521</v>
      </c>
    </row>
    <row r="252" spans="1:20">
      <c r="A252" s="34" t="s">
        <v>340</v>
      </c>
      <c r="B252" s="129">
        <v>1</v>
      </c>
      <c r="C252" s="129">
        <v>0</v>
      </c>
      <c r="D252" s="129">
        <v>0</v>
      </c>
      <c r="E252" s="129">
        <v>0</v>
      </c>
      <c r="F252" s="129">
        <v>500</v>
      </c>
      <c r="G252" s="129">
        <v>0</v>
      </c>
      <c r="H252" s="129">
        <v>0</v>
      </c>
      <c r="I252" s="129">
        <v>0</v>
      </c>
      <c r="J252" s="129">
        <v>0</v>
      </c>
      <c r="K252" s="129">
        <v>0</v>
      </c>
      <c r="L252" s="129">
        <v>0</v>
      </c>
      <c r="M252" s="129">
        <v>0</v>
      </c>
      <c r="N252" s="129">
        <v>0</v>
      </c>
      <c r="O252" s="129">
        <v>0</v>
      </c>
      <c r="P252" s="129">
        <v>0</v>
      </c>
      <c r="Q252" s="129">
        <v>0</v>
      </c>
      <c r="R252" s="129">
        <v>0</v>
      </c>
      <c r="S252" s="129">
        <v>20</v>
      </c>
      <c r="T252" s="129">
        <v>240</v>
      </c>
    </row>
    <row r="253" spans="1:20">
      <c r="A253" s="34" t="s">
        <v>340</v>
      </c>
      <c r="B253" s="129">
        <v>2</v>
      </c>
      <c r="C253" s="129">
        <v>960</v>
      </c>
      <c r="D253" s="129">
        <v>0</v>
      </c>
      <c r="E253" s="129">
        <v>0</v>
      </c>
      <c r="F253" s="129">
        <v>1000</v>
      </c>
      <c r="G253" s="129">
        <v>0</v>
      </c>
      <c r="H253" s="129">
        <v>0</v>
      </c>
      <c r="I253" s="129">
        <v>0</v>
      </c>
      <c r="J253" s="129">
        <v>0</v>
      </c>
      <c r="K253" s="129">
        <v>0</v>
      </c>
      <c r="L253" s="129">
        <v>0</v>
      </c>
      <c r="M253" s="129">
        <v>0</v>
      </c>
      <c r="N253" s="129">
        <v>0</v>
      </c>
      <c r="O253" s="129">
        <v>0</v>
      </c>
      <c r="P253" s="129">
        <v>0</v>
      </c>
      <c r="Q253" s="129">
        <v>0</v>
      </c>
      <c r="R253" s="129">
        <v>0</v>
      </c>
      <c r="S253" s="129" t="s">
        <v>280</v>
      </c>
      <c r="T253" s="129" t="s">
        <v>519</v>
      </c>
    </row>
    <row r="254" spans="1:20">
      <c r="A254" s="34" t="s">
        <v>340</v>
      </c>
      <c r="B254" s="129">
        <v>3</v>
      </c>
      <c r="C254" s="129">
        <v>1920</v>
      </c>
      <c r="D254" s="129">
        <v>0</v>
      </c>
      <c r="E254" s="129">
        <v>0</v>
      </c>
      <c r="F254" s="129">
        <v>1500</v>
      </c>
      <c r="G254" s="129">
        <v>0</v>
      </c>
      <c r="H254" s="129">
        <v>0</v>
      </c>
      <c r="I254" s="129">
        <v>0</v>
      </c>
      <c r="J254" s="129">
        <v>0</v>
      </c>
      <c r="K254" s="129">
        <v>0</v>
      </c>
      <c r="L254" s="129">
        <v>0</v>
      </c>
      <c r="M254" s="129">
        <v>0</v>
      </c>
      <c r="N254" s="129">
        <v>0</v>
      </c>
      <c r="O254" s="129">
        <v>0</v>
      </c>
      <c r="P254" s="129">
        <v>0</v>
      </c>
      <c r="Q254" s="129">
        <v>0</v>
      </c>
      <c r="R254" s="129">
        <v>0</v>
      </c>
      <c r="S254" s="129" t="s">
        <v>280</v>
      </c>
      <c r="T254" s="129" t="s">
        <v>519</v>
      </c>
    </row>
    <row r="255" spans="1:20">
      <c r="A255" s="34" t="s">
        <v>340</v>
      </c>
      <c r="B255" s="129">
        <v>4</v>
      </c>
      <c r="C255" s="129">
        <v>3840</v>
      </c>
      <c r="D255" s="129">
        <v>0</v>
      </c>
      <c r="E255" s="129">
        <v>0</v>
      </c>
      <c r="F255" s="129">
        <v>2000</v>
      </c>
      <c r="G255" s="129">
        <v>0</v>
      </c>
      <c r="H255" s="129">
        <v>0</v>
      </c>
      <c r="I255" s="129">
        <v>0</v>
      </c>
      <c r="J255" s="129">
        <v>0</v>
      </c>
      <c r="K255" s="129">
        <v>0</v>
      </c>
      <c r="L255" s="129">
        <v>0</v>
      </c>
      <c r="M255" s="129">
        <v>0</v>
      </c>
      <c r="N255" s="129">
        <v>0</v>
      </c>
      <c r="O255" s="129">
        <v>0</v>
      </c>
      <c r="P255" s="129">
        <v>0</v>
      </c>
      <c r="Q255" s="129">
        <v>0</v>
      </c>
      <c r="R255" s="129">
        <v>0</v>
      </c>
      <c r="S255" s="129" t="s">
        <v>280</v>
      </c>
      <c r="T255" s="129" t="s">
        <v>521</v>
      </c>
    </row>
    <row r="256" spans="1:20">
      <c r="A256" s="34" t="s">
        <v>340</v>
      </c>
      <c r="B256" s="129">
        <v>5</v>
      </c>
      <c r="C256" s="129">
        <v>7680</v>
      </c>
      <c r="D256" s="129">
        <v>0</v>
      </c>
      <c r="E256" s="129">
        <v>0</v>
      </c>
      <c r="F256" s="129">
        <v>2500</v>
      </c>
      <c r="G256" s="129">
        <v>0</v>
      </c>
      <c r="H256" s="129">
        <v>0</v>
      </c>
      <c r="I256" s="129">
        <v>0</v>
      </c>
      <c r="J256" s="129">
        <v>0</v>
      </c>
      <c r="K256" s="129">
        <v>0</v>
      </c>
      <c r="L256" s="129">
        <v>0</v>
      </c>
      <c r="M256" s="129">
        <v>0</v>
      </c>
      <c r="N256" s="129">
        <v>0</v>
      </c>
      <c r="O256" s="129">
        <v>0</v>
      </c>
      <c r="P256" s="129">
        <v>0</v>
      </c>
      <c r="Q256" s="129">
        <v>0</v>
      </c>
      <c r="R256" s="129">
        <v>0</v>
      </c>
      <c r="S256" s="129" t="s">
        <v>280</v>
      </c>
      <c r="T256" s="129" t="s">
        <v>521</v>
      </c>
    </row>
    <row r="257" spans="1:20">
      <c r="A257" s="34" t="s">
        <v>340</v>
      </c>
      <c r="B257" s="129">
        <v>6</v>
      </c>
      <c r="C257" s="129">
        <v>15360</v>
      </c>
      <c r="D257" s="129">
        <v>0</v>
      </c>
      <c r="E257" s="129">
        <v>0</v>
      </c>
      <c r="F257" s="129">
        <v>3000</v>
      </c>
      <c r="G257" s="129">
        <v>0</v>
      </c>
      <c r="H257" s="129">
        <v>0</v>
      </c>
      <c r="I257" s="129">
        <v>0</v>
      </c>
      <c r="J257" s="129">
        <v>0</v>
      </c>
      <c r="K257" s="129">
        <v>0</v>
      </c>
      <c r="L257" s="129">
        <v>0</v>
      </c>
      <c r="M257" s="129">
        <v>0</v>
      </c>
      <c r="N257" s="129">
        <v>0</v>
      </c>
      <c r="O257" s="129">
        <v>0</v>
      </c>
      <c r="P257" s="129">
        <v>0</v>
      </c>
      <c r="Q257" s="129">
        <v>0</v>
      </c>
      <c r="R257" s="129">
        <v>0</v>
      </c>
      <c r="S257" s="129" t="s">
        <v>280</v>
      </c>
      <c r="T257" s="129" t="s">
        <v>521</v>
      </c>
    </row>
    <row r="258" spans="1:20">
      <c r="A258" s="34" t="s">
        <v>340</v>
      </c>
      <c r="B258" s="129">
        <v>7</v>
      </c>
      <c r="C258" s="129">
        <v>30720</v>
      </c>
      <c r="D258" s="129">
        <v>0</v>
      </c>
      <c r="E258" s="129">
        <v>0</v>
      </c>
      <c r="F258" s="129">
        <v>3500</v>
      </c>
      <c r="G258" s="129">
        <v>0</v>
      </c>
      <c r="H258" s="129">
        <v>0</v>
      </c>
      <c r="I258" s="129">
        <v>0</v>
      </c>
      <c r="J258" s="129">
        <v>0</v>
      </c>
      <c r="K258" s="129">
        <v>0</v>
      </c>
      <c r="L258" s="129">
        <v>0</v>
      </c>
      <c r="M258" s="129">
        <v>0</v>
      </c>
      <c r="N258" s="129">
        <v>0</v>
      </c>
      <c r="O258" s="129">
        <v>0</v>
      </c>
      <c r="P258" s="129">
        <v>0</v>
      </c>
      <c r="Q258" s="129">
        <v>0</v>
      </c>
      <c r="R258" s="129">
        <v>0</v>
      </c>
      <c r="S258" s="129" t="s">
        <v>280</v>
      </c>
      <c r="T258" s="129" t="s">
        <v>521</v>
      </c>
    </row>
    <row r="259" spans="1:20">
      <c r="A259" s="34" t="s">
        <v>340</v>
      </c>
      <c r="B259" s="129">
        <v>8</v>
      </c>
      <c r="C259" s="129">
        <v>61440</v>
      </c>
      <c r="D259" s="129">
        <v>0</v>
      </c>
      <c r="E259" s="129">
        <v>0</v>
      </c>
      <c r="F259" s="129">
        <v>4000</v>
      </c>
      <c r="G259" s="129">
        <v>0</v>
      </c>
      <c r="H259" s="129">
        <v>0</v>
      </c>
      <c r="I259" s="129">
        <v>0</v>
      </c>
      <c r="J259" s="129">
        <v>0</v>
      </c>
      <c r="K259" s="129">
        <v>0</v>
      </c>
      <c r="L259" s="129">
        <v>0</v>
      </c>
      <c r="M259" s="129">
        <v>0</v>
      </c>
      <c r="N259" s="129">
        <v>0</v>
      </c>
      <c r="O259" s="129">
        <v>0</v>
      </c>
      <c r="P259" s="129">
        <v>0</v>
      </c>
      <c r="Q259" s="129">
        <v>0</v>
      </c>
      <c r="R259" s="129">
        <v>0</v>
      </c>
      <c r="S259" s="129" t="s">
        <v>280</v>
      </c>
      <c r="T259" s="129" t="s">
        <v>521</v>
      </c>
    </row>
    <row r="260" spans="1:20">
      <c r="A260" s="34" t="s">
        <v>340</v>
      </c>
      <c r="B260" s="129">
        <v>9</v>
      </c>
      <c r="C260" s="129">
        <v>122880</v>
      </c>
      <c r="D260" s="129">
        <v>0</v>
      </c>
      <c r="E260" s="129">
        <v>0</v>
      </c>
      <c r="F260" s="129">
        <v>4500</v>
      </c>
      <c r="G260" s="129">
        <v>0</v>
      </c>
      <c r="H260" s="129">
        <v>0</v>
      </c>
      <c r="I260" s="129">
        <v>0</v>
      </c>
      <c r="J260" s="129">
        <v>0</v>
      </c>
      <c r="K260" s="129">
        <v>0</v>
      </c>
      <c r="L260" s="129">
        <v>0</v>
      </c>
      <c r="M260" s="129">
        <v>0</v>
      </c>
      <c r="N260" s="129">
        <v>0</v>
      </c>
      <c r="O260" s="129">
        <v>0</v>
      </c>
      <c r="P260" s="129">
        <v>0</v>
      </c>
      <c r="Q260" s="129">
        <v>0</v>
      </c>
      <c r="R260" s="129">
        <v>0</v>
      </c>
      <c r="S260" s="129" t="s">
        <v>280</v>
      </c>
      <c r="T260" s="129" t="s">
        <v>521</v>
      </c>
    </row>
    <row r="261" spans="1:20">
      <c r="A261" s="34" t="s">
        <v>340</v>
      </c>
      <c r="B261" s="129">
        <v>10</v>
      </c>
      <c r="C261" s="129">
        <v>245760</v>
      </c>
      <c r="D261" s="129">
        <v>0</v>
      </c>
      <c r="E261" s="129">
        <v>0</v>
      </c>
      <c r="F261" s="129">
        <v>5000</v>
      </c>
      <c r="G261" s="129">
        <v>0</v>
      </c>
      <c r="H261" s="129">
        <v>0</v>
      </c>
      <c r="I261" s="129">
        <v>0</v>
      </c>
      <c r="J261" s="129">
        <v>0</v>
      </c>
      <c r="K261" s="129">
        <v>0</v>
      </c>
      <c r="L261" s="129">
        <v>0</v>
      </c>
      <c r="M261" s="129">
        <v>0</v>
      </c>
      <c r="N261" s="129">
        <v>0</v>
      </c>
      <c r="O261" s="129">
        <v>0</v>
      </c>
      <c r="P261" s="129">
        <v>0</v>
      </c>
      <c r="Q261" s="129">
        <v>0</v>
      </c>
      <c r="R261" s="129">
        <v>0</v>
      </c>
      <c r="S261" s="129">
        <v>20</v>
      </c>
      <c r="T261" s="129" t="s">
        <v>521</v>
      </c>
    </row>
    <row r="262" spans="1:20">
      <c r="A262" s="34" t="s">
        <v>341</v>
      </c>
      <c r="B262" s="129">
        <v>1</v>
      </c>
      <c r="C262" s="129">
        <v>0</v>
      </c>
      <c r="D262" s="129">
        <v>0</v>
      </c>
      <c r="E262" s="129">
        <v>0</v>
      </c>
      <c r="F262" s="129">
        <v>0</v>
      </c>
      <c r="G262" s="129">
        <v>0</v>
      </c>
      <c r="H262" s="129">
        <v>500</v>
      </c>
      <c r="I262" s="129">
        <v>0</v>
      </c>
      <c r="J262" s="129">
        <v>0</v>
      </c>
      <c r="K262" s="129">
        <v>0</v>
      </c>
      <c r="L262" s="129">
        <v>0</v>
      </c>
      <c r="M262" s="129">
        <v>0</v>
      </c>
      <c r="N262" s="129">
        <v>0</v>
      </c>
      <c r="O262" s="129">
        <v>0</v>
      </c>
      <c r="P262" s="129">
        <v>0</v>
      </c>
      <c r="Q262" s="129">
        <v>0</v>
      </c>
      <c r="R262" s="129">
        <v>0</v>
      </c>
      <c r="S262" s="129">
        <v>20</v>
      </c>
      <c r="T262" s="129">
        <v>240</v>
      </c>
    </row>
    <row r="263" spans="1:20">
      <c r="A263" s="34" t="s">
        <v>341</v>
      </c>
      <c r="B263" s="129">
        <v>2</v>
      </c>
      <c r="C263" s="129">
        <v>960</v>
      </c>
      <c r="D263" s="129">
        <v>0</v>
      </c>
      <c r="E263" s="129">
        <v>0</v>
      </c>
      <c r="F263" s="129">
        <v>0</v>
      </c>
      <c r="G263" s="129">
        <v>0</v>
      </c>
      <c r="H263" s="129">
        <v>1000</v>
      </c>
      <c r="I263" s="129">
        <v>0</v>
      </c>
      <c r="J263" s="129">
        <v>0</v>
      </c>
      <c r="K263" s="129">
        <v>0</v>
      </c>
      <c r="L263" s="129">
        <v>0</v>
      </c>
      <c r="M263" s="129">
        <v>0</v>
      </c>
      <c r="N263" s="129">
        <v>0</v>
      </c>
      <c r="O263" s="129">
        <v>0</v>
      </c>
      <c r="P263" s="129">
        <v>0</v>
      </c>
      <c r="Q263" s="129">
        <v>0</v>
      </c>
      <c r="R263" s="129">
        <v>0</v>
      </c>
      <c r="S263" s="129" t="s">
        <v>280</v>
      </c>
      <c r="T263" s="129" t="s">
        <v>519</v>
      </c>
    </row>
    <row r="264" spans="1:20">
      <c r="A264" s="34" t="s">
        <v>341</v>
      </c>
      <c r="B264" s="129">
        <v>3</v>
      </c>
      <c r="C264" s="129">
        <v>1920</v>
      </c>
      <c r="D264" s="129">
        <v>0</v>
      </c>
      <c r="E264" s="129">
        <v>0</v>
      </c>
      <c r="F264" s="129">
        <v>0</v>
      </c>
      <c r="G264" s="129">
        <v>0</v>
      </c>
      <c r="H264" s="129">
        <v>1500</v>
      </c>
      <c r="I264" s="129">
        <v>0</v>
      </c>
      <c r="J264" s="129">
        <v>0</v>
      </c>
      <c r="K264" s="129">
        <v>0</v>
      </c>
      <c r="L264" s="129">
        <v>0</v>
      </c>
      <c r="M264" s="129">
        <v>0</v>
      </c>
      <c r="N264" s="129">
        <v>0</v>
      </c>
      <c r="O264" s="129">
        <v>0</v>
      </c>
      <c r="P264" s="129">
        <v>0</v>
      </c>
      <c r="Q264" s="129">
        <v>0</v>
      </c>
      <c r="R264" s="129">
        <v>0</v>
      </c>
      <c r="S264" s="129" t="s">
        <v>280</v>
      </c>
      <c r="T264" s="129" t="s">
        <v>519</v>
      </c>
    </row>
    <row r="265" spans="1:20">
      <c r="A265" s="34" t="s">
        <v>341</v>
      </c>
      <c r="B265" s="129">
        <v>4</v>
      </c>
      <c r="C265" s="129">
        <v>3840</v>
      </c>
      <c r="D265" s="129">
        <v>0</v>
      </c>
      <c r="E265" s="129">
        <v>0</v>
      </c>
      <c r="F265" s="129">
        <v>0</v>
      </c>
      <c r="G265" s="129">
        <v>0</v>
      </c>
      <c r="H265" s="129">
        <v>2000</v>
      </c>
      <c r="I265" s="129">
        <v>0</v>
      </c>
      <c r="J265" s="129">
        <v>0</v>
      </c>
      <c r="K265" s="129">
        <v>0</v>
      </c>
      <c r="L265" s="129">
        <v>0</v>
      </c>
      <c r="M265" s="129">
        <v>0</v>
      </c>
      <c r="N265" s="129">
        <v>0</v>
      </c>
      <c r="O265" s="129">
        <v>0</v>
      </c>
      <c r="P265" s="129">
        <v>0</v>
      </c>
      <c r="Q265" s="129">
        <v>0</v>
      </c>
      <c r="R265" s="129">
        <v>0</v>
      </c>
      <c r="S265" s="129" t="s">
        <v>280</v>
      </c>
      <c r="T265" s="129" t="s">
        <v>521</v>
      </c>
    </row>
    <row r="266" spans="1:20">
      <c r="A266" s="34" t="s">
        <v>341</v>
      </c>
      <c r="B266" s="129">
        <v>5</v>
      </c>
      <c r="C266" s="129">
        <v>7680</v>
      </c>
      <c r="D266" s="129">
        <v>0</v>
      </c>
      <c r="E266" s="129">
        <v>0</v>
      </c>
      <c r="F266" s="129">
        <v>0</v>
      </c>
      <c r="G266" s="129">
        <v>0</v>
      </c>
      <c r="H266" s="129">
        <v>2500</v>
      </c>
      <c r="I266" s="129">
        <v>0</v>
      </c>
      <c r="J266" s="129">
        <v>0</v>
      </c>
      <c r="K266" s="129">
        <v>0</v>
      </c>
      <c r="L266" s="129">
        <v>0</v>
      </c>
      <c r="M266" s="129">
        <v>0</v>
      </c>
      <c r="N266" s="129">
        <v>0</v>
      </c>
      <c r="O266" s="129">
        <v>0</v>
      </c>
      <c r="P266" s="129">
        <v>0</v>
      </c>
      <c r="Q266" s="129">
        <v>0</v>
      </c>
      <c r="R266" s="129">
        <v>0</v>
      </c>
      <c r="S266" s="129" t="s">
        <v>280</v>
      </c>
      <c r="T266" s="129" t="s">
        <v>521</v>
      </c>
    </row>
    <row r="267" spans="1:20">
      <c r="A267" s="34" t="s">
        <v>341</v>
      </c>
      <c r="B267" s="129">
        <v>6</v>
      </c>
      <c r="C267" s="129">
        <v>15360</v>
      </c>
      <c r="D267" s="129">
        <v>0</v>
      </c>
      <c r="E267" s="129">
        <v>0</v>
      </c>
      <c r="F267" s="129">
        <v>0</v>
      </c>
      <c r="G267" s="129">
        <v>0</v>
      </c>
      <c r="H267" s="129">
        <v>3000</v>
      </c>
      <c r="I267" s="129">
        <v>0</v>
      </c>
      <c r="J267" s="129">
        <v>0</v>
      </c>
      <c r="K267" s="129">
        <v>0</v>
      </c>
      <c r="L267" s="129">
        <v>0</v>
      </c>
      <c r="M267" s="129">
        <v>0</v>
      </c>
      <c r="N267" s="129">
        <v>0</v>
      </c>
      <c r="O267" s="129">
        <v>0</v>
      </c>
      <c r="P267" s="129">
        <v>0</v>
      </c>
      <c r="Q267" s="129">
        <v>0</v>
      </c>
      <c r="R267" s="129">
        <v>0</v>
      </c>
      <c r="S267" s="129" t="s">
        <v>280</v>
      </c>
      <c r="T267" s="129" t="s">
        <v>521</v>
      </c>
    </row>
    <row r="268" spans="1:20">
      <c r="A268" s="34" t="s">
        <v>341</v>
      </c>
      <c r="B268" s="129">
        <v>7</v>
      </c>
      <c r="C268" s="129">
        <v>30720</v>
      </c>
      <c r="D268" s="129">
        <v>0</v>
      </c>
      <c r="E268" s="129">
        <v>0</v>
      </c>
      <c r="F268" s="129">
        <v>0</v>
      </c>
      <c r="G268" s="129">
        <v>0</v>
      </c>
      <c r="H268" s="129">
        <v>3500</v>
      </c>
      <c r="I268" s="129">
        <v>0</v>
      </c>
      <c r="J268" s="129">
        <v>0</v>
      </c>
      <c r="K268" s="129">
        <v>0</v>
      </c>
      <c r="L268" s="129">
        <v>0</v>
      </c>
      <c r="M268" s="129">
        <v>0</v>
      </c>
      <c r="N268" s="129">
        <v>0</v>
      </c>
      <c r="O268" s="129">
        <v>0</v>
      </c>
      <c r="P268" s="129">
        <v>0</v>
      </c>
      <c r="Q268" s="129">
        <v>0</v>
      </c>
      <c r="R268" s="129">
        <v>0</v>
      </c>
      <c r="S268" s="129" t="s">
        <v>280</v>
      </c>
      <c r="T268" s="129" t="s">
        <v>521</v>
      </c>
    </row>
    <row r="269" spans="1:20">
      <c r="A269" s="34" t="s">
        <v>341</v>
      </c>
      <c r="B269" s="129">
        <v>8</v>
      </c>
      <c r="C269" s="129">
        <v>61440</v>
      </c>
      <c r="D269" s="129">
        <v>0</v>
      </c>
      <c r="E269" s="129">
        <v>0</v>
      </c>
      <c r="F269" s="129">
        <v>0</v>
      </c>
      <c r="G269" s="129">
        <v>0</v>
      </c>
      <c r="H269" s="129">
        <v>4000</v>
      </c>
      <c r="I269" s="129">
        <v>0</v>
      </c>
      <c r="J269" s="129">
        <v>0</v>
      </c>
      <c r="K269" s="129">
        <v>0</v>
      </c>
      <c r="L269" s="129">
        <v>0</v>
      </c>
      <c r="M269" s="129">
        <v>0</v>
      </c>
      <c r="N269" s="129">
        <v>0</v>
      </c>
      <c r="O269" s="129">
        <v>0</v>
      </c>
      <c r="P269" s="129">
        <v>0</v>
      </c>
      <c r="Q269" s="129">
        <v>0</v>
      </c>
      <c r="R269" s="129">
        <v>0</v>
      </c>
      <c r="S269" s="129" t="s">
        <v>280</v>
      </c>
      <c r="T269" s="129" t="s">
        <v>521</v>
      </c>
    </row>
    <row r="270" spans="1:20">
      <c r="A270" s="34" t="s">
        <v>341</v>
      </c>
      <c r="B270" s="129">
        <v>9</v>
      </c>
      <c r="C270" s="129">
        <v>122880</v>
      </c>
      <c r="D270" s="129">
        <v>0</v>
      </c>
      <c r="E270" s="129">
        <v>0</v>
      </c>
      <c r="F270" s="129">
        <v>0</v>
      </c>
      <c r="G270" s="129">
        <v>0</v>
      </c>
      <c r="H270" s="129">
        <v>4500</v>
      </c>
      <c r="I270" s="129">
        <v>0</v>
      </c>
      <c r="J270" s="129">
        <v>0</v>
      </c>
      <c r="K270" s="129">
        <v>0</v>
      </c>
      <c r="L270" s="129">
        <v>0</v>
      </c>
      <c r="M270" s="129">
        <v>0</v>
      </c>
      <c r="N270" s="129">
        <v>0</v>
      </c>
      <c r="O270" s="129">
        <v>0</v>
      </c>
      <c r="P270" s="129">
        <v>0</v>
      </c>
      <c r="Q270" s="129">
        <v>0</v>
      </c>
      <c r="R270" s="129">
        <v>0</v>
      </c>
      <c r="S270" s="129" t="s">
        <v>280</v>
      </c>
      <c r="T270" s="129" t="s">
        <v>521</v>
      </c>
    </row>
    <row r="271" spans="1:20">
      <c r="A271" s="34" t="s">
        <v>341</v>
      </c>
      <c r="B271" s="129">
        <v>10</v>
      </c>
      <c r="C271" s="129">
        <v>245760</v>
      </c>
      <c r="D271" s="129">
        <v>0</v>
      </c>
      <c r="E271" s="129">
        <v>0</v>
      </c>
      <c r="F271" s="129">
        <v>0</v>
      </c>
      <c r="G271" s="129">
        <v>0</v>
      </c>
      <c r="H271" s="129">
        <v>5000</v>
      </c>
      <c r="I271" s="129">
        <v>0</v>
      </c>
      <c r="J271" s="129">
        <v>0</v>
      </c>
      <c r="K271" s="129">
        <v>0</v>
      </c>
      <c r="L271" s="129">
        <v>0</v>
      </c>
      <c r="M271" s="129">
        <v>0</v>
      </c>
      <c r="N271" s="129">
        <v>0</v>
      </c>
      <c r="O271" s="129">
        <v>0</v>
      </c>
      <c r="P271" s="129">
        <v>0</v>
      </c>
      <c r="Q271" s="129">
        <v>0</v>
      </c>
      <c r="R271" s="129">
        <v>0</v>
      </c>
      <c r="S271" s="129" t="s">
        <v>280</v>
      </c>
      <c r="T271" s="129" t="s">
        <v>521</v>
      </c>
    </row>
    <row r="272" spans="1:20">
      <c r="A272" s="34" t="s">
        <v>342</v>
      </c>
      <c r="B272" s="129">
        <v>1</v>
      </c>
      <c r="C272" s="129">
        <v>0</v>
      </c>
      <c r="D272" s="129">
        <v>0</v>
      </c>
      <c r="E272" s="129">
        <v>0</v>
      </c>
      <c r="F272" s="129">
        <v>0</v>
      </c>
      <c r="G272" s="129">
        <v>0</v>
      </c>
      <c r="H272" s="129">
        <v>0</v>
      </c>
      <c r="I272" s="129">
        <v>0</v>
      </c>
      <c r="J272" s="130">
        <v>0.06</v>
      </c>
      <c r="K272" s="129">
        <v>0</v>
      </c>
      <c r="L272" s="129">
        <v>0</v>
      </c>
      <c r="M272" s="129">
        <v>0</v>
      </c>
      <c r="N272" s="129">
        <v>0</v>
      </c>
      <c r="O272" s="129">
        <v>0</v>
      </c>
      <c r="P272" s="129">
        <v>0</v>
      </c>
      <c r="Q272" s="129">
        <v>0</v>
      </c>
      <c r="R272" s="129">
        <v>0</v>
      </c>
      <c r="S272" s="129">
        <v>20</v>
      </c>
      <c r="T272" s="129">
        <v>240</v>
      </c>
    </row>
    <row r="273" spans="1:20">
      <c r="A273" s="34" t="s">
        <v>342</v>
      </c>
      <c r="B273" s="129">
        <v>2</v>
      </c>
      <c r="C273" s="129">
        <v>960</v>
      </c>
      <c r="D273" s="129">
        <v>0</v>
      </c>
      <c r="E273" s="129">
        <v>0</v>
      </c>
      <c r="F273" s="129">
        <v>0</v>
      </c>
      <c r="G273" s="129">
        <v>0</v>
      </c>
      <c r="H273" s="129">
        <v>0</v>
      </c>
      <c r="I273" s="129">
        <v>0</v>
      </c>
      <c r="J273" s="130">
        <v>0.12</v>
      </c>
      <c r="K273" s="129">
        <v>0</v>
      </c>
      <c r="L273" s="129">
        <v>0</v>
      </c>
      <c r="M273" s="129">
        <v>0</v>
      </c>
      <c r="N273" s="129">
        <v>0</v>
      </c>
      <c r="O273" s="129">
        <v>0</v>
      </c>
      <c r="P273" s="129">
        <v>0</v>
      </c>
      <c r="Q273" s="129">
        <v>0</v>
      </c>
      <c r="R273" s="129">
        <v>0</v>
      </c>
      <c r="S273" s="129" t="s">
        <v>280</v>
      </c>
      <c r="T273" s="129" t="s">
        <v>519</v>
      </c>
    </row>
    <row r="274" spans="1:20">
      <c r="A274" s="34" t="s">
        <v>342</v>
      </c>
      <c r="B274" s="129">
        <v>3</v>
      </c>
      <c r="C274" s="129">
        <v>1920</v>
      </c>
      <c r="D274" s="129">
        <v>0</v>
      </c>
      <c r="E274" s="129">
        <v>0</v>
      </c>
      <c r="F274" s="129">
        <v>0</v>
      </c>
      <c r="G274" s="129">
        <v>0</v>
      </c>
      <c r="H274" s="129">
        <v>0</v>
      </c>
      <c r="I274" s="129">
        <v>0</v>
      </c>
      <c r="J274" s="130">
        <v>0.18</v>
      </c>
      <c r="K274" s="129">
        <v>0</v>
      </c>
      <c r="L274" s="129">
        <v>0</v>
      </c>
      <c r="M274" s="129">
        <v>0</v>
      </c>
      <c r="N274" s="129">
        <v>0</v>
      </c>
      <c r="O274" s="129">
        <v>0</v>
      </c>
      <c r="P274" s="129">
        <v>0</v>
      </c>
      <c r="Q274" s="129">
        <v>0</v>
      </c>
      <c r="R274" s="129">
        <v>0</v>
      </c>
      <c r="S274" s="129" t="s">
        <v>280</v>
      </c>
      <c r="T274" s="129" t="s">
        <v>519</v>
      </c>
    </row>
    <row r="275" spans="1:20">
      <c r="A275" s="34" t="s">
        <v>342</v>
      </c>
      <c r="B275" s="129">
        <v>4</v>
      </c>
      <c r="C275" s="129">
        <v>3840</v>
      </c>
      <c r="D275" s="129">
        <v>0</v>
      </c>
      <c r="E275" s="129">
        <v>0</v>
      </c>
      <c r="F275" s="129">
        <v>0</v>
      </c>
      <c r="G275" s="129">
        <v>0</v>
      </c>
      <c r="H275" s="129">
        <v>0</v>
      </c>
      <c r="I275" s="129">
        <v>0</v>
      </c>
      <c r="J275" s="130">
        <v>0.24</v>
      </c>
      <c r="K275" s="129">
        <v>0</v>
      </c>
      <c r="L275" s="129">
        <v>0</v>
      </c>
      <c r="M275" s="129">
        <v>0</v>
      </c>
      <c r="N275" s="129">
        <v>0</v>
      </c>
      <c r="O275" s="129">
        <v>0</v>
      </c>
      <c r="P275" s="129">
        <v>0</v>
      </c>
      <c r="Q275" s="129">
        <v>0</v>
      </c>
      <c r="R275" s="129">
        <v>0</v>
      </c>
      <c r="S275" s="129" t="s">
        <v>280</v>
      </c>
      <c r="T275" s="129" t="s">
        <v>521</v>
      </c>
    </row>
    <row r="276" spans="1:20">
      <c r="A276" s="34" t="s">
        <v>342</v>
      </c>
      <c r="B276" s="129">
        <v>5</v>
      </c>
      <c r="C276" s="129">
        <v>7680</v>
      </c>
      <c r="D276" s="129">
        <v>0</v>
      </c>
      <c r="E276" s="129">
        <v>0</v>
      </c>
      <c r="F276" s="129">
        <v>0</v>
      </c>
      <c r="G276" s="129">
        <v>0</v>
      </c>
      <c r="H276" s="129">
        <v>0</v>
      </c>
      <c r="I276" s="129">
        <v>0</v>
      </c>
      <c r="J276" s="130">
        <v>0.3</v>
      </c>
      <c r="K276" s="129">
        <v>0</v>
      </c>
      <c r="L276" s="129">
        <v>0</v>
      </c>
      <c r="M276" s="129">
        <v>0</v>
      </c>
      <c r="N276" s="129">
        <v>0</v>
      </c>
      <c r="O276" s="129">
        <v>0</v>
      </c>
      <c r="P276" s="129">
        <v>0</v>
      </c>
      <c r="Q276" s="129">
        <v>0</v>
      </c>
      <c r="R276" s="129">
        <v>0</v>
      </c>
      <c r="S276" s="129" t="s">
        <v>280</v>
      </c>
      <c r="T276" s="129" t="s">
        <v>521</v>
      </c>
    </row>
    <row r="277" spans="1:20">
      <c r="A277" s="34" t="s">
        <v>342</v>
      </c>
      <c r="B277" s="129">
        <v>6</v>
      </c>
      <c r="C277" s="129">
        <v>15360</v>
      </c>
      <c r="D277" s="129">
        <v>0</v>
      </c>
      <c r="E277" s="129">
        <v>0</v>
      </c>
      <c r="F277" s="129">
        <v>0</v>
      </c>
      <c r="G277" s="129">
        <v>0</v>
      </c>
      <c r="H277" s="129">
        <v>0</v>
      </c>
      <c r="I277" s="129">
        <v>0</v>
      </c>
      <c r="J277" s="130">
        <v>0.36</v>
      </c>
      <c r="K277" s="129">
        <v>0</v>
      </c>
      <c r="L277" s="129">
        <v>0</v>
      </c>
      <c r="M277" s="129">
        <v>0</v>
      </c>
      <c r="N277" s="129">
        <v>0</v>
      </c>
      <c r="O277" s="129">
        <v>0</v>
      </c>
      <c r="P277" s="129">
        <v>0</v>
      </c>
      <c r="Q277" s="129">
        <v>0</v>
      </c>
      <c r="R277" s="129">
        <v>0</v>
      </c>
      <c r="S277" s="129" t="s">
        <v>280</v>
      </c>
      <c r="T277" s="129" t="s">
        <v>521</v>
      </c>
    </row>
    <row r="278" spans="1:20">
      <c r="A278" s="34" t="s">
        <v>342</v>
      </c>
      <c r="B278" s="129">
        <v>7</v>
      </c>
      <c r="C278" s="129">
        <v>30720</v>
      </c>
      <c r="D278" s="129">
        <v>0</v>
      </c>
      <c r="E278" s="129">
        <v>0</v>
      </c>
      <c r="F278" s="129">
        <v>0</v>
      </c>
      <c r="G278" s="129">
        <v>0</v>
      </c>
      <c r="H278" s="129">
        <v>0</v>
      </c>
      <c r="I278" s="129">
        <v>0</v>
      </c>
      <c r="J278" s="130">
        <v>0.42</v>
      </c>
      <c r="K278" s="129">
        <v>0</v>
      </c>
      <c r="L278" s="129">
        <v>0</v>
      </c>
      <c r="M278" s="129">
        <v>0</v>
      </c>
      <c r="N278" s="129">
        <v>0</v>
      </c>
      <c r="O278" s="129">
        <v>0</v>
      </c>
      <c r="P278" s="129">
        <v>0</v>
      </c>
      <c r="Q278" s="129">
        <v>0</v>
      </c>
      <c r="R278" s="129">
        <v>0</v>
      </c>
      <c r="S278" s="129" t="s">
        <v>280</v>
      </c>
      <c r="T278" s="129" t="s">
        <v>521</v>
      </c>
    </row>
    <row r="279" spans="1:20">
      <c r="A279" s="34" t="s">
        <v>342</v>
      </c>
      <c r="B279" s="129">
        <v>8</v>
      </c>
      <c r="C279" s="129">
        <v>61440</v>
      </c>
      <c r="D279" s="129">
        <v>0</v>
      </c>
      <c r="E279" s="129">
        <v>0</v>
      </c>
      <c r="F279" s="129">
        <v>0</v>
      </c>
      <c r="G279" s="129">
        <v>0</v>
      </c>
      <c r="H279" s="129">
        <v>0</v>
      </c>
      <c r="I279" s="129">
        <v>0</v>
      </c>
      <c r="J279" s="130">
        <v>0.48</v>
      </c>
      <c r="K279" s="129">
        <v>0</v>
      </c>
      <c r="L279" s="129">
        <v>0</v>
      </c>
      <c r="M279" s="129">
        <v>0</v>
      </c>
      <c r="N279" s="129">
        <v>0</v>
      </c>
      <c r="O279" s="129">
        <v>0</v>
      </c>
      <c r="P279" s="129">
        <v>0</v>
      </c>
      <c r="Q279" s="129">
        <v>0</v>
      </c>
      <c r="R279" s="129">
        <v>0</v>
      </c>
      <c r="S279" s="129" t="s">
        <v>280</v>
      </c>
      <c r="T279" s="129" t="s">
        <v>521</v>
      </c>
    </row>
    <row r="280" spans="1:20">
      <c r="A280" s="34" t="s">
        <v>342</v>
      </c>
      <c r="B280" s="129">
        <v>9</v>
      </c>
      <c r="C280" s="129">
        <v>122880</v>
      </c>
      <c r="D280" s="129">
        <v>0</v>
      </c>
      <c r="E280" s="129">
        <v>0</v>
      </c>
      <c r="F280" s="129">
        <v>0</v>
      </c>
      <c r="G280" s="129">
        <v>0</v>
      </c>
      <c r="H280" s="129">
        <v>0</v>
      </c>
      <c r="I280" s="129">
        <v>0</v>
      </c>
      <c r="J280" s="130">
        <v>0.54</v>
      </c>
      <c r="K280" s="129">
        <v>0</v>
      </c>
      <c r="L280" s="129">
        <v>0</v>
      </c>
      <c r="M280" s="129">
        <v>0</v>
      </c>
      <c r="N280" s="129">
        <v>0</v>
      </c>
      <c r="O280" s="129">
        <v>0</v>
      </c>
      <c r="P280" s="129">
        <v>0</v>
      </c>
      <c r="Q280" s="129">
        <v>0</v>
      </c>
      <c r="R280" s="129">
        <v>0</v>
      </c>
      <c r="S280" s="129" t="s">
        <v>280</v>
      </c>
      <c r="T280" s="129" t="s">
        <v>521</v>
      </c>
    </row>
    <row r="281" spans="1:20">
      <c r="A281" s="34" t="s">
        <v>342</v>
      </c>
      <c r="B281" s="129">
        <v>10</v>
      </c>
      <c r="C281" s="129">
        <v>245760</v>
      </c>
      <c r="D281" s="129">
        <v>0</v>
      </c>
      <c r="E281" s="129">
        <v>0</v>
      </c>
      <c r="F281" s="129">
        <v>0</v>
      </c>
      <c r="G281" s="129">
        <v>0</v>
      </c>
      <c r="H281" s="129">
        <v>0</v>
      </c>
      <c r="I281" s="129">
        <v>0</v>
      </c>
      <c r="J281" s="130">
        <v>0.6</v>
      </c>
      <c r="K281" s="129">
        <v>0</v>
      </c>
      <c r="L281" s="129">
        <v>0</v>
      </c>
      <c r="M281" s="129">
        <v>0</v>
      </c>
      <c r="N281" s="129">
        <v>0</v>
      </c>
      <c r="O281" s="129">
        <v>0</v>
      </c>
      <c r="P281" s="129">
        <v>0</v>
      </c>
      <c r="Q281" s="129">
        <v>0</v>
      </c>
      <c r="R281" s="129">
        <v>0</v>
      </c>
      <c r="S281" s="129" t="s">
        <v>280</v>
      </c>
      <c r="T281" s="129" t="s">
        <v>521</v>
      </c>
    </row>
    <row r="282" spans="1:20">
      <c r="A282" s="34" t="s">
        <v>343</v>
      </c>
      <c r="B282" s="129">
        <v>1</v>
      </c>
      <c r="C282" s="129">
        <v>0</v>
      </c>
      <c r="D282" s="129">
        <v>0</v>
      </c>
      <c r="E282" s="129">
        <v>0</v>
      </c>
      <c r="F282" s="129">
        <v>0</v>
      </c>
      <c r="G282" s="129">
        <v>0</v>
      </c>
      <c r="H282" s="129">
        <v>0</v>
      </c>
      <c r="I282" s="129">
        <v>0</v>
      </c>
      <c r="J282" s="129">
        <v>0</v>
      </c>
      <c r="K282" s="130">
        <v>0.04</v>
      </c>
      <c r="L282" s="129">
        <v>0</v>
      </c>
      <c r="M282" s="129">
        <v>0</v>
      </c>
      <c r="N282" s="129">
        <v>0</v>
      </c>
      <c r="O282" s="129">
        <v>0</v>
      </c>
      <c r="P282" s="129">
        <v>0</v>
      </c>
      <c r="Q282" s="129">
        <v>0</v>
      </c>
      <c r="R282" s="129">
        <v>0</v>
      </c>
      <c r="S282" s="129">
        <v>20</v>
      </c>
      <c r="T282" s="129">
        <v>240</v>
      </c>
    </row>
    <row r="283" spans="1:20">
      <c r="A283" s="34" t="s">
        <v>343</v>
      </c>
      <c r="B283" s="129">
        <v>2</v>
      </c>
      <c r="C283" s="129">
        <v>960</v>
      </c>
      <c r="D283" s="129">
        <v>0</v>
      </c>
      <c r="E283" s="129">
        <v>0</v>
      </c>
      <c r="F283" s="129">
        <v>0</v>
      </c>
      <c r="G283" s="129">
        <v>0</v>
      </c>
      <c r="H283" s="129">
        <v>0</v>
      </c>
      <c r="I283" s="129">
        <v>0</v>
      </c>
      <c r="J283" s="129">
        <v>0</v>
      </c>
      <c r="K283" s="130">
        <v>0.08</v>
      </c>
      <c r="L283" s="129">
        <v>0</v>
      </c>
      <c r="M283" s="129">
        <v>0</v>
      </c>
      <c r="N283" s="129">
        <v>0</v>
      </c>
      <c r="O283" s="129">
        <v>0</v>
      </c>
      <c r="P283" s="129">
        <v>0</v>
      </c>
      <c r="Q283" s="129">
        <v>0</v>
      </c>
      <c r="R283" s="129">
        <v>0</v>
      </c>
      <c r="S283" s="129" t="s">
        <v>280</v>
      </c>
      <c r="T283" s="129" t="s">
        <v>519</v>
      </c>
    </row>
    <row r="284" spans="1:20">
      <c r="A284" s="34" t="s">
        <v>343</v>
      </c>
      <c r="B284" s="129">
        <v>3</v>
      </c>
      <c r="C284" s="129">
        <v>1920</v>
      </c>
      <c r="D284" s="129">
        <v>0</v>
      </c>
      <c r="E284" s="129">
        <v>0</v>
      </c>
      <c r="F284" s="129">
        <v>0</v>
      </c>
      <c r="G284" s="129">
        <v>0</v>
      </c>
      <c r="H284" s="129">
        <v>0</v>
      </c>
      <c r="I284" s="129">
        <v>0</v>
      </c>
      <c r="J284" s="129">
        <v>0</v>
      </c>
      <c r="K284" s="130">
        <v>0.12</v>
      </c>
      <c r="L284" s="129">
        <v>0</v>
      </c>
      <c r="M284" s="129">
        <v>0</v>
      </c>
      <c r="N284" s="129">
        <v>0</v>
      </c>
      <c r="O284" s="129">
        <v>0</v>
      </c>
      <c r="P284" s="129">
        <v>0</v>
      </c>
      <c r="Q284" s="129">
        <v>0</v>
      </c>
      <c r="R284" s="129">
        <v>0</v>
      </c>
      <c r="S284" s="129" t="s">
        <v>280</v>
      </c>
      <c r="T284" s="129" t="s">
        <v>519</v>
      </c>
    </row>
    <row r="285" spans="1:20">
      <c r="A285" s="34" t="s">
        <v>343</v>
      </c>
      <c r="B285" s="129">
        <v>4</v>
      </c>
      <c r="C285" s="129">
        <v>3840</v>
      </c>
      <c r="D285" s="129">
        <v>0</v>
      </c>
      <c r="E285" s="129">
        <v>0</v>
      </c>
      <c r="F285" s="129">
        <v>0</v>
      </c>
      <c r="G285" s="129">
        <v>0</v>
      </c>
      <c r="H285" s="129">
        <v>0</v>
      </c>
      <c r="I285" s="129">
        <v>0</v>
      </c>
      <c r="J285" s="129">
        <v>0</v>
      </c>
      <c r="K285" s="130">
        <v>0.16</v>
      </c>
      <c r="L285" s="129">
        <v>0</v>
      </c>
      <c r="M285" s="129">
        <v>0</v>
      </c>
      <c r="N285" s="129">
        <v>0</v>
      </c>
      <c r="O285" s="129">
        <v>0</v>
      </c>
      <c r="P285" s="129">
        <v>0</v>
      </c>
      <c r="Q285" s="129">
        <v>0</v>
      </c>
      <c r="R285" s="129">
        <v>0</v>
      </c>
      <c r="S285" s="129" t="s">
        <v>280</v>
      </c>
      <c r="T285" s="129" t="s">
        <v>521</v>
      </c>
    </row>
    <row r="286" spans="1:20">
      <c r="A286" s="34" t="s">
        <v>343</v>
      </c>
      <c r="B286" s="129">
        <v>5</v>
      </c>
      <c r="C286" s="129">
        <v>7680</v>
      </c>
      <c r="D286" s="129">
        <v>0</v>
      </c>
      <c r="E286" s="129">
        <v>0</v>
      </c>
      <c r="F286" s="129">
        <v>0</v>
      </c>
      <c r="G286" s="129">
        <v>0</v>
      </c>
      <c r="H286" s="129">
        <v>0</v>
      </c>
      <c r="I286" s="129">
        <v>0</v>
      </c>
      <c r="J286" s="129">
        <v>0</v>
      </c>
      <c r="K286" s="130">
        <v>0.2</v>
      </c>
      <c r="L286" s="129">
        <v>0</v>
      </c>
      <c r="M286" s="129">
        <v>0</v>
      </c>
      <c r="N286" s="129">
        <v>0</v>
      </c>
      <c r="O286" s="129">
        <v>0</v>
      </c>
      <c r="P286" s="129">
        <v>0</v>
      </c>
      <c r="Q286" s="129">
        <v>0</v>
      </c>
      <c r="R286" s="129">
        <v>0</v>
      </c>
      <c r="S286" s="129" t="s">
        <v>280</v>
      </c>
      <c r="T286" s="129" t="s">
        <v>521</v>
      </c>
    </row>
    <row r="287" spans="1:20">
      <c r="A287" s="34" t="s">
        <v>343</v>
      </c>
      <c r="B287" s="129">
        <v>6</v>
      </c>
      <c r="C287" s="129">
        <v>15360</v>
      </c>
      <c r="D287" s="129">
        <v>0</v>
      </c>
      <c r="E287" s="129">
        <v>0</v>
      </c>
      <c r="F287" s="129">
        <v>0</v>
      </c>
      <c r="G287" s="129">
        <v>0</v>
      </c>
      <c r="H287" s="129">
        <v>0</v>
      </c>
      <c r="I287" s="129">
        <v>0</v>
      </c>
      <c r="J287" s="129">
        <v>0</v>
      </c>
      <c r="K287" s="130">
        <v>0.24</v>
      </c>
      <c r="L287" s="129">
        <v>0</v>
      </c>
      <c r="M287" s="129">
        <v>0</v>
      </c>
      <c r="N287" s="129">
        <v>0</v>
      </c>
      <c r="O287" s="129">
        <v>0</v>
      </c>
      <c r="P287" s="129">
        <v>0</v>
      </c>
      <c r="Q287" s="129">
        <v>0</v>
      </c>
      <c r="R287" s="129">
        <v>0</v>
      </c>
      <c r="S287" s="129" t="s">
        <v>280</v>
      </c>
      <c r="T287" s="129" t="s">
        <v>521</v>
      </c>
    </row>
    <row r="288" spans="1:20">
      <c r="A288" s="34" t="s">
        <v>343</v>
      </c>
      <c r="B288" s="129">
        <v>7</v>
      </c>
      <c r="C288" s="129">
        <v>30720</v>
      </c>
      <c r="D288" s="129">
        <v>0</v>
      </c>
      <c r="E288" s="129">
        <v>0</v>
      </c>
      <c r="F288" s="129">
        <v>0</v>
      </c>
      <c r="G288" s="129">
        <v>0</v>
      </c>
      <c r="H288" s="129">
        <v>0</v>
      </c>
      <c r="I288" s="129">
        <v>0</v>
      </c>
      <c r="J288" s="129">
        <v>0</v>
      </c>
      <c r="K288" s="130">
        <v>0.28000000000000003</v>
      </c>
      <c r="L288" s="129">
        <v>0</v>
      </c>
      <c r="M288" s="129">
        <v>0</v>
      </c>
      <c r="N288" s="129">
        <v>0</v>
      </c>
      <c r="O288" s="129">
        <v>0</v>
      </c>
      <c r="P288" s="129">
        <v>0</v>
      </c>
      <c r="Q288" s="129">
        <v>0</v>
      </c>
      <c r="R288" s="129">
        <v>0</v>
      </c>
      <c r="S288" s="129" t="s">
        <v>280</v>
      </c>
      <c r="T288" s="129" t="s">
        <v>521</v>
      </c>
    </row>
    <row r="289" spans="1:20">
      <c r="A289" s="34" t="s">
        <v>343</v>
      </c>
      <c r="B289" s="129">
        <v>8</v>
      </c>
      <c r="C289" s="129">
        <v>61440</v>
      </c>
      <c r="D289" s="129">
        <v>0</v>
      </c>
      <c r="E289" s="129">
        <v>0</v>
      </c>
      <c r="F289" s="129">
        <v>0</v>
      </c>
      <c r="G289" s="129">
        <v>0</v>
      </c>
      <c r="H289" s="129">
        <v>0</v>
      </c>
      <c r="I289" s="129">
        <v>0</v>
      </c>
      <c r="J289" s="129">
        <v>0</v>
      </c>
      <c r="K289" s="130">
        <v>0.32</v>
      </c>
      <c r="L289" s="129">
        <v>0</v>
      </c>
      <c r="M289" s="129">
        <v>0</v>
      </c>
      <c r="N289" s="129">
        <v>0</v>
      </c>
      <c r="O289" s="129">
        <v>0</v>
      </c>
      <c r="P289" s="129">
        <v>0</v>
      </c>
      <c r="Q289" s="129">
        <v>0</v>
      </c>
      <c r="R289" s="129">
        <v>0</v>
      </c>
      <c r="S289" s="129" t="s">
        <v>280</v>
      </c>
      <c r="T289" s="129" t="s">
        <v>521</v>
      </c>
    </row>
    <row r="290" spans="1:20">
      <c r="A290" s="34" t="s">
        <v>343</v>
      </c>
      <c r="B290" s="129">
        <v>9</v>
      </c>
      <c r="C290" s="129">
        <v>122880</v>
      </c>
      <c r="D290" s="129">
        <v>0</v>
      </c>
      <c r="E290" s="129">
        <v>0</v>
      </c>
      <c r="F290" s="129">
        <v>0</v>
      </c>
      <c r="G290" s="129">
        <v>0</v>
      </c>
      <c r="H290" s="129">
        <v>0</v>
      </c>
      <c r="I290" s="129">
        <v>0</v>
      </c>
      <c r="J290" s="129">
        <v>0</v>
      </c>
      <c r="K290" s="130">
        <v>0.36</v>
      </c>
      <c r="L290" s="129">
        <v>0</v>
      </c>
      <c r="M290" s="129">
        <v>0</v>
      </c>
      <c r="N290" s="129">
        <v>0</v>
      </c>
      <c r="O290" s="129">
        <v>0</v>
      </c>
      <c r="P290" s="129">
        <v>0</v>
      </c>
      <c r="Q290" s="129">
        <v>0</v>
      </c>
      <c r="R290" s="129">
        <v>0</v>
      </c>
      <c r="S290" s="129" t="s">
        <v>280</v>
      </c>
      <c r="T290" s="129" t="s">
        <v>521</v>
      </c>
    </row>
    <row r="291" spans="1:20">
      <c r="A291" s="34" t="s">
        <v>343</v>
      </c>
      <c r="B291" s="129">
        <v>10</v>
      </c>
      <c r="C291" s="129">
        <v>245760</v>
      </c>
      <c r="D291" s="129">
        <v>0</v>
      </c>
      <c r="E291" s="129">
        <v>0</v>
      </c>
      <c r="F291" s="129">
        <v>0</v>
      </c>
      <c r="G291" s="129">
        <v>0</v>
      </c>
      <c r="H291" s="129">
        <v>0</v>
      </c>
      <c r="I291" s="129">
        <v>0</v>
      </c>
      <c r="J291" s="129">
        <v>0</v>
      </c>
      <c r="K291" s="130">
        <v>0.4</v>
      </c>
      <c r="L291" s="129">
        <v>0</v>
      </c>
      <c r="M291" s="129">
        <v>0</v>
      </c>
      <c r="N291" s="129">
        <v>0</v>
      </c>
      <c r="O291" s="129">
        <v>0</v>
      </c>
      <c r="P291" s="129">
        <v>0</v>
      </c>
      <c r="Q291" s="129">
        <v>0</v>
      </c>
      <c r="R291" s="129">
        <v>0</v>
      </c>
      <c r="S291" s="129" t="s">
        <v>280</v>
      </c>
      <c r="T291" s="129" t="s">
        <v>521</v>
      </c>
    </row>
    <row r="292" spans="1:20">
      <c r="A292" s="34" t="s">
        <v>344</v>
      </c>
      <c r="B292" s="129">
        <v>1</v>
      </c>
      <c r="C292" s="129">
        <v>0</v>
      </c>
      <c r="D292" s="129">
        <v>0</v>
      </c>
      <c r="E292" s="129">
        <v>0</v>
      </c>
      <c r="F292" s="129">
        <v>0</v>
      </c>
      <c r="G292" s="129">
        <v>0</v>
      </c>
      <c r="H292" s="129">
        <v>0</v>
      </c>
      <c r="I292" s="129">
        <v>0</v>
      </c>
      <c r="J292" s="129">
        <v>0</v>
      </c>
      <c r="K292" s="129">
        <v>0</v>
      </c>
      <c r="L292" s="130">
        <v>0.06</v>
      </c>
      <c r="M292" s="129">
        <v>0</v>
      </c>
      <c r="N292" s="129">
        <v>0</v>
      </c>
      <c r="O292" s="129">
        <v>0</v>
      </c>
      <c r="P292" s="129">
        <v>0</v>
      </c>
      <c r="Q292" s="129">
        <v>0</v>
      </c>
      <c r="R292" s="129">
        <v>0</v>
      </c>
      <c r="S292" s="129">
        <v>20</v>
      </c>
      <c r="T292" s="129">
        <v>240</v>
      </c>
    </row>
    <row r="293" spans="1:20">
      <c r="A293" s="34" t="s">
        <v>344</v>
      </c>
      <c r="B293" s="129">
        <v>2</v>
      </c>
      <c r="C293" s="129">
        <v>960</v>
      </c>
      <c r="D293" s="129">
        <v>0</v>
      </c>
      <c r="E293" s="129">
        <v>0</v>
      </c>
      <c r="F293" s="129">
        <v>0</v>
      </c>
      <c r="G293" s="129">
        <v>0</v>
      </c>
      <c r="H293" s="129">
        <v>0</v>
      </c>
      <c r="I293" s="129">
        <v>0</v>
      </c>
      <c r="J293" s="129">
        <v>0</v>
      </c>
      <c r="K293" s="129">
        <v>0</v>
      </c>
      <c r="L293" s="130">
        <v>0.12</v>
      </c>
      <c r="M293" s="129">
        <v>0</v>
      </c>
      <c r="N293" s="129">
        <v>0</v>
      </c>
      <c r="O293" s="129">
        <v>0</v>
      </c>
      <c r="P293" s="129">
        <v>0</v>
      </c>
      <c r="Q293" s="129">
        <v>0</v>
      </c>
      <c r="R293" s="129">
        <v>0</v>
      </c>
      <c r="S293" s="129" t="s">
        <v>280</v>
      </c>
      <c r="T293" s="129" t="s">
        <v>519</v>
      </c>
    </row>
    <row r="294" spans="1:20">
      <c r="A294" s="34" t="s">
        <v>344</v>
      </c>
      <c r="B294" s="129">
        <v>3</v>
      </c>
      <c r="C294" s="129">
        <v>1920</v>
      </c>
      <c r="D294" s="129">
        <v>0</v>
      </c>
      <c r="E294" s="129">
        <v>0</v>
      </c>
      <c r="F294" s="129">
        <v>0</v>
      </c>
      <c r="G294" s="129">
        <v>0</v>
      </c>
      <c r="H294" s="129">
        <v>0</v>
      </c>
      <c r="I294" s="129">
        <v>0</v>
      </c>
      <c r="J294" s="129">
        <v>0</v>
      </c>
      <c r="K294" s="129">
        <v>0</v>
      </c>
      <c r="L294" s="130">
        <v>0.18</v>
      </c>
      <c r="M294" s="129">
        <v>0</v>
      </c>
      <c r="N294" s="129">
        <v>0</v>
      </c>
      <c r="O294" s="129">
        <v>0</v>
      </c>
      <c r="P294" s="129">
        <v>0</v>
      </c>
      <c r="Q294" s="129">
        <v>0</v>
      </c>
      <c r="R294" s="129">
        <v>0</v>
      </c>
      <c r="S294" s="129" t="s">
        <v>280</v>
      </c>
      <c r="T294" s="129" t="s">
        <v>519</v>
      </c>
    </row>
    <row r="295" spans="1:20">
      <c r="A295" s="34" t="s">
        <v>344</v>
      </c>
      <c r="B295" s="129">
        <v>4</v>
      </c>
      <c r="C295" s="129">
        <v>3840</v>
      </c>
      <c r="D295" s="129">
        <v>0</v>
      </c>
      <c r="E295" s="129">
        <v>0</v>
      </c>
      <c r="F295" s="129">
        <v>0</v>
      </c>
      <c r="G295" s="129">
        <v>0</v>
      </c>
      <c r="H295" s="129">
        <v>0</v>
      </c>
      <c r="I295" s="129">
        <v>0</v>
      </c>
      <c r="J295" s="129">
        <v>0</v>
      </c>
      <c r="K295" s="129">
        <v>0</v>
      </c>
      <c r="L295" s="130">
        <v>0.24</v>
      </c>
      <c r="M295" s="129">
        <v>0</v>
      </c>
      <c r="N295" s="129">
        <v>0</v>
      </c>
      <c r="O295" s="129">
        <v>0</v>
      </c>
      <c r="P295" s="129">
        <v>0</v>
      </c>
      <c r="Q295" s="129">
        <v>0</v>
      </c>
      <c r="R295" s="129">
        <v>0</v>
      </c>
      <c r="S295" s="129" t="s">
        <v>280</v>
      </c>
      <c r="T295" s="129" t="s">
        <v>521</v>
      </c>
    </row>
    <row r="296" spans="1:20">
      <c r="A296" s="34" t="s">
        <v>344</v>
      </c>
      <c r="B296" s="129">
        <v>5</v>
      </c>
      <c r="C296" s="129">
        <v>7680</v>
      </c>
      <c r="D296" s="129">
        <v>0</v>
      </c>
      <c r="E296" s="129">
        <v>0</v>
      </c>
      <c r="F296" s="129">
        <v>0</v>
      </c>
      <c r="G296" s="129">
        <v>0</v>
      </c>
      <c r="H296" s="129">
        <v>0</v>
      </c>
      <c r="I296" s="129">
        <v>0</v>
      </c>
      <c r="J296" s="129">
        <v>0</v>
      </c>
      <c r="K296" s="129">
        <v>0</v>
      </c>
      <c r="L296" s="130">
        <v>0.3</v>
      </c>
      <c r="M296" s="129">
        <v>0</v>
      </c>
      <c r="N296" s="129">
        <v>0</v>
      </c>
      <c r="O296" s="129">
        <v>0</v>
      </c>
      <c r="P296" s="129">
        <v>0</v>
      </c>
      <c r="Q296" s="129">
        <v>0</v>
      </c>
      <c r="R296" s="129">
        <v>0</v>
      </c>
      <c r="S296" s="129" t="s">
        <v>280</v>
      </c>
      <c r="T296" s="129" t="s">
        <v>521</v>
      </c>
    </row>
    <row r="297" spans="1:20">
      <c r="A297" s="34" t="s">
        <v>344</v>
      </c>
      <c r="B297" s="129">
        <v>6</v>
      </c>
      <c r="C297" s="129">
        <v>15360</v>
      </c>
      <c r="D297" s="129">
        <v>0</v>
      </c>
      <c r="E297" s="129">
        <v>0</v>
      </c>
      <c r="F297" s="129">
        <v>0</v>
      </c>
      <c r="G297" s="129">
        <v>0</v>
      </c>
      <c r="H297" s="129">
        <v>0</v>
      </c>
      <c r="I297" s="129">
        <v>0</v>
      </c>
      <c r="J297" s="129">
        <v>0</v>
      </c>
      <c r="K297" s="129">
        <v>0</v>
      </c>
      <c r="L297" s="130">
        <v>0.36</v>
      </c>
      <c r="M297" s="129">
        <v>0</v>
      </c>
      <c r="N297" s="129">
        <v>0</v>
      </c>
      <c r="O297" s="129">
        <v>0</v>
      </c>
      <c r="P297" s="129">
        <v>0</v>
      </c>
      <c r="Q297" s="129">
        <v>0</v>
      </c>
      <c r="R297" s="129">
        <v>0</v>
      </c>
      <c r="S297" s="129" t="s">
        <v>280</v>
      </c>
      <c r="T297" s="129" t="s">
        <v>521</v>
      </c>
    </row>
    <row r="298" spans="1:20">
      <c r="A298" s="34" t="s">
        <v>344</v>
      </c>
      <c r="B298" s="129">
        <v>7</v>
      </c>
      <c r="C298" s="129">
        <v>30720</v>
      </c>
      <c r="D298" s="129">
        <v>0</v>
      </c>
      <c r="E298" s="129">
        <v>0</v>
      </c>
      <c r="F298" s="129">
        <v>0</v>
      </c>
      <c r="G298" s="129">
        <v>0</v>
      </c>
      <c r="H298" s="129">
        <v>0</v>
      </c>
      <c r="I298" s="129">
        <v>0</v>
      </c>
      <c r="J298" s="129">
        <v>0</v>
      </c>
      <c r="K298" s="129">
        <v>0</v>
      </c>
      <c r="L298" s="130">
        <v>0.42</v>
      </c>
      <c r="M298" s="129">
        <v>0</v>
      </c>
      <c r="N298" s="129">
        <v>0</v>
      </c>
      <c r="O298" s="129">
        <v>0</v>
      </c>
      <c r="P298" s="129">
        <v>0</v>
      </c>
      <c r="Q298" s="129">
        <v>0</v>
      </c>
      <c r="R298" s="129">
        <v>0</v>
      </c>
      <c r="S298" s="129" t="s">
        <v>280</v>
      </c>
      <c r="T298" s="129" t="s">
        <v>521</v>
      </c>
    </row>
    <row r="299" spans="1:20">
      <c r="A299" s="34" t="s">
        <v>344</v>
      </c>
      <c r="B299" s="129">
        <v>8</v>
      </c>
      <c r="C299" s="129">
        <v>61440</v>
      </c>
      <c r="D299" s="129">
        <v>0</v>
      </c>
      <c r="E299" s="129">
        <v>0</v>
      </c>
      <c r="F299" s="129">
        <v>0</v>
      </c>
      <c r="G299" s="129">
        <v>0</v>
      </c>
      <c r="H299" s="129">
        <v>0</v>
      </c>
      <c r="I299" s="129">
        <v>0</v>
      </c>
      <c r="J299" s="129">
        <v>0</v>
      </c>
      <c r="K299" s="129">
        <v>0</v>
      </c>
      <c r="L299" s="130">
        <v>0.48</v>
      </c>
      <c r="M299" s="129">
        <v>0</v>
      </c>
      <c r="N299" s="129">
        <v>0</v>
      </c>
      <c r="O299" s="129">
        <v>0</v>
      </c>
      <c r="P299" s="129">
        <v>0</v>
      </c>
      <c r="Q299" s="129">
        <v>0</v>
      </c>
      <c r="R299" s="129">
        <v>0</v>
      </c>
      <c r="S299" s="129" t="s">
        <v>280</v>
      </c>
      <c r="T299" s="129" t="s">
        <v>521</v>
      </c>
    </row>
    <row r="300" spans="1:20">
      <c r="A300" s="34" t="s">
        <v>344</v>
      </c>
      <c r="B300" s="129">
        <v>9</v>
      </c>
      <c r="C300" s="129">
        <v>122880</v>
      </c>
      <c r="D300" s="129">
        <v>0</v>
      </c>
      <c r="E300" s="129">
        <v>0</v>
      </c>
      <c r="F300" s="129">
        <v>0</v>
      </c>
      <c r="G300" s="129">
        <v>0</v>
      </c>
      <c r="H300" s="129">
        <v>0</v>
      </c>
      <c r="I300" s="129">
        <v>0</v>
      </c>
      <c r="J300" s="129">
        <v>0</v>
      </c>
      <c r="K300" s="129">
        <v>0</v>
      </c>
      <c r="L300" s="130">
        <v>0.54</v>
      </c>
      <c r="M300" s="129">
        <v>0</v>
      </c>
      <c r="N300" s="129">
        <v>0</v>
      </c>
      <c r="O300" s="129">
        <v>0</v>
      </c>
      <c r="P300" s="129">
        <v>0</v>
      </c>
      <c r="Q300" s="129">
        <v>0</v>
      </c>
      <c r="R300" s="129">
        <v>0</v>
      </c>
      <c r="S300" s="129" t="s">
        <v>280</v>
      </c>
      <c r="T300" s="129" t="s">
        <v>521</v>
      </c>
    </row>
    <row r="301" spans="1:20">
      <c r="A301" s="34" t="s">
        <v>344</v>
      </c>
      <c r="B301" s="129">
        <v>10</v>
      </c>
      <c r="C301" s="129">
        <v>245760</v>
      </c>
      <c r="D301" s="129">
        <v>0</v>
      </c>
      <c r="E301" s="129">
        <v>0</v>
      </c>
      <c r="F301" s="129">
        <v>0</v>
      </c>
      <c r="G301" s="129">
        <v>0</v>
      </c>
      <c r="H301" s="129">
        <v>0</v>
      </c>
      <c r="I301" s="129">
        <v>0</v>
      </c>
      <c r="J301" s="129">
        <v>0</v>
      </c>
      <c r="K301" s="129">
        <v>0</v>
      </c>
      <c r="L301" s="130">
        <v>0.6</v>
      </c>
      <c r="M301" s="129">
        <v>0</v>
      </c>
      <c r="N301" s="129">
        <v>0</v>
      </c>
      <c r="O301" s="129">
        <v>0</v>
      </c>
      <c r="P301" s="129">
        <v>0</v>
      </c>
      <c r="Q301" s="129">
        <v>0</v>
      </c>
      <c r="R301" s="129">
        <v>0</v>
      </c>
      <c r="S301" s="129" t="s">
        <v>280</v>
      </c>
      <c r="T301" s="129" t="s">
        <v>521</v>
      </c>
    </row>
    <row r="302" spans="1:20">
      <c r="A302" s="129" t="s">
        <v>345</v>
      </c>
      <c r="B302" s="129">
        <v>1</v>
      </c>
      <c r="C302" s="129">
        <v>0</v>
      </c>
      <c r="D302" s="129">
        <v>0</v>
      </c>
      <c r="E302" s="129">
        <v>0</v>
      </c>
      <c r="F302" s="129">
        <v>0</v>
      </c>
      <c r="G302" s="129">
        <v>0</v>
      </c>
      <c r="H302" s="129">
        <v>0</v>
      </c>
      <c r="I302" s="129">
        <v>0</v>
      </c>
      <c r="J302" s="129">
        <v>0</v>
      </c>
      <c r="K302" s="129">
        <v>0</v>
      </c>
      <c r="L302" s="129">
        <v>0</v>
      </c>
      <c r="M302" s="130">
        <v>0.06</v>
      </c>
      <c r="N302" s="129">
        <v>0</v>
      </c>
      <c r="O302" s="129">
        <v>0</v>
      </c>
      <c r="P302" s="129">
        <v>0</v>
      </c>
      <c r="Q302" s="129">
        <v>0</v>
      </c>
      <c r="R302" s="129">
        <v>0</v>
      </c>
      <c r="S302" s="129">
        <v>20</v>
      </c>
      <c r="T302" s="129">
        <v>240</v>
      </c>
    </row>
    <row r="303" spans="1:20">
      <c r="A303" s="129" t="s">
        <v>345</v>
      </c>
      <c r="B303" s="129">
        <v>2</v>
      </c>
      <c r="C303" s="129">
        <v>960</v>
      </c>
      <c r="D303" s="129">
        <v>0</v>
      </c>
      <c r="E303" s="129">
        <v>0</v>
      </c>
      <c r="F303" s="129">
        <v>0</v>
      </c>
      <c r="G303" s="129">
        <v>0</v>
      </c>
      <c r="H303" s="129">
        <v>0</v>
      </c>
      <c r="I303" s="129">
        <v>0</v>
      </c>
      <c r="J303" s="129">
        <v>0</v>
      </c>
      <c r="K303" s="129">
        <v>0</v>
      </c>
      <c r="L303" s="129">
        <v>0</v>
      </c>
      <c r="M303" s="130">
        <v>0.12</v>
      </c>
      <c r="N303" s="129">
        <v>0</v>
      </c>
      <c r="O303" s="129">
        <v>0</v>
      </c>
      <c r="P303" s="129">
        <v>0</v>
      </c>
      <c r="Q303" s="129">
        <v>0</v>
      </c>
      <c r="R303" s="129">
        <v>0</v>
      </c>
      <c r="S303" s="129" t="s">
        <v>280</v>
      </c>
      <c r="T303" s="129" t="s">
        <v>519</v>
      </c>
    </row>
    <row r="304" spans="1:20">
      <c r="A304" s="129" t="s">
        <v>345</v>
      </c>
      <c r="B304" s="129">
        <v>3</v>
      </c>
      <c r="C304" s="129">
        <v>1920</v>
      </c>
      <c r="D304" s="129">
        <v>0</v>
      </c>
      <c r="E304" s="129">
        <v>0</v>
      </c>
      <c r="F304" s="129">
        <v>0</v>
      </c>
      <c r="G304" s="129">
        <v>0</v>
      </c>
      <c r="H304" s="129">
        <v>0</v>
      </c>
      <c r="I304" s="129">
        <v>0</v>
      </c>
      <c r="J304" s="129">
        <v>0</v>
      </c>
      <c r="K304" s="129">
        <v>0</v>
      </c>
      <c r="L304" s="129">
        <v>0</v>
      </c>
      <c r="M304" s="130">
        <v>0.18</v>
      </c>
      <c r="N304" s="129">
        <v>0</v>
      </c>
      <c r="O304" s="129">
        <v>0</v>
      </c>
      <c r="P304" s="129">
        <v>0</v>
      </c>
      <c r="Q304" s="129">
        <v>0</v>
      </c>
      <c r="R304" s="129">
        <v>0</v>
      </c>
      <c r="S304" s="129" t="s">
        <v>280</v>
      </c>
      <c r="T304" s="129" t="s">
        <v>519</v>
      </c>
    </row>
    <row r="305" spans="1:20">
      <c r="A305" s="129" t="s">
        <v>345</v>
      </c>
      <c r="B305" s="129">
        <v>4</v>
      </c>
      <c r="C305" s="129">
        <v>3840</v>
      </c>
      <c r="D305" s="129">
        <v>0</v>
      </c>
      <c r="E305" s="129">
        <v>0</v>
      </c>
      <c r="F305" s="129">
        <v>0</v>
      </c>
      <c r="G305" s="129">
        <v>0</v>
      </c>
      <c r="H305" s="129">
        <v>0</v>
      </c>
      <c r="I305" s="129">
        <v>0</v>
      </c>
      <c r="J305" s="129">
        <v>0</v>
      </c>
      <c r="K305" s="129">
        <v>0</v>
      </c>
      <c r="L305" s="129">
        <v>0</v>
      </c>
      <c r="M305" s="130">
        <v>0.24</v>
      </c>
      <c r="N305" s="129">
        <v>0</v>
      </c>
      <c r="O305" s="129">
        <v>0</v>
      </c>
      <c r="P305" s="129">
        <v>0</v>
      </c>
      <c r="Q305" s="129">
        <v>0</v>
      </c>
      <c r="R305" s="129">
        <v>0</v>
      </c>
      <c r="S305" s="129" t="s">
        <v>280</v>
      </c>
      <c r="T305" s="129" t="s">
        <v>521</v>
      </c>
    </row>
    <row r="306" spans="1:20">
      <c r="A306" s="129" t="s">
        <v>345</v>
      </c>
      <c r="B306" s="129">
        <v>5</v>
      </c>
      <c r="C306" s="129">
        <v>7680</v>
      </c>
      <c r="D306" s="129">
        <v>0</v>
      </c>
      <c r="E306" s="129">
        <v>0</v>
      </c>
      <c r="F306" s="129">
        <v>0</v>
      </c>
      <c r="G306" s="129">
        <v>0</v>
      </c>
      <c r="H306" s="129">
        <v>0</v>
      </c>
      <c r="I306" s="129">
        <v>0</v>
      </c>
      <c r="J306" s="129">
        <v>0</v>
      </c>
      <c r="K306" s="129">
        <v>0</v>
      </c>
      <c r="L306" s="129">
        <v>0</v>
      </c>
      <c r="M306" s="130">
        <v>0.3</v>
      </c>
      <c r="N306" s="129">
        <v>0</v>
      </c>
      <c r="O306" s="129">
        <v>0</v>
      </c>
      <c r="P306" s="129">
        <v>0</v>
      </c>
      <c r="Q306" s="129">
        <v>0</v>
      </c>
      <c r="R306" s="129">
        <v>0</v>
      </c>
      <c r="S306" s="129" t="s">
        <v>280</v>
      </c>
      <c r="T306" s="129" t="s">
        <v>521</v>
      </c>
    </row>
    <row r="307" spans="1:20">
      <c r="A307" s="129" t="s">
        <v>345</v>
      </c>
      <c r="B307" s="129">
        <v>6</v>
      </c>
      <c r="C307" s="129">
        <v>15360</v>
      </c>
      <c r="D307" s="129">
        <v>0</v>
      </c>
      <c r="E307" s="129">
        <v>0</v>
      </c>
      <c r="F307" s="129">
        <v>0</v>
      </c>
      <c r="G307" s="129">
        <v>0</v>
      </c>
      <c r="H307" s="129">
        <v>0</v>
      </c>
      <c r="I307" s="129">
        <v>0</v>
      </c>
      <c r="J307" s="129">
        <v>0</v>
      </c>
      <c r="K307" s="129">
        <v>0</v>
      </c>
      <c r="L307" s="129">
        <v>0</v>
      </c>
      <c r="M307" s="130">
        <v>0.36</v>
      </c>
      <c r="N307" s="129">
        <v>0</v>
      </c>
      <c r="O307" s="129">
        <v>0</v>
      </c>
      <c r="P307" s="129">
        <v>0</v>
      </c>
      <c r="Q307" s="129">
        <v>0</v>
      </c>
      <c r="R307" s="129">
        <v>0</v>
      </c>
      <c r="S307" s="129" t="s">
        <v>280</v>
      </c>
      <c r="T307" s="129" t="s">
        <v>521</v>
      </c>
    </row>
    <row r="308" spans="1:20">
      <c r="A308" s="129" t="s">
        <v>345</v>
      </c>
      <c r="B308" s="129">
        <v>7</v>
      </c>
      <c r="C308" s="129">
        <v>30720</v>
      </c>
      <c r="D308" s="129">
        <v>0</v>
      </c>
      <c r="E308" s="129">
        <v>0</v>
      </c>
      <c r="F308" s="129">
        <v>0</v>
      </c>
      <c r="G308" s="129">
        <v>0</v>
      </c>
      <c r="H308" s="129">
        <v>0</v>
      </c>
      <c r="I308" s="129">
        <v>0</v>
      </c>
      <c r="J308" s="129">
        <v>0</v>
      </c>
      <c r="K308" s="129">
        <v>0</v>
      </c>
      <c r="L308" s="129">
        <v>0</v>
      </c>
      <c r="M308" s="130">
        <v>0.42</v>
      </c>
      <c r="N308" s="129">
        <v>0</v>
      </c>
      <c r="O308" s="129">
        <v>0</v>
      </c>
      <c r="P308" s="129">
        <v>0</v>
      </c>
      <c r="Q308" s="129">
        <v>0</v>
      </c>
      <c r="R308" s="129">
        <v>0</v>
      </c>
      <c r="S308" s="129" t="s">
        <v>280</v>
      </c>
      <c r="T308" s="129" t="s">
        <v>521</v>
      </c>
    </row>
    <row r="309" spans="1:20">
      <c r="A309" s="129" t="s">
        <v>345</v>
      </c>
      <c r="B309" s="129">
        <v>8</v>
      </c>
      <c r="C309" s="129">
        <v>61440</v>
      </c>
      <c r="D309" s="129">
        <v>0</v>
      </c>
      <c r="E309" s="129">
        <v>0</v>
      </c>
      <c r="F309" s="129">
        <v>0</v>
      </c>
      <c r="G309" s="129">
        <v>0</v>
      </c>
      <c r="H309" s="129">
        <v>0</v>
      </c>
      <c r="I309" s="129">
        <v>0</v>
      </c>
      <c r="J309" s="129">
        <v>0</v>
      </c>
      <c r="K309" s="129">
        <v>0</v>
      </c>
      <c r="L309" s="129">
        <v>0</v>
      </c>
      <c r="M309" s="130">
        <v>0.48</v>
      </c>
      <c r="N309" s="129">
        <v>0</v>
      </c>
      <c r="O309" s="129">
        <v>0</v>
      </c>
      <c r="P309" s="129">
        <v>0</v>
      </c>
      <c r="Q309" s="129">
        <v>0</v>
      </c>
      <c r="R309" s="129">
        <v>0</v>
      </c>
      <c r="S309" s="129" t="s">
        <v>280</v>
      </c>
      <c r="T309" s="129" t="s">
        <v>521</v>
      </c>
    </row>
    <row r="310" spans="1:20">
      <c r="A310" s="129" t="s">
        <v>345</v>
      </c>
      <c r="B310" s="129">
        <v>9</v>
      </c>
      <c r="C310" s="129">
        <v>122880</v>
      </c>
      <c r="D310" s="129">
        <v>0</v>
      </c>
      <c r="E310" s="129">
        <v>0</v>
      </c>
      <c r="F310" s="129">
        <v>0</v>
      </c>
      <c r="G310" s="129">
        <v>0</v>
      </c>
      <c r="H310" s="129">
        <v>0</v>
      </c>
      <c r="I310" s="129">
        <v>0</v>
      </c>
      <c r="J310" s="129">
        <v>0</v>
      </c>
      <c r="K310" s="129">
        <v>0</v>
      </c>
      <c r="L310" s="129">
        <v>0</v>
      </c>
      <c r="M310" s="130">
        <v>0.54</v>
      </c>
      <c r="N310" s="129">
        <v>0</v>
      </c>
      <c r="O310" s="129">
        <v>0</v>
      </c>
      <c r="P310" s="129">
        <v>0</v>
      </c>
      <c r="Q310" s="129">
        <v>0</v>
      </c>
      <c r="R310" s="129">
        <v>0</v>
      </c>
      <c r="S310" s="129" t="s">
        <v>280</v>
      </c>
      <c r="T310" s="129" t="s">
        <v>521</v>
      </c>
    </row>
    <row r="311" spans="1:20">
      <c r="A311" s="129" t="s">
        <v>345</v>
      </c>
      <c r="B311" s="129">
        <v>10</v>
      </c>
      <c r="C311" s="129">
        <v>245760</v>
      </c>
      <c r="D311" s="129">
        <v>0</v>
      </c>
      <c r="E311" s="129">
        <v>0</v>
      </c>
      <c r="F311" s="129">
        <v>0</v>
      </c>
      <c r="G311" s="129">
        <v>0</v>
      </c>
      <c r="H311" s="129">
        <v>0</v>
      </c>
      <c r="I311" s="129">
        <v>0</v>
      </c>
      <c r="J311" s="129">
        <v>0</v>
      </c>
      <c r="K311" s="129">
        <v>0</v>
      </c>
      <c r="L311" s="129">
        <v>0</v>
      </c>
      <c r="M311" s="130">
        <v>0.6</v>
      </c>
      <c r="N311" s="129">
        <v>0</v>
      </c>
      <c r="O311" s="129">
        <v>0</v>
      </c>
      <c r="P311" s="129">
        <v>0</v>
      </c>
      <c r="Q311" s="129">
        <v>0</v>
      </c>
      <c r="R311" s="129">
        <v>0</v>
      </c>
      <c r="S311" s="129" t="s">
        <v>280</v>
      </c>
      <c r="T311" s="129" t="s">
        <v>521</v>
      </c>
    </row>
    <row r="312" spans="1:20">
      <c r="A312" s="129" t="s">
        <v>346</v>
      </c>
      <c r="B312" s="129">
        <v>1</v>
      </c>
      <c r="C312" s="129">
        <v>0</v>
      </c>
      <c r="D312" s="129">
        <v>0</v>
      </c>
      <c r="E312" s="129">
        <v>0</v>
      </c>
      <c r="F312" s="129">
        <v>0</v>
      </c>
      <c r="G312" s="129">
        <v>0</v>
      </c>
      <c r="H312" s="129">
        <v>0</v>
      </c>
      <c r="I312" s="129">
        <v>0</v>
      </c>
      <c r="J312" s="129">
        <v>0</v>
      </c>
      <c r="K312" s="129">
        <v>0</v>
      </c>
      <c r="L312" s="129">
        <v>0</v>
      </c>
      <c r="M312" s="129">
        <v>0</v>
      </c>
      <c r="N312" s="130">
        <v>0.06</v>
      </c>
      <c r="O312" s="129">
        <v>0</v>
      </c>
      <c r="P312" s="129">
        <v>0</v>
      </c>
      <c r="Q312" s="129">
        <v>0</v>
      </c>
      <c r="R312" s="129">
        <v>0</v>
      </c>
      <c r="S312" s="129">
        <v>20</v>
      </c>
      <c r="T312" s="129">
        <v>240</v>
      </c>
    </row>
    <row r="313" spans="1:20">
      <c r="A313" s="129" t="s">
        <v>346</v>
      </c>
      <c r="B313" s="129">
        <v>2</v>
      </c>
      <c r="C313" s="129">
        <v>960</v>
      </c>
      <c r="D313" s="129">
        <v>0</v>
      </c>
      <c r="E313" s="129">
        <v>0</v>
      </c>
      <c r="F313" s="129">
        <v>0</v>
      </c>
      <c r="G313" s="129">
        <v>0</v>
      </c>
      <c r="H313" s="129">
        <v>0</v>
      </c>
      <c r="I313" s="129">
        <v>0</v>
      </c>
      <c r="J313" s="129">
        <v>0</v>
      </c>
      <c r="K313" s="129">
        <v>0</v>
      </c>
      <c r="L313" s="129">
        <v>0</v>
      </c>
      <c r="M313" s="129">
        <v>0</v>
      </c>
      <c r="N313" s="130">
        <v>0.12</v>
      </c>
      <c r="O313" s="129">
        <v>0</v>
      </c>
      <c r="P313" s="129">
        <v>0</v>
      </c>
      <c r="Q313" s="129">
        <v>0</v>
      </c>
      <c r="R313" s="129">
        <v>0</v>
      </c>
      <c r="S313" s="129" t="s">
        <v>280</v>
      </c>
      <c r="T313" s="129" t="s">
        <v>519</v>
      </c>
    </row>
    <row r="314" spans="1:20">
      <c r="A314" s="129" t="s">
        <v>346</v>
      </c>
      <c r="B314" s="129">
        <v>3</v>
      </c>
      <c r="C314" s="129">
        <v>1920</v>
      </c>
      <c r="D314" s="129">
        <v>0</v>
      </c>
      <c r="E314" s="129">
        <v>0</v>
      </c>
      <c r="F314" s="129">
        <v>0</v>
      </c>
      <c r="G314" s="129">
        <v>0</v>
      </c>
      <c r="H314" s="129">
        <v>0</v>
      </c>
      <c r="I314" s="129">
        <v>0</v>
      </c>
      <c r="J314" s="129">
        <v>0</v>
      </c>
      <c r="K314" s="129">
        <v>0</v>
      </c>
      <c r="L314" s="129">
        <v>0</v>
      </c>
      <c r="M314" s="129">
        <v>0</v>
      </c>
      <c r="N314" s="130">
        <v>0.18</v>
      </c>
      <c r="O314" s="129">
        <v>0</v>
      </c>
      <c r="P314" s="129">
        <v>0</v>
      </c>
      <c r="Q314" s="129">
        <v>0</v>
      </c>
      <c r="R314" s="129">
        <v>0</v>
      </c>
      <c r="S314" s="129" t="s">
        <v>280</v>
      </c>
      <c r="T314" s="129" t="s">
        <v>519</v>
      </c>
    </row>
    <row r="315" spans="1:20">
      <c r="A315" s="129" t="s">
        <v>346</v>
      </c>
      <c r="B315" s="129">
        <v>4</v>
      </c>
      <c r="C315" s="129">
        <v>3840</v>
      </c>
      <c r="D315" s="129">
        <v>0</v>
      </c>
      <c r="E315" s="129">
        <v>0</v>
      </c>
      <c r="F315" s="129">
        <v>0</v>
      </c>
      <c r="G315" s="129">
        <v>0</v>
      </c>
      <c r="H315" s="129">
        <v>0</v>
      </c>
      <c r="I315" s="129">
        <v>0</v>
      </c>
      <c r="J315" s="129">
        <v>0</v>
      </c>
      <c r="K315" s="129">
        <v>0</v>
      </c>
      <c r="L315" s="129">
        <v>0</v>
      </c>
      <c r="M315" s="129">
        <v>0</v>
      </c>
      <c r="N315" s="130">
        <v>0.24</v>
      </c>
      <c r="O315" s="129">
        <v>0</v>
      </c>
      <c r="P315" s="129">
        <v>0</v>
      </c>
      <c r="Q315" s="129">
        <v>0</v>
      </c>
      <c r="R315" s="129">
        <v>0</v>
      </c>
      <c r="S315" s="129" t="s">
        <v>280</v>
      </c>
      <c r="T315" s="129" t="s">
        <v>521</v>
      </c>
    </row>
    <row r="316" spans="1:20">
      <c r="A316" s="129" t="s">
        <v>346</v>
      </c>
      <c r="B316" s="129">
        <v>5</v>
      </c>
      <c r="C316" s="129">
        <v>7680</v>
      </c>
      <c r="D316" s="129">
        <v>0</v>
      </c>
      <c r="E316" s="129">
        <v>0</v>
      </c>
      <c r="F316" s="129">
        <v>0</v>
      </c>
      <c r="G316" s="129">
        <v>0</v>
      </c>
      <c r="H316" s="129">
        <v>0</v>
      </c>
      <c r="I316" s="129">
        <v>0</v>
      </c>
      <c r="J316" s="129">
        <v>0</v>
      </c>
      <c r="K316" s="129">
        <v>0</v>
      </c>
      <c r="L316" s="129">
        <v>0</v>
      </c>
      <c r="M316" s="129">
        <v>0</v>
      </c>
      <c r="N316" s="130">
        <v>0.3</v>
      </c>
      <c r="O316" s="129">
        <v>0</v>
      </c>
      <c r="P316" s="129">
        <v>0</v>
      </c>
      <c r="Q316" s="129">
        <v>0</v>
      </c>
      <c r="R316" s="129">
        <v>0</v>
      </c>
      <c r="S316" s="129" t="s">
        <v>280</v>
      </c>
      <c r="T316" s="129" t="s">
        <v>521</v>
      </c>
    </row>
    <row r="317" spans="1:20">
      <c r="A317" s="129" t="s">
        <v>346</v>
      </c>
      <c r="B317" s="129">
        <v>6</v>
      </c>
      <c r="C317" s="129">
        <v>15360</v>
      </c>
      <c r="D317" s="129">
        <v>0</v>
      </c>
      <c r="E317" s="129">
        <v>0</v>
      </c>
      <c r="F317" s="129">
        <v>0</v>
      </c>
      <c r="G317" s="129">
        <v>0</v>
      </c>
      <c r="H317" s="129">
        <v>0</v>
      </c>
      <c r="I317" s="129">
        <v>0</v>
      </c>
      <c r="J317" s="129">
        <v>0</v>
      </c>
      <c r="K317" s="129">
        <v>0</v>
      </c>
      <c r="L317" s="129">
        <v>0</v>
      </c>
      <c r="M317" s="129">
        <v>0</v>
      </c>
      <c r="N317" s="130">
        <v>0.36</v>
      </c>
      <c r="O317" s="129">
        <v>0</v>
      </c>
      <c r="P317" s="129">
        <v>0</v>
      </c>
      <c r="Q317" s="129">
        <v>0</v>
      </c>
      <c r="R317" s="129">
        <v>0</v>
      </c>
      <c r="S317" s="129" t="s">
        <v>280</v>
      </c>
      <c r="T317" s="129" t="s">
        <v>521</v>
      </c>
    </row>
    <row r="318" spans="1:20">
      <c r="A318" s="129" t="s">
        <v>346</v>
      </c>
      <c r="B318" s="129">
        <v>7</v>
      </c>
      <c r="C318" s="129">
        <v>30720</v>
      </c>
      <c r="D318" s="129">
        <v>0</v>
      </c>
      <c r="E318" s="129">
        <v>0</v>
      </c>
      <c r="F318" s="129">
        <v>0</v>
      </c>
      <c r="G318" s="129">
        <v>0</v>
      </c>
      <c r="H318" s="129">
        <v>0</v>
      </c>
      <c r="I318" s="129">
        <v>0</v>
      </c>
      <c r="J318" s="129">
        <v>0</v>
      </c>
      <c r="K318" s="129">
        <v>0</v>
      </c>
      <c r="L318" s="129">
        <v>0</v>
      </c>
      <c r="M318" s="129">
        <v>0</v>
      </c>
      <c r="N318" s="130">
        <v>0.42</v>
      </c>
      <c r="O318" s="129">
        <v>0</v>
      </c>
      <c r="P318" s="129">
        <v>0</v>
      </c>
      <c r="Q318" s="129">
        <v>0</v>
      </c>
      <c r="R318" s="129">
        <v>0</v>
      </c>
      <c r="S318" s="129" t="s">
        <v>280</v>
      </c>
      <c r="T318" s="129" t="s">
        <v>521</v>
      </c>
    </row>
    <row r="319" spans="1:20">
      <c r="A319" s="129" t="s">
        <v>346</v>
      </c>
      <c r="B319" s="129">
        <v>8</v>
      </c>
      <c r="C319" s="129">
        <v>61440</v>
      </c>
      <c r="D319" s="129">
        <v>0</v>
      </c>
      <c r="E319" s="129">
        <v>0</v>
      </c>
      <c r="F319" s="129">
        <v>0</v>
      </c>
      <c r="G319" s="129">
        <v>0</v>
      </c>
      <c r="H319" s="129">
        <v>0</v>
      </c>
      <c r="I319" s="129">
        <v>0</v>
      </c>
      <c r="J319" s="129">
        <v>0</v>
      </c>
      <c r="K319" s="129">
        <v>0</v>
      </c>
      <c r="L319" s="129">
        <v>0</v>
      </c>
      <c r="M319" s="129">
        <v>0</v>
      </c>
      <c r="N319" s="130">
        <v>0.48</v>
      </c>
      <c r="O319" s="129">
        <v>0</v>
      </c>
      <c r="P319" s="129">
        <v>0</v>
      </c>
      <c r="Q319" s="129">
        <v>0</v>
      </c>
      <c r="R319" s="129">
        <v>0</v>
      </c>
      <c r="S319" s="129" t="s">
        <v>280</v>
      </c>
      <c r="T319" s="129" t="s">
        <v>521</v>
      </c>
    </row>
    <row r="320" spans="1:20">
      <c r="A320" s="129" t="s">
        <v>346</v>
      </c>
      <c r="B320" s="129">
        <v>9</v>
      </c>
      <c r="C320" s="129">
        <v>122880</v>
      </c>
      <c r="D320" s="129">
        <v>0</v>
      </c>
      <c r="E320" s="129">
        <v>0</v>
      </c>
      <c r="F320" s="129">
        <v>0</v>
      </c>
      <c r="G320" s="129">
        <v>0</v>
      </c>
      <c r="H320" s="129">
        <v>0</v>
      </c>
      <c r="I320" s="129">
        <v>0</v>
      </c>
      <c r="J320" s="129">
        <v>0</v>
      </c>
      <c r="K320" s="129">
        <v>0</v>
      </c>
      <c r="L320" s="129">
        <v>0</v>
      </c>
      <c r="M320" s="129">
        <v>0</v>
      </c>
      <c r="N320" s="130">
        <v>0.54</v>
      </c>
      <c r="O320" s="129">
        <v>0</v>
      </c>
      <c r="P320" s="129">
        <v>0</v>
      </c>
      <c r="Q320" s="129">
        <v>0</v>
      </c>
      <c r="R320" s="129">
        <v>0</v>
      </c>
      <c r="S320" s="129" t="s">
        <v>280</v>
      </c>
      <c r="T320" s="129" t="s">
        <v>521</v>
      </c>
    </row>
    <row r="321" spans="1:20">
      <c r="A321" s="129" t="s">
        <v>346</v>
      </c>
      <c r="B321" s="129">
        <v>10</v>
      </c>
      <c r="C321" s="129">
        <v>245760</v>
      </c>
      <c r="D321" s="129">
        <v>0</v>
      </c>
      <c r="E321" s="129">
        <v>0</v>
      </c>
      <c r="F321" s="129">
        <v>0</v>
      </c>
      <c r="G321" s="129">
        <v>0</v>
      </c>
      <c r="H321" s="129">
        <v>0</v>
      </c>
      <c r="I321" s="129">
        <v>0</v>
      </c>
      <c r="J321" s="129">
        <v>0</v>
      </c>
      <c r="K321" s="129">
        <v>0</v>
      </c>
      <c r="L321" s="129">
        <v>0</v>
      </c>
      <c r="M321" s="129">
        <v>0</v>
      </c>
      <c r="N321" s="130">
        <v>0.6</v>
      </c>
      <c r="O321" s="129">
        <v>0</v>
      </c>
      <c r="P321" s="129">
        <v>0</v>
      </c>
      <c r="Q321" s="129">
        <v>0</v>
      </c>
      <c r="R321" s="129">
        <v>0</v>
      </c>
      <c r="S321" s="129" t="s">
        <v>280</v>
      </c>
      <c r="T321" s="129" t="s">
        <v>521</v>
      </c>
    </row>
    <row r="322" spans="1:20">
      <c r="A322" s="129" t="s">
        <v>347</v>
      </c>
      <c r="B322" s="129">
        <v>1</v>
      </c>
      <c r="C322" s="129">
        <v>0</v>
      </c>
      <c r="D322" s="129">
        <v>0</v>
      </c>
      <c r="E322" s="129">
        <v>0</v>
      </c>
      <c r="F322" s="129">
        <v>0</v>
      </c>
      <c r="G322" s="129">
        <v>0</v>
      </c>
      <c r="H322" s="129">
        <v>0</v>
      </c>
      <c r="I322" s="129">
        <v>0</v>
      </c>
      <c r="J322" s="129">
        <v>0</v>
      </c>
      <c r="K322" s="129">
        <v>0</v>
      </c>
      <c r="L322" s="129">
        <v>0</v>
      </c>
      <c r="M322" s="129">
        <v>0</v>
      </c>
      <c r="N322" s="129">
        <v>0</v>
      </c>
      <c r="O322" s="129">
        <v>0</v>
      </c>
      <c r="P322" s="129">
        <v>0</v>
      </c>
      <c r="Q322" s="130">
        <v>0.06</v>
      </c>
      <c r="R322" s="129">
        <v>0</v>
      </c>
      <c r="S322" s="129">
        <v>20</v>
      </c>
      <c r="T322" s="129">
        <v>240</v>
      </c>
    </row>
    <row r="323" spans="1:20">
      <c r="A323" s="129" t="s">
        <v>347</v>
      </c>
      <c r="B323" s="129">
        <v>2</v>
      </c>
      <c r="C323" s="129">
        <v>960</v>
      </c>
      <c r="D323" s="129">
        <v>0</v>
      </c>
      <c r="E323" s="129">
        <v>0</v>
      </c>
      <c r="F323" s="129">
        <v>0</v>
      </c>
      <c r="G323" s="129">
        <v>0</v>
      </c>
      <c r="H323" s="129">
        <v>0</v>
      </c>
      <c r="I323" s="129">
        <v>0</v>
      </c>
      <c r="J323" s="129">
        <v>0</v>
      </c>
      <c r="K323" s="129">
        <v>0</v>
      </c>
      <c r="L323" s="129">
        <v>0</v>
      </c>
      <c r="M323" s="129">
        <v>0</v>
      </c>
      <c r="N323" s="129">
        <v>0</v>
      </c>
      <c r="O323" s="129">
        <v>0</v>
      </c>
      <c r="P323" s="129">
        <v>0</v>
      </c>
      <c r="Q323" s="130">
        <v>0.12</v>
      </c>
      <c r="R323" s="129">
        <v>0</v>
      </c>
      <c r="S323" s="129" t="s">
        <v>280</v>
      </c>
      <c r="T323" s="129" t="s">
        <v>519</v>
      </c>
    </row>
    <row r="324" spans="1:20">
      <c r="A324" s="129" t="s">
        <v>347</v>
      </c>
      <c r="B324" s="129">
        <v>3</v>
      </c>
      <c r="C324" s="129">
        <v>1920</v>
      </c>
      <c r="D324" s="129">
        <v>0</v>
      </c>
      <c r="E324" s="129">
        <v>0</v>
      </c>
      <c r="F324" s="129">
        <v>0</v>
      </c>
      <c r="G324" s="129">
        <v>0</v>
      </c>
      <c r="H324" s="129">
        <v>0</v>
      </c>
      <c r="I324" s="129">
        <v>0</v>
      </c>
      <c r="J324" s="129">
        <v>0</v>
      </c>
      <c r="K324" s="129">
        <v>0</v>
      </c>
      <c r="L324" s="129">
        <v>0</v>
      </c>
      <c r="M324" s="129">
        <v>0</v>
      </c>
      <c r="N324" s="129">
        <v>0</v>
      </c>
      <c r="O324" s="129">
        <v>0</v>
      </c>
      <c r="P324" s="129">
        <v>0</v>
      </c>
      <c r="Q324" s="130">
        <v>0.18</v>
      </c>
      <c r="R324" s="129">
        <v>0</v>
      </c>
      <c r="S324" s="129" t="s">
        <v>280</v>
      </c>
      <c r="T324" s="129" t="s">
        <v>519</v>
      </c>
    </row>
    <row r="325" spans="1:20">
      <c r="A325" s="129" t="s">
        <v>347</v>
      </c>
      <c r="B325" s="129">
        <v>4</v>
      </c>
      <c r="C325" s="129">
        <v>3840</v>
      </c>
      <c r="D325" s="129">
        <v>0</v>
      </c>
      <c r="E325" s="129">
        <v>0</v>
      </c>
      <c r="F325" s="129">
        <v>0</v>
      </c>
      <c r="G325" s="129">
        <v>0</v>
      </c>
      <c r="H325" s="129">
        <v>0</v>
      </c>
      <c r="I325" s="129">
        <v>0</v>
      </c>
      <c r="J325" s="129">
        <v>0</v>
      </c>
      <c r="K325" s="129">
        <v>0</v>
      </c>
      <c r="L325" s="129">
        <v>0</v>
      </c>
      <c r="M325" s="129">
        <v>0</v>
      </c>
      <c r="N325" s="129">
        <v>0</v>
      </c>
      <c r="O325" s="129">
        <v>0</v>
      </c>
      <c r="P325" s="129">
        <v>0</v>
      </c>
      <c r="Q325" s="130">
        <v>0.24</v>
      </c>
      <c r="R325" s="129">
        <v>0</v>
      </c>
      <c r="S325" s="129" t="s">
        <v>280</v>
      </c>
      <c r="T325" s="129" t="s">
        <v>521</v>
      </c>
    </row>
    <row r="326" spans="1:20">
      <c r="A326" s="129" t="s">
        <v>347</v>
      </c>
      <c r="B326" s="129">
        <v>5</v>
      </c>
      <c r="C326" s="129">
        <v>7680</v>
      </c>
      <c r="D326" s="129">
        <v>0</v>
      </c>
      <c r="E326" s="129">
        <v>0</v>
      </c>
      <c r="F326" s="129">
        <v>0</v>
      </c>
      <c r="G326" s="129">
        <v>0</v>
      </c>
      <c r="H326" s="129">
        <v>0</v>
      </c>
      <c r="I326" s="129">
        <v>0</v>
      </c>
      <c r="J326" s="129">
        <v>0</v>
      </c>
      <c r="K326" s="129">
        <v>0</v>
      </c>
      <c r="L326" s="129">
        <v>0</v>
      </c>
      <c r="M326" s="129">
        <v>0</v>
      </c>
      <c r="N326" s="129">
        <v>0</v>
      </c>
      <c r="O326" s="129">
        <v>0</v>
      </c>
      <c r="P326" s="129">
        <v>0</v>
      </c>
      <c r="Q326" s="130">
        <v>0.3</v>
      </c>
      <c r="R326" s="129">
        <v>0</v>
      </c>
      <c r="S326" s="129" t="s">
        <v>280</v>
      </c>
      <c r="T326" s="129" t="s">
        <v>521</v>
      </c>
    </row>
    <row r="327" spans="1:20">
      <c r="A327" s="129" t="s">
        <v>347</v>
      </c>
      <c r="B327" s="129">
        <v>6</v>
      </c>
      <c r="C327" s="129">
        <v>15360</v>
      </c>
      <c r="D327" s="129">
        <v>0</v>
      </c>
      <c r="E327" s="129">
        <v>0</v>
      </c>
      <c r="F327" s="129">
        <v>0</v>
      </c>
      <c r="G327" s="129">
        <v>0</v>
      </c>
      <c r="H327" s="129">
        <v>0</v>
      </c>
      <c r="I327" s="129">
        <v>0</v>
      </c>
      <c r="J327" s="129">
        <v>0</v>
      </c>
      <c r="K327" s="129">
        <v>0</v>
      </c>
      <c r="L327" s="129">
        <v>0</v>
      </c>
      <c r="M327" s="129">
        <v>0</v>
      </c>
      <c r="N327" s="129">
        <v>0</v>
      </c>
      <c r="O327" s="129">
        <v>0</v>
      </c>
      <c r="P327" s="129">
        <v>0</v>
      </c>
      <c r="Q327" s="130">
        <v>0.36</v>
      </c>
      <c r="R327" s="129">
        <v>0</v>
      </c>
      <c r="S327" s="129" t="s">
        <v>280</v>
      </c>
      <c r="T327" s="129" t="s">
        <v>521</v>
      </c>
    </row>
    <row r="328" spans="1:20">
      <c r="A328" s="129" t="s">
        <v>347</v>
      </c>
      <c r="B328" s="129">
        <v>7</v>
      </c>
      <c r="C328" s="129">
        <v>30720</v>
      </c>
      <c r="D328" s="129">
        <v>0</v>
      </c>
      <c r="E328" s="129">
        <v>0</v>
      </c>
      <c r="F328" s="129">
        <v>0</v>
      </c>
      <c r="G328" s="129">
        <v>0</v>
      </c>
      <c r="H328" s="129">
        <v>0</v>
      </c>
      <c r="I328" s="129">
        <v>0</v>
      </c>
      <c r="J328" s="129">
        <v>0</v>
      </c>
      <c r="K328" s="129">
        <v>0</v>
      </c>
      <c r="L328" s="129">
        <v>0</v>
      </c>
      <c r="M328" s="129">
        <v>0</v>
      </c>
      <c r="N328" s="129">
        <v>0</v>
      </c>
      <c r="O328" s="129">
        <v>0</v>
      </c>
      <c r="P328" s="129">
        <v>0</v>
      </c>
      <c r="Q328" s="130">
        <v>0.42</v>
      </c>
      <c r="R328" s="129">
        <v>0</v>
      </c>
      <c r="S328" s="129" t="s">
        <v>280</v>
      </c>
      <c r="T328" s="129" t="s">
        <v>521</v>
      </c>
    </row>
    <row r="329" spans="1:20">
      <c r="A329" s="129" t="s">
        <v>347</v>
      </c>
      <c r="B329" s="129">
        <v>8</v>
      </c>
      <c r="C329" s="129">
        <v>61440</v>
      </c>
      <c r="D329" s="129">
        <v>0</v>
      </c>
      <c r="E329" s="129">
        <v>0</v>
      </c>
      <c r="F329" s="129">
        <v>0</v>
      </c>
      <c r="G329" s="129">
        <v>0</v>
      </c>
      <c r="H329" s="129">
        <v>0</v>
      </c>
      <c r="I329" s="129">
        <v>0</v>
      </c>
      <c r="J329" s="129">
        <v>0</v>
      </c>
      <c r="K329" s="129">
        <v>0</v>
      </c>
      <c r="L329" s="129">
        <v>0</v>
      </c>
      <c r="M329" s="129">
        <v>0</v>
      </c>
      <c r="N329" s="129">
        <v>0</v>
      </c>
      <c r="O329" s="129">
        <v>0</v>
      </c>
      <c r="P329" s="129">
        <v>0</v>
      </c>
      <c r="Q329" s="130">
        <v>0.48</v>
      </c>
      <c r="R329" s="129">
        <v>0</v>
      </c>
      <c r="S329" s="129" t="s">
        <v>280</v>
      </c>
      <c r="T329" s="129" t="s">
        <v>521</v>
      </c>
    </row>
    <row r="330" spans="1:20">
      <c r="A330" s="129" t="s">
        <v>347</v>
      </c>
      <c r="B330" s="129">
        <v>9</v>
      </c>
      <c r="C330" s="129">
        <v>122880</v>
      </c>
      <c r="D330" s="129">
        <v>0</v>
      </c>
      <c r="E330" s="129">
        <v>0</v>
      </c>
      <c r="F330" s="129">
        <v>0</v>
      </c>
      <c r="G330" s="129">
        <v>0</v>
      </c>
      <c r="H330" s="129">
        <v>0</v>
      </c>
      <c r="I330" s="129">
        <v>0</v>
      </c>
      <c r="J330" s="129">
        <v>0</v>
      </c>
      <c r="K330" s="129">
        <v>0</v>
      </c>
      <c r="L330" s="129">
        <v>0</v>
      </c>
      <c r="M330" s="129">
        <v>0</v>
      </c>
      <c r="N330" s="129">
        <v>0</v>
      </c>
      <c r="O330" s="129">
        <v>0</v>
      </c>
      <c r="P330" s="129">
        <v>0</v>
      </c>
      <c r="Q330" s="130">
        <v>0.54</v>
      </c>
      <c r="R330" s="129">
        <v>0</v>
      </c>
      <c r="S330" s="129" t="s">
        <v>280</v>
      </c>
      <c r="T330" s="129" t="s">
        <v>521</v>
      </c>
    </row>
    <row r="331" spans="1:20">
      <c r="A331" s="129" t="s">
        <v>347</v>
      </c>
      <c r="B331" s="129">
        <v>10</v>
      </c>
      <c r="C331" s="129">
        <v>245760</v>
      </c>
      <c r="D331" s="129">
        <v>0</v>
      </c>
      <c r="E331" s="129">
        <v>0</v>
      </c>
      <c r="F331" s="129">
        <v>0</v>
      </c>
      <c r="G331" s="129">
        <v>0</v>
      </c>
      <c r="H331" s="129">
        <v>0</v>
      </c>
      <c r="I331" s="129">
        <v>0</v>
      </c>
      <c r="J331" s="129">
        <v>0</v>
      </c>
      <c r="K331" s="129">
        <v>0</v>
      </c>
      <c r="L331" s="129">
        <v>0</v>
      </c>
      <c r="M331" s="129">
        <v>0</v>
      </c>
      <c r="N331" s="129">
        <v>0</v>
      </c>
      <c r="O331" s="129">
        <v>0</v>
      </c>
      <c r="P331" s="129">
        <v>0</v>
      </c>
      <c r="Q331" s="130">
        <v>0.6</v>
      </c>
      <c r="R331" s="129">
        <v>0</v>
      </c>
      <c r="S331" s="129" t="s">
        <v>280</v>
      </c>
      <c r="T331" s="129" t="s">
        <v>521</v>
      </c>
    </row>
    <row r="332" spans="1:20">
      <c r="A332" s="34" t="s">
        <v>338</v>
      </c>
      <c r="B332" s="129">
        <v>1</v>
      </c>
      <c r="C332" s="129">
        <v>0</v>
      </c>
      <c r="D332" s="129">
        <v>0</v>
      </c>
      <c r="E332" s="129">
        <v>0</v>
      </c>
      <c r="F332" s="129">
        <v>0</v>
      </c>
      <c r="G332" s="129">
        <v>0</v>
      </c>
      <c r="H332" s="129">
        <v>0</v>
      </c>
      <c r="I332" s="129">
        <v>0</v>
      </c>
      <c r="J332" s="129">
        <v>0</v>
      </c>
      <c r="K332" s="129">
        <v>0</v>
      </c>
      <c r="L332" s="129">
        <v>0</v>
      </c>
      <c r="M332" s="129">
        <v>0</v>
      </c>
      <c r="N332" s="129">
        <v>0</v>
      </c>
      <c r="O332" s="129">
        <v>0</v>
      </c>
      <c r="P332" s="129">
        <v>0</v>
      </c>
      <c r="Q332" s="129">
        <v>0</v>
      </c>
      <c r="R332" s="129">
        <v>2000</v>
      </c>
      <c r="S332" s="129">
        <v>20</v>
      </c>
      <c r="T332" s="129">
        <v>240</v>
      </c>
    </row>
    <row r="333" spans="1:20">
      <c r="A333" s="34" t="s">
        <v>338</v>
      </c>
      <c r="B333" s="129">
        <v>2</v>
      </c>
      <c r="C333" s="129">
        <v>960</v>
      </c>
      <c r="D333" s="129">
        <v>0</v>
      </c>
      <c r="E333" s="129">
        <v>0</v>
      </c>
      <c r="F333" s="129">
        <v>0</v>
      </c>
      <c r="G333" s="129">
        <v>0</v>
      </c>
      <c r="H333" s="129">
        <v>0</v>
      </c>
      <c r="I333" s="129">
        <v>0</v>
      </c>
      <c r="J333" s="129">
        <v>0</v>
      </c>
      <c r="K333" s="129">
        <v>0</v>
      </c>
      <c r="L333" s="129">
        <v>0</v>
      </c>
      <c r="M333" s="129">
        <v>0</v>
      </c>
      <c r="N333" s="129">
        <v>0</v>
      </c>
      <c r="O333" s="129">
        <v>0</v>
      </c>
      <c r="P333" s="129">
        <v>0</v>
      </c>
      <c r="Q333" s="129">
        <v>0</v>
      </c>
      <c r="R333" s="129">
        <v>4000</v>
      </c>
      <c r="S333" s="129" t="s">
        <v>280</v>
      </c>
      <c r="T333" s="129" t="s">
        <v>519</v>
      </c>
    </row>
    <row r="334" spans="1:20">
      <c r="A334" s="34" t="s">
        <v>338</v>
      </c>
      <c r="B334" s="129">
        <v>3</v>
      </c>
      <c r="C334" s="129">
        <v>1920</v>
      </c>
      <c r="D334" s="129">
        <v>0</v>
      </c>
      <c r="E334" s="129">
        <v>0</v>
      </c>
      <c r="F334" s="129">
        <v>0</v>
      </c>
      <c r="G334" s="129">
        <v>0</v>
      </c>
      <c r="H334" s="129">
        <v>0</v>
      </c>
      <c r="I334" s="129">
        <v>0</v>
      </c>
      <c r="J334" s="129">
        <v>0</v>
      </c>
      <c r="K334" s="129">
        <v>0</v>
      </c>
      <c r="L334" s="129">
        <v>0</v>
      </c>
      <c r="M334" s="129">
        <v>0</v>
      </c>
      <c r="N334" s="129">
        <v>0</v>
      </c>
      <c r="O334" s="129">
        <v>0</v>
      </c>
      <c r="P334" s="129">
        <v>0</v>
      </c>
      <c r="Q334" s="129">
        <v>0</v>
      </c>
      <c r="R334" s="129">
        <v>6000</v>
      </c>
      <c r="S334" s="129" t="s">
        <v>280</v>
      </c>
      <c r="T334" s="129" t="s">
        <v>519</v>
      </c>
    </row>
    <row r="335" spans="1:20">
      <c r="A335" s="34" t="s">
        <v>338</v>
      </c>
      <c r="B335" s="129">
        <v>4</v>
      </c>
      <c r="C335" s="129">
        <v>3840</v>
      </c>
      <c r="D335" s="129">
        <v>0</v>
      </c>
      <c r="E335" s="129">
        <v>0</v>
      </c>
      <c r="F335" s="129">
        <v>0</v>
      </c>
      <c r="G335" s="129">
        <v>0</v>
      </c>
      <c r="H335" s="129">
        <v>0</v>
      </c>
      <c r="I335" s="129">
        <v>0</v>
      </c>
      <c r="J335" s="129">
        <v>0</v>
      </c>
      <c r="K335" s="129">
        <v>0</v>
      </c>
      <c r="L335" s="129">
        <v>0</v>
      </c>
      <c r="M335" s="129">
        <v>0</v>
      </c>
      <c r="N335" s="129">
        <v>0</v>
      </c>
      <c r="O335" s="129">
        <v>0</v>
      </c>
      <c r="P335" s="129">
        <v>0</v>
      </c>
      <c r="Q335" s="129">
        <v>0</v>
      </c>
      <c r="R335" s="129">
        <v>8000</v>
      </c>
      <c r="S335" s="129" t="s">
        <v>280</v>
      </c>
      <c r="T335" s="129" t="s">
        <v>521</v>
      </c>
    </row>
    <row r="336" spans="1:20">
      <c r="A336" s="34" t="s">
        <v>338</v>
      </c>
      <c r="B336" s="129">
        <v>5</v>
      </c>
      <c r="C336" s="129">
        <v>7680</v>
      </c>
      <c r="D336" s="129">
        <v>0</v>
      </c>
      <c r="E336" s="129">
        <v>0</v>
      </c>
      <c r="F336" s="129">
        <v>0</v>
      </c>
      <c r="G336" s="129">
        <v>0</v>
      </c>
      <c r="H336" s="129">
        <v>0</v>
      </c>
      <c r="I336" s="129">
        <v>0</v>
      </c>
      <c r="J336" s="129">
        <v>0</v>
      </c>
      <c r="K336" s="129">
        <v>0</v>
      </c>
      <c r="L336" s="129">
        <v>0</v>
      </c>
      <c r="M336" s="129">
        <v>0</v>
      </c>
      <c r="N336" s="129">
        <v>0</v>
      </c>
      <c r="O336" s="129">
        <v>0</v>
      </c>
      <c r="P336" s="129">
        <v>0</v>
      </c>
      <c r="Q336" s="129">
        <v>0</v>
      </c>
      <c r="R336" s="129">
        <v>10000</v>
      </c>
      <c r="S336" s="129" t="s">
        <v>280</v>
      </c>
      <c r="T336" s="129" t="s">
        <v>521</v>
      </c>
    </row>
    <row r="337" spans="1:20">
      <c r="A337" s="34" t="s">
        <v>338</v>
      </c>
      <c r="B337" s="129">
        <v>6</v>
      </c>
      <c r="C337" s="129">
        <v>15360</v>
      </c>
      <c r="D337" s="129">
        <v>0</v>
      </c>
      <c r="E337" s="129">
        <v>0</v>
      </c>
      <c r="F337" s="129">
        <v>0</v>
      </c>
      <c r="G337" s="129">
        <v>0</v>
      </c>
      <c r="H337" s="129">
        <v>0</v>
      </c>
      <c r="I337" s="129">
        <v>0</v>
      </c>
      <c r="J337" s="129">
        <v>0</v>
      </c>
      <c r="K337" s="129">
        <v>0</v>
      </c>
      <c r="L337" s="129">
        <v>0</v>
      </c>
      <c r="M337" s="129">
        <v>0</v>
      </c>
      <c r="N337" s="129">
        <v>0</v>
      </c>
      <c r="O337" s="129">
        <v>0</v>
      </c>
      <c r="P337" s="129">
        <v>0</v>
      </c>
      <c r="Q337" s="129">
        <v>0</v>
      </c>
      <c r="R337" s="129">
        <v>12000</v>
      </c>
      <c r="S337" s="129" t="s">
        <v>280</v>
      </c>
      <c r="T337" s="129" t="s">
        <v>521</v>
      </c>
    </row>
    <row r="338" spans="1:20">
      <c r="A338" s="34" t="s">
        <v>338</v>
      </c>
      <c r="B338" s="129">
        <v>7</v>
      </c>
      <c r="C338" s="129">
        <v>30720</v>
      </c>
      <c r="D338" s="129">
        <v>0</v>
      </c>
      <c r="E338" s="129">
        <v>0</v>
      </c>
      <c r="F338" s="129">
        <v>0</v>
      </c>
      <c r="G338" s="129">
        <v>0</v>
      </c>
      <c r="H338" s="129">
        <v>0</v>
      </c>
      <c r="I338" s="129">
        <v>0</v>
      </c>
      <c r="J338" s="129">
        <v>0</v>
      </c>
      <c r="K338" s="129">
        <v>0</v>
      </c>
      <c r="L338" s="129">
        <v>0</v>
      </c>
      <c r="M338" s="129">
        <v>0</v>
      </c>
      <c r="N338" s="129">
        <v>0</v>
      </c>
      <c r="O338" s="129">
        <v>0</v>
      </c>
      <c r="P338" s="129">
        <v>0</v>
      </c>
      <c r="Q338" s="129">
        <v>0</v>
      </c>
      <c r="R338" s="129">
        <v>14000</v>
      </c>
      <c r="S338" s="129" t="s">
        <v>280</v>
      </c>
      <c r="T338" s="129" t="s">
        <v>521</v>
      </c>
    </row>
    <row r="339" spans="1:20">
      <c r="A339" s="34" t="s">
        <v>338</v>
      </c>
      <c r="B339" s="129">
        <v>8</v>
      </c>
      <c r="C339" s="129">
        <v>61440</v>
      </c>
      <c r="D339" s="129">
        <v>0</v>
      </c>
      <c r="E339" s="129">
        <v>0</v>
      </c>
      <c r="F339" s="129">
        <v>0</v>
      </c>
      <c r="G339" s="129">
        <v>0</v>
      </c>
      <c r="H339" s="129">
        <v>0</v>
      </c>
      <c r="I339" s="129">
        <v>0</v>
      </c>
      <c r="J339" s="129">
        <v>0</v>
      </c>
      <c r="K339" s="129">
        <v>0</v>
      </c>
      <c r="L339" s="129">
        <v>0</v>
      </c>
      <c r="M339" s="129">
        <v>0</v>
      </c>
      <c r="N339" s="129">
        <v>0</v>
      </c>
      <c r="O339" s="129">
        <v>0</v>
      </c>
      <c r="P339" s="129">
        <v>0</v>
      </c>
      <c r="Q339" s="129">
        <v>0</v>
      </c>
      <c r="R339" s="129">
        <v>16000</v>
      </c>
      <c r="S339" s="129" t="s">
        <v>280</v>
      </c>
      <c r="T339" s="129" t="s">
        <v>521</v>
      </c>
    </row>
    <row r="340" spans="1:20">
      <c r="A340" s="34" t="s">
        <v>338</v>
      </c>
      <c r="B340" s="129">
        <v>9</v>
      </c>
      <c r="C340" s="129">
        <v>122880</v>
      </c>
      <c r="D340" s="129">
        <v>0</v>
      </c>
      <c r="E340" s="129">
        <v>0</v>
      </c>
      <c r="F340" s="129">
        <v>0</v>
      </c>
      <c r="G340" s="129">
        <v>0</v>
      </c>
      <c r="H340" s="129">
        <v>0</v>
      </c>
      <c r="I340" s="129">
        <v>0</v>
      </c>
      <c r="J340" s="129">
        <v>0</v>
      </c>
      <c r="K340" s="129">
        <v>0</v>
      </c>
      <c r="L340" s="129">
        <v>0</v>
      </c>
      <c r="M340" s="129">
        <v>0</v>
      </c>
      <c r="N340" s="129">
        <v>0</v>
      </c>
      <c r="O340" s="129">
        <v>0</v>
      </c>
      <c r="P340" s="129">
        <v>0</v>
      </c>
      <c r="Q340" s="129">
        <v>0</v>
      </c>
      <c r="R340" s="129">
        <v>18000</v>
      </c>
      <c r="S340" s="129" t="s">
        <v>280</v>
      </c>
      <c r="T340" s="129" t="s">
        <v>521</v>
      </c>
    </row>
    <row r="341" spans="1:20">
      <c r="A341" s="34" t="s">
        <v>338</v>
      </c>
      <c r="B341" s="129">
        <v>10</v>
      </c>
      <c r="C341" s="129">
        <v>245760</v>
      </c>
      <c r="D341" s="129">
        <v>0</v>
      </c>
      <c r="E341" s="129">
        <v>0</v>
      </c>
      <c r="F341" s="129">
        <v>0</v>
      </c>
      <c r="G341" s="129">
        <v>0</v>
      </c>
      <c r="H341" s="129">
        <v>0</v>
      </c>
      <c r="I341" s="129">
        <v>0</v>
      </c>
      <c r="J341" s="129">
        <v>0</v>
      </c>
      <c r="K341" s="129">
        <v>0</v>
      </c>
      <c r="L341" s="129">
        <v>0</v>
      </c>
      <c r="M341" s="129">
        <v>0</v>
      </c>
      <c r="N341" s="129">
        <v>0</v>
      </c>
      <c r="O341" s="129">
        <v>0</v>
      </c>
      <c r="P341" s="129">
        <v>0</v>
      </c>
      <c r="Q341" s="129">
        <v>0</v>
      </c>
      <c r="R341" s="129">
        <v>20000</v>
      </c>
      <c r="S341" s="129" t="s">
        <v>280</v>
      </c>
      <c r="T341" s="129" t="s">
        <v>521</v>
      </c>
    </row>
    <row r="342" spans="1:20">
      <c r="A342" s="34" t="s">
        <v>349</v>
      </c>
      <c r="B342" s="129">
        <v>1</v>
      </c>
      <c r="C342" s="129">
        <v>0</v>
      </c>
      <c r="D342" s="129">
        <v>0</v>
      </c>
      <c r="E342" s="129">
        <v>0</v>
      </c>
      <c r="F342" s="129">
        <v>0</v>
      </c>
      <c r="G342" s="129">
        <v>0</v>
      </c>
      <c r="H342" s="129">
        <v>0</v>
      </c>
      <c r="I342" s="129">
        <v>0</v>
      </c>
      <c r="J342" s="129">
        <v>0</v>
      </c>
      <c r="K342" s="129">
        <v>0</v>
      </c>
      <c r="L342" s="129">
        <v>0</v>
      </c>
      <c r="M342" s="129">
        <v>0</v>
      </c>
      <c r="N342" s="129">
        <v>0</v>
      </c>
      <c r="O342" s="129">
        <v>0</v>
      </c>
      <c r="P342" s="129">
        <v>5</v>
      </c>
      <c r="Q342" s="129">
        <v>0</v>
      </c>
      <c r="R342" s="129">
        <v>0</v>
      </c>
      <c r="S342" s="129">
        <v>20</v>
      </c>
      <c r="T342" s="129">
        <v>240</v>
      </c>
    </row>
    <row r="343" spans="1:20">
      <c r="A343" s="34" t="s">
        <v>349</v>
      </c>
      <c r="B343" s="129">
        <v>2</v>
      </c>
      <c r="C343" s="129">
        <v>960</v>
      </c>
      <c r="D343" s="129">
        <v>0</v>
      </c>
      <c r="E343" s="129">
        <v>0</v>
      </c>
      <c r="F343" s="129">
        <v>0</v>
      </c>
      <c r="G343" s="129">
        <v>0</v>
      </c>
      <c r="H343" s="129">
        <v>0</v>
      </c>
      <c r="I343" s="129">
        <v>0</v>
      </c>
      <c r="J343" s="129">
        <v>0</v>
      </c>
      <c r="K343" s="129">
        <v>0</v>
      </c>
      <c r="L343" s="129">
        <v>0</v>
      </c>
      <c r="M343" s="129">
        <v>0</v>
      </c>
      <c r="N343" s="129">
        <v>0</v>
      </c>
      <c r="O343" s="129">
        <v>0</v>
      </c>
      <c r="P343" s="129">
        <v>10</v>
      </c>
      <c r="Q343" s="129">
        <v>0</v>
      </c>
      <c r="R343" s="129">
        <v>0</v>
      </c>
      <c r="S343" s="129" t="s">
        <v>280</v>
      </c>
      <c r="T343" s="129" t="s">
        <v>519</v>
      </c>
    </row>
    <row r="344" spans="1:20">
      <c r="A344" s="34" t="s">
        <v>349</v>
      </c>
      <c r="B344" s="129">
        <v>3</v>
      </c>
      <c r="C344" s="129">
        <v>1920</v>
      </c>
      <c r="D344" s="129">
        <v>0</v>
      </c>
      <c r="E344" s="129">
        <v>0</v>
      </c>
      <c r="F344" s="129">
        <v>0</v>
      </c>
      <c r="G344" s="129">
        <v>0</v>
      </c>
      <c r="H344" s="129">
        <v>0</v>
      </c>
      <c r="I344" s="129">
        <v>0</v>
      </c>
      <c r="J344" s="129">
        <v>0</v>
      </c>
      <c r="K344" s="129">
        <v>0</v>
      </c>
      <c r="L344" s="129">
        <v>0</v>
      </c>
      <c r="M344" s="129">
        <v>0</v>
      </c>
      <c r="N344" s="129">
        <v>0</v>
      </c>
      <c r="O344" s="129">
        <v>0</v>
      </c>
      <c r="P344" s="129">
        <v>15</v>
      </c>
      <c r="Q344" s="129">
        <v>0</v>
      </c>
      <c r="R344" s="129">
        <v>0</v>
      </c>
      <c r="S344" s="129" t="s">
        <v>280</v>
      </c>
      <c r="T344" s="129" t="s">
        <v>519</v>
      </c>
    </row>
    <row r="345" spans="1:20">
      <c r="A345" s="34" t="s">
        <v>349</v>
      </c>
      <c r="B345" s="129">
        <v>4</v>
      </c>
      <c r="C345" s="129">
        <v>3840</v>
      </c>
      <c r="D345" s="129">
        <v>0</v>
      </c>
      <c r="E345" s="129">
        <v>0</v>
      </c>
      <c r="F345" s="129">
        <v>0</v>
      </c>
      <c r="G345" s="129">
        <v>0</v>
      </c>
      <c r="H345" s="129">
        <v>0</v>
      </c>
      <c r="I345" s="129">
        <v>0</v>
      </c>
      <c r="J345" s="129">
        <v>0</v>
      </c>
      <c r="K345" s="129">
        <v>0</v>
      </c>
      <c r="L345" s="129">
        <v>0</v>
      </c>
      <c r="M345" s="129">
        <v>0</v>
      </c>
      <c r="N345" s="129">
        <v>0</v>
      </c>
      <c r="O345" s="129">
        <v>0</v>
      </c>
      <c r="P345" s="129">
        <v>20</v>
      </c>
      <c r="Q345" s="129">
        <v>0</v>
      </c>
      <c r="R345" s="129">
        <v>0</v>
      </c>
      <c r="S345" s="129" t="s">
        <v>280</v>
      </c>
      <c r="T345" s="129" t="s">
        <v>521</v>
      </c>
    </row>
    <row r="346" spans="1:20">
      <c r="A346" s="34" t="s">
        <v>349</v>
      </c>
      <c r="B346" s="129">
        <v>5</v>
      </c>
      <c r="C346" s="129">
        <v>7680</v>
      </c>
      <c r="D346" s="129">
        <v>0</v>
      </c>
      <c r="E346" s="129">
        <v>0</v>
      </c>
      <c r="F346" s="129">
        <v>0</v>
      </c>
      <c r="G346" s="129">
        <v>0</v>
      </c>
      <c r="H346" s="129">
        <v>0</v>
      </c>
      <c r="I346" s="129">
        <v>0</v>
      </c>
      <c r="J346" s="129">
        <v>0</v>
      </c>
      <c r="K346" s="129">
        <v>0</v>
      </c>
      <c r="L346" s="129">
        <v>0</v>
      </c>
      <c r="M346" s="129">
        <v>0</v>
      </c>
      <c r="N346" s="129">
        <v>0</v>
      </c>
      <c r="O346" s="129">
        <v>0</v>
      </c>
      <c r="P346" s="129">
        <v>25</v>
      </c>
      <c r="Q346" s="129">
        <v>0</v>
      </c>
      <c r="R346" s="129">
        <v>0</v>
      </c>
      <c r="S346" s="129" t="s">
        <v>280</v>
      </c>
      <c r="T346" s="129" t="s">
        <v>521</v>
      </c>
    </row>
    <row r="347" spans="1:20">
      <c r="A347" s="34" t="s">
        <v>349</v>
      </c>
      <c r="B347" s="129">
        <v>6</v>
      </c>
      <c r="C347" s="129">
        <v>15360</v>
      </c>
      <c r="D347" s="129">
        <v>0</v>
      </c>
      <c r="E347" s="129">
        <v>0</v>
      </c>
      <c r="F347" s="129">
        <v>0</v>
      </c>
      <c r="G347" s="129">
        <v>0</v>
      </c>
      <c r="H347" s="129">
        <v>0</v>
      </c>
      <c r="I347" s="129">
        <v>0</v>
      </c>
      <c r="J347" s="129">
        <v>0</v>
      </c>
      <c r="K347" s="129">
        <v>0</v>
      </c>
      <c r="L347" s="129">
        <v>0</v>
      </c>
      <c r="M347" s="129">
        <v>0</v>
      </c>
      <c r="N347" s="129">
        <v>0</v>
      </c>
      <c r="O347" s="129">
        <v>0</v>
      </c>
      <c r="P347" s="129">
        <v>30</v>
      </c>
      <c r="Q347" s="129">
        <v>0</v>
      </c>
      <c r="R347" s="129">
        <v>0</v>
      </c>
      <c r="S347" s="129" t="s">
        <v>280</v>
      </c>
      <c r="T347" s="129" t="s">
        <v>521</v>
      </c>
    </row>
    <row r="348" spans="1:20">
      <c r="A348" s="34" t="s">
        <v>349</v>
      </c>
      <c r="B348" s="129">
        <v>7</v>
      </c>
      <c r="C348" s="129">
        <v>30720</v>
      </c>
      <c r="D348" s="129">
        <v>0</v>
      </c>
      <c r="E348" s="129">
        <v>0</v>
      </c>
      <c r="F348" s="129">
        <v>0</v>
      </c>
      <c r="G348" s="129">
        <v>0</v>
      </c>
      <c r="H348" s="129">
        <v>0</v>
      </c>
      <c r="I348" s="129">
        <v>0</v>
      </c>
      <c r="J348" s="129">
        <v>0</v>
      </c>
      <c r="K348" s="129">
        <v>0</v>
      </c>
      <c r="L348" s="129">
        <v>0</v>
      </c>
      <c r="M348" s="129">
        <v>0</v>
      </c>
      <c r="N348" s="129">
        <v>0</v>
      </c>
      <c r="O348" s="129">
        <v>0</v>
      </c>
      <c r="P348" s="129">
        <v>35</v>
      </c>
      <c r="Q348" s="129">
        <v>0</v>
      </c>
      <c r="R348" s="129">
        <v>0</v>
      </c>
      <c r="S348" s="129" t="s">
        <v>280</v>
      </c>
      <c r="T348" s="129" t="s">
        <v>521</v>
      </c>
    </row>
    <row r="349" spans="1:20">
      <c r="A349" s="34" t="s">
        <v>349</v>
      </c>
      <c r="B349" s="129">
        <v>8</v>
      </c>
      <c r="C349" s="129">
        <v>61440</v>
      </c>
      <c r="D349" s="129">
        <v>0</v>
      </c>
      <c r="E349" s="129">
        <v>0</v>
      </c>
      <c r="F349" s="129">
        <v>0</v>
      </c>
      <c r="G349" s="129">
        <v>0</v>
      </c>
      <c r="H349" s="129">
        <v>0</v>
      </c>
      <c r="I349" s="129">
        <v>0</v>
      </c>
      <c r="J349" s="129">
        <v>0</v>
      </c>
      <c r="K349" s="129">
        <v>0</v>
      </c>
      <c r="L349" s="129">
        <v>0</v>
      </c>
      <c r="M349" s="129">
        <v>0</v>
      </c>
      <c r="N349" s="129">
        <v>0</v>
      </c>
      <c r="O349" s="129">
        <v>0</v>
      </c>
      <c r="P349" s="129">
        <v>40</v>
      </c>
      <c r="Q349" s="129">
        <v>0</v>
      </c>
      <c r="R349" s="129">
        <v>0</v>
      </c>
      <c r="S349" s="129" t="s">
        <v>280</v>
      </c>
      <c r="T349" s="129" t="s">
        <v>521</v>
      </c>
    </row>
    <row r="350" spans="1:20">
      <c r="A350" s="34" t="s">
        <v>349</v>
      </c>
      <c r="B350" s="129">
        <v>9</v>
      </c>
      <c r="C350" s="129">
        <v>122880</v>
      </c>
      <c r="D350" s="129">
        <v>0</v>
      </c>
      <c r="E350" s="129">
        <v>0</v>
      </c>
      <c r="F350" s="129">
        <v>0</v>
      </c>
      <c r="G350" s="129">
        <v>0</v>
      </c>
      <c r="H350" s="129">
        <v>0</v>
      </c>
      <c r="I350" s="129">
        <v>0</v>
      </c>
      <c r="J350" s="129">
        <v>0</v>
      </c>
      <c r="K350" s="129">
        <v>0</v>
      </c>
      <c r="L350" s="129">
        <v>0</v>
      </c>
      <c r="M350" s="129">
        <v>0</v>
      </c>
      <c r="N350" s="129">
        <v>0</v>
      </c>
      <c r="O350" s="129">
        <v>0</v>
      </c>
      <c r="P350" s="129">
        <v>45</v>
      </c>
      <c r="Q350" s="129">
        <v>0</v>
      </c>
      <c r="R350" s="129">
        <v>0</v>
      </c>
      <c r="S350" s="129" t="s">
        <v>280</v>
      </c>
      <c r="T350" s="129" t="s">
        <v>521</v>
      </c>
    </row>
    <row r="351" spans="1:20">
      <c r="A351" s="34" t="s">
        <v>349</v>
      </c>
      <c r="B351" s="129">
        <v>10</v>
      </c>
      <c r="C351" s="129">
        <v>245760</v>
      </c>
      <c r="D351" s="129">
        <v>0</v>
      </c>
      <c r="E351" s="129">
        <v>0</v>
      </c>
      <c r="F351" s="129">
        <v>0</v>
      </c>
      <c r="G351" s="129">
        <v>0</v>
      </c>
      <c r="H351" s="129">
        <v>0</v>
      </c>
      <c r="I351" s="129">
        <v>0</v>
      </c>
      <c r="J351" s="129">
        <v>0</v>
      </c>
      <c r="K351" s="129">
        <v>0</v>
      </c>
      <c r="L351" s="129">
        <v>0</v>
      </c>
      <c r="M351" s="129">
        <v>0</v>
      </c>
      <c r="N351" s="129">
        <v>0</v>
      </c>
      <c r="O351" s="129">
        <v>0</v>
      </c>
      <c r="P351" s="129">
        <v>50</v>
      </c>
      <c r="Q351" s="129">
        <v>0</v>
      </c>
      <c r="R351" s="129">
        <v>0</v>
      </c>
      <c r="S351" s="129" t="s">
        <v>280</v>
      </c>
      <c r="T351" s="129" t="s">
        <v>521</v>
      </c>
    </row>
    <row r="352" spans="1:20">
      <c r="A352" s="34" t="s">
        <v>348</v>
      </c>
      <c r="B352" s="129">
        <v>1</v>
      </c>
      <c r="C352" s="129">
        <v>0</v>
      </c>
      <c r="D352" s="129">
        <v>0</v>
      </c>
      <c r="E352" s="129">
        <v>0</v>
      </c>
      <c r="F352" s="129">
        <v>0</v>
      </c>
      <c r="G352" s="129">
        <v>0</v>
      </c>
      <c r="H352" s="129">
        <v>0</v>
      </c>
      <c r="I352" s="129">
        <v>0</v>
      </c>
      <c r="J352" s="129">
        <v>0</v>
      </c>
      <c r="K352" s="129">
        <v>0</v>
      </c>
      <c r="L352" s="129">
        <v>0</v>
      </c>
      <c r="M352" s="129">
        <v>0</v>
      </c>
      <c r="N352" s="129">
        <v>0</v>
      </c>
      <c r="O352" s="130">
        <v>0.06</v>
      </c>
      <c r="P352" s="129">
        <v>0</v>
      </c>
      <c r="Q352" s="129">
        <v>0</v>
      </c>
      <c r="R352" s="129">
        <v>0</v>
      </c>
      <c r="S352" s="129">
        <v>20</v>
      </c>
      <c r="T352" s="129">
        <v>240</v>
      </c>
    </row>
    <row r="353" spans="1:20">
      <c r="A353" s="34" t="s">
        <v>348</v>
      </c>
      <c r="B353" s="129">
        <v>2</v>
      </c>
      <c r="C353" s="129">
        <v>960</v>
      </c>
      <c r="D353" s="129">
        <v>0</v>
      </c>
      <c r="E353" s="129">
        <v>0</v>
      </c>
      <c r="F353" s="129">
        <v>0</v>
      </c>
      <c r="G353" s="129">
        <v>0</v>
      </c>
      <c r="H353" s="129">
        <v>0</v>
      </c>
      <c r="I353" s="129">
        <v>0</v>
      </c>
      <c r="J353" s="129">
        <v>0</v>
      </c>
      <c r="K353" s="129">
        <v>0</v>
      </c>
      <c r="L353" s="129">
        <v>0</v>
      </c>
      <c r="M353" s="129">
        <v>0</v>
      </c>
      <c r="N353" s="129">
        <v>0</v>
      </c>
      <c r="O353" s="130">
        <v>0.12</v>
      </c>
      <c r="P353" s="129">
        <v>0</v>
      </c>
      <c r="Q353" s="129">
        <v>0</v>
      </c>
      <c r="R353" s="129">
        <v>0</v>
      </c>
      <c r="S353" s="129" t="s">
        <v>280</v>
      </c>
      <c r="T353" s="129" t="s">
        <v>519</v>
      </c>
    </row>
    <row r="354" spans="1:20">
      <c r="A354" s="34" t="s">
        <v>348</v>
      </c>
      <c r="B354" s="129">
        <v>3</v>
      </c>
      <c r="C354" s="129">
        <v>1920</v>
      </c>
      <c r="D354" s="129">
        <v>0</v>
      </c>
      <c r="E354" s="129">
        <v>0</v>
      </c>
      <c r="F354" s="129">
        <v>0</v>
      </c>
      <c r="G354" s="129">
        <v>0</v>
      </c>
      <c r="H354" s="129">
        <v>0</v>
      </c>
      <c r="I354" s="129">
        <v>0</v>
      </c>
      <c r="J354" s="129">
        <v>0</v>
      </c>
      <c r="K354" s="129">
        <v>0</v>
      </c>
      <c r="L354" s="129">
        <v>0</v>
      </c>
      <c r="M354" s="129">
        <v>0</v>
      </c>
      <c r="N354" s="129">
        <v>0</v>
      </c>
      <c r="O354" s="130">
        <v>0.18</v>
      </c>
      <c r="P354" s="129">
        <v>0</v>
      </c>
      <c r="Q354" s="129">
        <v>0</v>
      </c>
      <c r="R354" s="129">
        <v>0</v>
      </c>
      <c r="S354" s="129" t="s">
        <v>280</v>
      </c>
      <c r="T354" s="129" t="s">
        <v>519</v>
      </c>
    </row>
    <row r="355" spans="1:20">
      <c r="A355" s="34" t="s">
        <v>348</v>
      </c>
      <c r="B355" s="129">
        <v>4</v>
      </c>
      <c r="C355" s="129">
        <v>3840</v>
      </c>
      <c r="D355" s="129">
        <v>0</v>
      </c>
      <c r="E355" s="129">
        <v>0</v>
      </c>
      <c r="F355" s="129">
        <v>0</v>
      </c>
      <c r="G355" s="129">
        <v>0</v>
      </c>
      <c r="H355" s="129">
        <v>0</v>
      </c>
      <c r="I355" s="129">
        <v>0</v>
      </c>
      <c r="J355" s="129">
        <v>0</v>
      </c>
      <c r="K355" s="129">
        <v>0</v>
      </c>
      <c r="L355" s="129">
        <v>0</v>
      </c>
      <c r="M355" s="129">
        <v>0</v>
      </c>
      <c r="N355" s="129">
        <v>0</v>
      </c>
      <c r="O355" s="130">
        <v>0.24</v>
      </c>
      <c r="P355" s="129">
        <v>0</v>
      </c>
      <c r="Q355" s="129">
        <v>0</v>
      </c>
      <c r="R355" s="129">
        <v>0</v>
      </c>
      <c r="S355" s="129" t="s">
        <v>280</v>
      </c>
      <c r="T355" s="129" t="s">
        <v>521</v>
      </c>
    </row>
    <row r="356" spans="1:20">
      <c r="A356" s="34" t="s">
        <v>348</v>
      </c>
      <c r="B356" s="129">
        <v>5</v>
      </c>
      <c r="C356" s="129">
        <v>7680</v>
      </c>
      <c r="D356" s="129">
        <v>0</v>
      </c>
      <c r="E356" s="129">
        <v>0</v>
      </c>
      <c r="F356" s="129">
        <v>0</v>
      </c>
      <c r="G356" s="129">
        <v>0</v>
      </c>
      <c r="H356" s="129">
        <v>0</v>
      </c>
      <c r="I356" s="129">
        <v>0</v>
      </c>
      <c r="J356" s="129">
        <v>0</v>
      </c>
      <c r="K356" s="129">
        <v>0</v>
      </c>
      <c r="L356" s="129">
        <v>0</v>
      </c>
      <c r="M356" s="129">
        <v>0</v>
      </c>
      <c r="N356" s="129">
        <v>0</v>
      </c>
      <c r="O356" s="130">
        <v>0.3</v>
      </c>
      <c r="P356" s="129">
        <v>0</v>
      </c>
      <c r="Q356" s="129">
        <v>0</v>
      </c>
      <c r="R356" s="129">
        <v>0</v>
      </c>
      <c r="S356" s="129" t="s">
        <v>280</v>
      </c>
      <c r="T356" s="129" t="s">
        <v>521</v>
      </c>
    </row>
    <row r="357" spans="1:20">
      <c r="A357" s="34" t="s">
        <v>348</v>
      </c>
      <c r="B357" s="129">
        <v>6</v>
      </c>
      <c r="C357" s="129">
        <v>15360</v>
      </c>
      <c r="D357" s="129">
        <v>0</v>
      </c>
      <c r="E357" s="129">
        <v>0</v>
      </c>
      <c r="F357" s="129">
        <v>0</v>
      </c>
      <c r="G357" s="129">
        <v>0</v>
      </c>
      <c r="H357" s="129">
        <v>0</v>
      </c>
      <c r="I357" s="129">
        <v>0</v>
      </c>
      <c r="J357" s="129">
        <v>0</v>
      </c>
      <c r="K357" s="129">
        <v>0</v>
      </c>
      <c r="L357" s="129">
        <v>0</v>
      </c>
      <c r="M357" s="129">
        <v>0</v>
      </c>
      <c r="N357" s="129">
        <v>0</v>
      </c>
      <c r="O357" s="130">
        <v>0.36</v>
      </c>
      <c r="P357" s="129">
        <v>0</v>
      </c>
      <c r="Q357" s="129">
        <v>0</v>
      </c>
      <c r="R357" s="129">
        <v>0</v>
      </c>
      <c r="S357" s="129" t="s">
        <v>280</v>
      </c>
      <c r="T357" s="129" t="s">
        <v>521</v>
      </c>
    </row>
    <row r="358" spans="1:20">
      <c r="A358" s="34" t="s">
        <v>348</v>
      </c>
      <c r="B358" s="129">
        <v>7</v>
      </c>
      <c r="C358" s="129">
        <v>30720</v>
      </c>
      <c r="D358" s="129">
        <v>0</v>
      </c>
      <c r="E358" s="129">
        <v>0</v>
      </c>
      <c r="F358" s="129">
        <v>0</v>
      </c>
      <c r="G358" s="129">
        <v>0</v>
      </c>
      <c r="H358" s="129">
        <v>0</v>
      </c>
      <c r="I358" s="129">
        <v>0</v>
      </c>
      <c r="J358" s="129">
        <v>0</v>
      </c>
      <c r="K358" s="129">
        <v>0</v>
      </c>
      <c r="L358" s="129">
        <v>0</v>
      </c>
      <c r="M358" s="129">
        <v>0</v>
      </c>
      <c r="N358" s="129">
        <v>0</v>
      </c>
      <c r="O358" s="130">
        <v>0.42</v>
      </c>
      <c r="P358" s="129">
        <v>0</v>
      </c>
      <c r="Q358" s="129">
        <v>0</v>
      </c>
      <c r="R358" s="129">
        <v>0</v>
      </c>
      <c r="S358" s="129" t="s">
        <v>280</v>
      </c>
      <c r="T358" s="129" t="s">
        <v>521</v>
      </c>
    </row>
    <row r="359" spans="1:20">
      <c r="A359" s="34" t="s">
        <v>348</v>
      </c>
      <c r="B359" s="129">
        <v>8</v>
      </c>
      <c r="C359" s="129">
        <v>61440</v>
      </c>
      <c r="D359" s="129">
        <v>0</v>
      </c>
      <c r="E359" s="129">
        <v>0</v>
      </c>
      <c r="F359" s="129">
        <v>0</v>
      </c>
      <c r="G359" s="129">
        <v>0</v>
      </c>
      <c r="H359" s="129">
        <v>0</v>
      </c>
      <c r="I359" s="129">
        <v>0</v>
      </c>
      <c r="J359" s="129">
        <v>0</v>
      </c>
      <c r="K359" s="129">
        <v>0</v>
      </c>
      <c r="L359" s="129">
        <v>0</v>
      </c>
      <c r="M359" s="129">
        <v>0</v>
      </c>
      <c r="N359" s="129">
        <v>0</v>
      </c>
      <c r="O359" s="130">
        <v>0.48</v>
      </c>
      <c r="P359" s="129">
        <v>0</v>
      </c>
      <c r="Q359" s="129">
        <v>0</v>
      </c>
      <c r="R359" s="129">
        <v>0</v>
      </c>
      <c r="S359" s="129" t="s">
        <v>280</v>
      </c>
      <c r="T359" s="129" t="s">
        <v>521</v>
      </c>
    </row>
    <row r="360" spans="1:20">
      <c r="A360" s="34" t="s">
        <v>348</v>
      </c>
      <c r="B360" s="129">
        <v>9</v>
      </c>
      <c r="C360" s="129">
        <v>122880</v>
      </c>
      <c r="D360" s="129">
        <v>0</v>
      </c>
      <c r="E360" s="129">
        <v>0</v>
      </c>
      <c r="F360" s="129">
        <v>0</v>
      </c>
      <c r="G360" s="129">
        <v>0</v>
      </c>
      <c r="H360" s="129">
        <v>0</v>
      </c>
      <c r="I360" s="129">
        <v>0</v>
      </c>
      <c r="J360" s="129">
        <v>0</v>
      </c>
      <c r="K360" s="129">
        <v>0</v>
      </c>
      <c r="L360" s="129">
        <v>0</v>
      </c>
      <c r="M360" s="129">
        <v>0</v>
      </c>
      <c r="N360" s="129">
        <v>0</v>
      </c>
      <c r="O360" s="130">
        <v>0.54</v>
      </c>
      <c r="P360" s="129">
        <v>0</v>
      </c>
      <c r="Q360" s="129">
        <v>0</v>
      </c>
      <c r="R360" s="129">
        <v>0</v>
      </c>
      <c r="S360" s="129" t="s">
        <v>280</v>
      </c>
      <c r="T360" s="129" t="s">
        <v>521</v>
      </c>
    </row>
    <row r="361" spans="1:20">
      <c r="A361" s="34" t="s">
        <v>348</v>
      </c>
      <c r="B361" s="129">
        <v>10</v>
      </c>
      <c r="C361" s="129">
        <v>245760</v>
      </c>
      <c r="D361" s="129">
        <v>0</v>
      </c>
      <c r="E361" s="129">
        <v>0</v>
      </c>
      <c r="F361" s="129">
        <v>0</v>
      </c>
      <c r="G361" s="129">
        <v>0</v>
      </c>
      <c r="H361" s="129">
        <v>0</v>
      </c>
      <c r="I361" s="129">
        <v>0</v>
      </c>
      <c r="J361" s="129">
        <v>0</v>
      </c>
      <c r="K361" s="129">
        <v>0</v>
      </c>
      <c r="L361" s="129">
        <v>0</v>
      </c>
      <c r="M361" s="129">
        <v>0</v>
      </c>
      <c r="N361" s="129">
        <v>0</v>
      </c>
      <c r="O361" s="130">
        <v>0.6</v>
      </c>
      <c r="P361" s="129">
        <v>0</v>
      </c>
      <c r="Q361" s="129">
        <v>0</v>
      </c>
      <c r="R361" s="129">
        <v>0</v>
      </c>
      <c r="S361" s="129" t="s">
        <v>280</v>
      </c>
      <c r="T361" s="129" t="s">
        <v>521</v>
      </c>
    </row>
    <row r="362" spans="1:20">
      <c r="A362" s="129" t="s">
        <v>350</v>
      </c>
      <c r="B362" s="129">
        <v>1</v>
      </c>
      <c r="C362" s="129">
        <v>0</v>
      </c>
      <c r="D362" s="129">
        <v>0</v>
      </c>
      <c r="E362" s="129">
        <v>0</v>
      </c>
      <c r="F362" s="129">
        <v>0</v>
      </c>
      <c r="G362" s="129">
        <v>0</v>
      </c>
      <c r="H362" s="129">
        <v>0</v>
      </c>
      <c r="I362" s="129">
        <v>0</v>
      </c>
      <c r="J362" s="129">
        <v>0</v>
      </c>
      <c r="K362" s="129">
        <v>0</v>
      </c>
      <c r="L362" s="129">
        <v>0</v>
      </c>
      <c r="M362" s="129">
        <v>0</v>
      </c>
      <c r="N362" s="129">
        <v>0</v>
      </c>
      <c r="O362" s="129">
        <v>0</v>
      </c>
      <c r="P362" s="129">
        <v>5</v>
      </c>
      <c r="Q362" s="129">
        <v>0</v>
      </c>
      <c r="R362" s="129">
        <v>2000</v>
      </c>
      <c r="S362" s="129">
        <v>20</v>
      </c>
      <c r="T362" s="129">
        <v>240</v>
      </c>
    </row>
    <row r="363" spans="1:20">
      <c r="A363" s="129" t="s">
        <v>350</v>
      </c>
      <c r="B363" s="129">
        <v>2</v>
      </c>
      <c r="C363" s="129">
        <v>960</v>
      </c>
      <c r="D363" s="129">
        <v>0</v>
      </c>
      <c r="E363" s="129">
        <v>0</v>
      </c>
      <c r="F363" s="129">
        <v>0</v>
      </c>
      <c r="G363" s="129">
        <v>0</v>
      </c>
      <c r="H363" s="129">
        <v>0</v>
      </c>
      <c r="I363" s="129">
        <v>0</v>
      </c>
      <c r="J363" s="129">
        <v>0</v>
      </c>
      <c r="K363" s="129">
        <v>0</v>
      </c>
      <c r="L363" s="129">
        <v>0</v>
      </c>
      <c r="M363" s="129">
        <v>0</v>
      </c>
      <c r="N363" s="129">
        <v>0</v>
      </c>
      <c r="O363" s="129">
        <v>0</v>
      </c>
      <c r="P363" s="129">
        <v>10</v>
      </c>
      <c r="Q363" s="129">
        <v>0</v>
      </c>
      <c r="R363" s="129">
        <v>4000</v>
      </c>
      <c r="S363" s="129" t="s">
        <v>280</v>
      </c>
      <c r="T363" s="129" t="s">
        <v>519</v>
      </c>
    </row>
    <row r="364" spans="1:20">
      <c r="A364" s="129" t="s">
        <v>350</v>
      </c>
      <c r="B364" s="129">
        <v>3</v>
      </c>
      <c r="C364" s="129">
        <v>1920</v>
      </c>
      <c r="D364" s="129">
        <v>0</v>
      </c>
      <c r="E364" s="129">
        <v>0</v>
      </c>
      <c r="F364" s="129">
        <v>0</v>
      </c>
      <c r="G364" s="129">
        <v>0</v>
      </c>
      <c r="H364" s="129">
        <v>0</v>
      </c>
      <c r="I364" s="129">
        <v>0</v>
      </c>
      <c r="J364" s="129">
        <v>0</v>
      </c>
      <c r="K364" s="129">
        <v>0</v>
      </c>
      <c r="L364" s="129">
        <v>0</v>
      </c>
      <c r="M364" s="129">
        <v>0</v>
      </c>
      <c r="N364" s="129">
        <v>0</v>
      </c>
      <c r="O364" s="129">
        <v>0</v>
      </c>
      <c r="P364" s="129">
        <v>15</v>
      </c>
      <c r="Q364" s="129">
        <v>0</v>
      </c>
      <c r="R364" s="129">
        <v>6000</v>
      </c>
      <c r="S364" s="129" t="s">
        <v>280</v>
      </c>
      <c r="T364" s="129" t="s">
        <v>519</v>
      </c>
    </row>
    <row r="365" spans="1:20">
      <c r="A365" s="129" t="s">
        <v>350</v>
      </c>
      <c r="B365" s="129">
        <v>4</v>
      </c>
      <c r="C365" s="129">
        <v>3840</v>
      </c>
      <c r="D365" s="129">
        <v>0</v>
      </c>
      <c r="E365" s="129">
        <v>0</v>
      </c>
      <c r="F365" s="129">
        <v>0</v>
      </c>
      <c r="G365" s="129">
        <v>0</v>
      </c>
      <c r="H365" s="129">
        <v>0</v>
      </c>
      <c r="I365" s="129">
        <v>0</v>
      </c>
      <c r="J365" s="129">
        <v>0</v>
      </c>
      <c r="K365" s="129">
        <v>0</v>
      </c>
      <c r="L365" s="129">
        <v>0</v>
      </c>
      <c r="M365" s="129">
        <v>0</v>
      </c>
      <c r="N365" s="129">
        <v>0</v>
      </c>
      <c r="O365" s="129">
        <v>0</v>
      </c>
      <c r="P365" s="129">
        <v>20</v>
      </c>
      <c r="Q365" s="129">
        <v>0</v>
      </c>
      <c r="R365" s="129">
        <v>8000</v>
      </c>
      <c r="S365" s="129" t="s">
        <v>280</v>
      </c>
      <c r="T365" s="129" t="s">
        <v>521</v>
      </c>
    </row>
    <row r="366" spans="1:20">
      <c r="A366" s="129" t="s">
        <v>350</v>
      </c>
      <c r="B366" s="129">
        <v>5</v>
      </c>
      <c r="C366" s="129">
        <v>7680</v>
      </c>
      <c r="D366" s="129">
        <v>0</v>
      </c>
      <c r="E366" s="129">
        <v>0</v>
      </c>
      <c r="F366" s="129">
        <v>0</v>
      </c>
      <c r="G366" s="129">
        <v>0</v>
      </c>
      <c r="H366" s="129">
        <v>0</v>
      </c>
      <c r="I366" s="129">
        <v>0</v>
      </c>
      <c r="J366" s="129">
        <v>0</v>
      </c>
      <c r="K366" s="129">
        <v>0</v>
      </c>
      <c r="L366" s="129">
        <v>0</v>
      </c>
      <c r="M366" s="129">
        <v>0</v>
      </c>
      <c r="N366" s="129">
        <v>0</v>
      </c>
      <c r="O366" s="129">
        <v>0</v>
      </c>
      <c r="P366" s="129">
        <v>25</v>
      </c>
      <c r="Q366" s="129">
        <v>0</v>
      </c>
      <c r="R366" s="129">
        <v>10000</v>
      </c>
      <c r="S366" s="129" t="s">
        <v>280</v>
      </c>
      <c r="T366" s="129" t="s">
        <v>521</v>
      </c>
    </row>
    <row r="367" spans="1:20">
      <c r="A367" s="129" t="s">
        <v>350</v>
      </c>
      <c r="B367" s="129">
        <v>6</v>
      </c>
      <c r="C367" s="129">
        <v>15360</v>
      </c>
      <c r="D367" s="129">
        <v>0</v>
      </c>
      <c r="E367" s="129">
        <v>0</v>
      </c>
      <c r="F367" s="129">
        <v>0</v>
      </c>
      <c r="G367" s="129">
        <v>0</v>
      </c>
      <c r="H367" s="129">
        <v>0</v>
      </c>
      <c r="I367" s="129">
        <v>0</v>
      </c>
      <c r="J367" s="129">
        <v>0</v>
      </c>
      <c r="K367" s="129">
        <v>0</v>
      </c>
      <c r="L367" s="129">
        <v>0</v>
      </c>
      <c r="M367" s="129">
        <v>0</v>
      </c>
      <c r="N367" s="129">
        <v>0</v>
      </c>
      <c r="O367" s="129">
        <v>0</v>
      </c>
      <c r="P367" s="129">
        <v>30</v>
      </c>
      <c r="Q367" s="129">
        <v>0</v>
      </c>
      <c r="R367" s="129">
        <v>12000</v>
      </c>
      <c r="S367" s="129" t="s">
        <v>280</v>
      </c>
      <c r="T367" s="129" t="s">
        <v>521</v>
      </c>
    </row>
    <row r="368" spans="1:20">
      <c r="A368" s="129" t="s">
        <v>350</v>
      </c>
      <c r="B368" s="129">
        <v>7</v>
      </c>
      <c r="C368" s="129">
        <v>30720</v>
      </c>
      <c r="D368" s="129">
        <v>0</v>
      </c>
      <c r="E368" s="129">
        <v>0</v>
      </c>
      <c r="F368" s="129">
        <v>0</v>
      </c>
      <c r="G368" s="129">
        <v>0</v>
      </c>
      <c r="H368" s="129">
        <v>0</v>
      </c>
      <c r="I368" s="129">
        <v>0</v>
      </c>
      <c r="J368" s="129">
        <v>0</v>
      </c>
      <c r="K368" s="129">
        <v>0</v>
      </c>
      <c r="L368" s="129">
        <v>0</v>
      </c>
      <c r="M368" s="129">
        <v>0</v>
      </c>
      <c r="N368" s="129">
        <v>0</v>
      </c>
      <c r="O368" s="129">
        <v>0</v>
      </c>
      <c r="P368" s="129">
        <v>35</v>
      </c>
      <c r="Q368" s="129">
        <v>0</v>
      </c>
      <c r="R368" s="129">
        <v>14000</v>
      </c>
      <c r="S368" s="129" t="s">
        <v>280</v>
      </c>
      <c r="T368" s="129" t="s">
        <v>521</v>
      </c>
    </row>
    <row r="369" spans="1:20">
      <c r="A369" s="129" t="s">
        <v>350</v>
      </c>
      <c r="B369" s="129">
        <v>8</v>
      </c>
      <c r="C369" s="129">
        <v>61440</v>
      </c>
      <c r="D369" s="129">
        <v>0</v>
      </c>
      <c r="E369" s="129">
        <v>0</v>
      </c>
      <c r="F369" s="129">
        <v>0</v>
      </c>
      <c r="G369" s="129">
        <v>0</v>
      </c>
      <c r="H369" s="129">
        <v>0</v>
      </c>
      <c r="I369" s="129">
        <v>0</v>
      </c>
      <c r="J369" s="129">
        <v>0</v>
      </c>
      <c r="K369" s="129">
        <v>0</v>
      </c>
      <c r="L369" s="129">
        <v>0</v>
      </c>
      <c r="M369" s="129">
        <v>0</v>
      </c>
      <c r="N369" s="129">
        <v>0</v>
      </c>
      <c r="O369" s="129">
        <v>0</v>
      </c>
      <c r="P369" s="129">
        <v>40</v>
      </c>
      <c r="Q369" s="129">
        <v>0</v>
      </c>
      <c r="R369" s="129">
        <v>16000</v>
      </c>
      <c r="S369" s="129" t="s">
        <v>280</v>
      </c>
      <c r="T369" s="129" t="s">
        <v>521</v>
      </c>
    </row>
    <row r="370" spans="1:20">
      <c r="A370" s="129" t="s">
        <v>350</v>
      </c>
      <c r="B370" s="129">
        <v>9</v>
      </c>
      <c r="C370" s="129">
        <v>122880</v>
      </c>
      <c r="D370" s="129">
        <v>0</v>
      </c>
      <c r="E370" s="129">
        <v>0</v>
      </c>
      <c r="F370" s="129">
        <v>0</v>
      </c>
      <c r="G370" s="129">
        <v>0</v>
      </c>
      <c r="H370" s="129">
        <v>0</v>
      </c>
      <c r="I370" s="129">
        <v>0</v>
      </c>
      <c r="J370" s="129">
        <v>0</v>
      </c>
      <c r="K370" s="129">
        <v>0</v>
      </c>
      <c r="L370" s="129">
        <v>0</v>
      </c>
      <c r="M370" s="129">
        <v>0</v>
      </c>
      <c r="N370" s="129">
        <v>0</v>
      </c>
      <c r="O370" s="129">
        <v>0</v>
      </c>
      <c r="P370" s="129">
        <v>45</v>
      </c>
      <c r="Q370" s="129">
        <v>0</v>
      </c>
      <c r="R370" s="129">
        <v>18000</v>
      </c>
      <c r="S370" s="129" t="s">
        <v>280</v>
      </c>
      <c r="T370" s="129" t="s">
        <v>521</v>
      </c>
    </row>
    <row r="371" spans="1:20">
      <c r="A371" s="129" t="s">
        <v>350</v>
      </c>
      <c r="B371" s="129">
        <v>10</v>
      </c>
      <c r="C371" s="129">
        <v>245760</v>
      </c>
      <c r="D371" s="129">
        <v>0</v>
      </c>
      <c r="E371" s="129">
        <v>0</v>
      </c>
      <c r="F371" s="129">
        <v>0</v>
      </c>
      <c r="G371" s="129">
        <v>0</v>
      </c>
      <c r="H371" s="129">
        <v>0</v>
      </c>
      <c r="I371" s="129">
        <v>0</v>
      </c>
      <c r="J371" s="129">
        <v>0</v>
      </c>
      <c r="K371" s="129">
        <v>0</v>
      </c>
      <c r="L371" s="129">
        <v>0</v>
      </c>
      <c r="M371" s="129">
        <v>0</v>
      </c>
      <c r="N371" s="129">
        <v>0</v>
      </c>
      <c r="O371" s="129">
        <v>0</v>
      </c>
      <c r="P371" s="129">
        <v>50</v>
      </c>
      <c r="Q371" s="129">
        <v>0</v>
      </c>
      <c r="R371" s="129">
        <v>20000</v>
      </c>
      <c r="S371" s="129" t="s">
        <v>280</v>
      </c>
      <c r="T371" s="129" t="s">
        <v>521</v>
      </c>
    </row>
    <row r="372" spans="1:20">
      <c r="A372" s="129" t="s">
        <v>351</v>
      </c>
      <c r="B372" s="129">
        <v>1</v>
      </c>
      <c r="C372" s="129">
        <v>0</v>
      </c>
      <c r="D372" s="129">
        <v>0</v>
      </c>
      <c r="E372" s="129">
        <v>0</v>
      </c>
      <c r="F372" s="129">
        <v>0</v>
      </c>
      <c r="G372" s="129">
        <v>0</v>
      </c>
      <c r="H372" s="129">
        <v>0</v>
      </c>
      <c r="I372" s="129">
        <v>0</v>
      </c>
      <c r="J372" s="129">
        <v>0</v>
      </c>
      <c r="K372" s="129">
        <v>0</v>
      </c>
      <c r="L372" s="129">
        <v>0</v>
      </c>
      <c r="M372" s="130">
        <v>0.06</v>
      </c>
      <c r="N372" s="129">
        <v>0</v>
      </c>
      <c r="O372" s="129">
        <v>0</v>
      </c>
      <c r="P372" s="129">
        <v>0</v>
      </c>
      <c r="Q372" s="130">
        <v>0.06</v>
      </c>
      <c r="R372" s="129">
        <v>0</v>
      </c>
      <c r="S372" s="129">
        <v>100</v>
      </c>
      <c r="T372" s="129">
        <v>240</v>
      </c>
    </row>
    <row r="373" spans="1:20">
      <c r="A373" s="129" t="s">
        <v>351</v>
      </c>
      <c r="B373" s="129">
        <v>2</v>
      </c>
      <c r="C373" s="129">
        <v>960</v>
      </c>
      <c r="D373" s="129">
        <v>0</v>
      </c>
      <c r="E373" s="129">
        <v>0</v>
      </c>
      <c r="F373" s="129">
        <v>0</v>
      </c>
      <c r="G373" s="129">
        <v>0</v>
      </c>
      <c r="H373" s="129">
        <v>0</v>
      </c>
      <c r="I373" s="129">
        <v>0</v>
      </c>
      <c r="J373" s="129">
        <v>0</v>
      </c>
      <c r="K373" s="129">
        <v>0</v>
      </c>
      <c r="L373" s="129">
        <v>0</v>
      </c>
      <c r="M373" s="130">
        <v>0.12</v>
      </c>
      <c r="N373" s="129">
        <v>0</v>
      </c>
      <c r="O373" s="129">
        <v>0</v>
      </c>
      <c r="P373" s="129">
        <v>0</v>
      </c>
      <c r="Q373" s="130">
        <v>0.12</v>
      </c>
      <c r="R373" s="129">
        <v>0</v>
      </c>
      <c r="S373" s="129" t="s">
        <v>280</v>
      </c>
      <c r="T373" s="129" t="s">
        <v>519</v>
      </c>
    </row>
    <row r="374" spans="1:20">
      <c r="A374" s="129" t="s">
        <v>351</v>
      </c>
      <c r="B374" s="129">
        <v>3</v>
      </c>
      <c r="C374" s="129">
        <v>1920</v>
      </c>
      <c r="D374" s="129">
        <v>0</v>
      </c>
      <c r="E374" s="129">
        <v>0</v>
      </c>
      <c r="F374" s="129">
        <v>0</v>
      </c>
      <c r="G374" s="129">
        <v>0</v>
      </c>
      <c r="H374" s="129">
        <v>0</v>
      </c>
      <c r="I374" s="129">
        <v>0</v>
      </c>
      <c r="J374" s="129">
        <v>0</v>
      </c>
      <c r="K374" s="129">
        <v>0</v>
      </c>
      <c r="L374" s="129">
        <v>0</v>
      </c>
      <c r="M374" s="130">
        <v>0.18</v>
      </c>
      <c r="N374" s="129">
        <v>0</v>
      </c>
      <c r="O374" s="129">
        <v>0</v>
      </c>
      <c r="P374" s="129">
        <v>0</v>
      </c>
      <c r="Q374" s="130">
        <v>0.18</v>
      </c>
      <c r="R374" s="129">
        <v>0</v>
      </c>
      <c r="S374" s="129" t="s">
        <v>280</v>
      </c>
      <c r="T374" s="129" t="s">
        <v>519</v>
      </c>
    </row>
    <row r="375" spans="1:20">
      <c r="A375" s="129" t="s">
        <v>351</v>
      </c>
      <c r="B375" s="129">
        <v>4</v>
      </c>
      <c r="C375" s="129">
        <v>3840</v>
      </c>
      <c r="D375" s="129">
        <v>0</v>
      </c>
      <c r="E375" s="129">
        <v>0</v>
      </c>
      <c r="F375" s="129">
        <v>0</v>
      </c>
      <c r="G375" s="129">
        <v>0</v>
      </c>
      <c r="H375" s="129">
        <v>0</v>
      </c>
      <c r="I375" s="129">
        <v>0</v>
      </c>
      <c r="J375" s="129">
        <v>0</v>
      </c>
      <c r="K375" s="129">
        <v>0</v>
      </c>
      <c r="L375" s="129">
        <v>0</v>
      </c>
      <c r="M375" s="130">
        <v>0.24</v>
      </c>
      <c r="N375" s="129">
        <v>0</v>
      </c>
      <c r="O375" s="129">
        <v>0</v>
      </c>
      <c r="P375" s="129">
        <v>0</v>
      </c>
      <c r="Q375" s="130">
        <v>0.24</v>
      </c>
      <c r="R375" s="129">
        <v>0</v>
      </c>
      <c r="S375" s="129" t="s">
        <v>280</v>
      </c>
      <c r="T375" s="129" t="s">
        <v>521</v>
      </c>
    </row>
    <row r="376" spans="1:20">
      <c r="A376" s="129" t="s">
        <v>351</v>
      </c>
      <c r="B376" s="129">
        <v>5</v>
      </c>
      <c r="C376" s="129">
        <v>7680</v>
      </c>
      <c r="D376" s="129">
        <v>0</v>
      </c>
      <c r="E376" s="129">
        <v>0</v>
      </c>
      <c r="F376" s="129">
        <v>0</v>
      </c>
      <c r="G376" s="129">
        <v>0</v>
      </c>
      <c r="H376" s="129">
        <v>0</v>
      </c>
      <c r="I376" s="129">
        <v>0</v>
      </c>
      <c r="J376" s="129">
        <v>0</v>
      </c>
      <c r="K376" s="129">
        <v>0</v>
      </c>
      <c r="L376" s="129">
        <v>0</v>
      </c>
      <c r="M376" s="130">
        <v>0.3</v>
      </c>
      <c r="N376" s="129">
        <v>0</v>
      </c>
      <c r="O376" s="129">
        <v>0</v>
      </c>
      <c r="P376" s="129">
        <v>0</v>
      </c>
      <c r="Q376" s="130">
        <v>0.3</v>
      </c>
      <c r="R376" s="129">
        <v>0</v>
      </c>
      <c r="S376" s="129" t="s">
        <v>280</v>
      </c>
      <c r="T376" s="129" t="s">
        <v>521</v>
      </c>
    </row>
    <row r="377" spans="1:20">
      <c r="A377" s="129" t="s">
        <v>351</v>
      </c>
      <c r="B377" s="129">
        <v>6</v>
      </c>
      <c r="C377" s="129">
        <v>15360</v>
      </c>
      <c r="D377" s="129">
        <v>0</v>
      </c>
      <c r="E377" s="129">
        <v>0</v>
      </c>
      <c r="F377" s="129">
        <v>0</v>
      </c>
      <c r="G377" s="129">
        <v>0</v>
      </c>
      <c r="H377" s="129">
        <v>0</v>
      </c>
      <c r="I377" s="129">
        <v>0</v>
      </c>
      <c r="J377" s="129">
        <v>0</v>
      </c>
      <c r="K377" s="129">
        <v>0</v>
      </c>
      <c r="L377" s="129">
        <v>0</v>
      </c>
      <c r="M377" s="130">
        <v>0.36</v>
      </c>
      <c r="N377" s="129">
        <v>0</v>
      </c>
      <c r="O377" s="129">
        <v>0</v>
      </c>
      <c r="P377" s="129">
        <v>0</v>
      </c>
      <c r="Q377" s="130">
        <v>0.36</v>
      </c>
      <c r="R377" s="129">
        <v>0</v>
      </c>
      <c r="S377" s="129" t="s">
        <v>280</v>
      </c>
      <c r="T377" s="129" t="s">
        <v>521</v>
      </c>
    </row>
    <row r="378" spans="1:20">
      <c r="A378" s="129" t="s">
        <v>351</v>
      </c>
      <c r="B378" s="129">
        <v>7</v>
      </c>
      <c r="C378" s="129">
        <v>30720</v>
      </c>
      <c r="D378" s="129">
        <v>0</v>
      </c>
      <c r="E378" s="129">
        <v>0</v>
      </c>
      <c r="F378" s="129">
        <v>0</v>
      </c>
      <c r="G378" s="129">
        <v>0</v>
      </c>
      <c r="H378" s="129">
        <v>0</v>
      </c>
      <c r="I378" s="129">
        <v>0</v>
      </c>
      <c r="J378" s="129">
        <v>0</v>
      </c>
      <c r="K378" s="129">
        <v>0</v>
      </c>
      <c r="L378" s="129">
        <v>0</v>
      </c>
      <c r="M378" s="130">
        <v>0.42</v>
      </c>
      <c r="N378" s="129">
        <v>0</v>
      </c>
      <c r="O378" s="129">
        <v>0</v>
      </c>
      <c r="P378" s="129">
        <v>0</v>
      </c>
      <c r="Q378" s="130">
        <v>0.42</v>
      </c>
      <c r="R378" s="129">
        <v>0</v>
      </c>
      <c r="S378" s="129" t="s">
        <v>280</v>
      </c>
      <c r="T378" s="129" t="s">
        <v>521</v>
      </c>
    </row>
    <row r="379" spans="1:20">
      <c r="A379" s="129" t="s">
        <v>351</v>
      </c>
      <c r="B379" s="129">
        <v>8</v>
      </c>
      <c r="C379" s="129">
        <v>61440</v>
      </c>
      <c r="D379" s="129">
        <v>0</v>
      </c>
      <c r="E379" s="129">
        <v>0</v>
      </c>
      <c r="F379" s="129">
        <v>0</v>
      </c>
      <c r="G379" s="129">
        <v>0</v>
      </c>
      <c r="H379" s="129">
        <v>0</v>
      </c>
      <c r="I379" s="129">
        <v>0</v>
      </c>
      <c r="J379" s="129">
        <v>0</v>
      </c>
      <c r="K379" s="129">
        <v>0</v>
      </c>
      <c r="L379" s="129">
        <v>0</v>
      </c>
      <c r="M379" s="130">
        <v>0.48</v>
      </c>
      <c r="N379" s="129">
        <v>0</v>
      </c>
      <c r="O379" s="129">
        <v>0</v>
      </c>
      <c r="P379" s="129">
        <v>0</v>
      </c>
      <c r="Q379" s="130">
        <v>0.48</v>
      </c>
      <c r="R379" s="129">
        <v>0</v>
      </c>
      <c r="S379" s="129" t="s">
        <v>280</v>
      </c>
      <c r="T379" s="129" t="s">
        <v>521</v>
      </c>
    </row>
    <row r="380" spans="1:20">
      <c r="A380" s="129" t="s">
        <v>351</v>
      </c>
      <c r="B380" s="129">
        <v>9</v>
      </c>
      <c r="C380" s="129">
        <v>122880</v>
      </c>
      <c r="D380" s="129">
        <v>0</v>
      </c>
      <c r="E380" s="129">
        <v>0</v>
      </c>
      <c r="F380" s="129">
        <v>0</v>
      </c>
      <c r="G380" s="129">
        <v>0</v>
      </c>
      <c r="H380" s="129">
        <v>0</v>
      </c>
      <c r="I380" s="129">
        <v>0</v>
      </c>
      <c r="J380" s="129">
        <v>0</v>
      </c>
      <c r="K380" s="129">
        <v>0</v>
      </c>
      <c r="L380" s="129">
        <v>0</v>
      </c>
      <c r="M380" s="130">
        <v>0.54</v>
      </c>
      <c r="N380" s="129">
        <v>0</v>
      </c>
      <c r="O380" s="129">
        <v>0</v>
      </c>
      <c r="P380" s="129">
        <v>0</v>
      </c>
      <c r="Q380" s="130">
        <v>0.54</v>
      </c>
      <c r="R380" s="129">
        <v>0</v>
      </c>
      <c r="S380" s="129" t="s">
        <v>280</v>
      </c>
      <c r="T380" s="129" t="s">
        <v>521</v>
      </c>
    </row>
    <row r="381" spans="1:20">
      <c r="A381" s="129" t="s">
        <v>351</v>
      </c>
      <c r="B381" s="129">
        <v>10</v>
      </c>
      <c r="C381" s="129">
        <v>245760</v>
      </c>
      <c r="D381" s="129">
        <v>0</v>
      </c>
      <c r="E381" s="129">
        <v>0</v>
      </c>
      <c r="F381" s="129">
        <v>0</v>
      </c>
      <c r="G381" s="129">
        <v>0</v>
      </c>
      <c r="H381" s="129">
        <v>0</v>
      </c>
      <c r="I381" s="129">
        <v>0</v>
      </c>
      <c r="J381" s="129">
        <v>0</v>
      </c>
      <c r="K381" s="129">
        <v>0</v>
      </c>
      <c r="L381" s="129">
        <v>0</v>
      </c>
      <c r="M381" s="130">
        <v>0.6</v>
      </c>
      <c r="N381" s="129">
        <v>0</v>
      </c>
      <c r="O381" s="129">
        <v>0</v>
      </c>
      <c r="P381" s="129">
        <v>0</v>
      </c>
      <c r="Q381" s="130">
        <v>0.6</v>
      </c>
      <c r="R381" s="129">
        <v>0</v>
      </c>
      <c r="S381" s="129" t="s">
        <v>280</v>
      </c>
      <c r="T381" s="129" t="s">
        <v>521</v>
      </c>
    </row>
    <row r="382" spans="1:20">
      <c r="A382" s="129" t="s">
        <v>352</v>
      </c>
      <c r="B382" s="129">
        <v>1</v>
      </c>
      <c r="C382" s="129">
        <v>0</v>
      </c>
      <c r="D382" s="129">
        <v>500</v>
      </c>
      <c r="E382" s="129">
        <v>0</v>
      </c>
      <c r="F382" s="129">
        <v>0</v>
      </c>
      <c r="G382" s="129">
        <v>0</v>
      </c>
      <c r="H382" s="129">
        <v>500</v>
      </c>
      <c r="I382" s="129">
        <v>0</v>
      </c>
      <c r="J382" s="129">
        <v>0</v>
      </c>
      <c r="K382" s="129">
        <v>0</v>
      </c>
      <c r="L382" s="129">
        <v>0</v>
      </c>
      <c r="M382" s="129">
        <v>0</v>
      </c>
      <c r="N382" s="129">
        <v>0</v>
      </c>
      <c r="O382" s="129">
        <v>0</v>
      </c>
      <c r="P382" s="129">
        <v>0</v>
      </c>
      <c r="Q382" s="130">
        <v>0.6</v>
      </c>
      <c r="R382" s="129">
        <v>0</v>
      </c>
      <c r="S382" s="129">
        <v>100</v>
      </c>
      <c r="T382" s="129">
        <v>240</v>
      </c>
    </row>
    <row r="383" spans="1:20">
      <c r="A383" s="129" t="s">
        <v>352</v>
      </c>
      <c r="B383" s="129">
        <v>2</v>
      </c>
      <c r="C383" s="129">
        <v>960</v>
      </c>
      <c r="D383" s="129">
        <v>1000</v>
      </c>
      <c r="E383" s="129">
        <v>0</v>
      </c>
      <c r="F383" s="129">
        <v>0</v>
      </c>
      <c r="G383" s="129">
        <v>0</v>
      </c>
      <c r="H383" s="129">
        <v>1000</v>
      </c>
      <c r="I383" s="129">
        <v>0</v>
      </c>
      <c r="J383" s="129">
        <v>0</v>
      </c>
      <c r="K383" s="129">
        <v>0</v>
      </c>
      <c r="L383" s="129">
        <v>0</v>
      </c>
      <c r="M383" s="129">
        <v>0</v>
      </c>
      <c r="N383" s="129">
        <v>0</v>
      </c>
      <c r="O383" s="129">
        <v>0</v>
      </c>
      <c r="P383" s="129">
        <v>0</v>
      </c>
      <c r="Q383" s="129">
        <v>0</v>
      </c>
      <c r="R383" s="129">
        <v>0</v>
      </c>
      <c r="S383" s="129" t="s">
        <v>280</v>
      </c>
      <c r="T383" s="129" t="s">
        <v>519</v>
      </c>
    </row>
    <row r="384" spans="1:20">
      <c r="A384" s="129" t="s">
        <v>352</v>
      </c>
      <c r="B384" s="129">
        <v>3</v>
      </c>
      <c r="C384" s="129">
        <v>1920</v>
      </c>
      <c r="D384" s="129">
        <v>1500</v>
      </c>
      <c r="E384" s="129">
        <v>0</v>
      </c>
      <c r="F384" s="129">
        <v>0</v>
      </c>
      <c r="G384" s="129">
        <v>0</v>
      </c>
      <c r="H384" s="129">
        <v>1500</v>
      </c>
      <c r="I384" s="129">
        <v>0</v>
      </c>
      <c r="J384" s="129">
        <v>0</v>
      </c>
      <c r="K384" s="129">
        <v>0</v>
      </c>
      <c r="L384" s="129">
        <v>0</v>
      </c>
      <c r="M384" s="129">
        <v>0</v>
      </c>
      <c r="N384" s="129">
        <v>0</v>
      </c>
      <c r="O384" s="129">
        <v>0</v>
      </c>
      <c r="P384" s="129">
        <v>0</v>
      </c>
      <c r="Q384" s="129">
        <v>0</v>
      </c>
      <c r="R384" s="129">
        <v>0</v>
      </c>
      <c r="S384" s="129" t="s">
        <v>280</v>
      </c>
      <c r="T384" s="129" t="s">
        <v>519</v>
      </c>
    </row>
    <row r="385" spans="1:20">
      <c r="A385" s="129" t="s">
        <v>352</v>
      </c>
      <c r="B385" s="129">
        <v>4</v>
      </c>
      <c r="C385" s="129">
        <v>3840</v>
      </c>
      <c r="D385" s="129">
        <v>2000</v>
      </c>
      <c r="E385" s="129">
        <v>0</v>
      </c>
      <c r="F385" s="129">
        <v>0</v>
      </c>
      <c r="G385" s="129">
        <v>0</v>
      </c>
      <c r="H385" s="129">
        <v>2000</v>
      </c>
      <c r="I385" s="129">
        <v>0</v>
      </c>
      <c r="J385" s="129">
        <v>0</v>
      </c>
      <c r="K385" s="129">
        <v>0</v>
      </c>
      <c r="L385" s="129">
        <v>0</v>
      </c>
      <c r="M385" s="129">
        <v>0</v>
      </c>
      <c r="N385" s="129">
        <v>0</v>
      </c>
      <c r="O385" s="129">
        <v>0</v>
      </c>
      <c r="P385" s="129">
        <v>0</v>
      </c>
      <c r="Q385" s="129">
        <v>0</v>
      </c>
      <c r="R385" s="129">
        <v>0</v>
      </c>
      <c r="S385" s="129" t="s">
        <v>280</v>
      </c>
      <c r="T385" s="129" t="s">
        <v>521</v>
      </c>
    </row>
    <row r="386" spans="1:20">
      <c r="A386" s="129" t="s">
        <v>352</v>
      </c>
      <c r="B386" s="129">
        <v>5</v>
      </c>
      <c r="C386" s="129">
        <v>7680</v>
      </c>
      <c r="D386" s="129">
        <v>2500</v>
      </c>
      <c r="E386" s="129">
        <v>0</v>
      </c>
      <c r="F386" s="129">
        <v>0</v>
      </c>
      <c r="G386" s="129">
        <v>0</v>
      </c>
      <c r="H386" s="129">
        <v>2500</v>
      </c>
      <c r="I386" s="129">
        <v>0</v>
      </c>
      <c r="J386" s="129">
        <v>0</v>
      </c>
      <c r="K386" s="129">
        <v>0</v>
      </c>
      <c r="L386" s="129">
        <v>0</v>
      </c>
      <c r="M386" s="129">
        <v>0</v>
      </c>
      <c r="N386" s="129">
        <v>0</v>
      </c>
      <c r="O386" s="129">
        <v>0</v>
      </c>
      <c r="P386" s="129">
        <v>0</v>
      </c>
      <c r="Q386" s="129">
        <v>0</v>
      </c>
      <c r="R386" s="129">
        <v>0</v>
      </c>
      <c r="S386" s="129" t="s">
        <v>280</v>
      </c>
      <c r="T386" s="129" t="s">
        <v>521</v>
      </c>
    </row>
    <row r="387" spans="1:20">
      <c r="A387" s="129" t="s">
        <v>352</v>
      </c>
      <c r="B387" s="129">
        <v>6</v>
      </c>
      <c r="C387" s="129">
        <v>15360</v>
      </c>
      <c r="D387" s="129">
        <v>3000</v>
      </c>
      <c r="E387" s="129">
        <v>0</v>
      </c>
      <c r="F387" s="129">
        <v>0</v>
      </c>
      <c r="G387" s="129">
        <v>0</v>
      </c>
      <c r="H387" s="129">
        <v>3000</v>
      </c>
      <c r="I387" s="129">
        <v>0</v>
      </c>
      <c r="J387" s="129">
        <v>0</v>
      </c>
      <c r="K387" s="129">
        <v>0</v>
      </c>
      <c r="L387" s="129">
        <v>0</v>
      </c>
      <c r="M387" s="129">
        <v>0</v>
      </c>
      <c r="N387" s="129">
        <v>0</v>
      </c>
      <c r="O387" s="129">
        <v>0</v>
      </c>
      <c r="P387" s="129">
        <v>0</v>
      </c>
      <c r="Q387" s="129">
        <v>0</v>
      </c>
      <c r="R387" s="129">
        <v>0</v>
      </c>
      <c r="S387" s="129" t="s">
        <v>280</v>
      </c>
      <c r="T387" s="129" t="s">
        <v>521</v>
      </c>
    </row>
    <row r="388" spans="1:20">
      <c r="A388" s="129" t="s">
        <v>352</v>
      </c>
      <c r="B388" s="129">
        <v>7</v>
      </c>
      <c r="C388" s="129">
        <v>30720</v>
      </c>
      <c r="D388" s="129">
        <v>3500</v>
      </c>
      <c r="E388" s="129">
        <v>0</v>
      </c>
      <c r="F388" s="129">
        <v>0</v>
      </c>
      <c r="G388" s="129">
        <v>0</v>
      </c>
      <c r="H388" s="129">
        <v>3500</v>
      </c>
      <c r="I388" s="129">
        <v>0</v>
      </c>
      <c r="J388" s="129">
        <v>0</v>
      </c>
      <c r="K388" s="129">
        <v>0</v>
      </c>
      <c r="L388" s="129">
        <v>0</v>
      </c>
      <c r="M388" s="129">
        <v>0</v>
      </c>
      <c r="N388" s="129">
        <v>0</v>
      </c>
      <c r="O388" s="129">
        <v>0</v>
      </c>
      <c r="P388" s="129">
        <v>0</v>
      </c>
      <c r="Q388" s="129">
        <v>0</v>
      </c>
      <c r="R388" s="129">
        <v>0</v>
      </c>
      <c r="S388" s="129" t="s">
        <v>280</v>
      </c>
      <c r="T388" s="129" t="s">
        <v>521</v>
      </c>
    </row>
    <row r="389" spans="1:20">
      <c r="A389" s="129" t="s">
        <v>352</v>
      </c>
      <c r="B389" s="129">
        <v>8</v>
      </c>
      <c r="C389" s="129">
        <v>61440</v>
      </c>
      <c r="D389" s="129">
        <v>4000</v>
      </c>
      <c r="E389" s="129">
        <v>0</v>
      </c>
      <c r="F389" s="129">
        <v>0</v>
      </c>
      <c r="G389" s="129">
        <v>0</v>
      </c>
      <c r="H389" s="129">
        <v>4000</v>
      </c>
      <c r="I389" s="129">
        <v>0</v>
      </c>
      <c r="J389" s="129">
        <v>0</v>
      </c>
      <c r="K389" s="129">
        <v>0</v>
      </c>
      <c r="L389" s="129">
        <v>0</v>
      </c>
      <c r="M389" s="129">
        <v>0</v>
      </c>
      <c r="N389" s="129">
        <v>0</v>
      </c>
      <c r="O389" s="129">
        <v>0</v>
      </c>
      <c r="P389" s="129">
        <v>0</v>
      </c>
      <c r="Q389" s="129">
        <v>0</v>
      </c>
      <c r="R389" s="129">
        <v>0</v>
      </c>
      <c r="S389" s="129" t="s">
        <v>280</v>
      </c>
      <c r="T389" s="129" t="s">
        <v>521</v>
      </c>
    </row>
    <row r="390" spans="1:20">
      <c r="A390" s="129" t="s">
        <v>352</v>
      </c>
      <c r="B390" s="129">
        <v>9</v>
      </c>
      <c r="C390" s="129">
        <v>122880</v>
      </c>
      <c r="D390" s="129">
        <v>4500</v>
      </c>
      <c r="E390" s="129">
        <v>0</v>
      </c>
      <c r="F390" s="129">
        <v>0</v>
      </c>
      <c r="G390" s="129">
        <v>0</v>
      </c>
      <c r="H390" s="129">
        <v>4500</v>
      </c>
      <c r="I390" s="129">
        <v>0</v>
      </c>
      <c r="J390" s="129">
        <v>0</v>
      </c>
      <c r="K390" s="129">
        <v>0</v>
      </c>
      <c r="L390" s="129">
        <v>0</v>
      </c>
      <c r="M390" s="129">
        <v>0</v>
      </c>
      <c r="N390" s="129">
        <v>0</v>
      </c>
      <c r="O390" s="129">
        <v>0</v>
      </c>
      <c r="P390" s="129">
        <v>0</v>
      </c>
      <c r="Q390" s="129">
        <v>0</v>
      </c>
      <c r="R390" s="129">
        <v>0</v>
      </c>
      <c r="S390" s="129" t="s">
        <v>280</v>
      </c>
      <c r="T390" s="129" t="s">
        <v>521</v>
      </c>
    </row>
    <row r="391" spans="1:20">
      <c r="A391" s="129" t="s">
        <v>352</v>
      </c>
      <c r="B391" s="129">
        <v>10</v>
      </c>
      <c r="C391" s="129">
        <v>245760</v>
      </c>
      <c r="D391" s="129">
        <v>5000</v>
      </c>
      <c r="E391" s="129">
        <v>0</v>
      </c>
      <c r="F391" s="129">
        <v>0</v>
      </c>
      <c r="G391" s="129">
        <v>0</v>
      </c>
      <c r="H391" s="129">
        <v>5000</v>
      </c>
      <c r="I391" s="129">
        <v>0</v>
      </c>
      <c r="J391" s="129">
        <v>0</v>
      </c>
      <c r="K391" s="129">
        <v>0</v>
      </c>
      <c r="L391" s="129">
        <v>0</v>
      </c>
      <c r="M391" s="129">
        <v>0</v>
      </c>
      <c r="N391" s="129">
        <v>0</v>
      </c>
      <c r="O391" s="129">
        <v>0</v>
      </c>
      <c r="P391" s="129">
        <v>0</v>
      </c>
      <c r="Q391" s="129">
        <v>0</v>
      </c>
      <c r="R391" s="129">
        <v>0</v>
      </c>
      <c r="S391" s="129" t="s">
        <v>280</v>
      </c>
      <c r="T391" s="129" t="s">
        <v>521</v>
      </c>
    </row>
    <row r="392" spans="1:20">
      <c r="A392" s="129" t="s">
        <v>353</v>
      </c>
      <c r="B392" s="129">
        <v>1</v>
      </c>
      <c r="C392" s="129">
        <v>0</v>
      </c>
      <c r="D392" s="129">
        <v>0</v>
      </c>
      <c r="E392" s="129">
        <v>0</v>
      </c>
      <c r="F392" s="129">
        <v>0</v>
      </c>
      <c r="G392" s="129">
        <v>0</v>
      </c>
      <c r="H392" s="129">
        <v>0</v>
      </c>
      <c r="I392" s="129">
        <v>0</v>
      </c>
      <c r="J392" s="129">
        <v>0</v>
      </c>
      <c r="K392" s="129">
        <v>0</v>
      </c>
      <c r="L392" s="130">
        <v>0.06</v>
      </c>
      <c r="M392" s="129">
        <v>0</v>
      </c>
      <c r="N392" s="129">
        <v>0</v>
      </c>
      <c r="O392" s="130">
        <v>0.06</v>
      </c>
      <c r="P392" s="129">
        <v>0</v>
      </c>
      <c r="Q392" s="129">
        <v>0</v>
      </c>
      <c r="R392" s="129">
        <v>0</v>
      </c>
      <c r="S392" s="129">
        <v>100</v>
      </c>
      <c r="T392" s="129">
        <v>240</v>
      </c>
    </row>
    <row r="393" spans="1:20">
      <c r="A393" s="129" t="s">
        <v>353</v>
      </c>
      <c r="B393" s="129">
        <v>2</v>
      </c>
      <c r="C393" s="129">
        <v>960</v>
      </c>
      <c r="D393" s="129">
        <v>0</v>
      </c>
      <c r="E393" s="129">
        <v>0</v>
      </c>
      <c r="F393" s="129">
        <v>0</v>
      </c>
      <c r="G393" s="129">
        <v>0</v>
      </c>
      <c r="H393" s="129">
        <v>0</v>
      </c>
      <c r="I393" s="129">
        <v>0</v>
      </c>
      <c r="J393" s="129">
        <v>0</v>
      </c>
      <c r="K393" s="129">
        <v>0</v>
      </c>
      <c r="L393" s="130">
        <v>0.12</v>
      </c>
      <c r="M393" s="129">
        <v>0</v>
      </c>
      <c r="N393" s="129">
        <v>0</v>
      </c>
      <c r="O393" s="130">
        <v>0.12</v>
      </c>
      <c r="P393" s="129">
        <v>0</v>
      </c>
      <c r="Q393" s="129">
        <v>0</v>
      </c>
      <c r="R393" s="129">
        <v>0</v>
      </c>
      <c r="S393" s="129" t="s">
        <v>280</v>
      </c>
      <c r="T393" s="129" t="s">
        <v>519</v>
      </c>
    </row>
    <row r="394" spans="1:20">
      <c r="A394" s="129" t="s">
        <v>353</v>
      </c>
      <c r="B394" s="129">
        <v>3</v>
      </c>
      <c r="C394" s="129">
        <v>1920</v>
      </c>
      <c r="D394" s="129">
        <v>0</v>
      </c>
      <c r="E394" s="129">
        <v>0</v>
      </c>
      <c r="F394" s="129">
        <v>0</v>
      </c>
      <c r="G394" s="129">
        <v>0</v>
      </c>
      <c r="H394" s="129">
        <v>0</v>
      </c>
      <c r="I394" s="129">
        <v>0</v>
      </c>
      <c r="J394" s="129">
        <v>0</v>
      </c>
      <c r="K394" s="129">
        <v>0</v>
      </c>
      <c r="L394" s="130">
        <v>0.18</v>
      </c>
      <c r="M394" s="129">
        <v>0</v>
      </c>
      <c r="N394" s="129">
        <v>0</v>
      </c>
      <c r="O394" s="130">
        <v>0.18</v>
      </c>
      <c r="P394" s="129">
        <v>0</v>
      </c>
      <c r="Q394" s="129">
        <v>0</v>
      </c>
      <c r="R394" s="129">
        <v>0</v>
      </c>
      <c r="S394" s="129" t="s">
        <v>280</v>
      </c>
      <c r="T394" s="129" t="s">
        <v>519</v>
      </c>
    </row>
    <row r="395" spans="1:20">
      <c r="A395" s="129" t="s">
        <v>353</v>
      </c>
      <c r="B395" s="129">
        <v>4</v>
      </c>
      <c r="C395" s="129">
        <v>3840</v>
      </c>
      <c r="D395" s="129">
        <v>0</v>
      </c>
      <c r="E395" s="129">
        <v>0</v>
      </c>
      <c r="F395" s="129">
        <v>0</v>
      </c>
      <c r="G395" s="129">
        <v>0</v>
      </c>
      <c r="H395" s="129">
        <v>0</v>
      </c>
      <c r="I395" s="129">
        <v>0</v>
      </c>
      <c r="J395" s="129">
        <v>0</v>
      </c>
      <c r="K395" s="129">
        <v>0</v>
      </c>
      <c r="L395" s="130">
        <v>0.24</v>
      </c>
      <c r="M395" s="129">
        <v>0</v>
      </c>
      <c r="N395" s="129">
        <v>0</v>
      </c>
      <c r="O395" s="130">
        <v>0.24</v>
      </c>
      <c r="P395" s="129">
        <v>0</v>
      </c>
      <c r="Q395" s="129">
        <v>0</v>
      </c>
      <c r="R395" s="129">
        <v>0</v>
      </c>
      <c r="S395" s="129" t="s">
        <v>280</v>
      </c>
      <c r="T395" s="129" t="s">
        <v>521</v>
      </c>
    </row>
    <row r="396" spans="1:20">
      <c r="A396" s="129" t="s">
        <v>353</v>
      </c>
      <c r="B396" s="129">
        <v>5</v>
      </c>
      <c r="C396" s="129">
        <v>7680</v>
      </c>
      <c r="D396" s="129">
        <v>0</v>
      </c>
      <c r="E396" s="129">
        <v>0</v>
      </c>
      <c r="F396" s="129">
        <v>0</v>
      </c>
      <c r="G396" s="129">
        <v>0</v>
      </c>
      <c r="H396" s="129">
        <v>0</v>
      </c>
      <c r="I396" s="129">
        <v>0</v>
      </c>
      <c r="J396" s="129">
        <v>0</v>
      </c>
      <c r="K396" s="129">
        <v>0</v>
      </c>
      <c r="L396" s="130">
        <v>0.3</v>
      </c>
      <c r="M396" s="129">
        <v>0</v>
      </c>
      <c r="N396" s="129">
        <v>0</v>
      </c>
      <c r="O396" s="130">
        <v>0.3</v>
      </c>
      <c r="P396" s="129">
        <v>0</v>
      </c>
      <c r="Q396" s="129">
        <v>0</v>
      </c>
      <c r="R396" s="129">
        <v>0</v>
      </c>
      <c r="S396" s="129" t="s">
        <v>280</v>
      </c>
      <c r="T396" s="129" t="s">
        <v>521</v>
      </c>
    </row>
    <row r="397" spans="1:20">
      <c r="A397" s="129" t="s">
        <v>353</v>
      </c>
      <c r="B397" s="129">
        <v>6</v>
      </c>
      <c r="C397" s="129">
        <v>15360</v>
      </c>
      <c r="D397" s="129">
        <v>0</v>
      </c>
      <c r="E397" s="129">
        <v>0</v>
      </c>
      <c r="F397" s="129">
        <v>0</v>
      </c>
      <c r="G397" s="129">
        <v>0</v>
      </c>
      <c r="H397" s="129">
        <v>0</v>
      </c>
      <c r="I397" s="129">
        <v>0</v>
      </c>
      <c r="J397" s="129">
        <v>0</v>
      </c>
      <c r="K397" s="129">
        <v>0</v>
      </c>
      <c r="L397" s="130">
        <v>0.36</v>
      </c>
      <c r="M397" s="129">
        <v>0</v>
      </c>
      <c r="N397" s="129">
        <v>0</v>
      </c>
      <c r="O397" s="130">
        <v>0.36</v>
      </c>
      <c r="P397" s="129">
        <v>0</v>
      </c>
      <c r="Q397" s="129">
        <v>0</v>
      </c>
      <c r="R397" s="129">
        <v>0</v>
      </c>
      <c r="S397" s="129" t="s">
        <v>280</v>
      </c>
      <c r="T397" s="129" t="s">
        <v>521</v>
      </c>
    </row>
    <row r="398" spans="1:20">
      <c r="A398" s="129" t="s">
        <v>353</v>
      </c>
      <c r="B398" s="129">
        <v>7</v>
      </c>
      <c r="C398" s="129">
        <v>30720</v>
      </c>
      <c r="D398" s="129">
        <v>0</v>
      </c>
      <c r="E398" s="129">
        <v>0</v>
      </c>
      <c r="F398" s="129">
        <v>0</v>
      </c>
      <c r="G398" s="129">
        <v>0</v>
      </c>
      <c r="H398" s="129">
        <v>0</v>
      </c>
      <c r="I398" s="129">
        <v>0</v>
      </c>
      <c r="J398" s="129">
        <v>0</v>
      </c>
      <c r="K398" s="129">
        <v>0</v>
      </c>
      <c r="L398" s="130">
        <v>0.42</v>
      </c>
      <c r="M398" s="129">
        <v>0</v>
      </c>
      <c r="N398" s="129">
        <v>0</v>
      </c>
      <c r="O398" s="130">
        <v>0.42</v>
      </c>
      <c r="P398" s="129">
        <v>0</v>
      </c>
      <c r="Q398" s="129">
        <v>0</v>
      </c>
      <c r="R398" s="129">
        <v>0</v>
      </c>
      <c r="S398" s="129" t="s">
        <v>280</v>
      </c>
      <c r="T398" s="129" t="s">
        <v>521</v>
      </c>
    </row>
    <row r="399" spans="1:20">
      <c r="A399" s="129" t="s">
        <v>353</v>
      </c>
      <c r="B399" s="129">
        <v>8</v>
      </c>
      <c r="C399" s="129">
        <v>61440</v>
      </c>
      <c r="D399" s="129">
        <v>0</v>
      </c>
      <c r="E399" s="129">
        <v>0</v>
      </c>
      <c r="F399" s="129">
        <v>0</v>
      </c>
      <c r="G399" s="129">
        <v>0</v>
      </c>
      <c r="H399" s="129">
        <v>0</v>
      </c>
      <c r="I399" s="129">
        <v>0</v>
      </c>
      <c r="J399" s="129">
        <v>0</v>
      </c>
      <c r="K399" s="129">
        <v>0</v>
      </c>
      <c r="L399" s="130">
        <v>0.48</v>
      </c>
      <c r="M399" s="129">
        <v>0</v>
      </c>
      <c r="N399" s="129">
        <v>0</v>
      </c>
      <c r="O399" s="130">
        <v>0.48</v>
      </c>
      <c r="P399" s="129">
        <v>0</v>
      </c>
      <c r="Q399" s="129">
        <v>0</v>
      </c>
      <c r="R399" s="129">
        <v>0</v>
      </c>
      <c r="S399" s="129" t="s">
        <v>280</v>
      </c>
      <c r="T399" s="129" t="s">
        <v>521</v>
      </c>
    </row>
    <row r="400" spans="1:20">
      <c r="A400" s="129" t="s">
        <v>353</v>
      </c>
      <c r="B400" s="129">
        <v>9</v>
      </c>
      <c r="C400" s="129">
        <v>122880</v>
      </c>
      <c r="D400" s="129">
        <v>0</v>
      </c>
      <c r="E400" s="129">
        <v>0</v>
      </c>
      <c r="F400" s="129">
        <v>0</v>
      </c>
      <c r="G400" s="129">
        <v>0</v>
      </c>
      <c r="H400" s="129">
        <v>0</v>
      </c>
      <c r="I400" s="129">
        <v>0</v>
      </c>
      <c r="J400" s="129">
        <v>0</v>
      </c>
      <c r="K400" s="129">
        <v>0</v>
      </c>
      <c r="L400" s="130">
        <v>0.54</v>
      </c>
      <c r="M400" s="129">
        <v>0</v>
      </c>
      <c r="N400" s="129">
        <v>0</v>
      </c>
      <c r="O400" s="130">
        <v>0.54</v>
      </c>
      <c r="P400" s="129">
        <v>0</v>
      </c>
      <c r="Q400" s="129">
        <v>0</v>
      </c>
      <c r="R400" s="129">
        <v>0</v>
      </c>
      <c r="S400" s="129" t="s">
        <v>280</v>
      </c>
      <c r="T400" s="129" t="s">
        <v>521</v>
      </c>
    </row>
    <row r="401" spans="1:20">
      <c r="A401" s="129" t="s">
        <v>353</v>
      </c>
      <c r="B401" s="129">
        <v>10</v>
      </c>
      <c r="C401" s="129">
        <v>245760</v>
      </c>
      <c r="D401" s="129">
        <v>0</v>
      </c>
      <c r="E401" s="129">
        <v>0</v>
      </c>
      <c r="F401" s="129">
        <v>0</v>
      </c>
      <c r="G401" s="129">
        <v>0</v>
      </c>
      <c r="H401" s="129">
        <v>0</v>
      </c>
      <c r="I401" s="129">
        <v>0</v>
      </c>
      <c r="J401" s="129">
        <v>0</v>
      </c>
      <c r="K401" s="129">
        <v>0</v>
      </c>
      <c r="L401" s="130">
        <v>0.6</v>
      </c>
      <c r="M401" s="129">
        <v>0</v>
      </c>
      <c r="N401" s="129">
        <v>0</v>
      </c>
      <c r="O401" s="130">
        <v>0.6</v>
      </c>
      <c r="P401" s="129">
        <v>0</v>
      </c>
      <c r="Q401" s="129">
        <v>0</v>
      </c>
      <c r="R401" s="129">
        <v>0</v>
      </c>
      <c r="S401" s="129" t="s">
        <v>280</v>
      </c>
      <c r="T401" s="129" t="s">
        <v>521</v>
      </c>
    </row>
  </sheetData>
  <autoFilter ref="A1:R401">
    <filterColumn colId="1"/>
  </autoFilter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2:O23"/>
  <sheetViews>
    <sheetView workbookViewId="0">
      <selection activeCell="D11" sqref="D11"/>
    </sheetView>
  </sheetViews>
  <sheetFormatPr defaultColWidth="12.875" defaultRowHeight="12"/>
  <cols>
    <col min="1" max="1" width="8.875" style="5" bestFit="1" customWidth="1"/>
    <col min="2" max="2" width="16" style="5" customWidth="1"/>
    <col min="3" max="3" width="38.875" style="5" customWidth="1"/>
    <col min="4" max="8" width="9.75" style="5" bestFit="1" customWidth="1"/>
    <col min="9" max="9" width="12.125" style="5" customWidth="1"/>
    <col min="10" max="10" width="11.5" style="5" customWidth="1"/>
    <col min="11" max="14" width="11.625" style="5" bestFit="1" customWidth="1"/>
    <col min="15" max="15" width="32" style="5" customWidth="1"/>
    <col min="16" max="16384" width="12.875" style="5"/>
  </cols>
  <sheetData>
    <row r="2" spans="1:15">
      <c r="A2" s="35" t="s">
        <v>182</v>
      </c>
      <c r="B2" s="35" t="s">
        <v>251</v>
      </c>
      <c r="C2" s="35" t="s">
        <v>290</v>
      </c>
      <c r="D2" s="35" t="s">
        <v>289</v>
      </c>
      <c r="E2" s="36"/>
      <c r="F2" s="36"/>
      <c r="G2" s="11"/>
      <c r="H2" s="11"/>
      <c r="I2" s="11"/>
      <c r="J2" s="11"/>
      <c r="K2" s="11"/>
      <c r="L2" s="11"/>
      <c r="M2" s="11"/>
      <c r="N2" s="11"/>
      <c r="O2" s="11"/>
    </row>
    <row r="3" spans="1:15">
      <c r="A3" s="19" t="s">
        <v>221</v>
      </c>
      <c r="B3" s="19" t="s">
        <v>241</v>
      </c>
      <c r="C3" s="19" t="s">
        <v>258</v>
      </c>
      <c r="D3" s="19">
        <v>10</v>
      </c>
      <c r="E3" s="134" t="s">
        <v>291</v>
      </c>
      <c r="F3" s="134"/>
    </row>
    <row r="4" spans="1:15">
      <c r="A4" s="19" t="s">
        <v>222</v>
      </c>
      <c r="B4" s="19" t="s">
        <v>242</v>
      </c>
      <c r="C4" s="19" t="s">
        <v>252</v>
      </c>
      <c r="D4" s="19">
        <v>65</v>
      </c>
      <c r="E4" s="134"/>
      <c r="F4" s="134"/>
    </row>
    <row r="5" spans="1:15">
      <c r="A5" s="19" t="s">
        <v>223</v>
      </c>
      <c r="B5" s="19" t="s">
        <v>243</v>
      </c>
      <c r="C5" s="19" t="s">
        <v>258</v>
      </c>
      <c r="D5" s="19">
        <v>10</v>
      </c>
      <c r="E5" s="134"/>
      <c r="F5" s="134"/>
    </row>
    <row r="6" spans="1:15">
      <c r="A6" s="19" t="s">
        <v>224</v>
      </c>
      <c r="B6" s="19" t="s">
        <v>244</v>
      </c>
      <c r="C6" s="19" t="s">
        <v>266</v>
      </c>
      <c r="D6" s="19">
        <v>65</v>
      </c>
      <c r="E6" s="134"/>
      <c r="F6" s="134"/>
    </row>
    <row r="7" spans="1:15">
      <c r="A7" s="19" t="s">
        <v>233</v>
      </c>
      <c r="B7" s="19" t="s">
        <v>245</v>
      </c>
      <c r="C7" s="19" t="s">
        <v>253</v>
      </c>
      <c r="D7" s="19">
        <v>10</v>
      </c>
      <c r="E7" s="134"/>
      <c r="F7" s="134"/>
    </row>
    <row r="8" spans="1:15">
      <c r="A8" s="19" t="s">
        <v>234</v>
      </c>
      <c r="B8" s="19" t="s">
        <v>243</v>
      </c>
      <c r="C8" s="19" t="s">
        <v>254</v>
      </c>
      <c r="D8" s="19">
        <v>65</v>
      </c>
      <c r="E8" s="134"/>
      <c r="F8" s="134"/>
    </row>
    <row r="9" spans="1:15">
      <c r="A9" s="19" t="s">
        <v>225</v>
      </c>
      <c r="B9" s="19" t="s">
        <v>246</v>
      </c>
      <c r="C9" s="19" t="s">
        <v>255</v>
      </c>
      <c r="D9" s="19">
        <v>10</v>
      </c>
      <c r="E9" s="134"/>
      <c r="F9" s="134"/>
    </row>
    <row r="10" spans="1:15">
      <c r="A10" s="19" t="s">
        <v>226</v>
      </c>
      <c r="B10" s="19" t="s">
        <v>241</v>
      </c>
      <c r="C10" s="19" t="s">
        <v>256</v>
      </c>
      <c r="D10" s="19">
        <v>65</v>
      </c>
      <c r="E10" s="134"/>
      <c r="F10" s="134"/>
    </row>
    <row r="11" spans="1:15">
      <c r="A11" s="19" t="s">
        <v>227</v>
      </c>
      <c r="B11" s="19" t="s">
        <v>247</v>
      </c>
      <c r="C11" s="19" t="s">
        <v>257</v>
      </c>
      <c r="D11" s="19">
        <v>10</v>
      </c>
      <c r="E11" s="134"/>
      <c r="F11" s="134"/>
    </row>
    <row r="12" spans="1:15">
      <c r="A12" s="19" t="s">
        <v>228</v>
      </c>
      <c r="B12" s="19" t="s">
        <v>244</v>
      </c>
      <c r="C12" s="19" t="s">
        <v>259</v>
      </c>
      <c r="D12" s="19">
        <v>65</v>
      </c>
      <c r="E12" s="134"/>
      <c r="F12" s="134"/>
    </row>
    <row r="13" spans="1:15">
      <c r="A13" s="19" t="s">
        <v>229</v>
      </c>
      <c r="B13" s="19" t="s">
        <v>244</v>
      </c>
      <c r="C13" s="19" t="s">
        <v>260</v>
      </c>
      <c r="D13" s="19">
        <v>10</v>
      </c>
      <c r="E13" s="134"/>
      <c r="F13" s="134"/>
    </row>
    <row r="14" spans="1:15">
      <c r="A14" s="19" t="s">
        <v>230</v>
      </c>
      <c r="B14" s="19" t="s">
        <v>248</v>
      </c>
      <c r="C14" s="19" t="s">
        <v>261</v>
      </c>
      <c r="D14" s="19">
        <v>65</v>
      </c>
      <c r="E14" s="134"/>
      <c r="F14" s="134"/>
    </row>
    <row r="15" spans="1:15">
      <c r="A15" s="19" t="s">
        <v>231</v>
      </c>
      <c r="B15" s="19" t="s">
        <v>246</v>
      </c>
      <c r="C15" s="19" t="s">
        <v>262</v>
      </c>
      <c r="D15" s="19">
        <v>10</v>
      </c>
      <c r="E15" s="134"/>
      <c r="F15" s="134"/>
    </row>
    <row r="16" spans="1:15">
      <c r="A16" s="19" t="s">
        <v>232</v>
      </c>
      <c r="B16" s="19" t="s">
        <v>249</v>
      </c>
      <c r="C16" s="19" t="s">
        <v>332</v>
      </c>
      <c r="D16" s="19">
        <v>65</v>
      </c>
      <c r="E16" s="134"/>
      <c r="F16" s="134"/>
    </row>
    <row r="17" spans="1:6">
      <c r="A17" s="19" t="s">
        <v>235</v>
      </c>
      <c r="B17" s="19" t="s">
        <v>250</v>
      </c>
      <c r="C17" s="19" t="s">
        <v>261</v>
      </c>
      <c r="D17" s="19">
        <v>85</v>
      </c>
      <c r="E17" s="134"/>
      <c r="F17" s="134"/>
    </row>
    <row r="18" spans="1:6">
      <c r="A18" s="19" t="s">
        <v>236</v>
      </c>
      <c r="B18" s="19" t="s">
        <v>250</v>
      </c>
      <c r="C18" s="19" t="s">
        <v>334</v>
      </c>
      <c r="D18" s="19">
        <v>85</v>
      </c>
      <c r="E18" s="134"/>
      <c r="F18" s="134"/>
    </row>
    <row r="19" spans="1:6">
      <c r="A19" s="19" t="s">
        <v>237</v>
      </c>
      <c r="B19" s="19" t="s">
        <v>250</v>
      </c>
      <c r="C19" s="19" t="s">
        <v>261</v>
      </c>
      <c r="D19" s="19">
        <v>85</v>
      </c>
      <c r="E19" s="134"/>
      <c r="F19" s="134"/>
    </row>
    <row r="20" spans="1:6">
      <c r="A20" s="19" t="s">
        <v>238</v>
      </c>
      <c r="B20" s="19" t="s">
        <v>250</v>
      </c>
      <c r="C20" s="19" t="s">
        <v>333</v>
      </c>
      <c r="D20" s="19">
        <v>85</v>
      </c>
      <c r="E20" s="134"/>
      <c r="F20" s="134"/>
    </row>
    <row r="21" spans="1:6">
      <c r="A21" s="19" t="s">
        <v>239</v>
      </c>
      <c r="B21" s="19" t="s">
        <v>250</v>
      </c>
      <c r="C21" s="19" t="s">
        <v>333</v>
      </c>
      <c r="D21" s="19">
        <v>85</v>
      </c>
      <c r="E21" s="134"/>
      <c r="F21" s="134"/>
    </row>
    <row r="22" spans="1:6">
      <c r="A22" s="19" t="s">
        <v>240</v>
      </c>
      <c r="B22" s="19" t="s">
        <v>250</v>
      </c>
      <c r="C22" s="19" t="s">
        <v>334</v>
      </c>
      <c r="D22" s="19">
        <v>85</v>
      </c>
      <c r="E22" s="134"/>
      <c r="F22" s="134"/>
    </row>
    <row r="23" spans="1:6">
      <c r="A23" s="19" t="s">
        <v>263</v>
      </c>
      <c r="B23" s="19" t="s">
        <v>265</v>
      </c>
      <c r="C23" s="19" t="s">
        <v>264</v>
      </c>
      <c r="D23" s="19">
        <v>10</v>
      </c>
      <c r="E23" s="134"/>
      <c r="F23" s="134"/>
    </row>
  </sheetData>
  <mergeCells count="1">
    <mergeCell ref="E3:F23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1"/>
  <dimension ref="A2:F7"/>
  <sheetViews>
    <sheetView workbookViewId="0">
      <selection activeCell="C13" sqref="C13"/>
    </sheetView>
  </sheetViews>
  <sheetFormatPr defaultRowHeight="12"/>
  <cols>
    <col min="1" max="1" width="9" style="5"/>
    <col min="2" max="2" width="29" style="5" customWidth="1"/>
    <col min="3" max="3" width="27" style="5" customWidth="1"/>
    <col min="4" max="16384" width="9" style="5"/>
  </cols>
  <sheetData>
    <row r="2" spans="1:6">
      <c r="A2" s="84" t="s">
        <v>269</v>
      </c>
      <c r="B2" s="84" t="s">
        <v>267</v>
      </c>
      <c r="C2" s="84" t="s">
        <v>268</v>
      </c>
      <c r="D2" s="84" t="s">
        <v>279</v>
      </c>
      <c r="E2" s="84"/>
      <c r="F2" s="84"/>
    </row>
    <row r="3" spans="1:6">
      <c r="A3" s="37" t="s">
        <v>336</v>
      </c>
      <c r="B3" s="37" t="s">
        <v>285</v>
      </c>
      <c r="C3" s="85" t="s">
        <v>270</v>
      </c>
      <c r="D3" s="37" t="s">
        <v>280</v>
      </c>
      <c r="E3" s="134" t="s">
        <v>292</v>
      </c>
      <c r="F3" s="134"/>
    </row>
    <row r="4" spans="1:6" ht="12.75">
      <c r="A4" s="37" t="s">
        <v>275</v>
      </c>
      <c r="B4" s="37" t="s">
        <v>286</v>
      </c>
      <c r="C4" s="86" t="s">
        <v>271</v>
      </c>
      <c r="D4" s="37" t="s">
        <v>280</v>
      </c>
      <c r="E4" s="134"/>
      <c r="F4" s="134"/>
    </row>
    <row r="5" spans="1:6">
      <c r="A5" s="37" t="s">
        <v>272</v>
      </c>
      <c r="B5" s="37" t="s">
        <v>287</v>
      </c>
      <c r="C5" s="37" t="s">
        <v>276</v>
      </c>
      <c r="D5" s="37" t="s">
        <v>281</v>
      </c>
      <c r="E5" s="134"/>
      <c r="F5" s="134"/>
    </row>
    <row r="6" spans="1:6">
      <c r="A6" s="37" t="s">
        <v>273</v>
      </c>
      <c r="B6" s="37" t="s">
        <v>288</v>
      </c>
      <c r="C6" s="37" t="s">
        <v>277</v>
      </c>
      <c r="D6" s="37" t="s">
        <v>282</v>
      </c>
      <c r="E6" s="134"/>
      <c r="F6" s="134"/>
    </row>
    <row r="7" spans="1:6">
      <c r="A7" s="37" t="s">
        <v>274</v>
      </c>
      <c r="B7" s="37" t="s">
        <v>284</v>
      </c>
      <c r="C7" s="37" t="s">
        <v>278</v>
      </c>
      <c r="D7" s="37" t="s">
        <v>283</v>
      </c>
      <c r="E7" s="134"/>
      <c r="F7" s="134"/>
    </row>
  </sheetData>
  <mergeCells count="1">
    <mergeCell ref="E3:F7"/>
  </mergeCells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2:V43"/>
  <sheetViews>
    <sheetView topLeftCell="E10" workbookViewId="0">
      <selection activeCell="A24" sqref="A24:V43"/>
    </sheetView>
  </sheetViews>
  <sheetFormatPr defaultRowHeight="12"/>
  <cols>
    <col min="1" max="1" width="9" style="15"/>
    <col min="2" max="3" width="12.25" style="5" customWidth="1"/>
    <col min="4" max="16384" width="9" style="5"/>
  </cols>
  <sheetData>
    <row r="2" spans="1:10">
      <c r="A2" s="139" t="s">
        <v>384</v>
      </c>
      <c r="B2" s="139" t="s">
        <v>311</v>
      </c>
      <c r="C2" s="139" t="s">
        <v>251</v>
      </c>
      <c r="D2" s="135" t="s">
        <v>385</v>
      </c>
      <c r="E2" s="136"/>
      <c r="F2" s="136"/>
      <c r="G2" s="136"/>
      <c r="H2" s="136"/>
      <c r="I2" s="136"/>
      <c r="J2" s="137"/>
    </row>
    <row r="3" spans="1:10" s="15" customFormat="1">
      <c r="A3" s="140"/>
      <c r="B3" s="140"/>
      <c r="C3" s="140"/>
      <c r="D3" s="16" t="s">
        <v>312</v>
      </c>
      <c r="E3" s="16" t="s">
        <v>313</v>
      </c>
      <c r="F3" s="16" t="s">
        <v>314</v>
      </c>
      <c r="G3" s="16" t="s">
        <v>315</v>
      </c>
      <c r="H3" s="16" t="s">
        <v>316</v>
      </c>
      <c r="I3" s="16" t="s">
        <v>317</v>
      </c>
      <c r="J3" s="16" t="s">
        <v>318</v>
      </c>
    </row>
    <row r="4" spans="1:10">
      <c r="A4" s="19">
        <v>1</v>
      </c>
      <c r="B4" s="17" t="s">
        <v>293</v>
      </c>
      <c r="C4" s="138" t="s">
        <v>319</v>
      </c>
      <c r="D4" s="19">
        <v>10</v>
      </c>
      <c r="E4" s="19">
        <v>5</v>
      </c>
      <c r="F4" s="19"/>
      <c r="G4" s="19"/>
      <c r="H4" s="19"/>
      <c r="I4" s="19"/>
      <c r="J4" s="19"/>
    </row>
    <row r="5" spans="1:10">
      <c r="A5" s="19">
        <v>2</v>
      </c>
      <c r="B5" s="17" t="s">
        <v>294</v>
      </c>
      <c r="C5" s="138"/>
      <c r="D5" s="19">
        <v>15</v>
      </c>
      <c r="E5" s="19">
        <v>10</v>
      </c>
      <c r="F5" s="19">
        <v>5</v>
      </c>
      <c r="G5" s="19"/>
      <c r="H5" s="19"/>
      <c r="I5" s="19"/>
      <c r="J5" s="19"/>
    </row>
    <row r="6" spans="1:10">
      <c r="A6" s="19">
        <v>3</v>
      </c>
      <c r="B6" s="17" t="s">
        <v>295</v>
      </c>
      <c r="C6" s="138"/>
      <c r="D6" s="19">
        <v>20</v>
      </c>
      <c r="E6" s="19">
        <v>15</v>
      </c>
      <c r="F6" s="19">
        <v>10</v>
      </c>
      <c r="G6" s="19">
        <v>5</v>
      </c>
      <c r="H6" s="19"/>
      <c r="I6" s="19"/>
      <c r="J6" s="19"/>
    </row>
    <row r="7" spans="1:10">
      <c r="A7" s="19">
        <v>4</v>
      </c>
      <c r="B7" s="17" t="s">
        <v>296</v>
      </c>
      <c r="C7" s="138"/>
      <c r="D7" s="19">
        <v>25</v>
      </c>
      <c r="E7" s="19">
        <v>20</v>
      </c>
      <c r="F7" s="19">
        <v>15</v>
      </c>
      <c r="G7" s="19">
        <v>10</v>
      </c>
      <c r="H7" s="19">
        <v>5</v>
      </c>
      <c r="I7" s="19"/>
      <c r="J7" s="19"/>
    </row>
    <row r="8" spans="1:10">
      <c r="A8" s="19">
        <v>5</v>
      </c>
      <c r="B8" s="17" t="s">
        <v>297</v>
      </c>
      <c r="C8" s="138"/>
      <c r="D8" s="19">
        <v>30</v>
      </c>
      <c r="E8" s="19">
        <v>25</v>
      </c>
      <c r="F8" s="19">
        <v>20</v>
      </c>
      <c r="G8" s="19">
        <v>15</v>
      </c>
      <c r="H8" s="19">
        <v>10</v>
      </c>
      <c r="I8" s="19">
        <v>5</v>
      </c>
      <c r="J8" s="19"/>
    </row>
    <row r="9" spans="1:10">
      <c r="A9" s="19">
        <v>6</v>
      </c>
      <c r="B9" s="17" t="s">
        <v>298</v>
      </c>
      <c r="C9" s="138"/>
      <c r="D9" s="19">
        <v>35</v>
      </c>
      <c r="E9" s="19">
        <v>30</v>
      </c>
      <c r="F9" s="19">
        <v>25</v>
      </c>
      <c r="G9" s="19">
        <v>20</v>
      </c>
      <c r="H9" s="19">
        <v>15</v>
      </c>
      <c r="I9" s="19">
        <v>10</v>
      </c>
      <c r="J9" s="19">
        <v>5</v>
      </c>
    </row>
    <row r="10" spans="1:10">
      <c r="A10" s="19">
        <v>7</v>
      </c>
      <c r="B10" s="17" t="s">
        <v>299</v>
      </c>
      <c r="C10" s="138" t="s">
        <v>320</v>
      </c>
      <c r="D10" s="19">
        <v>10</v>
      </c>
      <c r="E10" s="19">
        <v>5</v>
      </c>
      <c r="F10" s="19"/>
      <c r="G10" s="19"/>
      <c r="H10" s="19"/>
      <c r="I10" s="19"/>
      <c r="J10" s="19"/>
    </row>
    <row r="11" spans="1:10">
      <c r="A11" s="19">
        <v>8</v>
      </c>
      <c r="B11" s="17" t="s">
        <v>300</v>
      </c>
      <c r="C11" s="138"/>
      <c r="D11" s="19">
        <v>15</v>
      </c>
      <c r="E11" s="19">
        <v>10</v>
      </c>
      <c r="F11" s="19">
        <v>5</v>
      </c>
      <c r="G11" s="19"/>
      <c r="H11" s="19"/>
      <c r="I11" s="19"/>
      <c r="J11" s="19"/>
    </row>
    <row r="12" spans="1:10">
      <c r="A12" s="19">
        <v>9</v>
      </c>
      <c r="B12" s="17" t="s">
        <v>301</v>
      </c>
      <c r="C12" s="138"/>
      <c r="D12" s="19">
        <v>20</v>
      </c>
      <c r="E12" s="19">
        <v>15</v>
      </c>
      <c r="F12" s="19">
        <v>10</v>
      </c>
      <c r="G12" s="19">
        <v>5</v>
      </c>
      <c r="H12" s="19"/>
      <c r="I12" s="19"/>
      <c r="J12" s="19"/>
    </row>
    <row r="13" spans="1:10">
      <c r="A13" s="19">
        <v>10</v>
      </c>
      <c r="B13" s="17" t="s">
        <v>302</v>
      </c>
      <c r="C13" s="138"/>
      <c r="D13" s="19">
        <v>25</v>
      </c>
      <c r="E13" s="19">
        <v>20</v>
      </c>
      <c r="F13" s="19">
        <v>15</v>
      </c>
      <c r="G13" s="19">
        <v>10</v>
      </c>
      <c r="H13" s="19">
        <v>5</v>
      </c>
      <c r="I13" s="19"/>
      <c r="J13" s="19"/>
    </row>
    <row r="14" spans="1:10">
      <c r="A14" s="19">
        <v>11</v>
      </c>
      <c r="B14" s="17" t="s">
        <v>303</v>
      </c>
      <c r="C14" s="138"/>
      <c r="D14" s="19">
        <v>30</v>
      </c>
      <c r="E14" s="19">
        <v>25</v>
      </c>
      <c r="F14" s="19">
        <v>20</v>
      </c>
      <c r="G14" s="19">
        <v>15</v>
      </c>
      <c r="H14" s="19">
        <v>10</v>
      </c>
      <c r="I14" s="19">
        <v>5</v>
      </c>
      <c r="J14" s="19"/>
    </row>
    <row r="15" spans="1:10">
      <c r="A15" s="19">
        <v>12</v>
      </c>
      <c r="B15" s="17" t="s">
        <v>304</v>
      </c>
      <c r="C15" s="138"/>
      <c r="D15" s="19">
        <v>35</v>
      </c>
      <c r="E15" s="19">
        <v>30</v>
      </c>
      <c r="F15" s="19">
        <v>25</v>
      </c>
      <c r="G15" s="19">
        <v>20</v>
      </c>
      <c r="H15" s="19">
        <v>15</v>
      </c>
      <c r="I15" s="19">
        <v>10</v>
      </c>
      <c r="J15" s="19">
        <v>5</v>
      </c>
    </row>
    <row r="16" spans="1:10">
      <c r="A16" s="19">
        <v>13</v>
      </c>
      <c r="B16" s="17" t="s">
        <v>305</v>
      </c>
      <c r="C16" s="138" t="s">
        <v>321</v>
      </c>
      <c r="D16" s="19">
        <v>10</v>
      </c>
      <c r="E16" s="19">
        <v>5</v>
      </c>
      <c r="F16" s="19"/>
      <c r="G16" s="19"/>
      <c r="H16" s="19"/>
      <c r="I16" s="19"/>
      <c r="J16" s="19"/>
    </row>
    <row r="17" spans="1:22">
      <c r="A17" s="19">
        <v>14</v>
      </c>
      <c r="B17" s="17" t="s">
        <v>306</v>
      </c>
      <c r="C17" s="138"/>
      <c r="D17" s="19">
        <v>15</v>
      </c>
      <c r="E17" s="19">
        <v>10</v>
      </c>
      <c r="F17" s="19">
        <v>5</v>
      </c>
      <c r="G17" s="19"/>
      <c r="H17" s="19"/>
      <c r="I17" s="19"/>
      <c r="J17" s="19"/>
    </row>
    <row r="18" spans="1:22">
      <c r="A18" s="19">
        <v>15</v>
      </c>
      <c r="B18" s="17" t="s">
        <v>307</v>
      </c>
      <c r="C18" s="138"/>
      <c r="D18" s="19">
        <v>20</v>
      </c>
      <c r="E18" s="19">
        <v>15</v>
      </c>
      <c r="F18" s="19">
        <v>10</v>
      </c>
      <c r="G18" s="19">
        <v>5</v>
      </c>
      <c r="H18" s="19"/>
      <c r="I18" s="19"/>
      <c r="J18" s="19"/>
    </row>
    <row r="19" spans="1:22">
      <c r="A19" s="19">
        <v>16</v>
      </c>
      <c r="B19" s="17" t="s">
        <v>308</v>
      </c>
      <c r="C19" s="138"/>
      <c r="D19" s="19">
        <v>25</v>
      </c>
      <c r="E19" s="19">
        <v>20</v>
      </c>
      <c r="F19" s="19">
        <v>15</v>
      </c>
      <c r="G19" s="19">
        <v>10</v>
      </c>
      <c r="H19" s="19">
        <v>5</v>
      </c>
      <c r="I19" s="19"/>
      <c r="J19" s="19"/>
    </row>
    <row r="20" spans="1:22">
      <c r="A20" s="19">
        <v>17</v>
      </c>
      <c r="B20" s="17" t="s">
        <v>309</v>
      </c>
      <c r="C20" s="138"/>
      <c r="D20" s="19">
        <v>30</v>
      </c>
      <c r="E20" s="19">
        <v>25</v>
      </c>
      <c r="F20" s="19">
        <v>20</v>
      </c>
      <c r="G20" s="19">
        <v>15</v>
      </c>
      <c r="H20" s="19">
        <v>10</v>
      </c>
      <c r="I20" s="19">
        <v>5</v>
      </c>
      <c r="J20" s="19"/>
    </row>
    <row r="21" spans="1:22">
      <c r="A21" s="19">
        <v>18</v>
      </c>
      <c r="B21" s="17" t="s">
        <v>310</v>
      </c>
      <c r="C21" s="138"/>
      <c r="D21" s="19">
        <v>35</v>
      </c>
      <c r="E21" s="19">
        <v>30</v>
      </c>
      <c r="F21" s="19">
        <v>25</v>
      </c>
      <c r="G21" s="19">
        <v>20</v>
      </c>
      <c r="H21" s="19">
        <v>15</v>
      </c>
      <c r="I21" s="19">
        <v>10</v>
      </c>
      <c r="J21" s="19">
        <v>5</v>
      </c>
    </row>
    <row r="24" spans="1:22">
      <c r="A24" s="139" t="s">
        <v>386</v>
      </c>
      <c r="B24" s="139" t="s">
        <v>387</v>
      </c>
      <c r="C24" s="139" t="s">
        <v>388</v>
      </c>
      <c r="D24" s="135" t="s">
        <v>389</v>
      </c>
      <c r="E24" s="136"/>
      <c r="F24" s="136"/>
      <c r="G24" s="136"/>
      <c r="H24" s="136"/>
      <c r="I24" s="136"/>
      <c r="J24" s="137"/>
      <c r="K24" s="139" t="s">
        <v>390</v>
      </c>
      <c r="L24" s="139" t="s">
        <v>391</v>
      </c>
      <c r="M24" s="139" t="s">
        <v>392</v>
      </c>
      <c r="N24" s="139" t="s">
        <v>391</v>
      </c>
      <c r="O24" s="139" t="s">
        <v>393</v>
      </c>
      <c r="P24" s="139" t="s">
        <v>391</v>
      </c>
      <c r="Q24" s="139" t="s">
        <v>394</v>
      </c>
      <c r="R24" s="139" t="s">
        <v>391</v>
      </c>
      <c r="S24" s="139" t="s">
        <v>395</v>
      </c>
      <c r="T24" s="139" t="s">
        <v>391</v>
      </c>
      <c r="U24" s="139" t="s">
        <v>395</v>
      </c>
      <c r="V24" s="139" t="s">
        <v>391</v>
      </c>
    </row>
    <row r="25" spans="1:22">
      <c r="A25" s="140"/>
      <c r="B25" s="140"/>
      <c r="C25" s="140"/>
      <c r="D25" s="16" t="s">
        <v>396</v>
      </c>
      <c r="E25" s="16" t="s">
        <v>397</v>
      </c>
      <c r="F25" s="16" t="s">
        <v>398</v>
      </c>
      <c r="G25" s="16" t="s">
        <v>399</v>
      </c>
      <c r="H25" s="16" t="s">
        <v>400</v>
      </c>
      <c r="I25" s="16" t="s">
        <v>401</v>
      </c>
      <c r="J25" s="16" t="s">
        <v>402</v>
      </c>
      <c r="K25" s="140"/>
      <c r="L25" s="140"/>
      <c r="M25" s="140"/>
      <c r="N25" s="140"/>
      <c r="O25" s="140"/>
      <c r="P25" s="140"/>
      <c r="Q25" s="140"/>
      <c r="R25" s="140"/>
      <c r="S25" s="140"/>
      <c r="T25" s="140"/>
      <c r="U25" s="140"/>
      <c r="V25" s="140"/>
    </row>
    <row r="26" spans="1:22" ht="13.5">
      <c r="A26" s="37">
        <v>1</v>
      </c>
      <c r="B26" s="20" t="s">
        <v>403</v>
      </c>
      <c r="C26" s="138" t="s">
        <v>404</v>
      </c>
      <c r="D26" s="37">
        <v>10</v>
      </c>
      <c r="E26" s="37">
        <v>5</v>
      </c>
      <c r="F26" s="37"/>
      <c r="G26" s="37"/>
      <c r="H26" s="37"/>
      <c r="I26" s="37"/>
      <c r="J26" s="37"/>
      <c r="K26" s="87" t="s">
        <v>405</v>
      </c>
      <c r="L26" s="87">
        <v>2</v>
      </c>
      <c r="M26" s="87"/>
      <c r="N26" s="88"/>
      <c r="O26" s="88"/>
      <c r="P26" s="88"/>
      <c r="Q26" s="88"/>
      <c r="R26" s="88"/>
      <c r="S26" s="88"/>
      <c r="T26" s="88"/>
      <c r="U26" s="88"/>
      <c r="V26" s="88"/>
    </row>
    <row r="27" spans="1:22" ht="13.5">
      <c r="A27" s="37">
        <v>2</v>
      </c>
      <c r="B27" s="20" t="s">
        <v>406</v>
      </c>
      <c r="C27" s="138"/>
      <c r="D27" s="37">
        <v>15</v>
      </c>
      <c r="E27" s="37">
        <v>10</v>
      </c>
      <c r="F27" s="37">
        <v>5</v>
      </c>
      <c r="G27" s="37"/>
      <c r="H27" s="37"/>
      <c r="I27" s="37"/>
      <c r="J27" s="37"/>
      <c r="K27" s="87" t="s">
        <v>407</v>
      </c>
      <c r="L27" s="87">
        <v>9</v>
      </c>
      <c r="M27" s="87"/>
      <c r="N27" s="88"/>
      <c r="O27" s="88"/>
      <c r="P27" s="88"/>
      <c r="Q27" s="88"/>
      <c r="R27" s="88"/>
      <c r="S27" s="88"/>
      <c r="T27" s="88"/>
      <c r="U27" s="88"/>
      <c r="V27" s="88"/>
    </row>
    <row r="28" spans="1:22" ht="13.5">
      <c r="A28" s="37">
        <v>3</v>
      </c>
      <c r="B28" s="20" t="s">
        <v>408</v>
      </c>
      <c r="C28" s="138"/>
      <c r="D28" s="37">
        <v>20</v>
      </c>
      <c r="E28" s="37">
        <v>15</v>
      </c>
      <c r="F28" s="37">
        <v>10</v>
      </c>
      <c r="G28" s="37">
        <v>5</v>
      </c>
      <c r="H28" s="37"/>
      <c r="I28" s="37"/>
      <c r="J28" s="37"/>
      <c r="K28" s="88" t="s">
        <v>409</v>
      </c>
      <c r="L28" s="88">
        <v>14</v>
      </c>
      <c r="M28" s="88" t="s">
        <v>410</v>
      </c>
      <c r="N28" s="88">
        <v>5</v>
      </c>
      <c r="O28" s="88"/>
      <c r="P28" s="88"/>
      <c r="Q28" s="88"/>
      <c r="R28" s="88"/>
      <c r="S28" s="88"/>
      <c r="T28" s="88"/>
      <c r="U28" s="88"/>
      <c r="V28" s="88"/>
    </row>
    <row r="29" spans="1:22" ht="13.5">
      <c r="A29" s="37">
        <v>4</v>
      </c>
      <c r="B29" s="20" t="s">
        <v>411</v>
      </c>
      <c r="C29" s="138"/>
      <c r="D29" s="37">
        <v>25</v>
      </c>
      <c r="E29" s="37">
        <v>20</v>
      </c>
      <c r="F29" s="37">
        <v>15</v>
      </c>
      <c r="G29" s="37">
        <v>10</v>
      </c>
      <c r="H29" s="37">
        <v>5</v>
      </c>
      <c r="I29" s="37"/>
      <c r="J29" s="37"/>
      <c r="K29" s="88" t="s">
        <v>412</v>
      </c>
      <c r="L29" s="88">
        <v>24</v>
      </c>
      <c r="M29" s="88" t="s">
        <v>413</v>
      </c>
      <c r="N29" s="88">
        <v>24</v>
      </c>
      <c r="O29" s="88" t="s">
        <v>414</v>
      </c>
      <c r="P29" s="88">
        <v>24</v>
      </c>
      <c r="Q29" s="88" t="s">
        <v>415</v>
      </c>
      <c r="R29" s="88">
        <v>18</v>
      </c>
      <c r="S29" s="88"/>
      <c r="T29" s="88"/>
      <c r="U29" s="88"/>
      <c r="V29" s="88"/>
    </row>
    <row r="30" spans="1:22" ht="13.5">
      <c r="A30" s="37">
        <v>5</v>
      </c>
      <c r="B30" s="20" t="s">
        <v>416</v>
      </c>
      <c r="C30" s="138"/>
      <c r="D30" s="37">
        <v>30</v>
      </c>
      <c r="E30" s="37">
        <v>25</v>
      </c>
      <c r="F30" s="37">
        <v>20</v>
      </c>
      <c r="G30" s="37">
        <v>15</v>
      </c>
      <c r="H30" s="37">
        <v>10</v>
      </c>
      <c r="I30" s="37">
        <v>5</v>
      </c>
      <c r="J30" s="37"/>
      <c r="K30" s="88" t="s">
        <v>412</v>
      </c>
      <c r="L30" s="88">
        <v>27</v>
      </c>
      <c r="M30" s="88" t="s">
        <v>413</v>
      </c>
      <c r="N30" s="88">
        <v>27</v>
      </c>
      <c r="O30" s="88" t="s">
        <v>414</v>
      </c>
      <c r="P30" s="88">
        <v>27</v>
      </c>
      <c r="Q30" s="88" t="s">
        <v>417</v>
      </c>
      <c r="R30" s="88">
        <v>36</v>
      </c>
      <c r="S30" s="88" t="s">
        <v>418</v>
      </c>
      <c r="T30" s="88">
        <v>24</v>
      </c>
      <c r="U30" s="88"/>
      <c r="V30" s="88"/>
    </row>
    <row r="31" spans="1:22" ht="13.5">
      <c r="A31" s="37">
        <v>6</v>
      </c>
      <c r="B31" s="20" t="s">
        <v>419</v>
      </c>
      <c r="C31" s="138"/>
      <c r="D31" s="37">
        <v>35</v>
      </c>
      <c r="E31" s="37">
        <v>30</v>
      </c>
      <c r="F31" s="37">
        <v>25</v>
      </c>
      <c r="G31" s="37">
        <v>20</v>
      </c>
      <c r="H31" s="37">
        <v>15</v>
      </c>
      <c r="I31" s="37">
        <v>10</v>
      </c>
      <c r="J31" s="37">
        <v>5</v>
      </c>
      <c r="K31" s="88" t="s">
        <v>420</v>
      </c>
      <c r="L31" s="88">
        <v>42</v>
      </c>
      <c r="M31" s="88" t="s">
        <v>421</v>
      </c>
      <c r="N31" s="88">
        <v>60</v>
      </c>
      <c r="O31" s="88" t="s">
        <v>422</v>
      </c>
      <c r="P31" s="88">
        <v>42</v>
      </c>
      <c r="Q31" s="88" t="s">
        <v>423</v>
      </c>
      <c r="R31" s="88">
        <v>42</v>
      </c>
      <c r="S31" s="88" t="s">
        <v>424</v>
      </c>
      <c r="T31" s="88">
        <v>53</v>
      </c>
      <c r="U31" s="88" t="s">
        <v>425</v>
      </c>
      <c r="V31" s="88">
        <v>4</v>
      </c>
    </row>
    <row r="32" spans="1:22" ht="13.5">
      <c r="A32" s="37">
        <v>7</v>
      </c>
      <c r="B32" s="20" t="s">
        <v>299</v>
      </c>
      <c r="C32" s="138" t="s">
        <v>426</v>
      </c>
      <c r="D32" s="37">
        <v>10</v>
      </c>
      <c r="E32" s="37">
        <v>5</v>
      </c>
      <c r="F32" s="37"/>
      <c r="G32" s="37"/>
      <c r="H32" s="37"/>
      <c r="I32" s="37"/>
      <c r="J32" s="37"/>
      <c r="K32" s="87" t="s">
        <v>405</v>
      </c>
      <c r="L32" s="87">
        <v>2</v>
      </c>
      <c r="M32" s="87"/>
      <c r="N32" s="88"/>
      <c r="O32" s="88"/>
      <c r="P32" s="88"/>
      <c r="Q32" s="88"/>
      <c r="R32" s="88"/>
      <c r="S32" s="88"/>
      <c r="T32" s="88"/>
      <c r="U32" s="88"/>
      <c r="V32" s="88"/>
    </row>
    <row r="33" spans="1:22" ht="13.5">
      <c r="A33" s="37">
        <v>8</v>
      </c>
      <c r="B33" s="20" t="s">
        <v>300</v>
      </c>
      <c r="C33" s="138"/>
      <c r="D33" s="37">
        <v>15</v>
      </c>
      <c r="E33" s="37">
        <v>10</v>
      </c>
      <c r="F33" s="37">
        <v>5</v>
      </c>
      <c r="G33" s="37"/>
      <c r="H33" s="37"/>
      <c r="I33" s="37"/>
      <c r="J33" s="37"/>
      <c r="K33" s="87" t="s">
        <v>407</v>
      </c>
      <c r="L33" s="87">
        <v>9</v>
      </c>
      <c r="M33" s="87"/>
      <c r="N33" s="88"/>
      <c r="O33" s="88"/>
      <c r="P33" s="88"/>
      <c r="Q33" s="88"/>
      <c r="R33" s="88"/>
      <c r="S33" s="88"/>
      <c r="T33" s="88"/>
      <c r="U33" s="88"/>
      <c r="V33" s="88"/>
    </row>
    <row r="34" spans="1:22" ht="13.5">
      <c r="A34" s="37">
        <v>9</v>
      </c>
      <c r="B34" s="20" t="s">
        <v>301</v>
      </c>
      <c r="C34" s="138"/>
      <c r="D34" s="37">
        <v>20</v>
      </c>
      <c r="E34" s="37">
        <v>15</v>
      </c>
      <c r="F34" s="37">
        <v>10</v>
      </c>
      <c r="G34" s="37">
        <v>5</v>
      </c>
      <c r="H34" s="37"/>
      <c r="I34" s="37"/>
      <c r="J34" s="37"/>
      <c r="K34" s="88" t="s">
        <v>427</v>
      </c>
      <c r="L34" s="88">
        <v>14</v>
      </c>
      <c r="M34" s="88" t="s">
        <v>410</v>
      </c>
      <c r="N34" s="88">
        <v>5</v>
      </c>
      <c r="O34" s="88"/>
      <c r="P34" s="88"/>
      <c r="Q34" s="88"/>
      <c r="R34" s="88"/>
      <c r="S34" s="88"/>
      <c r="T34" s="88"/>
      <c r="U34" s="88"/>
      <c r="V34" s="88"/>
    </row>
    <row r="35" spans="1:22" ht="13.5">
      <c r="A35" s="37">
        <v>10</v>
      </c>
      <c r="B35" s="20" t="s">
        <v>302</v>
      </c>
      <c r="C35" s="138"/>
      <c r="D35" s="37">
        <v>25</v>
      </c>
      <c r="E35" s="37">
        <v>20</v>
      </c>
      <c r="F35" s="37">
        <v>15</v>
      </c>
      <c r="G35" s="37">
        <v>10</v>
      </c>
      <c r="H35" s="37">
        <v>5</v>
      </c>
      <c r="I35" s="37"/>
      <c r="J35" s="37"/>
      <c r="K35" s="88" t="s">
        <v>413</v>
      </c>
      <c r="L35" s="88">
        <v>24</v>
      </c>
      <c r="M35" s="88" t="s">
        <v>428</v>
      </c>
      <c r="N35" s="88">
        <v>14</v>
      </c>
      <c r="O35" s="88" t="s">
        <v>414</v>
      </c>
      <c r="P35" s="88">
        <v>18</v>
      </c>
      <c r="Q35" s="88" t="s">
        <v>415</v>
      </c>
      <c r="R35" s="88">
        <v>18</v>
      </c>
      <c r="S35" s="88"/>
      <c r="T35" s="88"/>
      <c r="U35" s="88"/>
      <c r="V35" s="88"/>
    </row>
    <row r="36" spans="1:22" ht="13.5">
      <c r="A36" s="37">
        <v>11</v>
      </c>
      <c r="B36" s="20" t="s">
        <v>303</v>
      </c>
      <c r="C36" s="138"/>
      <c r="D36" s="37">
        <v>30</v>
      </c>
      <c r="E36" s="37">
        <v>25</v>
      </c>
      <c r="F36" s="37">
        <v>20</v>
      </c>
      <c r="G36" s="37">
        <v>15</v>
      </c>
      <c r="H36" s="37">
        <v>10</v>
      </c>
      <c r="I36" s="37">
        <v>5</v>
      </c>
      <c r="J36" s="37"/>
      <c r="K36" s="88" t="s">
        <v>415</v>
      </c>
      <c r="L36" s="88">
        <v>27</v>
      </c>
      <c r="M36" s="88" t="s">
        <v>428</v>
      </c>
      <c r="N36" s="88">
        <v>21</v>
      </c>
      <c r="O36" s="88" t="s">
        <v>417</v>
      </c>
      <c r="P36" s="88">
        <v>36</v>
      </c>
      <c r="Q36" s="88" t="s">
        <v>418</v>
      </c>
      <c r="R36" s="88">
        <v>24</v>
      </c>
      <c r="S36" s="88" t="s">
        <v>429</v>
      </c>
      <c r="T36" s="88">
        <v>42</v>
      </c>
      <c r="U36" s="88"/>
      <c r="V36" s="88"/>
    </row>
    <row r="37" spans="1:22" ht="13.5">
      <c r="A37" s="37">
        <v>12</v>
      </c>
      <c r="B37" s="20" t="s">
        <v>304</v>
      </c>
      <c r="C37" s="138"/>
      <c r="D37" s="37">
        <v>35</v>
      </c>
      <c r="E37" s="37">
        <v>30</v>
      </c>
      <c r="F37" s="37">
        <v>25</v>
      </c>
      <c r="G37" s="37">
        <v>20</v>
      </c>
      <c r="H37" s="37">
        <v>15</v>
      </c>
      <c r="I37" s="37">
        <v>10</v>
      </c>
      <c r="J37" s="37">
        <v>5</v>
      </c>
      <c r="K37" s="88" t="s">
        <v>423</v>
      </c>
      <c r="L37" s="88">
        <v>42</v>
      </c>
      <c r="M37" s="88" t="s">
        <v>421</v>
      </c>
      <c r="N37" s="88">
        <v>60</v>
      </c>
      <c r="O37" s="88" t="s">
        <v>422</v>
      </c>
      <c r="P37" s="88">
        <v>42</v>
      </c>
      <c r="Q37" s="88" t="s">
        <v>430</v>
      </c>
      <c r="R37" s="88">
        <v>42</v>
      </c>
      <c r="S37" s="88" t="s">
        <v>424</v>
      </c>
      <c r="T37" s="88">
        <v>53</v>
      </c>
      <c r="U37" s="88" t="s">
        <v>425</v>
      </c>
      <c r="V37" s="88">
        <v>4</v>
      </c>
    </row>
    <row r="38" spans="1:22" ht="13.5">
      <c r="A38" s="37">
        <v>13</v>
      </c>
      <c r="B38" s="20" t="s">
        <v>305</v>
      </c>
      <c r="C38" s="138" t="s">
        <v>431</v>
      </c>
      <c r="D38" s="37">
        <v>10</v>
      </c>
      <c r="E38" s="37">
        <v>5</v>
      </c>
      <c r="F38" s="37"/>
      <c r="G38" s="37"/>
      <c r="H38" s="37"/>
      <c r="I38" s="37"/>
      <c r="J38" s="37"/>
      <c r="K38" s="87" t="s">
        <v>405</v>
      </c>
      <c r="L38" s="87">
        <v>2</v>
      </c>
      <c r="M38" s="87"/>
      <c r="N38" s="88"/>
      <c r="O38" s="88"/>
      <c r="P38" s="88"/>
      <c r="Q38" s="88"/>
      <c r="R38" s="88"/>
      <c r="S38" s="88"/>
      <c r="T38" s="88"/>
      <c r="U38" s="88"/>
      <c r="V38" s="88"/>
    </row>
    <row r="39" spans="1:22" ht="13.5">
      <c r="A39" s="37">
        <v>14</v>
      </c>
      <c r="B39" s="20" t="s">
        <v>306</v>
      </c>
      <c r="C39" s="138"/>
      <c r="D39" s="37">
        <v>15</v>
      </c>
      <c r="E39" s="37">
        <v>10</v>
      </c>
      <c r="F39" s="37">
        <v>5</v>
      </c>
      <c r="G39" s="37"/>
      <c r="H39" s="37"/>
      <c r="I39" s="37"/>
      <c r="J39" s="37"/>
      <c r="K39" s="87" t="s">
        <v>407</v>
      </c>
      <c r="L39" s="87">
        <v>9</v>
      </c>
      <c r="M39" s="87"/>
      <c r="N39" s="88"/>
      <c r="O39" s="88"/>
      <c r="P39" s="88"/>
      <c r="Q39" s="88"/>
      <c r="R39" s="88"/>
      <c r="S39" s="88"/>
      <c r="T39" s="88"/>
      <c r="U39" s="88"/>
      <c r="V39" s="88"/>
    </row>
    <row r="40" spans="1:22" ht="13.5">
      <c r="A40" s="37">
        <v>15</v>
      </c>
      <c r="B40" s="20" t="s">
        <v>307</v>
      </c>
      <c r="C40" s="138"/>
      <c r="D40" s="37">
        <v>20</v>
      </c>
      <c r="E40" s="37">
        <v>15</v>
      </c>
      <c r="F40" s="37">
        <v>10</v>
      </c>
      <c r="G40" s="37">
        <v>5</v>
      </c>
      <c r="H40" s="37"/>
      <c r="I40" s="37"/>
      <c r="J40" s="37"/>
      <c r="K40" s="88" t="s">
        <v>427</v>
      </c>
      <c r="L40" s="88">
        <v>14</v>
      </c>
      <c r="M40" s="88" t="s">
        <v>410</v>
      </c>
      <c r="N40" s="88">
        <v>5</v>
      </c>
      <c r="O40" s="88"/>
      <c r="P40" s="88"/>
      <c r="Q40" s="88"/>
      <c r="R40" s="88"/>
      <c r="S40" s="88"/>
      <c r="T40" s="88"/>
      <c r="U40" s="88"/>
      <c r="V40" s="88"/>
    </row>
    <row r="41" spans="1:22" ht="13.5">
      <c r="A41" s="37">
        <v>16</v>
      </c>
      <c r="B41" s="20" t="s">
        <v>308</v>
      </c>
      <c r="C41" s="138"/>
      <c r="D41" s="37">
        <v>25</v>
      </c>
      <c r="E41" s="37">
        <v>20</v>
      </c>
      <c r="F41" s="37">
        <v>15</v>
      </c>
      <c r="G41" s="37">
        <v>10</v>
      </c>
      <c r="H41" s="37">
        <v>5</v>
      </c>
      <c r="I41" s="37"/>
      <c r="J41" s="37"/>
      <c r="K41" s="88" t="s">
        <v>412</v>
      </c>
      <c r="L41" s="88">
        <v>24</v>
      </c>
      <c r="M41" s="88" t="s">
        <v>428</v>
      </c>
      <c r="N41" s="88">
        <v>14</v>
      </c>
      <c r="O41" s="88" t="s">
        <v>414</v>
      </c>
      <c r="P41" s="88">
        <v>18</v>
      </c>
      <c r="Q41" s="88" t="s">
        <v>415</v>
      </c>
      <c r="R41" s="88">
        <v>18</v>
      </c>
      <c r="S41" s="88"/>
      <c r="T41" s="88"/>
      <c r="U41" s="88"/>
      <c r="V41" s="88"/>
    </row>
    <row r="42" spans="1:22" ht="13.5">
      <c r="A42" s="37">
        <v>17</v>
      </c>
      <c r="B42" s="20" t="s">
        <v>309</v>
      </c>
      <c r="C42" s="138"/>
      <c r="D42" s="37">
        <v>30</v>
      </c>
      <c r="E42" s="37">
        <v>25</v>
      </c>
      <c r="F42" s="37">
        <v>20</v>
      </c>
      <c r="G42" s="37">
        <v>15</v>
      </c>
      <c r="H42" s="37">
        <v>10</v>
      </c>
      <c r="I42" s="37">
        <v>5</v>
      </c>
      <c r="J42" s="37"/>
      <c r="K42" s="88" t="s">
        <v>412</v>
      </c>
      <c r="L42" s="88">
        <v>27</v>
      </c>
      <c r="M42" s="88" t="s">
        <v>413</v>
      </c>
      <c r="N42" s="88">
        <v>27</v>
      </c>
      <c r="O42" s="88" t="s">
        <v>417</v>
      </c>
      <c r="P42" s="88">
        <v>36</v>
      </c>
      <c r="Q42" s="88" t="s">
        <v>418</v>
      </c>
      <c r="R42" s="88">
        <v>24</v>
      </c>
      <c r="S42" s="88" t="s">
        <v>429</v>
      </c>
      <c r="T42" s="88">
        <v>42</v>
      </c>
      <c r="U42" s="88"/>
      <c r="V42" s="88"/>
    </row>
    <row r="43" spans="1:22" ht="13.5">
      <c r="A43" s="37">
        <v>18</v>
      </c>
      <c r="B43" s="20" t="s">
        <v>310</v>
      </c>
      <c r="C43" s="138"/>
      <c r="D43" s="37">
        <v>35</v>
      </c>
      <c r="E43" s="37">
        <v>30</v>
      </c>
      <c r="F43" s="37">
        <v>25</v>
      </c>
      <c r="G43" s="37">
        <v>20</v>
      </c>
      <c r="H43" s="37">
        <v>15</v>
      </c>
      <c r="I43" s="37">
        <v>10</v>
      </c>
      <c r="J43" s="37">
        <v>5</v>
      </c>
      <c r="K43" s="88" t="s">
        <v>420</v>
      </c>
      <c r="L43" s="88">
        <v>42</v>
      </c>
      <c r="M43" s="88" t="s">
        <v>421</v>
      </c>
      <c r="N43" s="88">
        <v>60</v>
      </c>
      <c r="O43" s="88" t="s">
        <v>422</v>
      </c>
      <c r="P43" s="88">
        <v>42</v>
      </c>
      <c r="Q43" s="88" t="s">
        <v>432</v>
      </c>
      <c r="R43" s="88">
        <v>32</v>
      </c>
      <c r="S43" s="88" t="s">
        <v>424</v>
      </c>
      <c r="T43" s="88">
        <v>53</v>
      </c>
      <c r="U43" s="88" t="s">
        <v>417</v>
      </c>
      <c r="V43" s="88">
        <v>42</v>
      </c>
    </row>
  </sheetData>
  <mergeCells count="26">
    <mergeCell ref="V24:V25"/>
    <mergeCell ref="C26:C31"/>
    <mergeCell ref="C32:C37"/>
    <mergeCell ref="C38:C43"/>
    <mergeCell ref="Q24:Q25"/>
    <mergeCell ref="R24:R25"/>
    <mergeCell ref="S24:S25"/>
    <mergeCell ref="T24:T25"/>
    <mergeCell ref="U24:U25"/>
    <mergeCell ref="L24:L25"/>
    <mergeCell ref="M24:M25"/>
    <mergeCell ref="N24:N25"/>
    <mergeCell ref="O24:O25"/>
    <mergeCell ref="P24:P25"/>
    <mergeCell ref="A24:A25"/>
    <mergeCell ref="B24:B25"/>
    <mergeCell ref="C24:C25"/>
    <mergeCell ref="D24:J24"/>
    <mergeCell ref="K24:K25"/>
    <mergeCell ref="D2:J2"/>
    <mergeCell ref="C4:C9"/>
    <mergeCell ref="C10:C15"/>
    <mergeCell ref="C16:C21"/>
    <mergeCell ref="A2:A3"/>
    <mergeCell ref="B2:B3"/>
    <mergeCell ref="C2:C3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神仙道</vt:lpstr>
      <vt:lpstr>人物成长表</vt:lpstr>
      <vt:lpstr>转化表</vt:lpstr>
      <vt:lpstr>人物属性查看</vt:lpstr>
      <vt:lpstr>装备属性</vt:lpstr>
      <vt:lpstr>命格属性</vt:lpstr>
      <vt:lpstr>奇术属性</vt:lpstr>
      <vt:lpstr>人物培养</vt:lpstr>
      <vt:lpstr>丹药属性</vt:lpstr>
      <vt:lpstr>猎命花费</vt:lpstr>
      <vt:lpstr>封灵属性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2013-03-26T09:21:50Z</dcterms:modified>
</cp:coreProperties>
</file>